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yrone\Documents\fantasy_premier_league\"/>
    </mc:Choice>
  </mc:AlternateContent>
  <xr:revisionPtr revIDLastSave="0" documentId="13_ncr:1_{478F9253-A9B1-45E9-BEA1-F4C9664FD609}" xr6:coauthVersionLast="47" xr6:coauthVersionMax="47" xr10:uidLastSave="{00000000-0000-0000-0000-000000000000}"/>
  <bookViews>
    <workbookView xWindow="-120" yWindow="-120" windowWidth="29040" windowHeight="15720" xr2:uid="{F9FF7F9C-D4FF-494D-B02E-F8F1D799D97D}"/>
  </bookViews>
  <sheets>
    <sheet name="Players" sheetId="75" r:id="rId1"/>
    <sheet name="Starting Lineups" sheetId="69" r:id="rId2"/>
    <sheet name="GW Teams" sheetId="91" r:id="rId3"/>
    <sheet name="Player Names Cleaned" sheetId="56" r:id="rId4"/>
    <sheet name="Players Full" sheetId="50" r:id="rId5"/>
    <sheet name="Players Summarised" sheetId="51" r:id="rId6"/>
    <sheet name="Fixtures" sheetId="71" r:id="rId7"/>
    <sheet name="Team Fixtures" sheetId="72" r:id="rId8"/>
    <sheet name="Defensive Contribution - DEF" sheetId="87" r:id="rId9"/>
    <sheet name="Defensive Contribution - MID" sheetId="88" r:id="rId10"/>
    <sheet name="Defensive Contribution 2025-26" sheetId="92" r:id="rId11"/>
    <sheet name="FBRef Player Names" sheetId="94" r:id="rId12"/>
    <sheet name="Recoveries" sheetId="89" r:id="rId13"/>
    <sheet name="Recoveries 2025-26" sheetId="93" r:id="rId14"/>
    <sheet name="Top 6 Odds" sheetId="70" r:id="rId15"/>
    <sheet name="Teams" sheetId="67" r:id="rId16"/>
    <sheet name="Score &amp; Assist" sheetId="1" r:id="rId17"/>
    <sheet name="Yellow Card" sheetId="58" r:id="rId18"/>
    <sheet name="Goalkeeper Saves" sheetId="54" r:id="rId19"/>
    <sheet name="Team Clean Sheet" sheetId="53" r:id="rId20"/>
    <sheet name="Team Total Goals" sheetId="57" r:id="rId21"/>
    <sheet name="Historic - GW1" sheetId="90" r:id="rId22"/>
  </sheets>
  <definedNames>
    <definedName name="_xlnm._FilterDatabase" localSheetId="0" hidden="1">Players!$A$1:$BB$701</definedName>
    <definedName name="solver_adj" localSheetId="0" hidden="1">Players!#REF!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Players!#REF!</definedName>
    <definedName name="solver_lhs2" localSheetId="0" hidden="1">Players!#REF!</definedName>
    <definedName name="solver_lhs3" localSheetId="0" hidden="1">Players!#REF!</definedName>
    <definedName name="solver_lhs4" localSheetId="0" hidden="1">Players!#REF!</definedName>
    <definedName name="solver_lhs5" localSheetId="0" hidden="1">Players!#REF!</definedName>
    <definedName name="solver_lhs6" localSheetId="0" hidden="1">Players!#REF!</definedName>
    <definedName name="solver_lhs7" localSheetId="0" hidden="1">Players!#REF!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nwt" localSheetId="0" hidden="1">1</definedName>
    <definedName name="solver_opt" localSheetId="0" hidden="1">Players!#REF!</definedName>
    <definedName name="solver_pre" localSheetId="0" hidden="1">0.000001</definedName>
    <definedName name="solver_rbv" localSheetId="0" hidden="1">1</definedName>
    <definedName name="solver_rel1" localSheetId="0" hidden="1">5</definedName>
    <definedName name="solver_rel2" localSheetId="0" hidden="1">2</definedName>
    <definedName name="solver_rel3" localSheetId="0" hidden="1">2</definedName>
    <definedName name="solver_rel4" localSheetId="0" hidden="1">2</definedName>
    <definedName name="solver_rel5" localSheetId="0" hidden="1">2</definedName>
    <definedName name="solver_rel6" localSheetId="0" hidden="1">2</definedName>
    <definedName name="solver_rel7" localSheetId="0" hidden="1">1</definedName>
    <definedName name="solver_rhs1" localSheetId="0" hidden="1">"binary"</definedName>
    <definedName name="solver_rhs2" localSheetId="0" hidden="1">15</definedName>
    <definedName name="solver_rhs3" localSheetId="0" hidden="1">2</definedName>
    <definedName name="solver_rhs4" localSheetId="0" hidden="1">5</definedName>
    <definedName name="solver_rhs5" localSheetId="0" hidden="1">5</definedName>
    <definedName name="solver_rhs6" localSheetId="0" hidden="1">3</definedName>
    <definedName name="solver_rhs7" localSheetId="0" hidden="1">100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pivotCaches>
    <pivotCache cacheId="0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4" i="58" l="1"/>
  <c r="E525" i="58"/>
  <c r="E526" i="58"/>
  <c r="E527" i="58"/>
  <c r="E528" i="58"/>
  <c r="E529" i="58"/>
  <c r="E530" i="58"/>
  <c r="E531" i="58"/>
  <c r="E532" i="58"/>
  <c r="E533" i="58"/>
  <c r="E534" i="58"/>
  <c r="E535" i="58"/>
  <c r="E536" i="58"/>
  <c r="E537" i="58"/>
  <c r="E538" i="58"/>
  <c r="E539" i="58"/>
  <c r="E540" i="58"/>
  <c r="E541" i="58"/>
  <c r="E542" i="58"/>
  <c r="E543" i="58"/>
  <c r="E544" i="58"/>
  <c r="E545" i="58"/>
  <c r="E546" i="58"/>
  <c r="E547" i="58"/>
  <c r="E548" i="58"/>
  <c r="E549" i="58"/>
  <c r="E550" i="58"/>
  <c r="E551" i="58"/>
  <c r="E552" i="58"/>
  <c r="AC3" i="92"/>
  <c r="AC4" i="92"/>
  <c r="AC5" i="92"/>
  <c r="AC6" i="92"/>
  <c r="AC7" i="92"/>
  <c r="AC8" i="92"/>
  <c r="AC9" i="92"/>
  <c r="AC10" i="92"/>
  <c r="AC11" i="92"/>
  <c r="AC12" i="92"/>
  <c r="AC13" i="92"/>
  <c r="AC14" i="92"/>
  <c r="AC15" i="92"/>
  <c r="AC16" i="92"/>
  <c r="AC17" i="92"/>
  <c r="AC18" i="92"/>
  <c r="AC19" i="92"/>
  <c r="AC20" i="92"/>
  <c r="AC21" i="92"/>
  <c r="AC22" i="92"/>
  <c r="AC23" i="92"/>
  <c r="AC24" i="92"/>
  <c r="AC25" i="92"/>
  <c r="AC26" i="92"/>
  <c r="AC27" i="92"/>
  <c r="AC28" i="92"/>
  <c r="AC29" i="92"/>
  <c r="AC30" i="92"/>
  <c r="AC31" i="92"/>
  <c r="AC32" i="92"/>
  <c r="AC33" i="92"/>
  <c r="AC34" i="92"/>
  <c r="AC35" i="92"/>
  <c r="AC36" i="92"/>
  <c r="AC37" i="92"/>
  <c r="AC38" i="92"/>
  <c r="AC39" i="92"/>
  <c r="AC40" i="92"/>
  <c r="AC41" i="92"/>
  <c r="AC42" i="92"/>
  <c r="AC43" i="92"/>
  <c r="AC44" i="92"/>
  <c r="AC45" i="92"/>
  <c r="AC46" i="92"/>
  <c r="AC47" i="92"/>
  <c r="AC48" i="92"/>
  <c r="AC49" i="92"/>
  <c r="AC50" i="92"/>
  <c r="AC51" i="92"/>
  <c r="AC52" i="92"/>
  <c r="AC53" i="92"/>
  <c r="AC54" i="92"/>
  <c r="AC55" i="92"/>
  <c r="AC56" i="92"/>
  <c r="AC57" i="92"/>
  <c r="AC58" i="92"/>
  <c r="AC59" i="92"/>
  <c r="AC60" i="92"/>
  <c r="AC61" i="92"/>
  <c r="AC62" i="92"/>
  <c r="AC63" i="92"/>
  <c r="AC64" i="92"/>
  <c r="AC65" i="92"/>
  <c r="AC66" i="92"/>
  <c r="AC67" i="92"/>
  <c r="AC68" i="92"/>
  <c r="AC69" i="92"/>
  <c r="AC70" i="92"/>
  <c r="AC71" i="92"/>
  <c r="AC72" i="92"/>
  <c r="AC73" i="92"/>
  <c r="AC74" i="92"/>
  <c r="AC75" i="92"/>
  <c r="AC76" i="92"/>
  <c r="AC77" i="92"/>
  <c r="AC78" i="92"/>
  <c r="AC79" i="92"/>
  <c r="AC80" i="92"/>
  <c r="AC81" i="92"/>
  <c r="AC82" i="92"/>
  <c r="AC83" i="92"/>
  <c r="AC84" i="92"/>
  <c r="AC85" i="92"/>
  <c r="AC86" i="92"/>
  <c r="AC87" i="92"/>
  <c r="AC88" i="92"/>
  <c r="AC89" i="92"/>
  <c r="AC90" i="92"/>
  <c r="AC91" i="92"/>
  <c r="AC92" i="92"/>
  <c r="AC93" i="92"/>
  <c r="AC94" i="92"/>
  <c r="AC95" i="92"/>
  <c r="AC96" i="92"/>
  <c r="AC97" i="92"/>
  <c r="AC98" i="92"/>
  <c r="AC99" i="92"/>
  <c r="AC100" i="92"/>
  <c r="AC101" i="92"/>
  <c r="AC102" i="92"/>
  <c r="AC103" i="92"/>
  <c r="AC104" i="92"/>
  <c r="AC105" i="92"/>
  <c r="AC106" i="92"/>
  <c r="AC107" i="92"/>
  <c r="AC108" i="92"/>
  <c r="AC109" i="92"/>
  <c r="AC110" i="92"/>
  <c r="AC111" i="92"/>
  <c r="AC112" i="92"/>
  <c r="AC113" i="92"/>
  <c r="AC114" i="92"/>
  <c r="AC115" i="92"/>
  <c r="AC116" i="92"/>
  <c r="AC117" i="92"/>
  <c r="AC118" i="92"/>
  <c r="AC119" i="92"/>
  <c r="AC120" i="92"/>
  <c r="AC121" i="92"/>
  <c r="AC122" i="92"/>
  <c r="AC123" i="92"/>
  <c r="AC124" i="92"/>
  <c r="AC125" i="92"/>
  <c r="AC126" i="92"/>
  <c r="AC127" i="92"/>
  <c r="AC128" i="92"/>
  <c r="AC129" i="92"/>
  <c r="AC130" i="92"/>
  <c r="AC131" i="92"/>
  <c r="AC132" i="92"/>
  <c r="AC133" i="92"/>
  <c r="AC134" i="92"/>
  <c r="AC135" i="92"/>
  <c r="AC136" i="92"/>
  <c r="AC137" i="92"/>
  <c r="AC138" i="92"/>
  <c r="AC139" i="92"/>
  <c r="AC140" i="92"/>
  <c r="AC141" i="92"/>
  <c r="AC142" i="92"/>
  <c r="AC143" i="92"/>
  <c r="AC144" i="92"/>
  <c r="AC145" i="92"/>
  <c r="AC146" i="92"/>
  <c r="AC147" i="92"/>
  <c r="AC148" i="92"/>
  <c r="AC149" i="92"/>
  <c r="AC150" i="92"/>
  <c r="AC151" i="92"/>
  <c r="AC152" i="92"/>
  <c r="AC153" i="92"/>
  <c r="AC154" i="92"/>
  <c r="AC155" i="92"/>
  <c r="AC156" i="92"/>
  <c r="AC157" i="92"/>
  <c r="AC158" i="92"/>
  <c r="AC159" i="92"/>
  <c r="AC160" i="92"/>
  <c r="AC161" i="92"/>
  <c r="AC162" i="92"/>
  <c r="AC163" i="92"/>
  <c r="AC164" i="92"/>
  <c r="AC165" i="92"/>
  <c r="AC166" i="92"/>
  <c r="AC167" i="92"/>
  <c r="AC168" i="92"/>
  <c r="AC169" i="92"/>
  <c r="AC170" i="92"/>
  <c r="AC171" i="92"/>
  <c r="AC172" i="92"/>
  <c r="AC173" i="92"/>
  <c r="AC174" i="92"/>
  <c r="AC175" i="92"/>
  <c r="AC176" i="92"/>
  <c r="AC177" i="92"/>
  <c r="AC178" i="92"/>
  <c r="AC179" i="92"/>
  <c r="AC180" i="92"/>
  <c r="AC181" i="92"/>
  <c r="AC182" i="92"/>
  <c r="AC183" i="92"/>
  <c r="AC184" i="92"/>
  <c r="AC185" i="92"/>
  <c r="AD185" i="92" s="1"/>
  <c r="AE185" i="92" s="1"/>
  <c r="AA185" i="92" s="1"/>
  <c r="AC186" i="92"/>
  <c r="AC187" i="92"/>
  <c r="AC188" i="92"/>
  <c r="AC189" i="92"/>
  <c r="AC190" i="92"/>
  <c r="AC191" i="92"/>
  <c r="AD191" i="92" s="1"/>
  <c r="AE191" i="92" s="1"/>
  <c r="AA191" i="92" s="1"/>
  <c r="AC192" i="92"/>
  <c r="AD192" i="92" s="1"/>
  <c r="AE192" i="92" s="1"/>
  <c r="AC193" i="92"/>
  <c r="AD193" i="92" s="1"/>
  <c r="AE193" i="92" s="1"/>
  <c r="AA193" i="92" s="1"/>
  <c r="AC194" i="92"/>
  <c r="AD194" i="92" s="1"/>
  <c r="AE194" i="92" s="1"/>
  <c r="AC195" i="92"/>
  <c r="AD195" i="92" s="1"/>
  <c r="AE195" i="92" s="1"/>
  <c r="AC196" i="92"/>
  <c r="AD196" i="92" s="1"/>
  <c r="AE196" i="92" s="1"/>
  <c r="AA196" i="92" s="1"/>
  <c r="AC197" i="92"/>
  <c r="AD197" i="92" s="1"/>
  <c r="AE197" i="92" s="1"/>
  <c r="AA197" i="92" s="1"/>
  <c r="AC198" i="92"/>
  <c r="AD198" i="92" s="1"/>
  <c r="AE198" i="92" s="1"/>
  <c r="AC199" i="92"/>
  <c r="AC200" i="92"/>
  <c r="AC201" i="92"/>
  <c r="AC202" i="92"/>
  <c r="AC203" i="92"/>
  <c r="AC204" i="92"/>
  <c r="AD204" i="92" s="1"/>
  <c r="AE204" i="92" s="1"/>
  <c r="AC205" i="92"/>
  <c r="AC206" i="92"/>
  <c r="AD206" i="92" s="1"/>
  <c r="AE206" i="92" s="1"/>
  <c r="AC207" i="92"/>
  <c r="AC208" i="92"/>
  <c r="AC209" i="92"/>
  <c r="AD209" i="92" s="1"/>
  <c r="AE209" i="92" s="1"/>
  <c r="AC210" i="92"/>
  <c r="AC211" i="92"/>
  <c r="AC212" i="92"/>
  <c r="AC213" i="92"/>
  <c r="AC214" i="92"/>
  <c r="AC215" i="92"/>
  <c r="AD215" i="92" s="1"/>
  <c r="AE215" i="92" s="1"/>
  <c r="AC216" i="92"/>
  <c r="AD216" i="92" s="1"/>
  <c r="AE216" i="92" s="1"/>
  <c r="AC217" i="92"/>
  <c r="AD217" i="92" s="1"/>
  <c r="AE217" i="92" s="1"/>
  <c r="AA217" i="92" s="1"/>
  <c r="AC218" i="92"/>
  <c r="AD218" i="92" s="1"/>
  <c r="AE218" i="92" s="1"/>
  <c r="AA218" i="92" s="1"/>
  <c r="AC219" i="92"/>
  <c r="AD219" i="92" s="1"/>
  <c r="AE219" i="92" s="1"/>
  <c r="AC220" i="92"/>
  <c r="AC221" i="92"/>
  <c r="AD221" i="92" s="1"/>
  <c r="AE221" i="92" s="1"/>
  <c r="AA221" i="92" s="1"/>
  <c r="AC222" i="92"/>
  <c r="AC223" i="92"/>
  <c r="AC224" i="92"/>
  <c r="AD224" i="92" s="1"/>
  <c r="AE224" i="92" s="1"/>
  <c r="AC225" i="92"/>
  <c r="AC226" i="92"/>
  <c r="AC227" i="92"/>
  <c r="AC228" i="92"/>
  <c r="AD228" i="92" s="1"/>
  <c r="AE228" i="92" s="1"/>
  <c r="AC229" i="92"/>
  <c r="AD229" i="92" s="1"/>
  <c r="AE229" i="92" s="1"/>
  <c r="AC230" i="92"/>
  <c r="AD230" i="92" s="1"/>
  <c r="AE230" i="92" s="1"/>
  <c r="AC231" i="92"/>
  <c r="AC232" i="92"/>
  <c r="AC233" i="92"/>
  <c r="AD233" i="92" s="1"/>
  <c r="AE233" i="92" s="1"/>
  <c r="AA233" i="92" s="1"/>
  <c r="AC234" i="92"/>
  <c r="AD234" i="92" s="1"/>
  <c r="AE234" i="92" s="1"/>
  <c r="AB234" i="92" s="1"/>
  <c r="AC235" i="92"/>
  <c r="AC236" i="92"/>
  <c r="AC237" i="92"/>
  <c r="AC238" i="92"/>
  <c r="AC239" i="92"/>
  <c r="AD239" i="92" s="1"/>
  <c r="AE239" i="92" s="1"/>
  <c r="AA239" i="92" s="1"/>
  <c r="AC240" i="92"/>
  <c r="AD240" i="92" s="1"/>
  <c r="AE240" i="92" s="1"/>
  <c r="AC241" i="92"/>
  <c r="AD241" i="92" s="1"/>
  <c r="AE241" i="92" s="1"/>
  <c r="AA241" i="92" s="1"/>
  <c r="AC242" i="92"/>
  <c r="AD242" i="92" s="1"/>
  <c r="AE242" i="92" s="1"/>
  <c r="AA242" i="92" s="1"/>
  <c r="AC243" i="92"/>
  <c r="AD243" i="92" s="1"/>
  <c r="AE243" i="92" s="1"/>
  <c r="AA243" i="92" s="1"/>
  <c r="AC244" i="92"/>
  <c r="AC245" i="92"/>
  <c r="AC246" i="92"/>
  <c r="AC247" i="92"/>
  <c r="AC248" i="92"/>
  <c r="AC249" i="92"/>
  <c r="AC250" i="92"/>
  <c r="AC251" i="92"/>
  <c r="AC252" i="92"/>
  <c r="AD252" i="92" s="1"/>
  <c r="AE252" i="92" s="1"/>
  <c r="AA252" i="92" s="1"/>
  <c r="AC253" i="92"/>
  <c r="AD253" i="92" s="1"/>
  <c r="AE253" i="92" s="1"/>
  <c r="AC254" i="92"/>
  <c r="AD254" i="92" s="1"/>
  <c r="AE254" i="92" s="1"/>
  <c r="AA254" i="92" s="1"/>
  <c r="AC255" i="92"/>
  <c r="AD255" i="92" s="1"/>
  <c r="AE255" i="92" s="1"/>
  <c r="AA255" i="92" s="1"/>
  <c r="AC256" i="92"/>
  <c r="AC257" i="92"/>
  <c r="AD257" i="92" s="1"/>
  <c r="AE257" i="92" s="1"/>
  <c r="AC258" i="92"/>
  <c r="AC259" i="92"/>
  <c r="AC260" i="92"/>
  <c r="AD260" i="92" s="1"/>
  <c r="AE260" i="92" s="1"/>
  <c r="AA260" i="92" s="1"/>
  <c r="AC261" i="92"/>
  <c r="AC262" i="92"/>
  <c r="AC263" i="92"/>
  <c r="AC264" i="92"/>
  <c r="AD264" i="92" s="1"/>
  <c r="AE264" i="92" s="1"/>
  <c r="AC265" i="92"/>
  <c r="AD265" i="92" s="1"/>
  <c r="AE265" i="92" s="1"/>
  <c r="AC266" i="92"/>
  <c r="AD266" i="92" s="1"/>
  <c r="AE266" i="92" s="1"/>
  <c r="AC267" i="92"/>
  <c r="AC268" i="92"/>
  <c r="AC269" i="92"/>
  <c r="AD269" i="92" s="1"/>
  <c r="AE269" i="92" s="1"/>
  <c r="AC270" i="92"/>
  <c r="AD270" i="92" s="1"/>
  <c r="AE270" i="92" s="1"/>
  <c r="AB270" i="92" s="1"/>
  <c r="AC271" i="92"/>
  <c r="AC272" i="92"/>
  <c r="AD272" i="92" s="1"/>
  <c r="AE272" i="92" s="1"/>
  <c r="AA272" i="92" s="1"/>
  <c r="AC273" i="92"/>
  <c r="AC274" i="92"/>
  <c r="AC275" i="92"/>
  <c r="AC276" i="92"/>
  <c r="AD276" i="92" s="1"/>
  <c r="AE276" i="92" s="1"/>
  <c r="AA276" i="92" s="1"/>
  <c r="AC277" i="92"/>
  <c r="AD277" i="92" s="1"/>
  <c r="AE277" i="92" s="1"/>
  <c r="AA277" i="92" s="1"/>
  <c r="AC278" i="92"/>
  <c r="AD278" i="92" s="1"/>
  <c r="AE278" i="92" s="1"/>
  <c r="AA278" i="92" s="1"/>
  <c r="AC279" i="92"/>
  <c r="AC280" i="92"/>
  <c r="AC281" i="92"/>
  <c r="AD281" i="92" s="1"/>
  <c r="AE281" i="92" s="1"/>
  <c r="AA281" i="92" s="1"/>
  <c r="AC282" i="92"/>
  <c r="AC283" i="92"/>
  <c r="AC284" i="92"/>
  <c r="AC285" i="92"/>
  <c r="AC286" i="92"/>
  <c r="AC287" i="92"/>
  <c r="AD287" i="92" s="1"/>
  <c r="AE287" i="92" s="1"/>
  <c r="AA287" i="92" s="1"/>
  <c r="AC288" i="92"/>
  <c r="AD288" i="92" s="1"/>
  <c r="AE288" i="92" s="1"/>
  <c r="AA288" i="92" s="1"/>
  <c r="AC289" i="92"/>
  <c r="AD289" i="92" s="1"/>
  <c r="AE289" i="92" s="1"/>
  <c r="AA289" i="92" s="1"/>
  <c r="AC290" i="92"/>
  <c r="AD290" i="92" s="1"/>
  <c r="AE290" i="92" s="1"/>
  <c r="AA290" i="92" s="1"/>
  <c r="AC291" i="92"/>
  <c r="AC292" i="92"/>
  <c r="AC293" i="92"/>
  <c r="AD293" i="92" s="1"/>
  <c r="AE293" i="92" s="1"/>
  <c r="AC294" i="92"/>
  <c r="AC295" i="92"/>
  <c r="AC296" i="92"/>
  <c r="AC297" i="92"/>
  <c r="AC298" i="92"/>
  <c r="AC299" i="92"/>
  <c r="AC300" i="92"/>
  <c r="AD300" i="92" s="1"/>
  <c r="AE300" i="92" s="1"/>
  <c r="AC2" i="92"/>
  <c r="AD2" i="92" s="1"/>
  <c r="AE2" i="92" s="1"/>
  <c r="AD3" i="92"/>
  <c r="AE3" i="92" s="1"/>
  <c r="AA3" i="92" s="1"/>
  <c r="AD183" i="92"/>
  <c r="AE183" i="92" s="1"/>
  <c r="AD12" i="92"/>
  <c r="AE12" i="92" s="1"/>
  <c r="AD13" i="92"/>
  <c r="AE13" i="92" s="1"/>
  <c r="AD14" i="92"/>
  <c r="AE14" i="92" s="1"/>
  <c r="AA14" i="92" s="1"/>
  <c r="AD24" i="92"/>
  <c r="AE24" i="92" s="1"/>
  <c r="AA24" i="92" s="1"/>
  <c r="AD25" i="92"/>
  <c r="AE25" i="92" s="1"/>
  <c r="AB25" i="92" s="1"/>
  <c r="AD26" i="92"/>
  <c r="AE26" i="92" s="1"/>
  <c r="AD36" i="92"/>
  <c r="AE36" i="92" s="1"/>
  <c r="AD37" i="92"/>
  <c r="AE37" i="92" s="1"/>
  <c r="AB37" i="92" s="1"/>
  <c r="AD38" i="92"/>
  <c r="AE38" i="92" s="1"/>
  <c r="AA38" i="92" s="1"/>
  <c r="AD48" i="92"/>
  <c r="AE48" i="92" s="1"/>
  <c r="AD49" i="92"/>
  <c r="AE49" i="92" s="1"/>
  <c r="AA49" i="92" s="1"/>
  <c r="AD50" i="92"/>
  <c r="AE50" i="92" s="1"/>
  <c r="AA50" i="92" s="1"/>
  <c r="AD60" i="92"/>
  <c r="AE60" i="92" s="1"/>
  <c r="AA60" i="92" s="1"/>
  <c r="AD61" i="92"/>
  <c r="AE61" i="92" s="1"/>
  <c r="AD62" i="92"/>
  <c r="AE62" i="92" s="1"/>
  <c r="AD72" i="92"/>
  <c r="AE72" i="92" s="1"/>
  <c r="AA72" i="92" s="1"/>
  <c r="AD73" i="92"/>
  <c r="AE73" i="92" s="1"/>
  <c r="AD74" i="92"/>
  <c r="AE74" i="92" s="1"/>
  <c r="AA74" i="92" s="1"/>
  <c r="AD84" i="92"/>
  <c r="AE84" i="92" s="1"/>
  <c r="AD85" i="92"/>
  <c r="AE85" i="92" s="1"/>
  <c r="AA85" i="92" s="1"/>
  <c r="AD86" i="92"/>
  <c r="AE86" i="92" s="1"/>
  <c r="AD96" i="92"/>
  <c r="AE96" i="92" s="1"/>
  <c r="AD97" i="92"/>
  <c r="AE97" i="92" s="1"/>
  <c r="AD98" i="92"/>
  <c r="AE98" i="92" s="1"/>
  <c r="AD108" i="92"/>
  <c r="AE108" i="92" s="1"/>
  <c r="AD109" i="92"/>
  <c r="AE109" i="92" s="1"/>
  <c r="AA109" i="92" s="1"/>
  <c r="AD110" i="92"/>
  <c r="AE110" i="92" s="1"/>
  <c r="AA110" i="92" s="1"/>
  <c r="AD120" i="92"/>
  <c r="AE120" i="92" s="1"/>
  <c r="AD121" i="92"/>
  <c r="AE121" i="92" s="1"/>
  <c r="AD122" i="92"/>
  <c r="AE122" i="92" s="1"/>
  <c r="AD132" i="92"/>
  <c r="AE132" i="92" s="1"/>
  <c r="AD133" i="92"/>
  <c r="AE133" i="92" s="1"/>
  <c r="AD134" i="92"/>
  <c r="AE134" i="92" s="1"/>
  <c r="AD144" i="92"/>
  <c r="AE144" i="92" s="1"/>
  <c r="AA144" i="92" s="1"/>
  <c r="AD145" i="92"/>
  <c r="AE145" i="92" s="1"/>
  <c r="AA145" i="92" s="1"/>
  <c r="AD146" i="92"/>
  <c r="AE146" i="92" s="1"/>
  <c r="AD156" i="92"/>
  <c r="AE156" i="92" s="1"/>
  <c r="AD157" i="92"/>
  <c r="AE157" i="92" s="1"/>
  <c r="AA157" i="92" s="1"/>
  <c r="AD158" i="92"/>
  <c r="AE158" i="92" s="1"/>
  <c r="AA158" i="92" s="1"/>
  <c r="AD168" i="92"/>
  <c r="AE168" i="92" s="1"/>
  <c r="AA168" i="92" s="1"/>
  <c r="AD169" i="92"/>
  <c r="AE169" i="92" s="1"/>
  <c r="AD170" i="92"/>
  <c r="AE170" i="92" s="1"/>
  <c r="AD180" i="92"/>
  <c r="AE180" i="92" s="1"/>
  <c r="AD181" i="92"/>
  <c r="AE181" i="92" s="1"/>
  <c r="AA181" i="92" s="1"/>
  <c r="AD182" i="92"/>
  <c r="AE182" i="92" s="1"/>
  <c r="AA182" i="92" s="1"/>
  <c r="AD205" i="92"/>
  <c r="AE205" i="92" s="1"/>
  <c r="AA205" i="92" s="1"/>
  <c r="AD4" i="92"/>
  <c r="AE4" i="92" s="1"/>
  <c r="AD5" i="92"/>
  <c r="AE5" i="92" s="1"/>
  <c r="AD6" i="92"/>
  <c r="AE6" i="92" s="1"/>
  <c r="AD7" i="92"/>
  <c r="AE7" i="92" s="1"/>
  <c r="AA7" i="92" s="1"/>
  <c r="AD8" i="92"/>
  <c r="AE8" i="92" s="1"/>
  <c r="AA8" i="92" s="1"/>
  <c r="AD9" i="92"/>
  <c r="AE9" i="92" s="1"/>
  <c r="AA9" i="92" s="1"/>
  <c r="AD10" i="92"/>
  <c r="AE10" i="92" s="1"/>
  <c r="AD11" i="92"/>
  <c r="AE11" i="92" s="1"/>
  <c r="AB11" i="92" s="1"/>
  <c r="AD15" i="92"/>
  <c r="AE15" i="92" s="1"/>
  <c r="AD16" i="92"/>
  <c r="AE16" i="92" s="1"/>
  <c r="AA16" i="92" s="1"/>
  <c r="AD17" i="92"/>
  <c r="AE17" i="92" s="1"/>
  <c r="AD18" i="92"/>
  <c r="AE18" i="92" s="1"/>
  <c r="AD19" i="92"/>
  <c r="AE19" i="92" s="1"/>
  <c r="AD20" i="92"/>
  <c r="AE20" i="92" s="1"/>
  <c r="AD21" i="92"/>
  <c r="AE21" i="92" s="1"/>
  <c r="AA21" i="92" s="1"/>
  <c r="AD22" i="92"/>
  <c r="AE22" i="92" s="1"/>
  <c r="AD23" i="92"/>
  <c r="AE23" i="92" s="1"/>
  <c r="AA23" i="92" s="1"/>
  <c r="AD27" i="92"/>
  <c r="AE27" i="92" s="1"/>
  <c r="AD28" i="92"/>
  <c r="AE28" i="92" s="1"/>
  <c r="AD29" i="92"/>
  <c r="AE29" i="92" s="1"/>
  <c r="AD30" i="92"/>
  <c r="AE30" i="92" s="1"/>
  <c r="AB30" i="92" s="1"/>
  <c r="AD31" i="92"/>
  <c r="AE31" i="92" s="1"/>
  <c r="AD32" i="92"/>
  <c r="AE32" i="92" s="1"/>
  <c r="AD33" i="92"/>
  <c r="AE33" i="92" s="1"/>
  <c r="AA33" i="92" s="1"/>
  <c r="AD34" i="92"/>
  <c r="AE34" i="92" s="1"/>
  <c r="AD35" i="92"/>
  <c r="AE35" i="92" s="1"/>
  <c r="AD39" i="92"/>
  <c r="AE39" i="92" s="1"/>
  <c r="AD40" i="92"/>
  <c r="AE40" i="92" s="1"/>
  <c r="AD41" i="92"/>
  <c r="AE41" i="92" s="1"/>
  <c r="AA41" i="92" s="1"/>
  <c r="AD42" i="92"/>
  <c r="AE42" i="92" s="1"/>
  <c r="AD43" i="92"/>
  <c r="AE43" i="92" s="1"/>
  <c r="AD44" i="92"/>
  <c r="AE44" i="92" s="1"/>
  <c r="AA44" i="92" s="1"/>
  <c r="AD45" i="92"/>
  <c r="AE45" i="92" s="1"/>
  <c r="AA45" i="92" s="1"/>
  <c r="AD46" i="92"/>
  <c r="AE46" i="92" s="1"/>
  <c r="AA46" i="92" s="1"/>
  <c r="AD47" i="92"/>
  <c r="AE47" i="92" s="1"/>
  <c r="AD51" i="92"/>
  <c r="AE51" i="92" s="1"/>
  <c r="AA51" i="92" s="1"/>
  <c r="AD52" i="92"/>
  <c r="AE52" i="92" s="1"/>
  <c r="AD53" i="92"/>
  <c r="AE53" i="92" s="1"/>
  <c r="AD54" i="92"/>
  <c r="AE54" i="92" s="1"/>
  <c r="AD55" i="92"/>
  <c r="AE55" i="92" s="1"/>
  <c r="AA55" i="92" s="1"/>
  <c r="AD56" i="92"/>
  <c r="AE56" i="92" s="1"/>
  <c r="AB56" i="92" s="1"/>
  <c r="AD57" i="92"/>
  <c r="AE57" i="92" s="1"/>
  <c r="AA57" i="92" s="1"/>
  <c r="AD58" i="92"/>
  <c r="AE58" i="92" s="1"/>
  <c r="AD59" i="92"/>
  <c r="AE59" i="92" s="1"/>
  <c r="AD63" i="92"/>
  <c r="AE63" i="92" s="1"/>
  <c r="AA63" i="92" s="1"/>
  <c r="AD64" i="92"/>
  <c r="AE64" i="92" s="1"/>
  <c r="AA64" i="92" s="1"/>
  <c r="AD65" i="92"/>
  <c r="AE65" i="92" s="1"/>
  <c r="AA65" i="92" s="1"/>
  <c r="AD66" i="92"/>
  <c r="AE66" i="92" s="1"/>
  <c r="AD67" i="92"/>
  <c r="AE67" i="92" s="1"/>
  <c r="AA67" i="92" s="1"/>
  <c r="AD68" i="92"/>
  <c r="AE68" i="92" s="1"/>
  <c r="AA68" i="92" s="1"/>
  <c r="AD69" i="92"/>
  <c r="AE69" i="92" s="1"/>
  <c r="AA69" i="92" s="1"/>
  <c r="AD70" i="92"/>
  <c r="AE70" i="92" s="1"/>
  <c r="AD71" i="92"/>
  <c r="AE71" i="92" s="1"/>
  <c r="AA71" i="92" s="1"/>
  <c r="AD75" i="92"/>
  <c r="AE75" i="92" s="1"/>
  <c r="AA75" i="92" s="1"/>
  <c r="AD76" i="92"/>
  <c r="AE76" i="92" s="1"/>
  <c r="AB76" i="92" s="1"/>
  <c r="AD77" i="92"/>
  <c r="AE77" i="92" s="1"/>
  <c r="AD78" i="92"/>
  <c r="AE78" i="92" s="1"/>
  <c r="AD79" i="92"/>
  <c r="AE79" i="92" s="1"/>
  <c r="AA79" i="92" s="1"/>
  <c r="AD80" i="92"/>
  <c r="AE80" i="92" s="1"/>
  <c r="AD81" i="92"/>
  <c r="AE81" i="92" s="1"/>
  <c r="AB81" i="92" s="1"/>
  <c r="AD82" i="92"/>
  <c r="AE82" i="92" s="1"/>
  <c r="AA82" i="92" s="1"/>
  <c r="AD83" i="92"/>
  <c r="AE83" i="92" s="1"/>
  <c r="AD87" i="92"/>
  <c r="AE87" i="92" s="1"/>
  <c r="AD88" i="92"/>
  <c r="AE88" i="92" s="1"/>
  <c r="AA88" i="92" s="1"/>
  <c r="AD89" i="92"/>
  <c r="AE89" i="92" s="1"/>
  <c r="AB89" i="92" s="1"/>
  <c r="AD90" i="92"/>
  <c r="AE90" i="92" s="1"/>
  <c r="AD91" i="92"/>
  <c r="AE91" i="92" s="1"/>
  <c r="AA91" i="92" s="1"/>
  <c r="AD92" i="92"/>
  <c r="AE92" i="92" s="1"/>
  <c r="AA92" i="92" s="1"/>
  <c r="AD93" i="92"/>
  <c r="AE93" i="92" s="1"/>
  <c r="AD94" i="92"/>
  <c r="AE94" i="92" s="1"/>
  <c r="AA94" i="92" s="1"/>
  <c r="AD95" i="92"/>
  <c r="AE95" i="92" s="1"/>
  <c r="AB95" i="92" s="1"/>
  <c r="AD99" i="92"/>
  <c r="AE99" i="92" s="1"/>
  <c r="AD100" i="92"/>
  <c r="AE100" i="92" s="1"/>
  <c r="AD101" i="92"/>
  <c r="AE101" i="92" s="1"/>
  <c r="AA101" i="92" s="1"/>
  <c r="AD102" i="92"/>
  <c r="AE102" i="92" s="1"/>
  <c r="AA102" i="92" s="1"/>
  <c r="AD103" i="92"/>
  <c r="AE103" i="92" s="1"/>
  <c r="AD104" i="92"/>
  <c r="AE104" i="92" s="1"/>
  <c r="AA104" i="92" s="1"/>
  <c r="AD105" i="92"/>
  <c r="AE105" i="92" s="1"/>
  <c r="AB105" i="92" s="1"/>
  <c r="AD106" i="92"/>
  <c r="AE106" i="92" s="1"/>
  <c r="AB106" i="92" s="1"/>
  <c r="AD107" i="92"/>
  <c r="AE107" i="92" s="1"/>
  <c r="AA107" i="92" s="1"/>
  <c r="AD111" i="92"/>
  <c r="AE111" i="92" s="1"/>
  <c r="AA111" i="92" s="1"/>
  <c r="AD112" i="92"/>
  <c r="AE112" i="92" s="1"/>
  <c r="AD113" i="92"/>
  <c r="AE113" i="92" s="1"/>
  <c r="AA113" i="92" s="1"/>
  <c r="AD114" i="92"/>
  <c r="AE114" i="92" s="1"/>
  <c r="AD115" i="92"/>
  <c r="AE115" i="92" s="1"/>
  <c r="AA115" i="92" s="1"/>
  <c r="AD116" i="92"/>
  <c r="AE116" i="92" s="1"/>
  <c r="AA116" i="92" s="1"/>
  <c r="AD117" i="92"/>
  <c r="AE117" i="92" s="1"/>
  <c r="AA117" i="92" s="1"/>
  <c r="AD118" i="92"/>
  <c r="AE118" i="92" s="1"/>
  <c r="AA118" i="92" s="1"/>
  <c r="AD119" i="92"/>
  <c r="AE119" i="92" s="1"/>
  <c r="AA119" i="92" s="1"/>
  <c r="AD123" i="92"/>
  <c r="AE123" i="92" s="1"/>
  <c r="AD124" i="92"/>
  <c r="AE124" i="92" s="1"/>
  <c r="AD125" i="92"/>
  <c r="AE125" i="92" s="1"/>
  <c r="AA125" i="92" s="1"/>
  <c r="AD126" i="92"/>
  <c r="AE126" i="92" s="1"/>
  <c r="AD127" i="92"/>
  <c r="AE127" i="92" s="1"/>
  <c r="AD128" i="92"/>
  <c r="AE128" i="92" s="1"/>
  <c r="AA128" i="92" s="1"/>
  <c r="AD129" i="92"/>
  <c r="AE129" i="92" s="1"/>
  <c r="AD130" i="92"/>
  <c r="AE130" i="92" s="1"/>
  <c r="AD131" i="92"/>
  <c r="AE131" i="92" s="1"/>
  <c r="AB131" i="92" s="1"/>
  <c r="AD135" i="92"/>
  <c r="AE135" i="92" s="1"/>
  <c r="AA135" i="92" s="1"/>
  <c r="AD136" i="92"/>
  <c r="AE136" i="92" s="1"/>
  <c r="AD137" i="92"/>
  <c r="AE137" i="92" s="1"/>
  <c r="AD138" i="92"/>
  <c r="AE138" i="92" s="1"/>
  <c r="AD139" i="92"/>
  <c r="AE139" i="92" s="1"/>
  <c r="AD140" i="92"/>
  <c r="AE140" i="92" s="1"/>
  <c r="AA140" i="92" s="1"/>
  <c r="AD141" i="92"/>
  <c r="AE141" i="92" s="1"/>
  <c r="AA141" i="92" s="1"/>
  <c r="AD142" i="92"/>
  <c r="AE142" i="92" s="1"/>
  <c r="AB142" i="92" s="1"/>
  <c r="AD143" i="92"/>
  <c r="AE143" i="92" s="1"/>
  <c r="AA143" i="92" s="1"/>
  <c r="AD147" i="92"/>
  <c r="AE147" i="92" s="1"/>
  <c r="AA147" i="92" s="1"/>
  <c r="AD148" i="92"/>
  <c r="AE148" i="92" s="1"/>
  <c r="AA148" i="92" s="1"/>
  <c r="AD149" i="92"/>
  <c r="AE149" i="92" s="1"/>
  <c r="AA149" i="92" s="1"/>
  <c r="AD150" i="92"/>
  <c r="AE150" i="92" s="1"/>
  <c r="AA150" i="92" s="1"/>
  <c r="AD151" i="92"/>
  <c r="AE151" i="92" s="1"/>
  <c r="AD152" i="92"/>
  <c r="AE152" i="92" s="1"/>
  <c r="AA152" i="92" s="1"/>
  <c r="AD153" i="92"/>
  <c r="AE153" i="92" s="1"/>
  <c r="AA153" i="92" s="1"/>
  <c r="AD154" i="92"/>
  <c r="AE154" i="92" s="1"/>
  <c r="AD155" i="92"/>
  <c r="AE155" i="92" s="1"/>
  <c r="AA155" i="92" s="1"/>
  <c r="AD159" i="92"/>
  <c r="AE159" i="92" s="1"/>
  <c r="AA159" i="92" s="1"/>
  <c r="AD160" i="92"/>
  <c r="AE160" i="92" s="1"/>
  <c r="AD161" i="92"/>
  <c r="AE161" i="92" s="1"/>
  <c r="AA161" i="92" s="1"/>
  <c r="AD162" i="92"/>
  <c r="AE162" i="92" s="1"/>
  <c r="AA162" i="92" s="1"/>
  <c r="AD163" i="92"/>
  <c r="AE163" i="92" s="1"/>
  <c r="AD164" i="92"/>
  <c r="AE164" i="92" s="1"/>
  <c r="AA164" i="92" s="1"/>
  <c r="AD165" i="92"/>
  <c r="AE165" i="92" s="1"/>
  <c r="AD166" i="92"/>
  <c r="AE166" i="92" s="1"/>
  <c r="AA166" i="92" s="1"/>
  <c r="AD167" i="92"/>
  <c r="AE167" i="92" s="1"/>
  <c r="AD171" i="92"/>
  <c r="AE171" i="92" s="1"/>
  <c r="AA171" i="92" s="1"/>
  <c r="AD172" i="92"/>
  <c r="AE172" i="92" s="1"/>
  <c r="AB172" i="92" s="1"/>
  <c r="AD173" i="92"/>
  <c r="AE173" i="92" s="1"/>
  <c r="AB173" i="92" s="1"/>
  <c r="AD174" i="92"/>
  <c r="AE174" i="92" s="1"/>
  <c r="AA174" i="92" s="1"/>
  <c r="AD175" i="92"/>
  <c r="AE175" i="92" s="1"/>
  <c r="AA175" i="92" s="1"/>
  <c r="AD176" i="92"/>
  <c r="AE176" i="92" s="1"/>
  <c r="AD177" i="92"/>
  <c r="AE177" i="92" s="1"/>
  <c r="AD178" i="92"/>
  <c r="AE178" i="92" s="1"/>
  <c r="AA178" i="92" s="1"/>
  <c r="AD179" i="92"/>
  <c r="AE179" i="92" s="1"/>
  <c r="AA179" i="92" s="1"/>
  <c r="AD184" i="92"/>
  <c r="AE184" i="92" s="1"/>
  <c r="AA184" i="92" s="1"/>
  <c r="AD186" i="92"/>
  <c r="AE186" i="92" s="1"/>
  <c r="AD187" i="92"/>
  <c r="AE187" i="92" s="1"/>
  <c r="AD188" i="92"/>
  <c r="AE188" i="92" s="1"/>
  <c r="AD189" i="92"/>
  <c r="AE189" i="92" s="1"/>
  <c r="AD190" i="92"/>
  <c r="AE190" i="92" s="1"/>
  <c r="AA190" i="92" s="1"/>
  <c r="AD199" i="92"/>
  <c r="AE199" i="92" s="1"/>
  <c r="AA199" i="92" s="1"/>
  <c r="AD200" i="92"/>
  <c r="AE200" i="92" s="1"/>
  <c r="AD201" i="92"/>
  <c r="AE201" i="92" s="1"/>
  <c r="AD202" i="92"/>
  <c r="AE202" i="92" s="1"/>
  <c r="AD203" i="92"/>
  <c r="AE203" i="92" s="1"/>
  <c r="AA203" i="92" s="1"/>
  <c r="AD207" i="92"/>
  <c r="AE207" i="92" s="1"/>
  <c r="AA207" i="92" s="1"/>
  <c r="AD208" i="92"/>
  <c r="AE208" i="92" s="1"/>
  <c r="AA208" i="92" s="1"/>
  <c r="AD210" i="92"/>
  <c r="AE210" i="92" s="1"/>
  <c r="AD211" i="92"/>
  <c r="AE211" i="92" s="1"/>
  <c r="AA211" i="92" s="1"/>
  <c r="AD212" i="92"/>
  <c r="AE212" i="92" s="1"/>
  <c r="AA212" i="92" s="1"/>
  <c r="AD213" i="92"/>
  <c r="AE213" i="92" s="1"/>
  <c r="AD214" i="92"/>
  <c r="AE214" i="92" s="1"/>
  <c r="AD220" i="92"/>
  <c r="AE220" i="92" s="1"/>
  <c r="AA220" i="92" s="1"/>
  <c r="AD222" i="92"/>
  <c r="AE222" i="92" s="1"/>
  <c r="AB222" i="92" s="1"/>
  <c r="AD223" i="92"/>
  <c r="AE223" i="92" s="1"/>
  <c r="AB223" i="92" s="1"/>
  <c r="AD225" i="92"/>
  <c r="AE225" i="92" s="1"/>
  <c r="AA225" i="92" s="1"/>
  <c r="AD226" i="92"/>
  <c r="AE226" i="92" s="1"/>
  <c r="AD227" i="92"/>
  <c r="AE227" i="92" s="1"/>
  <c r="AA227" i="92" s="1"/>
  <c r="AD231" i="92"/>
  <c r="AE231" i="92" s="1"/>
  <c r="AA231" i="92" s="1"/>
  <c r="AD232" i="92"/>
  <c r="AE232" i="92" s="1"/>
  <c r="AA232" i="92" s="1"/>
  <c r="AD235" i="92"/>
  <c r="AE235" i="92" s="1"/>
  <c r="AD236" i="92"/>
  <c r="AE236" i="92" s="1"/>
  <c r="AD237" i="92"/>
  <c r="AE237" i="92" s="1"/>
  <c r="AB237" i="92" s="1"/>
  <c r="AD238" i="92"/>
  <c r="AE238" i="92" s="1"/>
  <c r="AD244" i="92"/>
  <c r="AE244" i="92" s="1"/>
  <c r="AA244" i="92" s="1"/>
  <c r="AD245" i="92"/>
  <c r="AE245" i="92" s="1"/>
  <c r="AD246" i="92"/>
  <c r="AE246" i="92" s="1"/>
  <c r="AA246" i="92" s="1"/>
  <c r="AD247" i="92"/>
  <c r="AE247" i="92" s="1"/>
  <c r="AA247" i="92" s="1"/>
  <c r="AD248" i="92"/>
  <c r="AE248" i="92" s="1"/>
  <c r="AD249" i="92"/>
  <c r="AE249" i="92" s="1"/>
  <c r="AB249" i="92" s="1"/>
  <c r="AD250" i="92"/>
  <c r="AE250" i="92" s="1"/>
  <c r="AA250" i="92" s="1"/>
  <c r="AD251" i="92"/>
  <c r="AE251" i="92" s="1"/>
  <c r="AB251" i="92" s="1"/>
  <c r="AD256" i="92"/>
  <c r="AE256" i="92" s="1"/>
  <c r="AA256" i="92" s="1"/>
  <c r="AD258" i="92"/>
  <c r="AE258" i="92" s="1"/>
  <c r="AD259" i="92"/>
  <c r="AE259" i="92" s="1"/>
  <c r="AD261" i="92"/>
  <c r="AE261" i="92" s="1"/>
  <c r="AD262" i="92"/>
  <c r="AE262" i="92" s="1"/>
  <c r="AD263" i="92"/>
  <c r="AE263" i="92" s="1"/>
  <c r="AD267" i="92"/>
  <c r="AE267" i="92" s="1"/>
  <c r="AA267" i="92" s="1"/>
  <c r="AD268" i="92"/>
  <c r="AE268" i="92" s="1"/>
  <c r="AA268" i="92" s="1"/>
  <c r="AD271" i="92"/>
  <c r="AE271" i="92" s="1"/>
  <c r="AB271" i="92" s="1"/>
  <c r="AD273" i="92"/>
  <c r="AE273" i="92" s="1"/>
  <c r="AA273" i="92" s="1"/>
  <c r="AD274" i="92"/>
  <c r="AE274" i="92" s="1"/>
  <c r="AD275" i="92"/>
  <c r="AE275" i="92" s="1"/>
  <c r="AD279" i="92"/>
  <c r="AE279" i="92" s="1"/>
  <c r="AA279" i="92" s="1"/>
  <c r="AD280" i="92"/>
  <c r="AE280" i="92" s="1"/>
  <c r="AA280" i="92" s="1"/>
  <c r="AD282" i="92"/>
  <c r="AE282" i="92" s="1"/>
  <c r="AD283" i="92"/>
  <c r="AE283" i="92" s="1"/>
  <c r="AB283" i="92" s="1"/>
  <c r="AD284" i="92"/>
  <c r="AE284" i="92" s="1"/>
  <c r="AB284" i="92" s="1"/>
  <c r="AD285" i="92"/>
  <c r="AE285" i="92" s="1"/>
  <c r="AD286" i="92"/>
  <c r="AE286" i="92" s="1"/>
  <c r="AA286" i="92" s="1"/>
  <c r="AD291" i="92"/>
  <c r="AE291" i="92" s="1"/>
  <c r="AD292" i="92"/>
  <c r="AE292" i="92" s="1"/>
  <c r="AD294" i="92"/>
  <c r="AE294" i="92" s="1"/>
  <c r="AB294" i="92" s="1"/>
  <c r="AD295" i="92"/>
  <c r="AE295" i="92" s="1"/>
  <c r="AD296" i="92"/>
  <c r="AE296" i="92" s="1"/>
  <c r="AB296" i="92" s="1"/>
  <c r="AD297" i="92"/>
  <c r="AE297" i="92" s="1"/>
  <c r="AD298" i="92"/>
  <c r="AE298" i="92" s="1"/>
  <c r="AA298" i="92" s="1"/>
  <c r="AD299" i="92"/>
  <c r="AE299" i="92" s="1"/>
  <c r="AB299" i="92" s="1"/>
  <c r="AB289" i="92"/>
  <c r="AB265" i="92"/>
  <c r="AA39" i="92"/>
  <c r="AB60" i="92"/>
  <c r="AB72" i="92"/>
  <c r="AA122" i="92"/>
  <c r="AB132" i="92"/>
  <c r="AA146" i="92"/>
  <c r="AA198" i="92"/>
  <c r="AA265" i="92"/>
  <c r="AA6" i="92"/>
  <c r="AA25" i="92"/>
  <c r="AA37" i="92"/>
  <c r="AA73" i="92"/>
  <c r="AA76" i="92"/>
  <c r="AA121" i="92"/>
  <c r="AA132" i="92"/>
  <c r="AA156" i="92"/>
  <c r="Z3" i="92"/>
  <c r="Z4" i="92"/>
  <c r="Z5" i="92"/>
  <c r="Z6" i="92"/>
  <c r="Z7" i="92"/>
  <c r="Z8" i="92"/>
  <c r="Z9" i="92"/>
  <c r="Z10" i="92"/>
  <c r="AA10" i="92" s="1"/>
  <c r="Z11" i="92"/>
  <c r="Z12" i="92"/>
  <c r="Z13" i="92"/>
  <c r="Z14" i="92"/>
  <c r="Z15" i="92"/>
  <c r="Z16" i="92"/>
  <c r="Z17" i="92"/>
  <c r="Z18" i="92"/>
  <c r="Z19" i="92"/>
  <c r="Z20" i="92"/>
  <c r="Z21" i="92"/>
  <c r="Z22" i="92"/>
  <c r="Z23" i="92"/>
  <c r="Z24" i="92"/>
  <c r="Z25" i="92"/>
  <c r="Z26" i="92"/>
  <c r="Z27" i="92"/>
  <c r="Z28" i="92"/>
  <c r="Z29" i="92"/>
  <c r="Z30" i="92"/>
  <c r="Z31" i="92"/>
  <c r="Z32" i="92"/>
  <c r="Z33" i="92"/>
  <c r="Z34" i="92"/>
  <c r="Z35" i="92"/>
  <c r="Z36" i="92"/>
  <c r="AA36" i="92" s="1"/>
  <c r="Z37" i="92"/>
  <c r="Z38" i="92"/>
  <c r="Z39" i="92"/>
  <c r="Z40" i="92"/>
  <c r="Z41" i="92"/>
  <c r="Z42" i="92"/>
  <c r="AA42" i="92" s="1"/>
  <c r="Z43" i="92"/>
  <c r="Z44" i="92"/>
  <c r="Z45" i="92"/>
  <c r="Z46" i="92"/>
  <c r="Z47" i="92"/>
  <c r="Z48" i="92"/>
  <c r="Z49" i="92"/>
  <c r="Z50" i="92"/>
  <c r="Z51" i="92"/>
  <c r="Z52" i="92"/>
  <c r="Z53" i="92"/>
  <c r="Z54" i="92"/>
  <c r="Z55" i="92"/>
  <c r="Z56" i="92"/>
  <c r="Z57" i="92"/>
  <c r="Z58" i="92"/>
  <c r="AA58" i="92" s="1"/>
  <c r="Z59" i="92"/>
  <c r="Z60" i="92"/>
  <c r="Z61" i="92"/>
  <c r="Z62" i="92"/>
  <c r="Z63" i="92"/>
  <c r="Z64" i="92"/>
  <c r="Z65" i="92"/>
  <c r="Z66" i="92"/>
  <c r="Z67" i="92"/>
  <c r="Z68" i="92"/>
  <c r="Z69" i="92"/>
  <c r="Z70" i="92"/>
  <c r="Z71" i="92"/>
  <c r="Z72" i="92"/>
  <c r="Z73" i="92"/>
  <c r="Z74" i="92"/>
  <c r="Z75" i="92"/>
  <c r="Z76" i="92"/>
  <c r="Z77" i="92"/>
  <c r="Z78" i="92"/>
  <c r="Z79" i="92"/>
  <c r="Z80" i="92"/>
  <c r="Z81" i="92"/>
  <c r="Z82" i="92"/>
  <c r="Z83" i="92"/>
  <c r="Z84" i="92"/>
  <c r="Z85" i="92"/>
  <c r="Z86" i="92"/>
  <c r="Z87" i="92"/>
  <c r="Z88" i="92"/>
  <c r="Z89" i="92"/>
  <c r="Z90" i="92"/>
  <c r="Z91" i="92"/>
  <c r="Z92" i="92"/>
  <c r="Z93" i="92"/>
  <c r="Z94" i="92"/>
  <c r="Z95" i="92"/>
  <c r="Z96" i="92"/>
  <c r="Z97" i="92"/>
  <c r="Z98" i="92"/>
  <c r="Z99" i="92"/>
  <c r="Z100" i="92"/>
  <c r="Z101" i="92"/>
  <c r="Z102" i="92"/>
  <c r="Z103" i="92"/>
  <c r="Z104" i="92"/>
  <c r="Z105" i="92"/>
  <c r="Z106" i="92"/>
  <c r="Z107" i="92"/>
  <c r="Z108" i="92"/>
  <c r="Z109" i="92"/>
  <c r="Z110" i="92"/>
  <c r="Z111" i="92"/>
  <c r="Z112" i="92"/>
  <c r="Z113" i="92"/>
  <c r="Z114" i="92"/>
  <c r="Z115" i="92"/>
  <c r="Z116" i="92"/>
  <c r="Z117" i="92"/>
  <c r="Z118" i="92"/>
  <c r="Z119" i="92"/>
  <c r="Z120" i="92"/>
  <c r="AA120" i="92" s="1"/>
  <c r="Z121" i="92"/>
  <c r="Z122" i="92"/>
  <c r="Z123" i="92"/>
  <c r="Z124" i="92"/>
  <c r="Z125" i="92"/>
  <c r="Z126" i="92"/>
  <c r="Z127" i="92"/>
  <c r="Z128" i="92"/>
  <c r="Z129" i="92"/>
  <c r="Z130" i="92"/>
  <c r="Z131" i="92"/>
  <c r="Z132" i="92"/>
  <c r="Z133" i="92"/>
  <c r="Z134" i="92"/>
  <c r="Z135" i="92"/>
  <c r="Z136" i="92"/>
  <c r="Z137" i="92"/>
  <c r="Z138" i="92"/>
  <c r="Z139" i="92"/>
  <c r="Z140" i="92"/>
  <c r="Z141" i="92"/>
  <c r="Z142" i="92"/>
  <c r="Z143" i="92"/>
  <c r="Z144" i="92"/>
  <c r="Z145" i="92"/>
  <c r="Z146" i="92"/>
  <c r="Z147" i="92"/>
  <c r="Z148" i="92"/>
  <c r="Z149" i="92"/>
  <c r="Z150" i="92"/>
  <c r="Z151" i="92"/>
  <c r="Z152" i="92"/>
  <c r="Z153" i="92"/>
  <c r="Z154" i="92"/>
  <c r="Z155" i="92"/>
  <c r="Z156" i="92"/>
  <c r="Z157" i="92"/>
  <c r="Z158" i="92"/>
  <c r="Z159" i="92"/>
  <c r="Z160" i="92"/>
  <c r="Z161" i="92"/>
  <c r="Z162" i="92"/>
  <c r="Z163" i="92"/>
  <c r="Z164" i="92"/>
  <c r="Z165" i="92"/>
  <c r="Z166" i="92"/>
  <c r="Z167" i="92"/>
  <c r="Z168" i="92"/>
  <c r="Z169" i="92"/>
  <c r="AA169" i="92" s="1"/>
  <c r="Z170" i="92"/>
  <c r="Z171" i="92"/>
  <c r="Z172" i="92"/>
  <c r="Z173" i="92"/>
  <c r="Z174" i="92"/>
  <c r="Z175" i="92"/>
  <c r="Z176" i="92"/>
  <c r="Z177" i="92"/>
  <c r="Z178" i="92"/>
  <c r="Z179" i="92"/>
  <c r="Z180" i="92"/>
  <c r="Z181" i="92"/>
  <c r="Z182" i="92"/>
  <c r="Z183" i="92"/>
  <c r="Z184" i="92"/>
  <c r="Z185" i="92"/>
  <c r="Z186" i="92"/>
  <c r="Z187" i="92"/>
  <c r="Z188" i="92"/>
  <c r="Z189" i="92"/>
  <c r="Z190" i="92"/>
  <c r="Z191" i="92"/>
  <c r="Z192" i="92"/>
  <c r="Z193" i="92"/>
  <c r="Z194" i="92"/>
  <c r="Z195" i="92"/>
  <c r="Z196" i="92"/>
  <c r="Z197" i="92"/>
  <c r="Z198" i="92"/>
  <c r="Z199" i="92"/>
  <c r="Z200" i="92"/>
  <c r="Z201" i="92"/>
  <c r="Z202" i="92"/>
  <c r="Z203" i="92"/>
  <c r="Z204" i="92"/>
  <c r="Z205" i="92"/>
  <c r="Z206" i="92"/>
  <c r="Z207" i="92"/>
  <c r="Z208" i="92"/>
  <c r="Z209" i="92"/>
  <c r="Z210" i="92"/>
  <c r="Z211" i="92"/>
  <c r="Z212" i="92"/>
  <c r="Z213" i="92"/>
  <c r="Z214" i="92"/>
  <c r="Z215" i="92"/>
  <c r="Z216" i="92"/>
  <c r="Z217" i="92"/>
  <c r="Z218" i="92"/>
  <c r="Z219" i="92"/>
  <c r="Z220" i="92"/>
  <c r="Z221" i="92"/>
  <c r="Z222" i="92"/>
  <c r="Z223" i="92"/>
  <c r="Z224" i="92"/>
  <c r="AA224" i="92" s="1"/>
  <c r="Z225" i="92"/>
  <c r="Z226" i="92"/>
  <c r="Z227" i="92"/>
  <c r="Z228" i="92"/>
  <c r="Z229" i="92"/>
  <c r="AA229" i="92" s="1"/>
  <c r="Z230" i="92"/>
  <c r="Z231" i="92"/>
  <c r="Z232" i="92"/>
  <c r="Z233" i="92"/>
  <c r="Z234" i="92"/>
  <c r="Z235" i="92"/>
  <c r="Z236" i="92"/>
  <c r="Z237" i="92"/>
  <c r="Z238" i="92"/>
  <c r="Z239" i="92"/>
  <c r="Z240" i="92"/>
  <c r="Z241" i="92"/>
  <c r="Z242" i="92"/>
  <c r="Z243" i="92"/>
  <c r="Z244" i="92"/>
  <c r="Z245" i="92"/>
  <c r="Z246" i="92"/>
  <c r="Z247" i="92"/>
  <c r="Z248" i="92"/>
  <c r="Z249" i="92"/>
  <c r="Z250" i="92"/>
  <c r="Z251" i="92"/>
  <c r="Z252" i="92"/>
  <c r="Z253" i="92"/>
  <c r="Z254" i="92"/>
  <c r="Z255" i="92"/>
  <c r="Z256" i="92"/>
  <c r="Z257" i="92"/>
  <c r="Z258" i="92"/>
  <c r="Z259" i="92"/>
  <c r="Z260" i="92"/>
  <c r="Z261" i="92"/>
  <c r="Z262" i="92"/>
  <c r="Z263" i="92"/>
  <c r="Z264" i="92"/>
  <c r="Z265" i="92"/>
  <c r="Z266" i="92"/>
  <c r="Z267" i="92"/>
  <c r="Z268" i="92"/>
  <c r="Z269" i="92"/>
  <c r="Z270" i="92"/>
  <c r="Z271" i="92"/>
  <c r="Z272" i="92"/>
  <c r="Z273" i="92"/>
  <c r="Z274" i="92"/>
  <c r="Z275" i="92"/>
  <c r="Z276" i="92"/>
  <c r="Z277" i="92"/>
  <c r="Z278" i="92"/>
  <c r="Z279" i="92"/>
  <c r="Z280" i="92"/>
  <c r="Z281" i="92"/>
  <c r="Z282" i="92"/>
  <c r="Z283" i="92"/>
  <c r="Z284" i="92"/>
  <c r="Z285" i="92"/>
  <c r="Z286" i="92"/>
  <c r="Z287" i="92"/>
  <c r="Z288" i="92"/>
  <c r="Z289" i="92"/>
  <c r="Z290" i="92"/>
  <c r="Z291" i="92"/>
  <c r="Z292" i="92"/>
  <c r="Z293" i="92"/>
  <c r="Z294" i="92"/>
  <c r="Z295" i="92"/>
  <c r="Z296" i="92"/>
  <c r="Z297" i="92"/>
  <c r="Z298" i="92"/>
  <c r="Z299" i="92"/>
  <c r="Z300" i="92"/>
  <c r="Z2" i="92"/>
  <c r="AQ3" i="75"/>
  <c r="AQ4" i="75"/>
  <c r="AQ5" i="75"/>
  <c r="AQ6" i="75"/>
  <c r="AQ7" i="75"/>
  <c r="AQ8" i="75"/>
  <c r="AQ9" i="75"/>
  <c r="AQ10" i="75"/>
  <c r="AQ11" i="75"/>
  <c r="AQ12" i="75"/>
  <c r="AQ13" i="75"/>
  <c r="AQ14" i="75"/>
  <c r="AQ15" i="75"/>
  <c r="AQ16" i="75"/>
  <c r="AQ17" i="75"/>
  <c r="AQ18" i="75"/>
  <c r="AQ19" i="75"/>
  <c r="AQ20" i="75"/>
  <c r="AQ21" i="75"/>
  <c r="AQ22" i="75"/>
  <c r="AQ23" i="75"/>
  <c r="AQ24" i="75"/>
  <c r="AQ25" i="75"/>
  <c r="AQ26" i="75"/>
  <c r="AQ27" i="75"/>
  <c r="AQ28" i="75"/>
  <c r="AQ29" i="75"/>
  <c r="AQ30" i="75"/>
  <c r="AQ31" i="75"/>
  <c r="AQ32" i="75"/>
  <c r="AQ33" i="75"/>
  <c r="AQ34" i="75"/>
  <c r="AQ35" i="75"/>
  <c r="AQ36" i="75"/>
  <c r="AQ37" i="75"/>
  <c r="AQ38" i="75"/>
  <c r="AQ39" i="75"/>
  <c r="AQ40" i="75"/>
  <c r="AQ41" i="75"/>
  <c r="AQ42" i="75"/>
  <c r="AQ43" i="75"/>
  <c r="AQ44" i="75"/>
  <c r="AQ45" i="75"/>
  <c r="AQ46" i="75"/>
  <c r="AQ47" i="75"/>
  <c r="AQ48" i="75"/>
  <c r="AQ49" i="75"/>
  <c r="AQ50" i="75"/>
  <c r="AQ51" i="75"/>
  <c r="AQ52" i="75"/>
  <c r="AQ53" i="75"/>
  <c r="AQ54" i="75"/>
  <c r="AQ55" i="75"/>
  <c r="AQ56" i="75"/>
  <c r="AQ57" i="75"/>
  <c r="AQ58" i="75"/>
  <c r="AQ59" i="75"/>
  <c r="AQ60" i="75"/>
  <c r="AQ61" i="75"/>
  <c r="AQ62" i="75"/>
  <c r="AQ63" i="75"/>
  <c r="AQ64" i="75"/>
  <c r="AQ65" i="75"/>
  <c r="AQ66" i="75"/>
  <c r="AQ67" i="75"/>
  <c r="AQ68" i="75"/>
  <c r="AQ69" i="75"/>
  <c r="AQ70" i="75"/>
  <c r="AQ71" i="75"/>
  <c r="AQ72" i="75"/>
  <c r="AQ73" i="75"/>
  <c r="AQ74" i="75"/>
  <c r="AQ75" i="75"/>
  <c r="AQ76" i="75"/>
  <c r="AQ77" i="75"/>
  <c r="AQ78" i="75"/>
  <c r="AQ79" i="75"/>
  <c r="AQ80" i="75"/>
  <c r="AQ81" i="75"/>
  <c r="AQ82" i="75"/>
  <c r="AQ83" i="75"/>
  <c r="AQ84" i="75"/>
  <c r="AQ85" i="75"/>
  <c r="AQ86" i="75"/>
  <c r="AQ87" i="75"/>
  <c r="AQ88" i="75"/>
  <c r="AQ89" i="75"/>
  <c r="AQ90" i="75"/>
  <c r="AQ91" i="75"/>
  <c r="AQ92" i="75"/>
  <c r="AQ93" i="75"/>
  <c r="AQ94" i="75"/>
  <c r="AQ95" i="75"/>
  <c r="AQ96" i="75"/>
  <c r="AQ97" i="75"/>
  <c r="AQ98" i="75"/>
  <c r="AQ99" i="75"/>
  <c r="AQ100" i="75"/>
  <c r="AQ101" i="75"/>
  <c r="AQ102" i="75"/>
  <c r="AQ103" i="75"/>
  <c r="AQ104" i="75"/>
  <c r="AQ105" i="75"/>
  <c r="AQ106" i="75"/>
  <c r="AQ107" i="75"/>
  <c r="AQ108" i="75"/>
  <c r="AQ109" i="75"/>
  <c r="AQ110" i="75"/>
  <c r="AQ111" i="75"/>
  <c r="AQ112" i="75"/>
  <c r="AQ113" i="75"/>
  <c r="AQ114" i="75"/>
  <c r="AQ115" i="75"/>
  <c r="AQ116" i="75"/>
  <c r="AQ117" i="75"/>
  <c r="AQ118" i="75"/>
  <c r="AQ119" i="75"/>
  <c r="AQ120" i="75"/>
  <c r="AQ121" i="75"/>
  <c r="AQ122" i="75"/>
  <c r="AQ123" i="75"/>
  <c r="AQ124" i="75"/>
  <c r="AQ125" i="75"/>
  <c r="AQ126" i="75"/>
  <c r="AQ127" i="75"/>
  <c r="AQ128" i="75"/>
  <c r="AQ129" i="75"/>
  <c r="AQ130" i="75"/>
  <c r="AQ131" i="75"/>
  <c r="AQ132" i="75"/>
  <c r="AQ133" i="75"/>
  <c r="AQ134" i="75"/>
  <c r="AQ135" i="75"/>
  <c r="AQ136" i="75"/>
  <c r="AQ137" i="75"/>
  <c r="AQ138" i="75"/>
  <c r="AQ139" i="75"/>
  <c r="AQ140" i="75"/>
  <c r="AQ141" i="75"/>
  <c r="AQ142" i="75"/>
  <c r="AQ143" i="75"/>
  <c r="AQ144" i="75"/>
  <c r="AQ145" i="75"/>
  <c r="AQ146" i="75"/>
  <c r="AQ147" i="75"/>
  <c r="AQ148" i="75"/>
  <c r="AQ149" i="75"/>
  <c r="AQ150" i="75"/>
  <c r="AQ151" i="75"/>
  <c r="AQ152" i="75"/>
  <c r="AQ153" i="75"/>
  <c r="AQ154" i="75"/>
  <c r="AQ155" i="75"/>
  <c r="AQ156" i="75"/>
  <c r="AQ157" i="75"/>
  <c r="AQ158" i="75"/>
  <c r="AQ159" i="75"/>
  <c r="AQ160" i="75"/>
  <c r="AQ161" i="75"/>
  <c r="AQ162" i="75"/>
  <c r="AQ163" i="75"/>
  <c r="AQ164" i="75"/>
  <c r="AQ165" i="75"/>
  <c r="AQ166" i="75"/>
  <c r="AQ167" i="75"/>
  <c r="AQ168" i="75"/>
  <c r="AQ169" i="75"/>
  <c r="AQ170" i="75"/>
  <c r="AQ171" i="75"/>
  <c r="AQ172" i="75"/>
  <c r="AQ173" i="75"/>
  <c r="AQ174" i="75"/>
  <c r="AQ175" i="75"/>
  <c r="AQ176" i="75"/>
  <c r="AQ177" i="75"/>
  <c r="AQ178" i="75"/>
  <c r="AQ179" i="75"/>
  <c r="AQ180" i="75"/>
  <c r="AQ181" i="75"/>
  <c r="AQ182" i="75"/>
  <c r="AQ183" i="75"/>
  <c r="AQ184" i="75"/>
  <c r="AQ185" i="75"/>
  <c r="AQ186" i="75"/>
  <c r="AQ187" i="75"/>
  <c r="AQ188" i="75"/>
  <c r="AQ189" i="75"/>
  <c r="AQ190" i="75"/>
  <c r="AQ191" i="75"/>
  <c r="AQ192" i="75"/>
  <c r="AQ193" i="75"/>
  <c r="AQ194" i="75"/>
  <c r="AQ195" i="75"/>
  <c r="AQ196" i="75"/>
  <c r="AQ197" i="75"/>
  <c r="AQ198" i="75"/>
  <c r="AQ199" i="75"/>
  <c r="AQ200" i="75"/>
  <c r="AQ201" i="75"/>
  <c r="AQ202" i="75"/>
  <c r="AQ203" i="75"/>
  <c r="AQ204" i="75"/>
  <c r="AQ205" i="75"/>
  <c r="AQ206" i="75"/>
  <c r="AQ207" i="75"/>
  <c r="AQ208" i="75"/>
  <c r="AQ209" i="75"/>
  <c r="AQ210" i="75"/>
  <c r="AQ211" i="75"/>
  <c r="AQ212" i="75"/>
  <c r="AQ213" i="75"/>
  <c r="AQ214" i="75"/>
  <c r="AQ215" i="75"/>
  <c r="AQ216" i="75"/>
  <c r="AQ217" i="75"/>
  <c r="AQ218" i="75"/>
  <c r="AQ219" i="75"/>
  <c r="AQ220" i="75"/>
  <c r="AQ221" i="75"/>
  <c r="AQ222" i="75"/>
  <c r="AQ223" i="75"/>
  <c r="AQ224" i="75"/>
  <c r="AQ225" i="75"/>
  <c r="AQ226" i="75"/>
  <c r="AQ227" i="75"/>
  <c r="AQ228" i="75"/>
  <c r="AQ229" i="75"/>
  <c r="AQ230" i="75"/>
  <c r="AQ231" i="75"/>
  <c r="AQ232" i="75"/>
  <c r="AQ233" i="75"/>
  <c r="AQ234" i="75"/>
  <c r="AQ235" i="75"/>
  <c r="AQ236" i="75"/>
  <c r="AQ237" i="75"/>
  <c r="AQ238" i="75"/>
  <c r="AQ239" i="75"/>
  <c r="AQ240" i="75"/>
  <c r="AQ241" i="75"/>
  <c r="AQ242" i="75"/>
  <c r="AQ243" i="75"/>
  <c r="AQ244" i="75"/>
  <c r="AQ245" i="75"/>
  <c r="AQ246" i="75"/>
  <c r="AQ247" i="75"/>
  <c r="AQ248" i="75"/>
  <c r="AQ249" i="75"/>
  <c r="AQ250" i="75"/>
  <c r="AQ251" i="75"/>
  <c r="AQ252" i="75"/>
  <c r="AQ253" i="75"/>
  <c r="AQ254" i="75"/>
  <c r="AQ255" i="75"/>
  <c r="AQ256" i="75"/>
  <c r="AQ257" i="75"/>
  <c r="AQ258" i="75"/>
  <c r="AQ259" i="75"/>
  <c r="AQ260" i="75"/>
  <c r="AQ261" i="75"/>
  <c r="AQ262" i="75"/>
  <c r="AQ263" i="75"/>
  <c r="AQ264" i="75"/>
  <c r="AQ265" i="75"/>
  <c r="AQ266" i="75"/>
  <c r="AQ267" i="75"/>
  <c r="AQ268" i="75"/>
  <c r="AQ269" i="75"/>
  <c r="AQ270" i="75"/>
  <c r="AQ271" i="75"/>
  <c r="AQ272" i="75"/>
  <c r="AQ273" i="75"/>
  <c r="AQ274" i="75"/>
  <c r="AQ275" i="75"/>
  <c r="AQ276" i="75"/>
  <c r="AQ277" i="75"/>
  <c r="AQ278" i="75"/>
  <c r="AQ279" i="75"/>
  <c r="AQ280" i="75"/>
  <c r="AQ281" i="75"/>
  <c r="AQ282" i="75"/>
  <c r="AQ283" i="75"/>
  <c r="AQ284" i="75"/>
  <c r="AQ285" i="75"/>
  <c r="AQ286" i="75"/>
  <c r="AQ287" i="75"/>
  <c r="AQ288" i="75"/>
  <c r="AQ289" i="75"/>
  <c r="AQ290" i="75"/>
  <c r="AQ291" i="75"/>
  <c r="AQ292" i="75"/>
  <c r="AQ293" i="75"/>
  <c r="AQ294" i="75"/>
  <c r="AQ295" i="75"/>
  <c r="AQ296" i="75"/>
  <c r="AQ297" i="75"/>
  <c r="AQ298" i="75"/>
  <c r="AQ299" i="75"/>
  <c r="AQ300" i="75"/>
  <c r="AQ301" i="75"/>
  <c r="AQ302" i="75"/>
  <c r="AQ303" i="75"/>
  <c r="AQ304" i="75"/>
  <c r="AQ305" i="75"/>
  <c r="AQ306" i="75"/>
  <c r="AQ307" i="75"/>
  <c r="AQ308" i="75"/>
  <c r="AQ309" i="75"/>
  <c r="AQ310" i="75"/>
  <c r="AQ311" i="75"/>
  <c r="AQ312" i="75"/>
  <c r="AQ313" i="75"/>
  <c r="AQ314" i="75"/>
  <c r="AQ315" i="75"/>
  <c r="AQ316" i="75"/>
  <c r="AQ317" i="75"/>
  <c r="AQ318" i="75"/>
  <c r="AQ319" i="75"/>
  <c r="AQ320" i="75"/>
  <c r="AQ321" i="75"/>
  <c r="AQ322" i="75"/>
  <c r="AQ323" i="75"/>
  <c r="AQ324" i="75"/>
  <c r="AQ325" i="75"/>
  <c r="AQ326" i="75"/>
  <c r="AQ327" i="75"/>
  <c r="AQ328" i="75"/>
  <c r="AQ329" i="75"/>
  <c r="AQ330" i="75"/>
  <c r="AQ331" i="75"/>
  <c r="AQ332" i="75"/>
  <c r="AQ333" i="75"/>
  <c r="AQ334" i="75"/>
  <c r="AQ335" i="75"/>
  <c r="AQ336" i="75"/>
  <c r="AQ337" i="75"/>
  <c r="AQ338" i="75"/>
  <c r="AQ339" i="75"/>
  <c r="AQ340" i="75"/>
  <c r="AQ341" i="75"/>
  <c r="AQ342" i="75"/>
  <c r="AQ343" i="75"/>
  <c r="AQ344" i="75"/>
  <c r="AQ345" i="75"/>
  <c r="AQ346" i="75"/>
  <c r="AQ347" i="75"/>
  <c r="AQ348" i="75"/>
  <c r="AQ349" i="75"/>
  <c r="AQ350" i="75"/>
  <c r="AQ351" i="75"/>
  <c r="AQ352" i="75"/>
  <c r="AQ353" i="75"/>
  <c r="AQ354" i="75"/>
  <c r="AQ355" i="75"/>
  <c r="AQ356" i="75"/>
  <c r="AQ357" i="75"/>
  <c r="AQ358" i="75"/>
  <c r="AQ359" i="75"/>
  <c r="AQ360" i="75"/>
  <c r="AQ361" i="75"/>
  <c r="AQ362" i="75"/>
  <c r="AQ363" i="75"/>
  <c r="AQ364" i="75"/>
  <c r="AQ365" i="75"/>
  <c r="AQ366" i="75"/>
  <c r="AQ367" i="75"/>
  <c r="AQ368" i="75"/>
  <c r="AQ369" i="75"/>
  <c r="AQ370" i="75"/>
  <c r="AQ371" i="75"/>
  <c r="AQ372" i="75"/>
  <c r="AQ373" i="75"/>
  <c r="AQ374" i="75"/>
  <c r="AQ375" i="75"/>
  <c r="AQ376" i="75"/>
  <c r="AQ377" i="75"/>
  <c r="AQ378" i="75"/>
  <c r="AQ379" i="75"/>
  <c r="AQ380" i="75"/>
  <c r="AQ381" i="75"/>
  <c r="AQ382" i="75"/>
  <c r="AQ383" i="75"/>
  <c r="AQ384" i="75"/>
  <c r="AQ385" i="75"/>
  <c r="AQ386" i="75"/>
  <c r="AQ387" i="75"/>
  <c r="AQ388" i="75"/>
  <c r="AQ389" i="75"/>
  <c r="AQ390" i="75"/>
  <c r="AQ391" i="75"/>
  <c r="AQ392" i="75"/>
  <c r="AQ393" i="75"/>
  <c r="AQ394" i="75"/>
  <c r="AQ395" i="75"/>
  <c r="AQ396" i="75"/>
  <c r="AQ397" i="75"/>
  <c r="AQ398" i="75"/>
  <c r="AQ399" i="75"/>
  <c r="AQ400" i="75"/>
  <c r="AQ401" i="75"/>
  <c r="AQ402" i="75"/>
  <c r="AQ403" i="75"/>
  <c r="AQ404" i="75"/>
  <c r="AQ405" i="75"/>
  <c r="AQ406" i="75"/>
  <c r="AQ407" i="75"/>
  <c r="AQ408" i="75"/>
  <c r="AQ409" i="75"/>
  <c r="AQ410" i="75"/>
  <c r="AQ411" i="75"/>
  <c r="AQ412" i="75"/>
  <c r="AQ413" i="75"/>
  <c r="AQ414" i="75"/>
  <c r="AQ415" i="75"/>
  <c r="AQ416" i="75"/>
  <c r="AQ417" i="75"/>
  <c r="AQ418" i="75"/>
  <c r="AQ419" i="75"/>
  <c r="AQ420" i="75"/>
  <c r="AQ421" i="75"/>
  <c r="AQ422" i="75"/>
  <c r="AQ423" i="75"/>
  <c r="AQ424" i="75"/>
  <c r="AQ425" i="75"/>
  <c r="AQ426" i="75"/>
  <c r="AQ427" i="75"/>
  <c r="AQ428" i="75"/>
  <c r="AQ429" i="75"/>
  <c r="AQ430" i="75"/>
  <c r="AQ431" i="75"/>
  <c r="AQ432" i="75"/>
  <c r="AQ433" i="75"/>
  <c r="AQ434" i="75"/>
  <c r="AQ435" i="75"/>
  <c r="AQ436" i="75"/>
  <c r="AQ437" i="75"/>
  <c r="AQ438" i="75"/>
  <c r="AQ439" i="75"/>
  <c r="AQ440" i="75"/>
  <c r="AQ441" i="75"/>
  <c r="AQ442" i="75"/>
  <c r="AQ443" i="75"/>
  <c r="AQ444" i="75"/>
  <c r="AQ445" i="75"/>
  <c r="AQ446" i="75"/>
  <c r="AQ447" i="75"/>
  <c r="AQ448" i="75"/>
  <c r="AQ449" i="75"/>
  <c r="AQ450" i="75"/>
  <c r="AQ451" i="75"/>
  <c r="AQ452" i="75"/>
  <c r="AQ453" i="75"/>
  <c r="AQ454" i="75"/>
  <c r="AQ455" i="75"/>
  <c r="AQ456" i="75"/>
  <c r="AQ457" i="75"/>
  <c r="AQ458" i="75"/>
  <c r="AQ459" i="75"/>
  <c r="AQ460" i="75"/>
  <c r="AQ461" i="75"/>
  <c r="AQ462" i="75"/>
  <c r="AQ463" i="75"/>
  <c r="AQ464" i="75"/>
  <c r="AQ465" i="75"/>
  <c r="AQ466" i="75"/>
  <c r="AQ467" i="75"/>
  <c r="AQ468" i="75"/>
  <c r="AQ469" i="75"/>
  <c r="AQ470" i="75"/>
  <c r="AQ471" i="75"/>
  <c r="AQ472" i="75"/>
  <c r="AQ473" i="75"/>
  <c r="AQ474" i="75"/>
  <c r="AQ475" i="75"/>
  <c r="AQ476" i="75"/>
  <c r="AQ477" i="75"/>
  <c r="AQ478" i="75"/>
  <c r="AQ479" i="75"/>
  <c r="AQ480" i="75"/>
  <c r="AQ481" i="75"/>
  <c r="AQ482" i="75"/>
  <c r="AQ483" i="75"/>
  <c r="AQ484" i="75"/>
  <c r="AQ485" i="75"/>
  <c r="AQ486" i="75"/>
  <c r="AQ487" i="75"/>
  <c r="AQ488" i="75"/>
  <c r="AQ489" i="75"/>
  <c r="AQ490" i="75"/>
  <c r="AQ491" i="75"/>
  <c r="AQ492" i="75"/>
  <c r="AQ493" i="75"/>
  <c r="AQ494" i="75"/>
  <c r="AQ495" i="75"/>
  <c r="AQ496" i="75"/>
  <c r="AQ497" i="75"/>
  <c r="AQ498" i="75"/>
  <c r="AQ499" i="75"/>
  <c r="AQ500" i="75"/>
  <c r="AQ501" i="75"/>
  <c r="AQ502" i="75"/>
  <c r="AQ503" i="75"/>
  <c r="AQ504" i="75"/>
  <c r="AQ505" i="75"/>
  <c r="AQ506" i="75"/>
  <c r="AQ507" i="75"/>
  <c r="AQ508" i="75"/>
  <c r="AQ509" i="75"/>
  <c r="AQ510" i="75"/>
  <c r="AQ511" i="75"/>
  <c r="AQ512" i="75"/>
  <c r="AQ513" i="75"/>
  <c r="AQ514" i="75"/>
  <c r="AQ515" i="75"/>
  <c r="AQ516" i="75"/>
  <c r="AQ517" i="75"/>
  <c r="AQ518" i="75"/>
  <c r="AQ519" i="75"/>
  <c r="AQ520" i="75"/>
  <c r="AQ521" i="75"/>
  <c r="AQ522" i="75"/>
  <c r="AQ523" i="75"/>
  <c r="AQ524" i="75"/>
  <c r="AQ525" i="75"/>
  <c r="AQ526" i="75"/>
  <c r="AQ527" i="75"/>
  <c r="AQ528" i="75"/>
  <c r="AQ529" i="75"/>
  <c r="AQ530" i="75"/>
  <c r="AQ531" i="75"/>
  <c r="AQ532" i="75"/>
  <c r="AQ533" i="75"/>
  <c r="AQ534" i="75"/>
  <c r="AQ535" i="75"/>
  <c r="AQ536" i="75"/>
  <c r="AQ537" i="75"/>
  <c r="AQ538" i="75"/>
  <c r="AQ539" i="75"/>
  <c r="AQ540" i="75"/>
  <c r="AQ541" i="75"/>
  <c r="AQ542" i="75"/>
  <c r="AQ543" i="75"/>
  <c r="AQ544" i="75"/>
  <c r="AQ545" i="75"/>
  <c r="AQ546" i="75"/>
  <c r="AQ547" i="75"/>
  <c r="AQ548" i="75"/>
  <c r="AQ549" i="75"/>
  <c r="AQ550" i="75"/>
  <c r="AQ551" i="75"/>
  <c r="AQ552" i="75"/>
  <c r="AQ553" i="75"/>
  <c r="AQ554" i="75"/>
  <c r="AQ555" i="75"/>
  <c r="AQ556" i="75"/>
  <c r="AQ557" i="75"/>
  <c r="AQ558" i="75"/>
  <c r="AQ559" i="75"/>
  <c r="AQ560" i="75"/>
  <c r="AQ561" i="75"/>
  <c r="AQ562" i="75"/>
  <c r="AQ563" i="75"/>
  <c r="AQ564" i="75"/>
  <c r="AQ565" i="75"/>
  <c r="AQ566" i="75"/>
  <c r="AQ567" i="75"/>
  <c r="AQ568" i="75"/>
  <c r="AQ569" i="75"/>
  <c r="AQ570" i="75"/>
  <c r="AQ571" i="75"/>
  <c r="AQ572" i="75"/>
  <c r="AQ573" i="75"/>
  <c r="AQ574" i="75"/>
  <c r="AQ575" i="75"/>
  <c r="AQ576" i="75"/>
  <c r="AQ577" i="75"/>
  <c r="AQ578" i="75"/>
  <c r="AQ579" i="75"/>
  <c r="AQ580" i="75"/>
  <c r="AQ581" i="75"/>
  <c r="AQ582" i="75"/>
  <c r="AQ583" i="75"/>
  <c r="AQ584" i="75"/>
  <c r="AQ585" i="75"/>
  <c r="AQ586" i="75"/>
  <c r="AQ587" i="75"/>
  <c r="AQ588" i="75"/>
  <c r="AQ589" i="75"/>
  <c r="AQ590" i="75"/>
  <c r="AQ591" i="75"/>
  <c r="AQ592" i="75"/>
  <c r="AQ593" i="75"/>
  <c r="AQ594" i="75"/>
  <c r="AQ595" i="75"/>
  <c r="AQ596" i="75"/>
  <c r="AQ597" i="75"/>
  <c r="AQ598" i="75"/>
  <c r="AQ599" i="75"/>
  <c r="AQ600" i="75"/>
  <c r="AQ601" i="75"/>
  <c r="AQ602" i="75"/>
  <c r="AQ603" i="75"/>
  <c r="AQ604" i="75"/>
  <c r="AQ605" i="75"/>
  <c r="AQ606" i="75"/>
  <c r="AQ607" i="75"/>
  <c r="AQ608" i="75"/>
  <c r="AQ609" i="75"/>
  <c r="AQ610" i="75"/>
  <c r="AQ611" i="75"/>
  <c r="AQ612" i="75"/>
  <c r="AQ613" i="75"/>
  <c r="AQ614" i="75"/>
  <c r="AQ615" i="75"/>
  <c r="AQ616" i="75"/>
  <c r="AQ617" i="75"/>
  <c r="AQ618" i="75"/>
  <c r="AQ619" i="75"/>
  <c r="AQ620" i="75"/>
  <c r="AQ621" i="75"/>
  <c r="AQ622" i="75"/>
  <c r="AQ623" i="75"/>
  <c r="AQ624" i="75"/>
  <c r="AQ625" i="75"/>
  <c r="AQ626" i="75"/>
  <c r="AQ627" i="75"/>
  <c r="AQ628" i="75"/>
  <c r="AQ629" i="75"/>
  <c r="AQ630" i="75"/>
  <c r="AQ631" i="75"/>
  <c r="AQ632" i="75"/>
  <c r="AQ633" i="75"/>
  <c r="AQ634" i="75"/>
  <c r="AQ635" i="75"/>
  <c r="AQ636" i="75"/>
  <c r="AQ637" i="75"/>
  <c r="AQ638" i="75"/>
  <c r="AQ639" i="75"/>
  <c r="AQ640" i="75"/>
  <c r="AQ641" i="75"/>
  <c r="AQ642" i="75"/>
  <c r="AQ643" i="75"/>
  <c r="AQ644" i="75"/>
  <c r="AQ645" i="75"/>
  <c r="AQ646" i="75"/>
  <c r="AQ647" i="75"/>
  <c r="AQ648" i="75"/>
  <c r="AQ649" i="75"/>
  <c r="AQ650" i="75"/>
  <c r="AQ651" i="75"/>
  <c r="AQ652" i="75"/>
  <c r="AQ653" i="75"/>
  <c r="AQ654" i="75"/>
  <c r="AQ655" i="75"/>
  <c r="AQ656" i="75"/>
  <c r="AQ657" i="75"/>
  <c r="AQ658" i="75"/>
  <c r="AQ659" i="75"/>
  <c r="AQ660" i="75"/>
  <c r="AQ661" i="75"/>
  <c r="AQ662" i="75"/>
  <c r="AQ663" i="75"/>
  <c r="AQ664" i="75"/>
  <c r="AQ665" i="75"/>
  <c r="AQ666" i="75"/>
  <c r="AQ667" i="75"/>
  <c r="AQ668" i="75"/>
  <c r="AQ669" i="75"/>
  <c r="AQ670" i="75"/>
  <c r="AQ671" i="75"/>
  <c r="AQ672" i="75"/>
  <c r="AQ673" i="75"/>
  <c r="AQ674" i="75"/>
  <c r="AQ675" i="75"/>
  <c r="AQ676" i="75"/>
  <c r="AQ677" i="75"/>
  <c r="AQ678" i="75"/>
  <c r="AQ679" i="75"/>
  <c r="AQ680" i="75"/>
  <c r="AQ681" i="75"/>
  <c r="AQ682" i="75"/>
  <c r="AQ683" i="75"/>
  <c r="AQ684" i="75"/>
  <c r="AQ685" i="75"/>
  <c r="AQ686" i="75"/>
  <c r="AQ687" i="75"/>
  <c r="AQ688" i="75"/>
  <c r="AQ689" i="75"/>
  <c r="AQ690" i="75"/>
  <c r="AQ691" i="75"/>
  <c r="AQ692" i="75"/>
  <c r="AQ693" i="75"/>
  <c r="AQ694" i="75"/>
  <c r="AQ695" i="75"/>
  <c r="AQ696" i="75"/>
  <c r="AQ697" i="75"/>
  <c r="AQ698" i="75"/>
  <c r="AQ699" i="75"/>
  <c r="AQ700" i="75"/>
  <c r="AQ701" i="75"/>
  <c r="AQ2" i="75"/>
  <c r="M3" i="54"/>
  <c r="M4" i="54"/>
  <c r="M5" i="54"/>
  <c r="M6" i="54"/>
  <c r="M7" i="54"/>
  <c r="M8" i="54"/>
  <c r="M9" i="54"/>
  <c r="M10" i="54"/>
  <c r="M11" i="54"/>
  <c r="M12" i="54"/>
  <c r="M13" i="54"/>
  <c r="M14" i="54"/>
  <c r="M15" i="54"/>
  <c r="M16" i="54"/>
  <c r="M17" i="54"/>
  <c r="M18" i="54"/>
  <c r="M19" i="54"/>
  <c r="M20" i="54"/>
  <c r="M21" i="54"/>
  <c r="M2" i="54"/>
  <c r="AX3" i="75"/>
  <c r="AX4" i="75"/>
  <c r="AX5" i="75"/>
  <c r="AX6" i="75"/>
  <c r="AX7" i="75"/>
  <c r="AX8" i="75"/>
  <c r="AX9" i="75"/>
  <c r="AX10" i="75"/>
  <c r="AX11" i="75"/>
  <c r="AX12" i="75"/>
  <c r="AX13" i="75"/>
  <c r="AX14" i="75"/>
  <c r="AX15" i="75"/>
  <c r="AX16" i="75"/>
  <c r="AX17" i="75"/>
  <c r="AX18" i="75"/>
  <c r="AX19" i="75"/>
  <c r="AX20" i="75"/>
  <c r="AX21" i="75"/>
  <c r="AX22" i="75"/>
  <c r="AX23" i="75"/>
  <c r="AX24" i="75"/>
  <c r="AX25" i="75"/>
  <c r="AX26" i="75"/>
  <c r="AX27" i="75"/>
  <c r="AX28" i="75"/>
  <c r="AX29" i="75"/>
  <c r="AX30" i="75"/>
  <c r="AX31" i="75"/>
  <c r="AX32" i="75"/>
  <c r="AX33" i="75"/>
  <c r="AX34" i="75"/>
  <c r="AX35" i="75"/>
  <c r="AX36" i="75"/>
  <c r="AX37" i="75"/>
  <c r="AX38" i="75"/>
  <c r="AX39" i="75"/>
  <c r="AX40" i="75"/>
  <c r="AX41" i="75"/>
  <c r="AX42" i="75"/>
  <c r="AX43" i="75"/>
  <c r="AX44" i="75"/>
  <c r="AX45" i="75"/>
  <c r="AX46" i="75"/>
  <c r="AX47" i="75"/>
  <c r="AX48" i="75"/>
  <c r="AX49" i="75"/>
  <c r="AX50" i="75"/>
  <c r="AX51" i="75"/>
  <c r="AX52" i="75"/>
  <c r="AX53" i="75"/>
  <c r="AX54" i="75"/>
  <c r="AX55" i="75"/>
  <c r="AX56" i="75"/>
  <c r="AX57" i="75"/>
  <c r="AX58" i="75"/>
  <c r="AX59" i="75"/>
  <c r="AX60" i="75"/>
  <c r="AX61" i="75"/>
  <c r="AX62" i="75"/>
  <c r="AX63" i="75"/>
  <c r="AX64" i="75"/>
  <c r="AX65" i="75"/>
  <c r="AX66" i="75"/>
  <c r="AX67" i="75"/>
  <c r="AX68" i="75"/>
  <c r="AX69" i="75"/>
  <c r="AX70" i="75"/>
  <c r="AX71" i="75"/>
  <c r="AX72" i="75"/>
  <c r="AX73" i="75"/>
  <c r="AX74" i="75"/>
  <c r="AX75" i="75"/>
  <c r="AX76" i="75"/>
  <c r="AX77" i="75"/>
  <c r="AX78" i="75"/>
  <c r="AX79" i="75"/>
  <c r="AX80" i="75"/>
  <c r="AX81" i="75"/>
  <c r="AX82" i="75"/>
  <c r="AX83" i="75"/>
  <c r="AX84" i="75"/>
  <c r="AX85" i="75"/>
  <c r="AX86" i="75"/>
  <c r="AX87" i="75"/>
  <c r="AX88" i="75"/>
  <c r="AX89" i="75"/>
  <c r="AX90" i="75"/>
  <c r="AX91" i="75"/>
  <c r="AX92" i="75"/>
  <c r="AX93" i="75"/>
  <c r="AX94" i="75"/>
  <c r="AX95" i="75"/>
  <c r="AX96" i="75"/>
  <c r="AX97" i="75"/>
  <c r="AX98" i="75"/>
  <c r="AX99" i="75"/>
  <c r="AX100" i="75"/>
  <c r="AX101" i="75"/>
  <c r="AX102" i="75"/>
  <c r="AX103" i="75"/>
  <c r="AX104" i="75"/>
  <c r="AX105" i="75"/>
  <c r="AX106" i="75"/>
  <c r="AX107" i="75"/>
  <c r="AX108" i="75"/>
  <c r="AX109" i="75"/>
  <c r="AX110" i="75"/>
  <c r="AX111" i="75"/>
  <c r="AX112" i="75"/>
  <c r="AX113" i="75"/>
  <c r="AX114" i="75"/>
  <c r="AX115" i="75"/>
  <c r="AX116" i="75"/>
  <c r="AX117" i="75"/>
  <c r="AX118" i="75"/>
  <c r="AX119" i="75"/>
  <c r="AX120" i="75"/>
  <c r="AX121" i="75"/>
  <c r="AX122" i="75"/>
  <c r="AX123" i="75"/>
  <c r="AX124" i="75"/>
  <c r="AX125" i="75"/>
  <c r="AX126" i="75"/>
  <c r="AX127" i="75"/>
  <c r="AX128" i="75"/>
  <c r="AX129" i="75"/>
  <c r="AX130" i="75"/>
  <c r="AX131" i="75"/>
  <c r="AX132" i="75"/>
  <c r="AX133" i="75"/>
  <c r="AX134" i="75"/>
  <c r="AX135" i="75"/>
  <c r="AX136" i="75"/>
  <c r="AX137" i="75"/>
  <c r="AX138" i="75"/>
  <c r="AX139" i="75"/>
  <c r="AX140" i="75"/>
  <c r="AX141" i="75"/>
  <c r="AX142" i="75"/>
  <c r="AX143" i="75"/>
  <c r="AX144" i="75"/>
  <c r="AX145" i="75"/>
  <c r="AX146" i="75"/>
  <c r="AX147" i="75"/>
  <c r="AX148" i="75"/>
  <c r="AX149" i="75"/>
  <c r="AX150" i="75"/>
  <c r="AX151" i="75"/>
  <c r="AX152" i="75"/>
  <c r="AX153" i="75"/>
  <c r="AX154" i="75"/>
  <c r="AX155" i="75"/>
  <c r="AX156" i="75"/>
  <c r="AX157" i="75"/>
  <c r="AX158" i="75"/>
  <c r="AX159" i="75"/>
  <c r="AX160" i="75"/>
  <c r="AX161" i="75"/>
  <c r="AX162" i="75"/>
  <c r="AX163" i="75"/>
  <c r="AX164" i="75"/>
  <c r="AX165" i="75"/>
  <c r="AX166" i="75"/>
  <c r="AX167" i="75"/>
  <c r="AX168" i="75"/>
  <c r="AX169" i="75"/>
  <c r="AX170" i="75"/>
  <c r="AX171" i="75"/>
  <c r="AX172" i="75"/>
  <c r="AX173" i="75"/>
  <c r="AX174" i="75"/>
  <c r="AX175" i="75"/>
  <c r="AX176" i="75"/>
  <c r="AX177" i="75"/>
  <c r="AX178" i="75"/>
  <c r="AX179" i="75"/>
  <c r="AX180" i="75"/>
  <c r="AX181" i="75"/>
  <c r="AX182" i="75"/>
  <c r="AX183" i="75"/>
  <c r="AX184" i="75"/>
  <c r="AX185" i="75"/>
  <c r="AX186" i="75"/>
  <c r="AX187" i="75"/>
  <c r="AX188" i="75"/>
  <c r="AX189" i="75"/>
  <c r="AX190" i="75"/>
  <c r="AX191" i="75"/>
  <c r="AX192" i="75"/>
  <c r="AX193" i="75"/>
  <c r="AX194" i="75"/>
  <c r="AX195" i="75"/>
  <c r="AX196" i="75"/>
  <c r="AX197" i="75"/>
  <c r="AX198" i="75"/>
  <c r="AX199" i="75"/>
  <c r="AX200" i="75"/>
  <c r="AX201" i="75"/>
  <c r="AX202" i="75"/>
  <c r="AX203" i="75"/>
  <c r="AX204" i="75"/>
  <c r="AX205" i="75"/>
  <c r="AX206" i="75"/>
  <c r="AX207" i="75"/>
  <c r="AX208" i="75"/>
  <c r="AX209" i="75"/>
  <c r="AX210" i="75"/>
  <c r="AX211" i="75"/>
  <c r="AX212" i="75"/>
  <c r="AX213" i="75"/>
  <c r="AX214" i="75"/>
  <c r="AX215" i="75"/>
  <c r="AX216" i="75"/>
  <c r="AX217" i="75"/>
  <c r="AX218" i="75"/>
  <c r="AX219" i="75"/>
  <c r="AX220" i="75"/>
  <c r="AX221" i="75"/>
  <c r="AX222" i="75"/>
  <c r="AX223" i="75"/>
  <c r="AX224" i="75"/>
  <c r="AX225" i="75"/>
  <c r="AX226" i="75"/>
  <c r="AX227" i="75"/>
  <c r="AX228" i="75"/>
  <c r="AX229" i="75"/>
  <c r="AX230" i="75"/>
  <c r="AX231" i="75"/>
  <c r="AX232" i="75"/>
  <c r="AX233" i="75"/>
  <c r="AX234" i="75"/>
  <c r="AX235" i="75"/>
  <c r="AX236" i="75"/>
  <c r="AX237" i="75"/>
  <c r="AX238" i="75"/>
  <c r="AX239" i="75"/>
  <c r="AX240" i="75"/>
  <c r="AX241" i="75"/>
  <c r="AX242" i="75"/>
  <c r="AX243" i="75"/>
  <c r="AX244" i="75"/>
  <c r="AX245" i="75"/>
  <c r="AX246" i="75"/>
  <c r="AX247" i="75"/>
  <c r="AX248" i="75"/>
  <c r="AX249" i="75"/>
  <c r="AX250" i="75"/>
  <c r="AX251" i="75"/>
  <c r="AX252" i="75"/>
  <c r="AX253" i="75"/>
  <c r="AX254" i="75"/>
  <c r="AX255" i="75"/>
  <c r="AX256" i="75"/>
  <c r="AX257" i="75"/>
  <c r="AX258" i="75"/>
  <c r="AX259" i="75"/>
  <c r="AX260" i="75"/>
  <c r="AX261" i="75"/>
  <c r="AX262" i="75"/>
  <c r="AX263" i="75"/>
  <c r="AX264" i="75"/>
  <c r="AX265" i="75"/>
  <c r="AX266" i="75"/>
  <c r="AX267" i="75"/>
  <c r="AX268" i="75"/>
  <c r="AX269" i="75"/>
  <c r="AX270" i="75"/>
  <c r="AX271" i="75"/>
  <c r="AX272" i="75"/>
  <c r="AX273" i="75"/>
  <c r="AX274" i="75"/>
  <c r="AX275" i="75"/>
  <c r="AX276" i="75"/>
  <c r="AX277" i="75"/>
  <c r="AX278" i="75"/>
  <c r="AX279" i="75"/>
  <c r="AX280" i="75"/>
  <c r="AX281" i="75"/>
  <c r="AX282" i="75"/>
  <c r="AX283" i="75"/>
  <c r="AX284" i="75"/>
  <c r="AX285" i="75"/>
  <c r="AX286" i="75"/>
  <c r="AX287" i="75"/>
  <c r="AX288" i="75"/>
  <c r="AX289" i="75"/>
  <c r="AX290" i="75"/>
  <c r="AX291" i="75"/>
  <c r="AX292" i="75"/>
  <c r="AX293" i="75"/>
  <c r="AX294" i="75"/>
  <c r="AX295" i="75"/>
  <c r="AX296" i="75"/>
  <c r="AX297" i="75"/>
  <c r="AX298" i="75"/>
  <c r="AX299" i="75"/>
  <c r="AX300" i="75"/>
  <c r="AX301" i="75"/>
  <c r="AX302" i="75"/>
  <c r="AX303" i="75"/>
  <c r="AX304" i="75"/>
  <c r="AX305" i="75"/>
  <c r="AX306" i="75"/>
  <c r="AX307" i="75"/>
  <c r="AX308" i="75"/>
  <c r="AX309" i="75"/>
  <c r="AX310" i="75"/>
  <c r="AX311" i="75"/>
  <c r="AX312" i="75"/>
  <c r="AX313" i="75"/>
  <c r="AX314" i="75"/>
  <c r="AX315" i="75"/>
  <c r="AX316" i="75"/>
  <c r="AX317" i="75"/>
  <c r="AX318" i="75"/>
  <c r="AX319" i="75"/>
  <c r="AX320" i="75"/>
  <c r="AX321" i="75"/>
  <c r="AX322" i="75"/>
  <c r="AX323" i="75"/>
  <c r="AX324" i="75"/>
  <c r="AX325" i="75"/>
  <c r="AX326" i="75"/>
  <c r="AX327" i="75"/>
  <c r="AX328" i="75"/>
  <c r="AX329" i="75"/>
  <c r="AX330" i="75"/>
  <c r="AX331" i="75"/>
  <c r="AX332" i="75"/>
  <c r="AX333" i="75"/>
  <c r="AX334" i="75"/>
  <c r="AX335" i="75"/>
  <c r="AX336" i="75"/>
  <c r="AX337" i="75"/>
  <c r="AX338" i="75"/>
  <c r="AX339" i="75"/>
  <c r="AX340" i="75"/>
  <c r="AX341" i="75"/>
  <c r="AX342" i="75"/>
  <c r="AX343" i="75"/>
  <c r="AX344" i="75"/>
  <c r="AX345" i="75"/>
  <c r="AX346" i="75"/>
  <c r="AX347" i="75"/>
  <c r="AX348" i="75"/>
  <c r="AX349" i="75"/>
  <c r="AX350" i="75"/>
  <c r="AX351" i="75"/>
  <c r="AX352" i="75"/>
  <c r="AX353" i="75"/>
  <c r="AX354" i="75"/>
  <c r="AX355" i="75"/>
  <c r="AX356" i="75"/>
  <c r="AX357" i="75"/>
  <c r="AX358" i="75"/>
  <c r="AX359" i="75"/>
  <c r="AX360" i="75"/>
  <c r="AX361" i="75"/>
  <c r="AX362" i="75"/>
  <c r="AX363" i="75"/>
  <c r="AX364" i="75"/>
  <c r="AX365" i="75"/>
  <c r="AX366" i="75"/>
  <c r="AX367" i="75"/>
  <c r="AX368" i="75"/>
  <c r="AX369" i="75"/>
  <c r="AX370" i="75"/>
  <c r="AX371" i="75"/>
  <c r="AX372" i="75"/>
  <c r="AX373" i="75"/>
  <c r="AX374" i="75"/>
  <c r="AX375" i="75"/>
  <c r="AX376" i="75"/>
  <c r="AX377" i="75"/>
  <c r="AX378" i="75"/>
  <c r="AX379" i="75"/>
  <c r="AX380" i="75"/>
  <c r="AX381" i="75"/>
  <c r="AX382" i="75"/>
  <c r="AX383" i="75"/>
  <c r="AX384" i="75"/>
  <c r="AX385" i="75"/>
  <c r="AX386" i="75"/>
  <c r="AX387" i="75"/>
  <c r="AX388" i="75"/>
  <c r="AX389" i="75"/>
  <c r="AX390" i="75"/>
  <c r="AX391" i="75"/>
  <c r="AX392" i="75"/>
  <c r="AX393" i="75"/>
  <c r="AX394" i="75"/>
  <c r="AX395" i="75"/>
  <c r="AX396" i="75"/>
  <c r="AX397" i="75"/>
  <c r="AX398" i="75"/>
  <c r="AX399" i="75"/>
  <c r="AX400" i="75"/>
  <c r="AX401" i="75"/>
  <c r="AX402" i="75"/>
  <c r="AX403" i="75"/>
  <c r="AX404" i="75"/>
  <c r="AX405" i="75"/>
  <c r="AX406" i="75"/>
  <c r="AX407" i="75"/>
  <c r="AX408" i="75"/>
  <c r="AX409" i="75"/>
  <c r="AX410" i="75"/>
  <c r="AX411" i="75"/>
  <c r="AX412" i="75"/>
  <c r="AX413" i="75"/>
  <c r="AX414" i="75"/>
  <c r="AX415" i="75"/>
  <c r="AX416" i="75"/>
  <c r="AX417" i="75"/>
  <c r="AX418" i="75"/>
  <c r="AX419" i="75"/>
  <c r="AX420" i="75"/>
  <c r="AX421" i="75"/>
  <c r="AX422" i="75"/>
  <c r="AX423" i="75"/>
  <c r="AX424" i="75"/>
  <c r="AX425" i="75"/>
  <c r="AX426" i="75"/>
  <c r="AX427" i="75"/>
  <c r="AX428" i="75"/>
  <c r="AX429" i="75"/>
  <c r="AX430" i="75"/>
  <c r="AX431" i="75"/>
  <c r="AX432" i="75"/>
  <c r="AX433" i="75"/>
  <c r="AX434" i="75"/>
  <c r="AX435" i="75"/>
  <c r="AX436" i="75"/>
  <c r="AX437" i="75"/>
  <c r="AX438" i="75"/>
  <c r="AX439" i="75"/>
  <c r="AX440" i="75"/>
  <c r="AX441" i="75"/>
  <c r="AX442" i="75"/>
  <c r="AX443" i="75"/>
  <c r="AX444" i="75"/>
  <c r="AX445" i="75"/>
  <c r="AX446" i="75"/>
  <c r="AX447" i="75"/>
  <c r="AX448" i="75"/>
  <c r="AX449" i="75"/>
  <c r="AX450" i="75"/>
  <c r="AX451" i="75"/>
  <c r="AX452" i="75"/>
  <c r="AX453" i="75"/>
  <c r="AX454" i="75"/>
  <c r="AX455" i="75"/>
  <c r="AX456" i="75"/>
  <c r="AX457" i="75"/>
  <c r="AX458" i="75"/>
  <c r="AX459" i="75"/>
  <c r="AX460" i="75"/>
  <c r="AX461" i="75"/>
  <c r="AX462" i="75"/>
  <c r="AX463" i="75"/>
  <c r="AX464" i="75"/>
  <c r="AX465" i="75"/>
  <c r="AX466" i="75"/>
  <c r="AX467" i="75"/>
  <c r="AX468" i="75"/>
  <c r="AX469" i="75"/>
  <c r="AX470" i="75"/>
  <c r="AX471" i="75"/>
  <c r="AX472" i="75"/>
  <c r="AX473" i="75"/>
  <c r="AX474" i="75"/>
  <c r="AX475" i="75"/>
  <c r="AX476" i="75"/>
  <c r="AX477" i="75"/>
  <c r="AX478" i="75"/>
  <c r="AX479" i="75"/>
  <c r="AX480" i="75"/>
  <c r="AX481" i="75"/>
  <c r="AX482" i="75"/>
  <c r="AX483" i="75"/>
  <c r="AX484" i="75"/>
  <c r="AX485" i="75"/>
  <c r="AX486" i="75"/>
  <c r="AX487" i="75"/>
  <c r="AX488" i="75"/>
  <c r="AX489" i="75"/>
  <c r="AX490" i="75"/>
  <c r="AX491" i="75"/>
  <c r="AX492" i="75"/>
  <c r="AX493" i="75"/>
  <c r="AX494" i="75"/>
  <c r="AX495" i="75"/>
  <c r="AX496" i="75"/>
  <c r="AX497" i="75"/>
  <c r="AX498" i="75"/>
  <c r="AX499" i="75"/>
  <c r="AX500" i="75"/>
  <c r="AX501" i="75"/>
  <c r="AX502" i="75"/>
  <c r="AX503" i="75"/>
  <c r="AX504" i="75"/>
  <c r="AX505" i="75"/>
  <c r="AX506" i="75"/>
  <c r="AX507" i="75"/>
  <c r="AX508" i="75"/>
  <c r="AX509" i="75"/>
  <c r="AX510" i="75"/>
  <c r="AX511" i="75"/>
  <c r="AX512" i="75"/>
  <c r="AX513" i="75"/>
  <c r="AX514" i="75"/>
  <c r="AX515" i="75"/>
  <c r="AX516" i="75"/>
  <c r="AX517" i="75"/>
  <c r="AX518" i="75"/>
  <c r="AX519" i="75"/>
  <c r="AX520" i="75"/>
  <c r="AX521" i="75"/>
  <c r="AX522" i="75"/>
  <c r="AX523" i="75"/>
  <c r="AX524" i="75"/>
  <c r="AX525" i="75"/>
  <c r="AX526" i="75"/>
  <c r="AX527" i="75"/>
  <c r="AX528" i="75"/>
  <c r="AX529" i="75"/>
  <c r="AX530" i="75"/>
  <c r="AX531" i="75"/>
  <c r="AX532" i="75"/>
  <c r="AX533" i="75"/>
  <c r="AX534" i="75"/>
  <c r="AX535" i="75"/>
  <c r="AX536" i="75"/>
  <c r="AX537" i="75"/>
  <c r="AX538" i="75"/>
  <c r="AX539" i="75"/>
  <c r="AX540" i="75"/>
  <c r="AX541" i="75"/>
  <c r="AX542" i="75"/>
  <c r="AX543" i="75"/>
  <c r="AX544" i="75"/>
  <c r="AX545" i="75"/>
  <c r="AX546" i="75"/>
  <c r="AX547" i="75"/>
  <c r="AX548" i="75"/>
  <c r="AX549" i="75"/>
  <c r="AX550" i="75"/>
  <c r="AX551" i="75"/>
  <c r="AX552" i="75"/>
  <c r="AX553" i="75"/>
  <c r="AX554" i="75"/>
  <c r="AX555" i="75"/>
  <c r="AX556" i="75"/>
  <c r="AX557" i="75"/>
  <c r="AX558" i="75"/>
  <c r="AX559" i="75"/>
  <c r="AX560" i="75"/>
  <c r="AX561" i="75"/>
  <c r="AX562" i="75"/>
  <c r="AX563" i="75"/>
  <c r="AX564" i="75"/>
  <c r="AX565" i="75"/>
  <c r="AX566" i="75"/>
  <c r="AX567" i="75"/>
  <c r="AX568" i="75"/>
  <c r="AX569" i="75"/>
  <c r="AX570" i="75"/>
  <c r="AX571" i="75"/>
  <c r="AX572" i="75"/>
  <c r="AX573" i="75"/>
  <c r="AX574" i="75"/>
  <c r="AX575" i="75"/>
  <c r="AX576" i="75"/>
  <c r="AX577" i="75"/>
  <c r="AX578" i="75"/>
  <c r="AX579" i="75"/>
  <c r="AX580" i="75"/>
  <c r="AX581" i="75"/>
  <c r="AX582" i="75"/>
  <c r="AX583" i="75"/>
  <c r="AX584" i="75"/>
  <c r="AX585" i="75"/>
  <c r="AX586" i="75"/>
  <c r="AX587" i="75"/>
  <c r="AX588" i="75"/>
  <c r="AX589" i="75"/>
  <c r="AX590" i="75"/>
  <c r="AX591" i="75"/>
  <c r="AX592" i="75"/>
  <c r="AX593" i="75"/>
  <c r="AX594" i="75"/>
  <c r="AX595" i="75"/>
  <c r="AX596" i="75"/>
  <c r="AX597" i="75"/>
  <c r="AX598" i="75"/>
  <c r="AX599" i="75"/>
  <c r="AX600" i="75"/>
  <c r="AX601" i="75"/>
  <c r="AX602" i="75"/>
  <c r="AX603" i="75"/>
  <c r="AX604" i="75"/>
  <c r="AX605" i="75"/>
  <c r="AX606" i="75"/>
  <c r="AX607" i="75"/>
  <c r="AX608" i="75"/>
  <c r="AX609" i="75"/>
  <c r="AX610" i="75"/>
  <c r="AX611" i="75"/>
  <c r="AX612" i="75"/>
  <c r="AX613" i="75"/>
  <c r="AX614" i="75"/>
  <c r="AX615" i="75"/>
  <c r="AX616" i="75"/>
  <c r="AX617" i="75"/>
  <c r="AX618" i="75"/>
  <c r="AX619" i="75"/>
  <c r="AX620" i="75"/>
  <c r="AX621" i="75"/>
  <c r="AX622" i="75"/>
  <c r="AX623" i="75"/>
  <c r="AX624" i="75"/>
  <c r="AX625" i="75"/>
  <c r="AX626" i="75"/>
  <c r="AX627" i="75"/>
  <c r="AX628" i="75"/>
  <c r="AX629" i="75"/>
  <c r="AX630" i="75"/>
  <c r="AX631" i="75"/>
  <c r="AX632" i="75"/>
  <c r="AX633" i="75"/>
  <c r="AX634" i="75"/>
  <c r="AX635" i="75"/>
  <c r="AX636" i="75"/>
  <c r="AX637" i="75"/>
  <c r="AX638" i="75"/>
  <c r="AX639" i="75"/>
  <c r="AX640" i="75"/>
  <c r="AX641" i="75"/>
  <c r="AX642" i="75"/>
  <c r="AX643" i="75"/>
  <c r="AX644" i="75"/>
  <c r="AX645" i="75"/>
  <c r="AX646" i="75"/>
  <c r="AX647" i="75"/>
  <c r="AX648" i="75"/>
  <c r="AX649" i="75"/>
  <c r="AX650" i="75"/>
  <c r="AX651" i="75"/>
  <c r="AX652" i="75"/>
  <c r="AX653" i="75"/>
  <c r="AX654" i="75"/>
  <c r="AX655" i="75"/>
  <c r="AX656" i="75"/>
  <c r="AX657" i="75"/>
  <c r="AX658" i="75"/>
  <c r="AX659" i="75"/>
  <c r="AX660" i="75"/>
  <c r="AX661" i="75"/>
  <c r="AX662" i="75"/>
  <c r="AX663" i="75"/>
  <c r="AX664" i="75"/>
  <c r="AX665" i="75"/>
  <c r="AX666" i="75"/>
  <c r="AX667" i="75"/>
  <c r="AX668" i="75"/>
  <c r="AX669" i="75"/>
  <c r="AX670" i="75"/>
  <c r="AX671" i="75"/>
  <c r="AX672" i="75"/>
  <c r="AX673" i="75"/>
  <c r="AX674" i="75"/>
  <c r="AX675" i="75"/>
  <c r="AX676" i="75"/>
  <c r="AX677" i="75"/>
  <c r="AX678" i="75"/>
  <c r="AX679" i="75"/>
  <c r="AX680" i="75"/>
  <c r="AX681" i="75"/>
  <c r="AX682" i="75"/>
  <c r="AX683" i="75"/>
  <c r="AX684" i="75"/>
  <c r="AX685" i="75"/>
  <c r="AX686" i="75"/>
  <c r="AX687" i="75"/>
  <c r="AX688" i="75"/>
  <c r="AX689" i="75"/>
  <c r="AX690" i="75"/>
  <c r="AX691" i="75"/>
  <c r="AX692" i="75"/>
  <c r="AX693" i="75"/>
  <c r="AX694" i="75"/>
  <c r="AX695" i="75"/>
  <c r="AX696" i="75"/>
  <c r="AX697" i="75"/>
  <c r="AX698" i="75"/>
  <c r="AX699" i="75"/>
  <c r="AX700" i="75"/>
  <c r="AX701" i="75"/>
  <c r="AX2" i="75"/>
  <c r="AW3" i="75"/>
  <c r="AW4" i="75"/>
  <c r="AW5" i="75"/>
  <c r="AW6" i="75"/>
  <c r="AW7" i="75"/>
  <c r="AW8" i="75"/>
  <c r="AW9" i="75"/>
  <c r="AW10" i="75"/>
  <c r="AW11" i="75"/>
  <c r="AW12" i="75"/>
  <c r="AW13" i="75"/>
  <c r="AW14" i="75"/>
  <c r="AW15" i="75"/>
  <c r="AW16" i="75"/>
  <c r="AW17" i="75"/>
  <c r="AW18" i="75"/>
  <c r="AW19" i="75"/>
  <c r="AW20" i="75"/>
  <c r="AW21" i="75"/>
  <c r="AW22" i="75"/>
  <c r="AW23" i="75"/>
  <c r="AW24" i="75"/>
  <c r="AW25" i="75"/>
  <c r="AW26" i="75"/>
  <c r="AW27" i="75"/>
  <c r="AW28" i="75"/>
  <c r="AW29" i="75"/>
  <c r="AW30" i="75"/>
  <c r="AW31" i="75"/>
  <c r="AW32" i="75"/>
  <c r="AW33" i="75"/>
  <c r="AW34" i="75"/>
  <c r="AW35" i="75"/>
  <c r="AW36" i="75"/>
  <c r="AW37" i="75"/>
  <c r="AW38" i="75"/>
  <c r="AW39" i="75"/>
  <c r="AW40" i="75"/>
  <c r="AW41" i="75"/>
  <c r="AW42" i="75"/>
  <c r="AW43" i="75"/>
  <c r="AW44" i="75"/>
  <c r="AW45" i="75"/>
  <c r="AW46" i="75"/>
  <c r="AW47" i="75"/>
  <c r="AW48" i="75"/>
  <c r="AW49" i="75"/>
  <c r="AW50" i="75"/>
  <c r="AW51" i="75"/>
  <c r="AW52" i="75"/>
  <c r="AW53" i="75"/>
  <c r="AW54" i="75"/>
  <c r="AW55" i="75"/>
  <c r="AW56" i="75"/>
  <c r="AW57" i="75"/>
  <c r="AW58" i="75"/>
  <c r="AW59" i="75"/>
  <c r="AW60" i="75"/>
  <c r="AW61" i="75"/>
  <c r="AW62" i="75"/>
  <c r="AW63" i="75"/>
  <c r="AW64" i="75"/>
  <c r="AW65" i="75"/>
  <c r="AW66" i="75"/>
  <c r="AW67" i="75"/>
  <c r="AW68" i="75"/>
  <c r="AW69" i="75"/>
  <c r="AW70" i="75"/>
  <c r="AW71" i="75"/>
  <c r="AW72" i="75"/>
  <c r="AW73" i="75"/>
  <c r="AW74" i="75"/>
  <c r="AW75" i="75"/>
  <c r="AW76" i="75"/>
  <c r="AW77" i="75"/>
  <c r="AW78" i="75"/>
  <c r="AW79" i="75"/>
  <c r="AW80" i="75"/>
  <c r="AW81" i="75"/>
  <c r="AW82" i="75"/>
  <c r="AW83" i="75"/>
  <c r="AW84" i="75"/>
  <c r="AW85" i="75"/>
  <c r="AW86" i="75"/>
  <c r="AW87" i="75"/>
  <c r="AW88" i="75"/>
  <c r="AW89" i="75"/>
  <c r="AW90" i="75"/>
  <c r="AW91" i="75"/>
  <c r="AW92" i="75"/>
  <c r="AW93" i="75"/>
  <c r="AW94" i="75"/>
  <c r="AW95" i="75"/>
  <c r="AW96" i="75"/>
  <c r="AW97" i="75"/>
  <c r="AW98" i="75"/>
  <c r="AW99" i="75"/>
  <c r="AW100" i="75"/>
  <c r="AW101" i="75"/>
  <c r="AW102" i="75"/>
  <c r="AW103" i="75"/>
  <c r="AW104" i="75"/>
  <c r="AW105" i="75"/>
  <c r="AW106" i="75"/>
  <c r="AW107" i="75"/>
  <c r="AW108" i="75"/>
  <c r="AW109" i="75"/>
  <c r="AW110" i="75"/>
  <c r="AW111" i="75"/>
  <c r="AW112" i="75"/>
  <c r="AW113" i="75"/>
  <c r="AW114" i="75"/>
  <c r="AW115" i="75"/>
  <c r="AW116" i="75"/>
  <c r="AW117" i="75"/>
  <c r="AW118" i="75"/>
  <c r="AW119" i="75"/>
  <c r="AW120" i="75"/>
  <c r="AW121" i="75"/>
  <c r="AW122" i="75"/>
  <c r="AW123" i="75"/>
  <c r="AW124" i="75"/>
  <c r="AW125" i="75"/>
  <c r="AW126" i="75"/>
  <c r="AW127" i="75"/>
  <c r="AW128" i="75"/>
  <c r="AW129" i="75"/>
  <c r="AW130" i="75"/>
  <c r="AW131" i="75"/>
  <c r="AW132" i="75"/>
  <c r="AW133" i="75"/>
  <c r="AW134" i="75"/>
  <c r="AW135" i="75"/>
  <c r="AW136" i="75"/>
  <c r="AW137" i="75"/>
  <c r="AW138" i="75"/>
  <c r="AW139" i="75"/>
  <c r="AW140" i="75"/>
  <c r="AW141" i="75"/>
  <c r="AW142" i="75"/>
  <c r="AW143" i="75"/>
  <c r="AW144" i="75"/>
  <c r="AW145" i="75"/>
  <c r="AW146" i="75"/>
  <c r="AW147" i="75"/>
  <c r="AW148" i="75"/>
  <c r="AW149" i="75"/>
  <c r="AW150" i="75"/>
  <c r="AW151" i="75"/>
  <c r="AW152" i="75"/>
  <c r="AW153" i="75"/>
  <c r="AW154" i="75"/>
  <c r="AW155" i="75"/>
  <c r="AW156" i="75"/>
  <c r="AW157" i="75"/>
  <c r="AW158" i="75"/>
  <c r="AW159" i="75"/>
  <c r="AW160" i="75"/>
  <c r="AW161" i="75"/>
  <c r="AW162" i="75"/>
  <c r="AW163" i="75"/>
  <c r="AW164" i="75"/>
  <c r="AW165" i="75"/>
  <c r="AW166" i="75"/>
  <c r="AW167" i="75"/>
  <c r="AW168" i="75"/>
  <c r="AW169" i="75"/>
  <c r="AW170" i="75"/>
  <c r="AW171" i="75"/>
  <c r="AW172" i="75"/>
  <c r="AW173" i="75"/>
  <c r="AW174" i="75"/>
  <c r="AW175" i="75"/>
  <c r="AW176" i="75"/>
  <c r="AW177" i="75"/>
  <c r="AW178" i="75"/>
  <c r="AW179" i="75"/>
  <c r="AW180" i="75"/>
  <c r="AW181" i="75"/>
  <c r="AW182" i="75"/>
  <c r="AW183" i="75"/>
  <c r="AW184" i="75"/>
  <c r="AW185" i="75"/>
  <c r="AW186" i="75"/>
  <c r="AW187" i="75"/>
  <c r="AW188" i="75"/>
  <c r="AW189" i="75"/>
  <c r="AW190" i="75"/>
  <c r="AW191" i="75"/>
  <c r="AW192" i="75"/>
  <c r="AW193" i="75"/>
  <c r="AW194" i="75"/>
  <c r="AW195" i="75"/>
  <c r="AW196" i="75"/>
  <c r="AW197" i="75"/>
  <c r="AW198" i="75"/>
  <c r="AW199" i="75"/>
  <c r="AW200" i="75"/>
  <c r="AW201" i="75"/>
  <c r="AW202" i="75"/>
  <c r="AW203" i="75"/>
  <c r="AW204" i="75"/>
  <c r="AW205" i="75"/>
  <c r="AW206" i="75"/>
  <c r="AW207" i="75"/>
  <c r="AW208" i="75"/>
  <c r="AW209" i="75"/>
  <c r="AW210" i="75"/>
  <c r="AW211" i="75"/>
  <c r="AW212" i="75"/>
  <c r="AW213" i="75"/>
  <c r="AW214" i="75"/>
  <c r="AW215" i="75"/>
  <c r="AW216" i="75"/>
  <c r="AW217" i="75"/>
  <c r="AW218" i="75"/>
  <c r="AW219" i="75"/>
  <c r="AW220" i="75"/>
  <c r="AW221" i="75"/>
  <c r="AW222" i="75"/>
  <c r="AW223" i="75"/>
  <c r="AW224" i="75"/>
  <c r="AW225" i="75"/>
  <c r="AW226" i="75"/>
  <c r="AW227" i="75"/>
  <c r="AW228" i="75"/>
  <c r="AW229" i="75"/>
  <c r="AW230" i="75"/>
  <c r="AW231" i="75"/>
  <c r="AW232" i="75"/>
  <c r="AW233" i="75"/>
  <c r="AW234" i="75"/>
  <c r="AW235" i="75"/>
  <c r="AW236" i="75"/>
  <c r="AW237" i="75"/>
  <c r="AW238" i="75"/>
  <c r="AW239" i="75"/>
  <c r="AW240" i="75"/>
  <c r="AW241" i="75"/>
  <c r="AW242" i="75"/>
  <c r="AW243" i="75"/>
  <c r="AW244" i="75"/>
  <c r="AW245" i="75"/>
  <c r="AW246" i="75"/>
  <c r="AW247" i="75"/>
  <c r="AW248" i="75"/>
  <c r="AW249" i="75"/>
  <c r="AW250" i="75"/>
  <c r="AW251" i="75"/>
  <c r="AW252" i="75"/>
  <c r="AW253" i="75"/>
  <c r="AW254" i="75"/>
  <c r="AW255" i="75"/>
  <c r="AW256" i="75"/>
  <c r="AW257" i="75"/>
  <c r="AW258" i="75"/>
  <c r="AW259" i="75"/>
  <c r="AW260" i="75"/>
  <c r="AW261" i="75"/>
  <c r="AW262" i="75"/>
  <c r="AW263" i="75"/>
  <c r="AW264" i="75"/>
  <c r="AW265" i="75"/>
  <c r="AW266" i="75"/>
  <c r="AW267" i="75"/>
  <c r="AW268" i="75"/>
  <c r="AW269" i="75"/>
  <c r="AW270" i="75"/>
  <c r="AW271" i="75"/>
  <c r="AW272" i="75"/>
  <c r="AW273" i="75"/>
  <c r="AW274" i="75"/>
  <c r="AW275" i="75"/>
  <c r="AW276" i="75"/>
  <c r="AW277" i="75"/>
  <c r="AW278" i="75"/>
  <c r="AW279" i="75"/>
  <c r="AW280" i="75"/>
  <c r="AW281" i="75"/>
  <c r="AW282" i="75"/>
  <c r="AW283" i="75"/>
  <c r="AW284" i="75"/>
  <c r="AW285" i="75"/>
  <c r="AW286" i="75"/>
  <c r="AW287" i="75"/>
  <c r="AW288" i="75"/>
  <c r="AW289" i="75"/>
  <c r="AW290" i="75"/>
  <c r="AW291" i="75"/>
  <c r="AW292" i="75"/>
  <c r="AW293" i="75"/>
  <c r="AW294" i="75"/>
  <c r="AW295" i="75"/>
  <c r="AW296" i="75"/>
  <c r="AW297" i="75"/>
  <c r="AW298" i="75"/>
  <c r="AW299" i="75"/>
  <c r="AW300" i="75"/>
  <c r="AW301" i="75"/>
  <c r="AW302" i="75"/>
  <c r="AW303" i="75"/>
  <c r="AW304" i="75"/>
  <c r="AW305" i="75"/>
  <c r="AW306" i="75"/>
  <c r="AW307" i="75"/>
  <c r="AW308" i="75"/>
  <c r="AW309" i="75"/>
  <c r="AW310" i="75"/>
  <c r="AW311" i="75"/>
  <c r="AW312" i="75"/>
  <c r="AW313" i="75"/>
  <c r="AW314" i="75"/>
  <c r="AW315" i="75"/>
  <c r="AW316" i="75"/>
  <c r="AW317" i="75"/>
  <c r="AW318" i="75"/>
  <c r="AW319" i="75"/>
  <c r="AW320" i="75"/>
  <c r="AW321" i="75"/>
  <c r="AW322" i="75"/>
  <c r="AW323" i="75"/>
  <c r="AW324" i="75"/>
  <c r="AW325" i="75"/>
  <c r="AW326" i="75"/>
  <c r="AW327" i="75"/>
  <c r="AW328" i="75"/>
  <c r="AW329" i="75"/>
  <c r="AW330" i="75"/>
  <c r="AW331" i="75"/>
  <c r="AW332" i="75"/>
  <c r="AW333" i="75"/>
  <c r="AW334" i="75"/>
  <c r="AW335" i="75"/>
  <c r="AW336" i="75"/>
  <c r="AW337" i="75"/>
  <c r="AW338" i="75"/>
  <c r="AW339" i="75"/>
  <c r="AW340" i="75"/>
  <c r="AW341" i="75"/>
  <c r="AW342" i="75"/>
  <c r="AW343" i="75"/>
  <c r="AW344" i="75"/>
  <c r="AW345" i="75"/>
  <c r="AW346" i="75"/>
  <c r="AW347" i="75"/>
  <c r="AW348" i="75"/>
  <c r="AW349" i="75"/>
  <c r="AW350" i="75"/>
  <c r="AW351" i="75"/>
  <c r="AW352" i="75"/>
  <c r="AW353" i="75"/>
  <c r="AW354" i="75"/>
  <c r="AW355" i="75"/>
  <c r="AW356" i="75"/>
  <c r="AW357" i="75"/>
  <c r="AW358" i="75"/>
  <c r="AW359" i="75"/>
  <c r="AW360" i="75"/>
  <c r="AW361" i="75"/>
  <c r="AW362" i="75"/>
  <c r="AW363" i="75"/>
  <c r="AW364" i="75"/>
  <c r="AW365" i="75"/>
  <c r="AW366" i="75"/>
  <c r="AW367" i="75"/>
  <c r="AW368" i="75"/>
  <c r="AW369" i="75"/>
  <c r="AW370" i="75"/>
  <c r="AW371" i="75"/>
  <c r="AW372" i="75"/>
  <c r="AW373" i="75"/>
  <c r="AW374" i="75"/>
  <c r="AW375" i="75"/>
  <c r="AW376" i="75"/>
  <c r="AW377" i="75"/>
  <c r="AW378" i="75"/>
  <c r="AW379" i="75"/>
  <c r="AW380" i="75"/>
  <c r="AW381" i="75"/>
  <c r="AW382" i="75"/>
  <c r="AW383" i="75"/>
  <c r="AW384" i="75"/>
  <c r="AW385" i="75"/>
  <c r="AW386" i="75"/>
  <c r="AW387" i="75"/>
  <c r="AW388" i="75"/>
  <c r="AW389" i="75"/>
  <c r="AW390" i="75"/>
  <c r="AW391" i="75"/>
  <c r="AW392" i="75"/>
  <c r="AW393" i="75"/>
  <c r="AW394" i="75"/>
  <c r="AW395" i="75"/>
  <c r="AW396" i="75"/>
  <c r="AW397" i="75"/>
  <c r="AW398" i="75"/>
  <c r="AW399" i="75"/>
  <c r="AW400" i="75"/>
  <c r="AW401" i="75"/>
  <c r="AW402" i="75"/>
  <c r="AW403" i="75"/>
  <c r="AW404" i="75"/>
  <c r="AW405" i="75"/>
  <c r="AW406" i="75"/>
  <c r="AW407" i="75"/>
  <c r="AW408" i="75"/>
  <c r="AW409" i="75"/>
  <c r="AW410" i="75"/>
  <c r="AW411" i="75"/>
  <c r="AW412" i="75"/>
  <c r="AW413" i="75"/>
  <c r="AW414" i="75"/>
  <c r="AW415" i="75"/>
  <c r="AW416" i="75"/>
  <c r="AW417" i="75"/>
  <c r="AW418" i="75"/>
  <c r="AW419" i="75"/>
  <c r="AW420" i="75"/>
  <c r="AW421" i="75"/>
  <c r="AW422" i="75"/>
  <c r="AW423" i="75"/>
  <c r="AW424" i="75"/>
  <c r="AW425" i="75"/>
  <c r="AW426" i="75"/>
  <c r="AW427" i="75"/>
  <c r="AW428" i="75"/>
  <c r="AW429" i="75"/>
  <c r="AW430" i="75"/>
  <c r="AW431" i="75"/>
  <c r="AW432" i="75"/>
  <c r="AW433" i="75"/>
  <c r="AW434" i="75"/>
  <c r="AW435" i="75"/>
  <c r="AW436" i="75"/>
  <c r="AW437" i="75"/>
  <c r="AW438" i="75"/>
  <c r="AW439" i="75"/>
  <c r="AW440" i="75"/>
  <c r="AW441" i="75"/>
  <c r="AW442" i="75"/>
  <c r="AW443" i="75"/>
  <c r="AW444" i="75"/>
  <c r="AW445" i="75"/>
  <c r="AW446" i="75"/>
  <c r="AW447" i="75"/>
  <c r="AW448" i="75"/>
  <c r="AW449" i="75"/>
  <c r="AW450" i="75"/>
  <c r="AW451" i="75"/>
  <c r="AW452" i="75"/>
  <c r="AW453" i="75"/>
  <c r="AW454" i="75"/>
  <c r="AW455" i="75"/>
  <c r="AW456" i="75"/>
  <c r="AW457" i="75"/>
  <c r="AW458" i="75"/>
  <c r="AW459" i="75"/>
  <c r="AW460" i="75"/>
  <c r="AW461" i="75"/>
  <c r="AW462" i="75"/>
  <c r="AW463" i="75"/>
  <c r="AW464" i="75"/>
  <c r="AW465" i="75"/>
  <c r="AW466" i="75"/>
  <c r="AW467" i="75"/>
  <c r="AW468" i="75"/>
  <c r="AW469" i="75"/>
  <c r="AW470" i="75"/>
  <c r="AW471" i="75"/>
  <c r="AW472" i="75"/>
  <c r="AW473" i="75"/>
  <c r="AW474" i="75"/>
  <c r="AW475" i="75"/>
  <c r="AW476" i="75"/>
  <c r="AW477" i="75"/>
  <c r="AW478" i="75"/>
  <c r="AW480" i="75"/>
  <c r="AW481" i="75"/>
  <c r="AW482" i="75"/>
  <c r="AW483" i="75"/>
  <c r="AW484" i="75"/>
  <c r="AW485" i="75"/>
  <c r="AW486" i="75"/>
  <c r="AW487" i="75"/>
  <c r="AW488" i="75"/>
  <c r="AW489" i="75"/>
  <c r="AW490" i="75"/>
  <c r="AW491" i="75"/>
  <c r="AW492" i="75"/>
  <c r="AW493" i="75"/>
  <c r="AW494" i="75"/>
  <c r="AW495" i="75"/>
  <c r="AW496" i="75"/>
  <c r="AW497" i="75"/>
  <c r="AW498" i="75"/>
  <c r="AW499" i="75"/>
  <c r="AW500" i="75"/>
  <c r="AW501" i="75"/>
  <c r="AW502" i="75"/>
  <c r="AW503" i="75"/>
  <c r="AW504" i="75"/>
  <c r="AW505" i="75"/>
  <c r="AW506" i="75"/>
  <c r="AW507" i="75"/>
  <c r="AW508" i="75"/>
  <c r="AW509" i="75"/>
  <c r="AW510" i="75"/>
  <c r="AW511" i="75"/>
  <c r="AW512" i="75"/>
  <c r="AW513" i="75"/>
  <c r="AW514" i="75"/>
  <c r="AW515" i="75"/>
  <c r="AW516" i="75"/>
  <c r="AW517" i="75"/>
  <c r="AW518" i="75"/>
  <c r="AW519" i="75"/>
  <c r="AW520" i="75"/>
  <c r="AW521" i="75"/>
  <c r="AW522" i="75"/>
  <c r="AW523" i="75"/>
  <c r="AW524" i="75"/>
  <c r="AW525" i="75"/>
  <c r="AW526" i="75"/>
  <c r="AW527" i="75"/>
  <c r="AW528" i="75"/>
  <c r="AW529" i="75"/>
  <c r="AW530" i="75"/>
  <c r="AW531" i="75"/>
  <c r="AW532" i="75"/>
  <c r="AW533" i="75"/>
  <c r="AW534" i="75"/>
  <c r="AW535" i="75"/>
  <c r="AW536" i="75"/>
  <c r="AW537" i="75"/>
  <c r="AW538" i="75"/>
  <c r="AW539" i="75"/>
  <c r="AW540" i="75"/>
  <c r="AW541" i="75"/>
  <c r="AW542" i="75"/>
  <c r="AW543" i="75"/>
  <c r="AW544" i="75"/>
  <c r="AW545" i="75"/>
  <c r="AW546" i="75"/>
  <c r="AW547" i="75"/>
  <c r="AW548" i="75"/>
  <c r="AW549" i="75"/>
  <c r="AW550" i="75"/>
  <c r="AW551" i="75"/>
  <c r="AW552" i="75"/>
  <c r="AW553" i="75"/>
  <c r="AW554" i="75"/>
  <c r="AW555" i="75"/>
  <c r="AW556" i="75"/>
  <c r="AW557" i="75"/>
  <c r="AW558" i="75"/>
  <c r="AW559" i="75"/>
  <c r="AW560" i="75"/>
  <c r="AW561" i="75"/>
  <c r="AW562" i="75"/>
  <c r="AW563" i="75"/>
  <c r="AW564" i="75"/>
  <c r="AW565" i="75"/>
  <c r="AW566" i="75"/>
  <c r="AW567" i="75"/>
  <c r="AW568" i="75"/>
  <c r="AW569" i="75"/>
  <c r="AW570" i="75"/>
  <c r="AW571" i="75"/>
  <c r="AW572" i="75"/>
  <c r="AW573" i="75"/>
  <c r="AW574" i="75"/>
  <c r="AW575" i="75"/>
  <c r="AW576" i="75"/>
  <c r="AW577" i="75"/>
  <c r="AW578" i="75"/>
  <c r="AW579" i="75"/>
  <c r="AW580" i="75"/>
  <c r="AW581" i="75"/>
  <c r="AW582" i="75"/>
  <c r="AW583" i="75"/>
  <c r="AW584" i="75"/>
  <c r="AW585" i="75"/>
  <c r="AW586" i="75"/>
  <c r="AW587" i="75"/>
  <c r="AW588" i="75"/>
  <c r="AW589" i="75"/>
  <c r="AW590" i="75"/>
  <c r="AW591" i="75"/>
  <c r="AW592" i="75"/>
  <c r="AW593" i="75"/>
  <c r="AW594" i="75"/>
  <c r="AW595" i="75"/>
  <c r="AW596" i="75"/>
  <c r="AW597" i="75"/>
  <c r="AW598" i="75"/>
  <c r="AW599" i="75"/>
  <c r="AW600" i="75"/>
  <c r="AW601" i="75"/>
  <c r="AW602" i="75"/>
  <c r="AW603" i="75"/>
  <c r="AW604" i="75"/>
  <c r="AW605" i="75"/>
  <c r="AW606" i="75"/>
  <c r="AW607" i="75"/>
  <c r="AW608" i="75"/>
  <c r="AW609" i="75"/>
  <c r="AW610" i="75"/>
  <c r="AW611" i="75"/>
  <c r="AW612" i="75"/>
  <c r="AW613" i="75"/>
  <c r="AW614" i="75"/>
  <c r="AW615" i="75"/>
  <c r="AW616" i="75"/>
  <c r="AW617" i="75"/>
  <c r="AW618" i="75"/>
  <c r="AW619" i="75"/>
  <c r="AW620" i="75"/>
  <c r="AW621" i="75"/>
  <c r="AW622" i="75"/>
  <c r="AW623" i="75"/>
  <c r="AW624" i="75"/>
  <c r="AW625" i="75"/>
  <c r="AW626" i="75"/>
  <c r="AW627" i="75"/>
  <c r="AW628" i="75"/>
  <c r="AW629" i="75"/>
  <c r="AW630" i="75"/>
  <c r="AW631" i="75"/>
  <c r="AW632" i="75"/>
  <c r="AW633" i="75"/>
  <c r="AW634" i="75"/>
  <c r="AW635" i="75"/>
  <c r="AW636" i="75"/>
  <c r="AW637" i="75"/>
  <c r="AW638" i="75"/>
  <c r="AW639" i="75"/>
  <c r="AW640" i="75"/>
  <c r="AW641" i="75"/>
  <c r="AW642" i="75"/>
  <c r="AW643" i="75"/>
  <c r="AW644" i="75"/>
  <c r="AW645" i="75"/>
  <c r="AW646" i="75"/>
  <c r="AW647" i="75"/>
  <c r="AW648" i="75"/>
  <c r="AW649" i="75"/>
  <c r="AW650" i="75"/>
  <c r="AW651" i="75"/>
  <c r="AW652" i="75"/>
  <c r="AW653" i="75"/>
  <c r="AW654" i="75"/>
  <c r="AW655" i="75"/>
  <c r="AW656" i="75"/>
  <c r="AW657" i="75"/>
  <c r="AW658" i="75"/>
  <c r="AW659" i="75"/>
  <c r="AW660" i="75"/>
  <c r="AW661" i="75"/>
  <c r="AW662" i="75"/>
  <c r="AW663" i="75"/>
  <c r="AW664" i="75"/>
  <c r="AW665" i="75"/>
  <c r="AW666" i="75"/>
  <c r="AW667" i="75"/>
  <c r="AW668" i="75"/>
  <c r="AW669" i="75"/>
  <c r="AW670" i="75"/>
  <c r="AW671" i="75"/>
  <c r="AW672" i="75"/>
  <c r="AW673" i="75"/>
  <c r="AW674" i="75"/>
  <c r="AW675" i="75"/>
  <c r="AW676" i="75"/>
  <c r="AW677" i="75"/>
  <c r="AW678" i="75"/>
  <c r="AW679" i="75"/>
  <c r="AW680" i="75"/>
  <c r="AW681" i="75"/>
  <c r="AW682" i="75"/>
  <c r="AW683" i="75"/>
  <c r="AW684" i="75"/>
  <c r="AW685" i="75"/>
  <c r="AW686" i="75"/>
  <c r="AW687" i="75"/>
  <c r="AW688" i="75"/>
  <c r="AW689" i="75"/>
  <c r="AW690" i="75"/>
  <c r="AW691" i="75"/>
  <c r="AW692" i="75"/>
  <c r="AW693" i="75"/>
  <c r="AW694" i="75"/>
  <c r="AW695" i="75"/>
  <c r="AW696" i="75"/>
  <c r="AW697" i="75"/>
  <c r="AW698" i="75"/>
  <c r="AW699" i="75"/>
  <c r="AW700" i="75"/>
  <c r="AW701" i="75"/>
  <c r="AW2" i="75"/>
  <c r="AV3" i="75"/>
  <c r="AV4" i="75"/>
  <c r="AV5" i="75"/>
  <c r="AV6" i="75"/>
  <c r="AV7" i="75"/>
  <c r="AV8" i="75"/>
  <c r="AV9" i="75"/>
  <c r="AV10" i="75"/>
  <c r="AV11" i="75"/>
  <c r="AV12" i="75"/>
  <c r="AV13" i="75"/>
  <c r="AV14" i="75"/>
  <c r="AV15" i="75"/>
  <c r="AV16" i="75"/>
  <c r="AV17" i="75"/>
  <c r="AV18" i="75"/>
  <c r="AV19" i="75"/>
  <c r="AV20" i="75"/>
  <c r="AV21" i="75"/>
  <c r="AV22" i="75"/>
  <c r="AV23" i="75"/>
  <c r="AV24" i="75"/>
  <c r="AV25" i="75"/>
  <c r="AV26" i="75"/>
  <c r="AV27" i="75"/>
  <c r="AV28" i="75"/>
  <c r="AV29" i="75"/>
  <c r="AV30" i="75"/>
  <c r="AV31" i="75"/>
  <c r="AV32" i="75"/>
  <c r="AV33" i="75"/>
  <c r="AV34" i="75"/>
  <c r="AV35" i="75"/>
  <c r="AV36" i="75"/>
  <c r="AV37" i="75"/>
  <c r="AV38" i="75"/>
  <c r="AV39" i="75"/>
  <c r="AV40" i="75"/>
  <c r="AV41" i="75"/>
  <c r="AV42" i="75"/>
  <c r="AV43" i="75"/>
  <c r="AV44" i="75"/>
  <c r="AV45" i="75"/>
  <c r="AV46" i="75"/>
  <c r="AV47" i="75"/>
  <c r="AV48" i="75"/>
  <c r="AV49" i="75"/>
  <c r="AV50" i="75"/>
  <c r="AV51" i="75"/>
  <c r="AV52" i="75"/>
  <c r="AV53" i="75"/>
  <c r="AV54" i="75"/>
  <c r="AV55" i="75"/>
  <c r="AV56" i="75"/>
  <c r="AV57" i="75"/>
  <c r="AV58" i="75"/>
  <c r="AV59" i="75"/>
  <c r="AV60" i="75"/>
  <c r="AV61" i="75"/>
  <c r="AV62" i="75"/>
  <c r="AV63" i="75"/>
  <c r="AV64" i="75"/>
  <c r="AV65" i="75"/>
  <c r="AV66" i="75"/>
  <c r="AV67" i="75"/>
  <c r="AV68" i="75"/>
  <c r="AV69" i="75"/>
  <c r="AV70" i="75"/>
  <c r="AV71" i="75"/>
  <c r="AV72" i="75"/>
  <c r="AV73" i="75"/>
  <c r="AV74" i="75"/>
  <c r="AV75" i="75"/>
  <c r="AV76" i="75"/>
  <c r="AV77" i="75"/>
  <c r="AV78" i="75"/>
  <c r="AV79" i="75"/>
  <c r="AV80" i="75"/>
  <c r="AV81" i="75"/>
  <c r="AV82" i="75"/>
  <c r="AV83" i="75"/>
  <c r="AV84" i="75"/>
  <c r="AV85" i="75"/>
  <c r="AV86" i="75"/>
  <c r="AV87" i="75"/>
  <c r="AV88" i="75"/>
  <c r="AV89" i="75"/>
  <c r="AV90" i="75"/>
  <c r="AV91" i="75"/>
  <c r="AV92" i="75"/>
  <c r="AV93" i="75"/>
  <c r="AV94" i="75"/>
  <c r="AV95" i="75"/>
  <c r="AV96" i="75"/>
  <c r="AV97" i="75"/>
  <c r="AV98" i="75"/>
  <c r="AV99" i="75"/>
  <c r="AV100" i="75"/>
  <c r="AV101" i="75"/>
  <c r="AV102" i="75"/>
  <c r="AV103" i="75"/>
  <c r="AV104" i="75"/>
  <c r="AV105" i="75"/>
  <c r="AV106" i="75"/>
  <c r="AV107" i="75"/>
  <c r="AV108" i="75"/>
  <c r="AV109" i="75"/>
  <c r="AV110" i="75"/>
  <c r="AV111" i="75"/>
  <c r="AV112" i="75"/>
  <c r="AV113" i="75"/>
  <c r="AV114" i="75"/>
  <c r="AV115" i="75"/>
  <c r="AV116" i="75"/>
  <c r="AV117" i="75"/>
  <c r="AV118" i="75"/>
  <c r="AV119" i="75"/>
  <c r="AV120" i="75"/>
  <c r="AV121" i="75"/>
  <c r="AV122" i="75"/>
  <c r="AV123" i="75"/>
  <c r="AV124" i="75"/>
  <c r="AV125" i="75"/>
  <c r="AV126" i="75"/>
  <c r="AV127" i="75"/>
  <c r="AV128" i="75"/>
  <c r="AV129" i="75"/>
  <c r="AV130" i="75"/>
  <c r="AV131" i="75"/>
  <c r="AV132" i="75"/>
  <c r="AV133" i="75"/>
  <c r="AV134" i="75"/>
  <c r="AV135" i="75"/>
  <c r="AV136" i="75"/>
  <c r="AV137" i="75"/>
  <c r="AV138" i="75"/>
  <c r="AV139" i="75"/>
  <c r="AV140" i="75"/>
  <c r="AV141" i="75"/>
  <c r="AV142" i="75"/>
  <c r="AV143" i="75"/>
  <c r="AV144" i="75"/>
  <c r="AV145" i="75"/>
  <c r="AV146" i="75"/>
  <c r="AV147" i="75"/>
  <c r="AV148" i="75"/>
  <c r="AV149" i="75"/>
  <c r="AV150" i="75"/>
  <c r="AV151" i="75"/>
  <c r="AV152" i="75"/>
  <c r="AV153" i="75"/>
  <c r="AV154" i="75"/>
  <c r="AV155" i="75"/>
  <c r="AV156" i="75"/>
  <c r="AV157" i="75"/>
  <c r="AV158" i="75"/>
  <c r="AV159" i="75"/>
  <c r="AV160" i="75"/>
  <c r="AV161" i="75"/>
  <c r="AV162" i="75"/>
  <c r="AV163" i="75"/>
  <c r="AV164" i="75"/>
  <c r="AV165" i="75"/>
  <c r="AV166" i="75"/>
  <c r="AV167" i="75"/>
  <c r="AV168" i="75"/>
  <c r="AV169" i="75"/>
  <c r="AV170" i="75"/>
  <c r="AV171" i="75"/>
  <c r="AV172" i="75"/>
  <c r="AV173" i="75"/>
  <c r="AV174" i="75"/>
  <c r="AV175" i="75"/>
  <c r="AV176" i="75"/>
  <c r="AV177" i="75"/>
  <c r="AV178" i="75"/>
  <c r="AV179" i="75"/>
  <c r="AV180" i="75"/>
  <c r="AV181" i="75"/>
  <c r="AV182" i="75"/>
  <c r="AV183" i="75"/>
  <c r="AV184" i="75"/>
  <c r="AV185" i="75"/>
  <c r="AV186" i="75"/>
  <c r="AV187" i="75"/>
  <c r="AV188" i="75"/>
  <c r="AV189" i="75"/>
  <c r="AV190" i="75"/>
  <c r="AV191" i="75"/>
  <c r="AV192" i="75"/>
  <c r="AV193" i="75"/>
  <c r="AV194" i="75"/>
  <c r="AV195" i="75"/>
  <c r="AV196" i="75"/>
  <c r="AV197" i="75"/>
  <c r="AV198" i="75"/>
  <c r="AV199" i="75"/>
  <c r="AV200" i="75"/>
  <c r="AV201" i="75"/>
  <c r="AV202" i="75"/>
  <c r="AV203" i="75"/>
  <c r="AV204" i="75"/>
  <c r="AV205" i="75"/>
  <c r="AV206" i="75"/>
  <c r="AV207" i="75"/>
  <c r="AV208" i="75"/>
  <c r="AV209" i="75"/>
  <c r="AV210" i="75"/>
  <c r="AV211" i="75"/>
  <c r="AV212" i="75"/>
  <c r="AV213" i="75"/>
  <c r="AV214" i="75"/>
  <c r="AV215" i="75"/>
  <c r="AV216" i="75"/>
  <c r="AV217" i="75"/>
  <c r="AV218" i="75"/>
  <c r="AV219" i="75"/>
  <c r="AV220" i="75"/>
  <c r="AV221" i="75"/>
  <c r="AV222" i="75"/>
  <c r="AV223" i="75"/>
  <c r="AV224" i="75"/>
  <c r="AV225" i="75"/>
  <c r="AV226" i="75"/>
  <c r="AV227" i="75"/>
  <c r="AV228" i="75"/>
  <c r="AV229" i="75"/>
  <c r="AV230" i="75"/>
  <c r="AV231" i="75"/>
  <c r="AV232" i="75"/>
  <c r="AV233" i="75"/>
  <c r="AV234" i="75"/>
  <c r="AV235" i="75"/>
  <c r="AV236" i="75"/>
  <c r="AV237" i="75"/>
  <c r="AV238" i="75"/>
  <c r="AV239" i="75"/>
  <c r="AV240" i="75"/>
  <c r="AV241" i="75"/>
  <c r="AV242" i="75"/>
  <c r="AV243" i="75"/>
  <c r="AV244" i="75"/>
  <c r="AV245" i="75"/>
  <c r="AV246" i="75"/>
  <c r="AV247" i="75"/>
  <c r="AV248" i="75"/>
  <c r="AV249" i="75"/>
  <c r="AV250" i="75"/>
  <c r="AV251" i="75"/>
  <c r="AV252" i="75"/>
  <c r="AV253" i="75"/>
  <c r="AV254" i="75"/>
  <c r="AV255" i="75"/>
  <c r="AV256" i="75"/>
  <c r="AV257" i="75"/>
  <c r="AV258" i="75"/>
  <c r="AV259" i="75"/>
  <c r="AV260" i="75"/>
  <c r="AV261" i="75"/>
  <c r="AV262" i="75"/>
  <c r="AV263" i="75"/>
  <c r="AV264" i="75"/>
  <c r="AV265" i="75"/>
  <c r="AV266" i="75"/>
  <c r="AV267" i="75"/>
  <c r="AV268" i="75"/>
  <c r="AV269" i="75"/>
  <c r="AV270" i="75"/>
  <c r="AV271" i="75"/>
  <c r="AV272" i="75"/>
  <c r="AV273" i="75"/>
  <c r="AV274" i="75"/>
  <c r="AV275" i="75"/>
  <c r="AV276" i="75"/>
  <c r="AV277" i="75"/>
  <c r="AV278" i="75"/>
  <c r="AV279" i="75"/>
  <c r="AV280" i="75"/>
  <c r="AV281" i="75"/>
  <c r="AV282" i="75"/>
  <c r="AV283" i="75"/>
  <c r="AV284" i="75"/>
  <c r="AV285" i="75"/>
  <c r="AV286" i="75"/>
  <c r="AV287" i="75"/>
  <c r="AV288" i="75"/>
  <c r="AV289" i="75"/>
  <c r="AV290" i="75"/>
  <c r="AV291" i="75"/>
  <c r="AV292" i="75"/>
  <c r="AV293" i="75"/>
  <c r="AV294" i="75"/>
  <c r="AV295" i="75"/>
  <c r="AV296" i="75"/>
  <c r="AV297" i="75"/>
  <c r="AV298" i="75"/>
  <c r="AV299" i="75"/>
  <c r="AV300" i="75"/>
  <c r="AV301" i="75"/>
  <c r="AV302" i="75"/>
  <c r="AV303" i="75"/>
  <c r="AV304" i="75"/>
  <c r="AV305" i="75"/>
  <c r="AV306" i="75"/>
  <c r="AV307" i="75"/>
  <c r="AV308" i="75"/>
  <c r="AV309" i="75"/>
  <c r="AV310" i="75"/>
  <c r="AV311" i="75"/>
  <c r="AV312" i="75"/>
  <c r="AV313" i="75"/>
  <c r="AV314" i="75"/>
  <c r="AV315" i="75"/>
  <c r="AV316" i="75"/>
  <c r="AV317" i="75"/>
  <c r="AV318" i="75"/>
  <c r="AV319" i="75"/>
  <c r="AV320" i="75"/>
  <c r="AV321" i="75"/>
  <c r="AV322" i="75"/>
  <c r="AV323" i="75"/>
  <c r="AV324" i="75"/>
  <c r="AV325" i="75"/>
  <c r="AV326" i="75"/>
  <c r="AV327" i="75"/>
  <c r="AV328" i="75"/>
  <c r="AV329" i="75"/>
  <c r="AV330" i="75"/>
  <c r="AV331" i="75"/>
  <c r="AV332" i="75"/>
  <c r="AV333" i="75"/>
  <c r="AV334" i="75"/>
  <c r="AV335" i="75"/>
  <c r="AV336" i="75"/>
  <c r="AV337" i="75"/>
  <c r="AV338" i="75"/>
  <c r="AV339" i="75"/>
  <c r="AV340" i="75"/>
  <c r="AV341" i="75"/>
  <c r="AV342" i="75"/>
  <c r="AV343" i="75"/>
  <c r="AV344" i="75"/>
  <c r="AV345" i="75"/>
  <c r="AV346" i="75"/>
  <c r="AV347" i="75"/>
  <c r="AV348" i="75"/>
  <c r="AV349" i="75"/>
  <c r="AV350" i="75"/>
  <c r="AV351" i="75"/>
  <c r="AV352" i="75"/>
  <c r="AV353" i="75"/>
  <c r="AV354" i="75"/>
  <c r="AV355" i="75"/>
  <c r="AV356" i="75"/>
  <c r="AV357" i="75"/>
  <c r="AV358" i="75"/>
  <c r="AV359" i="75"/>
  <c r="AV360" i="75"/>
  <c r="AV361" i="75"/>
  <c r="AV362" i="75"/>
  <c r="AV363" i="75"/>
  <c r="AV364" i="75"/>
  <c r="AV365" i="75"/>
  <c r="AV366" i="75"/>
  <c r="AV367" i="75"/>
  <c r="AV368" i="75"/>
  <c r="AV369" i="75"/>
  <c r="AV370" i="75"/>
  <c r="AV371" i="75"/>
  <c r="AV372" i="75"/>
  <c r="AV373" i="75"/>
  <c r="AV374" i="75"/>
  <c r="AV375" i="75"/>
  <c r="AV376" i="75"/>
  <c r="AV377" i="75"/>
  <c r="AV378" i="75"/>
  <c r="AV379" i="75"/>
  <c r="AV380" i="75"/>
  <c r="AV381" i="75"/>
  <c r="AV382" i="75"/>
  <c r="AV383" i="75"/>
  <c r="AV384" i="75"/>
  <c r="AV385" i="75"/>
  <c r="AV386" i="75"/>
  <c r="AV387" i="75"/>
  <c r="AV388" i="75"/>
  <c r="AV389" i="75"/>
  <c r="AV390" i="75"/>
  <c r="AV391" i="75"/>
  <c r="AV392" i="75"/>
  <c r="AV393" i="75"/>
  <c r="AV394" i="75"/>
  <c r="AV395" i="75"/>
  <c r="AV396" i="75"/>
  <c r="AV397" i="75"/>
  <c r="AV398" i="75"/>
  <c r="AV399" i="75"/>
  <c r="AV400" i="75"/>
  <c r="AV401" i="75"/>
  <c r="AV402" i="75"/>
  <c r="AV403" i="75"/>
  <c r="AV404" i="75"/>
  <c r="AV405" i="75"/>
  <c r="AV406" i="75"/>
  <c r="AV407" i="75"/>
  <c r="AV408" i="75"/>
  <c r="AV409" i="75"/>
  <c r="AV410" i="75"/>
  <c r="AV411" i="75"/>
  <c r="AV412" i="75"/>
  <c r="AV413" i="75"/>
  <c r="AV414" i="75"/>
  <c r="AV415" i="75"/>
  <c r="AV416" i="75"/>
  <c r="AV417" i="75"/>
  <c r="AV418" i="75"/>
  <c r="AV419" i="75"/>
  <c r="AV420" i="75"/>
  <c r="AV421" i="75"/>
  <c r="AV422" i="75"/>
  <c r="AV423" i="75"/>
  <c r="AV424" i="75"/>
  <c r="AV425" i="75"/>
  <c r="AV426" i="75"/>
  <c r="AV427" i="75"/>
  <c r="AV428" i="75"/>
  <c r="AV429" i="75"/>
  <c r="AV430" i="75"/>
  <c r="AV431" i="75"/>
  <c r="AV432" i="75"/>
  <c r="AV433" i="75"/>
  <c r="AV434" i="75"/>
  <c r="AV435" i="75"/>
  <c r="AV436" i="75"/>
  <c r="AV437" i="75"/>
  <c r="AV438" i="75"/>
  <c r="AV439" i="75"/>
  <c r="AV440" i="75"/>
  <c r="AV441" i="75"/>
  <c r="AV442" i="75"/>
  <c r="AV443" i="75"/>
  <c r="AV444" i="75"/>
  <c r="AV445" i="75"/>
  <c r="AV446" i="75"/>
  <c r="AV447" i="75"/>
  <c r="AV448" i="75"/>
  <c r="AV449" i="75"/>
  <c r="AV450" i="75"/>
  <c r="AV451" i="75"/>
  <c r="AV452" i="75"/>
  <c r="AV453" i="75"/>
  <c r="AV454" i="75"/>
  <c r="AV455" i="75"/>
  <c r="AV456" i="75"/>
  <c r="AV457" i="75"/>
  <c r="AV458" i="75"/>
  <c r="AV459" i="75"/>
  <c r="AV460" i="75"/>
  <c r="AV461" i="75"/>
  <c r="AV462" i="75"/>
  <c r="AV463" i="75"/>
  <c r="AV464" i="75"/>
  <c r="AV465" i="75"/>
  <c r="AV466" i="75"/>
  <c r="AV467" i="75"/>
  <c r="AV468" i="75"/>
  <c r="AV469" i="75"/>
  <c r="AV470" i="75"/>
  <c r="AV471" i="75"/>
  <c r="AV472" i="75"/>
  <c r="AV473" i="75"/>
  <c r="AV474" i="75"/>
  <c r="AV475" i="75"/>
  <c r="AV476" i="75"/>
  <c r="AV477" i="75"/>
  <c r="AV478" i="75"/>
  <c r="AV480" i="75"/>
  <c r="AV481" i="75"/>
  <c r="AV482" i="75"/>
  <c r="AV483" i="75"/>
  <c r="AV484" i="75"/>
  <c r="AV485" i="75"/>
  <c r="AV486" i="75"/>
  <c r="AV487" i="75"/>
  <c r="AV488" i="75"/>
  <c r="AV489" i="75"/>
  <c r="AV490" i="75"/>
  <c r="AV491" i="75"/>
  <c r="AV492" i="75"/>
  <c r="AV493" i="75"/>
  <c r="AV494" i="75"/>
  <c r="AV495" i="75"/>
  <c r="AV496" i="75"/>
  <c r="AV497" i="75"/>
  <c r="AV498" i="75"/>
  <c r="AV499" i="75"/>
  <c r="AV500" i="75"/>
  <c r="AV501" i="75"/>
  <c r="AV502" i="75"/>
  <c r="AV503" i="75"/>
  <c r="AV504" i="75"/>
  <c r="AV505" i="75"/>
  <c r="AV506" i="75"/>
  <c r="AV507" i="75"/>
  <c r="AV508" i="75"/>
  <c r="AV509" i="75"/>
  <c r="AV510" i="75"/>
  <c r="AV511" i="75"/>
  <c r="AV512" i="75"/>
  <c r="AV513" i="75"/>
  <c r="AV514" i="75"/>
  <c r="AV515" i="75"/>
  <c r="AV516" i="75"/>
  <c r="AV517" i="75"/>
  <c r="AV518" i="75"/>
  <c r="AV519" i="75"/>
  <c r="AV520" i="75"/>
  <c r="AV521" i="75"/>
  <c r="AV522" i="75"/>
  <c r="AV523" i="75"/>
  <c r="AV524" i="75"/>
  <c r="AV525" i="75"/>
  <c r="AV526" i="75"/>
  <c r="AV527" i="75"/>
  <c r="AV528" i="75"/>
  <c r="AV529" i="75"/>
  <c r="AV530" i="75"/>
  <c r="AV531" i="75"/>
  <c r="AV532" i="75"/>
  <c r="AV533" i="75"/>
  <c r="AV534" i="75"/>
  <c r="AV535" i="75"/>
  <c r="AV536" i="75"/>
  <c r="AV537" i="75"/>
  <c r="AV538" i="75"/>
  <c r="AV539" i="75"/>
  <c r="AV540" i="75"/>
  <c r="AV541" i="75"/>
  <c r="AV542" i="75"/>
  <c r="AV543" i="75"/>
  <c r="AV544" i="75"/>
  <c r="AV545" i="75"/>
  <c r="AV546" i="75"/>
  <c r="AV547" i="75"/>
  <c r="AV548" i="75"/>
  <c r="AV549" i="75"/>
  <c r="AV550" i="75"/>
  <c r="AV551" i="75"/>
  <c r="AV552" i="75"/>
  <c r="AV553" i="75"/>
  <c r="AV554" i="75"/>
  <c r="AV555" i="75"/>
  <c r="AV556" i="75"/>
  <c r="AV557" i="75"/>
  <c r="AV558" i="75"/>
  <c r="AV559" i="75"/>
  <c r="AV560" i="75"/>
  <c r="AV561" i="75"/>
  <c r="AV562" i="75"/>
  <c r="AV563" i="75"/>
  <c r="AV564" i="75"/>
  <c r="AV565" i="75"/>
  <c r="AV566" i="75"/>
  <c r="AV567" i="75"/>
  <c r="AV568" i="75"/>
  <c r="AV569" i="75"/>
  <c r="AV570" i="75"/>
  <c r="AV571" i="75"/>
  <c r="AV572" i="75"/>
  <c r="AV573" i="75"/>
  <c r="AV574" i="75"/>
  <c r="AV575" i="75"/>
  <c r="AV576" i="75"/>
  <c r="AV577" i="75"/>
  <c r="AV578" i="75"/>
  <c r="AV579" i="75"/>
  <c r="AV580" i="75"/>
  <c r="AV581" i="75"/>
  <c r="AV582" i="75"/>
  <c r="AV583" i="75"/>
  <c r="AV584" i="75"/>
  <c r="AV585" i="75"/>
  <c r="AV586" i="75"/>
  <c r="AV587" i="75"/>
  <c r="AV588" i="75"/>
  <c r="AV589" i="75"/>
  <c r="AV590" i="75"/>
  <c r="AV591" i="75"/>
  <c r="AV592" i="75"/>
  <c r="AV593" i="75"/>
  <c r="AV594" i="75"/>
  <c r="AV595" i="75"/>
  <c r="AV596" i="75"/>
  <c r="AV597" i="75"/>
  <c r="AV598" i="75"/>
  <c r="AV599" i="75"/>
  <c r="AV600" i="75"/>
  <c r="AV601" i="75"/>
  <c r="AV602" i="75"/>
  <c r="AV603" i="75"/>
  <c r="AV604" i="75"/>
  <c r="AV605" i="75"/>
  <c r="AV606" i="75"/>
  <c r="AV607" i="75"/>
  <c r="AV608" i="75"/>
  <c r="AV609" i="75"/>
  <c r="AV610" i="75"/>
  <c r="AV611" i="75"/>
  <c r="AV612" i="75"/>
  <c r="AV613" i="75"/>
  <c r="AV614" i="75"/>
  <c r="AV615" i="75"/>
  <c r="AV616" i="75"/>
  <c r="AV617" i="75"/>
  <c r="AV618" i="75"/>
  <c r="AV619" i="75"/>
  <c r="AV620" i="75"/>
  <c r="AV621" i="75"/>
  <c r="AV622" i="75"/>
  <c r="AV623" i="75"/>
  <c r="AV624" i="75"/>
  <c r="AV625" i="75"/>
  <c r="AV626" i="75"/>
  <c r="AV627" i="75"/>
  <c r="AV628" i="75"/>
  <c r="AV629" i="75"/>
  <c r="AV630" i="75"/>
  <c r="AV631" i="75"/>
  <c r="AV632" i="75"/>
  <c r="AV633" i="75"/>
  <c r="AV634" i="75"/>
  <c r="AV635" i="75"/>
  <c r="AV636" i="75"/>
  <c r="AV637" i="75"/>
  <c r="AV638" i="75"/>
  <c r="AV639" i="75"/>
  <c r="AV640" i="75"/>
  <c r="AV641" i="75"/>
  <c r="AV642" i="75"/>
  <c r="AV643" i="75"/>
  <c r="AV644" i="75"/>
  <c r="AV645" i="75"/>
  <c r="AV646" i="75"/>
  <c r="AV647" i="75"/>
  <c r="AV648" i="75"/>
  <c r="AV649" i="75"/>
  <c r="AV650" i="75"/>
  <c r="AV651" i="75"/>
  <c r="AV652" i="75"/>
  <c r="AV653" i="75"/>
  <c r="AV654" i="75"/>
  <c r="AV655" i="75"/>
  <c r="AV656" i="75"/>
  <c r="AV657" i="75"/>
  <c r="AV658" i="75"/>
  <c r="AV659" i="75"/>
  <c r="AV660" i="75"/>
  <c r="AV661" i="75"/>
  <c r="AV662" i="75"/>
  <c r="AV663" i="75"/>
  <c r="AV664" i="75"/>
  <c r="AV665" i="75"/>
  <c r="AV666" i="75"/>
  <c r="AV667" i="75"/>
  <c r="AV668" i="75"/>
  <c r="AV669" i="75"/>
  <c r="AV670" i="75"/>
  <c r="AV671" i="75"/>
  <c r="AV672" i="75"/>
  <c r="AV673" i="75"/>
  <c r="AV674" i="75"/>
  <c r="AV675" i="75"/>
  <c r="AV676" i="75"/>
  <c r="AV677" i="75"/>
  <c r="AV678" i="75"/>
  <c r="AV679" i="75"/>
  <c r="AV680" i="75"/>
  <c r="AV681" i="75"/>
  <c r="AV682" i="75"/>
  <c r="AV683" i="75"/>
  <c r="AV684" i="75"/>
  <c r="AV685" i="75"/>
  <c r="AV686" i="75"/>
  <c r="AV687" i="75"/>
  <c r="AV688" i="75"/>
  <c r="AV689" i="75"/>
  <c r="AV690" i="75"/>
  <c r="AV691" i="75"/>
  <c r="AV692" i="75"/>
  <c r="AV693" i="75"/>
  <c r="AV694" i="75"/>
  <c r="AV695" i="75"/>
  <c r="AV696" i="75"/>
  <c r="AV697" i="75"/>
  <c r="AV698" i="75"/>
  <c r="AV699" i="75"/>
  <c r="AV700" i="75"/>
  <c r="AV701" i="75"/>
  <c r="AV2" i="75"/>
  <c r="V3" i="72"/>
  <c r="V4" i="72"/>
  <c r="V5" i="72"/>
  <c r="V6" i="72"/>
  <c r="V7" i="72"/>
  <c r="V8" i="72"/>
  <c r="V9" i="72"/>
  <c r="V10" i="72"/>
  <c r="V11" i="72"/>
  <c r="V12" i="72"/>
  <c r="V13" i="72"/>
  <c r="V14" i="72"/>
  <c r="V15" i="72"/>
  <c r="V16" i="72"/>
  <c r="V17" i="72"/>
  <c r="V18" i="72"/>
  <c r="V19" i="72"/>
  <c r="V20" i="72"/>
  <c r="V21" i="72"/>
  <c r="V2" i="72"/>
  <c r="U2" i="72"/>
  <c r="T3" i="72"/>
  <c r="T4" i="72"/>
  <c r="T5" i="72"/>
  <c r="T6" i="72"/>
  <c r="T7" i="72"/>
  <c r="T8" i="72"/>
  <c r="T9" i="72"/>
  <c r="T10" i="72"/>
  <c r="T11" i="72"/>
  <c r="T12" i="72"/>
  <c r="T13" i="72"/>
  <c r="T14" i="72"/>
  <c r="T15" i="72"/>
  <c r="T16" i="72"/>
  <c r="T17" i="72"/>
  <c r="U17" i="72" s="1"/>
  <c r="T18" i="72"/>
  <c r="T19" i="72"/>
  <c r="T20" i="72"/>
  <c r="T21" i="72"/>
  <c r="S3" i="72"/>
  <c r="S4" i="72"/>
  <c r="S5" i="72"/>
  <c r="S6" i="72"/>
  <c r="S7" i="72"/>
  <c r="S8" i="72"/>
  <c r="S9" i="72"/>
  <c r="S10" i="72"/>
  <c r="S11" i="72"/>
  <c r="S12" i="72"/>
  <c r="S13" i="72"/>
  <c r="S14" i="72"/>
  <c r="S15" i="72"/>
  <c r="S16" i="72"/>
  <c r="S17" i="72"/>
  <c r="S18" i="72"/>
  <c r="S19" i="72"/>
  <c r="U19" i="72" s="1"/>
  <c r="S20" i="72"/>
  <c r="S21" i="72"/>
  <c r="S2" i="72"/>
  <c r="T2" i="72" s="1"/>
  <c r="U20" i="72"/>
  <c r="U18" i="72"/>
  <c r="U13" i="72"/>
  <c r="U12" i="72"/>
  <c r="U11" i="72"/>
  <c r="U10" i="72"/>
  <c r="U9" i="72"/>
  <c r="U8" i="72"/>
  <c r="U7" i="72"/>
  <c r="U6" i="72"/>
  <c r="U5" i="72"/>
  <c r="U4" i="72"/>
  <c r="U3" i="72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F401" i="1"/>
  <c r="G401" i="1"/>
  <c r="F402" i="1"/>
  <c r="G402" i="1"/>
  <c r="F403" i="1"/>
  <c r="G403" i="1"/>
  <c r="F404" i="1"/>
  <c r="G404" i="1"/>
  <c r="F405" i="1"/>
  <c r="G405" i="1"/>
  <c r="F406" i="1"/>
  <c r="G406" i="1"/>
  <c r="F407" i="1"/>
  <c r="G407" i="1"/>
  <c r="F408" i="1"/>
  <c r="G408" i="1"/>
  <c r="F409" i="1"/>
  <c r="G409" i="1"/>
  <c r="F410" i="1"/>
  <c r="G410" i="1"/>
  <c r="F411" i="1"/>
  <c r="G411" i="1"/>
  <c r="F412" i="1"/>
  <c r="G412" i="1"/>
  <c r="F413" i="1"/>
  <c r="G413" i="1"/>
  <c r="F414" i="1"/>
  <c r="G414" i="1"/>
  <c r="F415" i="1"/>
  <c r="G415" i="1"/>
  <c r="F416" i="1"/>
  <c r="G416" i="1"/>
  <c r="F417" i="1"/>
  <c r="G417" i="1"/>
  <c r="F418" i="1"/>
  <c r="G418" i="1"/>
  <c r="F419" i="1"/>
  <c r="G419" i="1"/>
  <c r="F420" i="1"/>
  <c r="G420" i="1"/>
  <c r="F421" i="1"/>
  <c r="G421" i="1"/>
  <c r="F422" i="1"/>
  <c r="G422" i="1"/>
  <c r="F423" i="1"/>
  <c r="G423" i="1"/>
  <c r="F424" i="1"/>
  <c r="G424" i="1"/>
  <c r="F425" i="1"/>
  <c r="G425" i="1"/>
  <c r="F426" i="1"/>
  <c r="G426" i="1"/>
  <c r="F427" i="1"/>
  <c r="G427" i="1"/>
  <c r="F428" i="1"/>
  <c r="G428" i="1"/>
  <c r="F429" i="1"/>
  <c r="G429" i="1"/>
  <c r="F430" i="1"/>
  <c r="G430" i="1"/>
  <c r="F431" i="1"/>
  <c r="G431" i="1"/>
  <c r="F432" i="1"/>
  <c r="G432" i="1"/>
  <c r="F433" i="1"/>
  <c r="G433" i="1"/>
  <c r="F434" i="1"/>
  <c r="G434" i="1"/>
  <c r="F435" i="1"/>
  <c r="G435" i="1"/>
  <c r="F436" i="1"/>
  <c r="G436" i="1"/>
  <c r="F437" i="1"/>
  <c r="G437" i="1"/>
  <c r="F438" i="1"/>
  <c r="G438" i="1"/>
  <c r="F439" i="1"/>
  <c r="G439" i="1"/>
  <c r="F440" i="1"/>
  <c r="G440" i="1"/>
  <c r="F441" i="1"/>
  <c r="G441" i="1"/>
  <c r="F442" i="1"/>
  <c r="G442" i="1"/>
  <c r="F443" i="1"/>
  <c r="G443" i="1"/>
  <c r="F444" i="1"/>
  <c r="G444" i="1"/>
  <c r="F445" i="1"/>
  <c r="G445" i="1"/>
  <c r="F446" i="1"/>
  <c r="G446" i="1"/>
  <c r="F447" i="1"/>
  <c r="G447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61" i="1"/>
  <c r="G61" i="1"/>
  <c r="N14" i="54"/>
  <c r="N15" i="54"/>
  <c r="N16" i="54"/>
  <c r="N17" i="54"/>
  <c r="N18" i="54"/>
  <c r="N19" i="54"/>
  <c r="N20" i="54"/>
  <c r="N21" i="54"/>
  <c r="G3" i="88"/>
  <c r="G4" i="88"/>
  <c r="G5" i="88"/>
  <c r="G6" i="88"/>
  <c r="G7" i="88"/>
  <c r="G8" i="88"/>
  <c r="G9" i="88"/>
  <c r="G10" i="88"/>
  <c r="G11" i="88"/>
  <c r="G12" i="88"/>
  <c r="G13" i="88"/>
  <c r="H13" i="88" s="1"/>
  <c r="G14" i="88"/>
  <c r="G15" i="88"/>
  <c r="G16" i="88"/>
  <c r="G17" i="88"/>
  <c r="G18" i="88"/>
  <c r="G19" i="88"/>
  <c r="G20" i="88"/>
  <c r="G21" i="88"/>
  <c r="G22" i="88"/>
  <c r="G23" i="88"/>
  <c r="G24" i="88"/>
  <c r="G25" i="88"/>
  <c r="H25" i="88" s="1"/>
  <c r="G26" i="88"/>
  <c r="G27" i="88"/>
  <c r="G28" i="88"/>
  <c r="G29" i="88"/>
  <c r="G30" i="88"/>
  <c r="G31" i="88"/>
  <c r="G32" i="88"/>
  <c r="G33" i="88"/>
  <c r="G34" i="88"/>
  <c r="G35" i="88"/>
  <c r="G36" i="88"/>
  <c r="G37" i="88"/>
  <c r="H37" i="88" s="1"/>
  <c r="G38" i="88"/>
  <c r="G39" i="88"/>
  <c r="G40" i="88"/>
  <c r="G41" i="88"/>
  <c r="G42" i="88"/>
  <c r="G43" i="88"/>
  <c r="G44" i="88"/>
  <c r="G45" i="88"/>
  <c r="G46" i="88"/>
  <c r="G47" i="88"/>
  <c r="G48" i="88"/>
  <c r="G49" i="88"/>
  <c r="H49" i="88" s="1"/>
  <c r="G50" i="88"/>
  <c r="G51" i="88"/>
  <c r="G52" i="88"/>
  <c r="G53" i="88"/>
  <c r="G54" i="88"/>
  <c r="G55" i="88"/>
  <c r="G56" i="88"/>
  <c r="G57" i="88"/>
  <c r="G58" i="88"/>
  <c r="G59" i="88"/>
  <c r="G60" i="88"/>
  <c r="G61" i="88"/>
  <c r="H61" i="88" s="1"/>
  <c r="G62" i="88"/>
  <c r="G63" i="88"/>
  <c r="G64" i="88"/>
  <c r="G65" i="88"/>
  <c r="G66" i="88"/>
  <c r="G67" i="88"/>
  <c r="G68" i="88"/>
  <c r="G69" i="88"/>
  <c r="G70" i="88"/>
  <c r="G71" i="88"/>
  <c r="G72" i="88"/>
  <c r="G73" i="88"/>
  <c r="H73" i="88" s="1"/>
  <c r="G74" i="88"/>
  <c r="G75" i="88"/>
  <c r="G76" i="88"/>
  <c r="G77" i="88"/>
  <c r="G78" i="88"/>
  <c r="G79" i="88"/>
  <c r="G80" i="88"/>
  <c r="G81" i="88"/>
  <c r="G82" i="88"/>
  <c r="G83" i="88"/>
  <c r="G84" i="88"/>
  <c r="G85" i="88"/>
  <c r="H85" i="88" s="1"/>
  <c r="G86" i="88"/>
  <c r="G87" i="88"/>
  <c r="G88" i="88"/>
  <c r="G89" i="88"/>
  <c r="G90" i="88"/>
  <c r="G91" i="88"/>
  <c r="G92" i="88"/>
  <c r="G93" i="88"/>
  <c r="G94" i="88"/>
  <c r="G95" i="88"/>
  <c r="G96" i="88"/>
  <c r="G97" i="88"/>
  <c r="H97" i="88" s="1"/>
  <c r="G98" i="88"/>
  <c r="G99" i="88"/>
  <c r="G100" i="88"/>
  <c r="G101" i="88"/>
  <c r="G102" i="88"/>
  <c r="G103" i="88"/>
  <c r="G104" i="88"/>
  <c r="G105" i="88"/>
  <c r="G106" i="88"/>
  <c r="G107" i="88"/>
  <c r="G108" i="88"/>
  <c r="G109" i="88"/>
  <c r="G110" i="88"/>
  <c r="G111" i="88"/>
  <c r="G112" i="88"/>
  <c r="G113" i="88"/>
  <c r="G114" i="88"/>
  <c r="G115" i="88"/>
  <c r="G116" i="88"/>
  <c r="G117" i="88"/>
  <c r="G118" i="88"/>
  <c r="G119" i="88"/>
  <c r="G120" i="88"/>
  <c r="G121" i="88"/>
  <c r="G122" i="88"/>
  <c r="G123" i="88"/>
  <c r="G124" i="88"/>
  <c r="G125" i="88"/>
  <c r="G126" i="88"/>
  <c r="G2" i="88"/>
  <c r="H131" i="87"/>
  <c r="H132" i="87"/>
  <c r="H133" i="87"/>
  <c r="H134" i="87"/>
  <c r="H135" i="87"/>
  <c r="H136" i="87"/>
  <c r="H137" i="87"/>
  <c r="H138" i="87"/>
  <c r="H139" i="87"/>
  <c r="H140" i="87"/>
  <c r="H141" i="87"/>
  <c r="H142" i="87"/>
  <c r="H143" i="87"/>
  <c r="H144" i="87"/>
  <c r="H145" i="87"/>
  <c r="H146" i="87"/>
  <c r="H147" i="87"/>
  <c r="H148" i="87"/>
  <c r="H149" i="87"/>
  <c r="H150" i="87"/>
  <c r="H151" i="87"/>
  <c r="H152" i="87"/>
  <c r="H153" i="87"/>
  <c r="H154" i="87"/>
  <c r="H155" i="87"/>
  <c r="H156" i="87"/>
  <c r="H157" i="87"/>
  <c r="H158" i="87"/>
  <c r="H159" i="87"/>
  <c r="H160" i="87"/>
  <c r="H161" i="87"/>
  <c r="H162" i="87"/>
  <c r="H163" i="87"/>
  <c r="H164" i="87"/>
  <c r="H165" i="87"/>
  <c r="H166" i="87"/>
  <c r="H167" i="87"/>
  <c r="H168" i="87"/>
  <c r="H169" i="87"/>
  <c r="H170" i="87"/>
  <c r="H171" i="87"/>
  <c r="H172" i="87"/>
  <c r="H173" i="87"/>
  <c r="H174" i="87"/>
  <c r="H175" i="87"/>
  <c r="H176" i="87"/>
  <c r="H177" i="87"/>
  <c r="H178" i="87"/>
  <c r="H179" i="87"/>
  <c r="H180" i="87"/>
  <c r="H8" i="88"/>
  <c r="H9" i="88"/>
  <c r="H10" i="88"/>
  <c r="H11" i="88"/>
  <c r="H12" i="88"/>
  <c r="H14" i="88"/>
  <c r="H22" i="88"/>
  <c r="H23" i="88"/>
  <c r="H24" i="88"/>
  <c r="H26" i="88"/>
  <c r="H27" i="88"/>
  <c r="H28" i="88"/>
  <c r="H32" i="88"/>
  <c r="H33" i="88"/>
  <c r="H34" i="88"/>
  <c r="H35" i="88"/>
  <c r="H36" i="88"/>
  <c r="H38" i="88"/>
  <c r="H40" i="88"/>
  <c r="H41" i="88"/>
  <c r="H42" i="88"/>
  <c r="H44" i="88"/>
  <c r="H45" i="88"/>
  <c r="H46" i="88"/>
  <c r="H47" i="88"/>
  <c r="H48" i="88"/>
  <c r="H50" i="88"/>
  <c r="H55" i="88"/>
  <c r="H56" i="88"/>
  <c r="H57" i="88"/>
  <c r="H58" i="88"/>
  <c r="H59" i="88"/>
  <c r="H60" i="88"/>
  <c r="H62" i="88"/>
  <c r="H70" i="88"/>
  <c r="H71" i="88"/>
  <c r="H72" i="88"/>
  <c r="H74" i="88"/>
  <c r="H80" i="88"/>
  <c r="H81" i="88"/>
  <c r="H82" i="88"/>
  <c r="H83" i="88"/>
  <c r="H84" i="88"/>
  <c r="H86" i="88"/>
  <c r="H94" i="88"/>
  <c r="H95" i="88"/>
  <c r="H96" i="88"/>
  <c r="H98" i="88"/>
  <c r="H104" i="88"/>
  <c r="H105" i="88"/>
  <c r="H106" i="88"/>
  <c r="H107" i="88"/>
  <c r="H21" i="88"/>
  <c r="H69" i="88"/>
  <c r="H93" i="88"/>
  <c r="H3" i="88"/>
  <c r="H4" i="88"/>
  <c r="H5" i="88"/>
  <c r="H6" i="88"/>
  <c r="H7" i="88"/>
  <c r="H15" i="88"/>
  <c r="H16" i="88"/>
  <c r="H17" i="88"/>
  <c r="H18" i="88"/>
  <c r="H19" i="88"/>
  <c r="H20" i="88"/>
  <c r="H29" i="88"/>
  <c r="H30" i="88"/>
  <c r="H31" i="88"/>
  <c r="H39" i="88"/>
  <c r="H43" i="88"/>
  <c r="H51" i="88"/>
  <c r="H52" i="88"/>
  <c r="H53" i="88"/>
  <c r="H54" i="88"/>
  <c r="H63" i="88"/>
  <c r="H64" i="88"/>
  <c r="H65" i="88"/>
  <c r="H66" i="88"/>
  <c r="H67" i="88"/>
  <c r="H68" i="88"/>
  <c r="H75" i="88"/>
  <c r="H76" i="88"/>
  <c r="H77" i="88"/>
  <c r="H78" i="88"/>
  <c r="H79" i="88"/>
  <c r="H87" i="88"/>
  <c r="H88" i="88"/>
  <c r="H89" i="88"/>
  <c r="H90" i="88"/>
  <c r="H91" i="88"/>
  <c r="H92" i="88"/>
  <c r="H99" i="88"/>
  <c r="H100" i="88"/>
  <c r="H101" i="88"/>
  <c r="H102" i="88"/>
  <c r="H103" i="88"/>
  <c r="H2" i="88"/>
  <c r="J2" i="87"/>
  <c r="H130" i="87" s="1"/>
  <c r="D701" i="75"/>
  <c r="C701" i="75"/>
  <c r="U701" i="75" s="1"/>
  <c r="D700" i="75"/>
  <c r="C700" i="75"/>
  <c r="D699" i="75"/>
  <c r="C699" i="75"/>
  <c r="U699" i="75" s="1"/>
  <c r="D698" i="75"/>
  <c r="C698" i="75"/>
  <c r="X698" i="75" s="1"/>
  <c r="D697" i="75"/>
  <c r="C697" i="75"/>
  <c r="AC697" i="75" s="1"/>
  <c r="D696" i="75"/>
  <c r="C696" i="75"/>
  <c r="AA696" i="75" s="1"/>
  <c r="D695" i="75"/>
  <c r="C695" i="75"/>
  <c r="Z695" i="75" s="1"/>
  <c r="D694" i="75"/>
  <c r="C694" i="75"/>
  <c r="AC694" i="75" s="1"/>
  <c r="D693" i="75"/>
  <c r="C693" i="75"/>
  <c r="U693" i="75" s="1"/>
  <c r="D692" i="75"/>
  <c r="C692" i="75"/>
  <c r="AU692" i="75" s="1"/>
  <c r="D691" i="75"/>
  <c r="C691" i="75"/>
  <c r="AH691" i="75" s="1"/>
  <c r="D690" i="75"/>
  <c r="C690" i="75"/>
  <c r="U690" i="75" s="1"/>
  <c r="D689" i="75"/>
  <c r="C689" i="75"/>
  <c r="D688" i="75"/>
  <c r="C688" i="75"/>
  <c r="Z688" i="75" s="1"/>
  <c r="D687" i="75"/>
  <c r="C687" i="75"/>
  <c r="AG687" i="75" s="1"/>
  <c r="D686" i="75"/>
  <c r="C686" i="75"/>
  <c r="AG686" i="75" s="1"/>
  <c r="D685" i="75"/>
  <c r="C685" i="75"/>
  <c r="V685" i="75" s="1"/>
  <c r="D684" i="75"/>
  <c r="C684" i="75"/>
  <c r="W684" i="75" s="1"/>
  <c r="D683" i="75"/>
  <c r="C683" i="75"/>
  <c r="X683" i="75" s="1"/>
  <c r="D682" i="75"/>
  <c r="C682" i="75"/>
  <c r="D681" i="75"/>
  <c r="C681" i="75"/>
  <c r="U681" i="75" s="1"/>
  <c r="D680" i="75"/>
  <c r="C680" i="75"/>
  <c r="X680" i="75" s="1"/>
  <c r="D679" i="75"/>
  <c r="C679" i="75"/>
  <c r="D678" i="75"/>
  <c r="C678" i="75"/>
  <c r="AH678" i="75" s="1"/>
  <c r="D677" i="75"/>
  <c r="C677" i="75"/>
  <c r="AH677" i="75" s="1"/>
  <c r="D676" i="75"/>
  <c r="C676" i="75"/>
  <c r="AI676" i="75" s="1"/>
  <c r="D675" i="75"/>
  <c r="C675" i="75"/>
  <c r="D674" i="75"/>
  <c r="C674" i="75"/>
  <c r="B674" i="75"/>
  <c r="Q674" i="75" s="1"/>
  <c r="D673" i="75"/>
  <c r="C673" i="75"/>
  <c r="B673" i="75"/>
  <c r="P673" i="75" s="1"/>
  <c r="D672" i="75"/>
  <c r="C672" i="75"/>
  <c r="B672" i="75"/>
  <c r="P672" i="75" s="1"/>
  <c r="D671" i="75"/>
  <c r="C671" i="75"/>
  <c r="B671" i="75"/>
  <c r="D670" i="75"/>
  <c r="C670" i="75"/>
  <c r="B670" i="75"/>
  <c r="P670" i="75" s="1"/>
  <c r="D669" i="75"/>
  <c r="C669" i="75"/>
  <c r="B669" i="75"/>
  <c r="P669" i="75" s="1"/>
  <c r="D668" i="75"/>
  <c r="C668" i="75"/>
  <c r="B668" i="75"/>
  <c r="P668" i="75" s="1"/>
  <c r="D667" i="75"/>
  <c r="C667" i="75"/>
  <c r="B667" i="75"/>
  <c r="D666" i="75"/>
  <c r="C666" i="75"/>
  <c r="B666" i="75"/>
  <c r="Q666" i="75" s="1"/>
  <c r="D665" i="75"/>
  <c r="C665" i="75"/>
  <c r="B665" i="75"/>
  <c r="P665" i="75" s="1"/>
  <c r="D664" i="75"/>
  <c r="C664" i="75"/>
  <c r="B664" i="75"/>
  <c r="D663" i="75"/>
  <c r="C663" i="75"/>
  <c r="B663" i="75"/>
  <c r="P663" i="75" s="1"/>
  <c r="D662" i="75"/>
  <c r="C662" i="75"/>
  <c r="B662" i="75"/>
  <c r="P662" i="75" s="1"/>
  <c r="D661" i="75"/>
  <c r="C661" i="75"/>
  <c r="B661" i="75"/>
  <c r="D660" i="75"/>
  <c r="C660" i="75"/>
  <c r="B660" i="75"/>
  <c r="P660" i="75" s="1"/>
  <c r="D659" i="75"/>
  <c r="C659" i="75"/>
  <c r="B659" i="75"/>
  <c r="D658" i="75"/>
  <c r="C658" i="75"/>
  <c r="B658" i="75"/>
  <c r="D657" i="75"/>
  <c r="C657" i="75"/>
  <c r="B657" i="75"/>
  <c r="D656" i="75"/>
  <c r="C656" i="75"/>
  <c r="B656" i="75"/>
  <c r="D655" i="75"/>
  <c r="C655" i="75"/>
  <c r="B655" i="75"/>
  <c r="P655" i="75" s="1"/>
  <c r="D654" i="75"/>
  <c r="C654" i="75"/>
  <c r="B654" i="75"/>
  <c r="P654" i="75" s="1"/>
  <c r="D653" i="75"/>
  <c r="C653" i="75"/>
  <c r="B653" i="75"/>
  <c r="D652" i="75"/>
  <c r="C652" i="75"/>
  <c r="X652" i="75" s="1"/>
  <c r="B652" i="75"/>
  <c r="P652" i="75" s="1"/>
  <c r="D651" i="75"/>
  <c r="C651" i="75"/>
  <c r="B651" i="75"/>
  <c r="Q651" i="75" s="1"/>
  <c r="D650" i="75"/>
  <c r="C650" i="75"/>
  <c r="B650" i="75"/>
  <c r="Q650" i="75" s="1"/>
  <c r="D649" i="75"/>
  <c r="C649" i="75"/>
  <c r="B649" i="75"/>
  <c r="D648" i="75"/>
  <c r="C648" i="75"/>
  <c r="X648" i="75" s="1"/>
  <c r="B648" i="75"/>
  <c r="Q648" i="75" s="1"/>
  <c r="D647" i="75"/>
  <c r="C647" i="75"/>
  <c r="B647" i="75"/>
  <c r="D646" i="75"/>
  <c r="C646" i="75"/>
  <c r="B646" i="75"/>
  <c r="Q646" i="75" s="1"/>
  <c r="D645" i="75"/>
  <c r="C645" i="75"/>
  <c r="B645" i="75"/>
  <c r="Q645" i="75" s="1"/>
  <c r="D644" i="75"/>
  <c r="C644" i="75"/>
  <c r="B644" i="75"/>
  <c r="Q644" i="75" s="1"/>
  <c r="D643" i="75"/>
  <c r="C643" i="75"/>
  <c r="B643" i="75"/>
  <c r="Q643" i="75" s="1"/>
  <c r="D642" i="75"/>
  <c r="C642" i="75"/>
  <c r="B642" i="75"/>
  <c r="D641" i="75"/>
  <c r="C641" i="75"/>
  <c r="B641" i="75"/>
  <c r="D640" i="75"/>
  <c r="C640" i="75"/>
  <c r="B640" i="75"/>
  <c r="P640" i="75" s="1"/>
  <c r="D639" i="75"/>
  <c r="C639" i="75"/>
  <c r="B639" i="75"/>
  <c r="D638" i="75"/>
  <c r="C638" i="75"/>
  <c r="B638" i="75"/>
  <c r="P638" i="75" s="1"/>
  <c r="D637" i="75"/>
  <c r="C637" i="75"/>
  <c r="B637" i="75"/>
  <c r="P637" i="75" s="1"/>
  <c r="D636" i="75"/>
  <c r="C636" i="75"/>
  <c r="B636" i="75"/>
  <c r="Q636" i="75" s="1"/>
  <c r="D635" i="75"/>
  <c r="C635" i="75"/>
  <c r="B635" i="75"/>
  <c r="D634" i="75"/>
  <c r="C634" i="75"/>
  <c r="B634" i="75"/>
  <c r="P634" i="75" s="1"/>
  <c r="D633" i="75"/>
  <c r="C633" i="75"/>
  <c r="B633" i="75"/>
  <c r="P633" i="75" s="1"/>
  <c r="D632" i="75"/>
  <c r="C632" i="75"/>
  <c r="X632" i="75" s="1"/>
  <c r="B632" i="75"/>
  <c r="D631" i="75"/>
  <c r="C631" i="75"/>
  <c r="B631" i="75"/>
  <c r="D630" i="75"/>
  <c r="C630" i="75"/>
  <c r="B630" i="75"/>
  <c r="P630" i="75" s="1"/>
  <c r="D629" i="75"/>
  <c r="C629" i="75"/>
  <c r="B629" i="75"/>
  <c r="P629" i="75" s="1"/>
  <c r="D628" i="75"/>
  <c r="C628" i="75"/>
  <c r="B628" i="75"/>
  <c r="D627" i="75"/>
  <c r="C627" i="75"/>
  <c r="B627" i="75"/>
  <c r="D626" i="75"/>
  <c r="C626" i="75"/>
  <c r="B626" i="75"/>
  <c r="D625" i="75"/>
  <c r="C625" i="75"/>
  <c r="B625" i="75"/>
  <c r="P625" i="75" s="1"/>
  <c r="D624" i="75"/>
  <c r="C624" i="75"/>
  <c r="B624" i="75"/>
  <c r="P624" i="75" s="1"/>
  <c r="D623" i="75"/>
  <c r="C623" i="75"/>
  <c r="B623" i="75"/>
  <c r="D622" i="75"/>
  <c r="C622" i="75"/>
  <c r="B622" i="75"/>
  <c r="P622" i="75" s="1"/>
  <c r="D621" i="75"/>
  <c r="C621" i="75"/>
  <c r="B621" i="75"/>
  <c r="P621" i="75" s="1"/>
  <c r="D620" i="75"/>
  <c r="C620" i="75"/>
  <c r="B620" i="75"/>
  <c r="Q620" i="75" s="1"/>
  <c r="D619" i="75"/>
  <c r="C619" i="75"/>
  <c r="B619" i="75"/>
  <c r="D618" i="75"/>
  <c r="C618" i="75"/>
  <c r="B618" i="75"/>
  <c r="Q618" i="75" s="1"/>
  <c r="D617" i="75"/>
  <c r="C617" i="75"/>
  <c r="B617" i="75"/>
  <c r="Q617" i="75" s="1"/>
  <c r="D616" i="75"/>
  <c r="C616" i="75"/>
  <c r="B616" i="75"/>
  <c r="D615" i="75"/>
  <c r="C615" i="75"/>
  <c r="B615" i="75"/>
  <c r="D614" i="75"/>
  <c r="C614" i="75"/>
  <c r="B614" i="75"/>
  <c r="D613" i="75"/>
  <c r="C613" i="75"/>
  <c r="B613" i="75"/>
  <c r="Q613" i="75" s="1"/>
  <c r="D612" i="75"/>
  <c r="C612" i="75"/>
  <c r="B612" i="75"/>
  <c r="Q612" i="75" s="1"/>
  <c r="D611" i="75"/>
  <c r="C611" i="75"/>
  <c r="B611" i="75"/>
  <c r="P611" i="75" s="1"/>
  <c r="D610" i="75"/>
  <c r="C610" i="75"/>
  <c r="B610" i="75"/>
  <c r="P610" i="75" s="1"/>
  <c r="D609" i="75"/>
  <c r="C609" i="75"/>
  <c r="B609" i="75"/>
  <c r="Q609" i="75" s="1"/>
  <c r="D608" i="75"/>
  <c r="C608" i="75"/>
  <c r="B608" i="75"/>
  <c r="P608" i="75" s="1"/>
  <c r="D607" i="75"/>
  <c r="C607" i="75"/>
  <c r="B607" i="75"/>
  <c r="D606" i="75"/>
  <c r="C606" i="75"/>
  <c r="B606" i="75"/>
  <c r="P606" i="75" s="1"/>
  <c r="D605" i="75"/>
  <c r="C605" i="75"/>
  <c r="B605" i="75"/>
  <c r="P605" i="75" s="1"/>
  <c r="D604" i="75"/>
  <c r="C604" i="75"/>
  <c r="B604" i="75"/>
  <c r="P604" i="75" s="1"/>
  <c r="D603" i="75"/>
  <c r="C603" i="75"/>
  <c r="B603" i="75"/>
  <c r="D602" i="75"/>
  <c r="C602" i="75"/>
  <c r="B602" i="75"/>
  <c r="D601" i="75"/>
  <c r="C601" i="75"/>
  <c r="B601" i="75"/>
  <c r="D600" i="75"/>
  <c r="C600" i="75"/>
  <c r="B600" i="75"/>
  <c r="P600" i="75" s="1"/>
  <c r="D599" i="75"/>
  <c r="C599" i="75"/>
  <c r="B599" i="75"/>
  <c r="D598" i="75"/>
  <c r="C598" i="75"/>
  <c r="B598" i="75"/>
  <c r="P598" i="75" s="1"/>
  <c r="D597" i="75"/>
  <c r="C597" i="75"/>
  <c r="B597" i="75"/>
  <c r="P597" i="75" s="1"/>
  <c r="D596" i="75"/>
  <c r="C596" i="75"/>
  <c r="B596" i="75"/>
  <c r="P596" i="75" s="1"/>
  <c r="D595" i="75"/>
  <c r="C595" i="75"/>
  <c r="B595" i="75"/>
  <c r="D594" i="75"/>
  <c r="C594" i="75"/>
  <c r="B594" i="75"/>
  <c r="P594" i="75" s="1"/>
  <c r="D593" i="75"/>
  <c r="C593" i="75"/>
  <c r="B593" i="75"/>
  <c r="P593" i="75" s="1"/>
  <c r="D592" i="75"/>
  <c r="C592" i="75"/>
  <c r="B592" i="75"/>
  <c r="P592" i="75" s="1"/>
  <c r="D591" i="75"/>
  <c r="C591" i="75"/>
  <c r="B591" i="75"/>
  <c r="D590" i="75"/>
  <c r="C590" i="75"/>
  <c r="B590" i="75"/>
  <c r="D589" i="75"/>
  <c r="C589" i="75"/>
  <c r="B589" i="75"/>
  <c r="D588" i="75"/>
  <c r="C588" i="75"/>
  <c r="B588" i="75"/>
  <c r="P588" i="75" s="1"/>
  <c r="D587" i="75"/>
  <c r="C587" i="75"/>
  <c r="B587" i="75"/>
  <c r="D586" i="75"/>
  <c r="C586" i="75"/>
  <c r="B586" i="75"/>
  <c r="D585" i="75"/>
  <c r="C585" i="75"/>
  <c r="B585" i="75"/>
  <c r="D584" i="75"/>
  <c r="C584" i="75"/>
  <c r="B584" i="75"/>
  <c r="D583" i="75"/>
  <c r="C583" i="75"/>
  <c r="B583" i="75"/>
  <c r="Q583" i="75" s="1"/>
  <c r="D582" i="75"/>
  <c r="C582" i="75"/>
  <c r="B582" i="75"/>
  <c r="Q582" i="75" s="1"/>
  <c r="D581" i="75"/>
  <c r="C581" i="75"/>
  <c r="B581" i="75"/>
  <c r="Q581" i="75" s="1"/>
  <c r="D580" i="75"/>
  <c r="C580" i="75"/>
  <c r="B580" i="75"/>
  <c r="D579" i="75"/>
  <c r="C579" i="75"/>
  <c r="B579" i="75"/>
  <c r="Q579" i="75" s="1"/>
  <c r="D578" i="75"/>
  <c r="C578" i="75"/>
  <c r="B578" i="75"/>
  <c r="Q578" i="75" s="1"/>
  <c r="D577" i="75"/>
  <c r="C577" i="75"/>
  <c r="B577" i="75"/>
  <c r="Q577" i="75" s="1"/>
  <c r="D576" i="75"/>
  <c r="C576" i="75"/>
  <c r="B576" i="75"/>
  <c r="D575" i="75"/>
  <c r="C575" i="75"/>
  <c r="B575" i="75"/>
  <c r="D574" i="75"/>
  <c r="C574" i="75"/>
  <c r="B574" i="75"/>
  <c r="P574" i="75" s="1"/>
  <c r="D573" i="75"/>
  <c r="C573" i="75"/>
  <c r="B573" i="75"/>
  <c r="P573" i="75" s="1"/>
  <c r="D572" i="75"/>
  <c r="C572" i="75"/>
  <c r="B572" i="75"/>
  <c r="D571" i="75"/>
  <c r="C571" i="75"/>
  <c r="B571" i="75"/>
  <c r="D570" i="75"/>
  <c r="C570" i="75"/>
  <c r="B570" i="75"/>
  <c r="Q570" i="75" s="1"/>
  <c r="D569" i="75"/>
  <c r="C569" i="75"/>
  <c r="B569" i="75"/>
  <c r="D568" i="75"/>
  <c r="C568" i="75"/>
  <c r="B568" i="75"/>
  <c r="P568" i="75" s="1"/>
  <c r="D567" i="75"/>
  <c r="C567" i="75"/>
  <c r="B567" i="75"/>
  <c r="P567" i="75" s="1"/>
  <c r="D566" i="75"/>
  <c r="C566" i="75"/>
  <c r="B566" i="75"/>
  <c r="P566" i="75" s="1"/>
  <c r="D565" i="75"/>
  <c r="C565" i="75"/>
  <c r="B565" i="75"/>
  <c r="P565" i="75" s="1"/>
  <c r="D564" i="75"/>
  <c r="C564" i="75"/>
  <c r="B564" i="75"/>
  <c r="D563" i="75"/>
  <c r="C563" i="75"/>
  <c r="B563" i="75"/>
  <c r="P563" i="75" s="1"/>
  <c r="D562" i="75"/>
  <c r="C562" i="75"/>
  <c r="B562" i="75"/>
  <c r="P562" i="75" s="1"/>
  <c r="D561" i="75"/>
  <c r="C561" i="75"/>
  <c r="B561" i="75"/>
  <c r="P561" i="75" s="1"/>
  <c r="D560" i="75"/>
  <c r="C560" i="75"/>
  <c r="B560" i="75"/>
  <c r="D559" i="75"/>
  <c r="C559" i="75"/>
  <c r="B559" i="75"/>
  <c r="D558" i="75"/>
  <c r="C558" i="75"/>
  <c r="B558" i="75"/>
  <c r="P558" i="75" s="1"/>
  <c r="D557" i="75"/>
  <c r="C557" i="75"/>
  <c r="B557" i="75"/>
  <c r="P557" i="75" s="1"/>
  <c r="D556" i="75"/>
  <c r="C556" i="75"/>
  <c r="B556" i="75"/>
  <c r="P556" i="75" s="1"/>
  <c r="D555" i="75"/>
  <c r="C555" i="75"/>
  <c r="B555" i="75"/>
  <c r="P555" i="75" s="1"/>
  <c r="D554" i="75"/>
  <c r="C554" i="75"/>
  <c r="B554" i="75"/>
  <c r="D553" i="75"/>
  <c r="C553" i="75"/>
  <c r="B553" i="75"/>
  <c r="P553" i="75" s="1"/>
  <c r="D552" i="75"/>
  <c r="C552" i="75"/>
  <c r="B552" i="75"/>
  <c r="P552" i="75" s="1"/>
  <c r="D551" i="75"/>
  <c r="C551" i="75"/>
  <c r="B551" i="75"/>
  <c r="P551" i="75" s="1"/>
  <c r="D550" i="75"/>
  <c r="C550" i="75"/>
  <c r="B550" i="75"/>
  <c r="D549" i="75"/>
  <c r="C549" i="75"/>
  <c r="B549" i="75"/>
  <c r="Q549" i="75" s="1"/>
  <c r="D548" i="75"/>
  <c r="C548" i="75"/>
  <c r="B548" i="75"/>
  <c r="Q548" i="75" s="1"/>
  <c r="D547" i="75"/>
  <c r="C547" i="75"/>
  <c r="B547" i="75"/>
  <c r="Q547" i="75" s="1"/>
  <c r="D546" i="75"/>
  <c r="C546" i="75"/>
  <c r="B546" i="75"/>
  <c r="D545" i="75"/>
  <c r="C545" i="75"/>
  <c r="B545" i="75"/>
  <c r="D544" i="75"/>
  <c r="C544" i="75"/>
  <c r="B544" i="75"/>
  <c r="D543" i="75"/>
  <c r="C543" i="75"/>
  <c r="B543" i="75"/>
  <c r="Q543" i="75" s="1"/>
  <c r="D542" i="75"/>
  <c r="C542" i="75"/>
  <c r="B542" i="75"/>
  <c r="D541" i="75"/>
  <c r="C541" i="75"/>
  <c r="B541" i="75"/>
  <c r="D540" i="75"/>
  <c r="C540" i="75"/>
  <c r="B540" i="75"/>
  <c r="Q540" i="75" s="1"/>
  <c r="D539" i="75"/>
  <c r="C539" i="75"/>
  <c r="B539" i="75"/>
  <c r="D538" i="75"/>
  <c r="C538" i="75"/>
  <c r="B538" i="75"/>
  <c r="P538" i="75" s="1"/>
  <c r="D537" i="75"/>
  <c r="C537" i="75"/>
  <c r="B537" i="75"/>
  <c r="P537" i="75" s="1"/>
  <c r="D536" i="75"/>
  <c r="C536" i="75"/>
  <c r="B536" i="75"/>
  <c r="D535" i="75"/>
  <c r="C535" i="75"/>
  <c r="B535" i="75"/>
  <c r="D534" i="75"/>
  <c r="C534" i="75"/>
  <c r="B534" i="75"/>
  <c r="P534" i="75" s="1"/>
  <c r="D533" i="75"/>
  <c r="C533" i="75"/>
  <c r="B533" i="75"/>
  <c r="P533" i="75" s="1"/>
  <c r="D532" i="75"/>
  <c r="C532" i="75"/>
  <c r="B532" i="75"/>
  <c r="P532" i="75" s="1"/>
  <c r="D531" i="75"/>
  <c r="C531" i="75"/>
  <c r="B531" i="75"/>
  <c r="P531" i="75" s="1"/>
  <c r="D530" i="75"/>
  <c r="C530" i="75"/>
  <c r="B530" i="75"/>
  <c r="P530" i="75" s="1"/>
  <c r="D529" i="75"/>
  <c r="C529" i="75"/>
  <c r="B529" i="75"/>
  <c r="D528" i="75"/>
  <c r="C528" i="75"/>
  <c r="B528" i="75"/>
  <c r="P528" i="75" s="1"/>
  <c r="D527" i="75"/>
  <c r="C527" i="75"/>
  <c r="B527" i="75"/>
  <c r="P527" i="75" s="1"/>
  <c r="D526" i="75"/>
  <c r="C526" i="75"/>
  <c r="B526" i="75"/>
  <c r="P526" i="75" s="1"/>
  <c r="D525" i="75"/>
  <c r="C525" i="75"/>
  <c r="B525" i="75"/>
  <c r="D524" i="75"/>
  <c r="C524" i="75"/>
  <c r="B524" i="75"/>
  <c r="P524" i="75" s="1"/>
  <c r="D523" i="75"/>
  <c r="C523" i="75"/>
  <c r="B523" i="75"/>
  <c r="P523" i="75" s="1"/>
  <c r="D522" i="75"/>
  <c r="C522" i="75"/>
  <c r="B522" i="75"/>
  <c r="D521" i="75"/>
  <c r="C521" i="75"/>
  <c r="B521" i="75"/>
  <c r="D520" i="75"/>
  <c r="C520" i="75"/>
  <c r="B520" i="75"/>
  <c r="Q520" i="75" s="1"/>
  <c r="D519" i="75"/>
  <c r="C519" i="75"/>
  <c r="B519" i="75"/>
  <c r="D518" i="75"/>
  <c r="C518" i="75"/>
  <c r="B518" i="75"/>
  <c r="D517" i="75"/>
  <c r="C517" i="75"/>
  <c r="B517" i="75"/>
  <c r="D516" i="75"/>
  <c r="C516" i="75"/>
  <c r="B516" i="75"/>
  <c r="D515" i="75"/>
  <c r="C515" i="75"/>
  <c r="B515" i="75"/>
  <c r="Q515" i="75" s="1"/>
  <c r="D514" i="75"/>
  <c r="C514" i="75"/>
  <c r="B514" i="75"/>
  <c r="Q514" i="75" s="1"/>
  <c r="D513" i="75"/>
  <c r="C513" i="75"/>
  <c r="B513" i="75"/>
  <c r="D512" i="75"/>
  <c r="C512" i="75"/>
  <c r="B512" i="75"/>
  <c r="D511" i="75"/>
  <c r="C511" i="75"/>
  <c r="B511" i="75"/>
  <c r="D510" i="75"/>
  <c r="C510" i="75"/>
  <c r="B510" i="75"/>
  <c r="P510" i="75" s="1"/>
  <c r="D509" i="75"/>
  <c r="C509" i="75"/>
  <c r="B509" i="75"/>
  <c r="D508" i="75"/>
  <c r="C508" i="75"/>
  <c r="B508" i="75"/>
  <c r="D507" i="75"/>
  <c r="C507" i="75"/>
  <c r="B507" i="75"/>
  <c r="Q507" i="75" s="1"/>
  <c r="D506" i="75"/>
  <c r="C506" i="75"/>
  <c r="B506" i="75"/>
  <c r="P506" i="75" s="1"/>
  <c r="D505" i="75"/>
  <c r="C505" i="75"/>
  <c r="B505" i="75"/>
  <c r="P505" i="75" s="1"/>
  <c r="D504" i="75"/>
  <c r="C504" i="75"/>
  <c r="B504" i="75"/>
  <c r="P504" i="75" s="1"/>
  <c r="D503" i="75"/>
  <c r="C503" i="75"/>
  <c r="B503" i="75"/>
  <c r="P503" i="75" s="1"/>
  <c r="D502" i="75"/>
  <c r="C502" i="75"/>
  <c r="B502" i="75"/>
  <c r="D501" i="75"/>
  <c r="C501" i="75"/>
  <c r="B501" i="75"/>
  <c r="P501" i="75" s="1"/>
  <c r="D500" i="75"/>
  <c r="C500" i="75"/>
  <c r="B500" i="75"/>
  <c r="P500" i="75" s="1"/>
  <c r="D499" i="75"/>
  <c r="C499" i="75"/>
  <c r="B499" i="75"/>
  <c r="P499" i="75" s="1"/>
  <c r="D498" i="75"/>
  <c r="C498" i="75"/>
  <c r="B498" i="75"/>
  <c r="D497" i="75"/>
  <c r="C497" i="75"/>
  <c r="B497" i="75"/>
  <c r="D496" i="75"/>
  <c r="C496" i="75"/>
  <c r="B496" i="75"/>
  <c r="P496" i="75" s="1"/>
  <c r="D495" i="75"/>
  <c r="C495" i="75"/>
  <c r="B495" i="75"/>
  <c r="P495" i="75" s="1"/>
  <c r="D494" i="75"/>
  <c r="C494" i="75"/>
  <c r="B494" i="75"/>
  <c r="P494" i="75" s="1"/>
  <c r="D493" i="75"/>
  <c r="C493" i="75"/>
  <c r="B493" i="75"/>
  <c r="D492" i="75"/>
  <c r="C492" i="75"/>
  <c r="B492" i="75"/>
  <c r="Q492" i="75" s="1"/>
  <c r="D491" i="75"/>
  <c r="C491" i="75"/>
  <c r="B491" i="75"/>
  <c r="Q491" i="75" s="1"/>
  <c r="D490" i="75"/>
  <c r="C490" i="75"/>
  <c r="B490" i="75"/>
  <c r="Q490" i="75" s="1"/>
  <c r="D489" i="75"/>
  <c r="C489" i="75"/>
  <c r="B489" i="75"/>
  <c r="D488" i="75"/>
  <c r="C488" i="75"/>
  <c r="B488" i="75"/>
  <c r="D487" i="75"/>
  <c r="C487" i="75"/>
  <c r="B487" i="75"/>
  <c r="Q487" i="75" s="1"/>
  <c r="D486" i="75"/>
  <c r="C486" i="75"/>
  <c r="B486" i="75"/>
  <c r="Q486" i="75" s="1"/>
  <c r="D485" i="75"/>
  <c r="C485" i="75"/>
  <c r="B485" i="75"/>
  <c r="Q485" i="75" s="1"/>
  <c r="D484" i="75"/>
  <c r="C484" i="75"/>
  <c r="B484" i="75"/>
  <c r="D483" i="75"/>
  <c r="C483" i="75"/>
  <c r="B483" i="75"/>
  <c r="D482" i="75"/>
  <c r="C482" i="75"/>
  <c r="B482" i="75"/>
  <c r="Q482" i="75" s="1"/>
  <c r="D481" i="75"/>
  <c r="C481" i="75"/>
  <c r="B481" i="75"/>
  <c r="P481" i="75" s="1"/>
  <c r="D480" i="75"/>
  <c r="C480" i="75"/>
  <c r="B480" i="75"/>
  <c r="Q480" i="75" s="1"/>
  <c r="D479" i="75"/>
  <c r="C479" i="75"/>
  <c r="AW479" i="75" s="1"/>
  <c r="B479" i="75"/>
  <c r="D478" i="75"/>
  <c r="C478" i="75"/>
  <c r="B478" i="75"/>
  <c r="P478" i="75" s="1"/>
  <c r="D477" i="75"/>
  <c r="C477" i="75"/>
  <c r="B477" i="75"/>
  <c r="P477" i="75" s="1"/>
  <c r="D476" i="75"/>
  <c r="C476" i="75"/>
  <c r="B476" i="75"/>
  <c r="D475" i="75"/>
  <c r="C475" i="75"/>
  <c r="B475" i="75"/>
  <c r="D474" i="75"/>
  <c r="C474" i="75"/>
  <c r="B474" i="75"/>
  <c r="Q474" i="75" s="1"/>
  <c r="D473" i="75"/>
  <c r="C473" i="75"/>
  <c r="B473" i="75"/>
  <c r="P473" i="75" s="1"/>
  <c r="D472" i="75"/>
  <c r="C472" i="75"/>
  <c r="B472" i="75"/>
  <c r="D471" i="75"/>
  <c r="C471" i="75"/>
  <c r="B471" i="75"/>
  <c r="D470" i="75"/>
  <c r="C470" i="75"/>
  <c r="B470" i="75"/>
  <c r="D469" i="75"/>
  <c r="C469" i="75"/>
  <c r="B469" i="75"/>
  <c r="D468" i="75"/>
  <c r="C468" i="75"/>
  <c r="B468" i="75"/>
  <c r="P468" i="75" s="1"/>
  <c r="D467" i="75"/>
  <c r="C467" i="75"/>
  <c r="B467" i="75"/>
  <c r="D466" i="75"/>
  <c r="C466" i="75"/>
  <c r="B466" i="75"/>
  <c r="P466" i="75" s="1"/>
  <c r="D465" i="75"/>
  <c r="C465" i="75"/>
  <c r="B465" i="75"/>
  <c r="P465" i="75" s="1"/>
  <c r="D464" i="75"/>
  <c r="C464" i="75"/>
  <c r="B464" i="75"/>
  <c r="P464" i="75" s="1"/>
  <c r="D463" i="75"/>
  <c r="C463" i="75"/>
  <c r="B463" i="75"/>
  <c r="P463" i="75" s="1"/>
  <c r="D462" i="75"/>
  <c r="C462" i="75"/>
  <c r="B462" i="75"/>
  <c r="D461" i="75"/>
  <c r="C461" i="75"/>
  <c r="B461" i="75"/>
  <c r="P461" i="75" s="1"/>
  <c r="D460" i="75"/>
  <c r="C460" i="75"/>
  <c r="B460" i="75"/>
  <c r="P460" i="75" s="1"/>
  <c r="D459" i="75"/>
  <c r="C459" i="75"/>
  <c r="B459" i="75"/>
  <c r="P459" i="75" s="1"/>
  <c r="D458" i="75"/>
  <c r="C458" i="75"/>
  <c r="B458" i="75"/>
  <c r="D457" i="75"/>
  <c r="C457" i="75"/>
  <c r="B457" i="75"/>
  <c r="Q457" i="75" s="1"/>
  <c r="D456" i="75"/>
  <c r="C456" i="75"/>
  <c r="B456" i="75"/>
  <c r="Q456" i="75" s="1"/>
  <c r="D455" i="75"/>
  <c r="C455" i="75"/>
  <c r="B455" i="75"/>
  <c r="D454" i="75"/>
  <c r="C454" i="75"/>
  <c r="B454" i="75"/>
  <c r="D453" i="75"/>
  <c r="C453" i="75"/>
  <c r="B453" i="75"/>
  <c r="Q453" i="75" s="1"/>
  <c r="D452" i="75"/>
  <c r="C452" i="75"/>
  <c r="B452" i="75"/>
  <c r="Q452" i="75" s="1"/>
  <c r="D451" i="75"/>
  <c r="C451" i="75"/>
  <c r="B451" i="75"/>
  <c r="Q451" i="75" s="1"/>
  <c r="D450" i="75"/>
  <c r="C450" i="75"/>
  <c r="B450" i="75"/>
  <c r="D449" i="75"/>
  <c r="C449" i="75"/>
  <c r="B449" i="75"/>
  <c r="D448" i="75"/>
  <c r="C448" i="75"/>
  <c r="B448" i="75"/>
  <c r="D447" i="75"/>
  <c r="C447" i="75"/>
  <c r="B447" i="75"/>
  <c r="Q447" i="75" s="1"/>
  <c r="D446" i="75"/>
  <c r="C446" i="75"/>
  <c r="B446" i="75"/>
  <c r="D445" i="75"/>
  <c r="C445" i="75"/>
  <c r="B445" i="75"/>
  <c r="D444" i="75"/>
  <c r="C444" i="75"/>
  <c r="B444" i="75"/>
  <c r="P444" i="75" s="1"/>
  <c r="D443" i="75"/>
  <c r="C443" i="75"/>
  <c r="B443" i="75"/>
  <c r="P443" i="75" s="1"/>
  <c r="D442" i="75"/>
  <c r="C442" i="75"/>
  <c r="B442" i="75"/>
  <c r="D441" i="75"/>
  <c r="C441" i="75"/>
  <c r="B441" i="75"/>
  <c r="Q441" i="75" s="1"/>
  <c r="D440" i="75"/>
  <c r="C440" i="75"/>
  <c r="B440" i="75"/>
  <c r="D439" i="75"/>
  <c r="C439" i="75"/>
  <c r="B439" i="75"/>
  <c r="P439" i="75" s="1"/>
  <c r="D438" i="75"/>
  <c r="C438" i="75"/>
  <c r="B438" i="75"/>
  <c r="D437" i="75"/>
  <c r="C437" i="75"/>
  <c r="B437" i="75"/>
  <c r="P437" i="75" s="1"/>
  <c r="D436" i="75"/>
  <c r="C436" i="75"/>
  <c r="B436" i="75"/>
  <c r="P436" i="75" s="1"/>
  <c r="D435" i="75"/>
  <c r="C435" i="75"/>
  <c r="B435" i="75"/>
  <c r="P435" i="75" s="1"/>
  <c r="D434" i="75"/>
  <c r="C434" i="75"/>
  <c r="B434" i="75"/>
  <c r="P434" i="75" s="1"/>
  <c r="D433" i="75"/>
  <c r="C433" i="75"/>
  <c r="B433" i="75"/>
  <c r="P433" i="75" s="1"/>
  <c r="D432" i="75"/>
  <c r="C432" i="75"/>
  <c r="B432" i="75"/>
  <c r="P432" i="75" s="1"/>
  <c r="D431" i="75"/>
  <c r="C431" i="75"/>
  <c r="B431" i="75"/>
  <c r="P431" i="75" s="1"/>
  <c r="D430" i="75"/>
  <c r="C430" i="75"/>
  <c r="B430" i="75"/>
  <c r="D429" i="75"/>
  <c r="C429" i="75"/>
  <c r="B429" i="75"/>
  <c r="P429" i="75" s="1"/>
  <c r="D428" i="75"/>
  <c r="C428" i="75"/>
  <c r="B428" i="75"/>
  <c r="P428" i="75" s="1"/>
  <c r="D427" i="75"/>
  <c r="C427" i="75"/>
  <c r="B427" i="75"/>
  <c r="P427" i="75" s="1"/>
  <c r="D426" i="75"/>
  <c r="C426" i="75"/>
  <c r="B426" i="75"/>
  <c r="D425" i="75"/>
  <c r="C425" i="75"/>
  <c r="B425" i="75"/>
  <c r="P425" i="75" s="1"/>
  <c r="D424" i="75"/>
  <c r="C424" i="75"/>
  <c r="B424" i="75"/>
  <c r="P424" i="75" s="1"/>
  <c r="D423" i="75"/>
  <c r="C423" i="75"/>
  <c r="B423" i="75"/>
  <c r="P423" i="75" s="1"/>
  <c r="D422" i="75"/>
  <c r="C422" i="75"/>
  <c r="B422" i="75"/>
  <c r="D421" i="75"/>
  <c r="C421" i="75"/>
  <c r="B421" i="75"/>
  <c r="P421" i="75" s="1"/>
  <c r="D420" i="75"/>
  <c r="C420" i="75"/>
  <c r="B420" i="75"/>
  <c r="Q420" i="75" s="1"/>
  <c r="D419" i="75"/>
  <c r="C419" i="75"/>
  <c r="B419" i="75"/>
  <c r="D418" i="75"/>
  <c r="C418" i="75"/>
  <c r="B418" i="75"/>
  <c r="D417" i="75"/>
  <c r="C417" i="75"/>
  <c r="B417" i="75"/>
  <c r="Q417" i="75" s="1"/>
  <c r="D416" i="75"/>
  <c r="C416" i="75"/>
  <c r="B416" i="75"/>
  <c r="Q416" i="75" s="1"/>
  <c r="D415" i="75"/>
  <c r="C415" i="75"/>
  <c r="B415" i="75"/>
  <c r="Q415" i="75" s="1"/>
  <c r="D414" i="75"/>
  <c r="C414" i="75"/>
  <c r="B414" i="75"/>
  <c r="D413" i="75"/>
  <c r="C413" i="75"/>
  <c r="B413" i="75"/>
  <c r="Q413" i="75" s="1"/>
  <c r="D412" i="75"/>
  <c r="C412" i="75"/>
  <c r="B412" i="75"/>
  <c r="D411" i="75"/>
  <c r="C411" i="75"/>
  <c r="B411" i="75"/>
  <c r="Q411" i="75" s="1"/>
  <c r="D410" i="75"/>
  <c r="C410" i="75"/>
  <c r="B410" i="75"/>
  <c r="Q410" i="75" s="1"/>
  <c r="D409" i="75"/>
  <c r="C409" i="75"/>
  <c r="B409" i="75"/>
  <c r="D408" i="75"/>
  <c r="C408" i="75"/>
  <c r="B408" i="75"/>
  <c r="Q408" i="75" s="1"/>
  <c r="D407" i="75"/>
  <c r="C407" i="75"/>
  <c r="B407" i="75"/>
  <c r="P407" i="75" s="1"/>
  <c r="D406" i="75"/>
  <c r="C406" i="75"/>
  <c r="B406" i="75"/>
  <c r="Q406" i="75" s="1"/>
  <c r="D405" i="75"/>
  <c r="C405" i="75"/>
  <c r="B405" i="75"/>
  <c r="P405" i="75" s="1"/>
  <c r="D404" i="75"/>
  <c r="C404" i="75"/>
  <c r="B404" i="75"/>
  <c r="D403" i="75"/>
  <c r="C403" i="75"/>
  <c r="B403" i="75"/>
  <c r="D402" i="75"/>
  <c r="C402" i="75"/>
  <c r="B402" i="75"/>
  <c r="P402" i="75" s="1"/>
  <c r="D401" i="75"/>
  <c r="C401" i="75"/>
  <c r="B401" i="75"/>
  <c r="P401" i="75" s="1"/>
  <c r="D400" i="75"/>
  <c r="C400" i="75"/>
  <c r="B400" i="75"/>
  <c r="P400" i="75" s="1"/>
  <c r="D399" i="75"/>
  <c r="C399" i="75"/>
  <c r="B399" i="75"/>
  <c r="D398" i="75"/>
  <c r="C398" i="75"/>
  <c r="B398" i="75"/>
  <c r="P398" i="75" s="1"/>
  <c r="D397" i="75"/>
  <c r="C397" i="75"/>
  <c r="B397" i="75"/>
  <c r="P397" i="75" s="1"/>
  <c r="D396" i="75"/>
  <c r="C396" i="75"/>
  <c r="B396" i="75"/>
  <c r="P396" i="75" s="1"/>
  <c r="D395" i="75"/>
  <c r="C395" i="75"/>
  <c r="B395" i="75"/>
  <c r="D394" i="75"/>
  <c r="C394" i="75"/>
  <c r="B394" i="75"/>
  <c r="P394" i="75" s="1"/>
  <c r="D393" i="75"/>
  <c r="C393" i="75"/>
  <c r="B393" i="75"/>
  <c r="P393" i="75" s="1"/>
  <c r="D392" i="75"/>
  <c r="C392" i="75"/>
  <c r="B392" i="75"/>
  <c r="P392" i="75" s="1"/>
  <c r="D391" i="75"/>
  <c r="C391" i="75"/>
  <c r="B391" i="75"/>
  <c r="P391" i="75" s="1"/>
  <c r="D390" i="75"/>
  <c r="C390" i="75"/>
  <c r="B390" i="75"/>
  <c r="D389" i="75"/>
  <c r="C389" i="75"/>
  <c r="B389" i="75"/>
  <c r="P389" i="75" s="1"/>
  <c r="D388" i="75"/>
  <c r="C388" i="75"/>
  <c r="B388" i="75"/>
  <c r="P388" i="75" s="1"/>
  <c r="D387" i="75"/>
  <c r="C387" i="75"/>
  <c r="B387" i="75"/>
  <c r="P387" i="75" s="1"/>
  <c r="D386" i="75"/>
  <c r="C386" i="75"/>
  <c r="B386" i="75"/>
  <c r="D385" i="75"/>
  <c r="C385" i="75"/>
  <c r="B385" i="75"/>
  <c r="D384" i="75"/>
  <c r="C384" i="75"/>
  <c r="B384" i="75"/>
  <c r="Q384" i="75" s="1"/>
  <c r="D383" i="75"/>
  <c r="C383" i="75"/>
  <c r="B383" i="75"/>
  <c r="D382" i="75"/>
  <c r="C382" i="75"/>
  <c r="B382" i="75"/>
  <c r="D381" i="75"/>
  <c r="C381" i="75"/>
  <c r="B381" i="75"/>
  <c r="Q381" i="75" s="1"/>
  <c r="D380" i="75"/>
  <c r="C380" i="75"/>
  <c r="B380" i="75"/>
  <c r="Q380" i="75" s="1"/>
  <c r="D379" i="75"/>
  <c r="C379" i="75"/>
  <c r="B379" i="75"/>
  <c r="Q379" i="75" s="1"/>
  <c r="D378" i="75"/>
  <c r="C378" i="75"/>
  <c r="B378" i="75"/>
  <c r="D377" i="75"/>
  <c r="C377" i="75"/>
  <c r="B377" i="75"/>
  <c r="D376" i="75"/>
  <c r="C376" i="75"/>
  <c r="B376" i="75"/>
  <c r="Q376" i="75" s="1"/>
  <c r="D375" i="75"/>
  <c r="C375" i="75"/>
  <c r="B375" i="75"/>
  <c r="Q375" i="75" s="1"/>
  <c r="D374" i="75"/>
  <c r="C374" i="75"/>
  <c r="B374" i="75"/>
  <c r="D373" i="75"/>
  <c r="C373" i="75"/>
  <c r="B373" i="75"/>
  <c r="D372" i="75"/>
  <c r="C372" i="75"/>
  <c r="B372" i="75"/>
  <c r="P372" i="75" s="1"/>
  <c r="D371" i="75"/>
  <c r="C371" i="75"/>
  <c r="B371" i="75"/>
  <c r="Q371" i="75" s="1"/>
  <c r="D370" i="75"/>
  <c r="C370" i="75"/>
  <c r="B370" i="75"/>
  <c r="P370" i="75" s="1"/>
  <c r="D369" i="75"/>
  <c r="C369" i="75"/>
  <c r="B369" i="75"/>
  <c r="D368" i="75"/>
  <c r="C368" i="75"/>
  <c r="B368" i="75"/>
  <c r="D367" i="75"/>
  <c r="C367" i="75"/>
  <c r="B367" i="75"/>
  <c r="Q367" i="75" s="1"/>
  <c r="D366" i="75"/>
  <c r="C366" i="75"/>
  <c r="B366" i="75"/>
  <c r="D365" i="75"/>
  <c r="C365" i="75"/>
  <c r="B365" i="75"/>
  <c r="Q365" i="75" s="1"/>
  <c r="D364" i="75"/>
  <c r="C364" i="75"/>
  <c r="B364" i="75"/>
  <c r="P364" i="75" s="1"/>
  <c r="D363" i="75"/>
  <c r="C363" i="75"/>
  <c r="B363" i="75"/>
  <c r="P363" i="75" s="1"/>
  <c r="D362" i="75"/>
  <c r="C362" i="75"/>
  <c r="B362" i="75"/>
  <c r="P362" i="75" s="1"/>
  <c r="D361" i="75"/>
  <c r="C361" i="75"/>
  <c r="B361" i="75"/>
  <c r="D360" i="75"/>
  <c r="C360" i="75"/>
  <c r="B360" i="75"/>
  <c r="P360" i="75" s="1"/>
  <c r="D359" i="75"/>
  <c r="C359" i="75"/>
  <c r="B359" i="75"/>
  <c r="P359" i="75" s="1"/>
  <c r="D358" i="75"/>
  <c r="C358" i="75"/>
  <c r="B358" i="75"/>
  <c r="D357" i="75"/>
  <c r="C357" i="75"/>
  <c r="B357" i="75"/>
  <c r="D356" i="75"/>
  <c r="C356" i="75"/>
  <c r="B356" i="75"/>
  <c r="P356" i="75" s="1"/>
  <c r="D355" i="75"/>
  <c r="C355" i="75"/>
  <c r="B355" i="75"/>
  <c r="P355" i="75" s="1"/>
  <c r="D354" i="75"/>
  <c r="C354" i="75"/>
  <c r="B354" i="75"/>
  <c r="P354" i="75" s="1"/>
  <c r="D353" i="75"/>
  <c r="C353" i="75"/>
  <c r="B353" i="75"/>
  <c r="D352" i="75"/>
  <c r="C352" i="75"/>
  <c r="B352" i="75"/>
  <c r="Q352" i="75" s="1"/>
  <c r="D351" i="75"/>
  <c r="C351" i="75"/>
  <c r="B351" i="75"/>
  <c r="Q351" i="75" s="1"/>
  <c r="D350" i="75"/>
  <c r="C350" i="75"/>
  <c r="B350" i="75"/>
  <c r="Q350" i="75" s="1"/>
  <c r="D349" i="75"/>
  <c r="C349" i="75"/>
  <c r="B349" i="75"/>
  <c r="D348" i="75"/>
  <c r="C348" i="75"/>
  <c r="B348" i="75"/>
  <c r="D347" i="75"/>
  <c r="C347" i="75"/>
  <c r="B347" i="75"/>
  <c r="Q347" i="75" s="1"/>
  <c r="D346" i="75"/>
  <c r="C346" i="75"/>
  <c r="B346" i="75"/>
  <c r="Q346" i="75" s="1"/>
  <c r="D345" i="75"/>
  <c r="C345" i="75"/>
  <c r="B345" i="75"/>
  <c r="Q345" i="75" s="1"/>
  <c r="D344" i="75"/>
  <c r="C344" i="75"/>
  <c r="B344" i="75"/>
  <c r="D343" i="75"/>
  <c r="C343" i="75"/>
  <c r="B343" i="75"/>
  <c r="P343" i="75" s="1"/>
  <c r="D342" i="75"/>
  <c r="C342" i="75"/>
  <c r="B342" i="75"/>
  <c r="P342" i="75" s="1"/>
  <c r="D341" i="75"/>
  <c r="C341" i="75"/>
  <c r="B341" i="75"/>
  <c r="P341" i="75" s="1"/>
  <c r="D340" i="75"/>
  <c r="C340" i="75"/>
  <c r="B340" i="75"/>
  <c r="D339" i="75"/>
  <c r="C339" i="75"/>
  <c r="B339" i="75"/>
  <c r="P339" i="75" s="1"/>
  <c r="D338" i="75"/>
  <c r="C338" i="75"/>
  <c r="B338" i="75"/>
  <c r="P338" i="75" s="1"/>
  <c r="D337" i="75"/>
  <c r="C337" i="75"/>
  <c r="B337" i="75"/>
  <c r="P337" i="75" s="1"/>
  <c r="D336" i="75"/>
  <c r="C336" i="75"/>
  <c r="B336" i="75"/>
  <c r="D335" i="75"/>
  <c r="C335" i="75"/>
  <c r="B335" i="75"/>
  <c r="P335" i="75" s="1"/>
  <c r="D334" i="75"/>
  <c r="C334" i="75"/>
  <c r="B334" i="75"/>
  <c r="P334" i="75" s="1"/>
  <c r="D333" i="75"/>
  <c r="C333" i="75"/>
  <c r="B333" i="75"/>
  <c r="P333" i="75" s="1"/>
  <c r="D332" i="75"/>
  <c r="C332" i="75"/>
  <c r="B332" i="75"/>
  <c r="D331" i="75"/>
  <c r="C331" i="75"/>
  <c r="B331" i="75"/>
  <c r="D330" i="75"/>
  <c r="C330" i="75"/>
  <c r="B330" i="75"/>
  <c r="P330" i="75" s="1"/>
  <c r="D329" i="75"/>
  <c r="C329" i="75"/>
  <c r="B329" i="75"/>
  <c r="P329" i="75" s="1"/>
  <c r="D328" i="75"/>
  <c r="C328" i="75"/>
  <c r="B328" i="75"/>
  <c r="P328" i="75" s="1"/>
  <c r="D327" i="75"/>
  <c r="C327" i="75"/>
  <c r="B327" i="75"/>
  <c r="P327" i="75" s="1"/>
  <c r="D326" i="75"/>
  <c r="C326" i="75"/>
  <c r="B326" i="75"/>
  <c r="P326" i="75" s="1"/>
  <c r="D325" i="75"/>
  <c r="C325" i="75"/>
  <c r="B325" i="75"/>
  <c r="D324" i="75"/>
  <c r="C324" i="75"/>
  <c r="B324" i="75"/>
  <c r="Q324" i="75" s="1"/>
  <c r="D323" i="75"/>
  <c r="C323" i="75"/>
  <c r="B323" i="75"/>
  <c r="D322" i="75"/>
  <c r="C322" i="75"/>
  <c r="B322" i="75"/>
  <c r="D321" i="75"/>
  <c r="C321" i="75"/>
  <c r="B321" i="75"/>
  <c r="Q321" i="75" s="1"/>
  <c r="D320" i="75"/>
  <c r="C320" i="75"/>
  <c r="B320" i="75"/>
  <c r="D319" i="75"/>
  <c r="C319" i="75"/>
  <c r="B319" i="75"/>
  <c r="D318" i="75"/>
  <c r="C318" i="75"/>
  <c r="B318" i="75"/>
  <c r="D317" i="75"/>
  <c r="C317" i="75"/>
  <c r="B317" i="75"/>
  <c r="P317" i="75" s="1"/>
  <c r="D316" i="75"/>
  <c r="C316" i="75"/>
  <c r="B316" i="75"/>
  <c r="P316" i="75" s="1"/>
  <c r="D315" i="75"/>
  <c r="C315" i="75"/>
  <c r="B315" i="75"/>
  <c r="D314" i="75"/>
  <c r="C314" i="75"/>
  <c r="B314" i="75"/>
  <c r="D313" i="75"/>
  <c r="C313" i="75"/>
  <c r="B313" i="75"/>
  <c r="Q313" i="75" s="1"/>
  <c r="D312" i="75"/>
  <c r="C312" i="75"/>
  <c r="B312" i="75"/>
  <c r="D311" i="75"/>
  <c r="C311" i="75"/>
  <c r="B311" i="75"/>
  <c r="D310" i="75"/>
  <c r="C310" i="75"/>
  <c r="B310" i="75"/>
  <c r="D309" i="75"/>
  <c r="C309" i="75"/>
  <c r="B309" i="75"/>
  <c r="D308" i="75"/>
  <c r="C308" i="75"/>
  <c r="B308" i="75"/>
  <c r="P308" i="75" s="1"/>
  <c r="D307" i="75"/>
  <c r="C307" i="75"/>
  <c r="B307" i="75"/>
  <c r="P307" i="75" s="1"/>
  <c r="D306" i="75"/>
  <c r="C306" i="75"/>
  <c r="B306" i="75"/>
  <c r="D305" i="75"/>
  <c r="C305" i="75"/>
  <c r="B305" i="75"/>
  <c r="D304" i="75"/>
  <c r="C304" i="75"/>
  <c r="B304" i="75"/>
  <c r="D303" i="75"/>
  <c r="C303" i="75"/>
  <c r="B303" i="75"/>
  <c r="D302" i="75"/>
  <c r="C302" i="75"/>
  <c r="B302" i="75"/>
  <c r="P302" i="75" s="1"/>
  <c r="D301" i="75"/>
  <c r="C301" i="75"/>
  <c r="B301" i="75"/>
  <c r="D300" i="75"/>
  <c r="C300" i="75"/>
  <c r="B300" i="75"/>
  <c r="P300" i="75" s="1"/>
  <c r="D299" i="75"/>
  <c r="C299" i="75"/>
  <c r="B299" i="75"/>
  <c r="D298" i="75"/>
  <c r="C298" i="75"/>
  <c r="B298" i="75"/>
  <c r="D297" i="75"/>
  <c r="C297" i="75"/>
  <c r="B297" i="75"/>
  <c r="D296" i="75"/>
  <c r="C296" i="75"/>
  <c r="B296" i="75"/>
  <c r="D295" i="75"/>
  <c r="C295" i="75"/>
  <c r="B295" i="75"/>
  <c r="D294" i="75"/>
  <c r="C294" i="75"/>
  <c r="B294" i="75"/>
  <c r="D293" i="75"/>
  <c r="C293" i="75"/>
  <c r="B293" i="75"/>
  <c r="Q293" i="75" s="1"/>
  <c r="D292" i="75"/>
  <c r="C292" i="75"/>
  <c r="B292" i="75"/>
  <c r="D291" i="75"/>
  <c r="C291" i="75"/>
  <c r="B291" i="75"/>
  <c r="D290" i="75"/>
  <c r="C290" i="75"/>
  <c r="B290" i="75"/>
  <c r="P290" i="75" s="1"/>
  <c r="D289" i="75"/>
  <c r="C289" i="75"/>
  <c r="B289" i="75"/>
  <c r="D288" i="75"/>
  <c r="C288" i="75"/>
  <c r="B288" i="75"/>
  <c r="D287" i="75"/>
  <c r="C287" i="75"/>
  <c r="B287" i="75"/>
  <c r="Q287" i="75" s="1"/>
  <c r="D286" i="75"/>
  <c r="C286" i="75"/>
  <c r="B286" i="75"/>
  <c r="D285" i="75"/>
  <c r="C285" i="75"/>
  <c r="B285" i="75"/>
  <c r="D284" i="75"/>
  <c r="C284" i="75"/>
  <c r="B284" i="75"/>
  <c r="D283" i="75"/>
  <c r="C283" i="75"/>
  <c r="B283" i="75"/>
  <c r="D282" i="75"/>
  <c r="C282" i="75"/>
  <c r="B282" i="75"/>
  <c r="P282" i="75" s="1"/>
  <c r="D281" i="75"/>
  <c r="C281" i="75"/>
  <c r="B281" i="75"/>
  <c r="D280" i="75"/>
  <c r="C280" i="75"/>
  <c r="B280" i="75"/>
  <c r="P280" i="75" s="1"/>
  <c r="D279" i="75"/>
  <c r="C279" i="75"/>
  <c r="B279" i="75"/>
  <c r="P279" i="75" s="1"/>
  <c r="D278" i="75"/>
  <c r="C278" i="75"/>
  <c r="B278" i="75"/>
  <c r="D277" i="75"/>
  <c r="C277" i="75"/>
  <c r="B277" i="75"/>
  <c r="P277" i="75" s="1"/>
  <c r="D276" i="75"/>
  <c r="C276" i="75"/>
  <c r="B276" i="75"/>
  <c r="P276" i="75" s="1"/>
  <c r="D275" i="75"/>
  <c r="C275" i="75"/>
  <c r="B275" i="75"/>
  <c r="D274" i="75"/>
  <c r="C274" i="75"/>
  <c r="B274" i="75"/>
  <c r="D273" i="75"/>
  <c r="C273" i="75"/>
  <c r="B273" i="75"/>
  <c r="D272" i="75"/>
  <c r="C272" i="75"/>
  <c r="B272" i="75"/>
  <c r="D271" i="75"/>
  <c r="C271" i="75"/>
  <c r="B271" i="75"/>
  <c r="P271" i="75" s="1"/>
  <c r="D270" i="75"/>
  <c r="C270" i="75"/>
  <c r="B270" i="75"/>
  <c r="D269" i="75"/>
  <c r="C269" i="75"/>
  <c r="B269" i="75"/>
  <c r="P269" i="75" s="1"/>
  <c r="D268" i="75"/>
  <c r="C268" i="75"/>
  <c r="B268" i="75"/>
  <c r="D267" i="75"/>
  <c r="C267" i="75"/>
  <c r="B267" i="75"/>
  <c r="D266" i="75"/>
  <c r="C266" i="75"/>
  <c r="B266" i="75"/>
  <c r="D265" i="75"/>
  <c r="C265" i="75"/>
  <c r="B265" i="75"/>
  <c r="D264" i="75"/>
  <c r="C264" i="75"/>
  <c r="B264" i="75"/>
  <c r="Q264" i="75" s="1"/>
  <c r="D263" i="75"/>
  <c r="C263" i="75"/>
  <c r="B263" i="75"/>
  <c r="D262" i="75"/>
  <c r="C262" i="75"/>
  <c r="B262" i="75"/>
  <c r="D261" i="75"/>
  <c r="C261" i="75"/>
  <c r="B261" i="75"/>
  <c r="Q261" i="75" s="1"/>
  <c r="D260" i="75"/>
  <c r="C260" i="75"/>
  <c r="B260" i="75"/>
  <c r="D259" i="75"/>
  <c r="C259" i="75"/>
  <c r="B259" i="75"/>
  <c r="D258" i="75"/>
  <c r="C258" i="75"/>
  <c r="B258" i="75"/>
  <c r="Q258" i="75" s="1"/>
  <c r="D257" i="75"/>
  <c r="C257" i="75"/>
  <c r="B257" i="75"/>
  <c r="D256" i="75"/>
  <c r="C256" i="75"/>
  <c r="B256" i="75"/>
  <c r="P256" i="75" s="1"/>
  <c r="D255" i="75"/>
  <c r="C255" i="75"/>
  <c r="B255" i="75"/>
  <c r="D254" i="75"/>
  <c r="C254" i="75"/>
  <c r="B254" i="75"/>
  <c r="D253" i="75"/>
  <c r="C253" i="75"/>
  <c r="B253" i="75"/>
  <c r="P253" i="75" s="1"/>
  <c r="D252" i="75"/>
  <c r="C252" i="75"/>
  <c r="B252" i="75"/>
  <c r="D251" i="75"/>
  <c r="C251" i="75"/>
  <c r="B251" i="75"/>
  <c r="D250" i="75"/>
  <c r="C250" i="75"/>
  <c r="B250" i="75"/>
  <c r="D249" i="75"/>
  <c r="C249" i="75"/>
  <c r="B249" i="75"/>
  <c r="D248" i="75"/>
  <c r="C248" i="75"/>
  <c r="B248" i="75"/>
  <c r="D247" i="75"/>
  <c r="C247" i="75"/>
  <c r="B247" i="75"/>
  <c r="P247" i="75" s="1"/>
  <c r="D246" i="75"/>
  <c r="C246" i="75"/>
  <c r="B246" i="75"/>
  <c r="D245" i="75"/>
  <c r="C245" i="75"/>
  <c r="B245" i="75"/>
  <c r="D244" i="75"/>
  <c r="C244" i="75"/>
  <c r="B244" i="75"/>
  <c r="D243" i="75"/>
  <c r="C243" i="75"/>
  <c r="B243" i="75"/>
  <c r="D242" i="75"/>
  <c r="C242" i="75"/>
  <c r="B242" i="75"/>
  <c r="D241" i="75"/>
  <c r="C241" i="75"/>
  <c r="B241" i="75"/>
  <c r="D240" i="75"/>
  <c r="C240" i="75"/>
  <c r="B240" i="75"/>
  <c r="P240" i="75" s="1"/>
  <c r="D239" i="75"/>
  <c r="C239" i="75"/>
  <c r="B239" i="75"/>
  <c r="D238" i="75"/>
  <c r="C238" i="75"/>
  <c r="B238" i="75"/>
  <c r="P238" i="75" s="1"/>
  <c r="D237" i="75"/>
  <c r="C237" i="75"/>
  <c r="B237" i="75"/>
  <c r="P237" i="75" s="1"/>
  <c r="D236" i="75"/>
  <c r="C236" i="75"/>
  <c r="B236" i="75"/>
  <c r="D235" i="75"/>
  <c r="C235" i="75"/>
  <c r="B235" i="75"/>
  <c r="Q235" i="75" s="1"/>
  <c r="D234" i="75"/>
  <c r="C234" i="75"/>
  <c r="B234" i="75"/>
  <c r="Q234" i="75" s="1"/>
  <c r="D233" i="75"/>
  <c r="C233" i="75"/>
  <c r="B233" i="75"/>
  <c r="D232" i="75"/>
  <c r="C232" i="75"/>
  <c r="B232" i="75"/>
  <c r="D231" i="75"/>
  <c r="C231" i="75"/>
  <c r="B231" i="75"/>
  <c r="D230" i="75"/>
  <c r="C230" i="75"/>
  <c r="B230" i="75"/>
  <c r="Q230" i="75" s="1"/>
  <c r="D229" i="75"/>
  <c r="C229" i="75"/>
  <c r="B229" i="75"/>
  <c r="D228" i="75"/>
  <c r="C228" i="75"/>
  <c r="X228" i="75" s="1"/>
  <c r="B228" i="75"/>
  <c r="Q228" i="75" s="1"/>
  <c r="D227" i="75"/>
  <c r="C227" i="75"/>
  <c r="B227" i="75"/>
  <c r="Q227" i="75" s="1"/>
  <c r="D226" i="75"/>
  <c r="C226" i="75"/>
  <c r="B226" i="75"/>
  <c r="D225" i="75"/>
  <c r="C225" i="75"/>
  <c r="B225" i="75"/>
  <c r="Q225" i="75" s="1"/>
  <c r="D224" i="75"/>
  <c r="C224" i="75"/>
  <c r="B224" i="75"/>
  <c r="D223" i="75"/>
  <c r="C223" i="75"/>
  <c r="B223" i="75"/>
  <c r="D222" i="75"/>
  <c r="C222" i="75"/>
  <c r="B222" i="75"/>
  <c r="D221" i="75"/>
  <c r="C221" i="75"/>
  <c r="B221" i="75"/>
  <c r="D220" i="75"/>
  <c r="C220" i="75"/>
  <c r="B220" i="75"/>
  <c r="D219" i="75"/>
  <c r="C219" i="75"/>
  <c r="B219" i="75"/>
  <c r="P219" i="75" s="1"/>
  <c r="D218" i="75"/>
  <c r="C218" i="75"/>
  <c r="B218" i="75"/>
  <c r="D217" i="75"/>
  <c r="C217" i="75"/>
  <c r="B217" i="75"/>
  <c r="P217" i="75" s="1"/>
  <c r="D216" i="75"/>
  <c r="C216" i="75"/>
  <c r="B216" i="75"/>
  <c r="P216" i="75" s="1"/>
  <c r="D215" i="75"/>
  <c r="C215" i="75"/>
  <c r="B215" i="75"/>
  <c r="D214" i="75"/>
  <c r="C214" i="75"/>
  <c r="B214" i="75"/>
  <c r="P214" i="75" s="1"/>
  <c r="D213" i="75"/>
  <c r="C213" i="75"/>
  <c r="B213" i="75"/>
  <c r="D212" i="75"/>
  <c r="C212" i="75"/>
  <c r="B212" i="75"/>
  <c r="D211" i="75"/>
  <c r="C211" i="75"/>
  <c r="B211" i="75"/>
  <c r="P211" i="75" s="1"/>
  <c r="D210" i="75"/>
  <c r="C210" i="75"/>
  <c r="B210" i="75"/>
  <c r="D209" i="75"/>
  <c r="C209" i="75"/>
  <c r="B209" i="75"/>
  <c r="P209" i="75" s="1"/>
  <c r="D208" i="75"/>
  <c r="C208" i="75"/>
  <c r="B208" i="75"/>
  <c r="D207" i="75"/>
  <c r="C207" i="75"/>
  <c r="B207" i="75"/>
  <c r="D206" i="75"/>
  <c r="C206" i="75"/>
  <c r="B206" i="75"/>
  <c r="D205" i="75"/>
  <c r="C205" i="75"/>
  <c r="B205" i="75"/>
  <c r="D204" i="75"/>
  <c r="C204" i="75"/>
  <c r="B204" i="75"/>
  <c r="D203" i="75"/>
  <c r="C203" i="75"/>
  <c r="B203" i="75"/>
  <c r="P203" i="75" s="1"/>
  <c r="D202" i="75"/>
  <c r="C202" i="75"/>
  <c r="B202" i="75"/>
  <c r="D201" i="75"/>
  <c r="C201" i="75"/>
  <c r="B201" i="75"/>
  <c r="P201" i="75" s="1"/>
  <c r="D200" i="75"/>
  <c r="C200" i="75"/>
  <c r="B200" i="75"/>
  <c r="D199" i="75"/>
  <c r="C199" i="75"/>
  <c r="B199" i="75"/>
  <c r="D198" i="75"/>
  <c r="C198" i="75"/>
  <c r="B198" i="75"/>
  <c r="D197" i="75"/>
  <c r="C197" i="75"/>
  <c r="B197" i="75"/>
  <c r="P197" i="75" s="1"/>
  <c r="D196" i="75"/>
  <c r="C196" i="75"/>
  <c r="B196" i="75"/>
  <c r="P196" i="75" s="1"/>
  <c r="D195" i="75"/>
  <c r="C195" i="75"/>
  <c r="B195" i="75"/>
  <c r="D194" i="75"/>
  <c r="C194" i="75"/>
  <c r="B194" i="75"/>
  <c r="D193" i="75"/>
  <c r="C193" i="75"/>
  <c r="B193" i="75"/>
  <c r="D192" i="75"/>
  <c r="C192" i="75"/>
  <c r="B192" i="75"/>
  <c r="D191" i="75"/>
  <c r="C191" i="75"/>
  <c r="B191" i="75"/>
  <c r="D190" i="75"/>
  <c r="C190" i="75"/>
  <c r="B190" i="75"/>
  <c r="Q190" i="75" s="1"/>
  <c r="D189" i="75"/>
  <c r="C189" i="75"/>
  <c r="B189" i="75"/>
  <c r="D188" i="75"/>
  <c r="C188" i="75"/>
  <c r="B188" i="75"/>
  <c r="D187" i="75"/>
  <c r="C187" i="75"/>
  <c r="B187" i="75"/>
  <c r="D186" i="75"/>
  <c r="C186" i="75"/>
  <c r="B186" i="75"/>
  <c r="D185" i="75"/>
  <c r="C185" i="75"/>
  <c r="B185" i="75"/>
  <c r="Q185" i="75" s="1"/>
  <c r="D184" i="75"/>
  <c r="C184" i="75"/>
  <c r="B184" i="75"/>
  <c r="D183" i="75"/>
  <c r="C183" i="75"/>
  <c r="B183" i="75"/>
  <c r="D182" i="75"/>
  <c r="C182" i="75"/>
  <c r="B182" i="75"/>
  <c r="Q182" i="75" s="1"/>
  <c r="D181" i="75"/>
  <c r="C181" i="75"/>
  <c r="B181" i="75"/>
  <c r="P181" i="75" s="1"/>
  <c r="D180" i="75"/>
  <c r="C180" i="75"/>
  <c r="B180" i="75"/>
  <c r="D179" i="75"/>
  <c r="C179" i="75"/>
  <c r="B179" i="75"/>
  <c r="D178" i="75"/>
  <c r="C178" i="75"/>
  <c r="B178" i="75"/>
  <c r="D177" i="75"/>
  <c r="C177" i="75"/>
  <c r="B177" i="75"/>
  <c r="D176" i="75"/>
  <c r="C176" i="75"/>
  <c r="B176" i="75"/>
  <c r="D175" i="75"/>
  <c r="C175" i="75"/>
  <c r="B175" i="75"/>
  <c r="D174" i="75"/>
  <c r="C174" i="75"/>
  <c r="B174" i="75"/>
  <c r="P174" i="75" s="1"/>
  <c r="D173" i="75"/>
  <c r="C173" i="75"/>
  <c r="B173" i="75"/>
  <c r="P173" i="75" s="1"/>
  <c r="D172" i="75"/>
  <c r="C172" i="75"/>
  <c r="B172" i="75"/>
  <c r="D171" i="75"/>
  <c r="C171" i="75"/>
  <c r="B171" i="75"/>
  <c r="D170" i="75"/>
  <c r="C170" i="75"/>
  <c r="B170" i="75"/>
  <c r="P170" i="75" s="1"/>
  <c r="D169" i="75"/>
  <c r="C169" i="75"/>
  <c r="B169" i="75"/>
  <c r="D168" i="75"/>
  <c r="C168" i="75"/>
  <c r="B168" i="75"/>
  <c r="P168" i="75" s="1"/>
  <c r="D167" i="75"/>
  <c r="C167" i="75"/>
  <c r="B167" i="75"/>
  <c r="D166" i="75"/>
  <c r="C166" i="75"/>
  <c r="B166" i="75"/>
  <c r="D165" i="75"/>
  <c r="C165" i="75"/>
  <c r="B165" i="75"/>
  <c r="P165" i="75" s="1"/>
  <c r="D164" i="75"/>
  <c r="C164" i="75"/>
  <c r="B164" i="75"/>
  <c r="D163" i="75"/>
  <c r="C163" i="75"/>
  <c r="B163" i="75"/>
  <c r="D162" i="75"/>
  <c r="C162" i="75"/>
  <c r="B162" i="75"/>
  <c r="P162" i="75" s="1"/>
  <c r="D161" i="75"/>
  <c r="C161" i="75"/>
  <c r="B161" i="75"/>
  <c r="D160" i="75"/>
  <c r="C160" i="75"/>
  <c r="B160" i="75"/>
  <c r="P160" i="75" s="1"/>
  <c r="D159" i="75"/>
  <c r="C159" i="75"/>
  <c r="B159" i="75"/>
  <c r="D158" i="75"/>
  <c r="C158" i="75"/>
  <c r="B158" i="75"/>
  <c r="D157" i="75"/>
  <c r="C157" i="75"/>
  <c r="B157" i="75"/>
  <c r="D156" i="75"/>
  <c r="C156" i="75"/>
  <c r="B156" i="75"/>
  <c r="Q156" i="75" s="1"/>
  <c r="D155" i="75"/>
  <c r="C155" i="75"/>
  <c r="B155" i="75"/>
  <c r="D154" i="75"/>
  <c r="C154" i="75"/>
  <c r="B154" i="75"/>
  <c r="D153" i="75"/>
  <c r="C153" i="75"/>
  <c r="B153" i="75"/>
  <c r="D152" i="75"/>
  <c r="C152" i="75"/>
  <c r="B152" i="75"/>
  <c r="D151" i="75"/>
  <c r="C151" i="75"/>
  <c r="B151" i="75"/>
  <c r="D150" i="75"/>
  <c r="C150" i="75"/>
  <c r="B150" i="75"/>
  <c r="D149" i="75"/>
  <c r="C149" i="75"/>
  <c r="B149" i="75"/>
  <c r="D148" i="75"/>
  <c r="C148" i="75"/>
  <c r="B148" i="75"/>
  <c r="Q148" i="75" s="1"/>
  <c r="D147" i="75"/>
  <c r="C147" i="75"/>
  <c r="B147" i="75"/>
  <c r="D146" i="75"/>
  <c r="C146" i="75"/>
  <c r="B146" i="75"/>
  <c r="D145" i="75"/>
  <c r="C145" i="75"/>
  <c r="B145" i="75"/>
  <c r="D144" i="75"/>
  <c r="C144" i="75"/>
  <c r="B144" i="75"/>
  <c r="D143" i="75"/>
  <c r="C143" i="75"/>
  <c r="B143" i="75"/>
  <c r="D142" i="75"/>
  <c r="C142" i="75"/>
  <c r="B142" i="75"/>
  <c r="D141" i="75"/>
  <c r="C141" i="75"/>
  <c r="B141" i="75"/>
  <c r="D140" i="75"/>
  <c r="C140" i="75"/>
  <c r="B140" i="75"/>
  <c r="Q140" i="75" s="1"/>
  <c r="D139" i="75"/>
  <c r="C139" i="75"/>
  <c r="B139" i="75"/>
  <c r="D138" i="75"/>
  <c r="C138" i="75"/>
  <c r="B138" i="75"/>
  <c r="D137" i="75"/>
  <c r="C137" i="75"/>
  <c r="B137" i="75"/>
  <c r="D136" i="75"/>
  <c r="C136" i="75"/>
  <c r="B136" i="75"/>
  <c r="D135" i="75"/>
  <c r="C135" i="75"/>
  <c r="B135" i="75"/>
  <c r="D134" i="75"/>
  <c r="C134" i="75"/>
  <c r="B134" i="75"/>
  <c r="D133" i="75"/>
  <c r="C133" i="75"/>
  <c r="B133" i="75"/>
  <c r="P133" i="75" s="1"/>
  <c r="D132" i="75"/>
  <c r="C132" i="75"/>
  <c r="X132" i="75" s="1"/>
  <c r="B132" i="75"/>
  <c r="D131" i="75"/>
  <c r="C131" i="75"/>
  <c r="B131" i="75"/>
  <c r="P131" i="75" s="1"/>
  <c r="D130" i="75"/>
  <c r="C130" i="75"/>
  <c r="B130" i="75"/>
  <c r="D129" i="75"/>
  <c r="C129" i="75"/>
  <c r="B129" i="75"/>
  <c r="D128" i="75"/>
  <c r="C128" i="75"/>
  <c r="B128" i="75"/>
  <c r="P128" i="75" s="1"/>
  <c r="D127" i="75"/>
  <c r="C127" i="75"/>
  <c r="B127" i="75"/>
  <c r="D126" i="75"/>
  <c r="C126" i="75"/>
  <c r="B126" i="75"/>
  <c r="P126" i="75" s="1"/>
  <c r="D125" i="75"/>
  <c r="C125" i="75"/>
  <c r="B125" i="75"/>
  <c r="D124" i="75"/>
  <c r="C124" i="75"/>
  <c r="B124" i="75"/>
  <c r="D123" i="75"/>
  <c r="C123" i="75"/>
  <c r="B123" i="75"/>
  <c r="D122" i="75"/>
  <c r="C122" i="75"/>
  <c r="B122" i="75"/>
  <c r="D121" i="75"/>
  <c r="C121" i="75"/>
  <c r="B121" i="75"/>
  <c r="P121" i="75" s="1"/>
  <c r="D120" i="75"/>
  <c r="C120" i="75"/>
  <c r="B120" i="75"/>
  <c r="D119" i="75"/>
  <c r="C119" i="75"/>
  <c r="B119" i="75"/>
  <c r="Q119" i="75" s="1"/>
  <c r="D118" i="75"/>
  <c r="C118" i="75"/>
  <c r="B118" i="75"/>
  <c r="D117" i="75"/>
  <c r="C117" i="75"/>
  <c r="B117" i="75"/>
  <c r="D116" i="75"/>
  <c r="C116" i="75"/>
  <c r="B116" i="75"/>
  <c r="D115" i="75"/>
  <c r="C115" i="75"/>
  <c r="B115" i="75"/>
  <c r="D114" i="75"/>
  <c r="C114" i="75"/>
  <c r="B114" i="75"/>
  <c r="D113" i="75"/>
  <c r="C113" i="75"/>
  <c r="B113" i="75"/>
  <c r="D112" i="75"/>
  <c r="C112" i="75"/>
  <c r="B112" i="75"/>
  <c r="D111" i="75"/>
  <c r="C111" i="75"/>
  <c r="B111" i="75"/>
  <c r="D110" i="75"/>
  <c r="C110" i="75"/>
  <c r="B110" i="75"/>
  <c r="D109" i="75"/>
  <c r="C109" i="75"/>
  <c r="B109" i="75"/>
  <c r="P109" i="75" s="1"/>
  <c r="D108" i="75"/>
  <c r="C108" i="75"/>
  <c r="B108" i="75"/>
  <c r="D107" i="75"/>
  <c r="C107" i="75"/>
  <c r="B107" i="75"/>
  <c r="D106" i="75"/>
  <c r="C106" i="75"/>
  <c r="B106" i="75"/>
  <c r="D105" i="75"/>
  <c r="C105" i="75"/>
  <c r="B105" i="75"/>
  <c r="Q105" i="75" s="1"/>
  <c r="D104" i="75"/>
  <c r="C104" i="75"/>
  <c r="B104" i="75"/>
  <c r="D103" i="75"/>
  <c r="C103" i="75"/>
  <c r="B103" i="75"/>
  <c r="D102" i="75"/>
  <c r="C102" i="75"/>
  <c r="B102" i="75"/>
  <c r="Q102" i="75" s="1"/>
  <c r="D101" i="75"/>
  <c r="C101" i="75"/>
  <c r="B101" i="75"/>
  <c r="D100" i="75"/>
  <c r="C100" i="75"/>
  <c r="B100" i="75"/>
  <c r="D99" i="75"/>
  <c r="C99" i="75"/>
  <c r="B99" i="75"/>
  <c r="D98" i="75"/>
  <c r="C98" i="75"/>
  <c r="B98" i="75"/>
  <c r="P98" i="75" s="1"/>
  <c r="D97" i="75"/>
  <c r="C97" i="75"/>
  <c r="B97" i="75"/>
  <c r="P97" i="75" s="1"/>
  <c r="D96" i="75"/>
  <c r="C96" i="75"/>
  <c r="B96" i="75"/>
  <c r="P96" i="75" s="1"/>
  <c r="D95" i="75"/>
  <c r="C95" i="75"/>
  <c r="B95" i="75"/>
  <c r="D94" i="75"/>
  <c r="C94" i="75"/>
  <c r="B94" i="75"/>
  <c r="D93" i="75"/>
  <c r="C93" i="75"/>
  <c r="B93" i="75"/>
  <c r="D92" i="75"/>
  <c r="C92" i="75"/>
  <c r="B92" i="75"/>
  <c r="D91" i="75"/>
  <c r="C91" i="75"/>
  <c r="B91" i="75"/>
  <c r="P91" i="75" s="1"/>
  <c r="D90" i="75"/>
  <c r="C90" i="75"/>
  <c r="B90" i="75"/>
  <c r="D89" i="75"/>
  <c r="C89" i="75"/>
  <c r="B89" i="75"/>
  <c r="P89" i="75" s="1"/>
  <c r="D88" i="75"/>
  <c r="C88" i="75"/>
  <c r="B88" i="75"/>
  <c r="D87" i="75"/>
  <c r="C87" i="75"/>
  <c r="B87" i="75"/>
  <c r="D86" i="75"/>
  <c r="C86" i="75"/>
  <c r="B86" i="75"/>
  <c r="D85" i="75"/>
  <c r="C85" i="75"/>
  <c r="B85" i="75"/>
  <c r="D84" i="75"/>
  <c r="C84" i="75"/>
  <c r="B84" i="75"/>
  <c r="D83" i="75"/>
  <c r="C83" i="75"/>
  <c r="B83" i="75"/>
  <c r="D82" i="75"/>
  <c r="C82" i="75"/>
  <c r="B82" i="75"/>
  <c r="D81" i="75"/>
  <c r="C81" i="75"/>
  <c r="B81" i="75"/>
  <c r="Q81" i="75" s="1"/>
  <c r="D80" i="75"/>
  <c r="C80" i="75"/>
  <c r="B80" i="75"/>
  <c r="D79" i="75"/>
  <c r="C79" i="75"/>
  <c r="B79" i="75"/>
  <c r="D78" i="75"/>
  <c r="C78" i="75"/>
  <c r="B78" i="75"/>
  <c r="D77" i="75"/>
  <c r="C77" i="75"/>
  <c r="B77" i="75"/>
  <c r="Q77" i="75" s="1"/>
  <c r="D76" i="75"/>
  <c r="C76" i="75"/>
  <c r="B76" i="75"/>
  <c r="D75" i="75"/>
  <c r="C75" i="75"/>
  <c r="B75" i="75"/>
  <c r="D74" i="75"/>
  <c r="C74" i="75"/>
  <c r="B74" i="75"/>
  <c r="D73" i="75"/>
  <c r="C73" i="75"/>
  <c r="B73" i="75"/>
  <c r="Q73" i="75" s="1"/>
  <c r="D72" i="75"/>
  <c r="C72" i="75"/>
  <c r="B72" i="75"/>
  <c r="D71" i="75"/>
  <c r="C71" i="75"/>
  <c r="B71" i="75"/>
  <c r="D70" i="75"/>
  <c r="C70" i="75"/>
  <c r="B70" i="75"/>
  <c r="D69" i="75"/>
  <c r="C69" i="75"/>
  <c r="B69" i="75"/>
  <c r="D68" i="75"/>
  <c r="C68" i="75"/>
  <c r="B68" i="75"/>
  <c r="D67" i="75"/>
  <c r="C67" i="75"/>
  <c r="B67" i="75"/>
  <c r="D66" i="75"/>
  <c r="C66" i="75"/>
  <c r="B66" i="75"/>
  <c r="D65" i="75"/>
  <c r="C65" i="75"/>
  <c r="B65" i="75"/>
  <c r="D64" i="75"/>
  <c r="C64" i="75"/>
  <c r="B64" i="75"/>
  <c r="P64" i="75" s="1"/>
  <c r="D63" i="75"/>
  <c r="C63" i="75"/>
  <c r="B63" i="75"/>
  <c r="D62" i="75"/>
  <c r="C62" i="75"/>
  <c r="B62" i="75"/>
  <c r="D61" i="75"/>
  <c r="C61" i="75"/>
  <c r="B61" i="75"/>
  <c r="P61" i="75" s="1"/>
  <c r="D60" i="75"/>
  <c r="C60" i="75"/>
  <c r="B60" i="75"/>
  <c r="D59" i="75"/>
  <c r="C59" i="75"/>
  <c r="B59" i="75"/>
  <c r="P59" i="75" s="1"/>
  <c r="D58" i="75"/>
  <c r="C58" i="75"/>
  <c r="B58" i="75"/>
  <c r="D57" i="75"/>
  <c r="C57" i="75"/>
  <c r="B57" i="75"/>
  <c r="D56" i="75"/>
  <c r="C56" i="75"/>
  <c r="B56" i="75"/>
  <c r="P56" i="75" s="1"/>
  <c r="D55" i="75"/>
  <c r="C55" i="75"/>
  <c r="B55" i="75"/>
  <c r="D54" i="75"/>
  <c r="C54" i="75"/>
  <c r="B54" i="75"/>
  <c r="D53" i="75"/>
  <c r="C53" i="75"/>
  <c r="B53" i="75"/>
  <c r="D52" i="75"/>
  <c r="C52" i="75"/>
  <c r="B52" i="75"/>
  <c r="D51" i="75"/>
  <c r="C51" i="75"/>
  <c r="B51" i="75"/>
  <c r="P51" i="75" s="1"/>
  <c r="D50" i="75"/>
  <c r="C50" i="75"/>
  <c r="B50" i="75"/>
  <c r="D49" i="75"/>
  <c r="C49" i="75"/>
  <c r="B49" i="75"/>
  <c r="D48" i="75"/>
  <c r="C48" i="75"/>
  <c r="X48" i="75" s="1"/>
  <c r="B48" i="75"/>
  <c r="D47" i="75"/>
  <c r="C47" i="75"/>
  <c r="B47" i="75"/>
  <c r="D46" i="75"/>
  <c r="C46" i="75"/>
  <c r="B46" i="75"/>
  <c r="Q46" i="75" s="1"/>
  <c r="D45" i="75"/>
  <c r="C45" i="75"/>
  <c r="B45" i="75"/>
  <c r="D44" i="75"/>
  <c r="C44" i="75"/>
  <c r="B44" i="75"/>
  <c r="D43" i="75"/>
  <c r="C43" i="75"/>
  <c r="B43" i="75"/>
  <c r="Q43" i="75" s="1"/>
  <c r="D42" i="75"/>
  <c r="C42" i="75"/>
  <c r="B42" i="75"/>
  <c r="D41" i="75"/>
  <c r="C41" i="75"/>
  <c r="B41" i="75"/>
  <c r="D40" i="75"/>
  <c r="C40" i="75"/>
  <c r="X40" i="75" s="1"/>
  <c r="B40" i="75"/>
  <c r="D39" i="75"/>
  <c r="C39" i="75"/>
  <c r="B39" i="75"/>
  <c r="D38" i="75"/>
  <c r="C38" i="75"/>
  <c r="B38" i="75"/>
  <c r="D37" i="75"/>
  <c r="C37" i="75"/>
  <c r="B37" i="75"/>
  <c r="D36" i="75"/>
  <c r="C36" i="75"/>
  <c r="X36" i="75" s="1"/>
  <c r="B36" i="75"/>
  <c r="D35" i="75"/>
  <c r="C35" i="75"/>
  <c r="B35" i="75"/>
  <c r="D34" i="75"/>
  <c r="C34" i="75"/>
  <c r="B34" i="75"/>
  <c r="Q34" i="75" s="1"/>
  <c r="D33" i="75"/>
  <c r="C33" i="75"/>
  <c r="B33" i="75"/>
  <c r="D32" i="75"/>
  <c r="C32" i="75"/>
  <c r="B32" i="75"/>
  <c r="D31" i="75"/>
  <c r="C31" i="75"/>
  <c r="B31" i="75"/>
  <c r="D30" i="75"/>
  <c r="C30" i="75"/>
  <c r="B30" i="75"/>
  <c r="D29" i="75"/>
  <c r="C29" i="75"/>
  <c r="B29" i="75"/>
  <c r="D28" i="75"/>
  <c r="C28" i="75"/>
  <c r="B28" i="75"/>
  <c r="D27" i="75"/>
  <c r="C27" i="75"/>
  <c r="B27" i="75"/>
  <c r="D26" i="75"/>
  <c r="C26" i="75"/>
  <c r="B26" i="75"/>
  <c r="D25" i="75"/>
  <c r="C25" i="75"/>
  <c r="B25" i="75"/>
  <c r="D24" i="75"/>
  <c r="C24" i="75"/>
  <c r="B24" i="75"/>
  <c r="D23" i="75"/>
  <c r="C23" i="75"/>
  <c r="B23" i="75"/>
  <c r="P23" i="75" s="1"/>
  <c r="D22" i="75"/>
  <c r="C22" i="75"/>
  <c r="B22" i="75"/>
  <c r="D21" i="75"/>
  <c r="C21" i="75"/>
  <c r="B21" i="75"/>
  <c r="D20" i="75"/>
  <c r="C20" i="75"/>
  <c r="B20" i="75"/>
  <c r="D19" i="75"/>
  <c r="C19" i="75"/>
  <c r="B19" i="75"/>
  <c r="P19" i="75" s="1"/>
  <c r="D18" i="75"/>
  <c r="C18" i="75"/>
  <c r="B18" i="75"/>
  <c r="D17" i="75"/>
  <c r="C17" i="75"/>
  <c r="B17" i="75"/>
  <c r="P17" i="75" s="1"/>
  <c r="D16" i="75"/>
  <c r="C16" i="75"/>
  <c r="B16" i="75"/>
  <c r="D15" i="75"/>
  <c r="C15" i="75"/>
  <c r="B15" i="75"/>
  <c r="D14" i="75"/>
  <c r="C14" i="75"/>
  <c r="B14" i="75"/>
  <c r="D13" i="75"/>
  <c r="C13" i="75"/>
  <c r="B13" i="75"/>
  <c r="D12" i="75"/>
  <c r="C12" i="75"/>
  <c r="B12" i="75"/>
  <c r="D11" i="75"/>
  <c r="C11" i="75"/>
  <c r="B11" i="75"/>
  <c r="D10" i="75"/>
  <c r="C10" i="75"/>
  <c r="B10" i="75"/>
  <c r="D9" i="75"/>
  <c r="C9" i="75"/>
  <c r="B9" i="75"/>
  <c r="Q9" i="75" s="1"/>
  <c r="D8" i="75"/>
  <c r="C8" i="75"/>
  <c r="B8" i="75"/>
  <c r="D7" i="75"/>
  <c r="C7" i="75"/>
  <c r="B7" i="75"/>
  <c r="D6" i="75"/>
  <c r="C6" i="75"/>
  <c r="B6" i="75"/>
  <c r="D5" i="75"/>
  <c r="C5" i="75"/>
  <c r="B5" i="75"/>
  <c r="Q5" i="75" s="1"/>
  <c r="D4" i="75"/>
  <c r="C4" i="75"/>
  <c r="B4" i="75"/>
  <c r="D3" i="75"/>
  <c r="C3" i="75"/>
  <c r="B3" i="75"/>
  <c r="D2" i="75"/>
  <c r="C2" i="75"/>
  <c r="B2" i="75"/>
  <c r="P2" i="75" s="1"/>
  <c r="R3" i="72"/>
  <c r="R4" i="72"/>
  <c r="R5" i="72"/>
  <c r="R6" i="72"/>
  <c r="R7" i="72"/>
  <c r="R8" i="72"/>
  <c r="R9" i="72"/>
  <c r="R10" i="72"/>
  <c r="R11" i="72"/>
  <c r="R12" i="72"/>
  <c r="R13" i="72"/>
  <c r="R14" i="72"/>
  <c r="R15" i="72"/>
  <c r="R16" i="72"/>
  <c r="R17" i="72"/>
  <c r="R18" i="72"/>
  <c r="R19" i="72"/>
  <c r="R20" i="72"/>
  <c r="R21" i="72"/>
  <c r="R2" i="72"/>
  <c r="O3" i="72"/>
  <c r="P3" i="72" s="1"/>
  <c r="O4" i="72"/>
  <c r="P4" i="72" s="1"/>
  <c r="O5" i="72"/>
  <c r="P5" i="72" s="1"/>
  <c r="O6" i="72"/>
  <c r="P6" i="72" s="1"/>
  <c r="O7" i="72"/>
  <c r="P7" i="72" s="1"/>
  <c r="O8" i="72"/>
  <c r="P8" i="72" s="1"/>
  <c r="O9" i="72"/>
  <c r="O10" i="72"/>
  <c r="P10" i="72" s="1"/>
  <c r="O11" i="72"/>
  <c r="P11" i="72" s="1"/>
  <c r="O12" i="72"/>
  <c r="P12" i="72" s="1"/>
  <c r="O13" i="72"/>
  <c r="P13" i="72" s="1"/>
  <c r="O14" i="72"/>
  <c r="P14" i="72" s="1"/>
  <c r="O15" i="72"/>
  <c r="P15" i="72" s="1"/>
  <c r="O16" i="72"/>
  <c r="P16" i="72" s="1"/>
  <c r="O17" i="72"/>
  <c r="P17" i="72" s="1"/>
  <c r="O18" i="72"/>
  <c r="P18" i="72" s="1"/>
  <c r="O19" i="72"/>
  <c r="P19" i="72" s="1"/>
  <c r="O20" i="72"/>
  <c r="P20" i="72" s="1"/>
  <c r="O21" i="72"/>
  <c r="P21" i="72" s="1"/>
  <c r="O2" i="72"/>
  <c r="P2" i="72" s="1"/>
  <c r="P9" i="72"/>
  <c r="N2" i="72"/>
  <c r="K3" i="72"/>
  <c r="L3" i="72" s="1"/>
  <c r="K4" i="72"/>
  <c r="L4" i="72" s="1"/>
  <c r="K5" i="72"/>
  <c r="L5" i="72" s="1"/>
  <c r="K6" i="72"/>
  <c r="L6" i="72" s="1"/>
  <c r="K7" i="72"/>
  <c r="L7" i="72" s="1"/>
  <c r="K8" i="72"/>
  <c r="L8" i="72" s="1"/>
  <c r="K9" i="72"/>
  <c r="L9" i="72" s="1"/>
  <c r="K10" i="72"/>
  <c r="L10" i="72" s="1"/>
  <c r="K11" i="72"/>
  <c r="L11" i="72" s="1"/>
  <c r="K12" i="72"/>
  <c r="L12" i="72" s="1"/>
  <c r="K13" i="72"/>
  <c r="L13" i="72" s="1"/>
  <c r="K14" i="72"/>
  <c r="L14" i="72" s="1"/>
  <c r="K15" i="72"/>
  <c r="L15" i="72" s="1"/>
  <c r="K16" i="72"/>
  <c r="L16" i="72" s="1"/>
  <c r="K17" i="72"/>
  <c r="L17" i="72" s="1"/>
  <c r="K18" i="72"/>
  <c r="L18" i="72" s="1"/>
  <c r="K19" i="72"/>
  <c r="L19" i="72" s="1"/>
  <c r="K20" i="72"/>
  <c r="L20" i="72" s="1"/>
  <c r="K21" i="72"/>
  <c r="L21" i="72" s="1"/>
  <c r="K2" i="72"/>
  <c r="L2" i="72" s="1"/>
  <c r="N21" i="72"/>
  <c r="N20" i="72"/>
  <c r="N19" i="72"/>
  <c r="N18" i="72"/>
  <c r="N17" i="72"/>
  <c r="N16" i="72"/>
  <c r="N15" i="72"/>
  <c r="N14" i="72"/>
  <c r="N13" i="72"/>
  <c r="N12" i="72"/>
  <c r="N11" i="72"/>
  <c r="N10" i="72"/>
  <c r="N9" i="72"/>
  <c r="N8" i="72"/>
  <c r="N7" i="72"/>
  <c r="N6" i="72"/>
  <c r="N5" i="72"/>
  <c r="N4" i="72"/>
  <c r="N3" i="72"/>
  <c r="J3" i="72"/>
  <c r="J4" i="72"/>
  <c r="J5" i="72"/>
  <c r="J6" i="72"/>
  <c r="J7" i="72"/>
  <c r="J8" i="72"/>
  <c r="J9" i="72"/>
  <c r="J10" i="72"/>
  <c r="J11" i="72"/>
  <c r="J12" i="72"/>
  <c r="J13" i="72"/>
  <c r="J14" i="72"/>
  <c r="J15" i="72"/>
  <c r="J16" i="72"/>
  <c r="J17" i="72"/>
  <c r="J18" i="72"/>
  <c r="J19" i="72"/>
  <c r="J20" i="72"/>
  <c r="J21" i="72"/>
  <c r="J2" i="72"/>
  <c r="G3" i="72"/>
  <c r="H3" i="72" s="1"/>
  <c r="G4" i="72"/>
  <c r="H4" i="72" s="1"/>
  <c r="G5" i="72"/>
  <c r="H5" i="72" s="1"/>
  <c r="G6" i="72"/>
  <c r="H6" i="72" s="1"/>
  <c r="G7" i="72"/>
  <c r="H7" i="72" s="1"/>
  <c r="G8" i="72"/>
  <c r="H8" i="72" s="1"/>
  <c r="G9" i="72"/>
  <c r="H9" i="72" s="1"/>
  <c r="G10" i="72"/>
  <c r="H10" i="72" s="1"/>
  <c r="G11" i="72"/>
  <c r="H11" i="72" s="1"/>
  <c r="G12" i="72"/>
  <c r="H12" i="72" s="1"/>
  <c r="G13" i="72"/>
  <c r="H13" i="72" s="1"/>
  <c r="G14" i="72"/>
  <c r="H14" i="72" s="1"/>
  <c r="G15" i="72"/>
  <c r="H15" i="72" s="1"/>
  <c r="G16" i="72"/>
  <c r="H16" i="72" s="1"/>
  <c r="G17" i="72"/>
  <c r="H17" i="72" s="1"/>
  <c r="G18" i="72"/>
  <c r="H18" i="72" s="1"/>
  <c r="G19" i="72"/>
  <c r="H19" i="72" s="1"/>
  <c r="G20" i="72"/>
  <c r="H20" i="72" s="1"/>
  <c r="G21" i="72"/>
  <c r="H21" i="72" s="1"/>
  <c r="G2" i="72"/>
  <c r="H2" i="72" s="1"/>
  <c r="F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" i="72"/>
  <c r="C3" i="72"/>
  <c r="D3" i="72" s="1"/>
  <c r="C4" i="72"/>
  <c r="D4" i="72" s="1"/>
  <c r="C5" i="72"/>
  <c r="D5" i="72" s="1"/>
  <c r="C6" i="72"/>
  <c r="D6" i="72" s="1"/>
  <c r="C7" i="72"/>
  <c r="D7" i="72" s="1"/>
  <c r="C8" i="72"/>
  <c r="D8" i="72" s="1"/>
  <c r="C9" i="72"/>
  <c r="D9" i="72" s="1"/>
  <c r="C10" i="72"/>
  <c r="D10" i="72" s="1"/>
  <c r="C11" i="72"/>
  <c r="D11" i="72" s="1"/>
  <c r="C12" i="72"/>
  <c r="D12" i="72" s="1"/>
  <c r="C13" i="72"/>
  <c r="D13" i="72" s="1"/>
  <c r="C14" i="72"/>
  <c r="D14" i="72" s="1"/>
  <c r="C15" i="72"/>
  <c r="D15" i="72" s="1"/>
  <c r="C16" i="72"/>
  <c r="D16" i="72" s="1"/>
  <c r="C17" i="72"/>
  <c r="D17" i="72" s="1"/>
  <c r="C18" i="72"/>
  <c r="D18" i="72" s="1"/>
  <c r="C19" i="72"/>
  <c r="D19" i="72" s="1"/>
  <c r="C20" i="72"/>
  <c r="D20" i="72" s="1"/>
  <c r="C21" i="72"/>
  <c r="D21" i="72" s="1"/>
  <c r="C2" i="72"/>
  <c r="D2" i="72" s="1"/>
  <c r="B17" i="72"/>
  <c r="B21" i="72"/>
  <c r="AB16" i="92" l="1"/>
  <c r="AA13" i="92"/>
  <c r="AA5" i="92"/>
  <c r="AA20" i="92"/>
  <c r="AA53" i="92"/>
  <c r="AA61" i="92"/>
  <c r="AB205" i="92"/>
  <c r="AB113" i="92"/>
  <c r="AA19" i="92"/>
  <c r="AA258" i="92"/>
  <c r="AA22" i="92"/>
  <c r="AA66" i="92"/>
  <c r="AA131" i="92"/>
  <c r="AA95" i="92"/>
  <c r="AA99" i="92"/>
  <c r="AA90" i="92"/>
  <c r="AA89" i="92"/>
  <c r="AA96" i="92"/>
  <c r="AB68" i="92"/>
  <c r="AA240" i="92"/>
  <c r="AB240" i="92"/>
  <c r="AA204" i="92"/>
  <c r="AB204" i="92"/>
  <c r="AA163" i="92"/>
  <c r="AA114" i="92"/>
  <c r="AB153" i="92"/>
  <c r="AB23" i="92"/>
  <c r="AA228" i="92"/>
  <c r="AA106" i="92"/>
  <c r="AB91" i="92"/>
  <c r="AB211" i="92"/>
  <c r="AA30" i="92"/>
  <c r="AB125" i="92"/>
  <c r="AA126" i="92"/>
  <c r="AA78" i="92"/>
  <c r="AA27" i="92"/>
  <c r="AA81" i="92"/>
  <c r="AA263" i="92"/>
  <c r="AA35" i="92"/>
  <c r="AA251" i="92"/>
  <c r="AB116" i="92"/>
  <c r="AA56" i="92"/>
  <c r="AB227" i="92"/>
  <c r="AA154" i="92"/>
  <c r="AB300" i="92"/>
  <c r="AA300" i="92"/>
  <c r="AA192" i="92"/>
  <c r="AB190" i="92"/>
  <c r="AA15" i="92"/>
  <c r="AA194" i="92"/>
  <c r="AA2" i="92"/>
  <c r="AA253" i="92"/>
  <c r="AA59" i="92"/>
  <c r="AA139" i="92"/>
  <c r="AA43" i="92"/>
  <c r="AA180" i="92"/>
  <c r="AA84" i="92"/>
  <c r="AA245" i="92"/>
  <c r="AA226" i="92"/>
  <c r="AA167" i="92"/>
  <c r="AA11" i="92"/>
  <c r="AA275" i="92"/>
  <c r="AA259" i="92"/>
  <c r="AA151" i="92"/>
  <c r="AA70" i="92"/>
  <c r="AA77" i="92"/>
  <c r="AA29" i="92"/>
  <c r="AA237" i="92"/>
  <c r="AA238" i="92"/>
  <c r="AA87" i="92"/>
  <c r="AA202" i="92"/>
  <c r="AA142" i="92"/>
  <c r="AB152" i="92"/>
  <c r="AA108" i="92"/>
  <c r="AA173" i="92"/>
  <c r="AA105" i="92"/>
  <c r="AB203" i="92"/>
  <c r="AA177" i="92"/>
  <c r="AA18" i="92"/>
  <c r="AA257" i="92"/>
  <c r="AA133" i="92"/>
  <c r="AA299" i="92"/>
  <c r="AA222" i="92"/>
  <c r="AA172" i="92"/>
  <c r="AB88" i="92"/>
  <c r="AA269" i="92"/>
  <c r="AA176" i="92"/>
  <c r="AA47" i="92"/>
  <c r="AA32" i="92"/>
  <c r="AA17" i="92"/>
  <c r="AA97" i="92"/>
  <c r="AA48" i="92"/>
  <c r="AA93" i="92"/>
  <c r="AA223" i="92"/>
  <c r="AA189" i="92"/>
  <c r="AA271" i="92"/>
  <c r="AB210" i="92"/>
  <c r="AA210" i="92"/>
  <c r="AB188" i="92"/>
  <c r="AA188" i="92"/>
  <c r="AA138" i="92"/>
  <c r="AB138" i="92"/>
  <c r="AB137" i="92"/>
  <c r="AA137" i="92"/>
  <c r="AB136" i="92"/>
  <c r="AA136" i="92"/>
  <c r="AA103" i="92"/>
  <c r="AB274" i="92"/>
  <c r="AA274" i="92"/>
  <c r="AB165" i="92"/>
  <c r="AA165" i="92"/>
  <c r="AB54" i="92"/>
  <c r="AA54" i="92"/>
  <c r="AA83" i="92"/>
  <c r="AB83" i="92"/>
  <c r="AB130" i="92"/>
  <c r="AA130" i="92"/>
  <c r="AB34" i="92"/>
  <c r="AA34" i="92"/>
  <c r="AA12" i="92"/>
  <c r="AB12" i="92"/>
  <c r="AB209" i="92"/>
  <c r="AA209" i="92"/>
  <c r="AA80" i="92"/>
  <c r="AB80" i="92"/>
  <c r="AB214" i="92"/>
  <c r="AA214" i="92"/>
  <c r="AB31" i="92"/>
  <c r="AA31" i="92"/>
  <c r="AA129" i="92"/>
  <c r="AA297" i="92"/>
  <c r="AA127" i="92"/>
  <c r="AA160" i="92"/>
  <c r="AA124" i="92"/>
  <c r="AA112" i="92"/>
  <c r="AA100" i="92"/>
  <c r="AA52" i="92"/>
  <c r="AA40" i="92"/>
  <c r="AA28" i="92"/>
  <c r="AA4" i="92"/>
  <c r="AA123" i="92"/>
  <c r="AA294" i="92"/>
  <c r="AA296" i="92"/>
  <c r="AA236" i="92"/>
  <c r="AA295" i="92"/>
  <c r="AA170" i="92"/>
  <c r="AA134" i="92"/>
  <c r="AA98" i="92"/>
  <c r="AA86" i="92"/>
  <c r="AA62" i="92"/>
  <c r="AA26" i="92"/>
  <c r="AB74" i="92"/>
  <c r="AB110" i="92"/>
  <c r="AB218" i="92"/>
  <c r="AB278" i="92"/>
  <c r="AB290" i="92"/>
  <c r="AB171" i="92"/>
  <c r="AB243" i="92"/>
  <c r="AB255" i="92"/>
  <c r="AB267" i="92"/>
  <c r="AB279" i="92"/>
  <c r="AA266" i="92"/>
  <c r="AA206" i="92"/>
  <c r="AB196" i="92"/>
  <c r="AB208" i="92"/>
  <c r="AB232" i="92"/>
  <c r="AA291" i="92"/>
  <c r="AA230" i="92"/>
  <c r="AA285" i="92"/>
  <c r="AA270" i="92"/>
  <c r="AA284" i="92"/>
  <c r="AA235" i="92"/>
  <c r="AA187" i="92"/>
  <c r="AA283" i="92"/>
  <c r="AA249" i="92"/>
  <c r="AA234" i="92"/>
  <c r="AA216" i="92"/>
  <c r="AA201" i="92"/>
  <c r="AA186" i="92"/>
  <c r="AA282" i="92"/>
  <c r="AA264" i="92"/>
  <c r="AA248" i="92"/>
  <c r="AA215" i="92"/>
  <c r="AA200" i="92"/>
  <c r="AA262" i="92"/>
  <c r="AB246" i="92"/>
  <c r="AA219" i="92"/>
  <c r="AA183" i="92"/>
  <c r="AA261" i="92"/>
  <c r="AA213" i="92"/>
  <c r="AB212" i="92"/>
  <c r="AA292" i="92"/>
  <c r="AA195" i="92"/>
  <c r="AA293" i="92"/>
  <c r="AV479" i="75"/>
  <c r="U16" i="72"/>
  <c r="U15" i="72"/>
  <c r="U14" i="72"/>
  <c r="U21" i="72"/>
  <c r="E17" i="72"/>
  <c r="AH116" i="75"/>
  <c r="AJ124" i="75"/>
  <c r="AJ136" i="75"/>
  <c r="AJ164" i="75"/>
  <c r="AA200" i="75"/>
  <c r="AH244" i="75"/>
  <c r="AH452" i="75"/>
  <c r="X556" i="75"/>
  <c r="X225" i="75"/>
  <c r="X245" i="75"/>
  <c r="AJ72" i="75"/>
  <c r="AJ80" i="75"/>
  <c r="X572" i="75"/>
  <c r="I21" i="72"/>
  <c r="AC26" i="75"/>
  <c r="AH30" i="75"/>
  <c r="X54" i="75"/>
  <c r="X66" i="75"/>
  <c r="X162" i="75"/>
  <c r="X238" i="75"/>
  <c r="AJ180" i="75"/>
  <c r="AC332" i="75"/>
  <c r="AC224" i="75"/>
  <c r="V308" i="75"/>
  <c r="AH380" i="75"/>
  <c r="X404" i="75"/>
  <c r="AA424" i="75"/>
  <c r="AC460" i="75"/>
  <c r="AC496" i="75"/>
  <c r="AA500" i="75"/>
  <c r="AC504" i="75"/>
  <c r="Z516" i="75"/>
  <c r="AC524" i="75"/>
  <c r="AA536" i="75"/>
  <c r="AJ588" i="75"/>
  <c r="X604" i="75"/>
  <c r="AA628" i="75"/>
  <c r="AG640" i="75"/>
  <c r="V664" i="75"/>
  <c r="V156" i="75"/>
  <c r="X288" i="75"/>
  <c r="AA376" i="75"/>
  <c r="AC60" i="75"/>
  <c r="V100" i="75"/>
  <c r="M21" i="72"/>
  <c r="AJ41" i="75"/>
  <c r="X69" i="75"/>
  <c r="V89" i="75"/>
  <c r="AJ101" i="75"/>
  <c r="AA109" i="75"/>
  <c r="AC113" i="75"/>
  <c r="AH117" i="75"/>
  <c r="AJ181" i="75"/>
  <c r="V201" i="75"/>
  <c r="V229" i="75"/>
  <c r="V32" i="75"/>
  <c r="V74" i="75"/>
  <c r="AJ94" i="75"/>
  <c r="AJ102" i="75"/>
  <c r="AA106" i="75"/>
  <c r="AC118" i="75"/>
  <c r="AA126" i="75"/>
  <c r="AH134" i="75"/>
  <c r="AJ146" i="75"/>
  <c r="AC186" i="75"/>
  <c r="V222" i="75"/>
  <c r="AH290" i="75"/>
  <c r="AJ45" i="75"/>
  <c r="V125" i="75"/>
  <c r="Q17" i="72"/>
  <c r="AJ636" i="75"/>
  <c r="Q21" i="72"/>
  <c r="AP665" i="75" s="1"/>
  <c r="AH321" i="75"/>
  <c r="AO329" i="75"/>
  <c r="V373" i="75"/>
  <c r="AA381" i="75"/>
  <c r="AH389" i="75"/>
  <c r="AJ393" i="75"/>
  <c r="X409" i="75"/>
  <c r="AA417" i="75"/>
  <c r="X421" i="75"/>
  <c r="AH425" i="75"/>
  <c r="AC429" i="75"/>
  <c r="AC433" i="75"/>
  <c r="AA453" i="75"/>
  <c r="AA457" i="75"/>
  <c r="AH461" i="75"/>
  <c r="V465" i="75"/>
  <c r="V485" i="75"/>
  <c r="V505" i="75"/>
  <c r="U513" i="75"/>
  <c r="W517" i="75"/>
  <c r="X525" i="75"/>
  <c r="X529" i="75"/>
  <c r="U533" i="75"/>
  <c r="AH537" i="75"/>
  <c r="AA545" i="75"/>
  <c r="X577" i="75"/>
  <c r="AC589" i="75"/>
  <c r="AJ597" i="75"/>
  <c r="AA613" i="75"/>
  <c r="V617" i="75"/>
  <c r="V637" i="75"/>
  <c r="AG641" i="75"/>
  <c r="U653" i="75"/>
  <c r="AA657" i="75"/>
  <c r="AA661" i="75"/>
  <c r="AI669" i="75"/>
  <c r="AJ673" i="75"/>
  <c r="AA141" i="75"/>
  <c r="AA217" i="75"/>
  <c r="AO149" i="75"/>
  <c r="AH198" i="75"/>
  <c r="AJ226" i="75"/>
  <c r="X258" i="75"/>
  <c r="X262" i="75"/>
  <c r="AJ266" i="75"/>
  <c r="V274" i="75"/>
  <c r="AJ278" i="75"/>
  <c r="V282" i="75"/>
  <c r="V294" i="75"/>
  <c r="AC298" i="75"/>
  <c r="AC314" i="75"/>
  <c r="AJ338" i="75"/>
  <c r="AA354" i="75"/>
  <c r="X358" i="75"/>
  <c r="X362" i="75"/>
  <c r="AJ366" i="75"/>
  <c r="AJ374" i="75"/>
  <c r="X382" i="75"/>
  <c r="V386" i="75"/>
  <c r="V410" i="75"/>
  <c r="AJ414" i="75"/>
  <c r="AC426" i="75"/>
  <c r="X458" i="75"/>
  <c r="AJ474" i="75"/>
  <c r="AH482" i="75"/>
  <c r="X494" i="75"/>
  <c r="AA506" i="75"/>
  <c r="V510" i="75"/>
  <c r="AH522" i="75"/>
  <c r="U526" i="75"/>
  <c r="AA530" i="75"/>
  <c r="U534" i="75"/>
  <c r="AJ558" i="75"/>
  <c r="AC562" i="75"/>
  <c r="AJ574" i="75"/>
  <c r="AC578" i="75"/>
  <c r="AC586" i="75"/>
  <c r="AC606" i="75"/>
  <c r="V614" i="75"/>
  <c r="AJ618" i="75"/>
  <c r="AJ630" i="75"/>
  <c r="AC634" i="75"/>
  <c r="AC638" i="75"/>
  <c r="V642" i="75"/>
  <c r="X646" i="75"/>
  <c r="U658" i="75"/>
  <c r="AH662" i="75"/>
  <c r="X666" i="75"/>
  <c r="X674" i="75"/>
  <c r="I17" i="72"/>
  <c r="AB535" i="75" s="1"/>
  <c r="U675" i="75"/>
  <c r="X23" i="75"/>
  <c r="X47" i="75"/>
  <c r="V51" i="75"/>
  <c r="AJ55" i="75"/>
  <c r="AJ79" i="75"/>
  <c r="AA91" i="75"/>
  <c r="V103" i="75"/>
  <c r="V131" i="75"/>
  <c r="AC163" i="75"/>
  <c r="AA167" i="75"/>
  <c r="AJ183" i="75"/>
  <c r="AJ199" i="75"/>
  <c r="X243" i="75"/>
  <c r="AC263" i="75"/>
  <c r="X271" i="75"/>
  <c r="AH339" i="75"/>
  <c r="AH359" i="75"/>
  <c r="V419" i="75"/>
  <c r="AH455" i="75"/>
  <c r="AC467" i="75"/>
  <c r="AA471" i="75"/>
  <c r="AH495" i="75"/>
  <c r="Z511" i="75"/>
  <c r="AO515" i="75"/>
  <c r="AC531" i="75"/>
  <c r="AJ539" i="75"/>
  <c r="X571" i="75"/>
  <c r="AA623" i="75"/>
  <c r="AA627" i="75"/>
  <c r="AC647" i="75"/>
  <c r="U651" i="75"/>
  <c r="Z667" i="75"/>
  <c r="AG697" i="75"/>
  <c r="AJ688" i="75"/>
  <c r="Z680" i="75"/>
  <c r="AC673" i="75"/>
  <c r="AJ662" i="75"/>
  <c r="AH609" i="75"/>
  <c r="AC529" i="75"/>
  <c r="V509" i="75"/>
  <c r="AA493" i="75"/>
  <c r="AH477" i="75"/>
  <c r="AA441" i="75"/>
  <c r="V422" i="75"/>
  <c r="V397" i="75"/>
  <c r="V334" i="75"/>
  <c r="X201" i="75"/>
  <c r="AA154" i="75"/>
  <c r="AC66" i="75"/>
  <c r="X696" i="75"/>
  <c r="AC687" i="75"/>
  <c r="AI662" i="75"/>
  <c r="Z648" i="75"/>
  <c r="AH622" i="75"/>
  <c r="AH562" i="75"/>
  <c r="AJ506" i="75"/>
  <c r="P474" i="75"/>
  <c r="P367" i="75"/>
  <c r="AA298" i="75"/>
  <c r="Q2" i="75"/>
  <c r="AA693" i="75"/>
  <c r="AB687" i="75"/>
  <c r="AI679" i="75"/>
  <c r="AC670" i="75"/>
  <c r="AJ606" i="75"/>
  <c r="AJ573" i="75"/>
  <c r="AJ561" i="75"/>
  <c r="AH545" i="75"/>
  <c r="AA470" i="75"/>
  <c r="AA394" i="75"/>
  <c r="AJ200" i="75"/>
  <c r="AJ42" i="75"/>
  <c r="AH699" i="75"/>
  <c r="AH686" i="75"/>
  <c r="AH679" i="75"/>
  <c r="Z646" i="75"/>
  <c r="AJ633" i="75"/>
  <c r="Q606" i="75"/>
  <c r="V569" i="75"/>
  <c r="V436" i="75"/>
  <c r="V362" i="75"/>
  <c r="V330" i="75"/>
  <c r="V120" i="75"/>
  <c r="AC42" i="75"/>
  <c r="AG699" i="75"/>
  <c r="AG692" i="75"/>
  <c r="AG679" i="75"/>
  <c r="AA670" i="75"/>
  <c r="V601" i="75"/>
  <c r="AJ566" i="75"/>
  <c r="AC505" i="75"/>
  <c r="AC393" i="75"/>
  <c r="P287" i="75"/>
  <c r="AC22" i="75"/>
  <c r="W699" i="75"/>
  <c r="AC692" i="75"/>
  <c r="AG685" i="75"/>
  <c r="X657" i="75"/>
  <c r="V646" i="75"/>
  <c r="X614" i="75"/>
  <c r="AH566" i="75"/>
  <c r="W534" i="75"/>
  <c r="X522" i="75"/>
  <c r="AA358" i="75"/>
  <c r="V22" i="75"/>
  <c r="V699" i="75"/>
  <c r="AB692" i="75"/>
  <c r="AG681" i="75"/>
  <c r="AC674" i="75"/>
  <c r="AG669" i="75"/>
  <c r="Z645" i="75"/>
  <c r="AA632" i="75"/>
  <c r="AJ585" i="75"/>
  <c r="V533" i="75"/>
  <c r="W522" i="75"/>
  <c r="V502" i="75"/>
  <c r="AH465" i="75"/>
  <c r="AH413" i="75"/>
  <c r="AH193" i="75"/>
  <c r="X89" i="75"/>
  <c r="AC13" i="75"/>
  <c r="AA692" i="75"/>
  <c r="AA681" i="75"/>
  <c r="AC669" i="75"/>
  <c r="AJ654" i="75"/>
  <c r="X645" i="75"/>
  <c r="AH600" i="75"/>
  <c r="X566" i="75"/>
  <c r="V522" i="75"/>
  <c r="AJ354" i="75"/>
  <c r="AA306" i="75"/>
  <c r="X230" i="75"/>
  <c r="AA698" i="75"/>
  <c r="Z692" i="75"/>
  <c r="Z681" i="75"/>
  <c r="AA674" i="75"/>
  <c r="AI654" i="75"/>
  <c r="AC610" i="75"/>
  <c r="AA565" i="75"/>
  <c r="AA550" i="75"/>
  <c r="U522" i="75"/>
  <c r="P480" i="75"/>
  <c r="AC424" i="75"/>
  <c r="Z698" i="75"/>
  <c r="AJ691" i="75"/>
  <c r="X681" i="75"/>
  <c r="Z674" i="75"/>
  <c r="X665" i="75"/>
  <c r="AH654" i="75"/>
  <c r="AC642" i="75"/>
  <c r="V625" i="75"/>
  <c r="AJ514" i="75"/>
  <c r="AH496" i="75"/>
  <c r="V306" i="75"/>
  <c r="AA269" i="75"/>
  <c r="AA78" i="75"/>
  <c r="AU657" i="75"/>
  <c r="AI691" i="75"/>
  <c r="W681" i="75"/>
  <c r="AH641" i="75"/>
  <c r="AA610" i="75"/>
  <c r="AC598" i="75"/>
  <c r="AA549" i="75"/>
  <c r="AC478" i="75"/>
  <c r="Q339" i="75"/>
  <c r="AI697" i="75"/>
  <c r="V681" i="75"/>
  <c r="AA653" i="75"/>
  <c r="AH597" i="75"/>
  <c r="AA578" i="75"/>
  <c r="AJ562" i="75"/>
  <c r="AG529" i="75"/>
  <c r="AH494" i="75"/>
  <c r="P375" i="75"/>
  <c r="V7" i="75"/>
  <c r="X7" i="75"/>
  <c r="V71" i="75"/>
  <c r="AA95" i="75"/>
  <c r="AC111" i="75"/>
  <c r="AH111" i="75"/>
  <c r="X123" i="75"/>
  <c r="AA123" i="75"/>
  <c r="X139" i="75"/>
  <c r="AC171" i="75"/>
  <c r="AH171" i="75"/>
  <c r="V227" i="75"/>
  <c r="AJ239" i="75"/>
  <c r="AC259" i="75"/>
  <c r="AA259" i="75"/>
  <c r="AC315" i="75"/>
  <c r="AH315" i="75"/>
  <c r="AA335" i="75"/>
  <c r="X335" i="75"/>
  <c r="V351" i="75"/>
  <c r="AJ351" i="75"/>
  <c r="AC367" i="75"/>
  <c r="V387" i="75"/>
  <c r="X387" i="75"/>
  <c r="AA387" i="75"/>
  <c r="V403" i="75"/>
  <c r="X403" i="75"/>
  <c r="AH415" i="75"/>
  <c r="AJ415" i="75"/>
  <c r="AH431" i="75"/>
  <c r="V431" i="75"/>
  <c r="AJ463" i="75"/>
  <c r="V463" i="75"/>
  <c r="AC483" i="75"/>
  <c r="AA483" i="75"/>
  <c r="V483" i="75"/>
  <c r="X483" i="75"/>
  <c r="AJ499" i="75"/>
  <c r="V499" i="75"/>
  <c r="X499" i="75"/>
  <c r="AH499" i="75"/>
  <c r="AA519" i="75"/>
  <c r="AC519" i="75"/>
  <c r="AH519" i="75"/>
  <c r="AC563" i="75"/>
  <c r="AH563" i="75"/>
  <c r="X579" i="75"/>
  <c r="AC579" i="75"/>
  <c r="AH579" i="75"/>
  <c r="X595" i="75"/>
  <c r="AC639" i="75"/>
  <c r="X639" i="75"/>
  <c r="Z639" i="75"/>
  <c r="AA639" i="75"/>
  <c r="AC655" i="75"/>
  <c r="AG655" i="75"/>
  <c r="AH655" i="75"/>
  <c r="AI655" i="75"/>
  <c r="V671" i="75"/>
  <c r="X671" i="75"/>
  <c r="AC671" i="75"/>
  <c r="AA571" i="75"/>
  <c r="AJ547" i="75"/>
  <c r="Z682" i="75"/>
  <c r="AH682" i="75"/>
  <c r="AI682" i="75"/>
  <c r="AJ682" i="75"/>
  <c r="U682" i="75"/>
  <c r="X682" i="75"/>
  <c r="X447" i="75"/>
  <c r="AJ367" i="75"/>
  <c r="P284" i="75"/>
  <c r="Q284" i="75"/>
  <c r="P440" i="75"/>
  <c r="Q440" i="75"/>
  <c r="V76" i="75"/>
  <c r="AH76" i="75"/>
  <c r="AC92" i="75"/>
  <c r="AJ92" i="75"/>
  <c r="V104" i="75"/>
  <c r="AC104" i="75"/>
  <c r="AJ104" i="75"/>
  <c r="AA176" i="75"/>
  <c r="V176" i="75"/>
  <c r="V212" i="75"/>
  <c r="AC212" i="75"/>
  <c r="AH212" i="75"/>
  <c r="AH228" i="75"/>
  <c r="AA244" i="75"/>
  <c r="AJ244" i="75"/>
  <c r="AJ320" i="75"/>
  <c r="X320" i="75"/>
  <c r="AA320" i="75"/>
  <c r="AA336" i="75"/>
  <c r="AC336" i="75"/>
  <c r="X336" i="75"/>
  <c r="AA352" i="75"/>
  <c r="X352" i="75"/>
  <c r="X368" i="75"/>
  <c r="AH368" i="75"/>
  <c r="AC368" i="75"/>
  <c r="AC384" i="75"/>
  <c r="X400" i="75"/>
  <c r="AJ400" i="75"/>
  <c r="AA400" i="75"/>
  <c r="AJ416" i="75"/>
  <c r="AH416" i="75"/>
  <c r="AA432" i="75"/>
  <c r="AC432" i="75"/>
  <c r="AJ432" i="75"/>
  <c r="AH432" i="75"/>
  <c r="AJ448" i="75"/>
  <c r="AC448" i="75"/>
  <c r="AH448" i="75"/>
  <c r="AH464" i="75"/>
  <c r="X464" i="75"/>
  <c r="V464" i="75"/>
  <c r="AJ480" i="75"/>
  <c r="AH508" i="75"/>
  <c r="AC508" i="75"/>
  <c r="X524" i="75"/>
  <c r="AA524" i="75"/>
  <c r="Z524" i="75"/>
  <c r="AG524" i="75"/>
  <c r="AH544" i="75"/>
  <c r="V544" i="75"/>
  <c r="AC544" i="75"/>
  <c r="V564" i="75"/>
  <c r="X564" i="75"/>
  <c r="X580" i="75"/>
  <c r="AJ596" i="75"/>
  <c r="V596" i="75"/>
  <c r="AA596" i="75"/>
  <c r="X616" i="75"/>
  <c r="AJ616" i="75"/>
  <c r="V616" i="75"/>
  <c r="AH616" i="75"/>
  <c r="V632" i="75"/>
  <c r="U644" i="75"/>
  <c r="AH644" i="75"/>
  <c r="AI644" i="75"/>
  <c r="AJ644" i="75"/>
  <c r="X660" i="75"/>
  <c r="Z660" i="75"/>
  <c r="AA660" i="75"/>
  <c r="AC660" i="75"/>
  <c r="AG660" i="75"/>
  <c r="AH660" i="75"/>
  <c r="AA689" i="75"/>
  <c r="AI689" i="75"/>
  <c r="AJ689" i="75"/>
  <c r="AG689" i="75"/>
  <c r="AH689" i="75"/>
  <c r="AA591" i="75"/>
  <c r="AJ551" i="75"/>
  <c r="AJ339" i="75"/>
  <c r="W701" i="75"/>
  <c r="V639" i="75"/>
  <c r="Q568" i="75"/>
  <c r="V220" i="75"/>
  <c r="AC695" i="75"/>
  <c r="U639" i="75"/>
  <c r="AJ519" i="75"/>
  <c r="AA484" i="75"/>
  <c r="AJ263" i="75"/>
  <c r="V324" i="75"/>
  <c r="X259" i="75"/>
  <c r="X628" i="75"/>
  <c r="AC603" i="75"/>
  <c r="AJ580" i="75"/>
  <c r="V259" i="75"/>
  <c r="V188" i="75"/>
  <c r="AI683" i="75"/>
  <c r="AJ655" i="75"/>
  <c r="AJ651" i="75"/>
  <c r="V636" i="75"/>
  <c r="V620" i="75"/>
  <c r="AA603" i="75"/>
  <c r="V543" i="75"/>
  <c r="AA492" i="75"/>
  <c r="X431" i="75"/>
  <c r="X283" i="75"/>
  <c r="X183" i="75"/>
  <c r="AA76" i="75"/>
  <c r="X11" i="75"/>
  <c r="V179" i="75"/>
  <c r="AC179" i="75"/>
  <c r="V187" i="75"/>
  <c r="X187" i="75"/>
  <c r="X203" i="75"/>
  <c r="AJ215" i="75"/>
  <c r="X295" i="75"/>
  <c r="V295" i="75"/>
  <c r="V311" i="75"/>
  <c r="AH327" i="75"/>
  <c r="AC327" i="75"/>
  <c r="AA343" i="75"/>
  <c r="X343" i="75"/>
  <c r="AC343" i="75"/>
  <c r="AH343" i="75"/>
  <c r="V363" i="75"/>
  <c r="X363" i="75"/>
  <c r="AH379" i="75"/>
  <c r="AC379" i="75"/>
  <c r="AJ391" i="75"/>
  <c r="X407" i="75"/>
  <c r="V423" i="75"/>
  <c r="X423" i="75"/>
  <c r="AC443" i="75"/>
  <c r="V459" i="75"/>
  <c r="X475" i="75"/>
  <c r="V475" i="75"/>
  <c r="V491" i="75"/>
  <c r="AJ491" i="75"/>
  <c r="AC507" i="75"/>
  <c r="AH507" i="75"/>
  <c r="AJ507" i="75"/>
  <c r="AC523" i="75"/>
  <c r="AG523" i="75"/>
  <c r="U523" i="75"/>
  <c r="V523" i="75"/>
  <c r="AA523" i="75"/>
  <c r="X535" i="75"/>
  <c r="Z535" i="75"/>
  <c r="AA535" i="75"/>
  <c r="X551" i="75"/>
  <c r="AC567" i="75"/>
  <c r="AH567" i="75"/>
  <c r="AA583" i="75"/>
  <c r="X583" i="75"/>
  <c r="AA599" i="75"/>
  <c r="AC599" i="75"/>
  <c r="AA611" i="75"/>
  <c r="AJ611" i="75"/>
  <c r="X611" i="75"/>
  <c r="AC627" i="75"/>
  <c r="AH627" i="75"/>
  <c r="AH643" i="75"/>
  <c r="AU643" i="75"/>
  <c r="AI643" i="75"/>
  <c r="AJ643" i="75"/>
  <c r="AH659" i="75"/>
  <c r="U659" i="75"/>
  <c r="AC659" i="75"/>
  <c r="AH515" i="75"/>
  <c r="AA407" i="75"/>
  <c r="AH676" i="75"/>
  <c r="U676" i="75"/>
  <c r="W676" i="75"/>
  <c r="AO700" i="75"/>
  <c r="W700" i="75"/>
  <c r="X700" i="75"/>
  <c r="Z700" i="75"/>
  <c r="AA700" i="75"/>
  <c r="AB700" i="75"/>
  <c r="AC700" i="75"/>
  <c r="AG700" i="75"/>
  <c r="AH547" i="75"/>
  <c r="V447" i="75"/>
  <c r="AH367" i="75"/>
  <c r="V8" i="75"/>
  <c r="AH68" i="75"/>
  <c r="X88" i="75"/>
  <c r="V148" i="75"/>
  <c r="AJ184" i="75"/>
  <c r="AJ208" i="75"/>
  <c r="AC208" i="75"/>
  <c r="AJ224" i="75"/>
  <c r="V240" i="75"/>
  <c r="X240" i="75"/>
  <c r="X264" i="75"/>
  <c r="AA264" i="75"/>
  <c r="X280" i="75"/>
  <c r="AJ280" i="75"/>
  <c r="AA324" i="75"/>
  <c r="AC324" i="75"/>
  <c r="X324" i="75"/>
  <c r="V340" i="75"/>
  <c r="X340" i="75"/>
  <c r="AH356" i="75"/>
  <c r="AJ356" i="75"/>
  <c r="X372" i="75"/>
  <c r="AH372" i="75"/>
  <c r="AH388" i="75"/>
  <c r="AC388" i="75"/>
  <c r="AH408" i="75"/>
  <c r="AA408" i="75"/>
  <c r="AC408" i="75"/>
  <c r="AJ408" i="75"/>
  <c r="AC440" i="75"/>
  <c r="AJ440" i="75"/>
  <c r="AJ456" i="75"/>
  <c r="AC456" i="75"/>
  <c r="AH456" i="75"/>
  <c r="AJ472" i="75"/>
  <c r="X472" i="75"/>
  <c r="AH488" i="75"/>
  <c r="X488" i="75"/>
  <c r="AA488" i="75"/>
  <c r="AC488" i="75"/>
  <c r="AA504" i="75"/>
  <c r="V504" i="75"/>
  <c r="AC516" i="75"/>
  <c r="AA516" i="75"/>
  <c r="AG528" i="75"/>
  <c r="X528" i="75"/>
  <c r="Z528" i="75"/>
  <c r="AA528" i="75"/>
  <c r="AB528" i="75"/>
  <c r="V540" i="75"/>
  <c r="AJ540" i="75"/>
  <c r="AH556" i="75"/>
  <c r="V556" i="75"/>
  <c r="AA572" i="75"/>
  <c r="V592" i="75"/>
  <c r="X592" i="75"/>
  <c r="AH592" i="75"/>
  <c r="AJ592" i="75"/>
  <c r="V608" i="75"/>
  <c r="X608" i="75"/>
  <c r="AH624" i="75"/>
  <c r="AJ624" i="75"/>
  <c r="AJ640" i="75"/>
  <c r="AU640" i="75"/>
  <c r="U640" i="75"/>
  <c r="V640" i="75"/>
  <c r="AC640" i="75"/>
  <c r="AH640" i="75"/>
  <c r="X656" i="75"/>
  <c r="AU656" i="75"/>
  <c r="AC656" i="75"/>
  <c r="AG656" i="75"/>
  <c r="AH656" i="75"/>
  <c r="AJ672" i="75"/>
  <c r="Z672" i="75"/>
  <c r="AA672" i="75"/>
  <c r="AB672" i="75"/>
  <c r="AH672" i="75"/>
  <c r="U672" i="75"/>
  <c r="V672" i="75"/>
  <c r="W672" i="75"/>
  <c r="AI695" i="75"/>
  <c r="W695" i="75"/>
  <c r="AG695" i="75"/>
  <c r="AJ701" i="75"/>
  <c r="V391" i="75"/>
  <c r="X591" i="75"/>
  <c r="AA551" i="75"/>
  <c r="X536" i="75"/>
  <c r="X455" i="75"/>
  <c r="AJ431" i="75"/>
  <c r="V388" i="75"/>
  <c r="AG519" i="75"/>
  <c r="AA472" i="75"/>
  <c r="AA399" i="75"/>
  <c r="P250" i="75"/>
  <c r="Q250" i="75"/>
  <c r="X695" i="75"/>
  <c r="W689" i="75"/>
  <c r="AI677" i="75"/>
  <c r="AA667" i="75"/>
  <c r="AI651" i="75"/>
  <c r="AG643" i="75"/>
  <c r="X627" i="75"/>
  <c r="X596" i="75"/>
  <c r="AA580" i="75"/>
  <c r="X516" i="75"/>
  <c r="P507" i="75"/>
  <c r="AC471" i="75"/>
  <c r="V440" i="75"/>
  <c r="P408" i="75"/>
  <c r="AC372" i="75"/>
  <c r="AC347" i="75"/>
  <c r="V336" i="75"/>
  <c r="V183" i="75"/>
  <c r="V16" i="75"/>
  <c r="AO47" i="75"/>
  <c r="V63" i="75"/>
  <c r="AA151" i="75"/>
  <c r="V151" i="75"/>
  <c r="X151" i="75"/>
  <c r="X235" i="75"/>
  <c r="AA235" i="75"/>
  <c r="AH275" i="75"/>
  <c r="AJ275" i="75"/>
  <c r="AO291" i="75"/>
  <c r="AC291" i="75"/>
  <c r="V303" i="75"/>
  <c r="X303" i="75"/>
  <c r="AC303" i="75"/>
  <c r="AH303" i="75"/>
  <c r="AC339" i="75"/>
  <c r="AJ355" i="75"/>
  <c r="AH355" i="75"/>
  <c r="AC371" i="75"/>
  <c r="V371" i="75"/>
  <c r="AH371" i="75"/>
  <c r="AA383" i="75"/>
  <c r="X383" i="75"/>
  <c r="AJ383" i="75"/>
  <c r="AC399" i="75"/>
  <c r="V399" i="75"/>
  <c r="X399" i="75"/>
  <c r="AJ419" i="75"/>
  <c r="X419" i="75"/>
  <c r="AH419" i="75"/>
  <c r="V435" i="75"/>
  <c r="X435" i="75"/>
  <c r="AJ451" i="75"/>
  <c r="AC451" i="75"/>
  <c r="AH451" i="75"/>
  <c r="AA467" i="75"/>
  <c r="AA479" i="75"/>
  <c r="AC479" i="75"/>
  <c r="AC495" i="75"/>
  <c r="AC511" i="75"/>
  <c r="U511" i="75"/>
  <c r="AH527" i="75"/>
  <c r="AJ527" i="75"/>
  <c r="U527" i="75"/>
  <c r="X539" i="75"/>
  <c r="AA539" i="75"/>
  <c r="AA555" i="75"/>
  <c r="V555" i="75"/>
  <c r="X555" i="75"/>
  <c r="AC587" i="75"/>
  <c r="V603" i="75"/>
  <c r="X603" i="75"/>
  <c r="V615" i="75"/>
  <c r="X615" i="75"/>
  <c r="X631" i="75"/>
  <c r="AA631" i="75"/>
  <c r="U647" i="75"/>
  <c r="V647" i="75"/>
  <c r="AA647" i="75"/>
  <c r="AC663" i="75"/>
  <c r="AG663" i="75"/>
  <c r="AH663" i="75"/>
  <c r="AI663" i="75"/>
  <c r="AI688" i="75"/>
  <c r="U688" i="75"/>
  <c r="V688" i="75"/>
  <c r="W688" i="75"/>
  <c r="X688" i="75"/>
  <c r="X676" i="75"/>
  <c r="V359" i="75"/>
  <c r="V123" i="75"/>
  <c r="P404" i="75"/>
  <c r="Q404" i="75"/>
  <c r="P476" i="75"/>
  <c r="Q476" i="75"/>
  <c r="P508" i="75"/>
  <c r="Q508" i="75"/>
  <c r="V676" i="75"/>
  <c r="AC4" i="75"/>
  <c r="AH4" i="75"/>
  <c r="AJ4" i="75"/>
  <c r="X20" i="75"/>
  <c r="AC28" i="75"/>
  <c r="AA28" i="75"/>
  <c r="AC108" i="75"/>
  <c r="V128" i="75"/>
  <c r="X144" i="75"/>
  <c r="AC144" i="75"/>
  <c r="AH160" i="75"/>
  <c r="AJ172" i="75"/>
  <c r="AA172" i="75"/>
  <c r="AC172" i="75"/>
  <c r="X188" i="75"/>
  <c r="V232" i="75"/>
  <c r="AC232" i="75"/>
  <c r="AA248" i="75"/>
  <c r="AC260" i="75"/>
  <c r="V272" i="75"/>
  <c r="AJ288" i="75"/>
  <c r="AH288" i="75"/>
  <c r="AA288" i="75"/>
  <c r="AC288" i="75"/>
  <c r="AH300" i="75"/>
  <c r="X300" i="75"/>
  <c r="AJ316" i="75"/>
  <c r="AH316" i="75"/>
  <c r="AA332" i="75"/>
  <c r="AC348" i="75"/>
  <c r="AA348" i="75"/>
  <c r="X348" i="75"/>
  <c r="AA364" i="75"/>
  <c r="AC364" i="75"/>
  <c r="AJ380" i="75"/>
  <c r="AH396" i="75"/>
  <c r="AJ396" i="75"/>
  <c r="V412" i="75"/>
  <c r="AC412" i="75"/>
  <c r="V428" i="75"/>
  <c r="AJ444" i="75"/>
  <c r="AH444" i="75"/>
  <c r="AA444" i="75"/>
  <c r="AC444" i="75"/>
  <c r="AH460" i="75"/>
  <c r="V476" i="75"/>
  <c r="X476" i="75"/>
  <c r="X512" i="75"/>
  <c r="AC512" i="75"/>
  <c r="AG512" i="75"/>
  <c r="V512" i="75"/>
  <c r="W512" i="75"/>
  <c r="Z512" i="75"/>
  <c r="AA512" i="75"/>
  <c r="AB512" i="75"/>
  <c r="AN532" i="75"/>
  <c r="AU532" i="75"/>
  <c r="AH532" i="75"/>
  <c r="V552" i="75"/>
  <c r="AH552" i="75"/>
  <c r="AJ552" i="75"/>
  <c r="X568" i="75"/>
  <c r="AC568" i="75"/>
  <c r="AH568" i="75"/>
  <c r="V584" i="75"/>
  <c r="X584" i="75"/>
  <c r="V612" i="75"/>
  <c r="AH612" i="75"/>
  <c r="AJ612" i="75"/>
  <c r="AH648" i="75"/>
  <c r="AI648" i="75"/>
  <c r="AA648" i="75"/>
  <c r="AC648" i="75"/>
  <c r="AG648" i="75"/>
  <c r="AU664" i="75"/>
  <c r="X664" i="75"/>
  <c r="AJ664" i="75"/>
  <c r="Z683" i="75"/>
  <c r="U683" i="75"/>
  <c r="V683" i="75"/>
  <c r="W683" i="75"/>
  <c r="AC683" i="75"/>
  <c r="V659" i="75"/>
  <c r="AA511" i="75"/>
  <c r="AJ484" i="75"/>
  <c r="X308" i="75"/>
  <c r="AA584" i="75"/>
  <c r="AA412" i="75"/>
  <c r="AJ160" i="75"/>
  <c r="Q409" i="75"/>
  <c r="P409" i="75"/>
  <c r="U664" i="75"/>
  <c r="AJ379" i="75"/>
  <c r="AB695" i="75"/>
  <c r="AJ567" i="75"/>
  <c r="V443" i="75"/>
  <c r="AH283" i="75"/>
  <c r="AA215" i="75"/>
  <c r="AA695" i="75"/>
  <c r="AJ683" i="75"/>
  <c r="AC283" i="75"/>
  <c r="V689" i="75"/>
  <c r="X672" i="75"/>
  <c r="AA655" i="75"/>
  <c r="V572" i="75"/>
  <c r="AJ556" i="75"/>
  <c r="AG532" i="75"/>
  <c r="W516" i="75"/>
  <c r="AH480" i="75"/>
  <c r="V460" i="75"/>
  <c r="V448" i="75"/>
  <c r="AJ407" i="75"/>
  <c r="AJ384" i="75"/>
  <c r="AH320" i="75"/>
  <c r="AH280" i="75"/>
  <c r="P140" i="75"/>
  <c r="AA39" i="75"/>
  <c r="AH55" i="75"/>
  <c r="X55" i="75"/>
  <c r="AH99" i="75"/>
  <c r="AH115" i="75"/>
  <c r="AC127" i="75"/>
  <c r="AA143" i="75"/>
  <c r="AA155" i="75"/>
  <c r="X155" i="75"/>
  <c r="AA195" i="75"/>
  <c r="V195" i="75"/>
  <c r="X195" i="75"/>
  <c r="AC207" i="75"/>
  <c r="AH207" i="75"/>
  <c r="AJ223" i="75"/>
  <c r="AA223" i="75"/>
  <c r="X223" i="75"/>
  <c r="AC223" i="75"/>
  <c r="AA251" i="75"/>
  <c r="AJ251" i="75"/>
  <c r="V267" i="75"/>
  <c r="X267" i="75"/>
  <c r="V279" i="75"/>
  <c r="X319" i="75"/>
  <c r="AA331" i="75"/>
  <c r="AC331" i="75"/>
  <c r="AH331" i="75"/>
  <c r="AJ331" i="75"/>
  <c r="AA347" i="75"/>
  <c r="V375" i="75"/>
  <c r="AH375" i="75"/>
  <c r="AJ375" i="75"/>
  <c r="AA395" i="75"/>
  <c r="AJ395" i="75"/>
  <c r="X411" i="75"/>
  <c r="V411" i="75"/>
  <c r="AO411" i="75"/>
  <c r="V427" i="75"/>
  <c r="AJ427" i="75"/>
  <c r="AH439" i="75"/>
  <c r="AJ439" i="75"/>
  <c r="V455" i="75"/>
  <c r="AJ455" i="75"/>
  <c r="AH471" i="75"/>
  <c r="X471" i="75"/>
  <c r="AA487" i="75"/>
  <c r="AC487" i="75"/>
  <c r="X503" i="75"/>
  <c r="V503" i="75"/>
  <c r="AG515" i="75"/>
  <c r="AH531" i="75"/>
  <c r="AG531" i="75"/>
  <c r="AJ531" i="75"/>
  <c r="X543" i="75"/>
  <c r="AA559" i="75"/>
  <c r="X559" i="75"/>
  <c r="AH575" i="75"/>
  <c r="AC575" i="75"/>
  <c r="V591" i="75"/>
  <c r="AC591" i="75"/>
  <c r="V607" i="75"/>
  <c r="X607" i="75"/>
  <c r="V619" i="75"/>
  <c r="AO635" i="75"/>
  <c r="AA635" i="75"/>
  <c r="AC635" i="75"/>
  <c r="AU651" i="75"/>
  <c r="AH651" i="75"/>
  <c r="U667" i="75"/>
  <c r="V667" i="75"/>
  <c r="AA671" i="75"/>
  <c r="AC359" i="75"/>
  <c r="X59" i="75"/>
  <c r="Z694" i="75"/>
  <c r="AH694" i="75"/>
  <c r="AI694" i="75"/>
  <c r="AJ694" i="75"/>
  <c r="U694" i="75"/>
  <c r="V694" i="75"/>
  <c r="AA694" i="75"/>
  <c r="AB694" i="75"/>
  <c r="AG694" i="75"/>
  <c r="AA615" i="75"/>
  <c r="Q368" i="75"/>
  <c r="P368" i="75"/>
  <c r="AG647" i="75"/>
  <c r="AC623" i="75"/>
  <c r="Q608" i="75"/>
  <c r="AC84" i="75"/>
  <c r="X84" i="75"/>
  <c r="X100" i="75"/>
  <c r="AC116" i="75"/>
  <c r="X192" i="75"/>
  <c r="AA204" i="75"/>
  <c r="X204" i="75"/>
  <c r="V204" i="75"/>
  <c r="AC220" i="75"/>
  <c r="AA220" i="75"/>
  <c r="AC236" i="75"/>
  <c r="AJ236" i="75"/>
  <c r="V256" i="75"/>
  <c r="AJ268" i="75"/>
  <c r="AA284" i="75"/>
  <c r="AC296" i="75"/>
  <c r="AC312" i="75"/>
  <c r="AJ328" i="75"/>
  <c r="V344" i="75"/>
  <c r="AO344" i="75"/>
  <c r="AA344" i="75"/>
  <c r="AH360" i="75"/>
  <c r="AA360" i="75"/>
  <c r="AC360" i="75"/>
  <c r="AC376" i="75"/>
  <c r="X376" i="75"/>
  <c r="V392" i="75"/>
  <c r="X392" i="75"/>
  <c r="AJ392" i="75"/>
  <c r="V404" i="75"/>
  <c r="AJ420" i="75"/>
  <c r="AH420" i="75"/>
  <c r="AC420" i="75"/>
  <c r="AJ436" i="75"/>
  <c r="AH436" i="75"/>
  <c r="AJ452" i="75"/>
  <c r="X468" i="75"/>
  <c r="AH468" i="75"/>
  <c r="V468" i="75"/>
  <c r="AJ468" i="75"/>
  <c r="X484" i="75"/>
  <c r="AJ500" i="75"/>
  <c r="AC500" i="75"/>
  <c r="AH500" i="75"/>
  <c r="AU520" i="75"/>
  <c r="AB520" i="75"/>
  <c r="AC520" i="75"/>
  <c r="AG520" i="75"/>
  <c r="AH520" i="75"/>
  <c r="V536" i="75"/>
  <c r="AJ548" i="75"/>
  <c r="AH548" i="75"/>
  <c r="V560" i="75"/>
  <c r="X560" i="75"/>
  <c r="AA560" i="75"/>
  <c r="V576" i="75"/>
  <c r="AJ576" i="75"/>
  <c r="AH588" i="75"/>
  <c r="AA604" i="75"/>
  <c r="AJ604" i="75"/>
  <c r="AJ620" i="75"/>
  <c r="AA620" i="75"/>
  <c r="X620" i="75"/>
  <c r="AC652" i="75"/>
  <c r="Z652" i="75"/>
  <c r="AA652" i="75"/>
  <c r="AJ668" i="75"/>
  <c r="X668" i="75"/>
  <c r="AC668" i="75"/>
  <c r="AG668" i="75"/>
  <c r="U668" i="75"/>
  <c r="V668" i="75"/>
  <c r="AH668" i="75"/>
  <c r="Z677" i="75"/>
  <c r="U677" i="75"/>
  <c r="X677" i="75"/>
  <c r="AC677" i="75"/>
  <c r="AG677" i="75"/>
  <c r="AJ677" i="75"/>
  <c r="AA701" i="75"/>
  <c r="X701" i="75"/>
  <c r="AG701" i="75"/>
  <c r="AH701" i="75"/>
  <c r="AI701" i="75"/>
  <c r="V701" i="75"/>
  <c r="AJ495" i="75"/>
  <c r="V243" i="75"/>
  <c r="AJ628" i="75"/>
  <c r="AH443" i="75"/>
  <c r="AA367" i="75"/>
  <c r="Q175" i="75"/>
  <c r="P175" i="75"/>
  <c r="P255" i="75"/>
  <c r="Q255" i="75"/>
  <c r="P311" i="75"/>
  <c r="Q311" i="75"/>
  <c r="P511" i="75"/>
  <c r="Q511" i="75"/>
  <c r="P535" i="75"/>
  <c r="Q535" i="75"/>
  <c r="P571" i="75"/>
  <c r="Q571" i="75"/>
  <c r="Q575" i="75"/>
  <c r="P575" i="75"/>
  <c r="U689" i="75"/>
  <c r="AJ676" i="75"/>
  <c r="X667" i="75"/>
  <c r="AG659" i="75"/>
  <c r="Z655" i="75"/>
  <c r="X619" i="75"/>
  <c r="AJ600" i="75"/>
  <c r="V595" i="75"/>
  <c r="AA587" i="75"/>
  <c r="AA579" i="75"/>
  <c r="AH540" i="75"/>
  <c r="AC532" i="75"/>
  <c r="AH524" i="75"/>
  <c r="AJ515" i="75"/>
  <c r="X459" i="75"/>
  <c r="AC436" i="75"/>
  <c r="AJ428" i="75"/>
  <c r="X395" i="75"/>
  <c r="AH384" i="75"/>
  <c r="AA372" i="75"/>
  <c r="AC344" i="75"/>
  <c r="V319" i="75"/>
  <c r="AC252" i="75"/>
  <c r="AC136" i="75"/>
  <c r="AA92" i="75"/>
  <c r="AU524" i="75"/>
  <c r="AA687" i="75"/>
  <c r="AG654" i="75"/>
  <c r="AC626" i="75"/>
  <c r="V534" i="75"/>
  <c r="AA482" i="75"/>
  <c r="AC134" i="75"/>
  <c r="P374" i="75"/>
  <c r="Q374" i="75"/>
  <c r="AA70" i="75"/>
  <c r="AH70" i="75"/>
  <c r="V78" i="75"/>
  <c r="X78" i="75"/>
  <c r="AA102" i="75"/>
  <c r="V130" i="75"/>
  <c r="AJ130" i="75"/>
  <c r="AC158" i="75"/>
  <c r="V206" i="75"/>
  <c r="AH210" i="75"/>
  <c r="AJ210" i="75"/>
  <c r="X218" i="75"/>
  <c r="AC218" i="75"/>
  <c r="AH218" i="75"/>
  <c r="AA230" i="75"/>
  <c r="V262" i="75"/>
  <c r="AA262" i="75"/>
  <c r="AC278" i="75"/>
  <c r="AJ286" i="75"/>
  <c r="AC326" i="75"/>
  <c r="AH326" i="75"/>
  <c r="AA326" i="75"/>
  <c r="AH342" i="75"/>
  <c r="V342" i="75"/>
  <c r="AC342" i="75"/>
  <c r="X350" i="75"/>
  <c r="AJ350" i="75"/>
  <c r="AH366" i="75"/>
  <c r="V370" i="75"/>
  <c r="X378" i="75"/>
  <c r="AH378" i="75"/>
  <c r="AJ378" i="75"/>
  <c r="X386" i="75"/>
  <c r="V434" i="75"/>
  <c r="AA442" i="75"/>
  <c r="X442" i="75"/>
  <c r="X450" i="75"/>
  <c r="AJ450" i="75"/>
  <c r="V458" i="75"/>
  <c r="AJ470" i="75"/>
  <c r="AC470" i="75"/>
  <c r="AA574" i="75"/>
  <c r="AH586" i="75"/>
  <c r="AJ586" i="75"/>
  <c r="AO590" i="75"/>
  <c r="X590" i="75"/>
  <c r="AA590" i="75"/>
  <c r="AH598" i="75"/>
  <c r="AA602" i="75"/>
  <c r="X602" i="75"/>
  <c r="AC614" i="75"/>
  <c r="AG698" i="75"/>
  <c r="V698" i="75"/>
  <c r="W698" i="75"/>
  <c r="Z687" i="75"/>
  <c r="AA675" i="75"/>
  <c r="X654" i="75"/>
  <c r="X502" i="75"/>
  <c r="X370" i="75"/>
  <c r="AC222" i="75"/>
  <c r="AJ30" i="75"/>
  <c r="AC30" i="75"/>
  <c r="AJ34" i="75"/>
  <c r="V50" i="75"/>
  <c r="AA50" i="75"/>
  <c r="AH50" i="75"/>
  <c r="AA66" i="75"/>
  <c r="X106" i="75"/>
  <c r="AH190" i="75"/>
  <c r="V254" i="75"/>
  <c r="AC254" i="75"/>
  <c r="AC274" i="75"/>
  <c r="X318" i="75"/>
  <c r="AH322" i="75"/>
  <c r="AJ322" i="75"/>
  <c r="V346" i="75"/>
  <c r="AC382" i="75"/>
  <c r="AA382" i="75"/>
  <c r="AH394" i="75"/>
  <c r="AC394" i="75"/>
  <c r="AH398" i="75"/>
  <c r="AA398" i="75"/>
  <c r="X398" i="75"/>
  <c r="AA406" i="75"/>
  <c r="AC406" i="75"/>
  <c r="AA418" i="75"/>
  <c r="X418" i="75"/>
  <c r="AA430" i="75"/>
  <c r="AC430" i="75"/>
  <c r="V438" i="75"/>
  <c r="AJ438" i="75"/>
  <c r="V446" i="75"/>
  <c r="AC454" i="75"/>
  <c r="X454" i="75"/>
  <c r="AA454" i="75"/>
  <c r="X462" i="75"/>
  <c r="AH466" i="75"/>
  <c r="AC466" i="75"/>
  <c r="X478" i="75"/>
  <c r="AH478" i="75"/>
  <c r="V486" i="75"/>
  <c r="AJ494" i="75"/>
  <c r="V498" i="75"/>
  <c r="X498" i="75"/>
  <c r="V506" i="75"/>
  <c r="U510" i="75"/>
  <c r="W510" i="75"/>
  <c r="X510" i="75"/>
  <c r="U518" i="75"/>
  <c r="AH518" i="75"/>
  <c r="X518" i="75"/>
  <c r="AC518" i="75"/>
  <c r="W530" i="75"/>
  <c r="AJ530" i="75"/>
  <c r="AH538" i="75"/>
  <c r="AA538" i="75"/>
  <c r="AC538" i="75"/>
  <c r="V542" i="75"/>
  <c r="X542" i="75"/>
  <c r="AC550" i="75"/>
  <c r="X550" i="75"/>
  <c r="AC554" i="75"/>
  <c r="X554" i="75"/>
  <c r="AH570" i="75"/>
  <c r="V570" i="75"/>
  <c r="AJ622" i="75"/>
  <c r="AC622" i="75"/>
  <c r="AJ626" i="75"/>
  <c r="AA626" i="75"/>
  <c r="AJ634" i="75"/>
  <c r="AH634" i="75"/>
  <c r="Z638" i="75"/>
  <c r="AA638" i="75"/>
  <c r="X650" i="75"/>
  <c r="AJ650" i="75"/>
  <c r="V658" i="75"/>
  <c r="X658" i="75"/>
  <c r="Z658" i="75"/>
  <c r="AH666" i="75"/>
  <c r="Z666" i="75"/>
  <c r="AA666" i="75"/>
  <c r="X670" i="75"/>
  <c r="U680" i="75"/>
  <c r="AA680" i="75"/>
  <c r="AB680" i="75"/>
  <c r="AC680" i="75"/>
  <c r="AN680" i="75"/>
  <c r="AJ686" i="75"/>
  <c r="X686" i="75"/>
  <c r="Z686" i="75"/>
  <c r="AC686" i="75"/>
  <c r="V687" i="75"/>
  <c r="AH574" i="75"/>
  <c r="V554" i="75"/>
  <c r="AG518" i="75"/>
  <c r="AA498" i="75"/>
  <c r="X482" i="75"/>
  <c r="AC190" i="75"/>
  <c r="V26" i="75"/>
  <c r="V675" i="75"/>
  <c r="X675" i="75"/>
  <c r="Z675" i="75"/>
  <c r="AI693" i="75"/>
  <c r="V693" i="75"/>
  <c r="W693" i="75"/>
  <c r="X693" i="75"/>
  <c r="Z693" i="75"/>
  <c r="AI699" i="75"/>
  <c r="AJ699" i="75"/>
  <c r="AB693" i="75"/>
  <c r="U687" i="75"/>
  <c r="AA113" i="75"/>
  <c r="V17" i="75"/>
  <c r="X109" i="75"/>
  <c r="AH137" i="75"/>
  <c r="AH169" i="75"/>
  <c r="AO245" i="75"/>
  <c r="AA257" i="75"/>
  <c r="AA301" i="75"/>
  <c r="AC301" i="75"/>
  <c r="AH301" i="75"/>
  <c r="V317" i="75"/>
  <c r="AJ333" i="75"/>
  <c r="AA341" i="75"/>
  <c r="AO353" i="75"/>
  <c r="AC353" i="75"/>
  <c r="AC357" i="75"/>
  <c r="AA357" i="75"/>
  <c r="X369" i="75"/>
  <c r="AA377" i="75"/>
  <c r="AC469" i="75"/>
  <c r="V469" i="75"/>
  <c r="AA497" i="75"/>
  <c r="X497" i="75"/>
  <c r="V521" i="75"/>
  <c r="W521" i="75"/>
  <c r="AC641" i="75"/>
  <c r="AH621" i="75"/>
  <c r="AB517" i="75"/>
  <c r="AC405" i="75"/>
  <c r="AA225" i="75"/>
  <c r="AC185" i="75"/>
  <c r="AH141" i="75"/>
  <c r="AN525" i="75"/>
  <c r="AC389" i="75"/>
  <c r="AC437" i="75"/>
  <c r="AH437" i="75"/>
  <c r="AH697" i="75"/>
  <c r="AH685" i="75"/>
  <c r="AA517" i="75"/>
  <c r="AH449" i="75"/>
  <c r="AH365" i="75"/>
  <c r="AJ193" i="75"/>
  <c r="AC141" i="75"/>
  <c r="AN690" i="75"/>
  <c r="AO690" i="75"/>
  <c r="AP690" i="75"/>
  <c r="AI690" i="75"/>
  <c r="AJ690" i="75"/>
  <c r="W696" i="75"/>
  <c r="Q605" i="75"/>
  <c r="AJ5" i="75"/>
  <c r="V5" i="75"/>
  <c r="AO5" i="75"/>
  <c r="X5" i="75"/>
  <c r="AA5" i="75"/>
  <c r="AH5" i="75"/>
  <c r="AC21" i="75"/>
  <c r="AO21" i="75"/>
  <c r="AH21" i="75"/>
  <c r="AJ21" i="75"/>
  <c r="AA21" i="75"/>
  <c r="V21" i="75"/>
  <c r="X21" i="75"/>
  <c r="AO37" i="75"/>
  <c r="AC37" i="75"/>
  <c r="AH37" i="75"/>
  <c r="AJ37" i="75"/>
  <c r="V37" i="75"/>
  <c r="AJ53" i="75"/>
  <c r="V53" i="75"/>
  <c r="AO53" i="75"/>
  <c r="X53" i="75"/>
  <c r="AA53" i="75"/>
  <c r="V65" i="75"/>
  <c r="AJ65" i="75"/>
  <c r="X65" i="75"/>
  <c r="AO65" i="75"/>
  <c r="AA65" i="75"/>
  <c r="AO81" i="75"/>
  <c r="AJ81" i="75"/>
  <c r="V81" i="75"/>
  <c r="AH81" i="75"/>
  <c r="AO93" i="75"/>
  <c r="AA93" i="75"/>
  <c r="AC93" i="75"/>
  <c r="V93" i="75"/>
  <c r="X93" i="75"/>
  <c r="AO105" i="75"/>
  <c r="V105" i="75"/>
  <c r="X105" i="75"/>
  <c r="AH105" i="75"/>
  <c r="AA105" i="75"/>
  <c r="AC105" i="75"/>
  <c r="AJ105" i="75"/>
  <c r="AO121" i="75"/>
  <c r="V121" i="75"/>
  <c r="AC121" i="75"/>
  <c r="AH121" i="75"/>
  <c r="AJ121" i="75"/>
  <c r="AA137" i="75"/>
  <c r="AJ137" i="75"/>
  <c r="AO137" i="75"/>
  <c r="AO153" i="75"/>
  <c r="AA153" i="75"/>
  <c r="AJ153" i="75"/>
  <c r="X153" i="75"/>
  <c r="AC153" i="75"/>
  <c r="AO169" i="75"/>
  <c r="X169" i="75"/>
  <c r="AA169" i="75"/>
  <c r="AJ169" i="75"/>
  <c r="AC169" i="75"/>
  <c r="X185" i="75"/>
  <c r="AO185" i="75"/>
  <c r="V185" i="75"/>
  <c r="AH185" i="75"/>
  <c r="AJ185" i="75"/>
  <c r="X197" i="75"/>
  <c r="AO197" i="75"/>
  <c r="AA197" i="75"/>
  <c r="AJ197" i="75"/>
  <c r="AC209" i="75"/>
  <c r="V209" i="75"/>
  <c r="AH209" i="75"/>
  <c r="AJ209" i="75"/>
  <c r="AC221" i="75"/>
  <c r="AO221" i="75"/>
  <c r="X221" i="75"/>
  <c r="V221" i="75"/>
  <c r="AO237" i="75"/>
  <c r="V237" i="75"/>
  <c r="X237" i="75"/>
  <c r="AA237" i="75"/>
  <c r="AC237" i="75"/>
  <c r="AH237" i="75"/>
  <c r="AJ237" i="75"/>
  <c r="AO253" i="75"/>
  <c r="V253" i="75"/>
  <c r="X253" i="75"/>
  <c r="AA253" i="75"/>
  <c r="AH253" i="75"/>
  <c r="AC253" i="75"/>
  <c r="AC269" i="75"/>
  <c r="AO269" i="75"/>
  <c r="AH269" i="75"/>
  <c r="AJ269" i="75"/>
  <c r="AJ281" i="75"/>
  <c r="AC281" i="75"/>
  <c r="AH281" i="75"/>
  <c r="V281" i="75"/>
  <c r="X281" i="75"/>
  <c r="AA281" i="75"/>
  <c r="AO297" i="75"/>
  <c r="AJ297" i="75"/>
  <c r="V297" i="75"/>
  <c r="AH297" i="75"/>
  <c r="X297" i="75"/>
  <c r="AA297" i="75"/>
  <c r="AC297" i="75"/>
  <c r="AO313" i="75"/>
  <c r="V313" i="75"/>
  <c r="AH313" i="75"/>
  <c r="AJ313" i="75"/>
  <c r="X313" i="75"/>
  <c r="AA313" i="75"/>
  <c r="AC313" i="75"/>
  <c r="AA329" i="75"/>
  <c r="AC329" i="75"/>
  <c r="AJ329" i="75"/>
  <c r="AH329" i="75"/>
  <c r="AO345" i="75"/>
  <c r="AA345" i="75"/>
  <c r="AC345" i="75"/>
  <c r="AO361" i="75"/>
  <c r="AH361" i="75"/>
  <c r="AJ361" i="75"/>
  <c r="AO377" i="75"/>
  <c r="AC377" i="75"/>
  <c r="AH377" i="75"/>
  <c r="AO385" i="75"/>
  <c r="V385" i="75"/>
  <c r="X385" i="75"/>
  <c r="X401" i="75"/>
  <c r="AA401" i="75"/>
  <c r="AO417" i="75"/>
  <c r="AJ417" i="75"/>
  <c r="V417" i="75"/>
  <c r="AO429" i="75"/>
  <c r="V429" i="75"/>
  <c r="X429" i="75"/>
  <c r="AO445" i="75"/>
  <c r="AJ445" i="75"/>
  <c r="V445" i="75"/>
  <c r="AO461" i="75"/>
  <c r="AJ461" i="75"/>
  <c r="V461" i="75"/>
  <c r="AO477" i="75"/>
  <c r="X477" i="75"/>
  <c r="AA477" i="75"/>
  <c r="AO493" i="75"/>
  <c r="AC493" i="75"/>
  <c r="AH493" i="75"/>
  <c r="AO509" i="75"/>
  <c r="AC509" i="75"/>
  <c r="AH509" i="75"/>
  <c r="AN521" i="75"/>
  <c r="AO521" i="75"/>
  <c r="AU521" i="75"/>
  <c r="AC521" i="75"/>
  <c r="AG521" i="75"/>
  <c r="AH521" i="75"/>
  <c r="AO537" i="75"/>
  <c r="X537" i="75"/>
  <c r="AA537" i="75"/>
  <c r="AO553" i="75"/>
  <c r="V553" i="75"/>
  <c r="X553" i="75"/>
  <c r="AO565" i="75"/>
  <c r="AC565" i="75"/>
  <c r="AH565" i="75"/>
  <c r="AO577" i="75"/>
  <c r="AA577" i="75"/>
  <c r="AC577" i="75"/>
  <c r="AO593" i="75"/>
  <c r="X593" i="75"/>
  <c r="AA593" i="75"/>
  <c r="AO609" i="75"/>
  <c r="X609" i="75"/>
  <c r="AA609" i="75"/>
  <c r="AO625" i="75"/>
  <c r="X625" i="75"/>
  <c r="AA625" i="75"/>
  <c r="AN637" i="75"/>
  <c r="AO637" i="75"/>
  <c r="AU637" i="75"/>
  <c r="X637" i="75"/>
  <c r="Z637" i="75"/>
  <c r="AA637" i="75"/>
  <c r="AO649" i="75"/>
  <c r="AU649" i="75"/>
  <c r="AN649" i="75"/>
  <c r="AC649" i="75"/>
  <c r="AG649" i="75"/>
  <c r="AH649" i="75"/>
  <c r="AI649" i="75"/>
  <c r="AU665" i="75"/>
  <c r="AO665" i="75"/>
  <c r="Z665" i="75"/>
  <c r="AA665" i="75"/>
  <c r="AN665" i="75"/>
  <c r="V657" i="75"/>
  <c r="U637" i="75"/>
  <c r="AJ617" i="75"/>
  <c r="AH561" i="75"/>
  <c r="AJ557" i="75"/>
  <c r="X549" i="75"/>
  <c r="U521" i="75"/>
  <c r="Z517" i="75"/>
  <c r="AC465" i="75"/>
  <c r="AJ401" i="75"/>
  <c r="AC365" i="75"/>
  <c r="AJ349" i="75"/>
  <c r="AH293" i="75"/>
  <c r="X269" i="75"/>
  <c r="AN691" i="75"/>
  <c r="AO691" i="75"/>
  <c r="AP691" i="75"/>
  <c r="AU691" i="75"/>
  <c r="AA691" i="75"/>
  <c r="AB691" i="75"/>
  <c r="AI661" i="75"/>
  <c r="AC545" i="75"/>
  <c r="X493" i="75"/>
  <c r="X357" i="75"/>
  <c r="AO589" i="75"/>
  <c r="P22" i="75"/>
  <c r="P38" i="75"/>
  <c r="Q38" i="75"/>
  <c r="P62" i="75"/>
  <c r="P94" i="75"/>
  <c r="P166" i="75"/>
  <c r="Q262" i="75"/>
  <c r="Q418" i="75"/>
  <c r="AJ696" i="75"/>
  <c r="AH684" i="75"/>
  <c r="AJ629" i="75"/>
  <c r="AJ613" i="75"/>
  <c r="V565" i="75"/>
  <c r="AH557" i="75"/>
  <c r="AJ553" i="75"/>
  <c r="AJ485" i="75"/>
  <c r="V477" i="75"/>
  <c r="P469" i="75"/>
  <c r="AH445" i="75"/>
  <c r="AH401" i="75"/>
  <c r="AJ385" i="75"/>
  <c r="V341" i="75"/>
  <c r="AA261" i="75"/>
  <c r="AA81" i="75"/>
  <c r="AO581" i="75"/>
  <c r="X18" i="75"/>
  <c r="AA18" i="75"/>
  <c r="AC18" i="75"/>
  <c r="AH18" i="75"/>
  <c r="V18" i="75"/>
  <c r="AO18" i="75"/>
  <c r="AJ18" i="75"/>
  <c r="AO38" i="75"/>
  <c r="X38" i="75"/>
  <c r="AA38" i="75"/>
  <c r="AH38" i="75"/>
  <c r="AJ38" i="75"/>
  <c r="V38" i="75"/>
  <c r="AC38" i="75"/>
  <c r="AO58" i="75"/>
  <c r="AJ58" i="75"/>
  <c r="AA58" i="75"/>
  <c r="AC58" i="75"/>
  <c r="X58" i="75"/>
  <c r="AH58" i="75"/>
  <c r="AO74" i="75"/>
  <c r="AC74" i="75"/>
  <c r="AH74" i="75"/>
  <c r="X74" i="75"/>
  <c r="AJ74" i="75"/>
  <c r="AA74" i="75"/>
  <c r="AO98" i="75"/>
  <c r="V98" i="75"/>
  <c r="X98" i="75"/>
  <c r="AA98" i="75"/>
  <c r="AC98" i="75"/>
  <c r="AH98" i="75"/>
  <c r="AJ98" i="75"/>
  <c r="AO114" i="75"/>
  <c r="AH114" i="75"/>
  <c r="AJ114" i="75"/>
  <c r="V114" i="75"/>
  <c r="X114" i="75"/>
  <c r="AA114" i="75"/>
  <c r="AC114" i="75"/>
  <c r="AO130" i="75"/>
  <c r="AA130" i="75"/>
  <c r="AH130" i="75"/>
  <c r="X130" i="75"/>
  <c r="AC130" i="75"/>
  <c r="AO146" i="75"/>
  <c r="AH146" i="75"/>
  <c r="V146" i="75"/>
  <c r="X146" i="75"/>
  <c r="AO162" i="75"/>
  <c r="V162" i="75"/>
  <c r="AA162" i="75"/>
  <c r="AC162" i="75"/>
  <c r="AH162" i="75"/>
  <c r="AJ162" i="75"/>
  <c r="AO182" i="75"/>
  <c r="AJ182" i="75"/>
  <c r="V182" i="75"/>
  <c r="AA182" i="75"/>
  <c r="X182" i="75"/>
  <c r="AH182" i="75"/>
  <c r="AC182" i="75"/>
  <c r="AO198" i="75"/>
  <c r="AJ198" i="75"/>
  <c r="V198" i="75"/>
  <c r="AA198" i="75"/>
  <c r="X198" i="75"/>
  <c r="AC198" i="75"/>
  <c r="AO218" i="75"/>
  <c r="AA218" i="75"/>
  <c r="AJ218" i="75"/>
  <c r="V218" i="75"/>
  <c r="AO242" i="75"/>
  <c r="AJ242" i="75"/>
  <c r="V242" i="75"/>
  <c r="AH242" i="75"/>
  <c r="X242" i="75"/>
  <c r="AA242" i="75"/>
  <c r="AC242" i="75"/>
  <c r="AO262" i="75"/>
  <c r="AJ262" i="75"/>
  <c r="AO282" i="75"/>
  <c r="AC282" i="75"/>
  <c r="AH282" i="75"/>
  <c r="AJ282" i="75"/>
  <c r="AO302" i="75"/>
  <c r="V302" i="75"/>
  <c r="X302" i="75"/>
  <c r="AA302" i="75"/>
  <c r="AH302" i="75"/>
  <c r="AC302" i="75"/>
  <c r="AO326" i="75"/>
  <c r="X326" i="75"/>
  <c r="V326" i="75"/>
  <c r="AO346" i="75"/>
  <c r="X346" i="75"/>
  <c r="AA346" i="75"/>
  <c r="AO366" i="75"/>
  <c r="AA366" i="75"/>
  <c r="AC366" i="75"/>
  <c r="AO386" i="75"/>
  <c r="AH386" i="75"/>
  <c r="AJ386" i="75"/>
  <c r="AO406" i="75"/>
  <c r="AH406" i="75"/>
  <c r="AJ406" i="75"/>
  <c r="V406" i="75"/>
  <c r="AO426" i="75"/>
  <c r="AH426" i="75"/>
  <c r="AJ426" i="75"/>
  <c r="AO446" i="75"/>
  <c r="AC446" i="75"/>
  <c r="AH446" i="75"/>
  <c r="AO466" i="75"/>
  <c r="AJ466" i="75"/>
  <c r="V466" i="75"/>
  <c r="AO486" i="75"/>
  <c r="X486" i="75"/>
  <c r="AA486" i="75"/>
  <c r="AN510" i="75"/>
  <c r="AO510" i="75"/>
  <c r="AU510" i="75"/>
  <c r="Z510" i="75"/>
  <c r="AA510" i="75"/>
  <c r="AB510" i="75"/>
  <c r="AC510" i="75"/>
  <c r="AO526" i="75"/>
  <c r="AN526" i="75"/>
  <c r="AU526" i="75"/>
  <c r="AA526" i="75"/>
  <c r="AB526" i="75"/>
  <c r="AC526" i="75"/>
  <c r="AG526" i="75"/>
  <c r="AO546" i="75"/>
  <c r="AH546" i="75"/>
  <c r="AJ546" i="75"/>
  <c r="AO566" i="75"/>
  <c r="AA566" i="75"/>
  <c r="AC566" i="75"/>
  <c r="AO586" i="75"/>
  <c r="V586" i="75"/>
  <c r="X586" i="75"/>
  <c r="AO610" i="75"/>
  <c r="AH610" i="75"/>
  <c r="AJ610" i="75"/>
  <c r="V610" i="75"/>
  <c r="AO630" i="75"/>
  <c r="V630" i="75"/>
  <c r="X630" i="75"/>
  <c r="AN646" i="75"/>
  <c r="AO646" i="75"/>
  <c r="AU646" i="75"/>
  <c r="AA646" i="75"/>
  <c r="AC646" i="75"/>
  <c r="AG646" i="75"/>
  <c r="AN662" i="75"/>
  <c r="AO662" i="75"/>
  <c r="AU662" i="75"/>
  <c r="X662" i="75"/>
  <c r="Z662" i="75"/>
  <c r="AA662" i="75"/>
  <c r="AN674" i="75"/>
  <c r="AO674" i="75"/>
  <c r="AU674" i="75"/>
  <c r="V674" i="75"/>
  <c r="Z691" i="75"/>
  <c r="AA685" i="75"/>
  <c r="V673" i="75"/>
  <c r="Q637" i="75"/>
  <c r="AH605" i="75"/>
  <c r="P602" i="75"/>
  <c r="AJ589" i="75"/>
  <c r="P570" i="75"/>
  <c r="V537" i="75"/>
  <c r="Z530" i="75"/>
  <c r="Q522" i="75"/>
  <c r="AA450" i="75"/>
  <c r="P441" i="75"/>
  <c r="AA389" i="75"/>
  <c r="V377" i="75"/>
  <c r="V358" i="75"/>
  <c r="AJ345" i="75"/>
  <c r="AH338" i="75"/>
  <c r="X329" i="75"/>
  <c r="AJ309" i="75"/>
  <c r="X305" i="75"/>
  <c r="AH278" i="75"/>
  <c r="AH273" i="75"/>
  <c r="Q266" i="75"/>
  <c r="AJ246" i="75"/>
  <c r="AH205" i="75"/>
  <c r="AH197" i="75"/>
  <c r="AJ174" i="75"/>
  <c r="AH150" i="75"/>
  <c r="AC146" i="75"/>
  <c r="V137" i="75"/>
  <c r="V133" i="75"/>
  <c r="AJ118" i="75"/>
  <c r="P105" i="75"/>
  <c r="P102" i="75"/>
  <c r="X81" i="75"/>
  <c r="AH65" i="75"/>
  <c r="AC61" i="75"/>
  <c r="V58" i="75"/>
  <c r="AH53" i="75"/>
  <c r="AA37" i="75"/>
  <c r="P34" i="75"/>
  <c r="V25" i="75"/>
  <c r="AO473" i="75"/>
  <c r="AO401" i="75"/>
  <c r="AO209" i="75"/>
  <c r="P25" i="75"/>
  <c r="P37" i="75"/>
  <c r="Q37" i="75"/>
  <c r="Q49" i="75"/>
  <c r="P57" i="75"/>
  <c r="Q85" i="75"/>
  <c r="P93" i="75"/>
  <c r="P101" i="75"/>
  <c r="Q101" i="75"/>
  <c r="Q113" i="75"/>
  <c r="P125" i="75"/>
  <c r="P137" i="75"/>
  <c r="Q137" i="75"/>
  <c r="P161" i="75"/>
  <c r="P221" i="75"/>
  <c r="Q221" i="75"/>
  <c r="Q233" i="75"/>
  <c r="P245" i="75"/>
  <c r="Q257" i="75"/>
  <c r="P281" i="75"/>
  <c r="Q325" i="75"/>
  <c r="P373" i="75"/>
  <c r="Q373" i="75"/>
  <c r="Q445" i="75"/>
  <c r="Q493" i="75"/>
  <c r="P509" i="75"/>
  <c r="Q509" i="75"/>
  <c r="Q517" i="75"/>
  <c r="P569" i="75"/>
  <c r="Q569" i="75"/>
  <c r="P657" i="75"/>
  <c r="P661" i="75"/>
  <c r="AU678" i="75"/>
  <c r="AO678" i="75"/>
  <c r="AN678" i="75"/>
  <c r="AP678" i="75"/>
  <c r="AC678" i="75"/>
  <c r="AG678" i="75"/>
  <c r="X13" i="75"/>
  <c r="AO13" i="75"/>
  <c r="AA13" i="75"/>
  <c r="AH13" i="75"/>
  <c r="AA29" i="75"/>
  <c r="AC29" i="75"/>
  <c r="V29" i="75"/>
  <c r="X29" i="75"/>
  <c r="AH29" i="75"/>
  <c r="AJ29" i="75"/>
  <c r="AO45" i="75"/>
  <c r="AC45" i="75"/>
  <c r="AH45" i="75"/>
  <c r="X45" i="75"/>
  <c r="V45" i="75"/>
  <c r="AO57" i="75"/>
  <c r="V57" i="75"/>
  <c r="AA57" i="75"/>
  <c r="AC57" i="75"/>
  <c r="X57" i="75"/>
  <c r="AJ77" i="75"/>
  <c r="V77" i="75"/>
  <c r="AA77" i="75"/>
  <c r="AC77" i="75"/>
  <c r="X77" i="75"/>
  <c r="AO77" i="75"/>
  <c r="AH77" i="75"/>
  <c r="AO97" i="75"/>
  <c r="AA97" i="75"/>
  <c r="X97" i="75"/>
  <c r="AC97" i="75"/>
  <c r="AH97" i="75"/>
  <c r="AJ97" i="75"/>
  <c r="AJ113" i="75"/>
  <c r="V113" i="75"/>
  <c r="AO113" i="75"/>
  <c r="X113" i="75"/>
  <c r="AH113" i="75"/>
  <c r="AO133" i="75"/>
  <c r="AC133" i="75"/>
  <c r="AJ133" i="75"/>
  <c r="X133" i="75"/>
  <c r="AA133" i="75"/>
  <c r="AH133" i="75"/>
  <c r="V149" i="75"/>
  <c r="X149" i="75"/>
  <c r="AA149" i="75"/>
  <c r="AC149" i="75"/>
  <c r="AH149" i="75"/>
  <c r="AJ149" i="75"/>
  <c r="AO165" i="75"/>
  <c r="AA165" i="75"/>
  <c r="AC165" i="75"/>
  <c r="AH165" i="75"/>
  <c r="AJ165" i="75"/>
  <c r="AO181" i="75"/>
  <c r="X181" i="75"/>
  <c r="AC181" i="75"/>
  <c r="V181" i="75"/>
  <c r="AA181" i="75"/>
  <c r="AO201" i="75"/>
  <c r="AA201" i="75"/>
  <c r="AC201" i="75"/>
  <c r="AH201" i="75"/>
  <c r="AJ201" i="75"/>
  <c r="AO217" i="75"/>
  <c r="AC217" i="75"/>
  <c r="AH217" i="75"/>
  <c r="AJ217" i="75"/>
  <c r="V217" i="75"/>
  <c r="V233" i="75"/>
  <c r="X233" i="75"/>
  <c r="AO233" i="75"/>
  <c r="AC233" i="75"/>
  <c r="AO249" i="75"/>
  <c r="X249" i="75"/>
  <c r="AA249" i="75"/>
  <c r="V249" i="75"/>
  <c r="AH249" i="75"/>
  <c r="AO265" i="75"/>
  <c r="X265" i="75"/>
  <c r="AA265" i="75"/>
  <c r="V265" i="75"/>
  <c r="AH265" i="75"/>
  <c r="AO285" i="75"/>
  <c r="AJ285" i="75"/>
  <c r="AO301" i="75"/>
  <c r="X301" i="75"/>
  <c r="V301" i="75"/>
  <c r="AO317" i="75"/>
  <c r="X317" i="75"/>
  <c r="AA317" i="75"/>
  <c r="AH317" i="75"/>
  <c r="AC317" i="75"/>
  <c r="AO333" i="75"/>
  <c r="AA333" i="75"/>
  <c r="AC333" i="75"/>
  <c r="AO349" i="75"/>
  <c r="AC349" i="75"/>
  <c r="AH349" i="75"/>
  <c r="AJ365" i="75"/>
  <c r="V365" i="75"/>
  <c r="AO381" i="75"/>
  <c r="AJ381" i="75"/>
  <c r="V381" i="75"/>
  <c r="AO397" i="75"/>
  <c r="X397" i="75"/>
  <c r="AA397" i="75"/>
  <c r="AO413" i="75"/>
  <c r="AJ413" i="75"/>
  <c r="V413" i="75"/>
  <c r="AO433" i="75"/>
  <c r="AH433" i="75"/>
  <c r="AJ433" i="75"/>
  <c r="V433" i="75"/>
  <c r="AO449" i="75"/>
  <c r="AJ449" i="75"/>
  <c r="V449" i="75"/>
  <c r="AO465" i="75"/>
  <c r="X465" i="75"/>
  <c r="AA465" i="75"/>
  <c r="AO481" i="75"/>
  <c r="V481" i="75"/>
  <c r="X481" i="75"/>
  <c r="AO501" i="75"/>
  <c r="AJ501" i="75"/>
  <c r="V501" i="75"/>
  <c r="M517" i="75"/>
  <c r="AO517" i="75"/>
  <c r="AN517" i="75"/>
  <c r="AC517" i="75"/>
  <c r="AG517" i="75"/>
  <c r="AU517" i="75"/>
  <c r="AH517" i="75"/>
  <c r="AO533" i="75"/>
  <c r="AU533" i="75"/>
  <c r="AB533" i="75"/>
  <c r="AC533" i="75"/>
  <c r="AG533" i="75"/>
  <c r="AH533" i="75"/>
  <c r="AO549" i="75"/>
  <c r="AJ549" i="75"/>
  <c r="V549" i="75"/>
  <c r="AO569" i="75"/>
  <c r="AC569" i="75"/>
  <c r="AH569" i="75"/>
  <c r="AO585" i="75"/>
  <c r="AA585" i="75"/>
  <c r="AC585" i="75"/>
  <c r="AO601" i="75"/>
  <c r="X601" i="75"/>
  <c r="AA601" i="75"/>
  <c r="X621" i="75"/>
  <c r="AA621" i="75"/>
  <c r="AN645" i="75"/>
  <c r="AU645" i="75"/>
  <c r="AO645" i="75"/>
  <c r="AP645" i="75"/>
  <c r="AH645" i="75"/>
  <c r="AI645" i="75"/>
  <c r="AJ645" i="75"/>
  <c r="U645" i="75"/>
  <c r="AO661" i="75"/>
  <c r="AN661" i="75"/>
  <c r="AU661" i="75"/>
  <c r="AC661" i="75"/>
  <c r="AG661" i="75"/>
  <c r="AH661" i="75"/>
  <c r="V696" i="75"/>
  <c r="AJ684" i="75"/>
  <c r="Z653" i="75"/>
  <c r="AC597" i="75"/>
  <c r="AJ593" i="75"/>
  <c r="V497" i="75"/>
  <c r="AC477" i="75"/>
  <c r="AC425" i="75"/>
  <c r="AC413" i="75"/>
  <c r="AC81" i="75"/>
  <c r="AN697" i="75"/>
  <c r="AO697" i="75"/>
  <c r="AP697" i="75"/>
  <c r="AU697" i="75"/>
  <c r="AG691" i="75"/>
  <c r="AI684" i="75"/>
  <c r="AJ605" i="75"/>
  <c r="V577" i="75"/>
  <c r="Q533" i="75"/>
  <c r="AA529" i="75"/>
  <c r="X453" i="75"/>
  <c r="X417" i="75"/>
  <c r="X381" i="75"/>
  <c r="AA185" i="75"/>
  <c r="P18" i="75"/>
  <c r="P66" i="75"/>
  <c r="Q82" i="75"/>
  <c r="P110" i="75"/>
  <c r="Q110" i="75"/>
  <c r="Q146" i="75"/>
  <c r="Q158" i="75"/>
  <c r="P178" i="75"/>
  <c r="Q178" i="75"/>
  <c r="P210" i="75"/>
  <c r="P246" i="75"/>
  <c r="Q298" i="75"/>
  <c r="P314" i="75"/>
  <c r="Q314" i="75"/>
  <c r="P366" i="75"/>
  <c r="Q366" i="75"/>
  <c r="Q382" i="75"/>
  <c r="Q414" i="75"/>
  <c r="Q454" i="75"/>
  <c r="P502" i="75"/>
  <c r="Q550" i="75"/>
  <c r="Q614" i="75"/>
  <c r="AC691" i="75"/>
  <c r="AB685" i="75"/>
  <c r="Z669" i="75"/>
  <c r="X653" i="75"/>
  <c r="AA641" i="75"/>
  <c r="V609" i="75"/>
  <c r="P601" i="75"/>
  <c r="Q534" i="75"/>
  <c r="AA437" i="75"/>
  <c r="AA425" i="75"/>
  <c r="AC361" i="75"/>
  <c r="X353" i="75"/>
  <c r="AA349" i="75"/>
  <c r="X22" i="75"/>
  <c r="AA22" i="75"/>
  <c r="AH22" i="75"/>
  <c r="AJ22" i="75"/>
  <c r="AO22" i="75"/>
  <c r="AO42" i="75"/>
  <c r="X42" i="75"/>
  <c r="AA42" i="75"/>
  <c r="AH42" i="75"/>
  <c r="AO66" i="75"/>
  <c r="AH66" i="75"/>
  <c r="AJ66" i="75"/>
  <c r="V66" i="75"/>
  <c r="AO86" i="75"/>
  <c r="AA86" i="75"/>
  <c r="AJ86" i="75"/>
  <c r="V86" i="75"/>
  <c r="AO106" i="75"/>
  <c r="AJ106" i="75"/>
  <c r="AH106" i="75"/>
  <c r="AC106" i="75"/>
  <c r="V106" i="75"/>
  <c r="AO122" i="75"/>
  <c r="AJ122" i="75"/>
  <c r="AH122" i="75"/>
  <c r="AA122" i="75"/>
  <c r="X122" i="75"/>
  <c r="V122" i="75"/>
  <c r="AO138" i="75"/>
  <c r="V138" i="75"/>
  <c r="X138" i="75"/>
  <c r="AJ138" i="75"/>
  <c r="AA138" i="75"/>
  <c r="AC138" i="75"/>
  <c r="AH138" i="75"/>
  <c r="AO154" i="75"/>
  <c r="V154" i="75"/>
  <c r="X154" i="75"/>
  <c r="AJ154" i="75"/>
  <c r="AC154" i="75"/>
  <c r="AH154" i="75"/>
  <c r="AO170" i="75"/>
  <c r="V170" i="75"/>
  <c r="X170" i="75"/>
  <c r="AJ170" i="75"/>
  <c r="AC170" i="75"/>
  <c r="AH170" i="75"/>
  <c r="AO190" i="75"/>
  <c r="V190" i="75"/>
  <c r="AJ190" i="75"/>
  <c r="AA190" i="75"/>
  <c r="AO210" i="75"/>
  <c r="AA210" i="75"/>
  <c r="V210" i="75"/>
  <c r="X210" i="75"/>
  <c r="AO230" i="75"/>
  <c r="AC230" i="75"/>
  <c r="AH230" i="75"/>
  <c r="AJ230" i="75"/>
  <c r="V230" i="75"/>
  <c r="AO250" i="75"/>
  <c r="AJ250" i="75"/>
  <c r="V250" i="75"/>
  <c r="X250" i="75"/>
  <c r="AA250" i="75"/>
  <c r="AC250" i="75"/>
  <c r="AH250" i="75"/>
  <c r="AO270" i="75"/>
  <c r="X270" i="75"/>
  <c r="AH270" i="75"/>
  <c r="AO290" i="75"/>
  <c r="AA290" i="75"/>
  <c r="AC290" i="75"/>
  <c r="V290" i="75"/>
  <c r="AJ290" i="75"/>
  <c r="AO314" i="75"/>
  <c r="AH314" i="75"/>
  <c r="AJ314" i="75"/>
  <c r="X314" i="75"/>
  <c r="AO334" i="75"/>
  <c r="X334" i="75"/>
  <c r="AA334" i="75"/>
  <c r="AO354" i="75"/>
  <c r="AC354" i="75"/>
  <c r="AH354" i="75"/>
  <c r="AO374" i="75"/>
  <c r="AA374" i="75"/>
  <c r="AC374" i="75"/>
  <c r="AO394" i="75"/>
  <c r="AJ394" i="75"/>
  <c r="V394" i="75"/>
  <c r="AO414" i="75"/>
  <c r="AC414" i="75"/>
  <c r="AH414" i="75"/>
  <c r="AO434" i="75"/>
  <c r="AC434" i="75"/>
  <c r="AH434" i="75"/>
  <c r="AO454" i="75"/>
  <c r="AH454" i="75"/>
  <c r="AJ454" i="75"/>
  <c r="AO474" i="75"/>
  <c r="V474" i="75"/>
  <c r="X474" i="75"/>
  <c r="AO494" i="75"/>
  <c r="AA494" i="75"/>
  <c r="AC494" i="75"/>
  <c r="AO514" i="75"/>
  <c r="AN514" i="75"/>
  <c r="AU514" i="75"/>
  <c r="X514" i="75"/>
  <c r="Z514" i="75"/>
  <c r="AA514" i="75"/>
  <c r="AB514" i="75"/>
  <c r="AN534" i="75"/>
  <c r="AO534" i="75"/>
  <c r="AU534" i="75"/>
  <c r="X534" i="75"/>
  <c r="Z534" i="75"/>
  <c r="AA534" i="75"/>
  <c r="AB534" i="75"/>
  <c r="AO558" i="75"/>
  <c r="V558" i="75"/>
  <c r="X558" i="75"/>
  <c r="AO578" i="75"/>
  <c r="V578" i="75"/>
  <c r="X578" i="75"/>
  <c r="AO598" i="75"/>
  <c r="AJ598" i="75"/>
  <c r="V598" i="75"/>
  <c r="X598" i="75"/>
  <c r="AO618" i="75"/>
  <c r="V618" i="75"/>
  <c r="X618" i="75"/>
  <c r="K638" i="75"/>
  <c r="AN638" i="75"/>
  <c r="AO638" i="75"/>
  <c r="AU638" i="75"/>
  <c r="U638" i="75"/>
  <c r="V638" i="75"/>
  <c r="X638" i="75"/>
  <c r="K658" i="75"/>
  <c r="AN658" i="75"/>
  <c r="AO658" i="75"/>
  <c r="AP658" i="75"/>
  <c r="AU658" i="75"/>
  <c r="AA658" i="75"/>
  <c r="AC658" i="75"/>
  <c r="AG658" i="75"/>
  <c r="AN692" i="75"/>
  <c r="AO692" i="75"/>
  <c r="AP692" i="75"/>
  <c r="U692" i="75"/>
  <c r="V692" i="75"/>
  <c r="AC690" i="75"/>
  <c r="W686" i="75"/>
  <c r="AB678" i="75"/>
  <c r="U674" i="75"/>
  <c r="Z661" i="75"/>
  <c r="AI650" i="75"/>
  <c r="AA649" i="75"/>
  <c r="U646" i="75"/>
  <c r="Q638" i="75"/>
  <c r="AH594" i="75"/>
  <c r="AC546" i="75"/>
  <c r="P470" i="75"/>
  <c r="V442" i="75"/>
  <c r="AA438" i="75"/>
  <c r="AA414" i="75"/>
  <c r="AH402" i="75"/>
  <c r="X293" i="75"/>
  <c r="X691" i="75"/>
  <c r="V680" i="75"/>
  <c r="AA678" i="75"/>
  <c r="U669" i="75"/>
  <c r="P666" i="75"/>
  <c r="AC662" i="75"/>
  <c r="V654" i="75"/>
  <c r="AH650" i="75"/>
  <c r="V633" i="75"/>
  <c r="AH630" i="75"/>
  <c r="AH618" i="75"/>
  <c r="AJ533" i="75"/>
  <c r="U517" i="75"/>
  <c r="AA489" i="75"/>
  <c r="AJ469" i="75"/>
  <c r="V454" i="75"/>
  <c r="AA426" i="75"/>
  <c r="AC421" i="75"/>
  <c r="X413" i="75"/>
  <c r="X394" i="75"/>
  <c r="V353" i="75"/>
  <c r="X337" i="75"/>
  <c r="AJ334" i="75"/>
  <c r="Q322" i="75"/>
  <c r="AC249" i="75"/>
  <c r="X190" i="75"/>
  <c r="AJ57" i="75"/>
  <c r="V42" i="75"/>
  <c r="Q587" i="75"/>
  <c r="P595" i="75"/>
  <c r="P603" i="75"/>
  <c r="P623" i="75"/>
  <c r="P631" i="75"/>
  <c r="P639" i="75"/>
  <c r="Q639" i="75"/>
  <c r="P671" i="75"/>
  <c r="AN681" i="75"/>
  <c r="AO681" i="75"/>
  <c r="AP681" i="75"/>
  <c r="AU681" i="75"/>
  <c r="AB681" i="75"/>
  <c r="AC681" i="75"/>
  <c r="AN699" i="75"/>
  <c r="AO699" i="75"/>
  <c r="AP699" i="75"/>
  <c r="AI698" i="75"/>
  <c r="X697" i="75"/>
  <c r="U686" i="75"/>
  <c r="Z678" i="75"/>
  <c r="AJ665" i="75"/>
  <c r="P658" i="75"/>
  <c r="U654" i="75"/>
  <c r="AG650" i="75"/>
  <c r="X649" i="75"/>
  <c r="Q647" i="75"/>
  <c r="X641" i="75"/>
  <c r="AC594" i="75"/>
  <c r="AA546" i="75"/>
  <c r="Q544" i="75"/>
  <c r="AJ534" i="75"/>
  <c r="X530" i="75"/>
  <c r="V529" i="75"/>
  <c r="AH526" i="75"/>
  <c r="Z525" i="75"/>
  <c r="AC501" i="75"/>
  <c r="P498" i="75"/>
  <c r="AH490" i="75"/>
  <c r="AH481" i="75"/>
  <c r="Q477" i="75"/>
  <c r="X466" i="75"/>
  <c r="AA462" i="75"/>
  <c r="AC457" i="75"/>
  <c r="X449" i="75"/>
  <c r="Q448" i="75"/>
  <c r="AJ446" i="75"/>
  <c r="X438" i="75"/>
  <c r="X414" i="75"/>
  <c r="Q412" i="75"/>
  <c r="AA409" i="75"/>
  <c r="Q405" i="75"/>
  <c r="AA390" i="75"/>
  <c r="V378" i="75"/>
  <c r="AH345" i="75"/>
  <c r="AC338" i="75"/>
  <c r="AA314" i="75"/>
  <c r="AH309" i="75"/>
  <c r="V305" i="75"/>
  <c r="AJ302" i="75"/>
  <c r="AJ270" i="75"/>
  <c r="AJ253" i="75"/>
  <c r="AC197" i="75"/>
  <c r="AH174" i="75"/>
  <c r="AH153" i="75"/>
  <c r="AJ129" i="75"/>
  <c r="AJ90" i="75"/>
  <c r="AC65" i="75"/>
  <c r="V61" i="75"/>
  <c r="AH57" i="75"/>
  <c r="AC53" i="75"/>
  <c r="AU666" i="75"/>
  <c r="AO3" i="75"/>
  <c r="AC3" i="75"/>
  <c r="AH3" i="75"/>
  <c r="X3" i="75"/>
  <c r="V3" i="75"/>
  <c r="AA3" i="75"/>
  <c r="AJ3" i="75"/>
  <c r="AO11" i="75"/>
  <c r="AH11" i="75"/>
  <c r="AJ11" i="75"/>
  <c r="V11" i="75"/>
  <c r="AA11" i="75"/>
  <c r="AC11" i="75"/>
  <c r="AO19" i="75"/>
  <c r="V19" i="75"/>
  <c r="AC19" i="75"/>
  <c r="AH19" i="75"/>
  <c r="X19" i="75"/>
  <c r="AA19" i="75"/>
  <c r="AJ19" i="75"/>
  <c r="AJ27" i="75"/>
  <c r="V27" i="75"/>
  <c r="X27" i="75"/>
  <c r="AO27" i="75"/>
  <c r="AH27" i="75"/>
  <c r="AA27" i="75"/>
  <c r="AO35" i="75"/>
  <c r="V35" i="75"/>
  <c r="AC35" i="75"/>
  <c r="AH35" i="75"/>
  <c r="X35" i="75"/>
  <c r="AJ35" i="75"/>
  <c r="AA35" i="75"/>
  <c r="AO43" i="75"/>
  <c r="AJ43" i="75"/>
  <c r="V43" i="75"/>
  <c r="X43" i="75"/>
  <c r="AA43" i="75"/>
  <c r="AC43" i="75"/>
  <c r="AH43" i="75"/>
  <c r="X51" i="75"/>
  <c r="AA51" i="75"/>
  <c r="AO51" i="75"/>
  <c r="AJ51" i="75"/>
  <c r="AC51" i="75"/>
  <c r="AH51" i="75"/>
  <c r="AC59" i="75"/>
  <c r="AH59" i="75"/>
  <c r="AA59" i="75"/>
  <c r="AO59" i="75"/>
  <c r="V59" i="75"/>
  <c r="AJ59" i="75"/>
  <c r="AO67" i="75"/>
  <c r="AA67" i="75"/>
  <c r="AC67" i="75"/>
  <c r="AH67" i="75"/>
  <c r="V67" i="75"/>
  <c r="X67" i="75"/>
  <c r="AA75" i="75"/>
  <c r="AC75" i="75"/>
  <c r="X75" i="75"/>
  <c r="AO75" i="75"/>
  <c r="V75" i="75"/>
  <c r="AH75" i="75"/>
  <c r="X83" i="75"/>
  <c r="AH83" i="75"/>
  <c r="AJ83" i="75"/>
  <c r="V83" i="75"/>
  <c r="AC83" i="75"/>
  <c r="AO83" i="75"/>
  <c r="AO91" i="75"/>
  <c r="V91" i="75"/>
  <c r="X91" i="75"/>
  <c r="AC91" i="75"/>
  <c r="AH91" i="75"/>
  <c r="AJ91" i="75"/>
  <c r="AJ99" i="75"/>
  <c r="AO99" i="75"/>
  <c r="AA99" i="75"/>
  <c r="AC99" i="75"/>
  <c r="V99" i="75"/>
  <c r="X99" i="75"/>
  <c r="AC107" i="75"/>
  <c r="AO107" i="75"/>
  <c r="AH107" i="75"/>
  <c r="AJ107" i="75"/>
  <c r="AO115" i="75"/>
  <c r="AA115" i="75"/>
  <c r="AC115" i="75"/>
  <c r="V115" i="75"/>
  <c r="X115" i="75"/>
  <c r="AJ115" i="75"/>
  <c r="AC123" i="75"/>
  <c r="AH123" i="75"/>
  <c r="AO123" i="75"/>
  <c r="AJ123" i="75"/>
  <c r="AJ135" i="75"/>
  <c r="AO135" i="75"/>
  <c r="V135" i="75"/>
  <c r="AH135" i="75"/>
  <c r="AC135" i="75"/>
  <c r="AC143" i="75"/>
  <c r="AO143" i="75"/>
  <c r="AH143" i="75"/>
  <c r="V143" i="75"/>
  <c r="AJ143" i="75"/>
  <c r="X143" i="75"/>
  <c r="AO151" i="75"/>
  <c r="AH151" i="75"/>
  <c r="AC151" i="75"/>
  <c r="AJ151" i="75"/>
  <c r="AH159" i="75"/>
  <c r="AJ159" i="75"/>
  <c r="AO159" i="75"/>
  <c r="X159" i="75"/>
  <c r="AC159" i="75"/>
  <c r="V159" i="75"/>
  <c r="AA159" i="75"/>
  <c r="AH167" i="75"/>
  <c r="AC167" i="75"/>
  <c r="AJ167" i="75"/>
  <c r="X167" i="75"/>
  <c r="AO175" i="75"/>
  <c r="AJ175" i="75"/>
  <c r="V175" i="75"/>
  <c r="X175" i="75"/>
  <c r="AA175" i="75"/>
  <c r="AC175" i="75"/>
  <c r="AH175" i="75"/>
  <c r="AO187" i="75"/>
  <c r="AH187" i="75"/>
  <c r="AJ187" i="75"/>
  <c r="AA187" i="75"/>
  <c r="AC187" i="75"/>
  <c r="AH195" i="75"/>
  <c r="AO195" i="75"/>
  <c r="AC195" i="75"/>
  <c r="AJ195" i="75"/>
  <c r="AJ203" i="75"/>
  <c r="V203" i="75"/>
  <c r="AH203" i="75"/>
  <c r="AA203" i="75"/>
  <c r="AO203" i="75"/>
  <c r="AC203" i="75"/>
  <c r="AO211" i="75"/>
  <c r="V211" i="75"/>
  <c r="X211" i="75"/>
  <c r="AA211" i="75"/>
  <c r="AH211" i="75"/>
  <c r="AC211" i="75"/>
  <c r="V219" i="75"/>
  <c r="X219" i="75"/>
  <c r="AO219" i="75"/>
  <c r="AJ219" i="75"/>
  <c r="AC219" i="75"/>
  <c r="AH219" i="75"/>
  <c r="X227" i="75"/>
  <c r="AO227" i="75"/>
  <c r="AA227" i="75"/>
  <c r="AC227" i="75"/>
  <c r="AJ227" i="75"/>
  <c r="AH227" i="75"/>
  <c r="AO235" i="75"/>
  <c r="AC235" i="75"/>
  <c r="V235" i="75"/>
  <c r="AH235" i="75"/>
  <c r="AJ235" i="75"/>
  <c r="AH243" i="75"/>
  <c r="AO243" i="75"/>
  <c r="AJ243" i="75"/>
  <c r="AC251" i="75"/>
  <c r="AO251" i="75"/>
  <c r="AH251" i="75"/>
  <c r="V251" i="75"/>
  <c r="X251" i="75"/>
  <c r="AO259" i="75"/>
  <c r="AH259" i="75"/>
  <c r="AJ259" i="75"/>
  <c r="AO271" i="75"/>
  <c r="AJ271" i="75"/>
  <c r="V271" i="75"/>
  <c r="AH271" i="75"/>
  <c r="AA271" i="75"/>
  <c r="AC271" i="75"/>
  <c r="X279" i="75"/>
  <c r="AO279" i="75"/>
  <c r="AA279" i="75"/>
  <c r="AC279" i="75"/>
  <c r="AJ279" i="75"/>
  <c r="AH279" i="75"/>
  <c r="AO287" i="75"/>
  <c r="AA287" i="75"/>
  <c r="AH287" i="75"/>
  <c r="AJ287" i="75"/>
  <c r="AO295" i="75"/>
  <c r="AA295" i="75"/>
  <c r="AC295" i="75"/>
  <c r="AH295" i="75"/>
  <c r="AJ295" i="75"/>
  <c r="AJ303" i="75"/>
  <c r="AO303" i="75"/>
  <c r="AA303" i="75"/>
  <c r="AC311" i="75"/>
  <c r="AO311" i="75"/>
  <c r="AH311" i="75"/>
  <c r="AJ311" i="75"/>
  <c r="AO319" i="75"/>
  <c r="AH319" i="75"/>
  <c r="AJ319" i="75"/>
  <c r="AO323" i="75"/>
  <c r="AJ323" i="75"/>
  <c r="AC323" i="75"/>
  <c r="AH323" i="75"/>
  <c r="AO327" i="75"/>
  <c r="AJ327" i="75"/>
  <c r="V327" i="75"/>
  <c r="X327" i="75"/>
  <c r="AA327" i="75"/>
  <c r="AO331" i="75"/>
  <c r="V331" i="75"/>
  <c r="X331" i="75"/>
  <c r="AO335" i="75"/>
  <c r="AJ335" i="75"/>
  <c r="V335" i="75"/>
  <c r="AO343" i="75"/>
  <c r="AJ343" i="75"/>
  <c r="V343" i="75"/>
  <c r="AO347" i="75"/>
  <c r="V347" i="75"/>
  <c r="X347" i="75"/>
  <c r="AO351" i="75"/>
  <c r="X351" i="75"/>
  <c r="AA351" i="75"/>
  <c r="AO355" i="75"/>
  <c r="AA355" i="75"/>
  <c r="AC355" i="75"/>
  <c r="AO359" i="75"/>
  <c r="X359" i="75"/>
  <c r="AA359" i="75"/>
  <c r="AO363" i="75"/>
  <c r="AA363" i="75"/>
  <c r="AC363" i="75"/>
  <c r="AO367" i="75"/>
  <c r="V367" i="75"/>
  <c r="X367" i="75"/>
  <c r="AO371" i="75"/>
  <c r="X371" i="75"/>
  <c r="AA371" i="75"/>
  <c r="AO375" i="75"/>
  <c r="X375" i="75"/>
  <c r="AO379" i="75"/>
  <c r="X379" i="75"/>
  <c r="AA379" i="75"/>
  <c r="AO383" i="75"/>
  <c r="AC383" i="75"/>
  <c r="AH383" i="75"/>
  <c r="AO387" i="75"/>
  <c r="AC387" i="75"/>
  <c r="AH387" i="75"/>
  <c r="AO391" i="75"/>
  <c r="AC391" i="75"/>
  <c r="AH391" i="75"/>
  <c r="AO395" i="75"/>
  <c r="AC395" i="75"/>
  <c r="AH395" i="75"/>
  <c r="AO399" i="75"/>
  <c r="AH399" i="75"/>
  <c r="AJ399" i="75"/>
  <c r="AO403" i="75"/>
  <c r="AH403" i="75"/>
  <c r="AJ403" i="75"/>
  <c r="AO407" i="75"/>
  <c r="AC407" i="75"/>
  <c r="AH407" i="75"/>
  <c r="AA411" i="75"/>
  <c r="AC411" i="75"/>
  <c r="AO415" i="75"/>
  <c r="AA415" i="75"/>
  <c r="AC415" i="75"/>
  <c r="AO419" i="75"/>
  <c r="AA419" i="75"/>
  <c r="AC419" i="75"/>
  <c r="AO423" i="75"/>
  <c r="AA423" i="75"/>
  <c r="AC423" i="75"/>
  <c r="AO427" i="75"/>
  <c r="AC427" i="75"/>
  <c r="AH427" i="75"/>
  <c r="AO431" i="75"/>
  <c r="AA431" i="75"/>
  <c r="AC431" i="75"/>
  <c r="AO435" i="75"/>
  <c r="AA435" i="75"/>
  <c r="AC435" i="75"/>
  <c r="AO439" i="75"/>
  <c r="AA439" i="75"/>
  <c r="AC439" i="75"/>
  <c r="AO443" i="75"/>
  <c r="X443" i="75"/>
  <c r="AA443" i="75"/>
  <c r="AO447" i="75"/>
  <c r="AA447" i="75"/>
  <c r="AC447" i="75"/>
  <c r="AO451" i="75"/>
  <c r="X451" i="75"/>
  <c r="AA451" i="75"/>
  <c r="AO455" i="75"/>
  <c r="AA455" i="75"/>
  <c r="AC455" i="75"/>
  <c r="AO459" i="75"/>
  <c r="AA459" i="75"/>
  <c r="AC459" i="75"/>
  <c r="AO463" i="75"/>
  <c r="AC463" i="75"/>
  <c r="AH463" i="75"/>
  <c r="AO467" i="75"/>
  <c r="AH467" i="75"/>
  <c r="AJ467" i="75"/>
  <c r="AO471" i="75"/>
  <c r="AJ471" i="75"/>
  <c r="V471" i="75"/>
  <c r="AO475" i="75"/>
  <c r="AH475" i="75"/>
  <c r="AJ475" i="75"/>
  <c r="AO479" i="75"/>
  <c r="AH479" i="75"/>
  <c r="AJ479" i="75"/>
  <c r="AO483" i="75"/>
  <c r="AH483" i="75"/>
  <c r="AJ483" i="75"/>
  <c r="AO487" i="75"/>
  <c r="V487" i="75"/>
  <c r="X487" i="75"/>
  <c r="X491" i="75"/>
  <c r="AO491" i="75"/>
  <c r="AA491" i="75"/>
  <c r="AO495" i="75"/>
  <c r="X495" i="75"/>
  <c r="AA495" i="75"/>
  <c r="AO499" i="75"/>
  <c r="AA499" i="75"/>
  <c r="AC499" i="75"/>
  <c r="AO503" i="75"/>
  <c r="AA503" i="75"/>
  <c r="AC503" i="75"/>
  <c r="AO507" i="75"/>
  <c r="X507" i="75"/>
  <c r="AA507" i="75"/>
  <c r="AO511" i="75"/>
  <c r="AN511" i="75"/>
  <c r="AU511" i="75"/>
  <c r="V511" i="75"/>
  <c r="W511" i="75"/>
  <c r="X511" i="75"/>
  <c r="AU515" i="75"/>
  <c r="AN515" i="75"/>
  <c r="U515" i="75"/>
  <c r="V515" i="75"/>
  <c r="W515" i="75"/>
  <c r="X515" i="75"/>
  <c r="AN519" i="75"/>
  <c r="AO519" i="75"/>
  <c r="AU519" i="75"/>
  <c r="V519" i="75"/>
  <c r="W519" i="75"/>
  <c r="X519" i="75"/>
  <c r="Z519" i="75"/>
  <c r="AO523" i="75"/>
  <c r="AN523" i="75"/>
  <c r="AU523" i="75"/>
  <c r="W523" i="75"/>
  <c r="X523" i="75"/>
  <c r="Z523" i="75"/>
  <c r="AU527" i="75"/>
  <c r="AO527" i="75"/>
  <c r="AN527" i="75"/>
  <c r="V527" i="75"/>
  <c r="W527" i="75"/>
  <c r="X527" i="75"/>
  <c r="Z527" i="75"/>
  <c r="AN531" i="75"/>
  <c r="AO531" i="75"/>
  <c r="AU531" i="75"/>
  <c r="Z531" i="75"/>
  <c r="AA531" i="75"/>
  <c r="AB531" i="75"/>
  <c r="AO535" i="75"/>
  <c r="AN535" i="75"/>
  <c r="AU535" i="75"/>
  <c r="AJ535" i="75"/>
  <c r="U535" i="75"/>
  <c r="V535" i="75"/>
  <c r="W535" i="75"/>
  <c r="AO539" i="75"/>
  <c r="AC539" i="75"/>
  <c r="AH539" i="75"/>
  <c r="AO543" i="75"/>
  <c r="AA543" i="75"/>
  <c r="AC543" i="75"/>
  <c r="AO547" i="75"/>
  <c r="AA547" i="75"/>
  <c r="AC547" i="75"/>
  <c r="AO551" i="75"/>
  <c r="AC551" i="75"/>
  <c r="AH551" i="75"/>
  <c r="AO555" i="75"/>
  <c r="AC555" i="75"/>
  <c r="AH555" i="75"/>
  <c r="AO559" i="75"/>
  <c r="AJ559" i="75"/>
  <c r="V559" i="75"/>
  <c r="AO563" i="75"/>
  <c r="AJ563" i="75"/>
  <c r="V563" i="75"/>
  <c r="X563" i="75"/>
  <c r="AO567" i="75"/>
  <c r="X567" i="75"/>
  <c r="AA567" i="75"/>
  <c r="AO571" i="75"/>
  <c r="AJ571" i="75"/>
  <c r="V571" i="75"/>
  <c r="AO575" i="75"/>
  <c r="AJ575" i="75"/>
  <c r="V575" i="75"/>
  <c r="AO579" i="75"/>
  <c r="AJ579" i="75"/>
  <c r="V579" i="75"/>
  <c r="AO583" i="75"/>
  <c r="AJ583" i="75"/>
  <c r="V583" i="75"/>
  <c r="AO587" i="75"/>
  <c r="AH587" i="75"/>
  <c r="AJ587" i="75"/>
  <c r="AO591" i="75"/>
  <c r="AH591" i="75"/>
  <c r="AJ591" i="75"/>
  <c r="AO595" i="75"/>
  <c r="AH595" i="75"/>
  <c r="AJ595" i="75"/>
  <c r="AO599" i="75"/>
  <c r="AH599" i="75"/>
  <c r="AJ599" i="75"/>
  <c r="L603" i="75"/>
  <c r="AO603" i="75"/>
  <c r="AH603" i="75"/>
  <c r="AJ603" i="75"/>
  <c r="AO607" i="75"/>
  <c r="AH607" i="75"/>
  <c r="AJ607" i="75"/>
  <c r="AO611" i="75"/>
  <c r="AC611" i="75"/>
  <c r="AH611" i="75"/>
  <c r="AO615" i="75"/>
  <c r="AC615" i="75"/>
  <c r="AH615" i="75"/>
  <c r="AO619" i="75"/>
  <c r="AH619" i="75"/>
  <c r="AJ619" i="75"/>
  <c r="AO623" i="75"/>
  <c r="AH623" i="75"/>
  <c r="AJ623" i="75"/>
  <c r="V623" i="75"/>
  <c r="AO627" i="75"/>
  <c r="AJ627" i="75"/>
  <c r="V627" i="75"/>
  <c r="AO631" i="75"/>
  <c r="AJ631" i="75"/>
  <c r="V631" i="75"/>
  <c r="AH635" i="75"/>
  <c r="AJ635" i="75"/>
  <c r="AN639" i="75"/>
  <c r="AU639" i="75"/>
  <c r="AO639" i="75"/>
  <c r="AG639" i="75"/>
  <c r="AH639" i="75"/>
  <c r="AI639" i="75"/>
  <c r="AJ639" i="75"/>
  <c r="AN643" i="75"/>
  <c r="AO643" i="75"/>
  <c r="AP643" i="75"/>
  <c r="Z643" i="75"/>
  <c r="AA643" i="75"/>
  <c r="AC643" i="75"/>
  <c r="AN647" i="75"/>
  <c r="AO647" i="75"/>
  <c r="AU647" i="75"/>
  <c r="X647" i="75"/>
  <c r="Z647" i="75"/>
  <c r="AN651" i="75"/>
  <c r="AO651" i="75"/>
  <c r="V651" i="75"/>
  <c r="X651" i="75"/>
  <c r="Z651" i="75"/>
  <c r="AU655" i="75"/>
  <c r="AO655" i="75"/>
  <c r="AN655" i="75"/>
  <c r="U655" i="75"/>
  <c r="V655" i="75"/>
  <c r="X655" i="75"/>
  <c r="AO659" i="75"/>
  <c r="AN659" i="75"/>
  <c r="AU659" i="75"/>
  <c r="X659" i="75"/>
  <c r="Z659" i="75"/>
  <c r="AA659" i="75"/>
  <c r="AN663" i="75"/>
  <c r="AO663" i="75"/>
  <c r="AP663" i="75"/>
  <c r="AU663" i="75"/>
  <c r="AJ663" i="75"/>
  <c r="U663" i="75"/>
  <c r="V663" i="75"/>
  <c r="AN667" i="75"/>
  <c r="AO667" i="75"/>
  <c r="AU667" i="75"/>
  <c r="AC667" i="75"/>
  <c r="AG667" i="75"/>
  <c r="AH667" i="75"/>
  <c r="AI667" i="75"/>
  <c r="AO671" i="75"/>
  <c r="AJ671" i="75"/>
  <c r="AC701" i="75"/>
  <c r="V700" i="75"/>
  <c r="AB699" i="75"/>
  <c r="AH698" i="75"/>
  <c r="W697" i="75"/>
  <c r="AC696" i="75"/>
  <c r="V695" i="75"/>
  <c r="V691" i="75"/>
  <c r="Z690" i="75"/>
  <c r="AC689" i="75"/>
  <c r="W685" i="75"/>
  <c r="AA684" i="75"/>
  <c r="AB683" i="75"/>
  <c r="AG682" i="75"/>
  <c r="U679" i="75"/>
  <c r="X678" i="75"/>
  <c r="AB677" i="75"/>
  <c r="AJ674" i="75"/>
  <c r="Q673" i="75"/>
  <c r="AI666" i="75"/>
  <c r="AI665" i="75"/>
  <c r="V662" i="75"/>
  <c r="V661" i="75"/>
  <c r="P659" i="75"/>
  <c r="AC657" i="75"/>
  <c r="AA656" i="75"/>
  <c r="AH652" i="75"/>
  <c r="AG651" i="75"/>
  <c r="AG645" i="75"/>
  <c r="AG644" i="75"/>
  <c r="X643" i="75"/>
  <c r="X642" i="75"/>
  <c r="Q641" i="75"/>
  <c r="AJ638" i="75"/>
  <c r="AI637" i="75"/>
  <c r="AH631" i="75"/>
  <c r="AC630" i="75"/>
  <c r="AH625" i="75"/>
  <c r="AC618" i="75"/>
  <c r="AC613" i="75"/>
  <c r="X612" i="75"/>
  <c r="V611" i="75"/>
  <c r="Q610" i="75"/>
  <c r="P609" i="75"/>
  <c r="AC607" i="75"/>
  <c r="X605" i="75"/>
  <c r="AH601" i="75"/>
  <c r="AC595" i="75"/>
  <c r="AH583" i="75"/>
  <c r="AJ577" i="75"/>
  <c r="AA575" i="75"/>
  <c r="AH571" i="75"/>
  <c r="AA569" i="75"/>
  <c r="AA568" i="75"/>
  <c r="V567" i="75"/>
  <c r="V562" i="75"/>
  <c r="AH559" i="75"/>
  <c r="AC558" i="75"/>
  <c r="V557" i="75"/>
  <c r="AC553" i="75"/>
  <c r="X552" i="75"/>
  <c r="V551" i="75"/>
  <c r="AH549" i="75"/>
  <c r="AC541" i="75"/>
  <c r="X540" i="75"/>
  <c r="AA533" i="75"/>
  <c r="AA532" i="75"/>
  <c r="X531" i="75"/>
  <c r="AG527" i="75"/>
  <c r="Z526" i="75"/>
  <c r="AJ522" i="75"/>
  <c r="AB521" i="75"/>
  <c r="AA520" i="75"/>
  <c r="U519" i="75"/>
  <c r="AH516" i="75"/>
  <c r="AC515" i="75"/>
  <c r="W514" i="75"/>
  <c r="W513" i="75"/>
  <c r="AJ511" i="75"/>
  <c r="AJ510" i="75"/>
  <c r="AJ503" i="75"/>
  <c r="AC502" i="75"/>
  <c r="V500" i="75"/>
  <c r="AC497" i="75"/>
  <c r="V495" i="75"/>
  <c r="X489" i="75"/>
  <c r="AJ487" i="75"/>
  <c r="AH486" i="75"/>
  <c r="X485" i="75"/>
  <c r="V484" i="75"/>
  <c r="X479" i="75"/>
  <c r="Q478" i="75"/>
  <c r="AC475" i="75"/>
  <c r="AC474" i="75"/>
  <c r="X473" i="75"/>
  <c r="AH469" i="75"/>
  <c r="X467" i="75"/>
  <c r="AJ464" i="75"/>
  <c r="V456" i="75"/>
  <c r="Q449" i="75"/>
  <c r="AA445" i="75"/>
  <c r="AH441" i="75"/>
  <c r="AH440" i="75"/>
  <c r="V432" i="75"/>
  <c r="AJ429" i="75"/>
  <c r="AA427" i="75"/>
  <c r="X426" i="75"/>
  <c r="AJ423" i="75"/>
  <c r="AA421" i="75"/>
  <c r="V420" i="75"/>
  <c r="AH417" i="75"/>
  <c r="V408" i="75"/>
  <c r="V407" i="75"/>
  <c r="P406" i="75"/>
  <c r="AC403" i="75"/>
  <c r="V401" i="75"/>
  <c r="V400" i="75"/>
  <c r="AH397" i="75"/>
  <c r="AA391" i="75"/>
  <c r="AC385" i="75"/>
  <c r="V383" i="75"/>
  <c r="AH376" i="75"/>
  <c r="X373" i="75"/>
  <c r="Q372" i="75"/>
  <c r="P371" i="75"/>
  <c r="AC369" i="75"/>
  <c r="AA368" i="75"/>
  <c r="V366" i="75"/>
  <c r="P365" i="75"/>
  <c r="AJ363" i="75"/>
  <c r="AA362" i="75"/>
  <c r="X361" i="75"/>
  <c r="AH357" i="75"/>
  <c r="X355" i="75"/>
  <c r="V354" i="75"/>
  <c r="AH351" i="75"/>
  <c r="V349" i="75"/>
  <c r="AJ347" i="75"/>
  <c r="AH346" i="75"/>
  <c r="X344" i="75"/>
  <c r="Q343" i="75"/>
  <c r="Q342" i="75"/>
  <c r="V337" i="75"/>
  <c r="AH335" i="75"/>
  <c r="AH334" i="75"/>
  <c r="AA323" i="75"/>
  <c r="AJ321" i="75"/>
  <c r="AC319" i="75"/>
  <c r="AA311" i="75"/>
  <c r="AA309" i="75"/>
  <c r="AC287" i="75"/>
  <c r="AA285" i="75"/>
  <c r="AA282" i="75"/>
  <c r="AA280" i="75"/>
  <c r="AC270" i="75"/>
  <c r="AH262" i="75"/>
  <c r="AH260" i="75"/>
  <c r="Q256" i="75"/>
  <c r="AJ248" i="75"/>
  <c r="AC243" i="75"/>
  <c r="AJ221" i="75"/>
  <c r="AA219" i="75"/>
  <c r="X214" i="75"/>
  <c r="X212" i="75"/>
  <c r="AC204" i="75"/>
  <c r="X194" i="75"/>
  <c r="Q192" i="75"/>
  <c r="AH177" i="75"/>
  <c r="AA170" i="75"/>
  <c r="V167" i="75"/>
  <c r="X156" i="75"/>
  <c r="AA132" i="75"/>
  <c r="AC128" i="75"/>
  <c r="AA121" i="75"/>
  <c r="AA107" i="75"/>
  <c r="AJ93" i="75"/>
  <c r="AH86" i="75"/>
  <c r="AA68" i="75"/>
  <c r="AH48" i="75"/>
  <c r="AA45" i="75"/>
  <c r="AA40" i="75"/>
  <c r="AA36" i="75"/>
  <c r="AC10" i="75"/>
  <c r="AC5" i="75"/>
  <c r="AU644" i="75"/>
  <c r="AN533" i="75"/>
  <c r="AO464" i="75"/>
  <c r="AO365" i="75"/>
  <c r="U696" i="75"/>
  <c r="AH690" i="75"/>
  <c r="AC685" i="75"/>
  <c r="AC679" i="75"/>
  <c r="AI678" i="75"/>
  <c r="AA669" i="75"/>
  <c r="V645" i="75"/>
  <c r="AC621" i="75"/>
  <c r="P589" i="75"/>
  <c r="AC461" i="75"/>
  <c r="AC449" i="75"/>
  <c r="AA405" i="75"/>
  <c r="AA393" i="75"/>
  <c r="AC193" i="75"/>
  <c r="Q6" i="75"/>
  <c r="P26" i="75"/>
  <c r="Q42" i="75"/>
  <c r="P58" i="75"/>
  <c r="Q78" i="75"/>
  <c r="P138" i="75"/>
  <c r="Q138" i="75"/>
  <c r="Q150" i="75"/>
  <c r="Q186" i="75"/>
  <c r="P202" i="75"/>
  <c r="P222" i="75"/>
  <c r="Q222" i="75"/>
  <c r="P278" i="75"/>
  <c r="Q294" i="75"/>
  <c r="P310" i="75"/>
  <c r="Q386" i="75"/>
  <c r="P426" i="75"/>
  <c r="P438" i="75"/>
  <c r="Q438" i="75"/>
  <c r="Q450" i="75"/>
  <c r="Q542" i="75"/>
  <c r="P554" i="75"/>
  <c r="Q642" i="75"/>
  <c r="AB697" i="75"/>
  <c r="AB679" i="75"/>
  <c r="AH617" i="75"/>
  <c r="AH593" i="75"/>
  <c r="X585" i="75"/>
  <c r="Z529" i="75"/>
  <c r="AA513" i="75"/>
  <c r="AH421" i="75"/>
  <c r="AA413" i="75"/>
  <c r="V405" i="75"/>
  <c r="AA365" i="75"/>
  <c r="P357" i="75"/>
  <c r="AA337" i="75"/>
  <c r="AH285" i="75"/>
  <c r="V269" i="75"/>
  <c r="X137" i="75"/>
  <c r="AO6" i="75"/>
  <c r="AH6" i="75"/>
  <c r="AJ6" i="75"/>
  <c r="X6" i="75"/>
  <c r="AA6" i="75"/>
  <c r="V6" i="75"/>
  <c r="AC6" i="75"/>
  <c r="X26" i="75"/>
  <c r="AO26" i="75"/>
  <c r="AA26" i="75"/>
  <c r="AH26" i="75"/>
  <c r="AJ26" i="75"/>
  <c r="AO46" i="75"/>
  <c r="AA46" i="75"/>
  <c r="X46" i="75"/>
  <c r="AC46" i="75"/>
  <c r="V46" i="75"/>
  <c r="AH46" i="75"/>
  <c r="AJ46" i="75"/>
  <c r="AO62" i="75"/>
  <c r="AJ62" i="75"/>
  <c r="V62" i="75"/>
  <c r="AH62" i="75"/>
  <c r="X62" i="75"/>
  <c r="AC62" i="75"/>
  <c r="AA62" i="75"/>
  <c r="AO78" i="75"/>
  <c r="AH78" i="75"/>
  <c r="AC78" i="75"/>
  <c r="AJ78" i="75"/>
  <c r="AO94" i="75"/>
  <c r="V94" i="75"/>
  <c r="X94" i="75"/>
  <c r="AC94" i="75"/>
  <c r="AA94" i="75"/>
  <c r="AO110" i="75"/>
  <c r="AH110" i="75"/>
  <c r="V110" i="75"/>
  <c r="X110" i="75"/>
  <c r="AA110" i="75"/>
  <c r="AO126" i="75"/>
  <c r="V126" i="75"/>
  <c r="X126" i="75"/>
  <c r="AJ126" i="75"/>
  <c r="AC126" i="75"/>
  <c r="AH126" i="75"/>
  <c r="AO142" i="75"/>
  <c r="AJ142" i="75"/>
  <c r="V142" i="75"/>
  <c r="AA142" i="75"/>
  <c r="AC142" i="75"/>
  <c r="AH142" i="75"/>
  <c r="AO158" i="75"/>
  <c r="V158" i="75"/>
  <c r="X158" i="75"/>
  <c r="AA158" i="75"/>
  <c r="AH158" i="75"/>
  <c r="AJ158" i="75"/>
  <c r="AO178" i="75"/>
  <c r="V178" i="75"/>
  <c r="X178" i="75"/>
  <c r="AA178" i="75"/>
  <c r="AC178" i="75"/>
  <c r="AJ178" i="75"/>
  <c r="AO202" i="75"/>
  <c r="V202" i="75"/>
  <c r="X202" i="75"/>
  <c r="AC202" i="75"/>
  <c r="AH202" i="75"/>
  <c r="AO226" i="75"/>
  <c r="AA226" i="75"/>
  <c r="V226" i="75"/>
  <c r="X226" i="75"/>
  <c r="AO246" i="75"/>
  <c r="V246" i="75"/>
  <c r="X246" i="75"/>
  <c r="AC246" i="75"/>
  <c r="AO266" i="75"/>
  <c r="V266" i="75"/>
  <c r="X266" i="75"/>
  <c r="AA266" i="75"/>
  <c r="AH266" i="75"/>
  <c r="AC266" i="75"/>
  <c r="AO286" i="75"/>
  <c r="AC286" i="75"/>
  <c r="AH286" i="75"/>
  <c r="V286" i="75"/>
  <c r="X286" i="75"/>
  <c r="AA286" i="75"/>
  <c r="AO310" i="75"/>
  <c r="AJ310" i="75"/>
  <c r="AC310" i="75"/>
  <c r="AH310" i="75"/>
  <c r="V310" i="75"/>
  <c r="X310" i="75"/>
  <c r="AA310" i="75"/>
  <c r="AO330" i="75"/>
  <c r="X330" i="75"/>
  <c r="AA330" i="75"/>
  <c r="AH330" i="75"/>
  <c r="AJ330" i="75"/>
  <c r="AO350" i="75"/>
  <c r="AA350" i="75"/>
  <c r="AC350" i="75"/>
  <c r="AO370" i="75"/>
  <c r="AA370" i="75"/>
  <c r="AC370" i="75"/>
  <c r="AO390" i="75"/>
  <c r="AH390" i="75"/>
  <c r="AJ390" i="75"/>
  <c r="AO410" i="75"/>
  <c r="AC410" i="75"/>
  <c r="AH410" i="75"/>
  <c r="AO430" i="75"/>
  <c r="AH430" i="75"/>
  <c r="AJ430" i="75"/>
  <c r="AO450" i="75"/>
  <c r="AC450" i="75"/>
  <c r="AH450" i="75"/>
  <c r="AO470" i="75"/>
  <c r="V470" i="75"/>
  <c r="X470" i="75"/>
  <c r="AO490" i="75"/>
  <c r="AA490" i="75"/>
  <c r="AC490" i="75"/>
  <c r="AO506" i="75"/>
  <c r="AC506" i="75"/>
  <c r="AH506" i="75"/>
  <c r="AN530" i="75"/>
  <c r="AO530" i="75"/>
  <c r="AU530" i="75"/>
  <c r="AB530" i="75"/>
  <c r="AC530" i="75"/>
  <c r="AG530" i="75"/>
  <c r="AH530" i="75"/>
  <c r="AO550" i="75"/>
  <c r="AH550" i="75"/>
  <c r="AJ550" i="75"/>
  <c r="AO570" i="75"/>
  <c r="X570" i="75"/>
  <c r="AA570" i="75"/>
  <c r="AJ590" i="75"/>
  <c r="V590" i="75"/>
  <c r="AO606" i="75"/>
  <c r="V606" i="75"/>
  <c r="X606" i="75"/>
  <c r="AO626" i="75"/>
  <c r="V626" i="75"/>
  <c r="X626" i="75"/>
  <c r="AN650" i="75"/>
  <c r="AO650" i="75"/>
  <c r="AU650" i="75"/>
  <c r="Z650" i="75"/>
  <c r="AA650" i="75"/>
  <c r="AC650" i="75"/>
  <c r="AO670" i="75"/>
  <c r="V670" i="75"/>
  <c r="AU680" i="75"/>
  <c r="AP680" i="75"/>
  <c r="AO680" i="75"/>
  <c r="AH680" i="75"/>
  <c r="AI680" i="75"/>
  <c r="U698" i="75"/>
  <c r="AI696" i="75"/>
  <c r="X692" i="75"/>
  <c r="W680" i="75"/>
  <c r="V669" i="75"/>
  <c r="Q665" i="75"/>
  <c r="Z641" i="75"/>
  <c r="AC574" i="75"/>
  <c r="AB525" i="75"/>
  <c r="V517" i="75"/>
  <c r="Z513" i="75"/>
  <c r="Q510" i="75"/>
  <c r="AH501" i="75"/>
  <c r="V493" i="75"/>
  <c r="AJ490" i="75"/>
  <c r="AJ481" i="75"/>
  <c r="AA478" i="75"/>
  <c r="AA466" i="75"/>
  <c r="AC462" i="75"/>
  <c r="AA461" i="75"/>
  <c r="AH457" i="75"/>
  <c r="AA449" i="75"/>
  <c r="X430" i="75"/>
  <c r="AC409" i="75"/>
  <c r="AC390" i="75"/>
  <c r="AH696" i="75"/>
  <c r="AB690" i="75"/>
  <c r="X661" i="75"/>
  <c r="AA642" i="75"/>
  <c r="AA622" i="75"/>
  <c r="AC593" i="75"/>
  <c r="AJ570" i="75"/>
  <c r="V550" i="75"/>
  <c r="AH541" i="75"/>
  <c r="X437" i="75"/>
  <c r="AC401" i="75"/>
  <c r="AH385" i="75"/>
  <c r="P559" i="75"/>
  <c r="P591" i="75"/>
  <c r="P599" i="75"/>
  <c r="P607" i="75"/>
  <c r="Q607" i="75"/>
  <c r="Q619" i="75"/>
  <c r="P627" i="75"/>
  <c r="P635" i="75"/>
  <c r="Q635" i="75"/>
  <c r="P667" i="75"/>
  <c r="Q667" i="75"/>
  <c r="AN675" i="75"/>
  <c r="AU675" i="75"/>
  <c r="AO675" i="75"/>
  <c r="AI675" i="75"/>
  <c r="AJ675" i="75"/>
  <c r="AN687" i="75"/>
  <c r="AO687" i="75"/>
  <c r="AU687" i="75"/>
  <c r="W687" i="75"/>
  <c r="X687" i="75"/>
  <c r="AN693" i="75"/>
  <c r="AO693" i="75"/>
  <c r="AP693" i="75"/>
  <c r="AU693" i="75"/>
  <c r="AC699" i="75"/>
  <c r="AG696" i="75"/>
  <c r="AJ693" i="75"/>
  <c r="W691" i="75"/>
  <c r="AA690" i="75"/>
  <c r="X685" i="75"/>
  <c r="AB684" i="75"/>
  <c r="V679" i="75"/>
  <c r="Z642" i="75"/>
  <c r="AJ637" i="75"/>
  <c r="Q615" i="75"/>
  <c r="AC605" i="75"/>
  <c r="AH589" i="75"/>
  <c r="AH582" i="75"/>
  <c r="AC581" i="75"/>
  <c r="X538" i="75"/>
  <c r="AJ521" i="75"/>
  <c r="AC514" i="75"/>
  <c r="X513" i="75"/>
  <c r="AJ509" i="75"/>
  <c r="X461" i="75"/>
  <c r="AJ458" i="75"/>
  <c r="AJ434" i="75"/>
  <c r="AA433" i="75"/>
  <c r="V430" i="75"/>
  <c r="AJ422" i="75"/>
  <c r="AJ410" i="75"/>
  <c r="AC402" i="75"/>
  <c r="X389" i="75"/>
  <c r="AH374" i="75"/>
  <c r="Q341" i="75"/>
  <c r="AH333" i="75"/>
  <c r="V329" i="75"/>
  <c r="AJ265" i="75"/>
  <c r="AH246" i="75"/>
  <c r="P242" i="75"/>
  <c r="X217" i="75"/>
  <c r="AC210" i="75"/>
  <c r="AH181" i="75"/>
  <c r="AH94" i="75"/>
  <c r="AO7" i="75"/>
  <c r="AC7" i="75"/>
  <c r="AH7" i="75"/>
  <c r="AA7" i="75"/>
  <c r="AJ7" i="75"/>
  <c r="AO15" i="75"/>
  <c r="AJ15" i="75"/>
  <c r="V15" i="75"/>
  <c r="X15" i="75"/>
  <c r="AC15" i="75"/>
  <c r="AH15" i="75"/>
  <c r="AA15" i="75"/>
  <c r="AO23" i="75"/>
  <c r="AJ23" i="75"/>
  <c r="V23" i="75"/>
  <c r="AH23" i="75"/>
  <c r="AA23" i="75"/>
  <c r="AC23" i="75"/>
  <c r="AO31" i="75"/>
  <c r="V31" i="75"/>
  <c r="X31" i="75"/>
  <c r="AA31" i="75"/>
  <c r="AC31" i="75"/>
  <c r="AJ31" i="75"/>
  <c r="V39" i="75"/>
  <c r="X39" i="75"/>
  <c r="AO39" i="75"/>
  <c r="AH39" i="75"/>
  <c r="AJ39" i="75"/>
  <c r="AC39" i="75"/>
  <c r="V47" i="75"/>
  <c r="AA47" i="75"/>
  <c r="AC47" i="75"/>
  <c r="AH47" i="75"/>
  <c r="AJ47" i="75"/>
  <c r="AO55" i="75"/>
  <c r="AA55" i="75"/>
  <c r="AC55" i="75"/>
  <c r="V55" i="75"/>
  <c r="AC63" i="75"/>
  <c r="AO63" i="75"/>
  <c r="AJ63" i="75"/>
  <c r="X63" i="75"/>
  <c r="AA63" i="75"/>
  <c r="AH63" i="75"/>
  <c r="X71" i="75"/>
  <c r="AO71" i="75"/>
  <c r="AA71" i="75"/>
  <c r="AH71" i="75"/>
  <c r="AJ71" i="75"/>
  <c r="AO79" i="75"/>
  <c r="AA79" i="75"/>
  <c r="AH79" i="75"/>
  <c r="AC79" i="75"/>
  <c r="X79" i="75"/>
  <c r="V87" i="75"/>
  <c r="X87" i="75"/>
  <c r="AJ87" i="75"/>
  <c r="AA87" i="75"/>
  <c r="AC87" i="75"/>
  <c r="AH87" i="75"/>
  <c r="AH95" i="75"/>
  <c r="AJ95" i="75"/>
  <c r="V95" i="75"/>
  <c r="AO95" i="75"/>
  <c r="X95" i="75"/>
  <c r="AC95" i="75"/>
  <c r="AO103" i="75"/>
  <c r="AH103" i="75"/>
  <c r="AJ103" i="75"/>
  <c r="AC103" i="75"/>
  <c r="X103" i="75"/>
  <c r="AA103" i="75"/>
  <c r="AA111" i="75"/>
  <c r="AO111" i="75"/>
  <c r="AJ111" i="75"/>
  <c r="V111" i="75"/>
  <c r="X111" i="75"/>
  <c r="AC119" i="75"/>
  <c r="AO119" i="75"/>
  <c r="AA119" i="75"/>
  <c r="AH119" i="75"/>
  <c r="V119" i="75"/>
  <c r="X119" i="75"/>
  <c r="AJ119" i="75"/>
  <c r="AO127" i="75"/>
  <c r="AJ127" i="75"/>
  <c r="X127" i="75"/>
  <c r="V127" i="75"/>
  <c r="AA127" i="75"/>
  <c r="AH127" i="75"/>
  <c r="X131" i="75"/>
  <c r="AO131" i="75"/>
  <c r="AH131" i="75"/>
  <c r="AA131" i="75"/>
  <c r="AC131" i="75"/>
  <c r="AJ131" i="75"/>
  <c r="AO139" i="75"/>
  <c r="AH139" i="75"/>
  <c r="AJ139" i="75"/>
  <c r="AC139" i="75"/>
  <c r="AA139" i="75"/>
  <c r="AC147" i="75"/>
  <c r="AO147" i="75"/>
  <c r="V147" i="75"/>
  <c r="X147" i="75"/>
  <c r="AA147" i="75"/>
  <c r="AH147" i="75"/>
  <c r="AJ147" i="75"/>
  <c r="AH155" i="75"/>
  <c r="AJ155" i="75"/>
  <c r="AO155" i="75"/>
  <c r="V155" i="75"/>
  <c r="AC155" i="75"/>
  <c r="AO163" i="75"/>
  <c r="AH163" i="75"/>
  <c r="AJ163" i="75"/>
  <c r="AA163" i="75"/>
  <c r="X163" i="75"/>
  <c r="AJ171" i="75"/>
  <c r="AO171" i="75"/>
  <c r="V171" i="75"/>
  <c r="X171" i="75"/>
  <c r="AA171" i="75"/>
  <c r="AO179" i="75"/>
  <c r="AH179" i="75"/>
  <c r="X179" i="75"/>
  <c r="AA179" i="75"/>
  <c r="AJ179" i="75"/>
  <c r="AC183" i="75"/>
  <c r="AH183" i="75"/>
  <c r="AO183" i="75"/>
  <c r="AH191" i="75"/>
  <c r="AO191" i="75"/>
  <c r="V191" i="75"/>
  <c r="AA191" i="75"/>
  <c r="X191" i="75"/>
  <c r="AO199" i="75"/>
  <c r="AH199" i="75"/>
  <c r="AA199" i="75"/>
  <c r="V199" i="75"/>
  <c r="AC199" i="75"/>
  <c r="AJ207" i="75"/>
  <c r="AO207" i="75"/>
  <c r="V207" i="75"/>
  <c r="AA207" i="75"/>
  <c r="V215" i="75"/>
  <c r="AO215" i="75"/>
  <c r="X215" i="75"/>
  <c r="AC215" i="75"/>
  <c r="AH215" i="75"/>
  <c r="AO223" i="75"/>
  <c r="V223" i="75"/>
  <c r="AA231" i="75"/>
  <c r="AC231" i="75"/>
  <c r="AO231" i="75"/>
  <c r="AJ231" i="75"/>
  <c r="V231" i="75"/>
  <c r="X231" i="75"/>
  <c r="AH239" i="75"/>
  <c r="AO239" i="75"/>
  <c r="AA239" i="75"/>
  <c r="AC239" i="75"/>
  <c r="V239" i="75"/>
  <c r="X239" i="75"/>
  <c r="AO247" i="75"/>
  <c r="AJ247" i="75"/>
  <c r="V247" i="75"/>
  <c r="X247" i="75"/>
  <c r="AA247" i="75"/>
  <c r="AC247" i="75"/>
  <c r="AH247" i="75"/>
  <c r="AC255" i="75"/>
  <c r="AO255" i="75"/>
  <c r="X255" i="75"/>
  <c r="AA255" i="75"/>
  <c r="V255" i="75"/>
  <c r="AH263" i="75"/>
  <c r="AO263" i="75"/>
  <c r="V263" i="75"/>
  <c r="AA263" i="75"/>
  <c r="X263" i="75"/>
  <c r="AJ267" i="75"/>
  <c r="AO267" i="75"/>
  <c r="AA267" i="75"/>
  <c r="V275" i="75"/>
  <c r="X275" i="75"/>
  <c r="AO275" i="75"/>
  <c r="AC275" i="75"/>
  <c r="AO283" i="75"/>
  <c r="AA283" i="75"/>
  <c r="AJ283" i="75"/>
  <c r="V283" i="75"/>
  <c r="X291" i="75"/>
  <c r="AA291" i="75"/>
  <c r="V291" i="75"/>
  <c r="AH291" i="75"/>
  <c r="AC299" i="75"/>
  <c r="AH299" i="75"/>
  <c r="AO299" i="75"/>
  <c r="V299" i="75"/>
  <c r="X299" i="75"/>
  <c r="AA299" i="75"/>
  <c r="AO307" i="75"/>
  <c r="AH307" i="75"/>
  <c r="AJ307" i="75"/>
  <c r="AC307" i="75"/>
  <c r="V307" i="75"/>
  <c r="X307" i="75"/>
  <c r="AA307" i="75"/>
  <c r="AO315" i="75"/>
  <c r="AJ315" i="75"/>
  <c r="V315" i="75"/>
  <c r="X315" i="75"/>
  <c r="AA315" i="75"/>
  <c r="AO339" i="75"/>
  <c r="V339" i="75"/>
  <c r="X339" i="75"/>
  <c r="AN676" i="75"/>
  <c r="AO676" i="75"/>
  <c r="AP676" i="75"/>
  <c r="AU676" i="75"/>
  <c r="AA676" i="75"/>
  <c r="AB676" i="75"/>
  <c r="AN682" i="75"/>
  <c r="AO682" i="75"/>
  <c r="AP682" i="75"/>
  <c r="AU682" i="75"/>
  <c r="V682" i="75"/>
  <c r="W682" i="75"/>
  <c r="AP688" i="75"/>
  <c r="AU688" i="75"/>
  <c r="AN688" i="75"/>
  <c r="AG688" i="75"/>
  <c r="AH688" i="75"/>
  <c r="AN694" i="75"/>
  <c r="AO694" i="75"/>
  <c r="AP694" i="75"/>
  <c r="AU694" i="75"/>
  <c r="AP700" i="75"/>
  <c r="AN700" i="75"/>
  <c r="AU700" i="75"/>
  <c r="AB701" i="75"/>
  <c r="AJ700" i="75"/>
  <c r="U700" i="75"/>
  <c r="AA699" i="75"/>
  <c r="V697" i="75"/>
  <c r="AB696" i="75"/>
  <c r="AJ695" i="75"/>
  <c r="U695" i="75"/>
  <c r="AH693" i="75"/>
  <c r="AJ692" i="75"/>
  <c r="U691" i="75"/>
  <c r="X690" i="75"/>
  <c r="AB689" i="75"/>
  <c r="AC688" i="75"/>
  <c r="AJ687" i="75"/>
  <c r="AA683" i="75"/>
  <c r="AC682" i="75"/>
  <c r="AJ681" i="75"/>
  <c r="W678" i="75"/>
  <c r="AA677" i="75"/>
  <c r="AG676" i="75"/>
  <c r="AH675" i="75"/>
  <c r="AI674" i="75"/>
  <c r="AJ670" i="75"/>
  <c r="AJ669" i="75"/>
  <c r="Q668" i="75"/>
  <c r="AH665" i="75"/>
  <c r="AA664" i="75"/>
  <c r="AA663" i="75"/>
  <c r="U662" i="75"/>
  <c r="U661" i="75"/>
  <c r="AJ658" i="75"/>
  <c r="Z656" i="75"/>
  <c r="AG652" i="75"/>
  <c r="AC651" i="75"/>
  <c r="V649" i="75"/>
  <c r="AJ647" i="75"/>
  <c r="AJ646" i="75"/>
  <c r="AC645" i="75"/>
  <c r="AC644" i="75"/>
  <c r="Q640" i="75"/>
  <c r="AI638" i="75"/>
  <c r="AH637" i="75"/>
  <c r="AA636" i="75"/>
  <c r="X635" i="75"/>
  <c r="Q633" i="75"/>
  <c r="X629" i="75"/>
  <c r="V628" i="75"/>
  <c r="X624" i="75"/>
  <c r="AC619" i="75"/>
  <c r="Q616" i="75"/>
  <c r="AJ608" i="75"/>
  <c r="V604" i="75"/>
  <c r="AH602" i="75"/>
  <c r="X600" i="75"/>
  <c r="X599" i="75"/>
  <c r="AA594" i="75"/>
  <c r="V593" i="75"/>
  <c r="AH590" i="75"/>
  <c r="X588" i="75"/>
  <c r="X587" i="75"/>
  <c r="Q585" i="75"/>
  <c r="AC582" i="75"/>
  <c r="V581" i="75"/>
  <c r="V580" i="75"/>
  <c r="AJ578" i="75"/>
  <c r="AA576" i="75"/>
  <c r="AC564" i="75"/>
  <c r="AA563" i="75"/>
  <c r="AC548" i="75"/>
  <c r="X547" i="75"/>
  <c r="X546" i="75"/>
  <c r="Q545" i="75"/>
  <c r="AJ543" i="75"/>
  <c r="AC542" i="75"/>
  <c r="V539" i="75"/>
  <c r="Q538" i="75"/>
  <c r="Q537" i="75"/>
  <c r="AH535" i="75"/>
  <c r="AH534" i="75"/>
  <c r="Z533" i="75"/>
  <c r="Z532" i="75"/>
  <c r="W531" i="75"/>
  <c r="V530" i="75"/>
  <c r="AH528" i="75"/>
  <c r="AC527" i="75"/>
  <c r="X526" i="75"/>
  <c r="AJ523" i="75"/>
  <c r="AA521" i="75"/>
  <c r="Z520" i="75"/>
  <c r="Q519" i="75"/>
  <c r="Q518" i="75"/>
  <c r="AG516" i="75"/>
  <c r="AB515" i="75"/>
  <c r="V514" i="75"/>
  <c r="V513" i="75"/>
  <c r="AA509" i="75"/>
  <c r="AA508" i="75"/>
  <c r="V507" i="75"/>
  <c r="AJ504" i="75"/>
  <c r="AA501" i="75"/>
  <c r="AA496" i="75"/>
  <c r="AH492" i="75"/>
  <c r="AH491" i="75"/>
  <c r="X490" i="75"/>
  <c r="AC481" i="75"/>
  <c r="X480" i="75"/>
  <c r="AJ476" i="75"/>
  <c r="V472" i="75"/>
  <c r="AA463" i="75"/>
  <c r="AJ459" i="75"/>
  <c r="AA458" i="75"/>
  <c r="AH453" i="75"/>
  <c r="AC452" i="75"/>
  <c r="V451" i="75"/>
  <c r="AJ447" i="75"/>
  <c r="AA446" i="75"/>
  <c r="Q444" i="75"/>
  <c r="Q443" i="75"/>
  <c r="X439" i="75"/>
  <c r="AJ435" i="75"/>
  <c r="AA434" i="75"/>
  <c r="AH428" i="75"/>
  <c r="AJ424" i="75"/>
  <c r="AA422" i="75"/>
  <c r="Q419" i="75"/>
  <c r="AC416" i="75"/>
  <c r="X415" i="75"/>
  <c r="V414" i="75"/>
  <c r="AJ412" i="75"/>
  <c r="AJ411" i="75"/>
  <c r="AA410" i="75"/>
  <c r="AJ405" i="75"/>
  <c r="AJ404" i="75"/>
  <c r="AA402" i="75"/>
  <c r="X396" i="75"/>
  <c r="V395" i="75"/>
  <c r="AH392" i="75"/>
  <c r="X390" i="75"/>
  <c r="AC386" i="75"/>
  <c r="V384" i="75"/>
  <c r="AH381" i="75"/>
  <c r="AC380" i="75"/>
  <c r="V379" i="75"/>
  <c r="Q378" i="75"/>
  <c r="AC375" i="75"/>
  <c r="X374" i="75"/>
  <c r="AJ370" i="75"/>
  <c r="AJ364" i="75"/>
  <c r="AC356" i="75"/>
  <c r="AH352" i="75"/>
  <c r="X345" i="75"/>
  <c r="AC340" i="75"/>
  <c r="V338" i="75"/>
  <c r="X333" i="75"/>
  <c r="X332" i="75"/>
  <c r="X325" i="75"/>
  <c r="X323" i="75"/>
  <c r="Q318" i="75"/>
  <c r="P305" i="75"/>
  <c r="AJ299" i="75"/>
  <c r="Q292" i="75"/>
  <c r="Q290" i="75"/>
  <c r="X287" i="75"/>
  <c r="X285" i="75"/>
  <c r="AA277" i="75"/>
  <c r="AC272" i="75"/>
  <c r="AH267" i="75"/>
  <c r="AJ255" i="75"/>
  <c r="Q253" i="75"/>
  <c r="AC241" i="75"/>
  <c r="AH238" i="75"/>
  <c r="AJ233" i="75"/>
  <c r="AH231" i="75"/>
  <c r="AH226" i="75"/>
  <c r="AA209" i="75"/>
  <c r="AA202" i="75"/>
  <c r="V197" i="75"/>
  <c r="AH186" i="75"/>
  <c r="Q181" i="75"/>
  <c r="V177" i="75"/>
  <c r="V153" i="75"/>
  <c r="AJ145" i="75"/>
  <c r="X142" i="75"/>
  <c r="AA135" i="75"/>
  <c r="X121" i="75"/>
  <c r="Q118" i="75"/>
  <c r="AJ110" i="75"/>
  <c r="X107" i="75"/>
  <c r="V97" i="75"/>
  <c r="AH93" i="75"/>
  <c r="AA83" i="75"/>
  <c r="Q76" i="75"/>
  <c r="AC71" i="75"/>
  <c r="V64" i="75"/>
  <c r="AH52" i="75"/>
  <c r="Q45" i="75"/>
  <c r="AA10" i="75"/>
  <c r="AU699" i="75"/>
  <c r="AO688" i="75"/>
  <c r="AO281" i="75"/>
  <c r="Q41" i="75"/>
  <c r="P53" i="75"/>
  <c r="P65" i="75"/>
  <c r="P129" i="75"/>
  <c r="P141" i="75"/>
  <c r="Q141" i="75"/>
  <c r="P177" i="75"/>
  <c r="Q177" i="75"/>
  <c r="Q229" i="75"/>
  <c r="P241" i="75"/>
  <c r="Q265" i="75"/>
  <c r="P289" i="75"/>
  <c r="Q289" i="75"/>
  <c r="P301" i="75"/>
  <c r="P353" i="75"/>
  <c r="P361" i="75"/>
  <c r="P369" i="75"/>
  <c r="P497" i="75"/>
  <c r="P525" i="75"/>
  <c r="P653" i="75"/>
  <c r="AN684" i="75"/>
  <c r="AO684" i="75"/>
  <c r="AP684" i="75"/>
  <c r="AU684" i="75"/>
  <c r="X684" i="75"/>
  <c r="Z684" i="75"/>
  <c r="Q385" i="75"/>
  <c r="AO9" i="75"/>
  <c r="X9" i="75"/>
  <c r="AH9" i="75"/>
  <c r="AJ9" i="75"/>
  <c r="AA9" i="75"/>
  <c r="AC9" i="75"/>
  <c r="V9" i="75"/>
  <c r="AO25" i="75"/>
  <c r="AA25" i="75"/>
  <c r="AC25" i="75"/>
  <c r="AJ25" i="75"/>
  <c r="X25" i="75"/>
  <c r="AC41" i="75"/>
  <c r="AH41" i="75"/>
  <c r="V41" i="75"/>
  <c r="AA41" i="75"/>
  <c r="X41" i="75"/>
  <c r="AO61" i="75"/>
  <c r="X61" i="75"/>
  <c r="AH61" i="75"/>
  <c r="AJ61" i="75"/>
  <c r="AA61" i="75"/>
  <c r="AO73" i="75"/>
  <c r="AJ73" i="75"/>
  <c r="V73" i="75"/>
  <c r="X73" i="75"/>
  <c r="AA73" i="75"/>
  <c r="AH73" i="75"/>
  <c r="AC89" i="75"/>
  <c r="AO89" i="75"/>
  <c r="AJ89" i="75"/>
  <c r="AA89" i="75"/>
  <c r="AH89" i="75"/>
  <c r="AO109" i="75"/>
  <c r="AJ109" i="75"/>
  <c r="V109" i="75"/>
  <c r="AH109" i="75"/>
  <c r="AC109" i="75"/>
  <c r="X125" i="75"/>
  <c r="AA125" i="75"/>
  <c r="AO125" i="75"/>
  <c r="AC125" i="75"/>
  <c r="AH125" i="75"/>
  <c r="AO141" i="75"/>
  <c r="X141" i="75"/>
  <c r="V141" i="75"/>
  <c r="AO157" i="75"/>
  <c r="X157" i="75"/>
  <c r="AJ157" i="75"/>
  <c r="V157" i="75"/>
  <c r="AA157" i="75"/>
  <c r="AA173" i="75"/>
  <c r="AC173" i="75"/>
  <c r="AO173" i="75"/>
  <c r="V173" i="75"/>
  <c r="AH173" i="75"/>
  <c r="AJ173" i="75"/>
  <c r="X173" i="75"/>
  <c r="AO193" i="75"/>
  <c r="X193" i="75"/>
  <c r="V193" i="75"/>
  <c r="AA193" i="75"/>
  <c r="AO213" i="75"/>
  <c r="AC213" i="75"/>
  <c r="AH213" i="75"/>
  <c r="AA213" i="75"/>
  <c r="V213" i="75"/>
  <c r="X213" i="75"/>
  <c r="AO229" i="75"/>
  <c r="AH229" i="75"/>
  <c r="AJ229" i="75"/>
  <c r="AC229" i="75"/>
  <c r="X229" i="75"/>
  <c r="AA229" i="75"/>
  <c r="AA245" i="75"/>
  <c r="AC245" i="75"/>
  <c r="AH245" i="75"/>
  <c r="AJ245" i="75"/>
  <c r="V257" i="75"/>
  <c r="X257" i="75"/>
  <c r="AO257" i="75"/>
  <c r="AC257" i="75"/>
  <c r="AH257" i="75"/>
  <c r="AO273" i="75"/>
  <c r="AA273" i="75"/>
  <c r="AC273" i="75"/>
  <c r="AJ273" i="75"/>
  <c r="X273" i="75"/>
  <c r="V273" i="75"/>
  <c r="AO289" i="75"/>
  <c r="AH289" i="75"/>
  <c r="AJ289" i="75"/>
  <c r="V289" i="75"/>
  <c r="X289" i="75"/>
  <c r="AA289" i="75"/>
  <c r="AC289" i="75"/>
  <c r="AA305" i="75"/>
  <c r="AC305" i="75"/>
  <c r="AO305" i="75"/>
  <c r="AH305" i="75"/>
  <c r="AJ305" i="75"/>
  <c r="AO321" i="75"/>
  <c r="AA321" i="75"/>
  <c r="V321" i="75"/>
  <c r="X321" i="75"/>
  <c r="AO337" i="75"/>
  <c r="AC337" i="75"/>
  <c r="AH337" i="75"/>
  <c r="AH353" i="75"/>
  <c r="AJ353" i="75"/>
  <c r="AO369" i="75"/>
  <c r="AH369" i="75"/>
  <c r="AJ369" i="75"/>
  <c r="AO393" i="75"/>
  <c r="V393" i="75"/>
  <c r="X393" i="75"/>
  <c r="AO409" i="75"/>
  <c r="AH409" i="75"/>
  <c r="AJ409" i="75"/>
  <c r="AO425" i="75"/>
  <c r="AJ425" i="75"/>
  <c r="V425" i="75"/>
  <c r="AO441" i="75"/>
  <c r="AJ441" i="75"/>
  <c r="V441" i="75"/>
  <c r="AO457" i="75"/>
  <c r="AJ457" i="75"/>
  <c r="V457" i="75"/>
  <c r="AA473" i="75"/>
  <c r="AC473" i="75"/>
  <c r="AO489" i="75"/>
  <c r="AH489" i="75"/>
  <c r="AJ489" i="75"/>
  <c r="AO505" i="75"/>
  <c r="AH505" i="75"/>
  <c r="AJ505" i="75"/>
  <c r="K525" i="75"/>
  <c r="AO525" i="75"/>
  <c r="AU525" i="75"/>
  <c r="AG525" i="75"/>
  <c r="AH525" i="75"/>
  <c r="U525" i="75"/>
  <c r="AJ525" i="75"/>
  <c r="AO541" i="75"/>
  <c r="V541" i="75"/>
  <c r="X541" i="75"/>
  <c r="AO557" i="75"/>
  <c r="X557" i="75"/>
  <c r="AA557" i="75"/>
  <c r="AO573" i="75"/>
  <c r="AA573" i="75"/>
  <c r="AC573" i="75"/>
  <c r="V589" i="75"/>
  <c r="X589" i="75"/>
  <c r="AO605" i="75"/>
  <c r="AA605" i="75"/>
  <c r="AO617" i="75"/>
  <c r="X617" i="75"/>
  <c r="AA617" i="75"/>
  <c r="AO633" i="75"/>
  <c r="AA633" i="75"/>
  <c r="AC633" i="75"/>
  <c r="AN653" i="75"/>
  <c r="AO653" i="75"/>
  <c r="AU653" i="75"/>
  <c r="AC653" i="75"/>
  <c r="AG653" i="75"/>
  <c r="AH653" i="75"/>
  <c r="AI653" i="75"/>
  <c r="AO673" i="75"/>
  <c r="AA673" i="75"/>
  <c r="V665" i="75"/>
  <c r="AJ661" i="75"/>
  <c r="AH633" i="75"/>
  <c r="AC609" i="75"/>
  <c r="AH585" i="75"/>
  <c r="AH573" i="75"/>
  <c r="Q541" i="75"/>
  <c r="AJ513" i="75"/>
  <c r="Q481" i="75"/>
  <c r="AA429" i="75"/>
  <c r="V369" i="75"/>
  <c r="X341" i="75"/>
  <c r="AJ337" i="75"/>
  <c r="AO685" i="75"/>
  <c r="AP685" i="75"/>
  <c r="AU685" i="75"/>
  <c r="AN685" i="75"/>
  <c r="AI685" i="75"/>
  <c r="AJ685" i="75"/>
  <c r="U665" i="75"/>
  <c r="AJ649" i="75"/>
  <c r="AJ581" i="75"/>
  <c r="AA505" i="75"/>
  <c r="X441" i="75"/>
  <c r="X377" i="75"/>
  <c r="P313" i="75"/>
  <c r="AJ249" i="75"/>
  <c r="V245" i="75"/>
  <c r="V165" i="75"/>
  <c r="AH25" i="75"/>
  <c r="Q10" i="75"/>
  <c r="P54" i="75"/>
  <c r="Q74" i="75"/>
  <c r="P86" i="75"/>
  <c r="Q114" i="75"/>
  <c r="P134" i="75"/>
  <c r="Q154" i="75"/>
  <c r="P206" i="75"/>
  <c r="Q226" i="75"/>
  <c r="P254" i="75"/>
  <c r="Q254" i="75"/>
  <c r="P274" i="75"/>
  <c r="P306" i="75"/>
  <c r="P390" i="75"/>
  <c r="P422" i="75"/>
  <c r="P442" i="75"/>
  <c r="Q442" i="75"/>
  <c r="P458" i="75"/>
  <c r="Q546" i="75"/>
  <c r="AH157" i="75"/>
  <c r="Q109" i="75"/>
  <c r="AU669" i="75"/>
  <c r="AO14" i="75"/>
  <c r="V14" i="75"/>
  <c r="X14" i="75"/>
  <c r="AA14" i="75"/>
  <c r="AC14" i="75"/>
  <c r="AH14" i="75"/>
  <c r="AJ14" i="75"/>
  <c r="AO34" i="75"/>
  <c r="X34" i="75"/>
  <c r="AA34" i="75"/>
  <c r="AC34" i="75"/>
  <c r="AH34" i="75"/>
  <c r="V34" i="75"/>
  <c r="AO54" i="75"/>
  <c r="AH54" i="75"/>
  <c r="V54" i="75"/>
  <c r="AJ54" i="75"/>
  <c r="AA54" i="75"/>
  <c r="AC54" i="75"/>
  <c r="AO90" i="75"/>
  <c r="X90" i="75"/>
  <c r="AA90" i="75"/>
  <c r="V90" i="75"/>
  <c r="AH90" i="75"/>
  <c r="AO174" i="75"/>
  <c r="X174" i="75"/>
  <c r="V174" i="75"/>
  <c r="AA174" i="75"/>
  <c r="AC174" i="75"/>
  <c r="AO194" i="75"/>
  <c r="AJ194" i="75"/>
  <c r="V194" i="75"/>
  <c r="AA194" i="75"/>
  <c r="AC194" i="75"/>
  <c r="AH194" i="75"/>
  <c r="AO214" i="75"/>
  <c r="AA214" i="75"/>
  <c r="AC214" i="75"/>
  <c r="AH214" i="75"/>
  <c r="AJ214" i="75"/>
  <c r="AO234" i="75"/>
  <c r="AH234" i="75"/>
  <c r="AJ234" i="75"/>
  <c r="V234" i="75"/>
  <c r="X234" i="75"/>
  <c r="AA234" i="75"/>
  <c r="AC234" i="75"/>
  <c r="AO254" i="75"/>
  <c r="AH254" i="75"/>
  <c r="AJ254" i="75"/>
  <c r="X254" i="75"/>
  <c r="AA254" i="75"/>
  <c r="AO274" i="75"/>
  <c r="X274" i="75"/>
  <c r="AA274" i="75"/>
  <c r="AH274" i="75"/>
  <c r="AJ274" i="75"/>
  <c r="AO294" i="75"/>
  <c r="AH294" i="75"/>
  <c r="AJ294" i="75"/>
  <c r="AC294" i="75"/>
  <c r="X294" i="75"/>
  <c r="AA294" i="75"/>
  <c r="AO306" i="75"/>
  <c r="X306" i="75"/>
  <c r="AC306" i="75"/>
  <c r="AH306" i="75"/>
  <c r="AO318" i="75"/>
  <c r="AJ318" i="75"/>
  <c r="V318" i="75"/>
  <c r="AA318" i="75"/>
  <c r="AC318" i="75"/>
  <c r="AH318" i="75"/>
  <c r="AO342" i="75"/>
  <c r="X342" i="75"/>
  <c r="AA342" i="75"/>
  <c r="AO358" i="75"/>
  <c r="AC358" i="75"/>
  <c r="AH358" i="75"/>
  <c r="AO378" i="75"/>
  <c r="AA378" i="75"/>
  <c r="AC378" i="75"/>
  <c r="AO398" i="75"/>
  <c r="AJ398" i="75"/>
  <c r="V398" i="75"/>
  <c r="AO418" i="75"/>
  <c r="AC418" i="75"/>
  <c r="AH418" i="75"/>
  <c r="AO438" i="75"/>
  <c r="AC438" i="75"/>
  <c r="AH438" i="75"/>
  <c r="AO462" i="75"/>
  <c r="AH462" i="75"/>
  <c r="AJ462" i="75"/>
  <c r="AO482" i="75"/>
  <c r="AJ482" i="75"/>
  <c r="V482" i="75"/>
  <c r="AO502" i="75"/>
  <c r="AH502" i="75"/>
  <c r="AJ502" i="75"/>
  <c r="AN518" i="75"/>
  <c r="AO518" i="75"/>
  <c r="AU518" i="75"/>
  <c r="Z518" i="75"/>
  <c r="AA518" i="75"/>
  <c r="AB518" i="75"/>
  <c r="AO538" i="75"/>
  <c r="AJ538" i="75"/>
  <c r="V538" i="75"/>
  <c r="AO554" i="75"/>
  <c r="AH554" i="75"/>
  <c r="AJ554" i="75"/>
  <c r="AO574" i="75"/>
  <c r="V574" i="75"/>
  <c r="X574" i="75"/>
  <c r="AO594" i="75"/>
  <c r="AJ594" i="75"/>
  <c r="V594" i="75"/>
  <c r="AO614" i="75"/>
  <c r="AH614" i="75"/>
  <c r="AJ614" i="75"/>
  <c r="AO634" i="75"/>
  <c r="V634" i="75"/>
  <c r="X634" i="75"/>
  <c r="M666" i="75"/>
  <c r="AN666" i="75"/>
  <c r="AO666" i="75"/>
  <c r="AP666" i="75"/>
  <c r="AJ666" i="75"/>
  <c r="U666" i="75"/>
  <c r="V666" i="75"/>
  <c r="AP698" i="75"/>
  <c r="AN698" i="75"/>
  <c r="AO698" i="75"/>
  <c r="AU698" i="75"/>
  <c r="AA697" i="75"/>
  <c r="AA679" i="75"/>
  <c r="P626" i="75"/>
  <c r="AA598" i="75"/>
  <c r="AJ582" i="75"/>
  <c r="AJ526" i="75"/>
  <c r="X505" i="75"/>
  <c r="Z697" i="75"/>
  <c r="W692" i="75"/>
  <c r="V686" i="75"/>
  <c r="AC684" i="75"/>
  <c r="Z679" i="75"/>
  <c r="AH629" i="75"/>
  <c r="AC617" i="75"/>
  <c r="AJ601" i="75"/>
  <c r="AA586" i="75"/>
  <c r="V573" i="75"/>
  <c r="V566" i="75"/>
  <c r="AH553" i="75"/>
  <c r="V518" i="75"/>
  <c r="AG514" i="75"/>
  <c r="V494" i="75"/>
  <c r="AH474" i="75"/>
  <c r="AJ202" i="75"/>
  <c r="AH178" i="75"/>
  <c r="AC157" i="75"/>
  <c r="AJ125" i="75"/>
  <c r="AC122" i="75"/>
  <c r="X37" i="75"/>
  <c r="P3" i="75"/>
  <c r="Q3" i="75"/>
  <c r="Q7" i="75"/>
  <c r="Q11" i="75"/>
  <c r="Q15" i="75"/>
  <c r="P27" i="75"/>
  <c r="Q31" i="75"/>
  <c r="P31" i="75"/>
  <c r="P35" i="75"/>
  <c r="Q35" i="75"/>
  <c r="Q39" i="75"/>
  <c r="Q47" i="75"/>
  <c r="P55" i="75"/>
  <c r="P63" i="75"/>
  <c r="Q67" i="75"/>
  <c r="P67" i="75"/>
  <c r="Q71" i="75"/>
  <c r="P71" i="75"/>
  <c r="Q75" i="75"/>
  <c r="Q79" i="75"/>
  <c r="Q83" i="75"/>
  <c r="P87" i="75"/>
  <c r="P95" i="75"/>
  <c r="P99" i="75"/>
  <c r="P103" i="75"/>
  <c r="Q103" i="75"/>
  <c r="P107" i="75"/>
  <c r="Q107" i="75"/>
  <c r="Q111" i="75"/>
  <c r="Q115" i="75"/>
  <c r="P123" i="75"/>
  <c r="P127" i="75"/>
  <c r="P135" i="75"/>
  <c r="Q139" i="75"/>
  <c r="P139" i="75"/>
  <c r="P143" i="75"/>
  <c r="Q143" i="75"/>
  <c r="Q147" i="75"/>
  <c r="Q151" i="75"/>
  <c r="Q155" i="75"/>
  <c r="P159" i="75"/>
  <c r="P163" i="75"/>
  <c r="P167" i="75"/>
  <c r="P171" i="75"/>
  <c r="P179" i="75"/>
  <c r="Q179" i="75"/>
  <c r="Q183" i="75"/>
  <c r="Q187" i="75"/>
  <c r="Q191" i="75"/>
  <c r="Q195" i="75"/>
  <c r="P199" i="75"/>
  <c r="P207" i="75"/>
  <c r="P215" i="75"/>
  <c r="P223" i="75"/>
  <c r="Q223" i="75"/>
  <c r="Q231" i="75"/>
  <c r="P239" i="75"/>
  <c r="P243" i="75"/>
  <c r="P251" i="75"/>
  <c r="Q251" i="75"/>
  <c r="Q259" i="75"/>
  <c r="Q263" i="75"/>
  <c r="P267" i="75"/>
  <c r="P275" i="75"/>
  <c r="P283" i="75"/>
  <c r="Q291" i="75"/>
  <c r="Q299" i="75"/>
  <c r="P303" i="75"/>
  <c r="Q315" i="75"/>
  <c r="Q323" i="75"/>
  <c r="P331" i="75"/>
  <c r="P395" i="75"/>
  <c r="P403" i="75"/>
  <c r="Q403" i="75"/>
  <c r="P471" i="75"/>
  <c r="P479" i="75"/>
  <c r="Q479" i="75"/>
  <c r="P4" i="75"/>
  <c r="Q4" i="75"/>
  <c r="Q12" i="75"/>
  <c r="P20" i="75"/>
  <c r="P28" i="75"/>
  <c r="P36" i="75"/>
  <c r="Q36" i="75"/>
  <c r="Q44" i="75"/>
  <c r="P52" i="75"/>
  <c r="Q72" i="75"/>
  <c r="Q80" i="75"/>
  <c r="P88" i="75"/>
  <c r="P92" i="75"/>
  <c r="P100" i="75"/>
  <c r="P108" i="75"/>
  <c r="Q108" i="75"/>
  <c r="Q116" i="75"/>
  <c r="P124" i="75"/>
  <c r="P132" i="75"/>
  <c r="P164" i="75"/>
  <c r="P172" i="75"/>
  <c r="P180" i="75"/>
  <c r="Q180" i="75"/>
  <c r="Q188" i="75"/>
  <c r="P204" i="75"/>
  <c r="P212" i="75"/>
  <c r="Q220" i="75"/>
  <c r="P220" i="75"/>
  <c r="P236" i="75"/>
  <c r="P244" i="75"/>
  <c r="P252" i="75"/>
  <c r="Q252" i="75"/>
  <c r="Q260" i="75"/>
  <c r="P268" i="75"/>
  <c r="P272" i="75"/>
  <c r="Q320" i="75"/>
  <c r="P332" i="75"/>
  <c r="P336" i="75"/>
  <c r="P340" i="75"/>
  <c r="Q340" i="75"/>
  <c r="P344" i="75"/>
  <c r="Q344" i="75"/>
  <c r="Q348" i="75"/>
  <c r="P472" i="75"/>
  <c r="Q488" i="75"/>
  <c r="P512" i="75"/>
  <c r="Q512" i="75"/>
  <c r="Q516" i="75"/>
  <c r="P536" i="75"/>
  <c r="Q536" i="75"/>
  <c r="P628" i="75"/>
  <c r="P632" i="75"/>
  <c r="P656" i="75"/>
  <c r="P664" i="75"/>
  <c r="Q664" i="75"/>
  <c r="AI700" i="75"/>
  <c r="Z699" i="75"/>
  <c r="AC698" i="75"/>
  <c r="U697" i="75"/>
  <c r="X694" i="75"/>
  <c r="AG693" i="75"/>
  <c r="AI692" i="75"/>
  <c r="W690" i="75"/>
  <c r="AB688" i="75"/>
  <c r="AI687" i="75"/>
  <c r="U685" i="75"/>
  <c r="V684" i="75"/>
  <c r="AB682" i="75"/>
  <c r="AI681" i="75"/>
  <c r="AJ680" i="75"/>
  <c r="V678" i="75"/>
  <c r="AC676" i="75"/>
  <c r="AG675" i="75"/>
  <c r="AH674" i="75"/>
  <c r="AG666" i="75"/>
  <c r="AG665" i="75"/>
  <c r="Z664" i="75"/>
  <c r="Z663" i="75"/>
  <c r="AJ659" i="75"/>
  <c r="AI658" i="75"/>
  <c r="V650" i="75"/>
  <c r="U649" i="75"/>
  <c r="AI647" i="75"/>
  <c r="AI646" i="75"/>
  <c r="V643" i="75"/>
  <c r="AH638" i="75"/>
  <c r="AG637" i="75"/>
  <c r="Q634" i="75"/>
  <c r="AC631" i="75"/>
  <c r="AA630" i="75"/>
  <c r="AH626" i="75"/>
  <c r="AC625" i="75"/>
  <c r="X623" i="75"/>
  <c r="AA618" i="75"/>
  <c r="AJ609" i="75"/>
  <c r="AA607" i="75"/>
  <c r="AA606" i="75"/>
  <c r="V605" i="75"/>
  <c r="AC601" i="75"/>
  <c r="AA595" i="75"/>
  <c r="Q586" i="75"/>
  <c r="AC583" i="75"/>
  <c r="AH577" i="75"/>
  <c r="X575" i="75"/>
  <c r="Q574" i="75"/>
  <c r="AJ572" i="75"/>
  <c r="AC571" i="75"/>
  <c r="AC570" i="75"/>
  <c r="AJ565" i="75"/>
  <c r="AC559" i="75"/>
  <c r="AA558" i="75"/>
  <c r="AJ555" i="75"/>
  <c r="AA553" i="75"/>
  <c r="AC549" i="75"/>
  <c r="AA541" i="75"/>
  <c r="AG535" i="75"/>
  <c r="AG534" i="75"/>
  <c r="X533" i="75"/>
  <c r="V531" i="75"/>
  <c r="U530" i="75"/>
  <c r="AB527" i="75"/>
  <c r="W526" i="75"/>
  <c r="W525" i="75"/>
  <c r="Z521" i="75"/>
  <c r="X520" i="75"/>
  <c r="AA515" i="75"/>
  <c r="U514" i="75"/>
  <c r="AH511" i="75"/>
  <c r="AH510" i="75"/>
  <c r="AH503" i="75"/>
  <c r="AA502" i="75"/>
  <c r="AJ498" i="75"/>
  <c r="AJ493" i="75"/>
  <c r="V489" i="75"/>
  <c r="AH487" i="75"/>
  <c r="AC486" i="75"/>
  <c r="V479" i="75"/>
  <c r="AJ477" i="75"/>
  <c r="AA475" i="75"/>
  <c r="AA474" i="75"/>
  <c r="V473" i="75"/>
  <c r="AH470" i="75"/>
  <c r="V467" i="75"/>
  <c r="AJ465" i="75"/>
  <c r="AJ460" i="75"/>
  <c r="Q455" i="75"/>
  <c r="V450" i="75"/>
  <c r="X445" i="75"/>
  <c r="AC441" i="75"/>
  <c r="X433" i="75"/>
  <c r="AH429" i="75"/>
  <c r="X427" i="75"/>
  <c r="V426" i="75"/>
  <c r="AH423" i="75"/>
  <c r="AC417" i="75"/>
  <c r="AA403" i="75"/>
  <c r="AC397" i="75"/>
  <c r="X391" i="75"/>
  <c r="AJ387" i="75"/>
  <c r="AA385" i="75"/>
  <c r="Q383" i="75"/>
  <c r="AJ371" i="75"/>
  <c r="AA369" i="75"/>
  <c r="AH363" i="75"/>
  <c r="V361" i="75"/>
  <c r="V355" i="75"/>
  <c r="AC351" i="75"/>
  <c r="V350" i="75"/>
  <c r="AH347" i="75"/>
  <c r="AC346" i="75"/>
  <c r="AJ342" i="75"/>
  <c r="AJ341" i="75"/>
  <c r="AA339" i="75"/>
  <c r="AC335" i="75"/>
  <c r="AC334" i="75"/>
  <c r="AC330" i="75"/>
  <c r="AJ326" i="75"/>
  <c r="AA319" i="75"/>
  <c r="V314" i="75"/>
  <c r="X311" i="75"/>
  <c r="AJ306" i="75"/>
  <c r="AJ304" i="75"/>
  <c r="AJ301" i="75"/>
  <c r="Q297" i="75"/>
  <c r="Q295" i="75"/>
  <c r="X282" i="75"/>
  <c r="AA275" i="75"/>
  <c r="AA270" i="75"/>
  <c r="AC265" i="75"/>
  <c r="AC262" i="75"/>
  <c r="AJ257" i="75"/>
  <c r="AA246" i="75"/>
  <c r="AA243" i="75"/>
  <c r="AH223" i="75"/>
  <c r="AH221" i="75"/>
  <c r="V214" i="75"/>
  <c r="X207" i="75"/>
  <c r="Q194" i="75"/>
  <c r="AJ191" i="75"/>
  <c r="Q189" i="75"/>
  <c r="V163" i="75"/>
  <c r="Q149" i="75"/>
  <c r="AJ141" i="75"/>
  <c r="V139" i="75"/>
  <c r="AC110" i="75"/>
  <c r="AC90" i="75"/>
  <c r="AC86" i="75"/>
  <c r="V79" i="75"/>
  <c r="AH31" i="75"/>
  <c r="AO167" i="75"/>
  <c r="AO87" i="75"/>
  <c r="Q13" i="75"/>
  <c r="P21" i="75"/>
  <c r="Q33" i="75"/>
  <c r="Q69" i="75"/>
  <c r="P69" i="75"/>
  <c r="Q117" i="75"/>
  <c r="P145" i="75"/>
  <c r="Q145" i="75"/>
  <c r="Q157" i="75"/>
  <c r="P169" i="75"/>
  <c r="Q193" i="75"/>
  <c r="P205" i="75"/>
  <c r="P213" i="75"/>
  <c r="P249" i="75"/>
  <c r="P273" i="75"/>
  <c r="Q285" i="75"/>
  <c r="P285" i="75"/>
  <c r="P309" i="75"/>
  <c r="Q377" i="75"/>
  <c r="Q489" i="75"/>
  <c r="Q521" i="75"/>
  <c r="P529" i="75"/>
  <c r="Q649" i="75"/>
  <c r="AN696" i="75"/>
  <c r="AO696" i="75"/>
  <c r="AP696" i="75"/>
  <c r="AU696" i="75"/>
  <c r="AC17" i="75"/>
  <c r="X17" i="75"/>
  <c r="AA17" i="75"/>
  <c r="AH17" i="75"/>
  <c r="AJ17" i="75"/>
  <c r="AO17" i="75"/>
  <c r="AO33" i="75"/>
  <c r="AC33" i="75"/>
  <c r="X33" i="75"/>
  <c r="AA33" i="75"/>
  <c r="AH33" i="75"/>
  <c r="AJ33" i="75"/>
  <c r="V33" i="75"/>
  <c r="AO49" i="75"/>
  <c r="AH49" i="75"/>
  <c r="AC49" i="75"/>
  <c r="AJ49" i="75"/>
  <c r="AA49" i="75"/>
  <c r="V49" i="75"/>
  <c r="X49" i="75"/>
  <c r="AO69" i="75"/>
  <c r="AJ69" i="75"/>
  <c r="V69" i="75"/>
  <c r="AC69" i="75"/>
  <c r="AH69" i="75"/>
  <c r="AO85" i="75"/>
  <c r="AC85" i="75"/>
  <c r="AH85" i="75"/>
  <c r="AJ85" i="75"/>
  <c r="V85" i="75"/>
  <c r="X85" i="75"/>
  <c r="AA85" i="75"/>
  <c r="X101" i="75"/>
  <c r="AA101" i="75"/>
  <c r="AC101" i="75"/>
  <c r="AH101" i="75"/>
  <c r="V101" i="75"/>
  <c r="AO101" i="75"/>
  <c r="AO117" i="75"/>
  <c r="AJ117" i="75"/>
  <c r="X117" i="75"/>
  <c r="AA117" i="75"/>
  <c r="AC117" i="75"/>
  <c r="V117" i="75"/>
  <c r="AO129" i="75"/>
  <c r="AC129" i="75"/>
  <c r="AA129" i="75"/>
  <c r="AH129" i="75"/>
  <c r="X129" i="75"/>
  <c r="V129" i="75"/>
  <c r="AO145" i="75"/>
  <c r="V145" i="75"/>
  <c r="X145" i="75"/>
  <c r="AC145" i="75"/>
  <c r="AA145" i="75"/>
  <c r="X161" i="75"/>
  <c r="AO161" i="75"/>
  <c r="V161" i="75"/>
  <c r="AA161" i="75"/>
  <c r="AC161" i="75"/>
  <c r="AH161" i="75"/>
  <c r="AJ161" i="75"/>
  <c r="AO177" i="75"/>
  <c r="AA177" i="75"/>
  <c r="X177" i="75"/>
  <c r="AC177" i="75"/>
  <c r="AJ177" i="75"/>
  <c r="AO189" i="75"/>
  <c r="X189" i="75"/>
  <c r="AJ189" i="75"/>
  <c r="AH189" i="75"/>
  <c r="V189" i="75"/>
  <c r="AA189" i="75"/>
  <c r="AC189" i="75"/>
  <c r="AO205" i="75"/>
  <c r="AA205" i="75"/>
  <c r="AC205" i="75"/>
  <c r="AJ205" i="75"/>
  <c r="V205" i="75"/>
  <c r="X205" i="75"/>
  <c r="AO225" i="75"/>
  <c r="AC225" i="75"/>
  <c r="V225" i="75"/>
  <c r="AH225" i="75"/>
  <c r="AJ225" i="75"/>
  <c r="AO241" i="75"/>
  <c r="X241" i="75"/>
  <c r="AA241" i="75"/>
  <c r="AH241" i="75"/>
  <c r="AJ241" i="75"/>
  <c r="V241" i="75"/>
  <c r="AO261" i="75"/>
  <c r="V261" i="75"/>
  <c r="X261" i="75"/>
  <c r="AJ261" i="75"/>
  <c r="AC261" i="75"/>
  <c r="AH261" i="75"/>
  <c r="AO277" i="75"/>
  <c r="AC277" i="75"/>
  <c r="V277" i="75"/>
  <c r="AH277" i="75"/>
  <c r="AJ277" i="75"/>
  <c r="AJ293" i="75"/>
  <c r="V293" i="75"/>
  <c r="AO293" i="75"/>
  <c r="AA293" i="75"/>
  <c r="AC293" i="75"/>
  <c r="AO309" i="75"/>
  <c r="V309" i="75"/>
  <c r="X309" i="75"/>
  <c r="AC309" i="75"/>
  <c r="AO325" i="75"/>
  <c r="AA325" i="75"/>
  <c r="AC325" i="75"/>
  <c r="AJ325" i="75"/>
  <c r="AO341" i="75"/>
  <c r="AC341" i="75"/>
  <c r="AH341" i="75"/>
  <c r="AO357" i="75"/>
  <c r="AJ357" i="75"/>
  <c r="V357" i="75"/>
  <c r="AO373" i="75"/>
  <c r="AH373" i="75"/>
  <c r="AJ373" i="75"/>
  <c r="AO389" i="75"/>
  <c r="AJ389" i="75"/>
  <c r="V389" i="75"/>
  <c r="AO405" i="75"/>
  <c r="X405" i="75"/>
  <c r="AO421" i="75"/>
  <c r="AJ421" i="75"/>
  <c r="V421" i="75"/>
  <c r="AO437" i="75"/>
  <c r="AJ437" i="75"/>
  <c r="V437" i="75"/>
  <c r="AO453" i="75"/>
  <c r="AJ453" i="75"/>
  <c r="V453" i="75"/>
  <c r="AO469" i="75"/>
  <c r="X469" i="75"/>
  <c r="AA469" i="75"/>
  <c r="AO485" i="75"/>
  <c r="AA485" i="75"/>
  <c r="AC485" i="75"/>
  <c r="AO497" i="75"/>
  <c r="AH497" i="75"/>
  <c r="AJ497" i="75"/>
  <c r="AO513" i="75"/>
  <c r="AN513" i="75"/>
  <c r="AU513" i="75"/>
  <c r="AB513" i="75"/>
  <c r="AC513" i="75"/>
  <c r="AG513" i="75"/>
  <c r="AH513" i="75"/>
  <c r="AO529" i="75"/>
  <c r="AN529" i="75"/>
  <c r="AH529" i="75"/>
  <c r="AU529" i="75"/>
  <c r="AJ529" i="75"/>
  <c r="U529" i="75"/>
  <c r="AO545" i="75"/>
  <c r="AJ545" i="75"/>
  <c r="V545" i="75"/>
  <c r="X545" i="75"/>
  <c r="AO561" i="75"/>
  <c r="AA561" i="75"/>
  <c r="AC561" i="75"/>
  <c r="X581" i="75"/>
  <c r="AA581" i="75"/>
  <c r="K597" i="75"/>
  <c r="AO597" i="75"/>
  <c r="X597" i="75"/>
  <c r="AA597" i="75"/>
  <c r="AO613" i="75"/>
  <c r="V613" i="75"/>
  <c r="X613" i="75"/>
  <c r="AO629" i="75"/>
  <c r="AA629" i="75"/>
  <c r="AC629" i="75"/>
  <c r="AN641" i="75"/>
  <c r="AO641" i="75"/>
  <c r="AU641" i="75"/>
  <c r="AI641" i="75"/>
  <c r="U641" i="75"/>
  <c r="AJ641" i="75"/>
  <c r="V641" i="75"/>
  <c r="AN657" i="75"/>
  <c r="AO657" i="75"/>
  <c r="AG657" i="75"/>
  <c r="AH657" i="75"/>
  <c r="AI657" i="75"/>
  <c r="AJ657" i="75"/>
  <c r="AN669" i="75"/>
  <c r="AO669" i="75"/>
  <c r="AP669" i="75"/>
  <c r="X669" i="75"/>
  <c r="AJ678" i="75"/>
  <c r="X565" i="75"/>
  <c r="AB529" i="75"/>
  <c r="AA353" i="75"/>
  <c r="AA233" i="75"/>
  <c r="AJ213" i="75"/>
  <c r="X165" i="75"/>
  <c r="AC137" i="75"/>
  <c r="V13" i="75"/>
  <c r="AN679" i="75"/>
  <c r="AO679" i="75"/>
  <c r="AP679" i="75"/>
  <c r="W679" i="75"/>
  <c r="X679" i="75"/>
  <c r="X673" i="75"/>
  <c r="U657" i="75"/>
  <c r="AC537" i="75"/>
  <c r="X517" i="75"/>
  <c r="V169" i="75"/>
  <c r="AU690" i="75"/>
  <c r="Q14" i="75"/>
  <c r="P30" i="75"/>
  <c r="P50" i="75"/>
  <c r="P70" i="75"/>
  <c r="Q70" i="75"/>
  <c r="P90" i="75"/>
  <c r="Q106" i="75"/>
  <c r="P106" i="75"/>
  <c r="P122" i="75"/>
  <c r="P142" i="75"/>
  <c r="Q142" i="75"/>
  <c r="P198" i="75"/>
  <c r="P218" i="75"/>
  <c r="Q218" i="75"/>
  <c r="P270" i="75"/>
  <c r="P286" i="75"/>
  <c r="Q286" i="75"/>
  <c r="P358" i="75"/>
  <c r="P430" i="75"/>
  <c r="Q446" i="75"/>
  <c r="P462" i="75"/>
  <c r="AG690" i="75"/>
  <c r="X633" i="75"/>
  <c r="V597" i="75"/>
  <c r="P590" i="75"/>
  <c r="X573" i="75"/>
  <c r="X561" i="75"/>
  <c r="AJ541" i="75"/>
  <c r="AC525" i="75"/>
  <c r="AC489" i="75"/>
  <c r="AJ473" i="75"/>
  <c r="AC373" i="75"/>
  <c r="Q317" i="75"/>
  <c r="AC73" i="75"/>
  <c r="AA69" i="75"/>
  <c r="P29" i="75"/>
  <c r="AO41" i="75"/>
  <c r="AJ10" i="75"/>
  <c r="V10" i="75"/>
  <c r="AO10" i="75"/>
  <c r="AH10" i="75"/>
  <c r="AO30" i="75"/>
  <c r="X30" i="75"/>
  <c r="AA30" i="75"/>
  <c r="V30" i="75"/>
  <c r="AO50" i="75"/>
  <c r="AC50" i="75"/>
  <c r="AJ50" i="75"/>
  <c r="X50" i="75"/>
  <c r="AO70" i="75"/>
  <c r="AC70" i="75"/>
  <c r="V70" i="75"/>
  <c r="X70" i="75"/>
  <c r="AJ70" i="75"/>
  <c r="AO82" i="75"/>
  <c r="AC82" i="75"/>
  <c r="AJ82" i="75"/>
  <c r="V82" i="75"/>
  <c r="X82" i="75"/>
  <c r="AA82" i="75"/>
  <c r="AH82" i="75"/>
  <c r="AO102" i="75"/>
  <c r="V102" i="75"/>
  <c r="AC102" i="75"/>
  <c r="AH102" i="75"/>
  <c r="X102" i="75"/>
  <c r="AO118" i="75"/>
  <c r="AH118" i="75"/>
  <c r="X118" i="75"/>
  <c r="AA118" i="75"/>
  <c r="V118" i="75"/>
  <c r="AO134" i="75"/>
  <c r="X134" i="75"/>
  <c r="AA134" i="75"/>
  <c r="AJ134" i="75"/>
  <c r="V134" i="75"/>
  <c r="AO150" i="75"/>
  <c r="AJ150" i="75"/>
  <c r="AA150" i="75"/>
  <c r="AC150" i="75"/>
  <c r="V150" i="75"/>
  <c r="X150" i="75"/>
  <c r="AO166" i="75"/>
  <c r="AJ166" i="75"/>
  <c r="V166" i="75"/>
  <c r="AC166" i="75"/>
  <c r="AH166" i="75"/>
  <c r="X166" i="75"/>
  <c r="AA166" i="75"/>
  <c r="AO186" i="75"/>
  <c r="AJ186" i="75"/>
  <c r="V186" i="75"/>
  <c r="X186" i="75"/>
  <c r="AA186" i="75"/>
  <c r="AO206" i="75"/>
  <c r="X206" i="75"/>
  <c r="AJ206" i="75"/>
  <c r="AA206" i="75"/>
  <c r="AC206" i="75"/>
  <c r="AH206" i="75"/>
  <c r="AO222" i="75"/>
  <c r="X222" i="75"/>
  <c r="AA222" i="75"/>
  <c r="AH222" i="75"/>
  <c r="AJ222" i="75"/>
  <c r="AO238" i="75"/>
  <c r="AJ238" i="75"/>
  <c r="V238" i="75"/>
  <c r="AA238" i="75"/>
  <c r="AO258" i="75"/>
  <c r="AJ258" i="75"/>
  <c r="V258" i="75"/>
  <c r="AH258" i="75"/>
  <c r="AA258" i="75"/>
  <c r="AC258" i="75"/>
  <c r="AO278" i="75"/>
  <c r="AA278" i="75"/>
  <c r="V278" i="75"/>
  <c r="X278" i="75"/>
  <c r="AO298" i="75"/>
  <c r="AH298" i="75"/>
  <c r="AJ298" i="75"/>
  <c r="X298" i="75"/>
  <c r="AO322" i="75"/>
  <c r="V322" i="75"/>
  <c r="X322" i="75"/>
  <c r="AA322" i="75"/>
  <c r="AC322" i="75"/>
  <c r="AO338" i="75"/>
  <c r="X338" i="75"/>
  <c r="AA338" i="75"/>
  <c r="AO362" i="75"/>
  <c r="AC362" i="75"/>
  <c r="AH362" i="75"/>
  <c r="AO382" i="75"/>
  <c r="AH382" i="75"/>
  <c r="AJ382" i="75"/>
  <c r="AO402" i="75"/>
  <c r="AJ402" i="75"/>
  <c r="V402" i="75"/>
  <c r="AO422" i="75"/>
  <c r="AC422" i="75"/>
  <c r="AH422" i="75"/>
  <c r="AO442" i="75"/>
  <c r="AC442" i="75"/>
  <c r="AH442" i="75"/>
  <c r="AO458" i="75"/>
  <c r="AC458" i="75"/>
  <c r="AH458" i="75"/>
  <c r="AO478" i="75"/>
  <c r="AJ478" i="75"/>
  <c r="V478" i="75"/>
  <c r="AO498" i="75"/>
  <c r="AC498" i="75"/>
  <c r="AH498" i="75"/>
  <c r="AN522" i="75"/>
  <c r="AO522" i="75"/>
  <c r="AU522" i="75"/>
  <c r="Z522" i="75"/>
  <c r="AA522" i="75"/>
  <c r="AB522" i="75"/>
  <c r="AC522" i="75"/>
  <c r="AO542" i="75"/>
  <c r="AH542" i="75"/>
  <c r="AJ542" i="75"/>
  <c r="AO562" i="75"/>
  <c r="X562" i="75"/>
  <c r="AA562" i="75"/>
  <c r="M582" i="75"/>
  <c r="AO582" i="75"/>
  <c r="V582" i="75"/>
  <c r="X582" i="75"/>
  <c r="AO602" i="75"/>
  <c r="AJ602" i="75"/>
  <c r="V602" i="75"/>
  <c r="AO622" i="75"/>
  <c r="V622" i="75"/>
  <c r="X622" i="75"/>
  <c r="AN642" i="75"/>
  <c r="AO642" i="75"/>
  <c r="AU642" i="75"/>
  <c r="AG642" i="75"/>
  <c r="AH642" i="75"/>
  <c r="AI642" i="75"/>
  <c r="AJ642" i="75"/>
  <c r="AN654" i="75"/>
  <c r="AO654" i="75"/>
  <c r="AU654" i="75"/>
  <c r="Z654" i="75"/>
  <c r="AA654" i="75"/>
  <c r="AC654" i="75"/>
  <c r="AN686" i="75"/>
  <c r="AO686" i="75"/>
  <c r="AP686" i="75"/>
  <c r="AU686" i="75"/>
  <c r="AA686" i="75"/>
  <c r="AB686" i="75"/>
  <c r="AG684" i="75"/>
  <c r="AG662" i="75"/>
  <c r="V621" i="75"/>
  <c r="AH581" i="75"/>
  <c r="W518" i="75"/>
  <c r="AH514" i="75"/>
  <c r="V418" i="75"/>
  <c r="AJ698" i="75"/>
  <c r="Z685" i="75"/>
  <c r="V653" i="75"/>
  <c r="Z649" i="75"/>
  <c r="AA634" i="75"/>
  <c r="AJ625" i="75"/>
  <c r="AH613" i="75"/>
  <c r="X610" i="75"/>
  <c r="AH606" i="75"/>
  <c r="V585" i="75"/>
  <c r="AJ569" i="75"/>
  <c r="V561" i="75"/>
  <c r="AH558" i="75"/>
  <c r="AC557" i="75"/>
  <c r="W529" i="75"/>
  <c r="AA525" i="75"/>
  <c r="X506" i="75"/>
  <c r="AJ486" i="75"/>
  <c r="AH485" i="75"/>
  <c r="AH473" i="75"/>
  <c r="AC445" i="75"/>
  <c r="X425" i="75"/>
  <c r="X406" i="75"/>
  <c r="AJ397" i="75"/>
  <c r="V382" i="75"/>
  <c r="AA373" i="75"/>
  <c r="X366" i="75"/>
  <c r="X365" i="75"/>
  <c r="AJ362" i="75"/>
  <c r="AA361" i="75"/>
  <c r="X354" i="75"/>
  <c r="AH350" i="75"/>
  <c r="X349" i="75"/>
  <c r="AJ346" i="75"/>
  <c r="AH325" i="75"/>
  <c r="V298" i="75"/>
  <c r="X290" i="75"/>
  <c r="AC285" i="75"/>
  <c r="AA146" i="75"/>
  <c r="P130" i="75"/>
  <c r="AO29" i="75"/>
  <c r="Q319" i="75"/>
  <c r="P399" i="75"/>
  <c r="P467" i="75"/>
  <c r="P475" i="75"/>
  <c r="Q475" i="75"/>
  <c r="Q483" i="75"/>
  <c r="Q539" i="75"/>
  <c r="Q8" i="75"/>
  <c r="Q16" i="75"/>
  <c r="P24" i="75"/>
  <c r="P32" i="75"/>
  <c r="Q32" i="75"/>
  <c r="Q40" i="75"/>
  <c r="Q48" i="75"/>
  <c r="P60" i="75"/>
  <c r="P68" i="75"/>
  <c r="Q68" i="75"/>
  <c r="Q84" i="75"/>
  <c r="P104" i="75"/>
  <c r="Q104" i="75"/>
  <c r="Q112" i="75"/>
  <c r="Q120" i="75"/>
  <c r="P136" i="75"/>
  <c r="P144" i="75"/>
  <c r="Q144" i="75"/>
  <c r="Q152" i="75"/>
  <c r="P176" i="75"/>
  <c r="Q176" i="75"/>
  <c r="Q184" i="75"/>
  <c r="P200" i="75"/>
  <c r="P208" i="75"/>
  <c r="P224" i="75"/>
  <c r="Q224" i="75"/>
  <c r="Q232" i="75"/>
  <c r="P248" i="75"/>
  <c r="P288" i="75"/>
  <c r="Q288" i="75"/>
  <c r="Q296" i="75"/>
  <c r="P304" i="75"/>
  <c r="P312" i="75"/>
  <c r="Q312" i="75"/>
  <c r="P560" i="75"/>
  <c r="P564" i="75"/>
  <c r="P572" i="75"/>
  <c r="Q572" i="75"/>
  <c r="P576" i="75"/>
  <c r="Q576" i="75"/>
  <c r="Q580" i="75"/>
  <c r="Q584" i="75"/>
  <c r="AO4" i="75"/>
  <c r="X4" i="75"/>
  <c r="AA4" i="75"/>
  <c r="V4" i="75"/>
  <c r="AO8" i="75"/>
  <c r="AA8" i="75"/>
  <c r="AC8" i="75"/>
  <c r="AH8" i="75"/>
  <c r="X8" i="75"/>
  <c r="AJ8" i="75"/>
  <c r="AO12" i="75"/>
  <c r="AA12" i="75"/>
  <c r="AC12" i="75"/>
  <c r="AJ12" i="75"/>
  <c r="V12" i="75"/>
  <c r="X12" i="75"/>
  <c r="AH12" i="75"/>
  <c r="AO16" i="75"/>
  <c r="AH16" i="75"/>
  <c r="X16" i="75"/>
  <c r="AA16" i="75"/>
  <c r="AJ16" i="75"/>
  <c r="AC16" i="75"/>
  <c r="AO20" i="75"/>
  <c r="AJ20" i="75"/>
  <c r="AC20" i="75"/>
  <c r="AH20" i="75"/>
  <c r="V20" i="75"/>
  <c r="AA20" i="75"/>
  <c r="AO24" i="75"/>
  <c r="AH24" i="75"/>
  <c r="AJ24" i="75"/>
  <c r="AC24" i="75"/>
  <c r="V24" i="75"/>
  <c r="X24" i="75"/>
  <c r="AA24" i="75"/>
  <c r="AO28" i="75"/>
  <c r="AH28" i="75"/>
  <c r="V28" i="75"/>
  <c r="AJ28" i="75"/>
  <c r="X28" i="75"/>
  <c r="AH32" i="75"/>
  <c r="AO32" i="75"/>
  <c r="X32" i="75"/>
  <c r="AA32" i="75"/>
  <c r="AJ32" i="75"/>
  <c r="AC32" i="75"/>
  <c r="AO36" i="75"/>
  <c r="AH36" i="75"/>
  <c r="AJ36" i="75"/>
  <c r="AC36" i="75"/>
  <c r="V36" i="75"/>
  <c r="AO40" i="75"/>
  <c r="AH40" i="75"/>
  <c r="AJ40" i="75"/>
  <c r="AC40" i="75"/>
  <c r="AO44" i="75"/>
  <c r="AH44" i="75"/>
  <c r="AJ44" i="75"/>
  <c r="V44" i="75"/>
  <c r="X44" i="75"/>
  <c r="AC44" i="75"/>
  <c r="AA44" i="75"/>
  <c r="AO48" i="75"/>
  <c r="AJ48" i="75"/>
  <c r="AA48" i="75"/>
  <c r="AC48" i="75"/>
  <c r="V48" i="75"/>
  <c r="AO52" i="75"/>
  <c r="V52" i="75"/>
  <c r="X52" i="75"/>
  <c r="AJ52" i="75"/>
  <c r="AC52" i="75"/>
  <c r="AA52" i="75"/>
  <c r="X56" i="75"/>
  <c r="AA56" i="75"/>
  <c r="AO56" i="75"/>
  <c r="V56" i="75"/>
  <c r="AC56" i="75"/>
  <c r="AH56" i="75"/>
  <c r="AJ56" i="75"/>
  <c r="AO60" i="75"/>
  <c r="AA60" i="75"/>
  <c r="AH60" i="75"/>
  <c r="AJ60" i="75"/>
  <c r="V60" i="75"/>
  <c r="AO64" i="75"/>
  <c r="X64" i="75"/>
  <c r="AA64" i="75"/>
  <c r="AJ64" i="75"/>
  <c r="AC64" i="75"/>
  <c r="AH64" i="75"/>
  <c r="V68" i="75"/>
  <c r="X68" i="75"/>
  <c r="AJ68" i="75"/>
  <c r="AC68" i="75"/>
  <c r="AO68" i="75"/>
  <c r="AO72" i="75"/>
  <c r="V72" i="75"/>
  <c r="X72" i="75"/>
  <c r="AC72" i="75"/>
  <c r="AH72" i="75"/>
  <c r="AA72" i="75"/>
  <c r="AO76" i="75"/>
  <c r="X76" i="75"/>
  <c r="AC76" i="75"/>
  <c r="AJ76" i="75"/>
  <c r="AO80" i="75"/>
  <c r="V80" i="75"/>
  <c r="X80" i="75"/>
  <c r="AH80" i="75"/>
  <c r="AA80" i="75"/>
  <c r="AC80" i="75"/>
  <c r="AO84" i="75"/>
  <c r="AJ84" i="75"/>
  <c r="V84" i="75"/>
  <c r="AH84" i="75"/>
  <c r="AA84" i="75"/>
  <c r="AO88" i="75"/>
  <c r="AH88" i="75"/>
  <c r="AJ88" i="75"/>
  <c r="V88" i="75"/>
  <c r="AC88" i="75"/>
  <c r="AA88" i="75"/>
  <c r="AH92" i="75"/>
  <c r="AO92" i="75"/>
  <c r="V92" i="75"/>
  <c r="X92" i="75"/>
  <c r="AO96" i="75"/>
  <c r="AC96" i="75"/>
  <c r="AH96" i="75"/>
  <c r="X96" i="75"/>
  <c r="V96" i="75"/>
  <c r="AJ96" i="75"/>
  <c r="AA96" i="75"/>
  <c r="AO100" i="75"/>
  <c r="AC100" i="75"/>
  <c r="AH100" i="75"/>
  <c r="AA100" i="75"/>
  <c r="AJ100" i="75"/>
  <c r="AA104" i="75"/>
  <c r="AO104" i="75"/>
  <c r="AH104" i="75"/>
  <c r="X104" i="75"/>
  <c r="AO108" i="75"/>
  <c r="X108" i="75"/>
  <c r="AH108" i="75"/>
  <c r="AJ108" i="75"/>
  <c r="V108" i="75"/>
  <c r="AA108" i="75"/>
  <c r="AO112" i="75"/>
  <c r="X112" i="75"/>
  <c r="AH112" i="75"/>
  <c r="AJ112" i="75"/>
  <c r="V112" i="75"/>
  <c r="AA112" i="75"/>
  <c r="AC112" i="75"/>
  <c r="AO116" i="75"/>
  <c r="X116" i="75"/>
  <c r="V116" i="75"/>
  <c r="AA116" i="75"/>
  <c r="AJ116" i="75"/>
  <c r="AO120" i="75"/>
  <c r="X120" i="75"/>
  <c r="AC120" i="75"/>
  <c r="AA120" i="75"/>
  <c r="AH120" i="75"/>
  <c r="AO124" i="75"/>
  <c r="AA124" i="75"/>
  <c r="AC124" i="75"/>
  <c r="V124" i="75"/>
  <c r="X124" i="75"/>
  <c r="AH124" i="75"/>
  <c r="AH128" i="75"/>
  <c r="X128" i="75"/>
  <c r="AA128" i="75"/>
  <c r="AJ128" i="75"/>
  <c r="AO128" i="75"/>
  <c r="AO132" i="75"/>
  <c r="AH132" i="75"/>
  <c r="AC132" i="75"/>
  <c r="AJ132" i="75"/>
  <c r="V132" i="75"/>
  <c r="AO136" i="75"/>
  <c r="AH136" i="75"/>
  <c r="AA136" i="75"/>
  <c r="V136" i="75"/>
  <c r="X136" i="75"/>
  <c r="AA140" i="75"/>
  <c r="AC140" i="75"/>
  <c r="AJ140" i="75"/>
  <c r="V140" i="75"/>
  <c r="X140" i="75"/>
  <c r="AO140" i="75"/>
  <c r="AH140" i="75"/>
  <c r="AO144" i="75"/>
  <c r="AA144" i="75"/>
  <c r="V144" i="75"/>
  <c r="AH144" i="75"/>
  <c r="AJ144" i="75"/>
  <c r="AO148" i="75"/>
  <c r="AA148" i="75"/>
  <c r="X148" i="75"/>
  <c r="AC148" i="75"/>
  <c r="AH148" i="75"/>
  <c r="AJ148" i="75"/>
  <c r="AO152" i="75"/>
  <c r="AC152" i="75"/>
  <c r="AJ152" i="75"/>
  <c r="AA152" i="75"/>
  <c r="V152" i="75"/>
  <c r="X152" i="75"/>
  <c r="AH152" i="75"/>
  <c r="AO156" i="75"/>
  <c r="AC156" i="75"/>
  <c r="AA156" i="75"/>
  <c r="AH156" i="75"/>
  <c r="AJ156" i="75"/>
  <c r="AO160" i="75"/>
  <c r="AA160" i="75"/>
  <c r="AC160" i="75"/>
  <c r="V160" i="75"/>
  <c r="X160" i="75"/>
  <c r="AC164" i="75"/>
  <c r="AH164" i="75"/>
  <c r="AA164" i="75"/>
  <c r="X164" i="75"/>
  <c r="AO164" i="75"/>
  <c r="V164" i="75"/>
  <c r="AO168" i="75"/>
  <c r="AC168" i="75"/>
  <c r="AJ168" i="75"/>
  <c r="V168" i="75"/>
  <c r="X168" i="75"/>
  <c r="AA168" i="75"/>
  <c r="AH168" i="75"/>
  <c r="AO172" i="75"/>
  <c r="AH172" i="75"/>
  <c r="V172" i="75"/>
  <c r="X172" i="75"/>
  <c r="AC176" i="75"/>
  <c r="AH176" i="75"/>
  <c r="AO176" i="75"/>
  <c r="X176" i="75"/>
  <c r="AJ176" i="75"/>
  <c r="AO180" i="75"/>
  <c r="AA180" i="75"/>
  <c r="AC180" i="75"/>
  <c r="X180" i="75"/>
  <c r="V180" i="75"/>
  <c r="AH180" i="75"/>
  <c r="AO184" i="75"/>
  <c r="AA184" i="75"/>
  <c r="AC184" i="75"/>
  <c r="V184" i="75"/>
  <c r="X184" i="75"/>
  <c r="AH184" i="75"/>
  <c r="AO188" i="75"/>
  <c r="AA188" i="75"/>
  <c r="AC188" i="75"/>
  <c r="AJ188" i="75"/>
  <c r="AH188" i="75"/>
  <c r="AO192" i="75"/>
  <c r="AA192" i="75"/>
  <c r="AC192" i="75"/>
  <c r="V192" i="75"/>
  <c r="AH192" i="75"/>
  <c r="AJ192" i="75"/>
  <c r="AO196" i="75"/>
  <c r="AA196" i="75"/>
  <c r="AC196" i="75"/>
  <c r="X196" i="75"/>
  <c r="AJ196" i="75"/>
  <c r="V196" i="75"/>
  <c r="AH196" i="75"/>
  <c r="AC200" i="75"/>
  <c r="AO200" i="75"/>
  <c r="AH200" i="75"/>
  <c r="X200" i="75"/>
  <c r="V200" i="75"/>
  <c r="AO204" i="75"/>
  <c r="AH204" i="75"/>
  <c r="AJ204" i="75"/>
  <c r="AO208" i="75"/>
  <c r="AH208" i="75"/>
  <c r="V208" i="75"/>
  <c r="AA208" i="75"/>
  <c r="X208" i="75"/>
  <c r="AJ212" i="75"/>
  <c r="AO212" i="75"/>
  <c r="AA212" i="75"/>
  <c r="AO216" i="75"/>
  <c r="AJ216" i="75"/>
  <c r="AC216" i="75"/>
  <c r="AH216" i="75"/>
  <c r="V216" i="75"/>
  <c r="X216" i="75"/>
  <c r="AA216" i="75"/>
  <c r="AO220" i="75"/>
  <c r="AH220" i="75"/>
  <c r="AJ220" i="75"/>
  <c r="X220" i="75"/>
  <c r="AO224" i="75"/>
  <c r="AH224" i="75"/>
  <c r="V224" i="75"/>
  <c r="AA224" i="75"/>
  <c r="X224" i="75"/>
  <c r="AO228" i="75"/>
  <c r="AJ228" i="75"/>
  <c r="V228" i="75"/>
  <c r="AA228" i="75"/>
  <c r="AC228" i="75"/>
  <c r="AO232" i="75"/>
  <c r="X232" i="75"/>
  <c r="AA232" i="75"/>
  <c r="AH232" i="75"/>
  <c r="AJ232" i="75"/>
  <c r="X236" i="75"/>
  <c r="AA236" i="75"/>
  <c r="AO236" i="75"/>
  <c r="V236" i="75"/>
  <c r="AH236" i="75"/>
  <c r="AO240" i="75"/>
  <c r="AA240" i="75"/>
  <c r="AC240" i="75"/>
  <c r="AH240" i="75"/>
  <c r="AJ240" i="75"/>
  <c r="AO244" i="75"/>
  <c r="AC244" i="75"/>
  <c r="X244" i="75"/>
  <c r="V244" i="75"/>
  <c r="AC248" i="75"/>
  <c r="AH248" i="75"/>
  <c r="V248" i="75"/>
  <c r="X248" i="75"/>
  <c r="AO248" i="75"/>
  <c r="AO252" i="75"/>
  <c r="X252" i="75"/>
  <c r="AA252" i="75"/>
  <c r="V252" i="75"/>
  <c r="AH252" i="75"/>
  <c r="AO256" i="75"/>
  <c r="X256" i="75"/>
  <c r="AA256" i="75"/>
  <c r="AC256" i="75"/>
  <c r="AH256" i="75"/>
  <c r="AJ256" i="75"/>
  <c r="AO260" i="75"/>
  <c r="AA260" i="75"/>
  <c r="AJ260" i="75"/>
  <c r="V260" i="75"/>
  <c r="AO264" i="75"/>
  <c r="AC264" i="75"/>
  <c r="V264" i="75"/>
  <c r="AH264" i="75"/>
  <c r="AJ264" i="75"/>
  <c r="AO268" i="75"/>
  <c r="AH268" i="75"/>
  <c r="AA268" i="75"/>
  <c r="AC268" i="75"/>
  <c r="V268" i="75"/>
  <c r="X268" i="75"/>
  <c r="AH272" i="75"/>
  <c r="AJ272" i="75"/>
  <c r="AO272" i="75"/>
  <c r="X272" i="75"/>
  <c r="AO276" i="75"/>
  <c r="AH276" i="75"/>
  <c r="AJ276" i="75"/>
  <c r="V276" i="75"/>
  <c r="X276" i="75"/>
  <c r="AA276" i="75"/>
  <c r="AC276" i="75"/>
  <c r="AO280" i="75"/>
  <c r="V280" i="75"/>
  <c r="AC280" i="75"/>
  <c r="V284" i="75"/>
  <c r="X284" i="75"/>
  <c r="AJ284" i="75"/>
  <c r="AO284" i="75"/>
  <c r="AC284" i="75"/>
  <c r="AH284" i="75"/>
  <c r="AO288" i="75"/>
  <c r="V288" i="75"/>
  <c r="AO292" i="75"/>
  <c r="V292" i="75"/>
  <c r="X292" i="75"/>
  <c r="AA292" i="75"/>
  <c r="AC292" i="75"/>
  <c r="AH292" i="75"/>
  <c r="AJ292" i="75"/>
  <c r="AO296" i="75"/>
  <c r="X296" i="75"/>
  <c r="AA296" i="75"/>
  <c r="AH296" i="75"/>
  <c r="AJ296" i="75"/>
  <c r="V296" i="75"/>
  <c r="AO300" i="75"/>
  <c r="AA300" i="75"/>
  <c r="AC300" i="75"/>
  <c r="V300" i="75"/>
  <c r="AJ300" i="75"/>
  <c r="AO304" i="75"/>
  <c r="AC304" i="75"/>
  <c r="AH304" i="75"/>
  <c r="AA304" i="75"/>
  <c r="V304" i="75"/>
  <c r="X304" i="75"/>
  <c r="AA308" i="75"/>
  <c r="AC308" i="75"/>
  <c r="AO308" i="75"/>
  <c r="AH308" i="75"/>
  <c r="AJ308" i="75"/>
  <c r="AO312" i="75"/>
  <c r="X312" i="75"/>
  <c r="AA312" i="75"/>
  <c r="AH312" i="75"/>
  <c r="AJ312" i="75"/>
  <c r="V312" i="75"/>
  <c r="AO316" i="75"/>
  <c r="AC316" i="75"/>
  <c r="V316" i="75"/>
  <c r="X316" i="75"/>
  <c r="AA316" i="75"/>
  <c r="AO320" i="75"/>
  <c r="AC320" i="75"/>
  <c r="V320" i="75"/>
  <c r="AO324" i="75"/>
  <c r="AH324" i="75"/>
  <c r="AJ324" i="75"/>
  <c r="AO328" i="75"/>
  <c r="AC328" i="75"/>
  <c r="AH328" i="75"/>
  <c r="V328" i="75"/>
  <c r="X328" i="75"/>
  <c r="AA328" i="75"/>
  <c r="AO332" i="75"/>
  <c r="AH332" i="75"/>
  <c r="AJ332" i="75"/>
  <c r="AO336" i="75"/>
  <c r="AH336" i="75"/>
  <c r="AJ336" i="75"/>
  <c r="AO340" i="75"/>
  <c r="AH340" i="75"/>
  <c r="AJ340" i="75"/>
  <c r="AH344" i="75"/>
  <c r="AJ344" i="75"/>
  <c r="AO348" i="75"/>
  <c r="AH348" i="75"/>
  <c r="AJ348" i="75"/>
  <c r="V348" i="75"/>
  <c r="AO352" i="75"/>
  <c r="AJ352" i="75"/>
  <c r="V352" i="75"/>
  <c r="AO356" i="75"/>
  <c r="V356" i="75"/>
  <c r="X356" i="75"/>
  <c r="AO360" i="75"/>
  <c r="AJ360" i="75"/>
  <c r="V360" i="75"/>
  <c r="X360" i="75"/>
  <c r="AO364" i="75"/>
  <c r="V364" i="75"/>
  <c r="X364" i="75"/>
  <c r="AO368" i="75"/>
  <c r="AJ368" i="75"/>
  <c r="V368" i="75"/>
  <c r="AO372" i="75"/>
  <c r="AJ372" i="75"/>
  <c r="V372" i="75"/>
  <c r="AO376" i="75"/>
  <c r="AJ376" i="75"/>
  <c r="V376" i="75"/>
  <c r="AO380" i="75"/>
  <c r="V380" i="75"/>
  <c r="X380" i="75"/>
  <c r="AO384" i="75"/>
  <c r="X384" i="75"/>
  <c r="AA384" i="75"/>
  <c r="AO388" i="75"/>
  <c r="X388" i="75"/>
  <c r="AA388" i="75"/>
  <c r="AO392" i="75"/>
  <c r="AA392" i="75"/>
  <c r="AO396" i="75"/>
  <c r="AA396" i="75"/>
  <c r="AC396" i="75"/>
  <c r="AO400" i="75"/>
  <c r="AC400" i="75"/>
  <c r="AH400" i="75"/>
  <c r="AO404" i="75"/>
  <c r="AA404" i="75"/>
  <c r="AC404" i="75"/>
  <c r="AO408" i="75"/>
  <c r="X408" i="75"/>
  <c r="AO412" i="75"/>
  <c r="X412" i="75"/>
  <c r="AO416" i="75"/>
  <c r="V416" i="75"/>
  <c r="X416" i="75"/>
  <c r="AO420" i="75"/>
  <c r="X420" i="75"/>
  <c r="AA420" i="75"/>
  <c r="AO424" i="75"/>
  <c r="V424" i="75"/>
  <c r="X424" i="75"/>
  <c r="AO428" i="75"/>
  <c r="X428" i="75"/>
  <c r="AA428" i="75"/>
  <c r="AO432" i="75"/>
  <c r="X432" i="75"/>
  <c r="AO436" i="75"/>
  <c r="X436" i="75"/>
  <c r="AA436" i="75"/>
  <c r="AO440" i="75"/>
  <c r="X440" i="75"/>
  <c r="AA440" i="75"/>
  <c r="AO444" i="75"/>
  <c r="V444" i="75"/>
  <c r="X444" i="75"/>
  <c r="AO448" i="75"/>
  <c r="X448" i="75"/>
  <c r="AA448" i="75"/>
  <c r="AO452" i="75"/>
  <c r="V452" i="75"/>
  <c r="X452" i="75"/>
  <c r="AO456" i="75"/>
  <c r="X456" i="75"/>
  <c r="AA456" i="75"/>
  <c r="AO460" i="75"/>
  <c r="X460" i="75"/>
  <c r="AA460" i="75"/>
  <c r="AA464" i="75"/>
  <c r="AC464" i="75"/>
  <c r="AO468" i="75"/>
  <c r="AA468" i="75"/>
  <c r="AC468" i="75"/>
  <c r="AO472" i="75"/>
  <c r="AC472" i="75"/>
  <c r="AH472" i="75"/>
  <c r="AO476" i="75"/>
  <c r="AA476" i="75"/>
  <c r="AC476" i="75"/>
  <c r="AO480" i="75"/>
  <c r="AA480" i="75"/>
  <c r="AC480" i="75"/>
  <c r="AO484" i="75"/>
  <c r="AC484" i="75"/>
  <c r="AH484" i="75"/>
  <c r="AO488" i="75"/>
  <c r="AJ488" i="75"/>
  <c r="V488" i="75"/>
  <c r="AO492" i="75"/>
  <c r="AJ492" i="75"/>
  <c r="V492" i="75"/>
  <c r="X492" i="75"/>
  <c r="AO496" i="75"/>
  <c r="AJ496" i="75"/>
  <c r="V496" i="75"/>
  <c r="AO500" i="75"/>
  <c r="X500" i="75"/>
  <c r="AO504" i="75"/>
  <c r="X504" i="75"/>
  <c r="AO508" i="75"/>
  <c r="AJ508" i="75"/>
  <c r="V508" i="75"/>
  <c r="X508" i="75"/>
  <c r="AN512" i="75"/>
  <c r="AO512" i="75"/>
  <c r="AU512" i="75"/>
  <c r="AH512" i="75"/>
  <c r="AJ512" i="75"/>
  <c r="U512" i="75"/>
  <c r="AN516" i="75"/>
  <c r="AO516" i="75"/>
  <c r="AU516" i="75"/>
  <c r="AJ516" i="75"/>
  <c r="U516" i="75"/>
  <c r="V516" i="75"/>
  <c r="AO520" i="75"/>
  <c r="AN520" i="75"/>
  <c r="AJ520" i="75"/>
  <c r="U520" i="75"/>
  <c r="V520" i="75"/>
  <c r="AN524" i="75"/>
  <c r="AO524" i="75"/>
  <c r="AJ524" i="75"/>
  <c r="U524" i="75"/>
  <c r="V524" i="75"/>
  <c r="W524" i="75"/>
  <c r="AN528" i="75"/>
  <c r="AO528" i="75"/>
  <c r="AJ528" i="75"/>
  <c r="AU528" i="75"/>
  <c r="U528" i="75"/>
  <c r="V528" i="75"/>
  <c r="W528" i="75"/>
  <c r="AO532" i="75"/>
  <c r="U532" i="75"/>
  <c r="AJ532" i="75"/>
  <c r="V532" i="75"/>
  <c r="W532" i="75"/>
  <c r="AO536" i="75"/>
  <c r="AC536" i="75"/>
  <c r="AH536" i="75"/>
  <c r="AO540" i="75"/>
  <c r="AA540" i="75"/>
  <c r="AC540" i="75"/>
  <c r="AO544" i="75"/>
  <c r="X544" i="75"/>
  <c r="AA544" i="75"/>
  <c r="AO548" i="75"/>
  <c r="V548" i="75"/>
  <c r="X548" i="75"/>
  <c r="AO552" i="75"/>
  <c r="AA552" i="75"/>
  <c r="AC552" i="75"/>
  <c r="AO556" i="75"/>
  <c r="AA556" i="75"/>
  <c r="AC556" i="75"/>
  <c r="AO560" i="75"/>
  <c r="AC560" i="75"/>
  <c r="AH560" i="75"/>
  <c r="AO564" i="75"/>
  <c r="AH564" i="75"/>
  <c r="AJ564" i="75"/>
  <c r="AO568" i="75"/>
  <c r="AJ568" i="75"/>
  <c r="V568" i="75"/>
  <c r="AO572" i="75"/>
  <c r="AC572" i="75"/>
  <c r="AH572" i="75"/>
  <c r="AO576" i="75"/>
  <c r="AC576" i="75"/>
  <c r="AH576" i="75"/>
  <c r="AO580" i="75"/>
  <c r="AC580" i="75"/>
  <c r="AH580" i="75"/>
  <c r="AO584" i="75"/>
  <c r="AC584" i="75"/>
  <c r="AH584" i="75"/>
  <c r="L588" i="75"/>
  <c r="AO588" i="75"/>
  <c r="AA588" i="75"/>
  <c r="AC588" i="75"/>
  <c r="AO592" i="75"/>
  <c r="AA592" i="75"/>
  <c r="AC592" i="75"/>
  <c r="M596" i="75"/>
  <c r="AO596" i="75"/>
  <c r="AC596" i="75"/>
  <c r="AH596" i="75"/>
  <c r="L600" i="75"/>
  <c r="AO600" i="75"/>
  <c r="AA600" i="75"/>
  <c r="AC600" i="75"/>
  <c r="AO604" i="75"/>
  <c r="AC604" i="75"/>
  <c r="AH604" i="75"/>
  <c r="AO608" i="75"/>
  <c r="AA608" i="75"/>
  <c r="AC608" i="75"/>
  <c r="AO612" i="75"/>
  <c r="AA612" i="75"/>
  <c r="AC612" i="75"/>
  <c r="AO616" i="75"/>
  <c r="AA616" i="75"/>
  <c r="AC616" i="75"/>
  <c r="AO620" i="75"/>
  <c r="AC620" i="75"/>
  <c r="AH620" i="75"/>
  <c r="AO624" i="75"/>
  <c r="AA624" i="75"/>
  <c r="AC624" i="75"/>
  <c r="AO628" i="75"/>
  <c r="AC628" i="75"/>
  <c r="AH628" i="75"/>
  <c r="AO632" i="75"/>
  <c r="AC632" i="75"/>
  <c r="AH632" i="75"/>
  <c r="AO636" i="75"/>
  <c r="AC636" i="75"/>
  <c r="AH636" i="75"/>
  <c r="AN640" i="75"/>
  <c r="AO640" i="75"/>
  <c r="AP640" i="75"/>
  <c r="X640" i="75"/>
  <c r="Z640" i="75"/>
  <c r="AA640" i="75"/>
  <c r="AN644" i="75"/>
  <c r="AO644" i="75"/>
  <c r="V644" i="75"/>
  <c r="X644" i="75"/>
  <c r="Z644" i="75"/>
  <c r="L648" i="75"/>
  <c r="AN648" i="75"/>
  <c r="AO648" i="75"/>
  <c r="AJ648" i="75"/>
  <c r="U648" i="75"/>
  <c r="AU648" i="75"/>
  <c r="V648" i="75"/>
  <c r="AN652" i="75"/>
  <c r="AO652" i="75"/>
  <c r="AU652" i="75"/>
  <c r="AI652" i="75"/>
  <c r="AJ652" i="75"/>
  <c r="U652" i="75"/>
  <c r="V652" i="75"/>
  <c r="AN656" i="75"/>
  <c r="AO656" i="75"/>
  <c r="AI656" i="75"/>
  <c r="AJ656" i="75"/>
  <c r="U656" i="75"/>
  <c r="V656" i="75"/>
  <c r="AN660" i="75"/>
  <c r="AO660" i="75"/>
  <c r="AI660" i="75"/>
  <c r="AJ660" i="75"/>
  <c r="AU660" i="75"/>
  <c r="U660" i="75"/>
  <c r="V660" i="75"/>
  <c r="AN664" i="75"/>
  <c r="AC664" i="75"/>
  <c r="AG664" i="75"/>
  <c r="AO664" i="75"/>
  <c r="AH664" i="75"/>
  <c r="AI664" i="75"/>
  <c r="AN668" i="75"/>
  <c r="AU668" i="75"/>
  <c r="AO668" i="75"/>
  <c r="AP668" i="75"/>
  <c r="Z668" i="75"/>
  <c r="AA668" i="75"/>
  <c r="AO672" i="75"/>
  <c r="AN672" i="75"/>
  <c r="AU672" i="75"/>
  <c r="AC672" i="75"/>
  <c r="AG672" i="75"/>
  <c r="AN677" i="75"/>
  <c r="AO677" i="75"/>
  <c r="AP677" i="75"/>
  <c r="AU677" i="75"/>
  <c r="V677" i="75"/>
  <c r="W677" i="75"/>
  <c r="AN683" i="75"/>
  <c r="AO683" i="75"/>
  <c r="AP683" i="75"/>
  <c r="AU683" i="75"/>
  <c r="AG683" i="75"/>
  <c r="AH683" i="75"/>
  <c r="AN689" i="75"/>
  <c r="AO689" i="75"/>
  <c r="AP689" i="75"/>
  <c r="AU689" i="75"/>
  <c r="Z689" i="75"/>
  <c r="M695" i="75"/>
  <c r="AO695" i="75"/>
  <c r="AP695" i="75"/>
  <c r="AN695" i="75"/>
  <c r="AU695" i="75"/>
  <c r="AN701" i="75"/>
  <c r="AO701" i="75"/>
  <c r="AP701" i="75"/>
  <c r="AU701" i="75"/>
  <c r="Z701" i="75"/>
  <c r="AH700" i="75"/>
  <c r="X699" i="75"/>
  <c r="AB698" i="75"/>
  <c r="AJ697" i="75"/>
  <c r="Z696" i="75"/>
  <c r="AH695" i="75"/>
  <c r="W694" i="75"/>
  <c r="AC693" i="75"/>
  <c r="AH692" i="75"/>
  <c r="V690" i="75"/>
  <c r="X689" i="75"/>
  <c r="AA688" i="75"/>
  <c r="AH687" i="75"/>
  <c r="AI686" i="75"/>
  <c r="U684" i="75"/>
  <c r="AA682" i="75"/>
  <c r="AH681" i="75"/>
  <c r="AG680" i="75"/>
  <c r="AJ679" i="75"/>
  <c r="U678" i="75"/>
  <c r="Z676" i="75"/>
  <c r="AC675" i="75"/>
  <c r="AG674" i="75"/>
  <c r="AH673" i="75"/>
  <c r="AH671" i="75"/>
  <c r="AH670" i="75"/>
  <c r="AH669" i="75"/>
  <c r="AI668" i="75"/>
  <c r="AJ667" i="75"/>
  <c r="AC666" i="75"/>
  <c r="AC665" i="75"/>
  <c r="X663" i="75"/>
  <c r="AI659" i="75"/>
  <c r="AH658" i="75"/>
  <c r="Z657" i="75"/>
  <c r="AJ653" i="75"/>
  <c r="AA651" i="75"/>
  <c r="U650" i="75"/>
  <c r="AH647" i="75"/>
  <c r="AH646" i="75"/>
  <c r="AA645" i="75"/>
  <c r="AA644" i="75"/>
  <c r="U643" i="75"/>
  <c r="U642" i="75"/>
  <c r="AI640" i="75"/>
  <c r="AG638" i="75"/>
  <c r="AC637" i="75"/>
  <c r="X636" i="75"/>
  <c r="V635" i="75"/>
  <c r="AJ632" i="75"/>
  <c r="V629" i="75"/>
  <c r="V624" i="75"/>
  <c r="AJ621" i="75"/>
  <c r="AA619" i="75"/>
  <c r="AJ615" i="75"/>
  <c r="AA614" i="75"/>
  <c r="Q611" i="75"/>
  <c r="AH608" i="75"/>
  <c r="AC602" i="75"/>
  <c r="V600" i="75"/>
  <c r="V599" i="75"/>
  <c r="X594" i="75"/>
  <c r="AC590" i="75"/>
  <c r="AA589" i="75"/>
  <c r="V588" i="75"/>
  <c r="V587" i="75"/>
  <c r="AJ584" i="75"/>
  <c r="AA582" i="75"/>
  <c r="AH578" i="75"/>
  <c r="X576" i="75"/>
  <c r="X569" i="75"/>
  <c r="AA564" i="75"/>
  <c r="AJ560" i="75"/>
  <c r="AA554" i="75"/>
  <c r="AA548" i="75"/>
  <c r="V547" i="75"/>
  <c r="V546" i="75"/>
  <c r="AJ544" i="75"/>
  <c r="AH543" i="75"/>
  <c r="AA542" i="75"/>
  <c r="AJ537" i="75"/>
  <c r="AJ536" i="75"/>
  <c r="AC535" i="75"/>
  <c r="AC534" i="75"/>
  <c r="W533" i="75"/>
  <c r="X532" i="75"/>
  <c r="U531" i="75"/>
  <c r="AC528" i="75"/>
  <c r="AA527" i="75"/>
  <c r="V526" i="75"/>
  <c r="V525" i="75"/>
  <c r="AH523" i="75"/>
  <c r="AG522" i="75"/>
  <c r="X521" i="75"/>
  <c r="W520" i="75"/>
  <c r="AJ518" i="75"/>
  <c r="AJ517" i="75"/>
  <c r="AB516" i="75"/>
  <c r="Z515" i="75"/>
  <c r="Q513" i="75"/>
  <c r="AG511" i="75"/>
  <c r="AG510" i="75"/>
  <c r="X509" i="75"/>
  <c r="AH504" i="75"/>
  <c r="X501" i="75"/>
  <c r="X496" i="75"/>
  <c r="AC492" i="75"/>
  <c r="AC491" i="75"/>
  <c r="V490" i="75"/>
  <c r="Q484" i="75"/>
  <c r="AC482" i="75"/>
  <c r="AA481" i="75"/>
  <c r="V480" i="75"/>
  <c r="AH476" i="75"/>
  <c r="X463" i="75"/>
  <c r="V462" i="75"/>
  <c r="AH459" i="75"/>
  <c r="X457" i="75"/>
  <c r="AC453" i="75"/>
  <c r="AA452" i="75"/>
  <c r="AH447" i="75"/>
  <c r="X446" i="75"/>
  <c r="AJ443" i="75"/>
  <c r="AJ442" i="75"/>
  <c r="V439" i="75"/>
  <c r="AH435" i="75"/>
  <c r="X434" i="75"/>
  <c r="AC428" i="75"/>
  <c r="AH424" i="75"/>
  <c r="X422" i="75"/>
  <c r="AJ418" i="75"/>
  <c r="AA416" i="75"/>
  <c r="V415" i="75"/>
  <c r="AH412" i="75"/>
  <c r="AH411" i="75"/>
  <c r="X410" i="75"/>
  <c r="V409" i="75"/>
  <c r="Q407" i="75"/>
  <c r="AH405" i="75"/>
  <c r="AH404" i="75"/>
  <c r="X402" i="75"/>
  <c r="AC398" i="75"/>
  <c r="V396" i="75"/>
  <c r="AH393" i="75"/>
  <c r="AC392" i="75"/>
  <c r="V390" i="75"/>
  <c r="AJ388" i="75"/>
  <c r="AA386" i="75"/>
  <c r="AC381" i="75"/>
  <c r="AA380" i="75"/>
  <c r="AJ377" i="75"/>
  <c r="AA375" i="75"/>
  <c r="V374" i="75"/>
  <c r="AH370" i="75"/>
  <c r="AH364" i="75"/>
  <c r="AJ359" i="75"/>
  <c r="AJ358" i="75"/>
  <c r="AA356" i="75"/>
  <c r="AC352" i="75"/>
  <c r="Q349" i="75"/>
  <c r="V345" i="75"/>
  <c r="AA340" i="75"/>
  <c r="V333" i="75"/>
  <c r="V332" i="75"/>
  <c r="V325" i="75"/>
  <c r="V323" i="75"/>
  <c r="AC321" i="75"/>
  <c r="AJ317" i="75"/>
  <c r="Q316" i="75"/>
  <c r="AJ291" i="75"/>
  <c r="V287" i="75"/>
  <c r="V285" i="75"/>
  <c r="X277" i="75"/>
  <c r="AA272" i="75"/>
  <c r="V270" i="75"/>
  <c r="AC267" i="75"/>
  <c r="X260" i="75"/>
  <c r="AH255" i="75"/>
  <c r="AJ252" i="75"/>
  <c r="AC238" i="75"/>
  <c r="AH233" i="75"/>
  <c r="AC226" i="75"/>
  <c r="AA221" i="75"/>
  <c r="Q219" i="75"/>
  <c r="Q217" i="75"/>
  <c r="AJ211" i="75"/>
  <c r="X209" i="75"/>
  <c r="X199" i="75"/>
  <c r="AC191" i="75"/>
  <c r="AA183" i="75"/>
  <c r="Q174" i="75"/>
  <c r="Q153" i="75"/>
  <c r="AH145" i="75"/>
  <c r="X135" i="75"/>
  <c r="AJ120" i="75"/>
  <c r="V107" i="75"/>
  <c r="X86" i="75"/>
  <c r="AJ75" i="75"/>
  <c r="AJ67" i="75"/>
  <c r="X60" i="75"/>
  <c r="V40" i="75"/>
  <c r="AC27" i="75"/>
  <c r="AJ13" i="75"/>
  <c r="X10" i="75"/>
  <c r="P5" i="75"/>
  <c r="AU679" i="75"/>
  <c r="AP687" i="75"/>
  <c r="AO621" i="75"/>
  <c r="K2" i="88"/>
  <c r="I14" i="88" s="1"/>
  <c r="H4" i="87"/>
  <c r="H98" i="87"/>
  <c r="H29" i="87"/>
  <c r="H67" i="87"/>
  <c r="H84" i="87"/>
  <c r="H109" i="87"/>
  <c r="H126" i="87"/>
  <c r="H12" i="87"/>
  <c r="H28" i="87"/>
  <c r="H35" i="87"/>
  <c r="H44" i="87"/>
  <c r="H66" i="87"/>
  <c r="H74" i="87"/>
  <c r="H83" i="87"/>
  <c r="H91" i="87"/>
  <c r="H116" i="87"/>
  <c r="H125" i="87"/>
  <c r="H5" i="87"/>
  <c r="H21" i="87"/>
  <c r="H60" i="87"/>
  <c r="H6" i="87"/>
  <c r="H22" i="87"/>
  <c r="H30" i="87"/>
  <c r="H68" i="87"/>
  <c r="H110" i="87"/>
  <c r="H119" i="87"/>
  <c r="H7" i="87"/>
  <c r="H23" i="87"/>
  <c r="H62" i="87"/>
  <c r="H95" i="87"/>
  <c r="H18" i="87"/>
  <c r="H97" i="87"/>
  <c r="H11" i="87"/>
  <c r="H27" i="87"/>
  <c r="H34" i="87"/>
  <c r="H51" i="87"/>
  <c r="H73" i="87"/>
  <c r="H90" i="87"/>
  <c r="H15" i="87"/>
  <c r="H47" i="87"/>
  <c r="H56" i="87"/>
  <c r="H77" i="87"/>
  <c r="H102" i="87"/>
  <c r="H127" i="87"/>
  <c r="H16" i="87"/>
  <c r="H40" i="87"/>
  <c r="H103" i="87"/>
  <c r="H120" i="87"/>
  <c r="H61" i="87"/>
  <c r="H2" i="87"/>
  <c r="H96" i="87"/>
  <c r="H33" i="87"/>
  <c r="H41" i="87"/>
  <c r="H50" i="87"/>
  <c r="H80" i="87"/>
  <c r="H89" i="87"/>
  <c r="H104" i="87"/>
  <c r="H113" i="87"/>
  <c r="H10" i="87"/>
  <c r="H17" i="87"/>
  <c r="H24" i="87"/>
  <c r="H38" i="87"/>
  <c r="H45" i="87"/>
  <c r="H52" i="87"/>
  <c r="H57" i="87"/>
  <c r="H71" i="87"/>
  <c r="H78" i="87"/>
  <c r="H85" i="87"/>
  <c r="H92" i="87"/>
  <c r="H107" i="87"/>
  <c r="H114" i="87"/>
  <c r="H121" i="87"/>
  <c r="H128" i="87"/>
  <c r="H32" i="87"/>
  <c r="H39" i="87"/>
  <c r="H46" i="87"/>
  <c r="H53" i="87"/>
  <c r="H65" i="87"/>
  <c r="H72" i="87"/>
  <c r="H79" i="87"/>
  <c r="H86" i="87"/>
  <c r="H101" i="87"/>
  <c r="H108" i="87"/>
  <c r="H115" i="87"/>
  <c r="H122" i="87"/>
  <c r="H8" i="87"/>
  <c r="H13" i="87"/>
  <c r="H19" i="87"/>
  <c r="H25" i="87"/>
  <c r="H36" i="87"/>
  <c r="H42" i="87"/>
  <c r="H48" i="87"/>
  <c r="H54" i="87"/>
  <c r="H58" i="87"/>
  <c r="H63" i="87"/>
  <c r="H69" i="87"/>
  <c r="H75" i="87"/>
  <c r="H81" i="87"/>
  <c r="H87" i="87"/>
  <c r="H93" i="87"/>
  <c r="H99" i="87"/>
  <c r="H105" i="87"/>
  <c r="H111" i="87"/>
  <c r="H117" i="87"/>
  <c r="H123" i="87"/>
  <c r="H129" i="87"/>
  <c r="H3" i="87"/>
  <c r="H9" i="87"/>
  <c r="H14" i="87"/>
  <c r="H20" i="87"/>
  <c r="H26" i="87"/>
  <c r="H31" i="87"/>
  <c r="H37" i="87"/>
  <c r="H43" i="87"/>
  <c r="H49" i="87"/>
  <c r="H55" i="87"/>
  <c r="H59" i="87"/>
  <c r="H64" i="87"/>
  <c r="H70" i="87"/>
  <c r="H76" i="87"/>
  <c r="H82" i="87"/>
  <c r="H88" i="87"/>
  <c r="H94" i="87"/>
  <c r="H100" i="87"/>
  <c r="H106" i="87"/>
  <c r="H112" i="87"/>
  <c r="H118" i="87"/>
  <c r="H124" i="87"/>
  <c r="M511" i="75"/>
  <c r="L511" i="75"/>
  <c r="K511" i="75"/>
  <c r="L699" i="75"/>
  <c r="L666" i="75"/>
  <c r="M584" i="75"/>
  <c r="L584" i="75"/>
  <c r="L658" i="75"/>
  <c r="K667" i="75"/>
  <c r="L667" i="75"/>
  <c r="L597" i="75"/>
  <c r="K531" i="75"/>
  <c r="L531" i="75"/>
  <c r="K526" i="75"/>
  <c r="L526" i="75"/>
  <c r="M535" i="75"/>
  <c r="K535" i="75"/>
  <c r="L535" i="75"/>
  <c r="M638" i="75"/>
  <c r="L517" i="75"/>
  <c r="L642" i="75"/>
  <c r="K642" i="75"/>
  <c r="M591" i="75"/>
  <c r="K688" i="75"/>
  <c r="M531" i="75"/>
  <c r="M681" i="75"/>
  <c r="L593" i="75"/>
  <c r="L513" i="75"/>
  <c r="M605" i="75"/>
  <c r="M655" i="75"/>
  <c r="K655" i="75"/>
  <c r="M664" i="75"/>
  <c r="K664" i="75"/>
  <c r="L580" i="75"/>
  <c r="L601" i="75"/>
  <c r="M583" i="75"/>
  <c r="L583" i="75"/>
  <c r="L523" i="75"/>
  <c r="K523" i="75"/>
  <c r="M526" i="75"/>
  <c r="M601" i="75"/>
  <c r="L651" i="75"/>
  <c r="K687" i="75"/>
  <c r="L656" i="75"/>
  <c r="L665" i="75"/>
  <c r="K665" i="75"/>
  <c r="L685" i="75"/>
  <c r="M700" i="75"/>
  <c r="K681" i="75"/>
  <c r="K690" i="75"/>
  <c r="M686" i="75"/>
  <c r="L686" i="75"/>
  <c r="K686" i="75"/>
  <c r="AJ2" i="75"/>
  <c r="AH2" i="75"/>
  <c r="M697" i="75"/>
  <c r="K522" i="75"/>
  <c r="M522" i="75"/>
  <c r="L522" i="75"/>
  <c r="K524" i="75"/>
  <c r="L697" i="75"/>
  <c r="L524" i="75"/>
  <c r="L589" i="75"/>
  <c r="M510" i="75"/>
  <c r="L510" i="75"/>
  <c r="K510" i="75"/>
  <c r="M532" i="75"/>
  <c r="K532" i="75"/>
  <c r="L532" i="75"/>
  <c r="M513" i="75"/>
  <c r="M644" i="75"/>
  <c r="K644" i="75"/>
  <c r="M674" i="75"/>
  <c r="K674" i="75"/>
  <c r="K513" i="75"/>
  <c r="K660" i="75"/>
  <c r="K646" i="75"/>
  <c r="M520" i="75"/>
  <c r="M585" i="75"/>
  <c r="K695" i="75"/>
  <c r="M597" i="75"/>
  <c r="M650" i="75"/>
  <c r="K650" i="75"/>
  <c r="M523" i="75"/>
  <c r="M648" i="75"/>
  <c r="L659" i="75"/>
  <c r="K659" i="75"/>
  <c r="L683" i="75"/>
  <c r="L698" i="75"/>
  <c r="M683" i="75"/>
  <c r="M662" i="75"/>
  <c r="L662" i="75"/>
  <c r="K662" i="75"/>
  <c r="M574" i="75"/>
  <c r="L602" i="75"/>
  <c r="K641" i="75"/>
  <c r="K701" i="75"/>
  <c r="M602" i="75"/>
  <c r="M641" i="75"/>
  <c r="K700" i="75"/>
  <c r="K584" i="75"/>
  <c r="L700" i="75"/>
  <c r="M514" i="75"/>
  <c r="L514" i="75"/>
  <c r="K514" i="75"/>
  <c r="M516" i="75"/>
  <c r="K516" i="75"/>
  <c r="K515" i="75"/>
  <c r="M534" i="75"/>
  <c r="L534" i="75"/>
  <c r="K534" i="75"/>
  <c r="L520" i="75"/>
  <c r="K520" i="75"/>
  <c r="L529" i="75"/>
  <c r="L592" i="75"/>
  <c r="K529" i="75"/>
  <c r="L599" i="75"/>
  <c r="K599" i="75"/>
  <c r="K517" i="75"/>
  <c r="M528" i="75"/>
  <c r="M529" i="75"/>
  <c r="L574" i="75"/>
  <c r="K640" i="75"/>
  <c r="M640" i="75"/>
  <c r="L640" i="75"/>
  <c r="M603" i="75"/>
  <c r="K603" i="75"/>
  <c r="M672" i="75"/>
  <c r="L672" i="75"/>
  <c r="M679" i="75"/>
  <c r="M692" i="75"/>
  <c r="L692" i="75"/>
  <c r="K692" i="75"/>
  <c r="M586" i="75"/>
  <c r="M579" i="75"/>
  <c r="L579" i="75"/>
  <c r="K606" i="75"/>
  <c r="M604" i="75"/>
  <c r="M647" i="75"/>
  <c r="L647" i="75"/>
  <c r="K593" i="75"/>
  <c r="L604" i="75"/>
  <c r="K605" i="75"/>
  <c r="K647" i="75"/>
  <c r="M589" i="75"/>
  <c r="K594" i="75"/>
  <c r="K602" i="75"/>
  <c r="K657" i="75"/>
  <c r="M649" i="75"/>
  <c r="L649" i="75"/>
  <c r="K649" i="75"/>
  <c r="M580" i="75"/>
  <c r="K585" i="75"/>
  <c r="L661" i="75"/>
  <c r="K682" i="75"/>
  <c r="M689" i="75"/>
  <c r="L689" i="75"/>
  <c r="K689" i="75"/>
  <c r="K645" i="75"/>
  <c r="K698" i="75"/>
  <c r="M680" i="75"/>
  <c r="L680" i="75"/>
  <c r="K680" i="75"/>
  <c r="L638" i="75"/>
  <c r="L645" i="75"/>
  <c r="M646" i="75"/>
  <c r="K648" i="75"/>
  <c r="L663" i="75"/>
  <c r="M665" i="75"/>
  <c r="L681" i="75"/>
  <c r="M688" i="75"/>
  <c r="L690" i="75"/>
  <c r="M698" i="75"/>
  <c r="M663" i="75"/>
  <c r="M694" i="75"/>
  <c r="L694" i="75"/>
  <c r="L641" i="75"/>
  <c r="M659" i="75"/>
  <c r="K678" i="75"/>
  <c r="M682" i="75"/>
  <c r="K694" i="75"/>
  <c r="M678" i="75"/>
  <c r="L644" i="75"/>
  <c r="L655" i="75"/>
  <c r="K656" i="75"/>
  <c r="L677" i="75"/>
  <c r="K683" i="75"/>
  <c r="L687" i="75"/>
  <c r="K697" i="75"/>
  <c r="M656" i="75"/>
  <c r="L664" i="75"/>
  <c r="L695" i="75"/>
  <c r="V2" i="75"/>
  <c r="AA2" i="75"/>
  <c r="AO2" i="75"/>
  <c r="X2" i="75"/>
  <c r="AC2" i="75"/>
  <c r="L346" i="75"/>
  <c r="M518" i="75"/>
  <c r="L518" i="75"/>
  <c r="K518" i="75"/>
  <c r="M519" i="75"/>
  <c r="L519" i="75"/>
  <c r="K519" i="75"/>
  <c r="M512" i="75"/>
  <c r="K512" i="75"/>
  <c r="L512" i="75"/>
  <c r="M530" i="75"/>
  <c r="L530" i="75"/>
  <c r="K530" i="75"/>
  <c r="M527" i="75"/>
  <c r="L527" i="75"/>
  <c r="K527" i="75"/>
  <c r="M521" i="75"/>
  <c r="L521" i="75"/>
  <c r="K521" i="75"/>
  <c r="M533" i="75"/>
  <c r="L533" i="75"/>
  <c r="K533" i="75"/>
  <c r="L516" i="75"/>
  <c r="L525" i="75"/>
  <c r="L528" i="75"/>
  <c r="M515" i="75"/>
  <c r="L515" i="75"/>
  <c r="M524" i="75"/>
  <c r="K528" i="75"/>
  <c r="M525" i="75"/>
  <c r="L582" i="75"/>
  <c r="L590" i="75"/>
  <c r="K590" i="75"/>
  <c r="M576" i="75"/>
  <c r="L576" i="75"/>
  <c r="K576" i="75"/>
  <c r="L581" i="75"/>
  <c r="K581" i="75"/>
  <c r="K577" i="75"/>
  <c r="M577" i="75"/>
  <c r="L577" i="75"/>
  <c r="M590" i="75"/>
  <c r="K595" i="75"/>
  <c r="M595" i="75"/>
  <c r="L595" i="75"/>
  <c r="K582" i="75"/>
  <c r="K587" i="75"/>
  <c r="M587" i="75"/>
  <c r="L587" i="75"/>
  <c r="M581" i="75"/>
  <c r="M588" i="75"/>
  <c r="K588" i="75"/>
  <c r="K575" i="75"/>
  <c r="K598" i="75"/>
  <c r="M598" i="75"/>
  <c r="K574" i="75"/>
  <c r="M578" i="75"/>
  <c r="L578" i="75"/>
  <c r="L598" i="75"/>
  <c r="K586" i="75"/>
  <c r="L586" i="75"/>
  <c r="L575" i="75"/>
  <c r="K592" i="75"/>
  <c r="M592" i="75"/>
  <c r="M575" i="75"/>
  <c r="K578" i="75"/>
  <c r="K579" i="75"/>
  <c r="K583" i="75"/>
  <c r="L591" i="75"/>
  <c r="K591" i="75"/>
  <c r="K600" i="75"/>
  <c r="L605" i="75"/>
  <c r="K580" i="75"/>
  <c r="L585" i="75"/>
  <c r="K604" i="75"/>
  <c r="M593" i="75"/>
  <c r="M594" i="75"/>
  <c r="L594" i="75"/>
  <c r="M600" i="75"/>
  <c r="M608" i="75"/>
  <c r="L608" i="75"/>
  <c r="K608" i="75"/>
  <c r="M599" i="75"/>
  <c r="K607" i="75"/>
  <c r="M607" i="75"/>
  <c r="L607" i="75"/>
  <c r="L596" i="75"/>
  <c r="K596" i="75"/>
  <c r="K589" i="75"/>
  <c r="K601" i="75"/>
  <c r="L606" i="75"/>
  <c r="M606" i="75"/>
  <c r="L643" i="75"/>
  <c r="K643" i="75"/>
  <c r="M643" i="75"/>
  <c r="L637" i="75"/>
  <c r="M637" i="75"/>
  <c r="K637" i="75"/>
  <c r="M639" i="75"/>
  <c r="M642" i="75"/>
  <c r="K639" i="75"/>
  <c r="L639" i="75"/>
  <c r="M645" i="75"/>
  <c r="M654" i="75"/>
  <c r="L652" i="75"/>
  <c r="L654" i="75"/>
  <c r="K654" i="75"/>
  <c r="L646" i="75"/>
  <c r="M661" i="75"/>
  <c r="K661" i="75"/>
  <c r="M652" i="75"/>
  <c r="K652" i="75"/>
  <c r="M653" i="75"/>
  <c r="L653" i="75"/>
  <c r="K653" i="75"/>
  <c r="M651" i="75"/>
  <c r="K651" i="75"/>
  <c r="K669" i="75"/>
  <c r="M669" i="75"/>
  <c r="L669" i="75"/>
  <c r="M693" i="75"/>
  <c r="K693" i="75"/>
  <c r="L693" i="75"/>
  <c r="L650" i="75"/>
  <c r="M675" i="75"/>
  <c r="K675" i="75"/>
  <c r="L675" i="75"/>
  <c r="M660" i="75"/>
  <c r="L660" i="75"/>
  <c r="M676" i="75"/>
  <c r="K676" i="75"/>
  <c r="L676" i="75"/>
  <c r="M668" i="75"/>
  <c r="L668" i="75"/>
  <c r="K668" i="75"/>
  <c r="L679" i="75"/>
  <c r="K679" i="75"/>
  <c r="M657" i="75"/>
  <c r="L657" i="75"/>
  <c r="M658" i="75"/>
  <c r="M684" i="75"/>
  <c r="L684" i="75"/>
  <c r="M696" i="75"/>
  <c r="K696" i="75"/>
  <c r="M667" i="75"/>
  <c r="K684" i="75"/>
  <c r="L696" i="75"/>
  <c r="K663" i="75"/>
  <c r="K666" i="75"/>
  <c r="K672" i="75"/>
  <c r="M677" i="75"/>
  <c r="K677" i="75"/>
  <c r="L674" i="75"/>
  <c r="K685" i="75"/>
  <c r="M685" i="75"/>
  <c r="M687" i="75"/>
  <c r="K691" i="75"/>
  <c r="M699" i="75"/>
  <c r="K699" i="75"/>
  <c r="L691" i="75"/>
  <c r="L678" i="75"/>
  <c r="L682" i="75"/>
  <c r="L688" i="75"/>
  <c r="M690" i="75"/>
  <c r="M691" i="75"/>
  <c r="L701" i="75"/>
  <c r="M701" i="75"/>
  <c r="E21" i="72"/>
  <c r="W648" i="75" s="1"/>
  <c r="M17" i="72"/>
  <c r="AI510" i="75" s="1"/>
  <c r="C2" i="70"/>
  <c r="B2" i="72" s="1"/>
  <c r="C14" i="70"/>
  <c r="B14" i="72" s="1"/>
  <c r="C8" i="70"/>
  <c r="B8" i="72" s="1"/>
  <c r="C15" i="70"/>
  <c r="B15" i="72" s="1"/>
  <c r="C16" i="70"/>
  <c r="B16" i="72" s="1"/>
  <c r="C3" i="70"/>
  <c r="B3" i="72" s="1"/>
  <c r="C18" i="70"/>
  <c r="B19" i="72" s="1"/>
  <c r="C6" i="70"/>
  <c r="B6" i="72" s="1"/>
  <c r="C17" i="70"/>
  <c r="C9" i="70"/>
  <c r="B9" i="72" s="1"/>
  <c r="C4" i="70"/>
  <c r="B4" i="72" s="1"/>
  <c r="C10" i="70"/>
  <c r="B10" i="72" s="1"/>
  <c r="C20" i="70"/>
  <c r="B20" i="72" s="1"/>
  <c r="C11" i="70"/>
  <c r="B11" i="72" s="1"/>
  <c r="C5" i="70"/>
  <c r="B5" i="72" s="1"/>
  <c r="C21" i="70"/>
  <c r="C12" i="70"/>
  <c r="B12" i="72" s="1"/>
  <c r="C19" i="70"/>
  <c r="B18" i="72" s="1"/>
  <c r="AU562" i="75" s="1"/>
  <c r="C7" i="70"/>
  <c r="B7" i="72" s="1"/>
  <c r="C13" i="70"/>
  <c r="B13" i="72" s="1"/>
  <c r="E3" i="58"/>
  <c r="E4" i="58"/>
  <c r="E5" i="58"/>
  <c r="E6" i="58"/>
  <c r="E7" i="58"/>
  <c r="E8" i="58"/>
  <c r="E9" i="58"/>
  <c r="E10" i="58"/>
  <c r="E11" i="58"/>
  <c r="E12" i="58"/>
  <c r="E13" i="58"/>
  <c r="E14" i="58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E32" i="58"/>
  <c r="E33" i="58"/>
  <c r="E34" i="58"/>
  <c r="E35" i="58"/>
  <c r="E36" i="58"/>
  <c r="E37" i="58"/>
  <c r="E38" i="58"/>
  <c r="E39" i="58"/>
  <c r="E40" i="58"/>
  <c r="E41" i="58"/>
  <c r="E42" i="58"/>
  <c r="E43" i="58"/>
  <c r="E44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8" i="58"/>
  <c r="E59" i="58"/>
  <c r="E60" i="58"/>
  <c r="E61" i="58"/>
  <c r="E62" i="58"/>
  <c r="E63" i="58"/>
  <c r="E64" i="58"/>
  <c r="E65" i="58"/>
  <c r="E66" i="58"/>
  <c r="E67" i="58"/>
  <c r="E68" i="58"/>
  <c r="E69" i="58"/>
  <c r="E70" i="58"/>
  <c r="E71" i="58"/>
  <c r="E72" i="58"/>
  <c r="E73" i="58"/>
  <c r="E74" i="58"/>
  <c r="E75" i="58"/>
  <c r="E76" i="58"/>
  <c r="E77" i="58"/>
  <c r="E78" i="58"/>
  <c r="E79" i="58"/>
  <c r="E80" i="58"/>
  <c r="E81" i="58"/>
  <c r="E82" i="58"/>
  <c r="E83" i="58"/>
  <c r="E84" i="58"/>
  <c r="E85" i="58"/>
  <c r="E86" i="58"/>
  <c r="E87" i="58"/>
  <c r="E88" i="58"/>
  <c r="E89" i="58"/>
  <c r="E90" i="58"/>
  <c r="E91" i="58"/>
  <c r="E92" i="58"/>
  <c r="E93" i="58"/>
  <c r="E94" i="58"/>
  <c r="E95" i="58"/>
  <c r="E96" i="58"/>
  <c r="E97" i="58"/>
  <c r="E98" i="58"/>
  <c r="E99" i="58"/>
  <c r="E100" i="58"/>
  <c r="E101" i="58"/>
  <c r="E102" i="58"/>
  <c r="E103" i="58"/>
  <c r="E104" i="58"/>
  <c r="E105" i="58"/>
  <c r="E106" i="58"/>
  <c r="E107" i="58"/>
  <c r="E108" i="58"/>
  <c r="E109" i="58"/>
  <c r="E110" i="58"/>
  <c r="E111" i="58"/>
  <c r="E112" i="58"/>
  <c r="E113" i="58"/>
  <c r="E114" i="58"/>
  <c r="E115" i="58"/>
  <c r="E116" i="58"/>
  <c r="E117" i="58"/>
  <c r="E118" i="58"/>
  <c r="E119" i="58"/>
  <c r="E120" i="58"/>
  <c r="E121" i="58"/>
  <c r="E122" i="58"/>
  <c r="E123" i="58"/>
  <c r="E124" i="58"/>
  <c r="E125" i="58"/>
  <c r="E126" i="58"/>
  <c r="E127" i="58"/>
  <c r="E128" i="58"/>
  <c r="E129" i="58"/>
  <c r="E130" i="58"/>
  <c r="E131" i="58"/>
  <c r="E132" i="58"/>
  <c r="E133" i="58"/>
  <c r="E134" i="58"/>
  <c r="E135" i="58"/>
  <c r="E136" i="58"/>
  <c r="E137" i="58"/>
  <c r="E138" i="58"/>
  <c r="E139" i="58"/>
  <c r="E140" i="58"/>
  <c r="E141" i="58"/>
  <c r="E142" i="58"/>
  <c r="E143" i="58"/>
  <c r="E144" i="58"/>
  <c r="E145" i="58"/>
  <c r="E146" i="58"/>
  <c r="E147" i="58"/>
  <c r="E148" i="58"/>
  <c r="E149" i="58"/>
  <c r="E150" i="58"/>
  <c r="E151" i="58"/>
  <c r="E152" i="58"/>
  <c r="E153" i="58"/>
  <c r="E154" i="58"/>
  <c r="E155" i="58"/>
  <c r="E156" i="58"/>
  <c r="E157" i="58"/>
  <c r="E158" i="58"/>
  <c r="E159" i="58"/>
  <c r="E160" i="58"/>
  <c r="E161" i="58"/>
  <c r="E162" i="58"/>
  <c r="E163" i="58"/>
  <c r="E164" i="58"/>
  <c r="E165" i="58"/>
  <c r="E166" i="58"/>
  <c r="E167" i="58"/>
  <c r="E168" i="58"/>
  <c r="E169" i="58"/>
  <c r="E170" i="58"/>
  <c r="E171" i="58"/>
  <c r="E172" i="58"/>
  <c r="E173" i="58"/>
  <c r="E174" i="58"/>
  <c r="E175" i="58"/>
  <c r="E176" i="58"/>
  <c r="E177" i="58"/>
  <c r="E178" i="58"/>
  <c r="E179" i="58"/>
  <c r="E180" i="58"/>
  <c r="E181" i="58"/>
  <c r="E182" i="58"/>
  <c r="E183" i="58"/>
  <c r="E184" i="58"/>
  <c r="E185" i="58"/>
  <c r="E186" i="58"/>
  <c r="E187" i="58"/>
  <c r="E188" i="58"/>
  <c r="E189" i="58"/>
  <c r="E190" i="58"/>
  <c r="E191" i="58"/>
  <c r="E192" i="58"/>
  <c r="E193" i="58"/>
  <c r="E194" i="58"/>
  <c r="E195" i="58"/>
  <c r="E196" i="58"/>
  <c r="E197" i="58"/>
  <c r="E198" i="58"/>
  <c r="E199" i="58"/>
  <c r="E200" i="58"/>
  <c r="E201" i="58"/>
  <c r="E202" i="58"/>
  <c r="E203" i="58"/>
  <c r="E204" i="58"/>
  <c r="E205" i="58"/>
  <c r="E206" i="58"/>
  <c r="E207" i="58"/>
  <c r="E208" i="58"/>
  <c r="E209" i="58"/>
  <c r="E210" i="58"/>
  <c r="E211" i="58"/>
  <c r="E212" i="58"/>
  <c r="E213" i="58"/>
  <c r="E214" i="58"/>
  <c r="E215" i="58"/>
  <c r="E216" i="58"/>
  <c r="E217" i="58"/>
  <c r="E218" i="58"/>
  <c r="E219" i="58"/>
  <c r="E220" i="58"/>
  <c r="E221" i="58"/>
  <c r="E222" i="58"/>
  <c r="E223" i="58"/>
  <c r="E224" i="58"/>
  <c r="E225" i="58"/>
  <c r="E226" i="58"/>
  <c r="E227" i="58"/>
  <c r="E228" i="58"/>
  <c r="E229" i="58"/>
  <c r="E230" i="58"/>
  <c r="E231" i="58"/>
  <c r="E232" i="58"/>
  <c r="E233" i="58"/>
  <c r="E234" i="58"/>
  <c r="E235" i="58"/>
  <c r="E236" i="58"/>
  <c r="E237" i="58"/>
  <c r="E238" i="58"/>
  <c r="E239" i="58"/>
  <c r="E240" i="58"/>
  <c r="E241" i="58"/>
  <c r="E242" i="58"/>
  <c r="E243" i="58"/>
  <c r="E244" i="58"/>
  <c r="E245" i="58"/>
  <c r="E246" i="58"/>
  <c r="E247" i="58"/>
  <c r="E248" i="58"/>
  <c r="E249" i="58"/>
  <c r="E250" i="58"/>
  <c r="E251" i="58"/>
  <c r="E252" i="58"/>
  <c r="E253" i="58"/>
  <c r="E254" i="58"/>
  <c r="E255" i="58"/>
  <c r="E256" i="58"/>
  <c r="E257" i="58"/>
  <c r="E258" i="58"/>
  <c r="E259" i="58"/>
  <c r="E260" i="58"/>
  <c r="E261" i="58"/>
  <c r="E262" i="58"/>
  <c r="E263" i="58"/>
  <c r="E264" i="58"/>
  <c r="E265" i="58"/>
  <c r="E266" i="58"/>
  <c r="E267" i="58"/>
  <c r="E268" i="58"/>
  <c r="E269" i="58"/>
  <c r="E270" i="58"/>
  <c r="E271" i="58"/>
  <c r="E272" i="58"/>
  <c r="E273" i="58"/>
  <c r="E274" i="58"/>
  <c r="E275" i="58"/>
  <c r="E276" i="58"/>
  <c r="E277" i="58"/>
  <c r="E278" i="58"/>
  <c r="E279" i="58"/>
  <c r="E280" i="58"/>
  <c r="E281" i="58"/>
  <c r="E282" i="58"/>
  <c r="E283" i="58"/>
  <c r="E284" i="58"/>
  <c r="E285" i="58"/>
  <c r="E286" i="58"/>
  <c r="E287" i="58"/>
  <c r="E288" i="58"/>
  <c r="E289" i="58"/>
  <c r="E290" i="58"/>
  <c r="E291" i="58"/>
  <c r="E292" i="58"/>
  <c r="E293" i="58"/>
  <c r="E294" i="58"/>
  <c r="E295" i="58"/>
  <c r="E296" i="58"/>
  <c r="E297" i="58"/>
  <c r="E298" i="58"/>
  <c r="E299" i="58"/>
  <c r="E300" i="58"/>
  <c r="E301" i="58"/>
  <c r="E302" i="58"/>
  <c r="E303" i="58"/>
  <c r="E304" i="58"/>
  <c r="E305" i="58"/>
  <c r="E306" i="58"/>
  <c r="E307" i="58"/>
  <c r="E308" i="58"/>
  <c r="E309" i="58"/>
  <c r="E310" i="58"/>
  <c r="E311" i="58"/>
  <c r="E312" i="58"/>
  <c r="E313" i="58"/>
  <c r="E314" i="58"/>
  <c r="E315" i="58"/>
  <c r="E316" i="58"/>
  <c r="E317" i="58"/>
  <c r="E318" i="58"/>
  <c r="E319" i="58"/>
  <c r="E320" i="58"/>
  <c r="E321" i="58"/>
  <c r="E322" i="58"/>
  <c r="E323" i="58"/>
  <c r="E324" i="58"/>
  <c r="E325" i="58"/>
  <c r="E326" i="58"/>
  <c r="E327" i="58"/>
  <c r="E328" i="58"/>
  <c r="E329" i="58"/>
  <c r="E330" i="58"/>
  <c r="E331" i="58"/>
  <c r="E332" i="58"/>
  <c r="E333" i="58"/>
  <c r="E334" i="58"/>
  <c r="E335" i="58"/>
  <c r="E336" i="58"/>
  <c r="E337" i="58"/>
  <c r="E338" i="58"/>
  <c r="E339" i="58"/>
  <c r="E340" i="58"/>
  <c r="E341" i="58"/>
  <c r="E342" i="58"/>
  <c r="E343" i="58"/>
  <c r="E344" i="58"/>
  <c r="E345" i="58"/>
  <c r="E346" i="58"/>
  <c r="E347" i="58"/>
  <c r="E348" i="58"/>
  <c r="E349" i="58"/>
  <c r="E350" i="58"/>
  <c r="E351" i="58"/>
  <c r="E352" i="58"/>
  <c r="E353" i="58"/>
  <c r="E354" i="58"/>
  <c r="E355" i="58"/>
  <c r="E356" i="58"/>
  <c r="E357" i="58"/>
  <c r="E358" i="58"/>
  <c r="E359" i="58"/>
  <c r="E360" i="58"/>
  <c r="E361" i="58"/>
  <c r="E362" i="58"/>
  <c r="E363" i="58"/>
  <c r="E364" i="58"/>
  <c r="E365" i="58"/>
  <c r="E366" i="58"/>
  <c r="E367" i="58"/>
  <c r="E368" i="58"/>
  <c r="E369" i="58"/>
  <c r="E370" i="58"/>
  <c r="E371" i="58"/>
  <c r="E372" i="58"/>
  <c r="E373" i="58"/>
  <c r="E374" i="58"/>
  <c r="E375" i="58"/>
  <c r="E376" i="58"/>
  <c r="E377" i="58"/>
  <c r="E378" i="58"/>
  <c r="E379" i="58"/>
  <c r="E380" i="58"/>
  <c r="E381" i="58"/>
  <c r="E382" i="58"/>
  <c r="E383" i="58"/>
  <c r="E384" i="58"/>
  <c r="E385" i="58"/>
  <c r="E386" i="58"/>
  <c r="E387" i="58"/>
  <c r="E388" i="58"/>
  <c r="E389" i="58"/>
  <c r="E390" i="58"/>
  <c r="E391" i="58"/>
  <c r="E392" i="58"/>
  <c r="E393" i="58"/>
  <c r="E394" i="58"/>
  <c r="E395" i="58"/>
  <c r="E396" i="58"/>
  <c r="E397" i="58"/>
  <c r="E398" i="58"/>
  <c r="E399" i="58"/>
  <c r="E400" i="58"/>
  <c r="E401" i="58"/>
  <c r="E402" i="58"/>
  <c r="E403" i="58"/>
  <c r="E404" i="58"/>
  <c r="E405" i="58"/>
  <c r="E406" i="58"/>
  <c r="E407" i="58"/>
  <c r="E408" i="58"/>
  <c r="E409" i="58"/>
  <c r="E410" i="58"/>
  <c r="E411" i="58"/>
  <c r="E412" i="58"/>
  <c r="E413" i="58"/>
  <c r="E414" i="58"/>
  <c r="E415" i="58"/>
  <c r="E416" i="58"/>
  <c r="E417" i="58"/>
  <c r="E418" i="58"/>
  <c r="E419" i="58"/>
  <c r="E420" i="58"/>
  <c r="E421" i="58"/>
  <c r="E422" i="58"/>
  <c r="E423" i="58"/>
  <c r="E424" i="58"/>
  <c r="E425" i="58"/>
  <c r="E426" i="58"/>
  <c r="E427" i="58"/>
  <c r="E428" i="58"/>
  <c r="E429" i="58"/>
  <c r="E430" i="58"/>
  <c r="E431" i="58"/>
  <c r="E432" i="58"/>
  <c r="E433" i="58"/>
  <c r="E434" i="58"/>
  <c r="E435" i="58"/>
  <c r="E436" i="58"/>
  <c r="E437" i="58"/>
  <c r="E438" i="58"/>
  <c r="E439" i="58"/>
  <c r="E440" i="58"/>
  <c r="E441" i="58"/>
  <c r="E442" i="58"/>
  <c r="E443" i="58"/>
  <c r="E444" i="58"/>
  <c r="E445" i="58"/>
  <c r="E446" i="58"/>
  <c r="E447" i="58"/>
  <c r="E448" i="58"/>
  <c r="E449" i="58"/>
  <c r="E450" i="58"/>
  <c r="E451" i="58"/>
  <c r="E452" i="58"/>
  <c r="E453" i="58"/>
  <c r="E454" i="58"/>
  <c r="E455" i="58"/>
  <c r="E456" i="58"/>
  <c r="E457" i="58"/>
  <c r="E458" i="58"/>
  <c r="E459" i="58"/>
  <c r="E460" i="58"/>
  <c r="E461" i="58"/>
  <c r="E462" i="58"/>
  <c r="E463" i="58"/>
  <c r="E464" i="58"/>
  <c r="E465" i="58"/>
  <c r="E466" i="58"/>
  <c r="E467" i="58"/>
  <c r="E468" i="58"/>
  <c r="E469" i="58"/>
  <c r="E470" i="58"/>
  <c r="E471" i="58"/>
  <c r="E472" i="58"/>
  <c r="E473" i="58"/>
  <c r="E474" i="58"/>
  <c r="E475" i="58"/>
  <c r="E476" i="58"/>
  <c r="E477" i="58"/>
  <c r="E478" i="58"/>
  <c r="E479" i="58"/>
  <c r="E480" i="58"/>
  <c r="E481" i="58"/>
  <c r="E482" i="58"/>
  <c r="E483" i="58"/>
  <c r="E484" i="58"/>
  <c r="E485" i="58"/>
  <c r="E486" i="58"/>
  <c r="E487" i="58"/>
  <c r="E488" i="58"/>
  <c r="E489" i="58"/>
  <c r="E490" i="58"/>
  <c r="E491" i="58"/>
  <c r="E492" i="58"/>
  <c r="E493" i="58"/>
  <c r="E494" i="58"/>
  <c r="E495" i="58"/>
  <c r="E496" i="58"/>
  <c r="E497" i="58"/>
  <c r="E498" i="58"/>
  <c r="E499" i="58"/>
  <c r="E500" i="58"/>
  <c r="E501" i="58"/>
  <c r="E502" i="58"/>
  <c r="E503" i="58"/>
  <c r="E504" i="58"/>
  <c r="E505" i="58"/>
  <c r="E506" i="58"/>
  <c r="E507" i="58"/>
  <c r="E508" i="58"/>
  <c r="E509" i="58"/>
  <c r="E510" i="58"/>
  <c r="E511" i="58"/>
  <c r="E512" i="58"/>
  <c r="E513" i="58"/>
  <c r="E514" i="58"/>
  <c r="E515" i="58"/>
  <c r="E516" i="58"/>
  <c r="E517" i="58"/>
  <c r="E518" i="58"/>
  <c r="E519" i="58"/>
  <c r="E520" i="58"/>
  <c r="E521" i="58"/>
  <c r="E522" i="58"/>
  <c r="E523" i="58"/>
  <c r="E2" i="58"/>
  <c r="A670" i="51"/>
  <c r="A671" i="51"/>
  <c r="A672" i="51"/>
  <c r="A673" i="51"/>
  <c r="A674" i="51"/>
  <c r="A675" i="51"/>
  <c r="A676" i="51"/>
  <c r="A677" i="51"/>
  <c r="A678" i="51"/>
  <c r="A679" i="51"/>
  <c r="A680" i="51"/>
  <c r="A681" i="51"/>
  <c r="A682" i="51"/>
  <c r="A683" i="51"/>
  <c r="A684" i="51"/>
  <c r="A685" i="51"/>
  <c r="A686" i="51"/>
  <c r="A687" i="51"/>
  <c r="A688" i="51"/>
  <c r="A689" i="51"/>
  <c r="A690" i="51"/>
  <c r="A691" i="51"/>
  <c r="A692" i="51"/>
  <c r="A693" i="51"/>
  <c r="A694" i="51"/>
  <c r="A695" i="51"/>
  <c r="A696" i="51"/>
  <c r="A697" i="51"/>
  <c r="A698" i="51"/>
  <c r="A699" i="51"/>
  <c r="A700" i="51"/>
  <c r="A701" i="51"/>
  <c r="A702" i="51"/>
  <c r="A703" i="51"/>
  <c r="CT676" i="50"/>
  <c r="CU676" i="50" s="1"/>
  <c r="CT677" i="50"/>
  <c r="CU677" i="50" s="1"/>
  <c r="CT678" i="50"/>
  <c r="CU678" i="50" s="1"/>
  <c r="CT679" i="50"/>
  <c r="CU679" i="50" s="1"/>
  <c r="CT680" i="50"/>
  <c r="CU680" i="50" s="1"/>
  <c r="CT681" i="50"/>
  <c r="CU681" i="50" s="1"/>
  <c r="CT682" i="50"/>
  <c r="CU682" i="50" s="1"/>
  <c r="CT683" i="50"/>
  <c r="CU683" i="50" s="1"/>
  <c r="CT684" i="50"/>
  <c r="CU684" i="50" s="1"/>
  <c r="CT685" i="50"/>
  <c r="CU685" i="50" s="1"/>
  <c r="CT686" i="50"/>
  <c r="CU686" i="50" s="1"/>
  <c r="CT687" i="50"/>
  <c r="CU687" i="50"/>
  <c r="CT688" i="50"/>
  <c r="CU688" i="50" s="1"/>
  <c r="CT689" i="50"/>
  <c r="CU689" i="50" s="1"/>
  <c r="CT690" i="50"/>
  <c r="CU690" i="50" s="1"/>
  <c r="CT691" i="50"/>
  <c r="CU691" i="50" s="1"/>
  <c r="CT692" i="50"/>
  <c r="CU692" i="50" s="1"/>
  <c r="CT693" i="50"/>
  <c r="CU693" i="50"/>
  <c r="CT694" i="50"/>
  <c r="CU694" i="50" s="1"/>
  <c r="CT695" i="50"/>
  <c r="CU695" i="50" s="1"/>
  <c r="CT696" i="50"/>
  <c r="CU696" i="50" s="1"/>
  <c r="CT697" i="50"/>
  <c r="CU697" i="50" s="1"/>
  <c r="CT698" i="50"/>
  <c r="CU698" i="50" s="1"/>
  <c r="CT699" i="50"/>
  <c r="CU699" i="50"/>
  <c r="CT700" i="50"/>
  <c r="CU700" i="50" s="1"/>
  <c r="CT701" i="50"/>
  <c r="CU701" i="50" s="1"/>
  <c r="CT702" i="50"/>
  <c r="CU702" i="50" s="1"/>
  <c r="CT703" i="50"/>
  <c r="CU703" i="50" s="1"/>
  <c r="CT704" i="50"/>
  <c r="CU704" i="50" s="1"/>
  <c r="CT705" i="50"/>
  <c r="CU705" i="50"/>
  <c r="CT706" i="50"/>
  <c r="CU706" i="50" s="1"/>
  <c r="CT707" i="50"/>
  <c r="CU707" i="50" s="1"/>
  <c r="CT708" i="50"/>
  <c r="CU708" i="50" s="1"/>
  <c r="CT709" i="50"/>
  <c r="CU709" i="50" s="1"/>
  <c r="CT710" i="50"/>
  <c r="CU710" i="50" s="1"/>
  <c r="CT711" i="50"/>
  <c r="CU711" i="50"/>
  <c r="CT712" i="50"/>
  <c r="CU712" i="50" s="1"/>
  <c r="CT713" i="50"/>
  <c r="CU713" i="50" s="1"/>
  <c r="CT714" i="50"/>
  <c r="CU714" i="50" s="1"/>
  <c r="CT715" i="50"/>
  <c r="CU715" i="50" s="1"/>
  <c r="CT716" i="50"/>
  <c r="CU716" i="50" s="1"/>
  <c r="CT717" i="50"/>
  <c r="CU717" i="50"/>
  <c r="CT718" i="50"/>
  <c r="CU718" i="50" s="1"/>
  <c r="CT719" i="50"/>
  <c r="CU719" i="50" s="1"/>
  <c r="CT720" i="50"/>
  <c r="CU720" i="50" s="1"/>
  <c r="CT721" i="50"/>
  <c r="CU721" i="50" s="1"/>
  <c r="CT722" i="50"/>
  <c r="CU722" i="50" s="1"/>
  <c r="CT723" i="50"/>
  <c r="CU723" i="50"/>
  <c r="CT724" i="50"/>
  <c r="CU724" i="50" s="1"/>
  <c r="CT725" i="50"/>
  <c r="CU725" i="50" s="1"/>
  <c r="CT726" i="50"/>
  <c r="CU726" i="50" s="1"/>
  <c r="CT727" i="50"/>
  <c r="CU727" i="50" s="1"/>
  <c r="CT728" i="50"/>
  <c r="CU728" i="50" s="1"/>
  <c r="CT729" i="50"/>
  <c r="CU729" i="50"/>
  <c r="CT730" i="50"/>
  <c r="CU730" i="50" s="1"/>
  <c r="CT731" i="50"/>
  <c r="CU731" i="50" s="1"/>
  <c r="CT732" i="50"/>
  <c r="CU732" i="50" s="1"/>
  <c r="CT733" i="50"/>
  <c r="CU733" i="50" s="1"/>
  <c r="CT734" i="50"/>
  <c r="CU734" i="50" s="1"/>
  <c r="CT735" i="50"/>
  <c r="CU735" i="50"/>
  <c r="CT736" i="50"/>
  <c r="CU736" i="50" s="1"/>
  <c r="CT737" i="50"/>
  <c r="CU737" i="50" s="1"/>
  <c r="CT738" i="50"/>
  <c r="CU738" i="50" s="1"/>
  <c r="CT739" i="50"/>
  <c r="CU739" i="50" s="1"/>
  <c r="CT740" i="50"/>
  <c r="CU740" i="50" s="1"/>
  <c r="CT741" i="50"/>
  <c r="CU741" i="50"/>
  <c r="CT742" i="50"/>
  <c r="CU742" i="50" s="1"/>
  <c r="CT743" i="50"/>
  <c r="CU743" i="50" s="1"/>
  <c r="CT744" i="50"/>
  <c r="CU744" i="50" s="1"/>
  <c r="CT745" i="50"/>
  <c r="CU745" i="50" s="1"/>
  <c r="CT746" i="50"/>
  <c r="CU746" i="50" s="1"/>
  <c r="CT747" i="50"/>
  <c r="CU747" i="50"/>
  <c r="CT748" i="50"/>
  <c r="CU748" i="50" s="1"/>
  <c r="CT749" i="50"/>
  <c r="CU749" i="50" s="1"/>
  <c r="CT750" i="50"/>
  <c r="CU750" i="50" s="1"/>
  <c r="CT751" i="50"/>
  <c r="CU751" i="50" s="1"/>
  <c r="CT752" i="50"/>
  <c r="CU752" i="50" s="1"/>
  <c r="CT753" i="50"/>
  <c r="CU753" i="50"/>
  <c r="CT754" i="50"/>
  <c r="CU754" i="50" s="1"/>
  <c r="CT755" i="50"/>
  <c r="CU755" i="50" s="1"/>
  <c r="CT756" i="50"/>
  <c r="CU756" i="50" s="1"/>
  <c r="CT757" i="50"/>
  <c r="CU757" i="50" s="1"/>
  <c r="CT758" i="50"/>
  <c r="CU758" i="50" s="1"/>
  <c r="CT759" i="50"/>
  <c r="CU759" i="50"/>
  <c r="CT760" i="50"/>
  <c r="CU760" i="50" s="1"/>
  <c r="CT761" i="50"/>
  <c r="CU761" i="50" s="1"/>
  <c r="CT762" i="50"/>
  <c r="CU762" i="50" s="1"/>
  <c r="CT763" i="50"/>
  <c r="CU763" i="50" s="1"/>
  <c r="CT764" i="50"/>
  <c r="CU764" i="50" s="1"/>
  <c r="CT765" i="50"/>
  <c r="CU765" i="50"/>
  <c r="CT766" i="50"/>
  <c r="CU766" i="50" s="1"/>
  <c r="CT767" i="50"/>
  <c r="CU767" i="50" s="1"/>
  <c r="CT768" i="50"/>
  <c r="CU768" i="50" s="1"/>
  <c r="CT769" i="50"/>
  <c r="CU769" i="50" s="1"/>
  <c r="CT770" i="50"/>
  <c r="CU770" i="50" s="1"/>
  <c r="CT771" i="50"/>
  <c r="CU771" i="50"/>
  <c r="CT772" i="50"/>
  <c r="CU772" i="50" s="1"/>
  <c r="CT773" i="50"/>
  <c r="CU773" i="50" s="1"/>
  <c r="CT774" i="50"/>
  <c r="CU774" i="50" s="1"/>
  <c r="CT775" i="50"/>
  <c r="CU775" i="50" s="1"/>
  <c r="CT776" i="50"/>
  <c r="CU776" i="50" s="1"/>
  <c r="CT777" i="50"/>
  <c r="CU777" i="50"/>
  <c r="CT778" i="50"/>
  <c r="CU778" i="50" s="1"/>
  <c r="CT779" i="50"/>
  <c r="CU779" i="50" s="1"/>
  <c r="CT780" i="50"/>
  <c r="CU780" i="50" s="1"/>
  <c r="CT781" i="50"/>
  <c r="CU781" i="50" s="1"/>
  <c r="CT782" i="50"/>
  <c r="CU782" i="50" s="1"/>
  <c r="CT783" i="50"/>
  <c r="CU783" i="50"/>
  <c r="CT784" i="50"/>
  <c r="CU784" i="50" s="1"/>
  <c r="CT785" i="50"/>
  <c r="CU785" i="50" s="1"/>
  <c r="CT786" i="50"/>
  <c r="CU786" i="50" s="1"/>
  <c r="CT787" i="50"/>
  <c r="CU787" i="50" s="1"/>
  <c r="CT788" i="50"/>
  <c r="CU788" i="50" s="1"/>
  <c r="CT789" i="50"/>
  <c r="CU789" i="50"/>
  <c r="CT790" i="50"/>
  <c r="CU790" i="50" s="1"/>
  <c r="CT791" i="50"/>
  <c r="CU791" i="50" s="1"/>
  <c r="CT792" i="50"/>
  <c r="CU792" i="50" s="1"/>
  <c r="CT793" i="50"/>
  <c r="CU793" i="50" s="1"/>
  <c r="CT794" i="50"/>
  <c r="CU794" i="50" s="1"/>
  <c r="CT795" i="50"/>
  <c r="CU795" i="50"/>
  <c r="CT796" i="50"/>
  <c r="CU796" i="50" s="1"/>
  <c r="CT797" i="50"/>
  <c r="CU797" i="50" s="1"/>
  <c r="CT798" i="50"/>
  <c r="CU798" i="50" s="1"/>
  <c r="CT799" i="50"/>
  <c r="CU799" i="50" s="1"/>
  <c r="CT800" i="50"/>
  <c r="CU800" i="50" s="1"/>
  <c r="CT801" i="50"/>
  <c r="CU801" i="50"/>
  <c r="CT802" i="50"/>
  <c r="CU802" i="50" s="1"/>
  <c r="CT803" i="50"/>
  <c r="CU803" i="50" s="1"/>
  <c r="CT804" i="50"/>
  <c r="CU804" i="50" s="1"/>
  <c r="CT805" i="50"/>
  <c r="CU805" i="50" s="1"/>
  <c r="CT806" i="50"/>
  <c r="CU806" i="50" s="1"/>
  <c r="CT807" i="50"/>
  <c r="CU807" i="50"/>
  <c r="CT808" i="50"/>
  <c r="CU808" i="50" s="1"/>
  <c r="CT809" i="50"/>
  <c r="CU809" i="50" s="1"/>
  <c r="CT810" i="50"/>
  <c r="CU810" i="50" s="1"/>
  <c r="CT811" i="50"/>
  <c r="CU811" i="50" s="1"/>
  <c r="CT812" i="50"/>
  <c r="CU812" i="50" s="1"/>
  <c r="CT813" i="50"/>
  <c r="CU813" i="50"/>
  <c r="CT814" i="50"/>
  <c r="CU814" i="50" s="1"/>
  <c r="CT815" i="50"/>
  <c r="CU815" i="50" s="1"/>
  <c r="CT816" i="50"/>
  <c r="CU816" i="50" s="1"/>
  <c r="CT817" i="50"/>
  <c r="CU817" i="50" s="1"/>
  <c r="CT818" i="50"/>
  <c r="CU818" i="50" s="1"/>
  <c r="CT819" i="50"/>
  <c r="CU819" i="50"/>
  <c r="CT820" i="50"/>
  <c r="CU820" i="50" s="1"/>
  <c r="CT821" i="50"/>
  <c r="CU821" i="50" s="1"/>
  <c r="CT822" i="50"/>
  <c r="CU822" i="50" s="1"/>
  <c r="CT823" i="50"/>
  <c r="CU823" i="50" s="1"/>
  <c r="CT824" i="50"/>
  <c r="CU824" i="50" s="1"/>
  <c r="CT825" i="50"/>
  <c r="CU825" i="50"/>
  <c r="CT826" i="50"/>
  <c r="CU826" i="50" s="1"/>
  <c r="CT827" i="50"/>
  <c r="CU827" i="50" s="1"/>
  <c r="CT670" i="50"/>
  <c r="CU670" i="50" s="1"/>
  <c r="CT671" i="50"/>
  <c r="CU671" i="50" s="1"/>
  <c r="CT672" i="50"/>
  <c r="CU672" i="50" s="1"/>
  <c r="CT673" i="50"/>
  <c r="CU673" i="50" s="1"/>
  <c r="CT674" i="50"/>
  <c r="CU674" i="50" s="1"/>
  <c r="CT675" i="50"/>
  <c r="CU675" i="50" s="1"/>
  <c r="N3" i="57"/>
  <c r="M616" i="75" s="1"/>
  <c r="N4" i="57"/>
  <c r="N5" i="57"/>
  <c r="M55" i="75" s="1"/>
  <c r="N6" i="57"/>
  <c r="M335" i="75" s="1"/>
  <c r="N7" i="57"/>
  <c r="N8" i="57"/>
  <c r="M43" i="75" s="1"/>
  <c r="N9" i="57"/>
  <c r="M556" i="75" s="1"/>
  <c r="N10" i="57"/>
  <c r="N11" i="57"/>
  <c r="M103" i="75" s="1"/>
  <c r="N12" i="57"/>
  <c r="N13" i="57"/>
  <c r="M20" i="75" s="1"/>
  <c r="N14" i="57"/>
  <c r="N15" i="57"/>
  <c r="N16" i="57"/>
  <c r="M150" i="75" s="1"/>
  <c r="N17" i="57"/>
  <c r="M302" i="75" s="1"/>
  <c r="N18" i="57"/>
  <c r="M29" i="75" s="1"/>
  <c r="N19" i="57"/>
  <c r="N20" i="57"/>
  <c r="N21" i="57"/>
  <c r="M506" i="75" s="1"/>
  <c r="N2" i="57"/>
  <c r="M122" i="75" s="1"/>
  <c r="M3" i="57"/>
  <c r="M4" i="57"/>
  <c r="M5" i="57"/>
  <c r="M6" i="57"/>
  <c r="M7" i="57"/>
  <c r="M8" i="57"/>
  <c r="M9" i="57"/>
  <c r="M10" i="57"/>
  <c r="L99" i="75" s="1"/>
  <c r="M11" i="57"/>
  <c r="L104" i="75" s="1"/>
  <c r="M12" i="57"/>
  <c r="L416" i="75" s="1"/>
  <c r="M13" i="57"/>
  <c r="M14" i="57"/>
  <c r="M15" i="57"/>
  <c r="M16" i="57"/>
  <c r="M17" i="57"/>
  <c r="L302" i="75" s="1"/>
  <c r="M18" i="57"/>
  <c r="M19" i="57"/>
  <c r="M20" i="57"/>
  <c r="L291" i="75" s="1"/>
  <c r="M21" i="57"/>
  <c r="L365" i="75" s="1"/>
  <c r="M2" i="57"/>
  <c r="L125" i="75" s="1"/>
  <c r="N3" i="54"/>
  <c r="N4" i="54"/>
  <c r="N5" i="54"/>
  <c r="N6" i="54"/>
  <c r="N7" i="54"/>
  <c r="N8" i="54"/>
  <c r="N9" i="54"/>
  <c r="N10" i="54"/>
  <c r="N11" i="54"/>
  <c r="N12" i="54"/>
  <c r="N13" i="54"/>
  <c r="N2" i="54"/>
  <c r="CU3" i="50"/>
  <c r="CU6" i="50"/>
  <c r="CU12" i="50"/>
  <c r="CU18" i="50"/>
  <c r="CU20" i="50"/>
  <c r="CU27" i="50"/>
  <c r="CU2" i="50"/>
  <c r="CT3" i="50"/>
  <c r="CT4" i="50"/>
  <c r="CT5" i="50"/>
  <c r="CT6" i="50"/>
  <c r="CT7" i="50"/>
  <c r="CT8" i="50"/>
  <c r="CT9" i="50"/>
  <c r="CT10" i="50"/>
  <c r="CT11" i="50"/>
  <c r="CT12" i="50"/>
  <c r="CT13" i="50"/>
  <c r="CT14" i="50"/>
  <c r="CT15" i="50"/>
  <c r="CT16" i="50"/>
  <c r="CT17" i="50"/>
  <c r="CT18" i="50"/>
  <c r="CT19" i="50"/>
  <c r="CT20" i="50"/>
  <c r="CT21" i="50"/>
  <c r="CT22" i="50"/>
  <c r="CT23" i="50"/>
  <c r="CT24" i="50"/>
  <c r="CT25" i="50"/>
  <c r="CT26" i="50"/>
  <c r="CT27" i="50"/>
  <c r="CT28" i="50"/>
  <c r="CT29" i="50"/>
  <c r="CT30" i="50"/>
  <c r="CT31" i="50"/>
  <c r="CT32" i="50"/>
  <c r="CT33" i="50"/>
  <c r="CT34" i="50"/>
  <c r="CT35" i="50"/>
  <c r="CT36" i="50"/>
  <c r="CT37" i="50"/>
  <c r="CT38" i="50"/>
  <c r="CT39" i="50"/>
  <c r="CT40" i="50"/>
  <c r="CT41" i="50"/>
  <c r="CT42" i="50"/>
  <c r="CT43" i="50"/>
  <c r="CT44" i="50"/>
  <c r="CT45" i="50"/>
  <c r="CT46" i="50"/>
  <c r="CT47" i="50"/>
  <c r="CT48" i="50"/>
  <c r="CT49" i="50"/>
  <c r="CT50" i="50"/>
  <c r="CT51" i="50"/>
  <c r="CT52" i="50"/>
  <c r="CT53" i="50"/>
  <c r="CT54" i="50"/>
  <c r="CT55" i="50"/>
  <c r="CT56" i="50"/>
  <c r="CT57" i="50"/>
  <c r="CT58" i="50"/>
  <c r="CT59" i="50"/>
  <c r="CT60" i="50"/>
  <c r="CT61" i="50"/>
  <c r="CT62" i="50"/>
  <c r="CT63" i="50"/>
  <c r="CT64" i="50"/>
  <c r="CT65" i="50"/>
  <c r="CT66" i="50"/>
  <c r="CT67" i="50"/>
  <c r="CT68" i="50"/>
  <c r="CT69" i="50"/>
  <c r="CT70" i="50"/>
  <c r="CT71" i="50"/>
  <c r="CT72" i="50"/>
  <c r="CT73" i="50"/>
  <c r="CT74" i="50"/>
  <c r="CT75" i="50"/>
  <c r="CT76" i="50"/>
  <c r="CT77" i="50"/>
  <c r="CT78" i="50"/>
  <c r="CT79" i="50"/>
  <c r="CT80" i="50"/>
  <c r="CT81" i="50"/>
  <c r="CT82" i="50"/>
  <c r="CT83" i="50"/>
  <c r="CT84" i="50"/>
  <c r="CT85" i="50"/>
  <c r="CT86" i="50"/>
  <c r="CT87" i="50"/>
  <c r="CT88" i="50"/>
  <c r="CT89" i="50"/>
  <c r="CT90" i="50"/>
  <c r="CT91" i="50"/>
  <c r="CT92" i="50"/>
  <c r="CT93" i="50"/>
  <c r="CT94" i="50"/>
  <c r="CT95" i="50"/>
  <c r="CT96" i="50"/>
  <c r="CT97" i="50"/>
  <c r="CT98" i="50"/>
  <c r="CT99" i="50"/>
  <c r="CT100" i="50"/>
  <c r="CT101" i="50"/>
  <c r="CT102" i="50"/>
  <c r="CT103" i="50"/>
  <c r="CT104" i="50"/>
  <c r="CT105" i="50"/>
  <c r="CT106" i="50"/>
  <c r="CT107" i="50"/>
  <c r="CT108" i="50"/>
  <c r="CT109" i="50"/>
  <c r="CT110" i="50"/>
  <c r="CT111" i="50"/>
  <c r="CT112" i="50"/>
  <c r="CT113" i="50"/>
  <c r="CT114" i="50"/>
  <c r="CT115" i="50"/>
  <c r="CT116" i="50"/>
  <c r="CT117" i="50"/>
  <c r="CT118" i="50"/>
  <c r="CT119" i="50"/>
  <c r="CT120" i="50"/>
  <c r="CT121" i="50"/>
  <c r="CT122" i="50"/>
  <c r="CT123" i="50"/>
  <c r="CT124" i="50"/>
  <c r="CT125" i="50"/>
  <c r="CT126" i="50"/>
  <c r="CT127" i="50"/>
  <c r="CT128" i="50"/>
  <c r="CT129" i="50"/>
  <c r="CT130" i="50"/>
  <c r="CT131" i="50"/>
  <c r="CT132" i="50"/>
  <c r="CT133" i="50"/>
  <c r="CT134" i="50"/>
  <c r="CT135" i="50"/>
  <c r="CT136" i="50"/>
  <c r="CT137" i="50"/>
  <c r="CT138" i="50"/>
  <c r="CT139" i="50"/>
  <c r="CT140" i="50"/>
  <c r="CT141" i="50"/>
  <c r="CT142" i="50"/>
  <c r="CT143" i="50"/>
  <c r="CT144" i="50"/>
  <c r="CT145" i="50"/>
  <c r="CT146" i="50"/>
  <c r="CT147" i="50"/>
  <c r="CT148" i="50"/>
  <c r="CT149" i="50"/>
  <c r="CT150" i="50"/>
  <c r="CT151" i="50"/>
  <c r="CT152" i="50"/>
  <c r="CT153" i="50"/>
  <c r="CT154" i="50"/>
  <c r="CT155" i="50"/>
  <c r="CT156" i="50"/>
  <c r="CT157" i="50"/>
  <c r="CT158" i="50"/>
  <c r="CT159" i="50"/>
  <c r="CT160" i="50"/>
  <c r="CT161" i="50"/>
  <c r="CT162" i="50"/>
  <c r="CT163" i="50"/>
  <c r="CT164" i="50"/>
  <c r="CT165" i="50"/>
  <c r="CT166" i="50"/>
  <c r="CT167" i="50"/>
  <c r="CT168" i="50"/>
  <c r="CT169" i="50"/>
  <c r="CT170" i="50"/>
  <c r="CT171" i="50"/>
  <c r="CT172" i="50"/>
  <c r="CT173" i="50"/>
  <c r="CT174" i="50"/>
  <c r="CT175" i="50"/>
  <c r="CT176" i="50"/>
  <c r="CT177" i="50"/>
  <c r="CT178" i="50"/>
  <c r="CT179" i="50"/>
  <c r="CT180" i="50"/>
  <c r="CT181" i="50"/>
  <c r="CT182" i="50"/>
  <c r="CT183" i="50"/>
  <c r="CT184" i="50"/>
  <c r="CT185" i="50"/>
  <c r="CT186" i="50"/>
  <c r="CT187" i="50"/>
  <c r="CT188" i="50"/>
  <c r="CT189" i="50"/>
  <c r="CT190" i="50"/>
  <c r="CT191" i="50"/>
  <c r="CT192" i="50"/>
  <c r="CT193" i="50"/>
  <c r="CT194" i="50"/>
  <c r="CT195" i="50"/>
  <c r="CT196" i="50"/>
  <c r="CT197" i="50"/>
  <c r="CT198" i="50"/>
  <c r="CT199" i="50"/>
  <c r="CT200" i="50"/>
  <c r="CT201" i="50"/>
  <c r="CT202" i="50"/>
  <c r="CT203" i="50"/>
  <c r="CT204" i="50"/>
  <c r="CT205" i="50"/>
  <c r="CT206" i="50"/>
  <c r="CT207" i="50"/>
  <c r="CT208" i="50"/>
  <c r="CT209" i="50"/>
  <c r="CT210" i="50"/>
  <c r="CT211" i="50"/>
  <c r="CT212" i="50"/>
  <c r="CT213" i="50"/>
  <c r="CT214" i="50"/>
  <c r="CT215" i="50"/>
  <c r="CT216" i="50"/>
  <c r="CT217" i="50"/>
  <c r="CT218" i="50"/>
  <c r="CT219" i="50"/>
  <c r="CT220" i="50"/>
  <c r="CT221" i="50"/>
  <c r="CT222" i="50"/>
  <c r="CT223" i="50"/>
  <c r="CT224" i="50"/>
  <c r="CT225" i="50"/>
  <c r="CT226" i="50"/>
  <c r="CT227" i="50"/>
  <c r="CT228" i="50"/>
  <c r="CT229" i="50"/>
  <c r="CT230" i="50"/>
  <c r="CT231" i="50"/>
  <c r="CT232" i="50"/>
  <c r="CT233" i="50"/>
  <c r="CT234" i="50"/>
  <c r="CT235" i="50"/>
  <c r="CT236" i="50"/>
  <c r="CT237" i="50"/>
  <c r="CT238" i="50"/>
  <c r="CT239" i="50"/>
  <c r="CT240" i="50"/>
  <c r="CT241" i="50"/>
  <c r="CT242" i="50"/>
  <c r="CT243" i="50"/>
  <c r="CT244" i="50"/>
  <c r="CT245" i="50"/>
  <c r="CT246" i="50"/>
  <c r="CT247" i="50"/>
  <c r="CT248" i="50"/>
  <c r="CT249" i="50"/>
  <c r="CT250" i="50"/>
  <c r="CT251" i="50"/>
  <c r="CT252" i="50"/>
  <c r="CT253" i="50"/>
  <c r="CT254" i="50"/>
  <c r="CT255" i="50"/>
  <c r="CT256" i="50"/>
  <c r="CT257" i="50"/>
  <c r="CT258" i="50"/>
  <c r="CT259" i="50"/>
  <c r="CT260" i="50"/>
  <c r="CT261" i="50"/>
  <c r="CT262" i="50"/>
  <c r="CT263" i="50"/>
  <c r="CT264" i="50"/>
  <c r="CT265" i="50"/>
  <c r="CT266" i="50"/>
  <c r="CT267" i="50"/>
  <c r="CT268" i="50"/>
  <c r="CT269" i="50"/>
  <c r="CT270" i="50"/>
  <c r="CT271" i="50"/>
  <c r="CT272" i="50"/>
  <c r="CT273" i="50"/>
  <c r="CT274" i="50"/>
  <c r="CT275" i="50"/>
  <c r="CT276" i="50"/>
  <c r="CT277" i="50"/>
  <c r="CT278" i="50"/>
  <c r="CT279" i="50"/>
  <c r="CT280" i="50"/>
  <c r="CT281" i="50"/>
  <c r="CT282" i="50"/>
  <c r="CT283" i="50"/>
  <c r="CT284" i="50"/>
  <c r="CT285" i="50"/>
  <c r="CT286" i="50"/>
  <c r="CT287" i="50"/>
  <c r="CT288" i="50"/>
  <c r="CT289" i="50"/>
  <c r="CT290" i="50"/>
  <c r="CT291" i="50"/>
  <c r="CT292" i="50"/>
  <c r="CT293" i="50"/>
  <c r="CT294" i="50"/>
  <c r="CT295" i="50"/>
  <c r="CT296" i="50"/>
  <c r="CT297" i="50"/>
  <c r="CT298" i="50"/>
  <c r="CT299" i="50"/>
  <c r="CT300" i="50"/>
  <c r="CT301" i="50"/>
  <c r="CT302" i="50"/>
  <c r="CT303" i="50"/>
  <c r="CT304" i="50"/>
  <c r="CT305" i="50"/>
  <c r="CT306" i="50"/>
  <c r="CT307" i="50"/>
  <c r="CT308" i="50"/>
  <c r="CT309" i="50"/>
  <c r="CT310" i="50"/>
  <c r="CT311" i="50"/>
  <c r="CT312" i="50"/>
  <c r="CT313" i="50"/>
  <c r="CT314" i="50"/>
  <c r="CT315" i="50"/>
  <c r="CT316" i="50"/>
  <c r="CT317" i="50"/>
  <c r="CT318" i="50"/>
  <c r="CT319" i="50"/>
  <c r="CT320" i="50"/>
  <c r="CT321" i="50"/>
  <c r="CT322" i="50"/>
  <c r="CT323" i="50"/>
  <c r="CT324" i="50"/>
  <c r="CT325" i="50"/>
  <c r="CT326" i="50"/>
  <c r="CT327" i="50"/>
  <c r="CT328" i="50"/>
  <c r="CT329" i="50"/>
  <c r="CT330" i="50"/>
  <c r="CT331" i="50"/>
  <c r="CT332" i="50"/>
  <c r="CT333" i="50"/>
  <c r="CT334" i="50"/>
  <c r="CT335" i="50"/>
  <c r="CT336" i="50"/>
  <c r="CT337" i="50"/>
  <c r="CT338" i="50"/>
  <c r="CT339" i="50"/>
  <c r="CT340" i="50"/>
  <c r="CT341" i="50"/>
  <c r="CT342" i="50"/>
  <c r="CT343" i="50"/>
  <c r="CT344" i="50"/>
  <c r="CT345" i="50"/>
  <c r="CT346" i="50"/>
  <c r="CT347" i="50"/>
  <c r="CT348" i="50"/>
  <c r="CT349" i="50"/>
  <c r="CT350" i="50"/>
  <c r="CT351" i="50"/>
  <c r="CT352" i="50"/>
  <c r="CT353" i="50"/>
  <c r="CT354" i="50"/>
  <c r="CT355" i="50"/>
  <c r="CT356" i="50"/>
  <c r="CT357" i="50"/>
  <c r="CT358" i="50"/>
  <c r="CT359" i="50"/>
  <c r="CT360" i="50"/>
  <c r="CT361" i="50"/>
  <c r="CT362" i="50"/>
  <c r="CT363" i="50"/>
  <c r="CT364" i="50"/>
  <c r="CT365" i="50"/>
  <c r="CT366" i="50"/>
  <c r="CT367" i="50"/>
  <c r="CT368" i="50"/>
  <c r="CT369" i="50"/>
  <c r="CT370" i="50"/>
  <c r="CT371" i="50"/>
  <c r="CT372" i="50"/>
  <c r="CT373" i="50"/>
  <c r="CT374" i="50"/>
  <c r="CT375" i="50"/>
  <c r="CT376" i="50"/>
  <c r="CT377" i="50"/>
  <c r="CT378" i="50"/>
  <c r="CT379" i="50"/>
  <c r="CT380" i="50"/>
  <c r="CT381" i="50"/>
  <c r="CT382" i="50"/>
  <c r="CT383" i="50"/>
  <c r="CT384" i="50"/>
  <c r="CT385" i="50"/>
  <c r="CT386" i="50"/>
  <c r="CT387" i="50"/>
  <c r="CT388" i="50"/>
  <c r="CT389" i="50"/>
  <c r="CT390" i="50"/>
  <c r="CT391" i="50"/>
  <c r="CT392" i="50"/>
  <c r="CT393" i="50"/>
  <c r="CT394" i="50"/>
  <c r="CT395" i="50"/>
  <c r="CT396" i="50"/>
  <c r="CT397" i="50"/>
  <c r="CT398" i="50"/>
  <c r="CT399" i="50"/>
  <c r="CT400" i="50"/>
  <c r="CT401" i="50"/>
  <c r="CT402" i="50"/>
  <c r="CT403" i="50"/>
  <c r="CT404" i="50"/>
  <c r="CT405" i="50"/>
  <c r="CT406" i="50"/>
  <c r="CT407" i="50"/>
  <c r="CT408" i="50"/>
  <c r="CT409" i="50"/>
  <c r="CT410" i="50"/>
  <c r="CT411" i="50"/>
  <c r="CT412" i="50"/>
  <c r="CT413" i="50"/>
  <c r="CT414" i="50"/>
  <c r="CT415" i="50"/>
  <c r="CT416" i="50"/>
  <c r="CT417" i="50"/>
  <c r="CT418" i="50"/>
  <c r="CT419" i="50"/>
  <c r="CT420" i="50"/>
  <c r="CT421" i="50"/>
  <c r="CT422" i="50"/>
  <c r="CT423" i="50"/>
  <c r="CT424" i="50"/>
  <c r="CT425" i="50"/>
  <c r="CT426" i="50"/>
  <c r="CT427" i="50"/>
  <c r="CT428" i="50"/>
  <c r="CT429" i="50"/>
  <c r="CT430" i="50"/>
  <c r="CT431" i="50"/>
  <c r="CT432" i="50"/>
  <c r="CT433" i="50"/>
  <c r="CT434" i="50"/>
  <c r="CT435" i="50"/>
  <c r="CT436" i="50"/>
  <c r="CT437" i="50"/>
  <c r="CT438" i="50"/>
  <c r="CT439" i="50"/>
  <c r="CT440" i="50"/>
  <c r="CT441" i="50"/>
  <c r="CT442" i="50"/>
  <c r="CT443" i="50"/>
  <c r="CT444" i="50"/>
  <c r="CT445" i="50"/>
  <c r="CT446" i="50"/>
  <c r="CT447" i="50"/>
  <c r="CT448" i="50"/>
  <c r="CT449" i="50"/>
  <c r="CT450" i="50"/>
  <c r="CT451" i="50"/>
  <c r="CT452" i="50"/>
  <c r="CT453" i="50"/>
  <c r="CT454" i="50"/>
  <c r="CT455" i="50"/>
  <c r="CT456" i="50"/>
  <c r="CT457" i="50"/>
  <c r="CT458" i="50"/>
  <c r="CT459" i="50"/>
  <c r="CT460" i="50"/>
  <c r="CT461" i="50"/>
  <c r="CT462" i="50"/>
  <c r="CT463" i="50"/>
  <c r="CT464" i="50"/>
  <c r="CT465" i="50"/>
  <c r="CT466" i="50"/>
  <c r="CT467" i="50"/>
  <c r="CT468" i="50"/>
  <c r="CT469" i="50"/>
  <c r="CT470" i="50"/>
  <c r="CT471" i="50"/>
  <c r="CT472" i="50"/>
  <c r="CT473" i="50"/>
  <c r="CT474" i="50"/>
  <c r="CT475" i="50"/>
  <c r="CT476" i="50"/>
  <c r="CT477" i="50"/>
  <c r="CT478" i="50"/>
  <c r="CT479" i="50"/>
  <c r="CT480" i="50"/>
  <c r="CT481" i="50"/>
  <c r="CT482" i="50"/>
  <c r="CT483" i="50"/>
  <c r="CT484" i="50"/>
  <c r="CT485" i="50"/>
  <c r="CT486" i="50"/>
  <c r="CT487" i="50"/>
  <c r="CT488" i="50"/>
  <c r="CT489" i="50"/>
  <c r="CT490" i="50"/>
  <c r="CT491" i="50"/>
  <c r="CT492" i="50"/>
  <c r="CT493" i="50"/>
  <c r="CT494" i="50"/>
  <c r="CT495" i="50"/>
  <c r="CT496" i="50"/>
  <c r="CT497" i="50"/>
  <c r="CT498" i="50"/>
  <c r="CT499" i="50"/>
  <c r="CT500" i="50"/>
  <c r="CT501" i="50"/>
  <c r="CT502" i="50"/>
  <c r="CT503" i="50"/>
  <c r="CT504" i="50"/>
  <c r="CT505" i="50"/>
  <c r="CT506" i="50"/>
  <c r="CT507" i="50"/>
  <c r="CT508" i="50"/>
  <c r="CT509" i="50"/>
  <c r="CT510" i="50"/>
  <c r="CT511" i="50"/>
  <c r="CT512" i="50"/>
  <c r="CT513" i="50"/>
  <c r="CT514" i="50"/>
  <c r="CT515" i="50"/>
  <c r="CT516" i="50"/>
  <c r="CT517" i="50"/>
  <c r="CT518" i="50"/>
  <c r="CT519" i="50"/>
  <c r="CT520" i="50"/>
  <c r="CT521" i="50"/>
  <c r="CT522" i="50"/>
  <c r="CT523" i="50"/>
  <c r="CT524" i="50"/>
  <c r="CT525" i="50"/>
  <c r="CT526" i="50"/>
  <c r="CT527" i="50"/>
  <c r="CT528" i="50"/>
  <c r="CT529" i="50"/>
  <c r="CT530" i="50"/>
  <c r="CT531" i="50"/>
  <c r="CT532" i="50"/>
  <c r="CT533" i="50"/>
  <c r="CT534" i="50"/>
  <c r="CT535" i="50"/>
  <c r="CT536" i="50"/>
  <c r="CT537" i="50"/>
  <c r="CT538" i="50"/>
  <c r="CT539" i="50"/>
  <c r="CT540" i="50"/>
  <c r="CT541" i="50"/>
  <c r="CT542" i="50"/>
  <c r="CT543" i="50"/>
  <c r="CT544" i="50"/>
  <c r="CT545" i="50"/>
  <c r="CT546" i="50"/>
  <c r="CT547" i="50"/>
  <c r="CT548" i="50"/>
  <c r="CT549" i="50"/>
  <c r="CT550" i="50"/>
  <c r="CT551" i="50"/>
  <c r="CT552" i="50"/>
  <c r="CT553" i="50"/>
  <c r="CT554" i="50"/>
  <c r="CT555" i="50"/>
  <c r="CT556" i="50"/>
  <c r="CT557" i="50"/>
  <c r="CT558" i="50"/>
  <c r="CT559" i="50"/>
  <c r="CT560" i="50"/>
  <c r="CT561" i="50"/>
  <c r="CT562" i="50"/>
  <c r="CT563" i="50"/>
  <c r="CT564" i="50"/>
  <c r="CT565" i="50"/>
  <c r="CT566" i="50"/>
  <c r="CT567" i="50"/>
  <c r="CT568" i="50"/>
  <c r="CT569" i="50"/>
  <c r="CT570" i="50"/>
  <c r="CT571" i="50"/>
  <c r="CT572" i="50"/>
  <c r="CT573" i="50"/>
  <c r="CT574" i="50"/>
  <c r="CT575" i="50"/>
  <c r="CT576" i="50"/>
  <c r="CT577" i="50"/>
  <c r="CT578" i="50"/>
  <c r="CT579" i="50"/>
  <c r="CT580" i="50"/>
  <c r="CT581" i="50"/>
  <c r="CT582" i="50"/>
  <c r="CT583" i="50"/>
  <c r="CT584" i="50"/>
  <c r="CT585" i="50"/>
  <c r="CT586" i="50"/>
  <c r="CT587" i="50"/>
  <c r="CT588" i="50"/>
  <c r="CT589" i="50"/>
  <c r="CT590" i="50"/>
  <c r="CT591" i="50"/>
  <c r="CT592" i="50"/>
  <c r="CT593" i="50"/>
  <c r="CT594" i="50"/>
  <c r="CT595" i="50"/>
  <c r="CT596" i="50"/>
  <c r="CT597" i="50"/>
  <c r="CT598" i="50"/>
  <c r="CT599" i="50"/>
  <c r="CT600" i="50"/>
  <c r="CT601" i="50"/>
  <c r="CT602" i="50"/>
  <c r="CT603" i="50"/>
  <c r="CT604" i="50"/>
  <c r="CT605" i="50"/>
  <c r="CT606" i="50"/>
  <c r="CT607" i="50"/>
  <c r="CT608" i="50"/>
  <c r="CT609" i="50"/>
  <c r="CT610" i="50"/>
  <c r="CT611" i="50"/>
  <c r="CT612" i="50"/>
  <c r="CT613" i="50"/>
  <c r="CT614" i="50"/>
  <c r="CT615" i="50"/>
  <c r="CT616" i="50"/>
  <c r="CT617" i="50"/>
  <c r="CT618" i="50"/>
  <c r="CT619" i="50"/>
  <c r="CT620" i="50"/>
  <c r="CT621" i="50"/>
  <c r="CT622" i="50"/>
  <c r="CT623" i="50"/>
  <c r="CT624" i="50"/>
  <c r="CT625" i="50"/>
  <c r="CT626" i="50"/>
  <c r="CT627" i="50"/>
  <c r="CT628" i="50"/>
  <c r="CT629" i="50"/>
  <c r="CT630" i="50"/>
  <c r="CT631" i="50"/>
  <c r="CT632" i="50"/>
  <c r="CT633" i="50"/>
  <c r="CT634" i="50"/>
  <c r="CT635" i="50"/>
  <c r="CT636" i="50"/>
  <c r="CT637" i="50"/>
  <c r="CT638" i="50"/>
  <c r="CT639" i="50"/>
  <c r="CT640" i="50"/>
  <c r="CT641" i="50"/>
  <c r="CT642" i="50"/>
  <c r="CT643" i="50"/>
  <c r="CT644" i="50"/>
  <c r="CT645" i="50"/>
  <c r="CT646" i="50"/>
  <c r="CT647" i="50"/>
  <c r="CT648" i="50"/>
  <c r="CT649" i="50"/>
  <c r="CT650" i="50"/>
  <c r="CT651" i="50"/>
  <c r="CT652" i="50"/>
  <c r="CT653" i="50"/>
  <c r="CT654" i="50"/>
  <c r="CT655" i="50"/>
  <c r="CT656" i="50"/>
  <c r="CT657" i="50"/>
  <c r="CT658" i="50"/>
  <c r="CT659" i="50"/>
  <c r="CT660" i="50"/>
  <c r="CT661" i="50"/>
  <c r="CT662" i="50"/>
  <c r="CT663" i="50"/>
  <c r="CT664" i="50"/>
  <c r="CT665" i="50"/>
  <c r="CT666" i="50"/>
  <c r="CT667" i="50"/>
  <c r="CT668" i="50"/>
  <c r="CT669" i="50"/>
  <c r="CT2" i="50"/>
  <c r="F12" i="53"/>
  <c r="K18" i="75" s="1"/>
  <c r="F13" i="53"/>
  <c r="F14" i="53"/>
  <c r="K237" i="75" s="1"/>
  <c r="F15" i="53"/>
  <c r="F16" i="53"/>
  <c r="K302" i="75" s="1"/>
  <c r="F17" i="53"/>
  <c r="K150" i="75" s="1"/>
  <c r="F18" i="53"/>
  <c r="K475" i="75" s="1"/>
  <c r="F19" i="53"/>
  <c r="K451" i="75" s="1"/>
  <c r="F20" i="53"/>
  <c r="K343" i="75" s="1"/>
  <c r="F21" i="53"/>
  <c r="K294" i="75" s="1"/>
  <c r="F3" i="53"/>
  <c r="F4" i="53"/>
  <c r="K60" i="75" s="1"/>
  <c r="F5" i="53"/>
  <c r="K491" i="75" s="1"/>
  <c r="F6" i="53"/>
  <c r="K139" i="75" s="1"/>
  <c r="F7" i="53"/>
  <c r="K337" i="75" s="1"/>
  <c r="F8" i="53"/>
  <c r="K176" i="75" s="1"/>
  <c r="F9" i="53"/>
  <c r="K44" i="75" s="1"/>
  <c r="F10" i="53"/>
  <c r="K93" i="75" s="1"/>
  <c r="F11" i="53"/>
  <c r="F2" i="53"/>
  <c r="A3" i="51"/>
  <c r="A4" i="51"/>
  <c r="A5" i="51"/>
  <c r="A6" i="51"/>
  <c r="A7" i="51"/>
  <c r="A8" i="51"/>
  <c r="A9" i="51"/>
  <c r="A10" i="51"/>
  <c r="A11" i="51"/>
  <c r="A12" i="51"/>
  <c r="A13" i="51"/>
  <c r="A14" i="51"/>
  <c r="A15" i="51"/>
  <c r="A16" i="51"/>
  <c r="A17" i="51"/>
  <c r="A18" i="51"/>
  <c r="A19" i="51"/>
  <c r="A20" i="51"/>
  <c r="A21" i="51"/>
  <c r="A22" i="51"/>
  <c r="A23" i="51"/>
  <c r="A24" i="51"/>
  <c r="A25" i="51"/>
  <c r="A26" i="51"/>
  <c r="A27" i="51"/>
  <c r="A28" i="51"/>
  <c r="A29" i="51"/>
  <c r="A30" i="51"/>
  <c r="A31" i="51"/>
  <c r="A32" i="51"/>
  <c r="A33" i="51"/>
  <c r="A34" i="51"/>
  <c r="A35" i="51"/>
  <c r="A36" i="51"/>
  <c r="A37" i="51"/>
  <c r="A38" i="51"/>
  <c r="A39" i="51"/>
  <c r="A40" i="51"/>
  <c r="A41" i="51"/>
  <c r="A42" i="51"/>
  <c r="A43" i="51"/>
  <c r="A44" i="51"/>
  <c r="A45" i="51"/>
  <c r="A46" i="51"/>
  <c r="A47" i="51"/>
  <c r="A48" i="51"/>
  <c r="A49" i="51"/>
  <c r="A50" i="51"/>
  <c r="A51" i="51"/>
  <c r="A52" i="51"/>
  <c r="A53" i="51"/>
  <c r="A54" i="51"/>
  <c r="A55" i="51"/>
  <c r="A56" i="51"/>
  <c r="A57" i="51"/>
  <c r="A58" i="51"/>
  <c r="A59" i="51"/>
  <c r="A60" i="51"/>
  <c r="A61" i="51"/>
  <c r="A62" i="51"/>
  <c r="A63" i="51"/>
  <c r="A64" i="51"/>
  <c r="A65" i="51"/>
  <c r="A66" i="51"/>
  <c r="A67" i="51"/>
  <c r="A68" i="51"/>
  <c r="A69" i="51"/>
  <c r="A70" i="51"/>
  <c r="A71" i="51"/>
  <c r="A72" i="51"/>
  <c r="A73" i="51"/>
  <c r="A74" i="51"/>
  <c r="A75" i="51"/>
  <c r="A76" i="51"/>
  <c r="A77" i="51"/>
  <c r="A78" i="51"/>
  <c r="A79" i="51"/>
  <c r="A80" i="51"/>
  <c r="A81" i="51"/>
  <c r="A82" i="51"/>
  <c r="A83" i="51"/>
  <c r="A84" i="51"/>
  <c r="A85" i="51"/>
  <c r="A86" i="51"/>
  <c r="A87" i="51"/>
  <c r="A88" i="51"/>
  <c r="A89" i="51"/>
  <c r="A90" i="51"/>
  <c r="A91" i="51"/>
  <c r="A92" i="51"/>
  <c r="A93" i="51"/>
  <c r="A94" i="51"/>
  <c r="A95" i="51"/>
  <c r="A96" i="51"/>
  <c r="A97" i="51"/>
  <c r="A98" i="51"/>
  <c r="A99" i="51"/>
  <c r="A100" i="51"/>
  <c r="A101" i="51"/>
  <c r="A102" i="51"/>
  <c r="A103" i="51"/>
  <c r="A104" i="51"/>
  <c r="A105" i="51"/>
  <c r="A106" i="51"/>
  <c r="A107" i="51"/>
  <c r="A108" i="51"/>
  <c r="A109" i="51"/>
  <c r="A110" i="51"/>
  <c r="A111" i="51"/>
  <c r="A112" i="51"/>
  <c r="A113" i="51"/>
  <c r="A114" i="51"/>
  <c r="A115" i="51"/>
  <c r="A116" i="51"/>
  <c r="A117" i="51"/>
  <c r="A118" i="51"/>
  <c r="A119" i="51"/>
  <c r="A120" i="51"/>
  <c r="A121" i="51"/>
  <c r="A122" i="51"/>
  <c r="A123" i="51"/>
  <c r="A124" i="51"/>
  <c r="A125" i="51"/>
  <c r="A126" i="51"/>
  <c r="A127" i="51"/>
  <c r="A128" i="51"/>
  <c r="A129" i="51"/>
  <c r="A130" i="51"/>
  <c r="A131" i="51"/>
  <c r="A132" i="51"/>
  <c r="A133" i="51"/>
  <c r="A134" i="51"/>
  <c r="A135" i="51"/>
  <c r="A136" i="51"/>
  <c r="A137" i="51"/>
  <c r="A138" i="51"/>
  <c r="A139" i="51"/>
  <c r="A140" i="51"/>
  <c r="A141" i="51"/>
  <c r="A142" i="51"/>
  <c r="A143" i="51"/>
  <c r="A144" i="51"/>
  <c r="A145" i="51"/>
  <c r="A146" i="51"/>
  <c r="A147" i="51"/>
  <c r="A148" i="51"/>
  <c r="A149" i="51"/>
  <c r="A150" i="51"/>
  <c r="A151" i="51"/>
  <c r="A152" i="51"/>
  <c r="A153" i="51"/>
  <c r="A154" i="51"/>
  <c r="A155" i="51"/>
  <c r="A156" i="51"/>
  <c r="A157" i="51"/>
  <c r="A158" i="51"/>
  <c r="A159" i="51"/>
  <c r="A160" i="51"/>
  <c r="A161" i="51"/>
  <c r="A162" i="51"/>
  <c r="A163" i="51"/>
  <c r="A164" i="51"/>
  <c r="A165" i="51"/>
  <c r="A166" i="51"/>
  <c r="A167" i="51"/>
  <c r="A168" i="51"/>
  <c r="A169" i="51"/>
  <c r="A170" i="51"/>
  <c r="A171" i="51"/>
  <c r="A172" i="51"/>
  <c r="A173" i="51"/>
  <c r="A174" i="51"/>
  <c r="A175" i="51"/>
  <c r="A176" i="51"/>
  <c r="A177" i="51"/>
  <c r="A178" i="51"/>
  <c r="A179" i="51"/>
  <c r="A180" i="51"/>
  <c r="A181" i="51"/>
  <c r="A182" i="51"/>
  <c r="A183" i="51"/>
  <c r="A184" i="51"/>
  <c r="A185" i="51"/>
  <c r="A186" i="51"/>
  <c r="A187" i="51"/>
  <c r="A188" i="51"/>
  <c r="A189" i="51"/>
  <c r="A190" i="51"/>
  <c r="A191" i="51"/>
  <c r="A192" i="51"/>
  <c r="A193" i="51"/>
  <c r="A194" i="51"/>
  <c r="A195" i="51"/>
  <c r="A196" i="51"/>
  <c r="A197" i="51"/>
  <c r="A198" i="51"/>
  <c r="A199" i="51"/>
  <c r="A200" i="51"/>
  <c r="A201" i="51"/>
  <c r="A202" i="51"/>
  <c r="A203" i="51"/>
  <c r="A204" i="51"/>
  <c r="A205" i="51"/>
  <c r="A206" i="51"/>
  <c r="A207" i="51"/>
  <c r="A208" i="51"/>
  <c r="A209" i="51"/>
  <c r="A210" i="51"/>
  <c r="A211" i="51"/>
  <c r="A212" i="51"/>
  <c r="A213" i="51"/>
  <c r="A214" i="51"/>
  <c r="A215" i="51"/>
  <c r="A216" i="51"/>
  <c r="A217" i="51"/>
  <c r="A218" i="51"/>
  <c r="A219" i="51"/>
  <c r="A220" i="51"/>
  <c r="A221" i="51"/>
  <c r="A222" i="51"/>
  <c r="A223" i="51"/>
  <c r="A224" i="51"/>
  <c r="A225" i="51"/>
  <c r="A226" i="51"/>
  <c r="A227" i="51"/>
  <c r="A228" i="51"/>
  <c r="A229" i="51"/>
  <c r="A230" i="51"/>
  <c r="A231" i="51"/>
  <c r="A232" i="51"/>
  <c r="A233" i="51"/>
  <c r="A234" i="51"/>
  <c r="A235" i="51"/>
  <c r="A236" i="51"/>
  <c r="A237" i="51"/>
  <c r="A238" i="51"/>
  <c r="A239" i="51"/>
  <c r="A240" i="51"/>
  <c r="A241" i="51"/>
  <c r="A242" i="51"/>
  <c r="A243" i="51"/>
  <c r="A244" i="51"/>
  <c r="A245" i="51"/>
  <c r="A246" i="51"/>
  <c r="A247" i="51"/>
  <c r="A248" i="51"/>
  <c r="A249" i="51"/>
  <c r="A250" i="51"/>
  <c r="A251" i="51"/>
  <c r="A252" i="51"/>
  <c r="A253" i="51"/>
  <c r="A254" i="51"/>
  <c r="A255" i="51"/>
  <c r="A256" i="51"/>
  <c r="A257" i="51"/>
  <c r="A258" i="51"/>
  <c r="A259" i="51"/>
  <c r="A260" i="51"/>
  <c r="A261" i="51"/>
  <c r="A262" i="51"/>
  <c r="A263" i="51"/>
  <c r="A264" i="51"/>
  <c r="A265" i="51"/>
  <c r="A266" i="51"/>
  <c r="A267" i="51"/>
  <c r="A268" i="51"/>
  <c r="A269" i="51"/>
  <c r="A270" i="51"/>
  <c r="A271" i="51"/>
  <c r="A272" i="51"/>
  <c r="A273" i="51"/>
  <c r="A274" i="51"/>
  <c r="A275" i="51"/>
  <c r="A276" i="51"/>
  <c r="A277" i="51"/>
  <c r="A278" i="51"/>
  <c r="A279" i="51"/>
  <c r="A280" i="51"/>
  <c r="A281" i="51"/>
  <c r="A282" i="51"/>
  <c r="A283" i="51"/>
  <c r="A284" i="51"/>
  <c r="A285" i="51"/>
  <c r="A286" i="51"/>
  <c r="A287" i="51"/>
  <c r="A288" i="51"/>
  <c r="A289" i="51"/>
  <c r="A290" i="51"/>
  <c r="A291" i="51"/>
  <c r="A292" i="51"/>
  <c r="A293" i="51"/>
  <c r="A294" i="51"/>
  <c r="A295" i="51"/>
  <c r="A296" i="51"/>
  <c r="A297" i="51"/>
  <c r="A298" i="51"/>
  <c r="A299" i="51"/>
  <c r="A300" i="51"/>
  <c r="A301" i="51"/>
  <c r="A302" i="51"/>
  <c r="A303" i="51"/>
  <c r="A304" i="51"/>
  <c r="A305" i="51"/>
  <c r="A306" i="51"/>
  <c r="A307" i="51"/>
  <c r="A308" i="51"/>
  <c r="A309" i="51"/>
  <c r="A310" i="51"/>
  <c r="A311" i="51"/>
  <c r="A312" i="51"/>
  <c r="A313" i="51"/>
  <c r="A314" i="51"/>
  <c r="A315" i="51"/>
  <c r="A316" i="51"/>
  <c r="A317" i="51"/>
  <c r="A318" i="51"/>
  <c r="A319" i="51"/>
  <c r="A320" i="51"/>
  <c r="A321" i="51"/>
  <c r="A322" i="51"/>
  <c r="A323" i="51"/>
  <c r="A324" i="51"/>
  <c r="A325" i="51"/>
  <c r="A326" i="51"/>
  <c r="A327" i="51"/>
  <c r="A328" i="51"/>
  <c r="A329" i="51"/>
  <c r="A330" i="51"/>
  <c r="A331" i="51"/>
  <c r="A332" i="51"/>
  <c r="A333" i="51"/>
  <c r="A334" i="51"/>
  <c r="A335" i="51"/>
  <c r="A336" i="51"/>
  <c r="A337" i="51"/>
  <c r="A338" i="51"/>
  <c r="A339" i="51"/>
  <c r="A340" i="51"/>
  <c r="A341" i="51"/>
  <c r="A342" i="51"/>
  <c r="A343" i="51"/>
  <c r="A344" i="51"/>
  <c r="A345" i="51"/>
  <c r="A346" i="51"/>
  <c r="A347" i="51"/>
  <c r="A348" i="51"/>
  <c r="A349" i="51"/>
  <c r="A350" i="51"/>
  <c r="A351" i="51"/>
  <c r="A352" i="51"/>
  <c r="A353" i="51"/>
  <c r="A354" i="51"/>
  <c r="A355" i="51"/>
  <c r="A356" i="51"/>
  <c r="A357" i="51"/>
  <c r="A358" i="51"/>
  <c r="A359" i="51"/>
  <c r="A360" i="51"/>
  <c r="A361" i="51"/>
  <c r="A362" i="51"/>
  <c r="A363" i="51"/>
  <c r="A364" i="51"/>
  <c r="A365" i="51"/>
  <c r="A366" i="51"/>
  <c r="A367" i="51"/>
  <c r="A368" i="51"/>
  <c r="A369" i="51"/>
  <c r="A370" i="51"/>
  <c r="A371" i="51"/>
  <c r="A372" i="51"/>
  <c r="A373" i="51"/>
  <c r="A374" i="51"/>
  <c r="A375" i="51"/>
  <c r="A376" i="51"/>
  <c r="A377" i="51"/>
  <c r="A378" i="51"/>
  <c r="A379" i="51"/>
  <c r="A380" i="51"/>
  <c r="A381" i="51"/>
  <c r="A382" i="51"/>
  <c r="A383" i="51"/>
  <c r="A384" i="51"/>
  <c r="A385" i="51"/>
  <c r="A386" i="51"/>
  <c r="A387" i="51"/>
  <c r="A388" i="51"/>
  <c r="A389" i="51"/>
  <c r="A390" i="51"/>
  <c r="A391" i="51"/>
  <c r="A392" i="51"/>
  <c r="A393" i="51"/>
  <c r="A394" i="51"/>
  <c r="A395" i="51"/>
  <c r="A396" i="51"/>
  <c r="A397" i="51"/>
  <c r="A398" i="51"/>
  <c r="A399" i="51"/>
  <c r="A400" i="51"/>
  <c r="A401" i="51"/>
  <c r="A402" i="51"/>
  <c r="A403" i="51"/>
  <c r="A404" i="51"/>
  <c r="A405" i="51"/>
  <c r="A406" i="51"/>
  <c r="A407" i="51"/>
  <c r="A408" i="51"/>
  <c r="A409" i="51"/>
  <c r="A410" i="51"/>
  <c r="A411" i="51"/>
  <c r="A412" i="51"/>
  <c r="A413" i="51"/>
  <c r="A414" i="51"/>
  <c r="A415" i="51"/>
  <c r="A416" i="51"/>
  <c r="A417" i="51"/>
  <c r="A418" i="51"/>
  <c r="A419" i="51"/>
  <c r="A420" i="51"/>
  <c r="A421" i="51"/>
  <c r="A422" i="51"/>
  <c r="A423" i="51"/>
  <c r="A424" i="51"/>
  <c r="A425" i="51"/>
  <c r="A426" i="51"/>
  <c r="A427" i="51"/>
  <c r="A428" i="51"/>
  <c r="A429" i="51"/>
  <c r="A430" i="51"/>
  <c r="A431" i="51"/>
  <c r="A432" i="51"/>
  <c r="A433" i="51"/>
  <c r="A434" i="51"/>
  <c r="A435" i="51"/>
  <c r="A436" i="51"/>
  <c r="A437" i="51"/>
  <c r="A438" i="51"/>
  <c r="A439" i="51"/>
  <c r="A440" i="51"/>
  <c r="A441" i="51"/>
  <c r="A442" i="51"/>
  <c r="A443" i="51"/>
  <c r="A444" i="51"/>
  <c r="A445" i="51"/>
  <c r="A446" i="51"/>
  <c r="A447" i="51"/>
  <c r="A448" i="51"/>
  <c r="A449" i="51"/>
  <c r="A450" i="51"/>
  <c r="A451" i="51"/>
  <c r="A452" i="51"/>
  <c r="A453" i="51"/>
  <c r="A454" i="51"/>
  <c r="A455" i="51"/>
  <c r="A456" i="51"/>
  <c r="A457" i="51"/>
  <c r="A458" i="51"/>
  <c r="A459" i="51"/>
  <c r="A460" i="51"/>
  <c r="A461" i="51"/>
  <c r="A462" i="51"/>
  <c r="A463" i="51"/>
  <c r="A464" i="51"/>
  <c r="A465" i="51"/>
  <c r="A466" i="51"/>
  <c r="A467" i="51"/>
  <c r="A468" i="51"/>
  <c r="A469" i="51"/>
  <c r="A470" i="51"/>
  <c r="A471" i="51"/>
  <c r="A472" i="51"/>
  <c r="A473" i="51"/>
  <c r="A474" i="51"/>
  <c r="A475" i="51"/>
  <c r="A476" i="51"/>
  <c r="A477" i="51"/>
  <c r="A478" i="51"/>
  <c r="A479" i="51"/>
  <c r="A480" i="51"/>
  <c r="A481" i="51"/>
  <c r="A482" i="51"/>
  <c r="A483" i="51"/>
  <c r="A484" i="51"/>
  <c r="A485" i="51"/>
  <c r="A486" i="51"/>
  <c r="A487" i="51"/>
  <c r="A488" i="51"/>
  <c r="A489" i="51"/>
  <c r="A490" i="51"/>
  <c r="A491" i="51"/>
  <c r="A492" i="51"/>
  <c r="A493" i="51"/>
  <c r="A494" i="51"/>
  <c r="A495" i="51"/>
  <c r="A496" i="51"/>
  <c r="A497" i="51"/>
  <c r="A498" i="51"/>
  <c r="A499" i="51"/>
  <c r="A500" i="51"/>
  <c r="A501" i="51"/>
  <c r="A502" i="51"/>
  <c r="A503" i="51"/>
  <c r="A504" i="51"/>
  <c r="A505" i="51"/>
  <c r="A506" i="51"/>
  <c r="A507" i="51"/>
  <c r="A508" i="51"/>
  <c r="A509" i="51"/>
  <c r="A510" i="51"/>
  <c r="A511" i="51"/>
  <c r="A512" i="51"/>
  <c r="A513" i="51"/>
  <c r="A514" i="51"/>
  <c r="A515" i="51"/>
  <c r="A516" i="51"/>
  <c r="A517" i="51"/>
  <c r="A518" i="51"/>
  <c r="A519" i="51"/>
  <c r="A520" i="51"/>
  <c r="A521" i="51"/>
  <c r="A522" i="51"/>
  <c r="A523" i="51"/>
  <c r="A524" i="51"/>
  <c r="A525" i="51"/>
  <c r="A526" i="51"/>
  <c r="A527" i="51"/>
  <c r="A528" i="51"/>
  <c r="A529" i="51"/>
  <c r="A530" i="51"/>
  <c r="A531" i="51"/>
  <c r="A532" i="51"/>
  <c r="A533" i="51"/>
  <c r="A534" i="51"/>
  <c r="A535" i="51"/>
  <c r="A536" i="51"/>
  <c r="A537" i="51"/>
  <c r="A538" i="51"/>
  <c r="A539" i="51"/>
  <c r="A540" i="51"/>
  <c r="A541" i="51"/>
  <c r="A542" i="51"/>
  <c r="A543" i="51"/>
  <c r="A544" i="51"/>
  <c r="A545" i="51"/>
  <c r="A546" i="51"/>
  <c r="A547" i="51"/>
  <c r="A548" i="51"/>
  <c r="A549" i="51"/>
  <c r="A550" i="51"/>
  <c r="A551" i="51"/>
  <c r="A552" i="51"/>
  <c r="A553" i="51"/>
  <c r="A554" i="51"/>
  <c r="A555" i="51"/>
  <c r="A556" i="51"/>
  <c r="A557" i="51"/>
  <c r="A558" i="51"/>
  <c r="A559" i="51"/>
  <c r="A560" i="51"/>
  <c r="A561" i="51"/>
  <c r="A562" i="51"/>
  <c r="A563" i="51"/>
  <c r="A564" i="51"/>
  <c r="A565" i="51"/>
  <c r="A566" i="51"/>
  <c r="A567" i="51"/>
  <c r="A568" i="51"/>
  <c r="A569" i="51"/>
  <c r="A570" i="51"/>
  <c r="A571" i="51"/>
  <c r="A572" i="51"/>
  <c r="A573" i="51"/>
  <c r="A574" i="51"/>
  <c r="A575" i="51"/>
  <c r="A576" i="51"/>
  <c r="A577" i="51"/>
  <c r="A578" i="51"/>
  <c r="A579" i="51"/>
  <c r="A580" i="51"/>
  <c r="A581" i="51"/>
  <c r="A582" i="51"/>
  <c r="A583" i="51"/>
  <c r="A584" i="51"/>
  <c r="A585" i="51"/>
  <c r="A586" i="51"/>
  <c r="A587" i="51"/>
  <c r="A588" i="51"/>
  <c r="A589" i="51"/>
  <c r="A590" i="51"/>
  <c r="A591" i="51"/>
  <c r="A592" i="51"/>
  <c r="A593" i="51"/>
  <c r="A594" i="51"/>
  <c r="A595" i="51"/>
  <c r="A596" i="51"/>
  <c r="A597" i="51"/>
  <c r="A598" i="51"/>
  <c r="A599" i="51"/>
  <c r="A600" i="51"/>
  <c r="A601" i="51"/>
  <c r="A602" i="51"/>
  <c r="A603" i="51"/>
  <c r="A604" i="51"/>
  <c r="A605" i="51"/>
  <c r="A606" i="51"/>
  <c r="A607" i="51"/>
  <c r="A608" i="51"/>
  <c r="A609" i="51"/>
  <c r="A610" i="51"/>
  <c r="A611" i="51"/>
  <c r="A612" i="51"/>
  <c r="A613" i="51"/>
  <c r="A614" i="51"/>
  <c r="A615" i="51"/>
  <c r="A616" i="51"/>
  <c r="A617" i="51"/>
  <c r="A618" i="51"/>
  <c r="A619" i="51"/>
  <c r="A620" i="51"/>
  <c r="A621" i="51"/>
  <c r="A622" i="51"/>
  <c r="A623" i="51"/>
  <c r="A624" i="51"/>
  <c r="A625" i="51"/>
  <c r="A626" i="51"/>
  <c r="A627" i="51"/>
  <c r="A628" i="51"/>
  <c r="A629" i="51"/>
  <c r="A630" i="51"/>
  <c r="A631" i="51"/>
  <c r="A632" i="51"/>
  <c r="A633" i="51"/>
  <c r="A634" i="51"/>
  <c r="A635" i="51"/>
  <c r="A636" i="51"/>
  <c r="A637" i="51"/>
  <c r="A638" i="51"/>
  <c r="A639" i="51"/>
  <c r="A640" i="51"/>
  <c r="A641" i="51"/>
  <c r="A642" i="51"/>
  <c r="A643" i="51"/>
  <c r="A644" i="51"/>
  <c r="A645" i="51"/>
  <c r="A646" i="51"/>
  <c r="A647" i="51"/>
  <c r="A648" i="51"/>
  <c r="A649" i="51"/>
  <c r="A650" i="51"/>
  <c r="A651" i="51"/>
  <c r="A652" i="51"/>
  <c r="A653" i="51"/>
  <c r="A654" i="51"/>
  <c r="A655" i="51"/>
  <c r="A656" i="51"/>
  <c r="A657" i="51"/>
  <c r="A658" i="51"/>
  <c r="A659" i="51"/>
  <c r="A660" i="51"/>
  <c r="A661" i="51"/>
  <c r="A662" i="51"/>
  <c r="A663" i="51"/>
  <c r="A664" i="51"/>
  <c r="A665" i="51"/>
  <c r="A666" i="51"/>
  <c r="A667" i="51"/>
  <c r="A668" i="51"/>
  <c r="A669" i="51"/>
  <c r="A2" i="5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  <c r="AG2" i="92" l="1" a="1"/>
  <c r="AG2" i="92" s="1"/>
  <c r="AP657" i="75"/>
  <c r="AP651" i="75"/>
  <c r="AP646" i="75"/>
  <c r="AP648" i="75"/>
  <c r="AP659" i="75"/>
  <c r="AP638" i="75"/>
  <c r="AP642" i="75"/>
  <c r="AP653" i="75"/>
  <c r="AP667" i="75"/>
  <c r="AP639" i="75"/>
  <c r="AP662" i="75"/>
  <c r="AP661" i="75"/>
  <c r="AP674" i="75"/>
  <c r="AP637" i="75"/>
  <c r="AB532" i="75"/>
  <c r="AP644" i="75"/>
  <c r="AP650" i="75"/>
  <c r="AP655" i="75"/>
  <c r="AP656" i="75"/>
  <c r="AP652" i="75"/>
  <c r="AP647" i="75"/>
  <c r="AP649" i="75"/>
  <c r="AP654" i="75"/>
  <c r="AP664" i="75"/>
  <c r="AP660" i="75"/>
  <c r="AP641" i="75"/>
  <c r="AP675" i="75"/>
  <c r="AG23" i="75"/>
  <c r="M3" i="72"/>
  <c r="AU328" i="75"/>
  <c r="AG423" i="75"/>
  <c r="AB668" i="75"/>
  <c r="Z630" i="75"/>
  <c r="AP529" i="75"/>
  <c r="AN388" i="75"/>
  <c r="AU180" i="75"/>
  <c r="U83" i="75"/>
  <c r="AN580" i="75"/>
  <c r="AU280" i="75"/>
  <c r="AN540" i="75"/>
  <c r="M15" i="72"/>
  <c r="AN152" i="75"/>
  <c r="Z248" i="75"/>
  <c r="AB641" i="75"/>
  <c r="W644" i="75"/>
  <c r="AP517" i="75"/>
  <c r="AI516" i="75"/>
  <c r="AI520" i="75"/>
  <c r="M11" i="72"/>
  <c r="W656" i="75"/>
  <c r="AI672" i="75"/>
  <c r="M18" i="72"/>
  <c r="U128" i="75"/>
  <c r="U612" i="75"/>
  <c r="AB652" i="75"/>
  <c r="AN620" i="75"/>
  <c r="AG596" i="75"/>
  <c r="Z432" i="75"/>
  <c r="AP530" i="75"/>
  <c r="AP523" i="75"/>
  <c r="AP533" i="75"/>
  <c r="AB637" i="75"/>
  <c r="U264" i="75"/>
  <c r="AG113" i="75"/>
  <c r="Z613" i="75"/>
  <c r="AG616" i="75"/>
  <c r="AN604" i="75"/>
  <c r="AN592" i="75"/>
  <c r="AG572" i="75"/>
  <c r="U564" i="75"/>
  <c r="AN560" i="75"/>
  <c r="AG248" i="75"/>
  <c r="AN228" i="75"/>
  <c r="AN582" i="75"/>
  <c r="AB651" i="75"/>
  <c r="AB643" i="75"/>
  <c r="AB666" i="75"/>
  <c r="AU632" i="75"/>
  <c r="Z552" i="75"/>
  <c r="AP512" i="75"/>
  <c r="AN296" i="75"/>
  <c r="AN256" i="75"/>
  <c r="AG204" i="75"/>
  <c r="Z629" i="75"/>
  <c r="AP518" i="75"/>
  <c r="Z280" i="75"/>
  <c r="AP531" i="75"/>
  <c r="AB661" i="75"/>
  <c r="AB640" i="75"/>
  <c r="AB660" i="75"/>
  <c r="AN548" i="75"/>
  <c r="AU540" i="75"/>
  <c r="AP516" i="75"/>
  <c r="AG240" i="75"/>
  <c r="AU132" i="75"/>
  <c r="U124" i="75"/>
  <c r="AB649" i="75"/>
  <c r="AB665" i="75"/>
  <c r="Z69" i="75"/>
  <c r="AN576" i="75"/>
  <c r="Z618" i="75"/>
  <c r="AG608" i="75"/>
  <c r="AN572" i="75"/>
  <c r="AU452" i="75"/>
  <c r="AN308" i="75"/>
  <c r="AB669" i="75"/>
  <c r="AB657" i="75"/>
  <c r="AP534" i="75"/>
  <c r="AP510" i="75"/>
  <c r="AB659" i="75"/>
  <c r="AN561" i="75"/>
  <c r="AG44" i="75"/>
  <c r="AG228" i="75"/>
  <c r="Z558" i="75"/>
  <c r="AU636" i="75"/>
  <c r="AU552" i="75"/>
  <c r="AG300" i="75"/>
  <c r="AP525" i="75"/>
  <c r="AP535" i="75"/>
  <c r="AP527" i="75"/>
  <c r="AP526" i="75"/>
  <c r="AN380" i="75"/>
  <c r="AU360" i="75"/>
  <c r="U488" i="75"/>
  <c r="AN2" i="75"/>
  <c r="U163" i="75"/>
  <c r="AN624" i="75"/>
  <c r="AU564" i="75"/>
  <c r="AP528" i="75"/>
  <c r="AP524" i="75"/>
  <c r="AP520" i="75"/>
  <c r="AU444" i="75"/>
  <c r="U296" i="75"/>
  <c r="Z276" i="75"/>
  <c r="U132" i="75"/>
  <c r="AP522" i="75"/>
  <c r="AB662" i="75"/>
  <c r="AB663" i="75"/>
  <c r="AB658" i="75"/>
  <c r="AP514" i="75"/>
  <c r="AB667" i="75"/>
  <c r="AB653" i="75"/>
  <c r="AG289" i="75"/>
  <c r="U568" i="75"/>
  <c r="U300" i="75"/>
  <c r="AN288" i="75"/>
  <c r="AN284" i="75"/>
  <c r="U462" i="75"/>
  <c r="AB664" i="75"/>
  <c r="AP519" i="75"/>
  <c r="AN209" i="75"/>
  <c r="Z2" i="75"/>
  <c r="Z243" i="75"/>
  <c r="AG464" i="75"/>
  <c r="U540" i="75"/>
  <c r="AG592" i="75"/>
  <c r="Z304" i="75"/>
  <c r="Z108" i="75"/>
  <c r="AG258" i="75"/>
  <c r="AB645" i="75"/>
  <c r="AB650" i="75"/>
  <c r="U590" i="75"/>
  <c r="AP515" i="75"/>
  <c r="AP511" i="75"/>
  <c r="AP521" i="75"/>
  <c r="AB647" i="75"/>
  <c r="AG328" i="75"/>
  <c r="AG429" i="75"/>
  <c r="U309" i="75"/>
  <c r="U473" i="75"/>
  <c r="Z541" i="75"/>
  <c r="U605" i="75"/>
  <c r="AP672" i="75"/>
  <c r="AU588" i="75"/>
  <c r="AN584" i="75"/>
  <c r="AN556" i="75"/>
  <c r="AN544" i="75"/>
  <c r="AU404" i="75"/>
  <c r="U312" i="75"/>
  <c r="AB654" i="75"/>
  <c r="AP532" i="75"/>
  <c r="AB674" i="75"/>
  <c r="AN612" i="75"/>
  <c r="U33" i="75"/>
  <c r="U314" i="75"/>
  <c r="AG624" i="75"/>
  <c r="Z612" i="75"/>
  <c r="Z284" i="75"/>
  <c r="AN272" i="75"/>
  <c r="AG140" i="75"/>
  <c r="AP513" i="75"/>
  <c r="AB642" i="75"/>
  <c r="AB646" i="75"/>
  <c r="AB638" i="75"/>
  <c r="AB675" i="75"/>
  <c r="AB648" i="75"/>
  <c r="AB655" i="75"/>
  <c r="AB644" i="75"/>
  <c r="AB639" i="75"/>
  <c r="AB656" i="75"/>
  <c r="Z364" i="75"/>
  <c r="AG441" i="75"/>
  <c r="U464" i="75"/>
  <c r="U440" i="75"/>
  <c r="AU460" i="75"/>
  <c r="U439" i="75"/>
  <c r="AU471" i="75"/>
  <c r="U456" i="75"/>
  <c r="Z467" i="75"/>
  <c r="U460" i="75"/>
  <c r="Z472" i="75"/>
  <c r="Z470" i="75"/>
  <c r="Q15" i="72"/>
  <c r="U475" i="75"/>
  <c r="Z447" i="75"/>
  <c r="U452" i="75"/>
  <c r="AG460" i="75"/>
  <c r="AG456" i="75"/>
  <c r="U448" i="75"/>
  <c r="U446" i="75"/>
  <c r="AG477" i="75"/>
  <c r="U447" i="75"/>
  <c r="Z455" i="75"/>
  <c r="AG444" i="75"/>
  <c r="U476" i="75"/>
  <c r="Z458" i="75"/>
  <c r="AG465" i="75"/>
  <c r="U458" i="75"/>
  <c r="U443" i="75"/>
  <c r="Z476" i="75"/>
  <c r="U468" i="75"/>
  <c r="U459" i="75"/>
  <c r="AN472" i="75"/>
  <c r="Z454" i="75"/>
  <c r="U463" i="75"/>
  <c r="U472" i="75"/>
  <c r="Z442" i="75"/>
  <c r="U461" i="75"/>
  <c r="Z477" i="75"/>
  <c r="AN466" i="75"/>
  <c r="Z441" i="75"/>
  <c r="AG453" i="75"/>
  <c r="U445" i="75"/>
  <c r="AU466" i="75"/>
  <c r="AG471" i="75"/>
  <c r="AU461" i="75"/>
  <c r="U466" i="75"/>
  <c r="AG443" i="75"/>
  <c r="Z471" i="75"/>
  <c r="AU442" i="75"/>
  <c r="AG462" i="75"/>
  <c r="AG461" i="75"/>
  <c r="AG446" i="75"/>
  <c r="AU477" i="75"/>
  <c r="AU446" i="75"/>
  <c r="U449" i="75"/>
  <c r="Z465" i="75"/>
  <c r="AG473" i="75"/>
  <c r="AG448" i="75"/>
  <c r="Z444" i="75"/>
  <c r="Z450" i="75"/>
  <c r="AN474" i="75"/>
  <c r="AN445" i="75"/>
  <c r="U454" i="75"/>
  <c r="AU445" i="75"/>
  <c r="AN449" i="75"/>
  <c r="AG466" i="75"/>
  <c r="AN446" i="75"/>
  <c r="AN454" i="75"/>
  <c r="U477" i="75"/>
  <c r="AN477" i="75"/>
  <c r="AU449" i="75"/>
  <c r="AU465" i="75"/>
  <c r="Z459" i="75"/>
  <c r="AG451" i="75"/>
  <c r="AN461" i="75"/>
  <c r="AG454" i="75"/>
  <c r="U474" i="75"/>
  <c r="AG457" i="75"/>
  <c r="AG474" i="75"/>
  <c r="AN439" i="75"/>
  <c r="AG463" i="75"/>
  <c r="Z462" i="75"/>
  <c r="AU474" i="75"/>
  <c r="AU447" i="75"/>
  <c r="Z439" i="75"/>
  <c r="AG459" i="75"/>
  <c r="Z451" i="75"/>
  <c r="AG455" i="75"/>
  <c r="AN467" i="75"/>
  <c r="AN465" i="75"/>
  <c r="AU454" i="75"/>
  <c r="AU439" i="75"/>
  <c r="AN475" i="75"/>
  <c r="U455" i="75"/>
  <c r="Z443" i="75"/>
  <c r="AN447" i="75"/>
  <c r="AG445" i="75"/>
  <c r="AG447" i="75"/>
  <c r="AN459" i="75"/>
  <c r="AN463" i="75"/>
  <c r="AN471" i="75"/>
  <c r="AG452" i="75"/>
  <c r="AN455" i="75"/>
  <c r="AU463" i="75"/>
  <c r="AG439" i="75"/>
  <c r="AU467" i="75"/>
  <c r="AU475" i="75"/>
  <c r="Z468" i="75"/>
  <c r="AU443" i="75"/>
  <c r="AG475" i="75"/>
  <c r="AU450" i="75"/>
  <c r="U470" i="75"/>
  <c r="AN443" i="75"/>
  <c r="AU455" i="75"/>
  <c r="AN473" i="75"/>
  <c r="AG440" i="75"/>
  <c r="AG450" i="75"/>
  <c r="AN451" i="75"/>
  <c r="AN441" i="75"/>
  <c r="Z473" i="75"/>
  <c r="AU462" i="75"/>
  <c r="AU451" i="75"/>
  <c r="AN453" i="75"/>
  <c r="AU441" i="75"/>
  <c r="U469" i="75"/>
  <c r="AN450" i="75"/>
  <c r="AN470" i="75"/>
  <c r="AU457" i="75"/>
  <c r="U471" i="75"/>
  <c r="AU459" i="75"/>
  <c r="AG467" i="75"/>
  <c r="AU470" i="75"/>
  <c r="Z449" i="75"/>
  <c r="AN462" i="75"/>
  <c r="AU469" i="75"/>
  <c r="AG469" i="75"/>
  <c r="U457" i="75"/>
  <c r="U441" i="75"/>
  <c r="Z457" i="75"/>
  <c r="Z461" i="75"/>
  <c r="U453" i="75"/>
  <c r="AN458" i="75"/>
  <c r="AU473" i="75"/>
  <c r="Z466" i="75"/>
  <c r="U451" i="75"/>
  <c r="Z463" i="75"/>
  <c r="AN469" i="75"/>
  <c r="U465" i="75"/>
  <c r="Z453" i="75"/>
  <c r="AG449" i="75"/>
  <c r="AN442" i="75"/>
  <c r="AG458" i="75"/>
  <c r="U444" i="75"/>
  <c r="AN468" i="75"/>
  <c r="Z469" i="75"/>
  <c r="Z456" i="75"/>
  <c r="AN464" i="75"/>
  <c r="Z446" i="75"/>
  <c r="AG442" i="75"/>
  <c r="Z440" i="75"/>
  <c r="Z448" i="75"/>
  <c r="Z452" i="75"/>
  <c r="Z445" i="75"/>
  <c r="AN456" i="75"/>
  <c r="AU472" i="75"/>
  <c r="AN457" i="75"/>
  <c r="AU453" i="75"/>
  <c r="U442" i="75"/>
  <c r="AU468" i="75"/>
  <c r="AU440" i="75"/>
  <c r="AG472" i="75"/>
  <c r="AI35" i="75"/>
  <c r="AU596" i="75"/>
  <c r="AN508" i="75"/>
  <c r="U496" i="75"/>
  <c r="AU476" i="75"/>
  <c r="AN452" i="75"/>
  <c r="Z408" i="75"/>
  <c r="AN332" i="75"/>
  <c r="Z316" i="75"/>
  <c r="AU76" i="75"/>
  <c r="Z32" i="75"/>
  <c r="I5" i="72"/>
  <c r="U160" i="75"/>
  <c r="U148" i="75"/>
  <c r="AG162" i="75"/>
  <c r="AG160" i="75"/>
  <c r="AG148" i="75"/>
  <c r="AU143" i="75"/>
  <c r="AG171" i="75"/>
  <c r="Z151" i="75"/>
  <c r="AG155" i="75"/>
  <c r="AG144" i="75"/>
  <c r="AN165" i="75"/>
  <c r="AN153" i="75"/>
  <c r="U162" i="75"/>
  <c r="AN146" i="75"/>
  <c r="AU146" i="75"/>
  <c r="AG150" i="75"/>
  <c r="Z169" i="75"/>
  <c r="U154" i="75"/>
  <c r="AU169" i="75"/>
  <c r="AU162" i="75"/>
  <c r="AU149" i="75"/>
  <c r="AU153" i="75"/>
  <c r="AG153" i="75"/>
  <c r="AG146" i="75"/>
  <c r="AN162" i="75"/>
  <c r="Z143" i="75"/>
  <c r="AG158" i="75"/>
  <c r="Z153" i="75"/>
  <c r="AN154" i="75"/>
  <c r="AU154" i="75"/>
  <c r="AN151" i="75"/>
  <c r="U146" i="75"/>
  <c r="AG154" i="75"/>
  <c r="AG159" i="75"/>
  <c r="AU175" i="75"/>
  <c r="U169" i="75"/>
  <c r="AU165" i="75"/>
  <c r="AG170" i="75"/>
  <c r="Q5" i="72"/>
  <c r="AG169" i="75"/>
  <c r="AN149" i="75"/>
  <c r="AN170" i="75"/>
  <c r="U159" i="75"/>
  <c r="Z167" i="75"/>
  <c r="Z165" i="75"/>
  <c r="AN143" i="75"/>
  <c r="AN159" i="75"/>
  <c r="AG167" i="75"/>
  <c r="AN169" i="75"/>
  <c r="AU170" i="75"/>
  <c r="Z162" i="75"/>
  <c r="AG157" i="75"/>
  <c r="U143" i="75"/>
  <c r="Z149" i="75"/>
  <c r="U151" i="75"/>
  <c r="Z175" i="75"/>
  <c r="U158" i="75"/>
  <c r="AU151" i="75"/>
  <c r="Z142" i="75"/>
  <c r="AG165" i="75"/>
  <c r="AU159" i="75"/>
  <c r="Z159" i="75"/>
  <c r="AG175" i="75"/>
  <c r="AN142" i="75"/>
  <c r="AU158" i="75"/>
  <c r="AN148" i="75"/>
  <c r="AG149" i="75"/>
  <c r="AG142" i="75"/>
  <c r="U149" i="75"/>
  <c r="AG143" i="75"/>
  <c r="AG174" i="75"/>
  <c r="AN175" i="75"/>
  <c r="U175" i="75"/>
  <c r="Z160" i="75"/>
  <c r="AU155" i="75"/>
  <c r="U157" i="75"/>
  <c r="Z154" i="75"/>
  <c r="AN158" i="75"/>
  <c r="AN157" i="75"/>
  <c r="U173" i="75"/>
  <c r="AU167" i="75"/>
  <c r="AU142" i="75"/>
  <c r="Z163" i="75"/>
  <c r="U142" i="75"/>
  <c r="AU147" i="75"/>
  <c r="U167" i="75"/>
  <c r="U147" i="75"/>
  <c r="Z141" i="75"/>
  <c r="AU173" i="75"/>
  <c r="AN155" i="75"/>
  <c r="AN163" i="75"/>
  <c r="AG163" i="75"/>
  <c r="U141" i="75"/>
  <c r="Z147" i="75"/>
  <c r="AU163" i="75"/>
  <c r="AU171" i="75"/>
  <c r="AN141" i="75"/>
  <c r="Z157" i="75"/>
  <c r="AG147" i="75"/>
  <c r="Z171" i="75"/>
  <c r="AU157" i="75"/>
  <c r="Z173" i="75"/>
  <c r="Z146" i="75"/>
  <c r="Z155" i="75"/>
  <c r="AN147" i="75"/>
  <c r="U165" i="75"/>
  <c r="Z161" i="75"/>
  <c r="AG151" i="75"/>
  <c r="Z145" i="75"/>
  <c r="U161" i="75"/>
  <c r="U155" i="75"/>
  <c r="AN171" i="75"/>
  <c r="AG141" i="75"/>
  <c r="U171" i="75"/>
  <c r="AN145" i="75"/>
  <c r="AG145" i="75"/>
  <c r="U150" i="75"/>
  <c r="AN166" i="75"/>
  <c r="Z166" i="75"/>
  <c r="Z158" i="75"/>
  <c r="Z150" i="75"/>
  <c r="AU145" i="75"/>
  <c r="AU161" i="75"/>
  <c r="AU166" i="75"/>
  <c r="AG173" i="75"/>
  <c r="Z174" i="75"/>
  <c r="U170" i="75"/>
  <c r="U145" i="75"/>
  <c r="AU141" i="75"/>
  <c r="U174" i="75"/>
  <c r="AN173" i="75"/>
  <c r="AN174" i="75"/>
  <c r="AN161" i="75"/>
  <c r="U144" i="75"/>
  <c r="AG156" i="75"/>
  <c r="U172" i="75"/>
  <c r="AU144" i="75"/>
  <c r="AN164" i="75"/>
  <c r="AN144" i="75"/>
  <c r="AN160" i="75"/>
  <c r="AU176" i="75"/>
  <c r="Z170" i="75"/>
  <c r="AG166" i="75"/>
  <c r="AG164" i="75"/>
  <c r="Z164" i="75"/>
  <c r="AU150" i="75"/>
  <c r="U156" i="75"/>
  <c r="AN150" i="75"/>
  <c r="AU156" i="75"/>
  <c r="AU164" i="75"/>
  <c r="U164" i="75"/>
  <c r="AG168" i="75"/>
  <c r="Z172" i="75"/>
  <c r="U153" i="75"/>
  <c r="AN156" i="75"/>
  <c r="Z156" i="75"/>
  <c r="AG172" i="75"/>
  <c r="Z176" i="75"/>
  <c r="AG152" i="75"/>
  <c r="AU168" i="75"/>
  <c r="AU174" i="75"/>
  <c r="Z144" i="75"/>
  <c r="U168" i="75"/>
  <c r="AN172" i="75"/>
  <c r="AN176" i="75"/>
  <c r="U176" i="75"/>
  <c r="U166" i="75"/>
  <c r="Z148" i="75"/>
  <c r="AU152" i="75"/>
  <c r="U152" i="75"/>
  <c r="AU160" i="75"/>
  <c r="Z168" i="75"/>
  <c r="AG176" i="75"/>
  <c r="E8" i="72"/>
  <c r="U239" i="75"/>
  <c r="AU224" i="75"/>
  <c r="AG245" i="75"/>
  <c r="AN231" i="75"/>
  <c r="Z251" i="75"/>
  <c r="AG234" i="75"/>
  <c r="AG233" i="75"/>
  <c r="U248" i="75"/>
  <c r="AG246" i="75"/>
  <c r="AG252" i="75"/>
  <c r="Z235" i="75"/>
  <c r="U243" i="75"/>
  <c r="Q8" i="72"/>
  <c r="AU227" i="75"/>
  <c r="U240" i="75"/>
  <c r="AU232" i="75"/>
  <c r="AU253" i="75"/>
  <c r="Z249" i="75"/>
  <c r="AU242" i="75"/>
  <c r="AG249" i="75"/>
  <c r="AG221" i="75"/>
  <c r="AG237" i="75"/>
  <c r="Z228" i="75"/>
  <c r="AN221" i="75"/>
  <c r="U232" i="75"/>
  <c r="Z253" i="75"/>
  <c r="U233" i="75"/>
  <c r="U221" i="75"/>
  <c r="U227" i="75"/>
  <c r="Z230" i="75"/>
  <c r="AN237" i="75"/>
  <c r="Z223" i="75"/>
  <c r="AU221" i="75"/>
  <c r="Z221" i="75"/>
  <c r="Z237" i="75"/>
  <c r="U253" i="75"/>
  <c r="U242" i="75"/>
  <c r="Z242" i="75"/>
  <c r="U230" i="75"/>
  <c r="AG238" i="75"/>
  <c r="AN253" i="75"/>
  <c r="AG235" i="75"/>
  <c r="AG251" i="75"/>
  <c r="AN230" i="75"/>
  <c r="AU235" i="75"/>
  <c r="AG242" i="75"/>
  <c r="AU249" i="75"/>
  <c r="AN233" i="75"/>
  <c r="U249" i="75"/>
  <c r="Z225" i="75"/>
  <c r="AN250" i="75"/>
  <c r="AU237" i="75"/>
  <c r="U250" i="75"/>
  <c r="AU251" i="75"/>
  <c r="AG230" i="75"/>
  <c r="U222" i="75"/>
  <c r="Z227" i="75"/>
  <c r="AN242" i="75"/>
  <c r="AN249" i="75"/>
  <c r="AU230" i="75"/>
  <c r="AG253" i="75"/>
  <c r="AU233" i="75"/>
  <c r="AG250" i="75"/>
  <c r="AU250" i="75"/>
  <c r="AN227" i="75"/>
  <c r="AN243" i="75"/>
  <c r="Z240" i="75"/>
  <c r="Z250" i="75"/>
  <c r="AN235" i="75"/>
  <c r="U251" i="75"/>
  <c r="U237" i="75"/>
  <c r="U235" i="75"/>
  <c r="AG241" i="75"/>
  <c r="AU243" i="75"/>
  <c r="AG227" i="75"/>
  <c r="AN251" i="75"/>
  <c r="AU231" i="75"/>
  <c r="U226" i="75"/>
  <c r="U247" i="75"/>
  <c r="AN246" i="75"/>
  <c r="AG239" i="75"/>
  <c r="AN226" i="75"/>
  <c r="AN223" i="75"/>
  <c r="AU247" i="75"/>
  <c r="Z226" i="75"/>
  <c r="U223" i="75"/>
  <c r="AU229" i="75"/>
  <c r="AU245" i="75"/>
  <c r="AN239" i="75"/>
  <c r="AU226" i="75"/>
  <c r="Z239" i="75"/>
  <c r="AG236" i="75"/>
  <c r="AG229" i="75"/>
  <c r="Z247" i="75"/>
  <c r="U229" i="75"/>
  <c r="AN245" i="75"/>
  <c r="AG243" i="75"/>
  <c r="Z233" i="75"/>
  <c r="Z222" i="75"/>
  <c r="AG225" i="75"/>
  <c r="AU246" i="75"/>
  <c r="AN234" i="75"/>
  <c r="AN225" i="75"/>
  <c r="AG247" i="75"/>
  <c r="Z229" i="75"/>
  <c r="Z234" i="75"/>
  <c r="U225" i="75"/>
  <c r="Z241" i="75"/>
  <c r="AU223" i="75"/>
  <c r="U231" i="75"/>
  <c r="AG231" i="75"/>
  <c r="U238" i="75"/>
  <c r="AG226" i="75"/>
  <c r="AG222" i="75"/>
  <c r="U246" i="75"/>
  <c r="AN229" i="75"/>
  <c r="Z245" i="75"/>
  <c r="AU241" i="75"/>
  <c r="AN222" i="75"/>
  <c r="U234" i="75"/>
  <c r="AN241" i="75"/>
  <c r="AN247" i="75"/>
  <c r="AN224" i="75"/>
  <c r="Z224" i="75"/>
  <c r="AU236" i="75"/>
  <c r="AU248" i="75"/>
  <c r="U245" i="75"/>
  <c r="AU225" i="75"/>
  <c r="AN238" i="75"/>
  <c r="AU239" i="75"/>
  <c r="AU222" i="75"/>
  <c r="AU238" i="75"/>
  <c r="AG232" i="75"/>
  <c r="Z244" i="75"/>
  <c r="Z252" i="75"/>
  <c r="AU228" i="75"/>
  <c r="AN248" i="75"/>
  <c r="U236" i="75"/>
  <c r="U252" i="75"/>
  <c r="U224" i="75"/>
  <c r="AN236" i="75"/>
  <c r="AU240" i="75"/>
  <c r="AG244" i="75"/>
  <c r="U241" i="75"/>
  <c r="Z238" i="75"/>
  <c r="U228" i="75"/>
  <c r="Z232" i="75"/>
  <c r="Z236" i="75"/>
  <c r="AN244" i="75"/>
  <c r="U244" i="75"/>
  <c r="I6" i="72"/>
  <c r="AU556" i="75"/>
  <c r="AG22" i="75"/>
  <c r="U79" i="75"/>
  <c r="AG223" i="75"/>
  <c r="Z339" i="75"/>
  <c r="U355" i="75"/>
  <c r="U426" i="75"/>
  <c r="U479" i="75"/>
  <c r="AN632" i="75"/>
  <c r="AG620" i="75"/>
  <c r="AG600" i="75"/>
  <c r="AN588" i="75"/>
  <c r="Z480" i="75"/>
  <c r="AG468" i="75"/>
  <c r="AU464" i="75"/>
  <c r="AN460" i="75"/>
  <c r="Z380" i="75"/>
  <c r="U320" i="75"/>
  <c r="AN276" i="75"/>
  <c r="AU252" i="75"/>
  <c r="AG216" i="75"/>
  <c r="AN196" i="75"/>
  <c r="AU172" i="75"/>
  <c r="AU148" i="75"/>
  <c r="AG104" i="75"/>
  <c r="AN48" i="75"/>
  <c r="AN90" i="75"/>
  <c r="E12" i="72"/>
  <c r="Z348" i="75"/>
  <c r="U359" i="75"/>
  <c r="Z370" i="75"/>
  <c r="AG367" i="75"/>
  <c r="Z344" i="75"/>
  <c r="AG343" i="75"/>
  <c r="AG360" i="75"/>
  <c r="AU351" i="75"/>
  <c r="AG348" i="75"/>
  <c r="Q12" i="72"/>
  <c r="Z343" i="75"/>
  <c r="U364" i="75"/>
  <c r="Z358" i="75"/>
  <c r="AN352" i="75"/>
  <c r="U370" i="75"/>
  <c r="Z352" i="75"/>
  <c r="U351" i="75"/>
  <c r="AU356" i="75"/>
  <c r="U342" i="75"/>
  <c r="Z349" i="75"/>
  <c r="AG364" i="75"/>
  <c r="U363" i="75"/>
  <c r="U362" i="75"/>
  <c r="AG368" i="75"/>
  <c r="Z357" i="75"/>
  <c r="U356" i="75"/>
  <c r="AN346" i="75"/>
  <c r="Z365" i="75"/>
  <c r="AN361" i="75"/>
  <c r="AU346" i="75"/>
  <c r="U371" i="75"/>
  <c r="AG359" i="75"/>
  <c r="AG342" i="75"/>
  <c r="AG365" i="75"/>
  <c r="Z347" i="75"/>
  <c r="AU361" i="75"/>
  <c r="AU366" i="75"/>
  <c r="AG371" i="75"/>
  <c r="U345" i="75"/>
  <c r="Z366" i="75"/>
  <c r="AU345" i="75"/>
  <c r="AG361" i="75"/>
  <c r="AU369" i="75"/>
  <c r="AG366" i="75"/>
  <c r="AG345" i="75"/>
  <c r="AN349" i="75"/>
  <c r="Z360" i="75"/>
  <c r="U365" i="75"/>
  <c r="AU354" i="75"/>
  <c r="AU349" i="75"/>
  <c r="AG355" i="75"/>
  <c r="Z346" i="75"/>
  <c r="U369" i="75"/>
  <c r="U346" i="75"/>
  <c r="AG349" i="75"/>
  <c r="AG354" i="75"/>
  <c r="AN345" i="75"/>
  <c r="AN366" i="75"/>
  <c r="AN365" i="75"/>
  <c r="U343" i="75"/>
  <c r="AN363" i="75"/>
  <c r="AN367" i="75"/>
  <c r="U367" i="75"/>
  <c r="AN354" i="75"/>
  <c r="AN347" i="75"/>
  <c r="AN355" i="75"/>
  <c r="AU359" i="75"/>
  <c r="AN371" i="75"/>
  <c r="Z345" i="75"/>
  <c r="AN351" i="75"/>
  <c r="AU355" i="75"/>
  <c r="AU363" i="75"/>
  <c r="AU367" i="75"/>
  <c r="AN343" i="75"/>
  <c r="Z355" i="75"/>
  <c r="Z359" i="75"/>
  <c r="Z363" i="75"/>
  <c r="AU343" i="75"/>
  <c r="Z353" i="75"/>
  <c r="Z371" i="75"/>
  <c r="AG356" i="75"/>
  <c r="AG350" i="75"/>
  <c r="Z367" i="75"/>
  <c r="U358" i="75"/>
  <c r="Z368" i="75"/>
  <c r="AG353" i="75"/>
  <c r="U347" i="75"/>
  <c r="AN350" i="75"/>
  <c r="AN370" i="75"/>
  <c r="U366" i="75"/>
  <c r="U349" i="75"/>
  <c r="AU347" i="75"/>
  <c r="AU371" i="75"/>
  <c r="AN359" i="75"/>
  <c r="AU350" i="75"/>
  <c r="AU370" i="75"/>
  <c r="Z362" i="75"/>
  <c r="Z350" i="75"/>
  <c r="AU344" i="75"/>
  <c r="AU342" i="75"/>
  <c r="AG357" i="75"/>
  <c r="Z361" i="75"/>
  <c r="Z354" i="75"/>
  <c r="AU358" i="75"/>
  <c r="AG370" i="75"/>
  <c r="AG352" i="75"/>
  <c r="U354" i="75"/>
  <c r="AU353" i="75"/>
  <c r="AN369" i="75"/>
  <c r="AG369" i="75"/>
  <c r="Z351" i="75"/>
  <c r="AG351" i="75"/>
  <c r="AN353" i="75"/>
  <c r="AG358" i="75"/>
  <c r="AU357" i="75"/>
  <c r="AG346" i="75"/>
  <c r="AU365" i="75"/>
  <c r="AN357" i="75"/>
  <c r="U353" i="75"/>
  <c r="Z342" i="75"/>
  <c r="AN342" i="75"/>
  <c r="AN358" i="75"/>
  <c r="AN362" i="75"/>
  <c r="U357" i="75"/>
  <c r="AU362" i="75"/>
  <c r="AN344" i="75"/>
  <c r="AU364" i="75"/>
  <c r="AU368" i="75"/>
  <c r="AG362" i="75"/>
  <c r="U360" i="75"/>
  <c r="U368" i="75"/>
  <c r="U352" i="75"/>
  <c r="AU352" i="75"/>
  <c r="E20" i="72"/>
  <c r="AG610" i="75"/>
  <c r="Z627" i="75"/>
  <c r="U632" i="75"/>
  <c r="Z620" i="75"/>
  <c r="U624" i="75"/>
  <c r="Q20" i="72"/>
  <c r="U625" i="75"/>
  <c r="Z632" i="75"/>
  <c r="AN636" i="75"/>
  <c r="U616" i="75"/>
  <c r="U636" i="75"/>
  <c r="U633" i="75"/>
  <c r="Z610" i="75"/>
  <c r="AU621" i="75"/>
  <c r="AG623" i="75"/>
  <c r="AG635" i="75"/>
  <c r="U629" i="75"/>
  <c r="AU631" i="75"/>
  <c r="Z616" i="75"/>
  <c r="AG627" i="75"/>
  <c r="Z631" i="75"/>
  <c r="AG609" i="75"/>
  <c r="Z619" i="75"/>
  <c r="U620" i="75"/>
  <c r="AN625" i="75"/>
  <c r="Z628" i="75"/>
  <c r="Z636" i="75"/>
  <c r="Z622" i="75"/>
  <c r="Z626" i="75"/>
  <c r="AG622" i="75"/>
  <c r="U630" i="75"/>
  <c r="Z615" i="75"/>
  <c r="Z614" i="75"/>
  <c r="AU625" i="75"/>
  <c r="Z609" i="75"/>
  <c r="Z625" i="75"/>
  <c r="Z611" i="75"/>
  <c r="AG634" i="75"/>
  <c r="AN630" i="75"/>
  <c r="AU620" i="75"/>
  <c r="AN610" i="75"/>
  <c r="AU618" i="75"/>
  <c r="Z634" i="75"/>
  <c r="AU610" i="75"/>
  <c r="U618" i="75"/>
  <c r="AU630" i="75"/>
  <c r="AN621" i="75"/>
  <c r="AG612" i="75"/>
  <c r="AN609" i="75"/>
  <c r="U634" i="75"/>
  <c r="U610" i="75"/>
  <c r="Z621" i="75"/>
  <c r="AN618" i="75"/>
  <c r="AU633" i="75"/>
  <c r="AU611" i="75"/>
  <c r="AU615" i="75"/>
  <c r="AU609" i="75"/>
  <c r="AU617" i="75"/>
  <c r="AU627" i="75"/>
  <c r="U635" i="75"/>
  <c r="AG614" i="75"/>
  <c r="AN635" i="75"/>
  <c r="AG617" i="75"/>
  <c r="AG615" i="75"/>
  <c r="Z635" i="75"/>
  <c r="AG633" i="75"/>
  <c r="AG613" i="75"/>
  <c r="AG611" i="75"/>
  <c r="U623" i="75"/>
  <c r="U631" i="75"/>
  <c r="U619" i="75"/>
  <c r="U627" i="75"/>
  <c r="AN611" i="75"/>
  <c r="AU619" i="75"/>
  <c r="AN627" i="75"/>
  <c r="U615" i="75"/>
  <c r="AN631" i="75"/>
  <c r="Z624" i="75"/>
  <c r="AU623" i="75"/>
  <c r="Z623" i="75"/>
  <c r="AN633" i="75"/>
  <c r="AG619" i="75"/>
  <c r="AG631" i="75"/>
  <c r="U611" i="75"/>
  <c r="AU635" i="75"/>
  <c r="AU626" i="75"/>
  <c r="AN619" i="75"/>
  <c r="AN626" i="75"/>
  <c r="AN617" i="75"/>
  <c r="AN614" i="75"/>
  <c r="Z633" i="75"/>
  <c r="AU614" i="75"/>
  <c r="U626" i="75"/>
  <c r="AG630" i="75"/>
  <c r="AG625" i="75"/>
  <c r="AN615" i="75"/>
  <c r="AG629" i="75"/>
  <c r="AN623" i="75"/>
  <c r="U609" i="75"/>
  <c r="AU613" i="75"/>
  <c r="U622" i="75"/>
  <c r="U614" i="75"/>
  <c r="U628" i="75"/>
  <c r="AG621" i="75"/>
  <c r="AN622" i="75"/>
  <c r="AN634" i="75"/>
  <c r="AU634" i="75"/>
  <c r="AN613" i="75"/>
  <c r="AN629" i="75"/>
  <c r="AU622" i="75"/>
  <c r="AG618" i="75"/>
  <c r="Z617" i="75"/>
  <c r="U613" i="75"/>
  <c r="U621" i="75"/>
  <c r="U617" i="75"/>
  <c r="AU629" i="75"/>
  <c r="Z497" i="75"/>
  <c r="AN376" i="75"/>
  <c r="AN336" i="75"/>
  <c r="E10" i="72"/>
  <c r="Q10" i="72"/>
  <c r="AG314" i="75"/>
  <c r="AG671" i="75"/>
  <c r="AG293" i="75"/>
  <c r="Z313" i="75"/>
  <c r="Z306" i="75"/>
  <c r="AG298" i="75"/>
  <c r="U308" i="75"/>
  <c r="AN291" i="75"/>
  <c r="AG312" i="75"/>
  <c r="Z308" i="75"/>
  <c r="AG288" i="75"/>
  <c r="AU291" i="75"/>
  <c r="AG296" i="75"/>
  <c r="Z298" i="75"/>
  <c r="AU312" i="75"/>
  <c r="AG291" i="75"/>
  <c r="Z295" i="75"/>
  <c r="Z300" i="75"/>
  <c r="AU304" i="75"/>
  <c r="AG315" i="75"/>
  <c r="AG303" i="75"/>
  <c r="AU298" i="75"/>
  <c r="U298" i="75"/>
  <c r="Z297" i="75"/>
  <c r="Z671" i="75"/>
  <c r="U292" i="75"/>
  <c r="U297" i="75"/>
  <c r="Z302" i="75"/>
  <c r="Z309" i="75"/>
  <c r="Z288" i="75"/>
  <c r="AN302" i="75"/>
  <c r="AU302" i="75"/>
  <c r="AU301" i="75"/>
  <c r="AN297" i="75"/>
  <c r="AG297" i="75"/>
  <c r="U302" i="75"/>
  <c r="AN671" i="75"/>
  <c r="Z301" i="75"/>
  <c r="AG302" i="75"/>
  <c r="AU290" i="75"/>
  <c r="AU313" i="75"/>
  <c r="U301" i="75"/>
  <c r="AN313" i="75"/>
  <c r="AG313" i="75"/>
  <c r="Z293" i="75"/>
  <c r="U290" i="75"/>
  <c r="AU314" i="75"/>
  <c r="AG301" i="75"/>
  <c r="U313" i="75"/>
  <c r="AG290" i="75"/>
  <c r="AN290" i="75"/>
  <c r="Z303" i="75"/>
  <c r="AN310" i="75"/>
  <c r="U305" i="75"/>
  <c r="U295" i="75"/>
  <c r="AU310" i="75"/>
  <c r="AN295" i="75"/>
  <c r="U311" i="75"/>
  <c r="AN311" i="75"/>
  <c r="U310" i="75"/>
  <c r="AG311" i="75"/>
  <c r="U671" i="75"/>
  <c r="U303" i="75"/>
  <c r="AU311" i="75"/>
  <c r="AN314" i="75"/>
  <c r="AN303" i="75"/>
  <c r="AU671" i="75"/>
  <c r="Z314" i="75"/>
  <c r="AU297" i="75"/>
  <c r="AU295" i="75"/>
  <c r="AG295" i="75"/>
  <c r="AN299" i="75"/>
  <c r="U315" i="75"/>
  <c r="AN301" i="75"/>
  <c r="Z310" i="75"/>
  <c r="U291" i="75"/>
  <c r="AN307" i="75"/>
  <c r="AU315" i="75"/>
  <c r="Z290" i="75"/>
  <c r="Z307" i="75"/>
  <c r="Z315" i="75"/>
  <c r="U289" i="75"/>
  <c r="AN306" i="75"/>
  <c r="U299" i="75"/>
  <c r="U307" i="75"/>
  <c r="AN305" i="75"/>
  <c r="U306" i="75"/>
  <c r="Z299" i="75"/>
  <c r="AU294" i="75"/>
  <c r="AU299" i="75"/>
  <c r="AU307" i="75"/>
  <c r="AN315" i="75"/>
  <c r="Z311" i="75"/>
  <c r="AU303" i="75"/>
  <c r="AG299" i="75"/>
  <c r="Z289" i="75"/>
  <c r="AN309" i="75"/>
  <c r="AN298" i="75"/>
  <c r="Z291" i="75"/>
  <c r="AU306" i="75"/>
  <c r="AN289" i="75"/>
  <c r="AG294" i="75"/>
  <c r="AU293" i="75"/>
  <c r="AN294" i="75"/>
  <c r="U294" i="75"/>
  <c r="AG306" i="75"/>
  <c r="AG310" i="75"/>
  <c r="AG309" i="75"/>
  <c r="U293" i="75"/>
  <c r="AG307" i="75"/>
  <c r="AU305" i="75"/>
  <c r="AN293" i="75"/>
  <c r="AG292" i="75"/>
  <c r="U304" i="75"/>
  <c r="AU289" i="75"/>
  <c r="AG305" i="75"/>
  <c r="AU292" i="75"/>
  <c r="AG308" i="75"/>
  <c r="Z312" i="75"/>
  <c r="Z294" i="75"/>
  <c r="AU309" i="75"/>
  <c r="Z305" i="75"/>
  <c r="AN292" i="75"/>
  <c r="AU308" i="75"/>
  <c r="Z292" i="75"/>
  <c r="Z296" i="75"/>
  <c r="AN300" i="75"/>
  <c r="AN312" i="75"/>
  <c r="M14" i="72"/>
  <c r="AI515" i="75"/>
  <c r="AI530" i="75"/>
  <c r="AI527" i="75"/>
  <c r="AI531" i="75"/>
  <c r="AI524" i="75"/>
  <c r="AI514" i="75"/>
  <c r="AI519" i="75"/>
  <c r="AI518" i="75"/>
  <c r="AI521" i="75"/>
  <c r="AI517" i="75"/>
  <c r="AI526" i="75"/>
  <c r="AI535" i="75"/>
  <c r="AI534" i="75"/>
  <c r="AI528" i="75"/>
  <c r="AI522" i="75"/>
  <c r="AI525" i="75"/>
  <c r="AI533" i="75"/>
  <c r="AI523" i="75"/>
  <c r="AI513" i="75"/>
  <c r="AI529" i="75"/>
  <c r="AI511" i="75"/>
  <c r="AU608" i="75"/>
  <c r="U202" i="75"/>
  <c r="Z231" i="75"/>
  <c r="U467" i="75"/>
  <c r="Z607" i="75"/>
  <c r="AG632" i="75"/>
  <c r="AG628" i="75"/>
  <c r="AN616" i="75"/>
  <c r="AN608" i="75"/>
  <c r="AG580" i="75"/>
  <c r="AG576" i="75"/>
  <c r="AU568" i="75"/>
  <c r="AN552" i="75"/>
  <c r="AN476" i="75"/>
  <c r="AU300" i="75"/>
  <c r="AN280" i="75"/>
  <c r="U276" i="75"/>
  <c r="AU272" i="75"/>
  <c r="AU256" i="75"/>
  <c r="AN240" i="75"/>
  <c r="Z64" i="75"/>
  <c r="AU458" i="75"/>
  <c r="AU541" i="75"/>
  <c r="E14" i="72"/>
  <c r="Z407" i="75"/>
  <c r="Z419" i="75"/>
  <c r="AU428" i="75"/>
  <c r="U412" i="75"/>
  <c r="U416" i="75"/>
  <c r="Z417" i="75"/>
  <c r="U428" i="75"/>
  <c r="AG432" i="75"/>
  <c r="Z411" i="75"/>
  <c r="AG408" i="75"/>
  <c r="U435" i="75"/>
  <c r="AG436" i="75"/>
  <c r="AG413" i="75"/>
  <c r="AG406" i="75"/>
  <c r="U423" i="75"/>
  <c r="Z431" i="75"/>
  <c r="Z435" i="75"/>
  <c r="U411" i="75"/>
  <c r="AG420" i="75"/>
  <c r="Z422" i="75"/>
  <c r="U427" i="75"/>
  <c r="U434" i="75"/>
  <c r="Q14" i="72"/>
  <c r="U415" i="75"/>
  <c r="AG437" i="75"/>
  <c r="Z430" i="75"/>
  <c r="AG428" i="75"/>
  <c r="U432" i="75"/>
  <c r="AN417" i="75"/>
  <c r="AU429" i="75"/>
  <c r="AN406" i="75"/>
  <c r="U422" i="75"/>
  <c r="AU417" i="75"/>
  <c r="AN411" i="75"/>
  <c r="AN429" i="75"/>
  <c r="AU406" i="75"/>
  <c r="AG415" i="75"/>
  <c r="AG424" i="75"/>
  <c r="U424" i="75"/>
  <c r="U417" i="75"/>
  <c r="AG433" i="75"/>
  <c r="Z418" i="75"/>
  <c r="AG412" i="75"/>
  <c r="Z406" i="75"/>
  <c r="AG426" i="75"/>
  <c r="AG430" i="75"/>
  <c r="U418" i="75"/>
  <c r="AG425" i="75"/>
  <c r="U433" i="75"/>
  <c r="AG434" i="75"/>
  <c r="U413" i="75"/>
  <c r="AG414" i="75"/>
  <c r="U408" i="75"/>
  <c r="AU426" i="75"/>
  <c r="AN414" i="75"/>
  <c r="AN434" i="75"/>
  <c r="U436" i="75"/>
  <c r="AU408" i="75"/>
  <c r="U406" i="75"/>
  <c r="AN413" i="75"/>
  <c r="AN433" i="75"/>
  <c r="U410" i="75"/>
  <c r="AG409" i="75"/>
  <c r="AU414" i="75"/>
  <c r="Z426" i="75"/>
  <c r="AG407" i="75"/>
  <c r="AN423" i="75"/>
  <c r="AU433" i="75"/>
  <c r="AN419" i="75"/>
  <c r="AN427" i="75"/>
  <c r="AN415" i="75"/>
  <c r="AU431" i="75"/>
  <c r="AN435" i="75"/>
  <c r="AN426" i="75"/>
  <c r="AU415" i="75"/>
  <c r="AU427" i="75"/>
  <c r="AU435" i="75"/>
  <c r="U419" i="75"/>
  <c r="Z429" i="75"/>
  <c r="AU407" i="75"/>
  <c r="AU423" i="75"/>
  <c r="Z433" i="75"/>
  <c r="AU411" i="75"/>
  <c r="AG416" i="75"/>
  <c r="AU413" i="75"/>
  <c r="Z423" i="75"/>
  <c r="AG427" i="75"/>
  <c r="U431" i="75"/>
  <c r="Z415" i="75"/>
  <c r="Z409" i="75"/>
  <c r="AU434" i="75"/>
  <c r="AG431" i="75"/>
  <c r="AG435" i="75"/>
  <c r="AN407" i="75"/>
  <c r="AG419" i="75"/>
  <c r="AN431" i="75"/>
  <c r="AU430" i="75"/>
  <c r="Z438" i="75"/>
  <c r="Z421" i="75"/>
  <c r="AU421" i="75"/>
  <c r="AU425" i="75"/>
  <c r="AN418" i="75"/>
  <c r="U420" i="75"/>
  <c r="AU410" i="75"/>
  <c r="Z414" i="75"/>
  <c r="AG417" i="75"/>
  <c r="AN425" i="75"/>
  <c r="AG410" i="75"/>
  <c r="U430" i="75"/>
  <c r="AU409" i="75"/>
  <c r="AG418" i="75"/>
  <c r="AG438" i="75"/>
  <c r="AG411" i="75"/>
  <c r="Z427" i="75"/>
  <c r="AN430" i="75"/>
  <c r="AG421" i="75"/>
  <c r="U409" i="75"/>
  <c r="AU422" i="75"/>
  <c r="Z437" i="75"/>
  <c r="AN438" i="75"/>
  <c r="U438" i="75"/>
  <c r="Z410" i="75"/>
  <c r="Z434" i="75"/>
  <c r="U407" i="75"/>
  <c r="AG422" i="75"/>
  <c r="AN409" i="75"/>
  <c r="U437" i="75"/>
  <c r="AU418" i="75"/>
  <c r="AU438" i="75"/>
  <c r="U414" i="75"/>
  <c r="AN437" i="75"/>
  <c r="AN410" i="75"/>
  <c r="U421" i="75"/>
  <c r="AN422" i="75"/>
  <c r="AU432" i="75"/>
  <c r="Z425" i="75"/>
  <c r="AU420" i="75"/>
  <c r="AN424" i="75"/>
  <c r="Z436" i="75"/>
  <c r="AU437" i="75"/>
  <c r="U429" i="75"/>
  <c r="Z413" i="75"/>
  <c r="AN408" i="75"/>
  <c r="AN412" i="75"/>
  <c r="AU416" i="75"/>
  <c r="Z428" i="75"/>
  <c r="U425" i="75"/>
  <c r="Z424" i="75"/>
  <c r="AN432" i="75"/>
  <c r="AN420" i="75"/>
  <c r="AU436" i="75"/>
  <c r="AU341" i="75"/>
  <c r="Z319" i="75"/>
  <c r="U373" i="75"/>
  <c r="AU508" i="75"/>
  <c r="Z420" i="75"/>
  <c r="Z180" i="75"/>
  <c r="E2" i="72"/>
  <c r="Q2" i="72"/>
  <c r="U22" i="75"/>
  <c r="Z11" i="75"/>
  <c r="U34" i="75"/>
  <c r="Z10" i="75"/>
  <c r="AG24" i="75"/>
  <c r="Z28" i="75"/>
  <c r="Z13" i="75"/>
  <c r="Z18" i="75"/>
  <c r="Z5" i="75"/>
  <c r="AG21" i="75"/>
  <c r="U7" i="75"/>
  <c r="AU5" i="75"/>
  <c r="U5" i="75"/>
  <c r="AG5" i="75"/>
  <c r="U13" i="75"/>
  <c r="U3" i="75"/>
  <c r="AN21" i="75"/>
  <c r="AU21" i="75"/>
  <c r="U21" i="75"/>
  <c r="AN29" i="75"/>
  <c r="AG29" i="75"/>
  <c r="AU22" i="75"/>
  <c r="AU11" i="75"/>
  <c r="AN18" i="75"/>
  <c r="AN13" i="75"/>
  <c r="AN5" i="75"/>
  <c r="U18" i="75"/>
  <c r="Z29" i="75"/>
  <c r="U11" i="75"/>
  <c r="AU18" i="75"/>
  <c r="AU13" i="75"/>
  <c r="AU29" i="75"/>
  <c r="AG11" i="75"/>
  <c r="AU3" i="75"/>
  <c r="U16" i="75"/>
  <c r="Z21" i="75"/>
  <c r="AN22" i="75"/>
  <c r="Z22" i="75"/>
  <c r="AG3" i="75"/>
  <c r="AU27" i="75"/>
  <c r="AN3" i="75"/>
  <c r="AG19" i="75"/>
  <c r="Z19" i="75"/>
  <c r="U26" i="75"/>
  <c r="AG14" i="75"/>
  <c r="U29" i="75"/>
  <c r="AN19" i="75"/>
  <c r="AN26" i="75"/>
  <c r="AG18" i="75"/>
  <c r="AG26" i="75"/>
  <c r="Z27" i="75"/>
  <c r="AG13" i="75"/>
  <c r="AN6" i="75"/>
  <c r="Z6" i="75"/>
  <c r="AU26" i="75"/>
  <c r="Z20" i="75"/>
  <c r="U19" i="75"/>
  <c r="AN27" i="75"/>
  <c r="Z26" i="75"/>
  <c r="AU19" i="75"/>
  <c r="AU6" i="75"/>
  <c r="Z3" i="75"/>
  <c r="AN31" i="75"/>
  <c r="AN25" i="75"/>
  <c r="U25" i="75"/>
  <c r="U14" i="75"/>
  <c r="AN34" i="75"/>
  <c r="U6" i="75"/>
  <c r="Z7" i="75"/>
  <c r="Z9" i="75"/>
  <c r="AG25" i="75"/>
  <c r="AU34" i="75"/>
  <c r="AG6" i="75"/>
  <c r="AN7" i="75"/>
  <c r="U31" i="75"/>
  <c r="AG9" i="75"/>
  <c r="U27" i="75"/>
  <c r="AU7" i="75"/>
  <c r="U15" i="75"/>
  <c r="AN9" i="75"/>
  <c r="AU25" i="75"/>
  <c r="AN23" i="75"/>
  <c r="Z23" i="75"/>
  <c r="AN14" i="75"/>
  <c r="Z34" i="75"/>
  <c r="AN15" i="75"/>
  <c r="AU9" i="75"/>
  <c r="Z31" i="75"/>
  <c r="AU15" i="75"/>
  <c r="Z15" i="75"/>
  <c r="U23" i="75"/>
  <c r="AU23" i="75"/>
  <c r="AG7" i="75"/>
  <c r="AG27" i="75"/>
  <c r="U10" i="75"/>
  <c r="AU4" i="75"/>
  <c r="AU12" i="75"/>
  <c r="AU20" i="75"/>
  <c r="AN24" i="75"/>
  <c r="AU32" i="75"/>
  <c r="AU31" i="75"/>
  <c r="AU14" i="75"/>
  <c r="Z14" i="75"/>
  <c r="AG15" i="75"/>
  <c r="AN17" i="75"/>
  <c r="AG33" i="75"/>
  <c r="AG34" i="75"/>
  <c r="AG10" i="75"/>
  <c r="Z16" i="75"/>
  <c r="AU24" i="75"/>
  <c r="U28" i="75"/>
  <c r="U9" i="75"/>
  <c r="AG17" i="75"/>
  <c r="Z33" i="75"/>
  <c r="U4" i="75"/>
  <c r="U20" i="75"/>
  <c r="AN11" i="75"/>
  <c r="Z25" i="75"/>
  <c r="AU17" i="75"/>
  <c r="U8" i="75"/>
  <c r="AN28" i="75"/>
  <c r="AN33" i="75"/>
  <c r="U30" i="75"/>
  <c r="U24" i="75"/>
  <c r="AG28" i="75"/>
  <c r="AG32" i="75"/>
  <c r="U32" i="75"/>
  <c r="AU33" i="75"/>
  <c r="U12" i="75"/>
  <c r="AU10" i="75"/>
  <c r="AN12" i="75"/>
  <c r="Z12" i="75"/>
  <c r="Z4" i="75"/>
  <c r="Z8" i="75"/>
  <c r="Z17" i="75"/>
  <c r="AN10" i="75"/>
  <c r="AU30" i="75"/>
  <c r="AG30" i="75"/>
  <c r="AN30" i="75"/>
  <c r="AU8" i="75"/>
  <c r="AN16" i="75"/>
  <c r="AG20" i="75"/>
  <c r="AU28" i="75"/>
  <c r="AG4" i="75"/>
  <c r="AN20" i="75"/>
  <c r="Z24" i="75"/>
  <c r="U17" i="75"/>
  <c r="AN4" i="75"/>
  <c r="AG8" i="75"/>
  <c r="Z30" i="75"/>
  <c r="AG12" i="75"/>
  <c r="AG16" i="75"/>
  <c r="AN32" i="75"/>
  <c r="AG2" i="75"/>
  <c r="Z606" i="75"/>
  <c r="AN440" i="75"/>
  <c r="AN404" i="75"/>
  <c r="AN364" i="75"/>
  <c r="AN340" i="75"/>
  <c r="AG102" i="75"/>
  <c r="M4" i="72"/>
  <c r="AU133" i="75"/>
  <c r="Z123" i="75"/>
  <c r="U120" i="75"/>
  <c r="AG139" i="75"/>
  <c r="AG108" i="75"/>
  <c r="AN111" i="75"/>
  <c r="Z106" i="75"/>
  <c r="U140" i="75"/>
  <c r="U112" i="75"/>
  <c r="AG111" i="75"/>
  <c r="AG115" i="75"/>
  <c r="AG134" i="75"/>
  <c r="Q4" i="72"/>
  <c r="AG127" i="75"/>
  <c r="U121" i="75"/>
  <c r="AN130" i="75"/>
  <c r="AN113" i="75"/>
  <c r="AU130" i="75"/>
  <c r="U137" i="75"/>
  <c r="AU121" i="75"/>
  <c r="AU114" i="75"/>
  <c r="AN114" i="75"/>
  <c r="Z115" i="75"/>
  <c r="AG121" i="75"/>
  <c r="Z121" i="75"/>
  <c r="Z133" i="75"/>
  <c r="AN121" i="75"/>
  <c r="AG114" i="75"/>
  <c r="AN133" i="75"/>
  <c r="U106" i="75"/>
  <c r="AU107" i="75"/>
  <c r="AN115" i="75"/>
  <c r="U123" i="75"/>
  <c r="Z122" i="75"/>
  <c r="AU135" i="75"/>
  <c r="Z137" i="75"/>
  <c r="AG106" i="75"/>
  <c r="AU113" i="75"/>
  <c r="AU138" i="75"/>
  <c r="U138" i="75"/>
  <c r="U130" i="75"/>
  <c r="AN138" i="75"/>
  <c r="AG138" i="75"/>
  <c r="Z107" i="75"/>
  <c r="AG123" i="75"/>
  <c r="AN135" i="75"/>
  <c r="AN137" i="75"/>
  <c r="U122" i="75"/>
  <c r="Z138" i="75"/>
  <c r="AN107" i="75"/>
  <c r="AU115" i="75"/>
  <c r="U135" i="75"/>
  <c r="AG133" i="75"/>
  <c r="AU122" i="75"/>
  <c r="U133" i="75"/>
  <c r="U115" i="75"/>
  <c r="Z109" i="75"/>
  <c r="Z130" i="75"/>
  <c r="AU106" i="75"/>
  <c r="AG122" i="75"/>
  <c r="AG137" i="75"/>
  <c r="AU137" i="75"/>
  <c r="U113" i="75"/>
  <c r="AU110" i="75"/>
  <c r="AG126" i="75"/>
  <c r="U107" i="75"/>
  <c r="AG135" i="75"/>
  <c r="Z110" i="75"/>
  <c r="AN123" i="75"/>
  <c r="U126" i="75"/>
  <c r="AU123" i="75"/>
  <c r="AN122" i="75"/>
  <c r="AN110" i="75"/>
  <c r="AN106" i="75"/>
  <c r="AG107" i="75"/>
  <c r="Z114" i="75"/>
  <c r="AU139" i="75"/>
  <c r="AG110" i="75"/>
  <c r="Z119" i="75"/>
  <c r="AU111" i="75"/>
  <c r="AN127" i="75"/>
  <c r="AG131" i="75"/>
  <c r="AN139" i="75"/>
  <c r="AG130" i="75"/>
  <c r="AU127" i="75"/>
  <c r="U110" i="75"/>
  <c r="Z111" i="75"/>
  <c r="AU119" i="75"/>
  <c r="AU109" i="75"/>
  <c r="U111" i="75"/>
  <c r="U119" i="75"/>
  <c r="U127" i="75"/>
  <c r="AU131" i="75"/>
  <c r="U131" i="75"/>
  <c r="AG125" i="75"/>
  <c r="Z131" i="75"/>
  <c r="AU126" i="75"/>
  <c r="Z126" i="75"/>
  <c r="U109" i="75"/>
  <c r="AU125" i="75"/>
  <c r="Z139" i="75"/>
  <c r="Z135" i="75"/>
  <c r="Z117" i="75"/>
  <c r="U118" i="75"/>
  <c r="Z134" i="75"/>
  <c r="AN126" i="75"/>
  <c r="U125" i="75"/>
  <c r="AG129" i="75"/>
  <c r="AG119" i="75"/>
  <c r="AN131" i="75"/>
  <c r="AU117" i="75"/>
  <c r="Z129" i="75"/>
  <c r="AN119" i="75"/>
  <c r="AG109" i="75"/>
  <c r="AN118" i="75"/>
  <c r="Z127" i="75"/>
  <c r="U139" i="75"/>
  <c r="U114" i="75"/>
  <c r="AG118" i="75"/>
  <c r="AN134" i="75"/>
  <c r="U117" i="75"/>
  <c r="AG112" i="75"/>
  <c r="U116" i="75"/>
  <c r="AG124" i="75"/>
  <c r="Z132" i="75"/>
  <c r="Z136" i="75"/>
  <c r="AN129" i="75"/>
  <c r="AU108" i="75"/>
  <c r="AG132" i="75"/>
  <c r="U134" i="75"/>
  <c r="AN108" i="75"/>
  <c r="Z112" i="75"/>
  <c r="AN116" i="75"/>
  <c r="AU129" i="75"/>
  <c r="U108" i="75"/>
  <c r="AN112" i="75"/>
  <c r="AU116" i="75"/>
  <c r="AG116" i="75"/>
  <c r="Z124" i="75"/>
  <c r="U136" i="75"/>
  <c r="AN117" i="75"/>
  <c r="Z120" i="75"/>
  <c r="AN124" i="75"/>
  <c r="Z125" i="75"/>
  <c r="AG136" i="75"/>
  <c r="AN109" i="75"/>
  <c r="AN125" i="75"/>
  <c r="AU134" i="75"/>
  <c r="AU120" i="75"/>
  <c r="AN128" i="75"/>
  <c r="AU136" i="75"/>
  <c r="AU140" i="75"/>
  <c r="Z113" i="75"/>
  <c r="AN120" i="75"/>
  <c r="AG120" i="75"/>
  <c r="AU124" i="75"/>
  <c r="AG128" i="75"/>
  <c r="AU128" i="75"/>
  <c r="Z118" i="75"/>
  <c r="AU112" i="75"/>
  <c r="Z116" i="75"/>
  <c r="AN132" i="75"/>
  <c r="Z140" i="75"/>
  <c r="U129" i="75"/>
  <c r="AU118" i="75"/>
  <c r="Z128" i="75"/>
  <c r="AN136" i="75"/>
  <c r="I16" i="72"/>
  <c r="I8" i="72"/>
  <c r="AU402" i="75"/>
  <c r="Z93" i="75"/>
  <c r="Z204" i="75"/>
  <c r="U344" i="75"/>
  <c r="U552" i="75"/>
  <c r="AG636" i="75"/>
  <c r="AU616" i="75"/>
  <c r="Z588" i="75"/>
  <c r="AG584" i="75"/>
  <c r="AN568" i="75"/>
  <c r="AN564" i="75"/>
  <c r="AU560" i="75"/>
  <c r="Z548" i="75"/>
  <c r="Z544" i="75"/>
  <c r="AG536" i="75"/>
  <c r="AN492" i="75"/>
  <c r="AU396" i="75"/>
  <c r="AN356" i="75"/>
  <c r="U348" i="75"/>
  <c r="AG304" i="75"/>
  <c r="AU288" i="75"/>
  <c r="AU276" i="75"/>
  <c r="U216" i="75"/>
  <c r="Z200" i="75"/>
  <c r="AG196" i="75"/>
  <c r="AG188" i="75"/>
  <c r="AU68" i="75"/>
  <c r="AN545" i="75"/>
  <c r="AU234" i="75"/>
  <c r="I11" i="72"/>
  <c r="AI341" i="75" s="1"/>
  <c r="AN504" i="75"/>
  <c r="AN416" i="75"/>
  <c r="AG320" i="75"/>
  <c r="I12" i="72"/>
  <c r="AG31" i="75"/>
  <c r="AU448" i="75"/>
  <c r="AN428" i="75"/>
  <c r="AN485" i="75"/>
  <c r="E9" i="72"/>
  <c r="AG285" i="75"/>
  <c r="U284" i="75"/>
  <c r="Q9" i="72"/>
  <c r="U259" i="75"/>
  <c r="AG254" i="75"/>
  <c r="Z259" i="75"/>
  <c r="U256" i="75"/>
  <c r="U274" i="75"/>
  <c r="Z269" i="75"/>
  <c r="AG275" i="75"/>
  <c r="Z273" i="75"/>
  <c r="U272" i="75"/>
  <c r="U269" i="75"/>
  <c r="AN282" i="75"/>
  <c r="AN265" i="75"/>
  <c r="AU269" i="75"/>
  <c r="AG281" i="75"/>
  <c r="U282" i="75"/>
  <c r="U261" i="75"/>
  <c r="AG276" i="75"/>
  <c r="Z277" i="75"/>
  <c r="AN262" i="75"/>
  <c r="AG269" i="75"/>
  <c r="AU281" i="75"/>
  <c r="Z281" i="75"/>
  <c r="U265" i="75"/>
  <c r="U279" i="75"/>
  <c r="Z257" i="75"/>
  <c r="Z264" i="75"/>
  <c r="U268" i="75"/>
  <c r="AU254" i="75"/>
  <c r="U281" i="75"/>
  <c r="AU262" i="75"/>
  <c r="AU282" i="75"/>
  <c r="AU273" i="75"/>
  <c r="U262" i="75"/>
  <c r="Z265" i="75"/>
  <c r="Z262" i="75"/>
  <c r="U285" i="75"/>
  <c r="Z270" i="75"/>
  <c r="AN281" i="75"/>
  <c r="AU285" i="75"/>
  <c r="AG270" i="75"/>
  <c r="AN269" i="75"/>
  <c r="AN270" i="75"/>
  <c r="Z285" i="75"/>
  <c r="U270" i="75"/>
  <c r="Z272" i="75"/>
  <c r="AG282" i="75"/>
  <c r="AU270" i="75"/>
  <c r="AN259" i="75"/>
  <c r="AU286" i="75"/>
  <c r="AN271" i="75"/>
  <c r="Z271" i="75"/>
  <c r="Z287" i="75"/>
  <c r="AG259" i="75"/>
  <c r="U266" i="75"/>
  <c r="U271" i="75"/>
  <c r="AG266" i="75"/>
  <c r="U286" i="75"/>
  <c r="AG283" i="75"/>
  <c r="Z286" i="75"/>
  <c r="AU271" i="75"/>
  <c r="AU279" i="75"/>
  <c r="U287" i="75"/>
  <c r="AN285" i="75"/>
  <c r="AG278" i="75"/>
  <c r="AU259" i="75"/>
  <c r="AG279" i="75"/>
  <c r="AN279" i="75"/>
  <c r="AG287" i="75"/>
  <c r="AG272" i="75"/>
  <c r="AG271" i="75"/>
  <c r="AN266" i="75"/>
  <c r="AU275" i="75"/>
  <c r="Z274" i="75"/>
  <c r="Z255" i="75"/>
  <c r="U275" i="75"/>
  <c r="Z279" i="75"/>
  <c r="Z282" i="75"/>
  <c r="U255" i="75"/>
  <c r="U263" i="75"/>
  <c r="AU283" i="75"/>
  <c r="AN286" i="75"/>
  <c r="AU255" i="75"/>
  <c r="U283" i="75"/>
  <c r="U273" i="75"/>
  <c r="U267" i="75"/>
  <c r="AN275" i="75"/>
  <c r="AN254" i="75"/>
  <c r="AG274" i="75"/>
  <c r="AG286" i="75"/>
  <c r="AN267" i="75"/>
  <c r="AN283" i="75"/>
  <c r="AU266" i="75"/>
  <c r="AG255" i="75"/>
  <c r="AG263" i="75"/>
  <c r="Z283" i="75"/>
  <c r="AN287" i="75"/>
  <c r="AN255" i="75"/>
  <c r="AU263" i="75"/>
  <c r="AU267" i="75"/>
  <c r="AU265" i="75"/>
  <c r="AG257" i="75"/>
  <c r="Z278" i="75"/>
  <c r="Z267" i="75"/>
  <c r="Z261" i="75"/>
  <c r="AG265" i="75"/>
  <c r="Z254" i="75"/>
  <c r="AN273" i="75"/>
  <c r="Z266" i="75"/>
  <c r="Z263" i="75"/>
  <c r="AG262" i="75"/>
  <c r="AG277" i="75"/>
  <c r="AN263" i="75"/>
  <c r="AG260" i="75"/>
  <c r="AG261" i="75"/>
  <c r="U277" i="75"/>
  <c r="Z258" i="75"/>
  <c r="AN257" i="75"/>
  <c r="AU277" i="75"/>
  <c r="AU257" i="75"/>
  <c r="U254" i="75"/>
  <c r="AU287" i="75"/>
  <c r="AU274" i="75"/>
  <c r="AU258" i="75"/>
  <c r="U278" i="75"/>
  <c r="AN277" i="75"/>
  <c r="AG267" i="75"/>
  <c r="AN278" i="75"/>
  <c r="Z256" i="75"/>
  <c r="AN260" i="75"/>
  <c r="U260" i="75"/>
  <c r="AN274" i="75"/>
  <c r="AN261" i="75"/>
  <c r="Z260" i="75"/>
  <c r="AN264" i="75"/>
  <c r="AU284" i="75"/>
  <c r="AU261" i="75"/>
  <c r="U258" i="75"/>
  <c r="AG280" i="75"/>
  <c r="AG273" i="75"/>
  <c r="U257" i="75"/>
  <c r="AU278" i="75"/>
  <c r="U280" i="75"/>
  <c r="AN258" i="75"/>
  <c r="AG256" i="75"/>
  <c r="AU260" i="75"/>
  <c r="AN268" i="75"/>
  <c r="AG284" i="75"/>
  <c r="M16" i="72"/>
  <c r="W665" i="75"/>
  <c r="W646" i="75"/>
  <c r="W657" i="75"/>
  <c r="W667" i="75"/>
  <c r="W660" i="75"/>
  <c r="W654" i="75"/>
  <c r="W652" i="75"/>
  <c r="W640" i="75"/>
  <c r="W639" i="75"/>
  <c r="W659" i="75"/>
  <c r="W668" i="75"/>
  <c r="W662" i="75"/>
  <c r="W674" i="75"/>
  <c r="W645" i="75"/>
  <c r="W675" i="75"/>
  <c r="W637" i="75"/>
  <c r="W664" i="75"/>
  <c r="W658" i="75"/>
  <c r="W651" i="75"/>
  <c r="W663" i="75"/>
  <c r="W638" i="75"/>
  <c r="W647" i="75"/>
  <c r="W655" i="75"/>
  <c r="W649" i="75"/>
  <c r="W650" i="75"/>
  <c r="W666" i="75"/>
  <c r="W661" i="75"/>
  <c r="W643" i="75"/>
  <c r="W642" i="75"/>
  <c r="W669" i="75"/>
  <c r="W641" i="75"/>
  <c r="W653" i="75"/>
  <c r="AU2" i="75"/>
  <c r="AU419" i="75"/>
  <c r="U361" i="75"/>
  <c r="U450" i="75"/>
  <c r="U485" i="75"/>
  <c r="Z502" i="75"/>
  <c r="Z553" i="75"/>
  <c r="AU628" i="75"/>
  <c r="AU624" i="75"/>
  <c r="AU576" i="75"/>
  <c r="Z540" i="75"/>
  <c r="Z504" i="75"/>
  <c r="AN480" i="75"/>
  <c r="AN360" i="75"/>
  <c r="AG344" i="75"/>
  <c r="AN304" i="75"/>
  <c r="AU296" i="75"/>
  <c r="U288" i="75"/>
  <c r="AG264" i="75"/>
  <c r="AG224" i="75"/>
  <c r="AU212" i="75"/>
  <c r="AG497" i="75"/>
  <c r="Z369" i="75"/>
  <c r="E11" i="72"/>
  <c r="AU316" i="75"/>
  <c r="Z336" i="75"/>
  <c r="AG327" i="75"/>
  <c r="U319" i="75"/>
  <c r="U324" i="75"/>
  <c r="Z335" i="75"/>
  <c r="Z331" i="75"/>
  <c r="U336" i="75"/>
  <c r="Z340" i="75"/>
  <c r="AG331" i="75"/>
  <c r="U338" i="75"/>
  <c r="U337" i="75"/>
  <c r="U334" i="75"/>
  <c r="Z320" i="75"/>
  <c r="U330" i="75"/>
  <c r="U316" i="75"/>
  <c r="Q11" i="72"/>
  <c r="AU329" i="75"/>
  <c r="U328" i="75"/>
  <c r="AG322" i="75"/>
  <c r="U333" i="75"/>
  <c r="AG332" i="75"/>
  <c r="Z341" i="75"/>
  <c r="Z324" i="75"/>
  <c r="AG326" i="75"/>
  <c r="AG329" i="75"/>
  <c r="AN334" i="75"/>
  <c r="AG339" i="75"/>
  <c r="AN326" i="75"/>
  <c r="Z317" i="75"/>
  <c r="AN333" i="75"/>
  <c r="U317" i="75"/>
  <c r="AU334" i="75"/>
  <c r="AU333" i="75"/>
  <c r="Z329" i="75"/>
  <c r="AU330" i="75"/>
  <c r="Z326" i="75"/>
  <c r="U341" i="75"/>
  <c r="AG317" i="75"/>
  <c r="Z334" i="75"/>
  <c r="AU317" i="75"/>
  <c r="AG333" i="75"/>
  <c r="Z318" i="75"/>
  <c r="AU323" i="75"/>
  <c r="AN327" i="75"/>
  <c r="AU331" i="75"/>
  <c r="Z337" i="75"/>
  <c r="AG319" i="75"/>
  <c r="U331" i="75"/>
  <c r="Z333" i="75"/>
  <c r="AU335" i="75"/>
  <c r="Z332" i="75"/>
  <c r="U329" i="75"/>
  <c r="AN335" i="75"/>
  <c r="Z325" i="75"/>
  <c r="AN330" i="75"/>
  <c r="U323" i="75"/>
  <c r="AU327" i="75"/>
  <c r="AN331" i="75"/>
  <c r="Z323" i="75"/>
  <c r="AN317" i="75"/>
  <c r="AN329" i="75"/>
  <c r="AN323" i="75"/>
  <c r="U327" i="75"/>
  <c r="U326" i="75"/>
  <c r="Z327" i="75"/>
  <c r="AG340" i="75"/>
  <c r="AN319" i="75"/>
  <c r="AG323" i="75"/>
  <c r="AN339" i="75"/>
  <c r="AU337" i="75"/>
  <c r="AG325" i="75"/>
  <c r="AG330" i="75"/>
  <c r="U321" i="75"/>
  <c r="AU318" i="75"/>
  <c r="AU339" i="75"/>
  <c r="U339" i="75"/>
  <c r="AU326" i="75"/>
  <c r="AN318" i="75"/>
  <c r="AU319" i="75"/>
  <c r="U325" i="75"/>
  <c r="AN321" i="75"/>
  <c r="U318" i="75"/>
  <c r="AN341" i="75"/>
  <c r="AG321" i="75"/>
  <c r="AN325" i="75"/>
  <c r="AU322" i="75"/>
  <c r="AG338" i="75"/>
  <c r="U335" i="75"/>
  <c r="AU325" i="75"/>
  <c r="Z322" i="75"/>
  <c r="AU338" i="75"/>
  <c r="AU321" i="75"/>
  <c r="AN337" i="75"/>
  <c r="AG337" i="75"/>
  <c r="U322" i="75"/>
  <c r="AN338" i="75"/>
  <c r="Z330" i="75"/>
  <c r="Z321" i="75"/>
  <c r="AN322" i="75"/>
  <c r="AN324" i="75"/>
  <c r="AG336" i="75"/>
  <c r="AG341" i="75"/>
  <c r="U340" i="75"/>
  <c r="AG318" i="75"/>
  <c r="Z328" i="75"/>
  <c r="AN316" i="75"/>
  <c r="U332" i="75"/>
  <c r="Z338" i="75"/>
  <c r="AG335" i="75"/>
  <c r="AG316" i="75"/>
  <c r="AU324" i="75"/>
  <c r="AU320" i="75"/>
  <c r="AG324" i="75"/>
  <c r="AN328" i="75"/>
  <c r="AU340" i="75"/>
  <c r="AN348" i="75"/>
  <c r="AG334" i="75"/>
  <c r="Z464" i="75"/>
  <c r="Z412" i="75"/>
  <c r="I18" i="72"/>
  <c r="AI539" i="75" s="1"/>
  <c r="U2" i="75"/>
  <c r="AG470" i="75"/>
  <c r="AG503" i="75"/>
  <c r="Z595" i="75"/>
  <c r="AG626" i="75"/>
  <c r="AG604" i="75"/>
  <c r="AU600" i="75"/>
  <c r="AU536" i="75"/>
  <c r="AI532" i="75"/>
  <c r="AG476" i="75"/>
  <c r="AN448" i="75"/>
  <c r="AN444" i="75"/>
  <c r="AN436" i="75"/>
  <c r="Z356" i="75"/>
  <c r="AU332" i="75"/>
  <c r="AU268" i="75"/>
  <c r="AN252" i="75"/>
  <c r="AU244" i="75"/>
  <c r="AN168" i="75"/>
  <c r="Z152" i="75"/>
  <c r="AN421" i="75"/>
  <c r="AG161" i="75"/>
  <c r="Z217" i="75"/>
  <c r="Z416" i="75"/>
  <c r="AN400" i="75"/>
  <c r="Z208" i="75"/>
  <c r="AU200" i="75"/>
  <c r="AG504" i="75"/>
  <c r="U500" i="75"/>
  <c r="Z492" i="75"/>
  <c r="Z488" i="75"/>
  <c r="Z479" i="75"/>
  <c r="AG480" i="75"/>
  <c r="AG500" i="75"/>
  <c r="U502" i="75"/>
  <c r="Z496" i="75"/>
  <c r="U491" i="75"/>
  <c r="Z487" i="75"/>
  <c r="U481" i="75"/>
  <c r="Z483" i="75"/>
  <c r="AG496" i="75"/>
  <c r="Z484" i="75"/>
  <c r="AG507" i="75"/>
  <c r="U504" i="75"/>
  <c r="AG488" i="75"/>
  <c r="AG508" i="75"/>
  <c r="AG499" i="75"/>
  <c r="AG495" i="75"/>
  <c r="AG478" i="75"/>
  <c r="AG493" i="75"/>
  <c r="Q16" i="72"/>
  <c r="AG483" i="75"/>
  <c r="Z508" i="75"/>
  <c r="U484" i="75"/>
  <c r="U486" i="75"/>
  <c r="AU507" i="75"/>
  <c r="AN489" i="75"/>
  <c r="Z490" i="75"/>
  <c r="Z498" i="75"/>
  <c r="AG492" i="75"/>
  <c r="U490" i="75"/>
  <c r="AN493" i="75"/>
  <c r="AG505" i="75"/>
  <c r="U480" i="75"/>
  <c r="AU509" i="75"/>
  <c r="Z486" i="75"/>
  <c r="U499" i="75"/>
  <c r="Z482" i="75"/>
  <c r="AN486" i="75"/>
  <c r="AG494" i="75"/>
  <c r="Z481" i="75"/>
  <c r="AU485" i="75"/>
  <c r="Z493" i="75"/>
  <c r="AN494" i="75"/>
  <c r="AG509" i="75"/>
  <c r="AU486" i="75"/>
  <c r="U494" i="75"/>
  <c r="AU493" i="75"/>
  <c r="U509" i="75"/>
  <c r="AN481" i="75"/>
  <c r="AU501" i="75"/>
  <c r="Z505" i="75"/>
  <c r="AU494" i="75"/>
  <c r="U498" i="75"/>
  <c r="AN501" i="75"/>
  <c r="U503" i="75"/>
  <c r="AN509" i="75"/>
  <c r="U483" i="75"/>
  <c r="AG481" i="75"/>
  <c r="AU479" i="75"/>
  <c r="AN507" i="75"/>
  <c r="AN479" i="75"/>
  <c r="AN495" i="75"/>
  <c r="AN499" i="75"/>
  <c r="AN483" i="75"/>
  <c r="AN487" i="75"/>
  <c r="Z503" i="75"/>
  <c r="AU487" i="75"/>
  <c r="AU491" i="75"/>
  <c r="AU503" i="75"/>
  <c r="Z478" i="75"/>
  <c r="AU483" i="75"/>
  <c r="AN491" i="75"/>
  <c r="Z499" i="75"/>
  <c r="Z507" i="75"/>
  <c r="Z494" i="75"/>
  <c r="AU495" i="75"/>
  <c r="AG479" i="75"/>
  <c r="U487" i="75"/>
  <c r="Z491" i="75"/>
  <c r="AG506" i="75"/>
  <c r="AU505" i="75"/>
  <c r="AN502" i="75"/>
  <c r="AN503" i="75"/>
  <c r="AG486" i="75"/>
  <c r="U497" i="75"/>
  <c r="AU502" i="75"/>
  <c r="U506" i="75"/>
  <c r="U501" i="75"/>
  <c r="AG490" i="75"/>
  <c r="AN506" i="75"/>
  <c r="AG485" i="75"/>
  <c r="AU489" i="75"/>
  <c r="AU482" i="75"/>
  <c r="Z489" i="75"/>
  <c r="Z495" i="75"/>
  <c r="U505" i="75"/>
  <c r="AG502" i="75"/>
  <c r="AG501" i="75"/>
  <c r="U482" i="75"/>
  <c r="AN490" i="75"/>
  <c r="AU506" i="75"/>
  <c r="U493" i="75"/>
  <c r="AU490" i="75"/>
  <c r="Z506" i="75"/>
  <c r="U495" i="75"/>
  <c r="Z509" i="75"/>
  <c r="AG482" i="75"/>
  <c r="U507" i="75"/>
  <c r="AG489" i="75"/>
  <c r="Z501" i="75"/>
  <c r="AU497" i="75"/>
  <c r="AN498" i="75"/>
  <c r="AU499" i="75"/>
  <c r="AG491" i="75"/>
  <c r="Z485" i="75"/>
  <c r="AU498" i="75"/>
  <c r="U478" i="75"/>
  <c r="AN505" i="75"/>
  <c r="AN484" i="75"/>
  <c r="AU488" i="75"/>
  <c r="AN496" i="75"/>
  <c r="AU484" i="75"/>
  <c r="AU492" i="75"/>
  <c r="AU496" i="75"/>
  <c r="AU504" i="75"/>
  <c r="AN497" i="75"/>
  <c r="U492" i="75"/>
  <c r="AU500" i="75"/>
  <c r="AU481" i="75"/>
  <c r="AN478" i="75"/>
  <c r="AN482" i="75"/>
  <c r="AU478" i="75"/>
  <c r="AG498" i="75"/>
  <c r="AG484" i="75"/>
  <c r="Z500" i="75"/>
  <c r="AN488" i="75"/>
  <c r="AN500" i="75"/>
  <c r="E13" i="72"/>
  <c r="U385" i="75"/>
  <c r="Z387" i="75"/>
  <c r="U387" i="75"/>
  <c r="Z372" i="75"/>
  <c r="U380" i="75"/>
  <c r="Z404" i="75"/>
  <c r="U375" i="75"/>
  <c r="AG392" i="75"/>
  <c r="U384" i="75"/>
  <c r="AG379" i="75"/>
  <c r="U388" i="75"/>
  <c r="AG388" i="75"/>
  <c r="Z383" i="75"/>
  <c r="Z398" i="75"/>
  <c r="AG384" i="75"/>
  <c r="Z399" i="75"/>
  <c r="U392" i="75"/>
  <c r="U391" i="75"/>
  <c r="AU376" i="75"/>
  <c r="U404" i="75"/>
  <c r="U374" i="75"/>
  <c r="U396" i="75"/>
  <c r="AN385" i="75"/>
  <c r="AG399" i="75"/>
  <c r="AN377" i="75"/>
  <c r="AU386" i="75"/>
  <c r="AG394" i="75"/>
  <c r="U400" i="75"/>
  <c r="Z376" i="75"/>
  <c r="Z386" i="75"/>
  <c r="AU377" i="75"/>
  <c r="Z401" i="75"/>
  <c r="Z400" i="75"/>
  <c r="AG372" i="75"/>
  <c r="AG377" i="75"/>
  <c r="Z390" i="75"/>
  <c r="Q13" i="72"/>
  <c r="AG393" i="75"/>
  <c r="AG405" i="75"/>
  <c r="U386" i="75"/>
  <c r="AN381" i="75"/>
  <c r="AN394" i="75"/>
  <c r="Z381" i="75"/>
  <c r="U381" i="75"/>
  <c r="Z397" i="75"/>
  <c r="AG390" i="75"/>
  <c r="AN401" i="75"/>
  <c r="U394" i="75"/>
  <c r="Z395" i="75"/>
  <c r="AU401" i="75"/>
  <c r="AN386" i="75"/>
  <c r="AU374" i="75"/>
  <c r="AU394" i="75"/>
  <c r="U377" i="75"/>
  <c r="Z378" i="75"/>
  <c r="AN397" i="75"/>
  <c r="AU385" i="75"/>
  <c r="AU381" i="75"/>
  <c r="U397" i="75"/>
  <c r="AN379" i="75"/>
  <c r="AG403" i="75"/>
  <c r="AN375" i="75"/>
  <c r="AU379" i="75"/>
  <c r="Z382" i="75"/>
  <c r="AU387" i="75"/>
  <c r="AG395" i="75"/>
  <c r="AU399" i="75"/>
  <c r="AG380" i="75"/>
  <c r="AG383" i="75"/>
  <c r="AG387" i="75"/>
  <c r="AG391" i="75"/>
  <c r="AU390" i="75"/>
  <c r="AU375" i="75"/>
  <c r="AN383" i="75"/>
  <c r="U399" i="75"/>
  <c r="U378" i="75"/>
  <c r="AG385" i="75"/>
  <c r="Z379" i="75"/>
  <c r="AN395" i="75"/>
  <c r="Z396" i="75"/>
  <c r="AG374" i="75"/>
  <c r="U382" i="75"/>
  <c r="AG375" i="75"/>
  <c r="Z374" i="75"/>
  <c r="U393" i="75"/>
  <c r="AU397" i="75"/>
  <c r="Z375" i="75"/>
  <c r="AU383" i="75"/>
  <c r="AN387" i="75"/>
  <c r="AN403" i="75"/>
  <c r="AN391" i="75"/>
  <c r="AN399" i="75"/>
  <c r="AG386" i="75"/>
  <c r="U403" i="75"/>
  <c r="AU395" i="75"/>
  <c r="AG401" i="75"/>
  <c r="U383" i="75"/>
  <c r="AU403" i="75"/>
  <c r="AU391" i="75"/>
  <c r="U401" i="75"/>
  <c r="AU378" i="75"/>
  <c r="AG397" i="75"/>
  <c r="Z373" i="75"/>
  <c r="AG376" i="75"/>
  <c r="U390" i="75"/>
  <c r="Z377" i="75"/>
  <c r="U398" i="75"/>
  <c r="AN390" i="75"/>
  <c r="Z393" i="75"/>
  <c r="AG381" i="75"/>
  <c r="AG378" i="75"/>
  <c r="Z402" i="75"/>
  <c r="U379" i="75"/>
  <c r="AU373" i="75"/>
  <c r="AN389" i="75"/>
  <c r="AN405" i="75"/>
  <c r="U405" i="75"/>
  <c r="Z389" i="75"/>
  <c r="AN398" i="75"/>
  <c r="AG398" i="75"/>
  <c r="AU405" i="75"/>
  <c r="U402" i="75"/>
  <c r="Z394" i="75"/>
  <c r="AG373" i="75"/>
  <c r="AG382" i="75"/>
  <c r="AN378" i="75"/>
  <c r="U395" i="75"/>
  <c r="Z391" i="75"/>
  <c r="AU393" i="75"/>
  <c r="AG389" i="75"/>
  <c r="AU382" i="75"/>
  <c r="AU389" i="75"/>
  <c r="AU392" i="75"/>
  <c r="AU380" i="75"/>
  <c r="AU384" i="75"/>
  <c r="Z392" i="75"/>
  <c r="Z405" i="75"/>
  <c r="AU372" i="75"/>
  <c r="AG400" i="75"/>
  <c r="AG404" i="75"/>
  <c r="AN373" i="75"/>
  <c r="AN402" i="75"/>
  <c r="Z384" i="75"/>
  <c r="Z388" i="75"/>
  <c r="AG396" i="75"/>
  <c r="AN374" i="75"/>
  <c r="AU398" i="75"/>
  <c r="AN393" i="75"/>
  <c r="U389" i="75"/>
  <c r="AN384" i="75"/>
  <c r="AN392" i="75"/>
  <c r="AN382" i="75"/>
  <c r="AG402" i="75"/>
  <c r="AN372" i="75"/>
  <c r="M6" i="72"/>
  <c r="Z220" i="75"/>
  <c r="Z195" i="75"/>
  <c r="AG220" i="75"/>
  <c r="Z215" i="75"/>
  <c r="AG207" i="75"/>
  <c r="AG192" i="75"/>
  <c r="U215" i="75"/>
  <c r="Z192" i="75"/>
  <c r="U206" i="75"/>
  <c r="AG198" i="75"/>
  <c r="U183" i="75"/>
  <c r="U179" i="75"/>
  <c r="Z190" i="75"/>
  <c r="U220" i="75"/>
  <c r="Q6" i="72"/>
  <c r="U196" i="75"/>
  <c r="U204" i="75"/>
  <c r="U189" i="75"/>
  <c r="Z188" i="75"/>
  <c r="AG190" i="75"/>
  <c r="U187" i="75"/>
  <c r="U177" i="75"/>
  <c r="U209" i="75"/>
  <c r="AN182" i="75"/>
  <c r="AG182" i="75"/>
  <c r="AN218" i="75"/>
  <c r="U218" i="75"/>
  <c r="AG212" i="75"/>
  <c r="AG218" i="75"/>
  <c r="AU185" i="75"/>
  <c r="AU194" i="75"/>
  <c r="Z182" i="75"/>
  <c r="AG178" i="75"/>
  <c r="Z185" i="75"/>
  <c r="AN185" i="75"/>
  <c r="Z197" i="75"/>
  <c r="AG209" i="75"/>
  <c r="AN198" i="75"/>
  <c r="U181" i="75"/>
  <c r="U198" i="75"/>
  <c r="Z218" i="75"/>
  <c r="U190" i="75"/>
  <c r="AG181" i="75"/>
  <c r="AU190" i="75"/>
  <c r="Z210" i="75"/>
  <c r="AU203" i="75"/>
  <c r="Z211" i="75"/>
  <c r="AG217" i="75"/>
  <c r="AG201" i="75"/>
  <c r="AU209" i="75"/>
  <c r="U182" i="75"/>
  <c r="AU198" i="75"/>
  <c r="AG197" i="75"/>
  <c r="AN187" i="75"/>
  <c r="Z198" i="75"/>
  <c r="AN181" i="75"/>
  <c r="AU181" i="75"/>
  <c r="AU210" i="75"/>
  <c r="Z205" i="75"/>
  <c r="AG187" i="75"/>
  <c r="U195" i="75"/>
  <c r="AN203" i="75"/>
  <c r="AN211" i="75"/>
  <c r="AN197" i="75"/>
  <c r="AN201" i="75"/>
  <c r="Z181" i="75"/>
  <c r="U185" i="75"/>
  <c r="AU201" i="75"/>
  <c r="AN217" i="75"/>
  <c r="U210" i="75"/>
  <c r="AU217" i="75"/>
  <c r="U203" i="75"/>
  <c r="AG195" i="75"/>
  <c r="U201" i="75"/>
  <c r="AG211" i="75"/>
  <c r="U178" i="75"/>
  <c r="AU197" i="75"/>
  <c r="AU182" i="75"/>
  <c r="AU187" i="75"/>
  <c r="AG203" i="75"/>
  <c r="Z219" i="75"/>
  <c r="AN178" i="75"/>
  <c r="AN190" i="75"/>
  <c r="AN195" i="75"/>
  <c r="AG202" i="75"/>
  <c r="Z187" i="75"/>
  <c r="AG185" i="75"/>
  <c r="U211" i="75"/>
  <c r="AG219" i="75"/>
  <c r="Z203" i="75"/>
  <c r="AU219" i="75"/>
  <c r="Z201" i="75"/>
  <c r="AU195" i="75"/>
  <c r="AU218" i="75"/>
  <c r="AU211" i="75"/>
  <c r="AG179" i="75"/>
  <c r="U191" i="75"/>
  <c r="AN199" i="75"/>
  <c r="U193" i="75"/>
  <c r="Z194" i="75"/>
  <c r="Z214" i="75"/>
  <c r="AU199" i="75"/>
  <c r="AN215" i="75"/>
  <c r="AN193" i="75"/>
  <c r="AU179" i="75"/>
  <c r="AU183" i="75"/>
  <c r="AG199" i="75"/>
  <c r="AN207" i="75"/>
  <c r="U219" i="75"/>
  <c r="U213" i="75"/>
  <c r="AN191" i="75"/>
  <c r="U207" i="75"/>
  <c r="AN202" i="75"/>
  <c r="AU191" i="75"/>
  <c r="Z193" i="75"/>
  <c r="AG194" i="75"/>
  <c r="AG214" i="75"/>
  <c r="AU202" i="75"/>
  <c r="AG183" i="75"/>
  <c r="AG213" i="75"/>
  <c r="AU214" i="75"/>
  <c r="Z207" i="75"/>
  <c r="Z178" i="75"/>
  <c r="AG191" i="75"/>
  <c r="Z191" i="75"/>
  <c r="AU213" i="75"/>
  <c r="AU178" i="75"/>
  <c r="AN183" i="75"/>
  <c r="AN213" i="75"/>
  <c r="AN219" i="75"/>
  <c r="AN179" i="75"/>
  <c r="AN194" i="75"/>
  <c r="Z199" i="75"/>
  <c r="Z189" i="75"/>
  <c r="AU215" i="75"/>
  <c r="U197" i="75"/>
  <c r="AN177" i="75"/>
  <c r="AN189" i="75"/>
  <c r="U205" i="75"/>
  <c r="U199" i="75"/>
  <c r="U217" i="75"/>
  <c r="Z183" i="75"/>
  <c r="AU177" i="75"/>
  <c r="AG177" i="75"/>
  <c r="AN205" i="75"/>
  <c r="AN214" i="75"/>
  <c r="AU205" i="75"/>
  <c r="AG193" i="75"/>
  <c r="AG210" i="75"/>
  <c r="AU193" i="75"/>
  <c r="AG186" i="75"/>
  <c r="AG205" i="75"/>
  <c r="U194" i="75"/>
  <c r="Z177" i="75"/>
  <c r="Z213" i="75"/>
  <c r="Z202" i="75"/>
  <c r="AG189" i="75"/>
  <c r="Z209" i="75"/>
  <c r="AU189" i="75"/>
  <c r="U186" i="75"/>
  <c r="AU188" i="75"/>
  <c r="AU220" i="75"/>
  <c r="AU206" i="75"/>
  <c r="U180" i="75"/>
  <c r="U188" i="75"/>
  <c r="AN200" i="75"/>
  <c r="AU204" i="75"/>
  <c r="AG208" i="75"/>
  <c r="AN212" i="75"/>
  <c r="AN184" i="75"/>
  <c r="AU192" i="75"/>
  <c r="AG184" i="75"/>
  <c r="AN192" i="75"/>
  <c r="U200" i="75"/>
  <c r="Z206" i="75"/>
  <c r="U184" i="75"/>
  <c r="AN208" i="75"/>
  <c r="AG215" i="75"/>
  <c r="Z186" i="75"/>
  <c r="Z184" i="75"/>
  <c r="AN204" i="75"/>
  <c r="U208" i="75"/>
  <c r="U212" i="75"/>
  <c r="AG200" i="75"/>
  <c r="Z216" i="75"/>
  <c r="AN210" i="75"/>
  <c r="AU186" i="75"/>
  <c r="AU184" i="75"/>
  <c r="AU216" i="75"/>
  <c r="AN220" i="75"/>
  <c r="AG206" i="75"/>
  <c r="Z196" i="75"/>
  <c r="AU208" i="75"/>
  <c r="Z179" i="75"/>
  <c r="AN180" i="75"/>
  <c r="AG180" i="75"/>
  <c r="AN188" i="75"/>
  <c r="U192" i="75"/>
  <c r="AU196" i="75"/>
  <c r="Z212" i="75"/>
  <c r="AI330" i="75"/>
  <c r="AI325" i="75"/>
  <c r="AI333" i="75"/>
  <c r="AU207" i="75"/>
  <c r="AG347" i="75"/>
  <c r="AG363" i="75"/>
  <c r="AG487" i="75"/>
  <c r="AG71" i="75"/>
  <c r="AG81" i="75"/>
  <c r="Z98" i="75"/>
  <c r="AG88" i="75"/>
  <c r="Z99" i="75"/>
  <c r="Q7" i="72"/>
  <c r="AG99" i="75"/>
  <c r="U86" i="75"/>
  <c r="Z670" i="75"/>
  <c r="Z78" i="75"/>
  <c r="U82" i="75"/>
  <c r="AG95" i="75"/>
  <c r="AG90" i="75"/>
  <c r="AG670" i="75"/>
  <c r="U81" i="75"/>
  <c r="AU98" i="75"/>
  <c r="AN81" i="75"/>
  <c r="U105" i="75"/>
  <c r="AU105" i="75"/>
  <c r="AN105" i="75"/>
  <c r="Z74" i="75"/>
  <c r="Z105" i="75"/>
  <c r="AN74" i="75"/>
  <c r="AN97" i="75"/>
  <c r="Z84" i="75"/>
  <c r="Z95" i="75"/>
  <c r="AN93" i="75"/>
  <c r="AN98" i="75"/>
  <c r="AU77" i="75"/>
  <c r="AU99" i="75"/>
  <c r="U77" i="75"/>
  <c r="Z77" i="75"/>
  <c r="AG105" i="75"/>
  <c r="AU83" i="75"/>
  <c r="AN83" i="75"/>
  <c r="U93" i="75"/>
  <c r="AN86" i="75"/>
  <c r="AU86" i="75"/>
  <c r="AU74" i="75"/>
  <c r="Z75" i="75"/>
  <c r="U99" i="75"/>
  <c r="U74" i="75"/>
  <c r="Z81" i="75"/>
  <c r="AN77" i="75"/>
  <c r="AG98" i="75"/>
  <c r="Z91" i="75"/>
  <c r="AU81" i="75"/>
  <c r="AG74" i="75"/>
  <c r="AG77" i="75"/>
  <c r="Z97" i="75"/>
  <c r="U91" i="75"/>
  <c r="U75" i="75"/>
  <c r="AG97" i="75"/>
  <c r="AN78" i="75"/>
  <c r="Z94" i="75"/>
  <c r="Z86" i="75"/>
  <c r="AG91" i="75"/>
  <c r="U98" i="75"/>
  <c r="AN75" i="75"/>
  <c r="AN94" i="75"/>
  <c r="AG94" i="75"/>
  <c r="AN91" i="75"/>
  <c r="AG78" i="75"/>
  <c r="AU94" i="75"/>
  <c r="Z83" i="75"/>
  <c r="AU91" i="75"/>
  <c r="AN99" i="75"/>
  <c r="AG75" i="75"/>
  <c r="AU93" i="75"/>
  <c r="AU75" i="75"/>
  <c r="AU78" i="75"/>
  <c r="Z103" i="75"/>
  <c r="AG89" i="75"/>
  <c r="Z79" i="75"/>
  <c r="AN670" i="75"/>
  <c r="U71" i="75"/>
  <c r="AU670" i="75"/>
  <c r="AN71" i="75"/>
  <c r="AU79" i="75"/>
  <c r="AN73" i="75"/>
  <c r="U89" i="75"/>
  <c r="Z90" i="75"/>
  <c r="U94" i="75"/>
  <c r="AG79" i="75"/>
  <c r="U95" i="75"/>
  <c r="AU73" i="75"/>
  <c r="U670" i="75"/>
  <c r="AU95" i="75"/>
  <c r="AG103" i="75"/>
  <c r="U90" i="75"/>
  <c r="Z100" i="75"/>
  <c r="AU71" i="75"/>
  <c r="AN87" i="75"/>
  <c r="AU103" i="75"/>
  <c r="U73" i="75"/>
  <c r="Z89" i="75"/>
  <c r="U78" i="75"/>
  <c r="Z71" i="75"/>
  <c r="AN95" i="75"/>
  <c r="AN79" i="75"/>
  <c r="Z87" i="75"/>
  <c r="U87" i="75"/>
  <c r="AG69" i="75"/>
  <c r="Z102" i="75"/>
  <c r="AN72" i="75"/>
  <c r="AU80" i="75"/>
  <c r="U92" i="75"/>
  <c r="AG96" i="75"/>
  <c r="AG87" i="75"/>
  <c r="Z85" i="75"/>
  <c r="AG83" i="75"/>
  <c r="Z101" i="75"/>
  <c r="AU87" i="75"/>
  <c r="AG73" i="75"/>
  <c r="AU89" i="75"/>
  <c r="AN103" i="75"/>
  <c r="AU97" i="75"/>
  <c r="U97" i="75"/>
  <c r="U69" i="75"/>
  <c r="AN82" i="75"/>
  <c r="AG72" i="75"/>
  <c r="AN76" i="75"/>
  <c r="U80" i="75"/>
  <c r="Z96" i="75"/>
  <c r="AG93" i="75"/>
  <c r="AN85" i="75"/>
  <c r="U85" i="75"/>
  <c r="AG101" i="75"/>
  <c r="AU70" i="75"/>
  <c r="Z82" i="75"/>
  <c r="AU84" i="75"/>
  <c r="U88" i="75"/>
  <c r="AG92" i="75"/>
  <c r="Z92" i="75"/>
  <c r="AN84" i="75"/>
  <c r="AU96" i="75"/>
  <c r="AG85" i="75"/>
  <c r="U103" i="75"/>
  <c r="AG86" i="75"/>
  <c r="Z73" i="75"/>
  <c r="AN69" i="75"/>
  <c r="U101" i="75"/>
  <c r="AN70" i="75"/>
  <c r="AU72" i="75"/>
  <c r="Z72" i="75"/>
  <c r="AN80" i="75"/>
  <c r="U84" i="75"/>
  <c r="AU82" i="75"/>
  <c r="AN102" i="75"/>
  <c r="U72" i="75"/>
  <c r="AN88" i="75"/>
  <c r="AN104" i="75"/>
  <c r="AU88" i="75"/>
  <c r="AN92" i="75"/>
  <c r="AN96" i="75"/>
  <c r="AU100" i="75"/>
  <c r="Z104" i="75"/>
  <c r="AU69" i="75"/>
  <c r="AU101" i="75"/>
  <c r="U70" i="75"/>
  <c r="Z76" i="75"/>
  <c r="AG80" i="75"/>
  <c r="Z70" i="75"/>
  <c r="AG82" i="75"/>
  <c r="U102" i="75"/>
  <c r="AG76" i="75"/>
  <c r="AU104" i="75"/>
  <c r="U76" i="75"/>
  <c r="AU85" i="75"/>
  <c r="Z80" i="75"/>
  <c r="U100" i="75"/>
  <c r="AG84" i="75"/>
  <c r="AN100" i="75"/>
  <c r="AN89" i="75"/>
  <c r="AU90" i="75"/>
  <c r="Z88" i="75"/>
  <c r="AU92" i="75"/>
  <c r="AG70" i="75"/>
  <c r="AU102" i="75"/>
  <c r="U96" i="75"/>
  <c r="AG100" i="75"/>
  <c r="U104" i="75"/>
  <c r="Z603" i="75"/>
  <c r="U604" i="75"/>
  <c r="AG579" i="75"/>
  <c r="U596" i="75"/>
  <c r="Z580" i="75"/>
  <c r="Z576" i="75"/>
  <c r="AG597" i="75"/>
  <c r="AG586" i="75"/>
  <c r="AG598" i="75"/>
  <c r="Z579" i="75"/>
  <c r="Z604" i="75"/>
  <c r="AG574" i="75"/>
  <c r="U581" i="75"/>
  <c r="U578" i="75"/>
  <c r="AG602" i="75"/>
  <c r="AU585" i="75"/>
  <c r="Z583" i="75"/>
  <c r="U608" i="75"/>
  <c r="Z584" i="75"/>
  <c r="U607" i="75"/>
  <c r="AG578" i="75"/>
  <c r="U576" i="75"/>
  <c r="Z587" i="75"/>
  <c r="AU604" i="75"/>
  <c r="U601" i="75"/>
  <c r="U591" i="75"/>
  <c r="U582" i="75"/>
  <c r="U592" i="75"/>
  <c r="AG575" i="75"/>
  <c r="U600" i="75"/>
  <c r="Q19" i="72"/>
  <c r="Z590" i="75"/>
  <c r="Z608" i="75"/>
  <c r="AN593" i="75"/>
  <c r="AN577" i="75"/>
  <c r="AG603" i="75"/>
  <c r="U595" i="75"/>
  <c r="U588" i="75"/>
  <c r="AU577" i="75"/>
  <c r="AU593" i="75"/>
  <c r="AG588" i="75"/>
  <c r="Z592" i="75"/>
  <c r="U584" i="75"/>
  <c r="AU598" i="75"/>
  <c r="Z577" i="75"/>
  <c r="Z593" i="75"/>
  <c r="U580" i="75"/>
  <c r="Z599" i="75"/>
  <c r="AN598" i="75"/>
  <c r="Z585" i="75"/>
  <c r="Z601" i="75"/>
  <c r="AG581" i="75"/>
  <c r="U598" i="75"/>
  <c r="AN600" i="75"/>
  <c r="U589" i="75"/>
  <c r="AN586" i="75"/>
  <c r="AN601" i="75"/>
  <c r="AU578" i="75"/>
  <c r="Z596" i="75"/>
  <c r="Z591" i="75"/>
  <c r="AN578" i="75"/>
  <c r="AU575" i="75"/>
  <c r="AN579" i="75"/>
  <c r="AN583" i="75"/>
  <c r="AU599" i="75"/>
  <c r="AN585" i="75"/>
  <c r="Z578" i="75"/>
  <c r="AU583" i="75"/>
  <c r="AN587" i="75"/>
  <c r="AU603" i="75"/>
  <c r="AU607" i="75"/>
  <c r="Z600" i="75"/>
  <c r="U574" i="75"/>
  <c r="AG605" i="75"/>
  <c r="AG595" i="75"/>
  <c r="AG599" i="75"/>
  <c r="AU579" i="75"/>
  <c r="AU587" i="75"/>
  <c r="AU591" i="75"/>
  <c r="Z602" i="75"/>
  <c r="AU586" i="75"/>
  <c r="AG607" i="75"/>
  <c r="U586" i="75"/>
  <c r="AG587" i="75"/>
  <c r="AG591" i="75"/>
  <c r="U599" i="75"/>
  <c r="AG589" i="75"/>
  <c r="U583" i="75"/>
  <c r="AN599" i="75"/>
  <c r="AU601" i="75"/>
  <c r="U575" i="75"/>
  <c r="U579" i="75"/>
  <c r="U603" i="75"/>
  <c r="AG582" i="75"/>
  <c r="Z586" i="75"/>
  <c r="U587" i="75"/>
  <c r="AN607" i="75"/>
  <c r="U597" i="75"/>
  <c r="AU589" i="75"/>
  <c r="Z605" i="75"/>
  <c r="AG606" i="75"/>
  <c r="Z575" i="75"/>
  <c r="U594" i="75"/>
  <c r="AG585" i="75"/>
  <c r="AU606" i="75"/>
  <c r="AN575" i="75"/>
  <c r="AU590" i="75"/>
  <c r="Z589" i="75"/>
  <c r="Z574" i="75"/>
  <c r="AN595" i="75"/>
  <c r="AN590" i="75"/>
  <c r="AN606" i="75"/>
  <c r="U585" i="75"/>
  <c r="AN594" i="75"/>
  <c r="AG583" i="75"/>
  <c r="AN603" i="75"/>
  <c r="AG601" i="75"/>
  <c r="AU581" i="75"/>
  <c r="U602" i="75"/>
  <c r="AN589" i="75"/>
  <c r="AN605" i="75"/>
  <c r="AN574" i="75"/>
  <c r="AU594" i="75"/>
  <c r="AU574" i="75"/>
  <c r="Z581" i="75"/>
  <c r="AG593" i="75"/>
  <c r="U606" i="75"/>
  <c r="AU595" i="75"/>
  <c r="Z594" i="75"/>
  <c r="Z597" i="75"/>
  <c r="AG594" i="75"/>
  <c r="AN591" i="75"/>
  <c r="U593" i="75"/>
  <c r="Z598" i="75"/>
  <c r="AN581" i="75"/>
  <c r="AU597" i="75"/>
  <c r="Z582" i="75"/>
  <c r="AU605" i="75"/>
  <c r="AN602" i="75"/>
  <c r="AU582" i="75"/>
  <c r="AG590" i="75"/>
  <c r="AU602" i="75"/>
  <c r="AU480" i="75"/>
  <c r="U214" i="75"/>
  <c r="Z385" i="75"/>
  <c r="Z403" i="75"/>
  <c r="Z474" i="75"/>
  <c r="U489" i="75"/>
  <c r="AG577" i="75"/>
  <c r="AN596" i="75"/>
  <c r="AU580" i="75"/>
  <c r="Z460" i="75"/>
  <c r="AU456" i="75"/>
  <c r="AU424" i="75"/>
  <c r="AU412" i="75"/>
  <c r="U372" i="75"/>
  <c r="AU348" i="75"/>
  <c r="AU16" i="75"/>
  <c r="AN8" i="75"/>
  <c r="AN186" i="75"/>
  <c r="U557" i="75"/>
  <c r="AG556" i="75"/>
  <c r="Z559" i="75"/>
  <c r="Z565" i="75"/>
  <c r="AG567" i="75"/>
  <c r="U555" i="75"/>
  <c r="U536" i="75"/>
  <c r="U573" i="75"/>
  <c r="U543" i="75"/>
  <c r="AG552" i="75"/>
  <c r="U547" i="75"/>
  <c r="AG546" i="75"/>
  <c r="U548" i="75"/>
  <c r="Z550" i="75"/>
  <c r="AG566" i="75"/>
  <c r="Z571" i="75"/>
  <c r="AU548" i="75"/>
  <c r="Q18" i="72"/>
  <c r="Z554" i="75"/>
  <c r="AG563" i="75"/>
  <c r="Z536" i="75"/>
  <c r="AU572" i="75"/>
  <c r="AG544" i="75"/>
  <c r="Z564" i="75"/>
  <c r="Z572" i="75"/>
  <c r="Z551" i="75"/>
  <c r="AG540" i="75"/>
  <c r="Z539" i="75"/>
  <c r="AG568" i="75"/>
  <c r="U560" i="75"/>
  <c r="U544" i="75"/>
  <c r="U572" i="75"/>
  <c r="Z555" i="75"/>
  <c r="U570" i="75"/>
  <c r="AN537" i="75"/>
  <c r="AG545" i="75"/>
  <c r="Z542" i="75"/>
  <c r="AU569" i="75"/>
  <c r="AG673" i="75"/>
  <c r="U546" i="75"/>
  <c r="Z543" i="75"/>
  <c r="AU550" i="75"/>
  <c r="AU537" i="75"/>
  <c r="U553" i="75"/>
  <c r="Z560" i="75"/>
  <c r="Z537" i="75"/>
  <c r="AU565" i="75"/>
  <c r="U569" i="75"/>
  <c r="AG573" i="75"/>
  <c r="U565" i="75"/>
  <c r="AU546" i="75"/>
  <c r="U566" i="75"/>
  <c r="AN565" i="75"/>
  <c r="AN549" i="75"/>
  <c r="Z549" i="75"/>
  <c r="AU553" i="75"/>
  <c r="AG565" i="75"/>
  <c r="AN566" i="75"/>
  <c r="AU549" i="75"/>
  <c r="AU558" i="75"/>
  <c r="Z538" i="75"/>
  <c r="AN553" i="75"/>
  <c r="AN558" i="75"/>
  <c r="AG553" i="75"/>
  <c r="AG569" i="75"/>
  <c r="U558" i="75"/>
  <c r="AN569" i="75"/>
  <c r="U556" i="75"/>
  <c r="Z566" i="75"/>
  <c r="AN571" i="75"/>
  <c r="AG554" i="75"/>
  <c r="AU559" i="75"/>
  <c r="AG541" i="75"/>
  <c r="AU547" i="75"/>
  <c r="AN551" i="75"/>
  <c r="AU567" i="75"/>
  <c r="AU571" i="75"/>
  <c r="AU561" i="75"/>
  <c r="AN539" i="75"/>
  <c r="AN543" i="75"/>
  <c r="AU551" i="75"/>
  <c r="U549" i="75"/>
  <c r="AU539" i="75"/>
  <c r="AU563" i="75"/>
  <c r="AN547" i="75"/>
  <c r="U563" i="75"/>
  <c r="AG538" i="75"/>
  <c r="AU543" i="75"/>
  <c r="AU555" i="75"/>
  <c r="AG548" i="75"/>
  <c r="AG555" i="75"/>
  <c r="U559" i="75"/>
  <c r="AG564" i="75"/>
  <c r="Z547" i="75"/>
  <c r="AU566" i="75"/>
  <c r="AG557" i="75"/>
  <c r="AG551" i="75"/>
  <c r="Z567" i="75"/>
  <c r="U571" i="75"/>
  <c r="Z546" i="75"/>
  <c r="AG539" i="75"/>
  <c r="AN563" i="75"/>
  <c r="AG542" i="75"/>
  <c r="AN546" i="75"/>
  <c r="AG543" i="75"/>
  <c r="AG547" i="75"/>
  <c r="AN555" i="75"/>
  <c r="AN567" i="75"/>
  <c r="Z570" i="75"/>
  <c r="AN570" i="75"/>
  <c r="AG571" i="75"/>
  <c r="U551" i="75"/>
  <c r="AG570" i="75"/>
  <c r="AG549" i="75"/>
  <c r="Z569" i="75"/>
  <c r="Z673" i="75"/>
  <c r="AG561" i="75"/>
  <c r="AN550" i="75"/>
  <c r="Z568" i="75"/>
  <c r="Z557" i="75"/>
  <c r="U554" i="75"/>
  <c r="AG562" i="75"/>
  <c r="AG558" i="75"/>
  <c r="AU570" i="75"/>
  <c r="U567" i="75"/>
  <c r="AN559" i="75"/>
  <c r="U561" i="75"/>
  <c r="AU542" i="75"/>
  <c r="Z545" i="75"/>
  <c r="AN573" i="75"/>
  <c r="AN554" i="75"/>
  <c r="U562" i="75"/>
  <c r="U550" i="75"/>
  <c r="AG559" i="75"/>
  <c r="AN557" i="75"/>
  <c r="AU554" i="75"/>
  <c r="AU557" i="75"/>
  <c r="AU573" i="75"/>
  <c r="AU538" i="75"/>
  <c r="AU545" i="75"/>
  <c r="AN542" i="75"/>
  <c r="AG550" i="75"/>
  <c r="AN541" i="75"/>
  <c r="AN538" i="75"/>
  <c r="AG537" i="75"/>
  <c r="AN562" i="75"/>
  <c r="AN673" i="75"/>
  <c r="U541" i="75"/>
  <c r="AU673" i="75"/>
  <c r="Z561" i="75"/>
  <c r="Z562" i="75"/>
  <c r="U538" i="75"/>
  <c r="U545" i="75"/>
  <c r="Z573" i="75"/>
  <c r="U539" i="75"/>
  <c r="U542" i="75"/>
  <c r="U673" i="75"/>
  <c r="Z563" i="75"/>
  <c r="U537" i="75"/>
  <c r="AU64" i="75"/>
  <c r="U61" i="75"/>
  <c r="AN47" i="75"/>
  <c r="Z55" i="75"/>
  <c r="AG52" i="75"/>
  <c r="AG47" i="75"/>
  <c r="Q3" i="72"/>
  <c r="U59" i="75"/>
  <c r="U63" i="75"/>
  <c r="U56" i="75"/>
  <c r="AG39" i="75"/>
  <c r="AU53" i="75"/>
  <c r="AN58" i="75"/>
  <c r="AG58" i="75"/>
  <c r="U53" i="75"/>
  <c r="AN53" i="75"/>
  <c r="AN38" i="75"/>
  <c r="AU35" i="75"/>
  <c r="Z65" i="75"/>
  <c r="AU65" i="75"/>
  <c r="AG38" i="75"/>
  <c r="U58" i="75"/>
  <c r="AG57" i="75"/>
  <c r="Z43" i="75"/>
  <c r="AN37" i="75"/>
  <c r="U37" i="75"/>
  <c r="U68" i="75"/>
  <c r="U65" i="75"/>
  <c r="Z38" i="75"/>
  <c r="AU45" i="75"/>
  <c r="Z57" i="75"/>
  <c r="U66" i="75"/>
  <c r="AU51" i="75"/>
  <c r="U67" i="75"/>
  <c r="AG45" i="75"/>
  <c r="U57" i="75"/>
  <c r="AU66" i="75"/>
  <c r="Z66" i="75"/>
  <c r="U51" i="75"/>
  <c r="AN66" i="75"/>
  <c r="AG66" i="75"/>
  <c r="AG37" i="75"/>
  <c r="U38" i="75"/>
  <c r="AN45" i="75"/>
  <c r="AU37" i="75"/>
  <c r="AN65" i="75"/>
  <c r="Z58" i="75"/>
  <c r="AN67" i="75"/>
  <c r="AG67" i="75"/>
  <c r="Z39" i="75"/>
  <c r="Z45" i="75"/>
  <c r="AG51" i="75"/>
  <c r="AN59" i="75"/>
  <c r="AN57" i="75"/>
  <c r="Z42" i="75"/>
  <c r="Z51" i="75"/>
  <c r="Z67" i="75"/>
  <c r="AU38" i="75"/>
  <c r="U45" i="75"/>
  <c r="U42" i="75"/>
  <c r="AU58" i="75"/>
  <c r="AG35" i="75"/>
  <c r="Z59" i="75"/>
  <c r="AU42" i="75"/>
  <c r="AU67" i="75"/>
  <c r="Z37" i="75"/>
  <c r="AN42" i="75"/>
  <c r="AU43" i="75"/>
  <c r="AN43" i="75"/>
  <c r="AU46" i="75"/>
  <c r="AG62" i="75"/>
  <c r="AN62" i="75"/>
  <c r="AU57" i="75"/>
  <c r="U43" i="75"/>
  <c r="AU59" i="75"/>
  <c r="AG59" i="75"/>
  <c r="AG56" i="75"/>
  <c r="U50" i="75"/>
  <c r="Z35" i="75"/>
  <c r="AN51" i="75"/>
  <c r="AN35" i="75"/>
  <c r="U35" i="75"/>
  <c r="AU41" i="75"/>
  <c r="AU54" i="75"/>
  <c r="U62" i="75"/>
  <c r="AU39" i="75"/>
  <c r="U39" i="75"/>
  <c r="AN63" i="75"/>
  <c r="AN61" i="75"/>
  <c r="AN54" i="75"/>
  <c r="AU55" i="75"/>
  <c r="U41" i="75"/>
  <c r="AU61" i="75"/>
  <c r="U46" i="75"/>
  <c r="U55" i="75"/>
  <c r="AG63" i="75"/>
  <c r="Z48" i="75"/>
  <c r="AN46" i="75"/>
  <c r="AG46" i="75"/>
  <c r="AU47" i="75"/>
  <c r="Z53" i="75"/>
  <c r="AG43" i="75"/>
  <c r="Z40" i="75"/>
  <c r="AG42" i="75"/>
  <c r="Z46" i="75"/>
  <c r="Z36" i="75"/>
  <c r="Z61" i="75"/>
  <c r="AN39" i="75"/>
  <c r="U47" i="75"/>
  <c r="AG55" i="75"/>
  <c r="Z41" i="75"/>
  <c r="AU62" i="75"/>
  <c r="Z47" i="75"/>
  <c r="Z63" i="75"/>
  <c r="U49" i="75"/>
  <c r="AG65" i="75"/>
  <c r="AU40" i="75"/>
  <c r="Z52" i="75"/>
  <c r="AN60" i="75"/>
  <c r="U60" i="75"/>
  <c r="Z62" i="75"/>
  <c r="AN55" i="75"/>
  <c r="Z49" i="75"/>
  <c r="U54" i="75"/>
  <c r="AN49" i="75"/>
  <c r="AG49" i="75"/>
  <c r="AG61" i="75"/>
  <c r="Z50" i="75"/>
  <c r="AU36" i="75"/>
  <c r="U48" i="75"/>
  <c r="AU56" i="75"/>
  <c r="AU50" i="75"/>
  <c r="AG36" i="75"/>
  <c r="Z60" i="75"/>
  <c r="AG64" i="75"/>
  <c r="Z54" i="75"/>
  <c r="AN50" i="75"/>
  <c r="U36" i="75"/>
  <c r="U40" i="75"/>
  <c r="U44" i="75"/>
  <c r="AN56" i="75"/>
  <c r="Z68" i="75"/>
  <c r="AU49" i="75"/>
  <c r="AN41" i="75"/>
  <c r="AG54" i="75"/>
  <c r="AG50" i="75"/>
  <c r="AG40" i="75"/>
  <c r="AU44" i="75"/>
  <c r="AN64" i="75"/>
  <c r="AN40" i="75"/>
  <c r="AU60" i="75"/>
  <c r="AG53" i="75"/>
  <c r="Z56" i="75"/>
  <c r="Z44" i="75"/>
  <c r="AN52" i="75"/>
  <c r="AG68" i="75"/>
  <c r="AU63" i="75"/>
  <c r="AG41" i="75"/>
  <c r="AN36" i="75"/>
  <c r="AN44" i="75"/>
  <c r="AU48" i="75"/>
  <c r="AG48" i="75"/>
  <c r="AN68" i="75"/>
  <c r="U52" i="75"/>
  <c r="AU52" i="75"/>
  <c r="AG60" i="75"/>
  <c r="U64" i="75"/>
  <c r="I14" i="72"/>
  <c r="AN167" i="75"/>
  <c r="AU264" i="75"/>
  <c r="AG117" i="75"/>
  <c r="Z246" i="75"/>
  <c r="Z275" i="75"/>
  <c r="U350" i="75"/>
  <c r="Z475" i="75"/>
  <c r="AN628" i="75"/>
  <c r="AU612" i="75"/>
  <c r="AU592" i="75"/>
  <c r="AU584" i="75"/>
  <c r="AG560" i="75"/>
  <c r="Z556" i="75"/>
  <c r="AU544" i="75"/>
  <c r="AN536" i="75"/>
  <c r="AI512" i="75"/>
  <c r="U508" i="75"/>
  <c r="AU400" i="75"/>
  <c r="AN396" i="75"/>
  <c r="AU388" i="75"/>
  <c r="U376" i="75"/>
  <c r="AN368" i="75"/>
  <c r="AU336" i="75"/>
  <c r="AN320" i="75"/>
  <c r="Z268" i="75"/>
  <c r="AG268" i="75"/>
  <c r="AN232" i="75"/>
  <c r="AN216" i="75"/>
  <c r="AN140" i="75"/>
  <c r="AN206" i="75"/>
  <c r="U577" i="75"/>
  <c r="AN597" i="75"/>
  <c r="AN101" i="75"/>
  <c r="AB523" i="75"/>
  <c r="AB524" i="75"/>
  <c r="AB519" i="75"/>
  <c r="AB511" i="75"/>
  <c r="L624" i="75"/>
  <c r="M492" i="75"/>
  <c r="M233" i="75"/>
  <c r="L254" i="75"/>
  <c r="M90" i="75"/>
  <c r="M367" i="75"/>
  <c r="M620" i="75"/>
  <c r="M323" i="75"/>
  <c r="L636" i="75"/>
  <c r="L429" i="75"/>
  <c r="L292" i="75"/>
  <c r="L438" i="75"/>
  <c r="L617" i="75"/>
  <c r="L610" i="75"/>
  <c r="L619" i="75"/>
  <c r="M102" i="75"/>
  <c r="M166" i="75"/>
  <c r="M162" i="75"/>
  <c r="L100" i="75"/>
  <c r="M333" i="75"/>
  <c r="M132" i="75"/>
  <c r="M13" i="75"/>
  <c r="M18" i="75"/>
  <c r="L137" i="75"/>
  <c r="M473" i="75"/>
  <c r="L307" i="75"/>
  <c r="L548" i="75"/>
  <c r="M205" i="75"/>
  <c r="L554" i="75"/>
  <c r="M470" i="75"/>
  <c r="L557" i="75"/>
  <c r="L170" i="75"/>
  <c r="L573" i="75"/>
  <c r="L13" i="75"/>
  <c r="L317" i="75"/>
  <c r="L671" i="75"/>
  <c r="M632" i="75"/>
  <c r="M455" i="75"/>
  <c r="L224" i="75"/>
  <c r="M465" i="75"/>
  <c r="L129" i="75"/>
  <c r="L38" i="75"/>
  <c r="M671" i="75"/>
  <c r="L370" i="75"/>
  <c r="M201" i="75"/>
  <c r="M441" i="75"/>
  <c r="M633" i="75"/>
  <c r="M617" i="75"/>
  <c r="L169" i="75"/>
  <c r="L508" i="75"/>
  <c r="M419" i="75"/>
  <c r="M451" i="75"/>
  <c r="L364" i="75"/>
  <c r="M207" i="75"/>
  <c r="L403" i="75"/>
  <c r="M169" i="75"/>
  <c r="L408" i="75"/>
  <c r="M458" i="75"/>
  <c r="M468" i="75"/>
  <c r="M203" i="75"/>
  <c r="M305" i="75"/>
  <c r="L287" i="75"/>
  <c r="M95" i="75"/>
  <c r="M316" i="75"/>
  <c r="M145" i="75"/>
  <c r="L111" i="75"/>
  <c r="M299" i="75"/>
  <c r="M622" i="75"/>
  <c r="M636" i="75"/>
  <c r="L418" i="75"/>
  <c r="L231" i="75"/>
  <c r="L238" i="75"/>
  <c r="M308" i="75"/>
  <c r="M615" i="75"/>
  <c r="M489" i="75"/>
  <c r="L359" i="75"/>
  <c r="M40" i="75"/>
  <c r="L299" i="75"/>
  <c r="M149" i="75"/>
  <c r="L393" i="75"/>
  <c r="M445" i="75"/>
  <c r="M185" i="75"/>
  <c r="M629" i="75"/>
  <c r="M486" i="75"/>
  <c r="M359" i="75"/>
  <c r="M114" i="75"/>
  <c r="L268" i="75"/>
  <c r="M484" i="75"/>
  <c r="K422" i="75"/>
  <c r="K122" i="75"/>
  <c r="K90" i="75"/>
  <c r="K446" i="75"/>
  <c r="K347" i="75"/>
  <c r="K145" i="75"/>
  <c r="K81" i="75"/>
  <c r="K355" i="75"/>
  <c r="K425" i="75"/>
  <c r="K75" i="75"/>
  <c r="K86" i="75"/>
  <c r="K616" i="75"/>
  <c r="K474" i="75"/>
  <c r="K344" i="75"/>
  <c r="K72" i="75"/>
  <c r="K671" i="75"/>
  <c r="K424" i="75"/>
  <c r="K130" i="75"/>
  <c r="K466" i="75"/>
  <c r="K619" i="75"/>
  <c r="K301" i="75"/>
  <c r="K297" i="75"/>
  <c r="K354" i="75"/>
  <c r="K110" i="75"/>
  <c r="K290" i="75"/>
  <c r="K164" i="75"/>
  <c r="K454" i="75"/>
  <c r="K609" i="75"/>
  <c r="K462" i="75"/>
  <c r="K364" i="75"/>
  <c r="K670" i="75"/>
  <c r="K98" i="75"/>
  <c r="K632" i="75"/>
  <c r="K159" i="75"/>
  <c r="K138" i="75"/>
  <c r="K631" i="75"/>
  <c r="K311" i="75"/>
  <c r="K146" i="75"/>
  <c r="K611" i="75"/>
  <c r="K460" i="75"/>
  <c r="K405" i="75"/>
  <c r="K369" i="75"/>
  <c r="K303" i="75"/>
  <c r="K289" i="75"/>
  <c r="K155" i="75"/>
  <c r="K348" i="75"/>
  <c r="K166" i="75"/>
  <c r="K156" i="75"/>
  <c r="K57" i="75"/>
  <c r="K636" i="75"/>
  <c r="K630" i="75"/>
  <c r="K388" i="75"/>
  <c r="K353" i="75"/>
  <c r="K418" i="75"/>
  <c r="K349" i="75"/>
  <c r="K157" i="75"/>
  <c r="K147" i="75"/>
  <c r="K118" i="75"/>
  <c r="K91" i="75"/>
  <c r="K56" i="75"/>
  <c r="K327" i="75"/>
  <c r="K293" i="75"/>
  <c r="K83" i="75"/>
  <c r="K29" i="75"/>
  <c r="K5" i="75"/>
  <c r="K84" i="75"/>
  <c r="K107" i="75"/>
  <c r="K387" i="75"/>
  <c r="K381" i="75"/>
  <c r="K195" i="75"/>
  <c r="K154" i="75"/>
  <c r="K124" i="75"/>
  <c r="K34" i="75"/>
  <c r="K370" i="75"/>
  <c r="K399" i="75"/>
  <c r="K193" i="75"/>
  <c r="K27" i="75"/>
  <c r="K153" i="75"/>
  <c r="K372" i="75"/>
  <c r="K20" i="75"/>
  <c r="K15" i="75"/>
  <c r="K101" i="75"/>
  <c r="K467" i="75"/>
  <c r="K25" i="75"/>
  <c r="K3" i="75"/>
  <c r="K30" i="75"/>
  <c r="K362" i="75"/>
  <c r="K620" i="75"/>
  <c r="K442" i="75"/>
  <c r="K384" i="75"/>
  <c r="K360" i="75"/>
  <c r="K160" i="75"/>
  <c r="K115" i="75"/>
  <c r="K133" i="75"/>
  <c r="K126" i="75"/>
  <c r="K614" i="75"/>
  <c r="K634" i="75"/>
  <c r="K296" i="75"/>
  <c r="K151" i="75"/>
  <c r="K33" i="75"/>
  <c r="K375" i="75"/>
  <c r="K69" i="75"/>
  <c r="K309" i="75"/>
  <c r="K394" i="75"/>
  <c r="K24" i="75"/>
  <c r="K621" i="75"/>
  <c r="K500" i="75"/>
  <c r="K468" i="75"/>
  <c r="K393" i="75"/>
  <c r="K448" i="75"/>
  <c r="K374" i="75"/>
  <c r="K357" i="75"/>
  <c r="K158" i="75"/>
  <c r="K82" i="75"/>
  <c r="K31" i="75"/>
  <c r="K100" i="75"/>
  <c r="K28" i="75"/>
  <c r="K165" i="75"/>
  <c r="K427" i="75"/>
  <c r="K402" i="75"/>
  <c r="K71" i="75"/>
  <c r="K6" i="75"/>
  <c r="K416" i="75"/>
  <c r="K469" i="75"/>
  <c r="K628" i="75"/>
  <c r="K463" i="75"/>
  <c r="K368" i="75"/>
  <c r="K22" i="75"/>
  <c r="K452" i="75"/>
  <c r="K447" i="75"/>
  <c r="K389" i="75"/>
  <c r="K350" i="75"/>
  <c r="K225" i="75"/>
  <c r="K189" i="75"/>
  <c r="K121" i="75"/>
  <c r="K618" i="75"/>
  <c r="K456" i="75"/>
  <c r="K352" i="75"/>
  <c r="K152" i="75"/>
  <c r="K95" i="75"/>
  <c r="K167" i="75"/>
  <c r="K485" i="75"/>
  <c r="K21" i="75"/>
  <c r="K11" i="75"/>
  <c r="K617" i="75"/>
  <c r="K627" i="75"/>
  <c r="K376" i="75"/>
  <c r="K358" i="75"/>
  <c r="K346" i="75"/>
  <c r="K222" i="75"/>
  <c r="K187" i="75"/>
  <c r="K105" i="75"/>
  <c r="K49" i="75"/>
  <c r="K142" i="75"/>
  <c r="K47" i="75"/>
  <c r="K453" i="75"/>
  <c r="K373" i="75"/>
  <c r="K149" i="75"/>
  <c r="K232" i="75"/>
  <c r="K48" i="75"/>
  <c r="K397" i="75"/>
  <c r="K120" i="75"/>
  <c r="K366" i="75"/>
  <c r="K382" i="75"/>
  <c r="K315" i="75"/>
  <c r="K398" i="75"/>
  <c r="K12" i="75"/>
  <c r="K400" i="75"/>
  <c r="K563" i="75"/>
  <c r="K259" i="75"/>
  <c r="K624" i="75"/>
  <c r="K412" i="75"/>
  <c r="K365" i="75"/>
  <c r="K245" i="75"/>
  <c r="K172" i="75"/>
  <c r="K46" i="75"/>
  <c r="K17" i="75"/>
  <c r="K111" i="75"/>
  <c r="K625" i="75"/>
  <c r="K379" i="75"/>
  <c r="K108" i="75"/>
  <c r="K39" i="75"/>
  <c r="K141" i="75"/>
  <c r="K635" i="75"/>
  <c r="K411" i="75"/>
  <c r="K23" i="75"/>
  <c r="K63" i="75"/>
  <c r="K334" i="75"/>
  <c r="K226" i="75"/>
  <c r="K404" i="75"/>
  <c r="K361" i="75"/>
  <c r="K310" i="75"/>
  <c r="K224" i="75"/>
  <c r="K192" i="75"/>
  <c r="K43" i="75"/>
  <c r="K8" i="75"/>
  <c r="K623" i="75"/>
  <c r="K408" i="75"/>
  <c r="K36" i="75"/>
  <c r="K498" i="75"/>
  <c r="K104" i="75"/>
  <c r="K308" i="75"/>
  <c r="K9" i="75"/>
  <c r="K312" i="75"/>
  <c r="K205" i="75"/>
  <c r="K488" i="75"/>
  <c r="K403" i="75"/>
  <c r="K386" i="75"/>
  <c r="K377" i="75"/>
  <c r="K371" i="75"/>
  <c r="K168" i="75"/>
  <c r="K183" i="75"/>
  <c r="K40" i="75"/>
  <c r="K73" i="75"/>
  <c r="K506" i="75"/>
  <c r="K483" i="75"/>
  <c r="K436" i="75"/>
  <c r="K137" i="75"/>
  <c r="K161" i="75"/>
  <c r="K342" i="75"/>
  <c r="K395" i="75"/>
  <c r="K173" i="75"/>
  <c r="I17" i="88"/>
  <c r="I74" i="88"/>
  <c r="I120" i="88"/>
  <c r="I65" i="88"/>
  <c r="I62" i="88"/>
  <c r="I35" i="88"/>
  <c r="I20" i="88"/>
  <c r="I108" i="88"/>
  <c r="I61" i="88"/>
  <c r="I67" i="88"/>
  <c r="I80" i="88"/>
  <c r="I41" i="88"/>
  <c r="I73" i="88"/>
  <c r="I38" i="88"/>
  <c r="I96" i="88"/>
  <c r="I49" i="88"/>
  <c r="I8" i="88"/>
  <c r="I72" i="88"/>
  <c r="I100" i="88"/>
  <c r="I97" i="88"/>
  <c r="I115" i="88"/>
  <c r="I21" i="88"/>
  <c r="I87" i="88"/>
  <c r="I59" i="88"/>
  <c r="I57" i="88"/>
  <c r="I19" i="88"/>
  <c r="I121" i="88"/>
  <c r="I24" i="88"/>
  <c r="I25" i="88"/>
  <c r="I48" i="88"/>
  <c r="I40" i="88"/>
  <c r="I56" i="88"/>
  <c r="I111" i="88"/>
  <c r="I36" i="88"/>
  <c r="I81" i="88"/>
  <c r="M454" i="75"/>
  <c r="M462" i="75"/>
  <c r="L233" i="75"/>
  <c r="L225" i="75"/>
  <c r="M4" i="75"/>
  <c r="L615" i="75"/>
  <c r="L369" i="75"/>
  <c r="M180" i="75"/>
  <c r="L108" i="75"/>
  <c r="L407" i="75"/>
  <c r="M220" i="75"/>
  <c r="L414" i="75"/>
  <c r="M300" i="75"/>
  <c r="M408" i="75"/>
  <c r="L613" i="75"/>
  <c r="M497" i="75"/>
  <c r="M503" i="75"/>
  <c r="M446" i="75"/>
  <c r="L385" i="75"/>
  <c r="M319" i="75"/>
  <c r="L227" i="75"/>
  <c r="L250" i="75"/>
  <c r="M206" i="75"/>
  <c r="M188" i="75"/>
  <c r="L109" i="75"/>
  <c r="M85" i="75"/>
  <c r="L544" i="75"/>
  <c r="L354" i="75"/>
  <c r="M178" i="75"/>
  <c r="M568" i="75"/>
  <c r="L625" i="75"/>
  <c r="L434" i="75"/>
  <c r="M332" i="75"/>
  <c r="L379" i="75"/>
  <c r="M119" i="75"/>
  <c r="M609" i="75"/>
  <c r="M485" i="75"/>
  <c r="L498" i="75"/>
  <c r="M345" i="75"/>
  <c r="M192" i="75"/>
  <c r="L88" i="75"/>
  <c r="M165" i="75"/>
  <c r="L633" i="75"/>
  <c r="M631" i="75"/>
  <c r="L629" i="75"/>
  <c r="L484" i="75"/>
  <c r="M48" i="75"/>
  <c r="L123" i="75"/>
  <c r="M291" i="75"/>
  <c r="L621" i="75"/>
  <c r="L558" i="75"/>
  <c r="M498" i="75"/>
  <c r="L437" i="75"/>
  <c r="L398" i="75"/>
  <c r="L358" i="75"/>
  <c r="M337" i="75"/>
  <c r="L120" i="75"/>
  <c r="L82" i="75"/>
  <c r="M53" i="75"/>
  <c r="L631" i="75"/>
  <c r="L627" i="75"/>
  <c r="L134" i="75"/>
  <c r="M36" i="75"/>
  <c r="L102" i="75"/>
  <c r="L68" i="75"/>
  <c r="M623" i="75"/>
  <c r="M621" i="75"/>
  <c r="L501" i="75"/>
  <c r="L415" i="75"/>
  <c r="M358" i="75"/>
  <c r="M290" i="75"/>
  <c r="L229" i="75"/>
  <c r="L76" i="75"/>
  <c r="M628" i="75"/>
  <c r="L406" i="75"/>
  <c r="M309" i="75"/>
  <c r="L84" i="75"/>
  <c r="L502" i="75"/>
  <c r="M324" i="75"/>
  <c r="L673" i="75"/>
  <c r="M501" i="75"/>
  <c r="L419" i="75"/>
  <c r="M424" i="75"/>
  <c r="M311" i="75"/>
  <c r="L374" i="75"/>
  <c r="L240" i="75"/>
  <c r="L115" i="75"/>
  <c r="M216" i="75"/>
  <c r="M156" i="75"/>
  <c r="L435" i="75"/>
  <c r="L270" i="75"/>
  <c r="M174" i="75"/>
  <c r="L404" i="75"/>
  <c r="M306" i="75"/>
  <c r="M553" i="75"/>
  <c r="M559" i="75"/>
  <c r="M464" i="75"/>
  <c r="L436" i="75"/>
  <c r="L430" i="75"/>
  <c r="L409" i="75"/>
  <c r="M307" i="75"/>
  <c r="M340" i="75"/>
  <c r="M295" i="75"/>
  <c r="L249" i="75"/>
  <c r="L241" i="75"/>
  <c r="L222" i="75"/>
  <c r="M168" i="75"/>
  <c r="L247" i="75"/>
  <c r="L52" i="75"/>
  <c r="L75" i="75"/>
  <c r="L156" i="75"/>
  <c r="M627" i="75"/>
  <c r="M495" i="75"/>
  <c r="L423" i="75"/>
  <c r="M186" i="75"/>
  <c r="L69" i="75"/>
  <c r="L80" i="75"/>
  <c r="M303" i="75"/>
  <c r="L620" i="75"/>
  <c r="M70" i="75"/>
  <c r="M17" i="75"/>
  <c r="M148" i="75"/>
  <c r="L87" i="75"/>
  <c r="L353" i="75"/>
  <c r="M33" i="75"/>
  <c r="M146" i="75"/>
  <c r="L74" i="75"/>
  <c r="L337" i="75"/>
  <c r="L149" i="75"/>
  <c r="M438" i="75"/>
  <c r="L253" i="75"/>
  <c r="L384" i="75"/>
  <c r="L478" i="75"/>
  <c r="M226" i="75"/>
  <c r="L630" i="75"/>
  <c r="M542" i="75"/>
  <c r="L537" i="75"/>
  <c r="L562" i="75"/>
  <c r="L432" i="75"/>
  <c r="L355" i="75"/>
  <c r="L310" i="75"/>
  <c r="L322" i="75"/>
  <c r="L237" i="75"/>
  <c r="L357" i="75"/>
  <c r="M215" i="75"/>
  <c r="L166" i="75"/>
  <c r="M172" i="75"/>
  <c r="L121" i="75"/>
  <c r="L40" i="75"/>
  <c r="M75" i="75"/>
  <c r="L53" i="75"/>
  <c r="M23" i="75"/>
  <c r="M557" i="75"/>
  <c r="L426" i="75"/>
  <c r="L383" i="75"/>
  <c r="M339" i="75"/>
  <c r="L66" i="75"/>
  <c r="M11" i="75"/>
  <c r="L131" i="75"/>
  <c r="M551" i="75"/>
  <c r="L420" i="75"/>
  <c r="L39" i="75"/>
  <c r="M190" i="75"/>
  <c r="L173" i="75"/>
  <c r="M8" i="75"/>
  <c r="L489" i="75"/>
  <c r="L496" i="75"/>
  <c r="L246" i="75"/>
  <c r="M626" i="75"/>
  <c r="M630" i="75"/>
  <c r="M562" i="75"/>
  <c r="L509" i="75"/>
  <c r="M474" i="75"/>
  <c r="M432" i="75"/>
  <c r="L412" i="75"/>
  <c r="L425" i="75"/>
  <c r="L396" i="75"/>
  <c r="M310" i="75"/>
  <c r="M322" i="75"/>
  <c r="L371" i="75"/>
  <c r="L274" i="75"/>
  <c r="L252" i="75"/>
  <c r="M191" i="75"/>
  <c r="M68" i="75"/>
  <c r="L37" i="75"/>
  <c r="L94" i="75"/>
  <c r="M44" i="75"/>
  <c r="M19" i="75"/>
  <c r="L559" i="75"/>
  <c r="L634" i="75"/>
  <c r="L387" i="75"/>
  <c r="L378" i="75"/>
  <c r="L399" i="75"/>
  <c r="L232" i="75"/>
  <c r="M9" i="75"/>
  <c r="M167" i="75"/>
  <c r="M552" i="75"/>
  <c r="L417" i="75"/>
  <c r="M141" i="75"/>
  <c r="L293" i="75"/>
  <c r="L397" i="75"/>
  <c r="L90" i="75"/>
  <c r="L78" i="75"/>
  <c r="L481" i="75"/>
  <c r="L395" i="75"/>
  <c r="L373" i="75"/>
  <c r="L244" i="75"/>
  <c r="L61" i="75"/>
  <c r="L391" i="75"/>
  <c r="L150" i="75"/>
  <c r="L561" i="75"/>
  <c r="L539" i="75"/>
  <c r="M509" i="75"/>
  <c r="M476" i="75"/>
  <c r="L431" i="75"/>
  <c r="L427" i="75"/>
  <c r="L421" i="75"/>
  <c r="L343" i="75"/>
  <c r="L362" i="75"/>
  <c r="L251" i="75"/>
  <c r="M357" i="75"/>
  <c r="M65" i="75"/>
  <c r="L106" i="75"/>
  <c r="M163" i="75"/>
  <c r="L59" i="75"/>
  <c r="M14" i="75"/>
  <c r="M634" i="75"/>
  <c r="M481" i="75"/>
  <c r="M490" i="75"/>
  <c r="M361" i="75"/>
  <c r="M356" i="75"/>
  <c r="L275" i="75"/>
  <c r="M193" i="75"/>
  <c r="M24" i="75"/>
  <c r="M297" i="75"/>
  <c r="M417" i="75"/>
  <c r="L139" i="75"/>
  <c r="M293" i="75"/>
  <c r="L499" i="75"/>
  <c r="L175" i="75"/>
  <c r="L47" i="75"/>
  <c r="M435" i="75"/>
  <c r="L505" i="75"/>
  <c r="M613" i="75"/>
  <c r="M624" i="75"/>
  <c r="M610" i="75"/>
  <c r="M619" i="75"/>
  <c r="L536" i="75"/>
  <c r="L540" i="75"/>
  <c r="M507" i="75"/>
  <c r="L494" i="75"/>
  <c r="M427" i="75"/>
  <c r="M421" i="75"/>
  <c r="L339" i="75"/>
  <c r="L394" i="75"/>
  <c r="M298" i="75"/>
  <c r="M338" i="75"/>
  <c r="L304" i="75"/>
  <c r="L245" i="75"/>
  <c r="M289" i="75"/>
  <c r="M195" i="75"/>
  <c r="M62" i="75"/>
  <c r="M61" i="75"/>
  <c r="M161" i="75"/>
  <c r="L144" i="75"/>
  <c r="M50" i="75"/>
  <c r="M635" i="75"/>
  <c r="M487" i="75"/>
  <c r="M196" i="75"/>
  <c r="M202" i="75"/>
  <c r="L392" i="75"/>
  <c r="M321" i="75"/>
  <c r="M2" i="75"/>
  <c r="L48" i="75"/>
  <c r="L89" i="75"/>
  <c r="M315" i="75"/>
  <c r="L243" i="75"/>
  <c r="L375" i="75"/>
  <c r="L242" i="75"/>
  <c r="M123" i="75"/>
  <c r="M138" i="75"/>
  <c r="M80" i="75"/>
  <c r="M612" i="75"/>
  <c r="L570" i="75"/>
  <c r="M536" i="75"/>
  <c r="M504" i="75"/>
  <c r="M447" i="75"/>
  <c r="L410" i="75"/>
  <c r="L424" i="75"/>
  <c r="L386" i="75"/>
  <c r="L248" i="75"/>
  <c r="L390" i="75"/>
  <c r="M304" i="75"/>
  <c r="M177" i="75"/>
  <c r="M135" i="75"/>
  <c r="M46" i="75"/>
  <c r="M120" i="75"/>
  <c r="M16" i="75"/>
  <c r="L543" i="75"/>
  <c r="L300" i="75"/>
  <c r="L309" i="75"/>
  <c r="L136" i="75"/>
  <c r="L101" i="75"/>
  <c r="M502" i="75"/>
  <c r="M147" i="75"/>
  <c r="M368" i="75"/>
  <c r="L475" i="75"/>
  <c r="L456" i="75"/>
  <c r="L472" i="75"/>
  <c r="L471" i="75"/>
  <c r="L447" i="75"/>
  <c r="L455" i="75"/>
  <c r="L442" i="75"/>
  <c r="L463" i="75"/>
  <c r="L450" i="75"/>
  <c r="L453" i="75"/>
  <c r="L443" i="75"/>
  <c r="L457" i="75"/>
  <c r="L473" i="75"/>
  <c r="L454" i="75"/>
  <c r="L452" i="75"/>
  <c r="L476" i="75"/>
  <c r="L441" i="75"/>
  <c r="L467" i="75"/>
  <c r="L440" i="75"/>
  <c r="L439" i="75"/>
  <c r="L460" i="75"/>
  <c r="L464" i="75"/>
  <c r="L474" i="75"/>
  <c r="L458" i="75"/>
  <c r="L466" i="75"/>
  <c r="L459" i="75"/>
  <c r="L461" i="75"/>
  <c r="L448" i="75"/>
  <c r="L477" i="75"/>
  <c r="L449" i="75"/>
  <c r="L465" i="75"/>
  <c r="L462" i="75"/>
  <c r="L444" i="75"/>
  <c r="L451" i="75"/>
  <c r="L469" i="75"/>
  <c r="L445" i="75"/>
  <c r="L446" i="75"/>
  <c r="L468" i="75"/>
  <c r="L470" i="75"/>
  <c r="L189" i="75"/>
  <c r="L218" i="75"/>
  <c r="L178" i="75"/>
  <c r="L205" i="75"/>
  <c r="L214" i="75"/>
  <c r="L202" i="75"/>
  <c r="L185" i="75"/>
  <c r="L212" i="75"/>
  <c r="L190" i="75"/>
  <c r="L183" i="75"/>
  <c r="L188" i="75"/>
  <c r="L201" i="75"/>
  <c r="L198" i="75"/>
  <c r="L209" i="75"/>
  <c r="L217" i="75"/>
  <c r="L208" i="75"/>
  <c r="L207" i="75"/>
  <c r="L210" i="75"/>
  <c r="L180" i="75"/>
  <c r="L193" i="75"/>
  <c r="L195" i="75"/>
  <c r="L199" i="75"/>
  <c r="L192" i="75"/>
  <c r="L184" i="75"/>
  <c r="L216" i="75"/>
  <c r="L186" i="75"/>
  <c r="L219" i="75"/>
  <c r="L197" i="75"/>
  <c r="L182" i="75"/>
  <c r="L177" i="75"/>
  <c r="L220" i="75"/>
  <c r="L179" i="75"/>
  <c r="L204" i="75"/>
  <c r="L200" i="75"/>
  <c r="L187" i="75"/>
  <c r="L206" i="75"/>
  <c r="L196" i="75"/>
  <c r="L181" i="75"/>
  <c r="L203" i="75"/>
  <c r="L213" i="75"/>
  <c r="L215" i="75"/>
  <c r="L211" i="75"/>
  <c r="L194" i="75"/>
  <c r="L191" i="75"/>
  <c r="M241" i="75"/>
  <c r="M227" i="75"/>
  <c r="M230" i="75"/>
  <c r="M239" i="75"/>
  <c r="M249" i="75"/>
  <c r="M244" i="75"/>
  <c r="M225" i="75"/>
  <c r="M231" i="75"/>
  <c r="M253" i="75"/>
  <c r="M221" i="75"/>
  <c r="M224" i="75"/>
  <c r="M243" i="75"/>
  <c r="M245" i="75"/>
  <c r="M222" i="75"/>
  <c r="M246" i="75"/>
  <c r="M247" i="75"/>
  <c r="M250" i="75"/>
  <c r="M236" i="75"/>
  <c r="M228" i="75"/>
  <c r="M235" i="75"/>
  <c r="M248" i="75"/>
  <c r="M252" i="75"/>
  <c r="M240" i="75"/>
  <c r="M251" i="75"/>
  <c r="M234" i="75"/>
  <c r="M229" i="75"/>
  <c r="M223" i="75"/>
  <c r="M232" i="75"/>
  <c r="M238" i="75"/>
  <c r="M379" i="75"/>
  <c r="M393" i="75"/>
  <c r="M381" i="75"/>
  <c r="M403" i="75"/>
  <c r="M397" i="75"/>
  <c r="M382" i="75"/>
  <c r="M375" i="75"/>
  <c r="M401" i="75"/>
  <c r="M383" i="75"/>
  <c r="M404" i="75"/>
  <c r="M387" i="75"/>
  <c r="M380" i="75"/>
  <c r="M394" i="75"/>
  <c r="M395" i="75"/>
  <c r="M399" i="75"/>
  <c r="M392" i="75"/>
  <c r="M378" i="75"/>
  <c r="M400" i="75"/>
  <c r="M390" i="75"/>
  <c r="M372" i="75"/>
  <c r="M385" i="75"/>
  <c r="M389" i="75"/>
  <c r="M388" i="75"/>
  <c r="M402" i="75"/>
  <c r="M396" i="75"/>
  <c r="M405" i="75"/>
  <c r="M386" i="75"/>
  <c r="M373" i="75"/>
  <c r="M384" i="75"/>
  <c r="M377" i="75"/>
  <c r="M398" i="75"/>
  <c r="M376" i="75"/>
  <c r="M374" i="75"/>
  <c r="M391" i="75"/>
  <c r="M237" i="75"/>
  <c r="M242" i="75"/>
  <c r="L26" i="75"/>
  <c r="L6" i="75"/>
  <c r="L5" i="75"/>
  <c r="L9" i="75"/>
  <c r="L32" i="75"/>
  <c r="L17" i="75"/>
  <c r="L15" i="75"/>
  <c r="L332" i="75"/>
  <c r="L324" i="75"/>
  <c r="L320" i="75"/>
  <c r="L325" i="75"/>
  <c r="L319" i="75"/>
  <c r="L338" i="75"/>
  <c r="L330" i="75"/>
  <c r="L327" i="75"/>
  <c r="L326" i="75"/>
  <c r="L328" i="75"/>
  <c r="M263" i="75"/>
  <c r="M258" i="75"/>
  <c r="M287" i="75"/>
  <c r="M281" i="75"/>
  <c r="M284" i="75"/>
  <c r="M283" i="75"/>
  <c r="M282" i="75"/>
  <c r="M280" i="75"/>
  <c r="M268" i="75"/>
  <c r="M257" i="75"/>
  <c r="M272" i="75"/>
  <c r="M286" i="75"/>
  <c r="M274" i="75"/>
  <c r="L14" i="75"/>
  <c r="L36" i="75"/>
  <c r="L42" i="75"/>
  <c r="L57" i="75"/>
  <c r="L54" i="75"/>
  <c r="L58" i="75"/>
  <c r="L41" i="75"/>
  <c r="L63" i="75"/>
  <c r="L67" i="75"/>
  <c r="L45" i="75"/>
  <c r="L46" i="75"/>
  <c r="L55" i="75"/>
  <c r="L341" i="75"/>
  <c r="L340" i="75"/>
  <c r="M271" i="75"/>
  <c r="L323" i="75"/>
  <c r="L49" i="75"/>
  <c r="M99" i="75"/>
  <c r="L4" i="75"/>
  <c r="M100" i="75"/>
  <c r="L34" i="75"/>
  <c r="L265" i="75"/>
  <c r="M273" i="75"/>
  <c r="M115" i="75"/>
  <c r="L50" i="75"/>
  <c r="L51" i="75"/>
  <c r="L20" i="75"/>
  <c r="L18" i="75"/>
  <c r="L266" i="75"/>
  <c r="L62" i="75"/>
  <c r="L158" i="75"/>
  <c r="L172" i="75"/>
  <c r="L176" i="75"/>
  <c r="L165" i="75"/>
  <c r="L174" i="75"/>
  <c r="L168" i="75"/>
  <c r="L162" i="75"/>
  <c r="L153" i="75"/>
  <c r="L171" i="75"/>
  <c r="L157" i="75"/>
  <c r="L161" i="75"/>
  <c r="L141" i="75"/>
  <c r="L167" i="75"/>
  <c r="L145" i="75"/>
  <c r="L151" i="75"/>
  <c r="L159" i="75"/>
  <c r="L497" i="75"/>
  <c r="L495" i="75"/>
  <c r="L485" i="75"/>
  <c r="L487" i="75"/>
  <c r="L503" i="75"/>
  <c r="L507" i="75"/>
  <c r="L493" i="75"/>
  <c r="L480" i="75"/>
  <c r="L490" i="75"/>
  <c r="M411" i="75"/>
  <c r="M413" i="75"/>
  <c r="M436" i="75"/>
  <c r="M426" i="75"/>
  <c r="M429" i="75"/>
  <c r="M406" i="75"/>
  <c r="M409" i="75"/>
  <c r="M416" i="75"/>
  <c r="M422" i="75"/>
  <c r="M410" i="75"/>
  <c r="M407" i="75"/>
  <c r="M434" i="75"/>
  <c r="M563" i="75"/>
  <c r="M549" i="75"/>
  <c r="M539" i="75"/>
  <c r="M351" i="75"/>
  <c r="M362" i="75"/>
  <c r="L43" i="75"/>
  <c r="M96" i="75"/>
  <c r="M94" i="75"/>
  <c r="L28" i="75"/>
  <c r="L262" i="75"/>
  <c r="M127" i="75"/>
  <c r="L29" i="75"/>
  <c r="L23" i="75"/>
  <c r="L261" i="75"/>
  <c r="M140" i="75"/>
  <c r="M355" i="75"/>
  <c r="M106" i="75"/>
  <c r="L21" i="75"/>
  <c r="L147" i="75"/>
  <c r="M261" i="75"/>
  <c r="M84" i="75"/>
  <c r="M71" i="75"/>
  <c r="M82" i="75"/>
  <c r="M101" i="75"/>
  <c r="M97" i="75"/>
  <c r="M81" i="75"/>
  <c r="M105" i="75"/>
  <c r="M93" i="75"/>
  <c r="M89" i="75"/>
  <c r="M670" i="75"/>
  <c r="M88" i="75"/>
  <c r="M118" i="75"/>
  <c r="L276" i="75"/>
  <c r="L281" i="75"/>
  <c r="L256" i="75"/>
  <c r="L273" i="75"/>
  <c r="L285" i="75"/>
  <c r="L279" i="75"/>
  <c r="L271" i="75"/>
  <c r="L258" i="75"/>
  <c r="M69" i="75"/>
  <c r="M73" i="75"/>
  <c r="M350" i="75"/>
  <c r="L7" i="75"/>
  <c r="M449" i="75"/>
  <c r="M444" i="75"/>
  <c r="M439" i="75"/>
  <c r="M440" i="75"/>
  <c r="M461" i="75"/>
  <c r="M450" i="75"/>
  <c r="M469" i="75"/>
  <c r="M459" i="75"/>
  <c r="M183" i="75"/>
  <c r="M187" i="75"/>
  <c r="M200" i="75"/>
  <c r="M214" i="75"/>
  <c r="M198" i="75"/>
  <c r="M211" i="75"/>
  <c r="M194" i="75"/>
  <c r="M204" i="75"/>
  <c r="M219" i="75"/>
  <c r="M217" i="75"/>
  <c r="M181" i="75"/>
  <c r="M189" i="75"/>
  <c r="M213" i="75"/>
  <c r="M179" i="75"/>
  <c r="M184" i="75"/>
  <c r="M182" i="75"/>
  <c r="M218" i="75"/>
  <c r="M550" i="75"/>
  <c r="M546" i="75"/>
  <c r="M467" i="75"/>
  <c r="L500" i="75"/>
  <c r="M442" i="75"/>
  <c r="M460" i="75"/>
  <c r="M430" i="75"/>
  <c r="M412" i="75"/>
  <c r="L335" i="75"/>
  <c r="L360" i="75"/>
  <c r="M328" i="75"/>
  <c r="L263" i="75"/>
  <c r="M259" i="75"/>
  <c r="L347" i="75"/>
  <c r="M210" i="75"/>
  <c r="M58" i="75"/>
  <c r="L127" i="75"/>
  <c r="L143" i="75"/>
  <c r="L31" i="75"/>
  <c r="M59" i="75"/>
  <c r="L10" i="75"/>
  <c r="L611" i="75"/>
  <c r="M544" i="75"/>
  <c r="M548" i="75"/>
  <c r="L567" i="75"/>
  <c r="L479" i="75"/>
  <c r="M466" i="75"/>
  <c r="M276" i="75"/>
  <c r="M160" i="75"/>
  <c r="L65" i="75"/>
  <c r="L30" i="75"/>
  <c r="M414" i="75"/>
  <c r="M176" i="75"/>
  <c r="M208" i="75"/>
  <c r="L321" i="75"/>
  <c r="M74" i="75"/>
  <c r="M437" i="75"/>
  <c r="L506" i="75"/>
  <c r="M60" i="75"/>
  <c r="M471" i="75"/>
  <c r="L290" i="75"/>
  <c r="M570" i="75"/>
  <c r="L492" i="75"/>
  <c r="M415" i="75"/>
  <c r="M266" i="75"/>
  <c r="M255" i="75"/>
  <c r="L8" i="75"/>
  <c r="L140" i="75"/>
  <c r="L113" i="75"/>
  <c r="L138" i="75"/>
  <c r="L124" i="75"/>
  <c r="L118" i="75"/>
  <c r="L130" i="75"/>
  <c r="L107" i="75"/>
  <c r="L119" i="75"/>
  <c r="L135" i="75"/>
  <c r="L114" i="75"/>
  <c r="L112" i="75"/>
  <c r="L116" i="75"/>
  <c r="L128" i="75"/>
  <c r="L122" i="75"/>
  <c r="L133" i="75"/>
  <c r="L95" i="75"/>
  <c r="L96" i="75"/>
  <c r="L92" i="75"/>
  <c r="L93" i="75"/>
  <c r="L98" i="75"/>
  <c r="L670" i="75"/>
  <c r="L73" i="75"/>
  <c r="L83" i="75"/>
  <c r="L71" i="75"/>
  <c r="L91" i="75"/>
  <c r="L77" i="75"/>
  <c r="L81" i="75"/>
  <c r="M25" i="75"/>
  <c r="M32" i="75"/>
  <c r="M21" i="75"/>
  <c r="M34" i="75"/>
  <c r="M10" i="75"/>
  <c r="M28" i="75"/>
  <c r="M31" i="75"/>
  <c r="M7" i="75"/>
  <c r="M331" i="75"/>
  <c r="M330" i="75"/>
  <c r="M341" i="75"/>
  <c r="M326" i="75"/>
  <c r="M329" i="75"/>
  <c r="M327" i="75"/>
  <c r="M334" i="75"/>
  <c r="L563" i="75"/>
  <c r="M547" i="75"/>
  <c r="M571" i="75"/>
  <c r="L569" i="75"/>
  <c r="M452" i="75"/>
  <c r="M500" i="75"/>
  <c r="M477" i="75"/>
  <c r="M448" i="75"/>
  <c r="L334" i="75"/>
  <c r="M418" i="75"/>
  <c r="M325" i="75"/>
  <c r="L260" i="75"/>
  <c r="M256" i="75"/>
  <c r="M197" i="75"/>
  <c r="M79" i="75"/>
  <c r="M78" i="75"/>
  <c r="M143" i="75"/>
  <c r="M5" i="75"/>
  <c r="L155" i="75"/>
  <c r="L126" i="75"/>
  <c r="M567" i="75"/>
  <c r="M443" i="75"/>
  <c r="L282" i="75"/>
  <c r="L272" i="75"/>
  <c r="L79" i="75"/>
  <c r="L267" i="75"/>
  <c r="M27" i="75"/>
  <c r="M113" i="75"/>
  <c r="M76" i="75"/>
  <c r="M98" i="75"/>
  <c r="M6" i="75"/>
  <c r="L609" i="75"/>
  <c r="M463" i="75"/>
  <c r="M472" i="75"/>
  <c r="L560" i="75"/>
  <c r="L318" i="75"/>
  <c r="L278" i="75"/>
  <c r="M26" i="75"/>
  <c r="M285" i="75"/>
  <c r="L86" i="75"/>
  <c r="M475" i="75"/>
  <c r="L483" i="75"/>
  <c r="L11" i="75"/>
  <c r="L336" i="75"/>
  <c r="L269" i="75"/>
  <c r="L19" i="75"/>
  <c r="M270" i="75"/>
  <c r="L3" i="75"/>
  <c r="M366" i="75"/>
  <c r="M354" i="75"/>
  <c r="M346" i="75"/>
  <c r="M347" i="75"/>
  <c r="M371" i="75"/>
  <c r="M343" i="75"/>
  <c r="M360" i="75"/>
  <c r="M364" i="75"/>
  <c r="M370" i="75"/>
  <c r="M363" i="75"/>
  <c r="M349" i="75"/>
  <c r="L255" i="75"/>
  <c r="M91" i="75"/>
  <c r="M543" i="75"/>
  <c r="M344" i="75"/>
  <c r="M537" i="75"/>
  <c r="L329" i="75"/>
  <c r="M262" i="75"/>
  <c r="M433" i="75"/>
  <c r="M77" i="75"/>
  <c r="L152" i="75"/>
  <c r="L60" i="75"/>
  <c r="L12" i="75"/>
  <c r="L368" i="75"/>
  <c r="L342" i="75"/>
  <c r="L350" i="75"/>
  <c r="L352" i="75"/>
  <c r="L349" i="75"/>
  <c r="L366" i="75"/>
  <c r="L348" i="75"/>
  <c r="L345" i="75"/>
  <c r="L344" i="75"/>
  <c r="L351" i="75"/>
  <c r="L356" i="75"/>
  <c r="L538" i="75"/>
  <c r="L572" i="75"/>
  <c r="L553" i="75"/>
  <c r="L556" i="75"/>
  <c r="L566" i="75"/>
  <c r="L546" i="75"/>
  <c r="L564" i="75"/>
  <c r="L542" i="75"/>
  <c r="M42" i="75"/>
  <c r="M35" i="75"/>
  <c r="M54" i="75"/>
  <c r="M57" i="75"/>
  <c r="M64" i="75"/>
  <c r="M45" i="75"/>
  <c r="M39" i="75"/>
  <c r="M37" i="75"/>
  <c r="M56" i="75"/>
  <c r="M67" i="75"/>
  <c r="M63" i="75"/>
  <c r="M51" i="75"/>
  <c r="M41" i="75"/>
  <c r="M38" i="75"/>
  <c r="L551" i="75"/>
  <c r="L565" i="75"/>
  <c r="L547" i="75"/>
  <c r="L571" i="75"/>
  <c r="L482" i="75"/>
  <c r="L488" i="75"/>
  <c r="L491" i="75"/>
  <c r="M425" i="75"/>
  <c r="M369" i="75"/>
  <c r="L367" i="75"/>
  <c r="M317" i="75"/>
  <c r="L295" i="75"/>
  <c r="L257" i="75"/>
  <c r="M320" i="75"/>
  <c r="L363" i="75"/>
  <c r="M209" i="75"/>
  <c r="M212" i="75"/>
  <c r="L277" i="75"/>
  <c r="L289" i="75"/>
  <c r="L154" i="75"/>
  <c r="L163" i="75"/>
  <c r="M52" i="75"/>
  <c r="M72" i="75"/>
  <c r="L22" i="75"/>
  <c r="L142" i="75"/>
  <c r="L56" i="75"/>
  <c r="L97" i="75"/>
  <c r="L552" i="75"/>
  <c r="L486" i="75"/>
  <c r="M456" i="75"/>
  <c r="M423" i="75"/>
  <c r="M264" i="75"/>
  <c r="L284" i="75"/>
  <c r="M267" i="75"/>
  <c r="M3" i="75"/>
  <c r="L72" i="75"/>
  <c r="M92" i="75"/>
  <c r="M30" i="75"/>
  <c r="L549" i="75"/>
  <c r="L110" i="75"/>
  <c r="L2" i="75"/>
  <c r="M318" i="75"/>
  <c r="M336" i="75"/>
  <c r="M164" i="75"/>
  <c r="M278" i="75"/>
  <c r="L105" i="75"/>
  <c r="M86" i="75"/>
  <c r="L25" i="75"/>
  <c r="L27" i="75"/>
  <c r="M121" i="75"/>
  <c r="M116" i="75"/>
  <c r="M125" i="75"/>
  <c r="M134" i="75"/>
  <c r="M133" i="75"/>
  <c r="M137" i="75"/>
  <c r="M130" i="75"/>
  <c r="M110" i="75"/>
  <c r="M128" i="75"/>
  <c r="M111" i="75"/>
  <c r="M108" i="75"/>
  <c r="M107" i="75"/>
  <c r="M139" i="75"/>
  <c r="M126" i="75"/>
  <c r="M124" i="75"/>
  <c r="M112" i="75"/>
  <c r="M131" i="75"/>
  <c r="M109" i="75"/>
  <c r="M117" i="75"/>
  <c r="L316" i="75"/>
  <c r="M87" i="75"/>
  <c r="L16" i="75"/>
  <c r="M136" i="75"/>
  <c r="M545" i="75"/>
  <c r="M673" i="75"/>
  <c r="M560" i="75"/>
  <c r="M541" i="75"/>
  <c r="M573" i="75"/>
  <c r="M554" i="75"/>
  <c r="M572" i="75"/>
  <c r="M569" i="75"/>
  <c r="M555" i="75"/>
  <c r="M561" i="75"/>
  <c r="M565" i="75"/>
  <c r="M540" i="75"/>
  <c r="L333" i="75"/>
  <c r="L286" i="75"/>
  <c r="M269" i="75"/>
  <c r="M265" i="75"/>
  <c r="L35" i="75"/>
  <c r="M352" i="75"/>
  <c r="L259" i="75"/>
  <c r="M558" i="75"/>
  <c r="M431" i="75"/>
  <c r="L283" i="75"/>
  <c r="L160" i="75"/>
  <c r="M129" i="75"/>
  <c r="M104" i="75"/>
  <c r="L33" i="75"/>
  <c r="M420" i="75"/>
  <c r="L297" i="75"/>
  <c r="L298" i="75"/>
  <c r="L288" i="75"/>
  <c r="L305" i="75"/>
  <c r="L306" i="75"/>
  <c r="L294" i="75"/>
  <c r="L308" i="75"/>
  <c r="L312" i="75"/>
  <c r="L301" i="75"/>
  <c r="L296" i="75"/>
  <c r="L313" i="75"/>
  <c r="L315" i="75"/>
  <c r="L311" i="75"/>
  <c r="L303" i="75"/>
  <c r="L628" i="75"/>
  <c r="L623" i="75"/>
  <c r="L622" i="75"/>
  <c r="L614" i="75"/>
  <c r="L632" i="75"/>
  <c r="L616" i="75"/>
  <c r="L635" i="75"/>
  <c r="L618" i="75"/>
  <c r="M157" i="75"/>
  <c r="M153" i="75"/>
  <c r="M175" i="75"/>
  <c r="M159" i="75"/>
  <c r="M158" i="75"/>
  <c r="M151" i="75"/>
  <c r="M144" i="75"/>
  <c r="M154" i="75"/>
  <c r="M171" i="75"/>
  <c r="M152" i="75"/>
  <c r="M155" i="75"/>
  <c r="M483" i="75"/>
  <c r="M493" i="75"/>
  <c r="M479" i="75"/>
  <c r="M505" i="75"/>
  <c r="M508" i="75"/>
  <c r="M494" i="75"/>
  <c r="L550" i="75"/>
  <c r="M564" i="75"/>
  <c r="L555" i="75"/>
  <c r="L504" i="75"/>
  <c r="M482" i="75"/>
  <c r="M488" i="75"/>
  <c r="M480" i="75"/>
  <c r="M491" i="75"/>
  <c r="M457" i="75"/>
  <c r="L361" i="75"/>
  <c r="M365" i="75"/>
  <c r="L314" i="75"/>
  <c r="M348" i="75"/>
  <c r="M275" i="75"/>
  <c r="L280" i="75"/>
  <c r="L331" i="75"/>
  <c r="M277" i="75"/>
  <c r="L148" i="75"/>
  <c r="L146" i="75"/>
  <c r="M49" i="75"/>
  <c r="L64" i="75"/>
  <c r="L117" i="75"/>
  <c r="M22" i="75"/>
  <c r="L132" i="75"/>
  <c r="M142" i="75"/>
  <c r="L103" i="75"/>
  <c r="M47" i="75"/>
  <c r="L85" i="75"/>
  <c r="L612" i="75"/>
  <c r="M566" i="75"/>
  <c r="M538" i="75"/>
  <c r="M496" i="75"/>
  <c r="M478" i="75"/>
  <c r="M499" i="75"/>
  <c r="M453" i="75"/>
  <c r="M279" i="75"/>
  <c r="M254" i="75"/>
  <c r="M199" i="75"/>
  <c r="M83" i="75"/>
  <c r="M170" i="75"/>
  <c r="L44" i="75"/>
  <c r="L568" i="75"/>
  <c r="L24" i="75"/>
  <c r="M12" i="75"/>
  <c r="L541" i="75"/>
  <c r="M428" i="75"/>
  <c r="L264" i="75"/>
  <c r="L70" i="75"/>
  <c r="M15" i="75"/>
  <c r="M66" i="75"/>
  <c r="L164" i="75"/>
  <c r="M342" i="75"/>
  <c r="M353" i="75"/>
  <c r="M173" i="75"/>
  <c r="M260" i="75"/>
  <c r="L545" i="75"/>
  <c r="L626" i="75"/>
  <c r="L228" i="75"/>
  <c r="L236" i="75"/>
  <c r="L226" i="75"/>
  <c r="L221" i="75"/>
  <c r="L230" i="75"/>
  <c r="L388" i="75"/>
  <c r="L377" i="75"/>
  <c r="L380" i="75"/>
  <c r="L381" i="75"/>
  <c r="L372" i="75"/>
  <c r="L405" i="75"/>
  <c r="L376" i="75"/>
  <c r="L382" i="75"/>
  <c r="L401" i="75"/>
  <c r="L402" i="75"/>
  <c r="L400" i="75"/>
  <c r="L389" i="75"/>
  <c r="L234" i="75"/>
  <c r="L422" i="75"/>
  <c r="L428" i="75"/>
  <c r="L413" i="75"/>
  <c r="L411" i="75"/>
  <c r="M312" i="75"/>
  <c r="M288" i="75"/>
  <c r="M301" i="75"/>
  <c r="M314" i="75"/>
  <c r="M296" i="75"/>
  <c r="M292" i="75"/>
  <c r="M313" i="75"/>
  <c r="M611" i="75"/>
  <c r="M625" i="75"/>
  <c r="M614" i="75"/>
  <c r="M618" i="75"/>
  <c r="L433" i="75"/>
  <c r="L239" i="75"/>
  <c r="L235" i="75"/>
  <c r="M294" i="75"/>
  <c r="L223" i="75"/>
  <c r="K572" i="75"/>
  <c r="K275" i="75"/>
  <c r="K559" i="75"/>
  <c r="K242" i="75"/>
  <c r="K283" i="75"/>
  <c r="K218" i="75"/>
  <c r="K571" i="75"/>
  <c r="K213" i="75"/>
  <c r="K247" i="75"/>
  <c r="K336" i="75"/>
  <c r="K430" i="75"/>
  <c r="K414" i="75"/>
  <c r="K324" i="75"/>
  <c r="K264" i="75"/>
  <c r="K66" i="75"/>
  <c r="K335" i="75"/>
  <c r="K323" i="75"/>
  <c r="K219" i="75"/>
  <c r="K194" i="75"/>
  <c r="K135" i="75"/>
  <c r="K53" i="75"/>
  <c r="K542" i="75"/>
  <c r="K538" i="75"/>
  <c r="K423" i="75"/>
  <c r="K136" i="75"/>
  <c r="K316" i="75"/>
  <c r="K255" i="75"/>
  <c r="K558" i="75"/>
  <c r="K332" i="75"/>
  <c r="K102" i="75"/>
  <c r="K59" i="75"/>
  <c r="K541" i="75"/>
  <c r="K493" i="75"/>
  <c r="K444" i="75"/>
  <c r="K276" i="75"/>
  <c r="K74" i="75"/>
  <c r="K123" i="75"/>
  <c r="K220" i="75"/>
  <c r="K321" i="75"/>
  <c r="K540" i="75"/>
  <c r="K272" i="75"/>
  <c r="K249" i="75"/>
  <c r="K565" i="75"/>
  <c r="K564" i="75"/>
  <c r="K501" i="75"/>
  <c r="K280" i="75"/>
  <c r="K228" i="75"/>
  <c r="K330" i="75"/>
  <c r="K495" i="75"/>
  <c r="K282" i="75"/>
  <c r="K503" i="75"/>
  <c r="K419" i="75"/>
  <c r="K268" i="75"/>
  <c r="K233" i="75"/>
  <c r="K207" i="75"/>
  <c r="K134" i="75"/>
  <c r="K117" i="75"/>
  <c r="K178" i="75"/>
  <c r="K231" i="75"/>
  <c r="K489" i="75"/>
  <c r="K476" i="75"/>
  <c r="K200" i="75"/>
  <c r="K109" i="75"/>
  <c r="K285" i="75"/>
  <c r="K288" i="75"/>
  <c r="K241" i="75"/>
  <c r="K92" i="75"/>
  <c r="K202" i="75"/>
  <c r="K188" i="75"/>
  <c r="K613" i="75"/>
  <c r="K610" i="75"/>
  <c r="K568" i="75"/>
  <c r="K570" i="75"/>
  <c r="K554" i="75"/>
  <c r="K561" i="75"/>
  <c r="K392" i="75"/>
  <c r="K383" i="75"/>
  <c r="K396" i="75"/>
  <c r="K385" i="75"/>
  <c r="K322" i="75"/>
  <c r="K359" i="75"/>
  <c r="K266" i="75"/>
  <c r="K236" i="75"/>
  <c r="K251" i="75"/>
  <c r="K227" i="75"/>
  <c r="K212" i="75"/>
  <c r="K186" i="75"/>
  <c r="K198" i="75"/>
  <c r="K221" i="75"/>
  <c r="K171" i="75"/>
  <c r="K182" i="75"/>
  <c r="K197" i="75"/>
  <c r="K99" i="75"/>
  <c r="K76" i="75"/>
  <c r="K127" i="75"/>
  <c r="K64" i="75"/>
  <c r="K79" i="75"/>
  <c r="K184" i="75"/>
  <c r="K35" i="75"/>
  <c r="K19" i="75"/>
  <c r="K97" i="75"/>
  <c r="K612" i="75"/>
  <c r="K471" i="75"/>
  <c r="K499" i="75"/>
  <c r="K278" i="75"/>
  <c r="K406" i="75"/>
  <c r="K265" i="75"/>
  <c r="K258" i="75"/>
  <c r="K68" i="75"/>
  <c r="K42" i="75"/>
  <c r="K481" i="75"/>
  <c r="K497" i="75"/>
  <c r="K437" i="75"/>
  <c r="K190" i="75"/>
  <c r="K429" i="75"/>
  <c r="K306" i="75"/>
  <c r="K54" i="75"/>
  <c r="K426" i="75"/>
  <c r="K119" i="75"/>
  <c r="K428" i="75"/>
  <c r="K537" i="75"/>
  <c r="K502" i="75"/>
  <c r="K440" i="75"/>
  <c r="K341" i="75"/>
  <c r="K238" i="75"/>
  <c r="K673" i="75"/>
  <c r="K279" i="75"/>
  <c r="K333" i="75"/>
  <c r="K235" i="75"/>
  <c r="K567" i="75"/>
  <c r="K217" i="75"/>
  <c r="K243" i="75"/>
  <c r="K208" i="75"/>
  <c r="K211" i="75"/>
  <c r="K438" i="75"/>
  <c r="K548" i="75"/>
  <c r="K421" i="75"/>
  <c r="K180" i="75"/>
  <c r="K484" i="75"/>
  <c r="K544" i="75"/>
  <c r="K547" i="75"/>
  <c r="K114" i="75"/>
  <c r="K129" i="75"/>
  <c r="K131" i="75"/>
  <c r="K507" i="75"/>
  <c r="K470" i="75"/>
  <c r="K328" i="75"/>
  <c r="K304" i="75"/>
  <c r="K67" i="75"/>
  <c r="K38" i="75"/>
  <c r="K319" i="75"/>
  <c r="K291" i="75"/>
  <c r="K45" i="75"/>
  <c r="K573" i="75"/>
  <c r="K51" i="75"/>
  <c r="K96" i="75"/>
  <c r="K464" i="75"/>
  <c r="K300" i="75"/>
  <c r="K629" i="75"/>
  <c r="K615" i="75"/>
  <c r="K560" i="75"/>
  <c r="K553" i="75"/>
  <c r="K455" i="75"/>
  <c r="K457" i="75"/>
  <c r="K356" i="75"/>
  <c r="K345" i="75"/>
  <c r="K351" i="75"/>
  <c r="K390" i="75"/>
  <c r="K305" i="75"/>
  <c r="K363" i="75"/>
  <c r="K209" i="75"/>
  <c r="K252" i="75"/>
  <c r="K240" i="75"/>
  <c r="K162" i="75"/>
  <c r="K201" i="75"/>
  <c r="K177" i="75"/>
  <c r="K106" i="75"/>
  <c r="K112" i="75"/>
  <c r="K61" i="75"/>
  <c r="K144" i="75"/>
  <c r="K13" i="75"/>
  <c r="K26" i="75"/>
  <c r="K16" i="75"/>
  <c r="K626" i="75"/>
  <c r="K480" i="75"/>
  <c r="K496" i="75"/>
  <c r="K487" i="75"/>
  <c r="K459" i="75"/>
  <c r="K307" i="75"/>
  <c r="K270" i="75"/>
  <c r="K253" i="75"/>
  <c r="K125" i="75"/>
  <c r="K169" i="75"/>
  <c r="K87" i="75"/>
  <c r="K78" i="75"/>
  <c r="K407" i="75"/>
  <c r="K479" i="75"/>
  <c r="K401" i="75"/>
  <c r="K549" i="75"/>
  <c r="K32" i="75"/>
  <c r="K214" i="75"/>
  <c r="K128" i="75"/>
  <c r="K14" i="75"/>
  <c r="K299" i="75"/>
  <c r="K450" i="75"/>
  <c r="K196" i="75"/>
  <c r="K62" i="75"/>
  <c r="K269" i="75"/>
  <c r="K551" i="75"/>
  <c r="K536" i="75"/>
  <c r="K566" i="75"/>
  <c r="K562" i="75"/>
  <c r="K257" i="75"/>
  <c r="K223" i="75"/>
  <c r="K552" i="75"/>
  <c r="K556" i="75"/>
  <c r="K284" i="75"/>
  <c r="K569" i="75"/>
  <c r="K215" i="75"/>
  <c r="K206" i="75"/>
  <c r="K325" i="75"/>
  <c r="K539" i="75"/>
  <c r="K482" i="75"/>
  <c r="K409" i="75"/>
  <c r="K248" i="75"/>
  <c r="K229" i="75"/>
  <c r="K204" i="75"/>
  <c r="K37" i="75"/>
  <c r="K179" i="75"/>
  <c r="K550" i="75"/>
  <c r="K250" i="75"/>
  <c r="K216" i="75"/>
  <c r="K490" i="75"/>
  <c r="K113" i="75"/>
  <c r="K50" i="75"/>
  <c r="K317" i="75"/>
  <c r="K504" i="75"/>
  <c r="K443" i="75"/>
  <c r="K461" i="75"/>
  <c r="K473" i="75"/>
  <c r="K432" i="75"/>
  <c r="K410" i="75"/>
  <c r="K263" i="75"/>
  <c r="K320" i="75"/>
  <c r="K239" i="75"/>
  <c r="K254" i="75"/>
  <c r="K292" i="75"/>
  <c r="K277" i="75"/>
  <c r="K203" i="75"/>
  <c r="K234" i="75"/>
  <c r="K58" i="75"/>
  <c r="K132" i="75"/>
  <c r="K508" i="75"/>
  <c r="K478" i="75"/>
  <c r="K262" i="75"/>
  <c r="K199" i="75"/>
  <c r="K116" i="75"/>
  <c r="K267" i="75"/>
  <c r="K77" i="75"/>
  <c r="K313" i="75"/>
  <c r="K261" i="75"/>
  <c r="K140" i="75"/>
  <c r="K465" i="75"/>
  <c r="K420" i="75"/>
  <c r="K431" i="75"/>
  <c r="K413" i="75"/>
  <c r="K244" i="75"/>
  <c r="K65" i="75"/>
  <c r="K449" i="75"/>
  <c r="K314" i="75"/>
  <c r="K94" i="75"/>
  <c r="K103" i="75"/>
  <c r="K441" i="75"/>
  <c r="K273" i="75"/>
  <c r="K185" i="75"/>
  <c r="K274" i="75"/>
  <c r="K417" i="75"/>
  <c r="K445" i="75"/>
  <c r="K505" i="75"/>
  <c r="K170" i="75"/>
  <c r="K545" i="75"/>
  <c r="K286" i="75"/>
  <c r="K287" i="75"/>
  <c r="K256" i="75"/>
  <c r="K557" i="75"/>
  <c r="K546" i="75"/>
  <c r="K555" i="75"/>
  <c r="K486" i="75"/>
  <c r="K492" i="75"/>
  <c r="K434" i="75"/>
  <c r="K435" i="75"/>
  <c r="K340" i="75"/>
  <c r="K230" i="75"/>
  <c r="K331" i="75"/>
  <c r="K181" i="75"/>
  <c r="K191" i="75"/>
  <c r="K163" i="75"/>
  <c r="K55" i="75"/>
  <c r="K143" i="75"/>
  <c r="K88" i="75"/>
  <c r="K85" i="75"/>
  <c r="K543" i="75"/>
  <c r="K472" i="75"/>
  <c r="K298" i="75"/>
  <c r="K271" i="75"/>
  <c r="K89" i="75"/>
  <c r="K439" i="75"/>
  <c r="K318" i="75"/>
  <c r="K633" i="75"/>
  <c r="K509" i="75"/>
  <c r="K458" i="75"/>
  <c r="K494" i="75"/>
  <c r="K477" i="75"/>
  <c r="K433" i="75"/>
  <c r="K415" i="75"/>
  <c r="K391" i="75"/>
  <c r="K380" i="75"/>
  <c r="K378" i="75"/>
  <c r="K367" i="75"/>
  <c r="K295" i="75"/>
  <c r="K260" i="75"/>
  <c r="K338" i="75"/>
  <c r="K281" i="75"/>
  <c r="K326" i="75"/>
  <c r="K175" i="75"/>
  <c r="K210" i="75"/>
  <c r="K174" i="75"/>
  <c r="K148" i="75"/>
  <c r="K52" i="75"/>
  <c r="K4" i="75"/>
  <c r="K10" i="75"/>
  <c r="K41" i="75"/>
  <c r="K7" i="75"/>
  <c r="K622" i="75"/>
  <c r="K329" i="75"/>
  <c r="K339" i="75"/>
  <c r="K246" i="75"/>
  <c r="K2" i="75"/>
  <c r="K80" i="75"/>
  <c r="K70" i="75"/>
  <c r="I50" i="88"/>
  <c r="I39" i="88"/>
  <c r="I16" i="88"/>
  <c r="I29" i="88"/>
  <c r="I45" i="88"/>
  <c r="I98" i="88"/>
  <c r="I123" i="88"/>
  <c r="I124" i="88"/>
  <c r="I77" i="88"/>
  <c r="I105" i="88"/>
  <c r="I110" i="88"/>
  <c r="I6" i="88"/>
  <c r="I18" i="88"/>
  <c r="I31" i="88"/>
  <c r="I22" i="88"/>
  <c r="I90" i="88"/>
  <c r="I114" i="88"/>
  <c r="I102" i="88"/>
  <c r="I12" i="88"/>
  <c r="I34" i="88"/>
  <c r="I86" i="88"/>
  <c r="I37" i="88"/>
  <c r="I66" i="88"/>
  <c r="I109" i="88"/>
  <c r="I103" i="88"/>
  <c r="I53" i="88"/>
  <c r="I32" i="88"/>
  <c r="I10" i="88"/>
  <c r="I122" i="88"/>
  <c r="I3" i="88"/>
  <c r="I55" i="88"/>
  <c r="I64" i="88"/>
  <c r="I71" i="88"/>
  <c r="I89" i="88"/>
  <c r="I104" i="88"/>
  <c r="I46" i="88"/>
  <c r="I42" i="88"/>
  <c r="I15" i="88"/>
  <c r="I2" i="88"/>
  <c r="I76" i="88"/>
  <c r="I95" i="88"/>
  <c r="I113" i="88"/>
  <c r="I116" i="88"/>
  <c r="I58" i="88"/>
  <c r="I54" i="88"/>
  <c r="I27" i="88"/>
  <c r="I83" i="88"/>
  <c r="I88" i="88"/>
  <c r="I119" i="88"/>
  <c r="I30" i="88"/>
  <c r="I9" i="88"/>
  <c r="I70" i="88"/>
  <c r="I82" i="88"/>
  <c r="I26" i="88"/>
  <c r="I7" i="88"/>
  <c r="I63" i="88"/>
  <c r="I60" i="88"/>
  <c r="I112" i="88"/>
  <c r="I13" i="88"/>
  <c r="I23" i="88"/>
  <c r="I33" i="88"/>
  <c r="I106" i="88"/>
  <c r="I51" i="88"/>
  <c r="I91" i="88"/>
  <c r="I4" i="88"/>
  <c r="I78" i="88"/>
  <c r="I84" i="88"/>
  <c r="I101" i="88"/>
  <c r="I44" i="88"/>
  <c r="I69" i="88"/>
  <c r="I94" i="88"/>
  <c r="I75" i="88"/>
  <c r="I47" i="88"/>
  <c r="I28" i="88"/>
  <c r="I43" i="88"/>
  <c r="I85" i="88"/>
  <c r="I125" i="88"/>
  <c r="I68" i="88"/>
  <c r="I93" i="88"/>
  <c r="I118" i="88"/>
  <c r="I99" i="88"/>
  <c r="I107" i="88"/>
  <c r="I52" i="88"/>
  <c r="I79" i="88"/>
  <c r="I5" i="88"/>
  <c r="I126" i="88"/>
  <c r="I92" i="88"/>
  <c r="I117" i="88"/>
  <c r="I11" i="88"/>
  <c r="K2" i="87"/>
  <c r="B683" i="75"/>
  <c r="B701" i="75"/>
  <c r="B684" i="75"/>
  <c r="B694" i="75"/>
  <c r="B700" i="75"/>
  <c r="B677" i="75"/>
  <c r="B692" i="75"/>
  <c r="B678" i="75"/>
  <c r="B679" i="75"/>
  <c r="B676" i="75"/>
  <c r="B696" i="75"/>
  <c r="B698" i="75"/>
  <c r="B682" i="75"/>
  <c r="B685" i="75"/>
  <c r="B699" i="75"/>
  <c r="B687" i="75"/>
  <c r="B697" i="75"/>
  <c r="B688" i="75"/>
  <c r="B691" i="75"/>
  <c r="B680" i="75"/>
  <c r="B689" i="75"/>
  <c r="B681" i="75"/>
  <c r="B695" i="75"/>
  <c r="B686" i="75"/>
  <c r="B675" i="75"/>
  <c r="B693" i="75"/>
  <c r="B690" i="75"/>
  <c r="A697" i="75"/>
  <c r="A700" i="75"/>
  <c r="A699" i="75"/>
  <c r="A688" i="75"/>
  <c r="A687" i="75"/>
  <c r="A673" i="75"/>
  <c r="A20" i="75"/>
  <c r="A672" i="75"/>
  <c r="A696" i="75"/>
  <c r="A686" i="75"/>
  <c r="A677" i="75"/>
  <c r="A676" i="75"/>
  <c r="A18" i="75"/>
  <c r="A671" i="75"/>
  <c r="A695" i="75"/>
  <c r="A685" i="75"/>
  <c r="A689" i="75"/>
  <c r="A2" i="75"/>
  <c r="A12" i="75"/>
  <c r="A670" i="75"/>
  <c r="A694" i="75"/>
  <c r="A684" i="75"/>
  <c r="A693" i="75"/>
  <c r="A683" i="75"/>
  <c r="A690" i="75"/>
  <c r="A675" i="75"/>
  <c r="A674" i="75"/>
  <c r="A3" i="75"/>
  <c r="A682" i="75"/>
  <c r="A679" i="75"/>
  <c r="A6" i="75"/>
  <c r="A692" i="75"/>
  <c r="A681" i="75"/>
  <c r="A678" i="75"/>
  <c r="A698" i="75"/>
  <c r="A27" i="75"/>
  <c r="A701" i="75"/>
  <c r="A691" i="75"/>
  <c r="A680" i="75"/>
  <c r="I9" i="72"/>
  <c r="E7" i="72"/>
  <c r="E19" i="72"/>
  <c r="I4" i="72"/>
  <c r="M7" i="72"/>
  <c r="M10" i="72"/>
  <c r="E18" i="72"/>
  <c r="E3" i="72"/>
  <c r="M5" i="72"/>
  <c r="I2" i="72"/>
  <c r="M19" i="72"/>
  <c r="I20" i="72"/>
  <c r="E16" i="72"/>
  <c r="M20" i="72"/>
  <c r="I13" i="72"/>
  <c r="E15" i="72"/>
  <c r="M13" i="72"/>
  <c r="M12" i="72"/>
  <c r="M9" i="72"/>
  <c r="E4" i="72"/>
  <c r="E5" i="72"/>
  <c r="I7" i="72"/>
  <c r="I3" i="72"/>
  <c r="AI51" i="75" s="1"/>
  <c r="M8" i="72"/>
  <c r="E6" i="72"/>
  <c r="I10" i="72"/>
  <c r="I19" i="72"/>
  <c r="M2" i="72"/>
  <c r="I15" i="72"/>
  <c r="AI460" i="75" s="1"/>
  <c r="AB207" i="92" l="1"/>
  <c r="AB233" i="92"/>
  <c r="AB189" i="92"/>
  <c r="AB192" i="92"/>
  <c r="AB162" i="92"/>
  <c r="AB179" i="92"/>
  <c r="AB147" i="92"/>
  <c r="AB161" i="92"/>
  <c r="AB103" i="92"/>
  <c r="AB146" i="92"/>
  <c r="AB90" i="92"/>
  <c r="AB102" i="92"/>
  <c r="AB93" i="92"/>
  <c r="AB79" i="92"/>
  <c r="AB85" i="92"/>
  <c r="AB9" i="92"/>
  <c r="AB75" i="92"/>
  <c r="AB292" i="92"/>
  <c r="AB3" i="92"/>
  <c r="AB39" i="92"/>
  <c r="AB63" i="92"/>
  <c r="AB230" i="92"/>
  <c r="AB186" i="92"/>
  <c r="AB26" i="92"/>
  <c r="AB282" i="92"/>
  <c r="AB157" i="92"/>
  <c r="AB241" i="92"/>
  <c r="AB121" i="92"/>
  <c r="AB49" i="92"/>
  <c r="AB145" i="92"/>
  <c r="AB277" i="92"/>
  <c r="AB181" i="92"/>
  <c r="AB73" i="92"/>
  <c r="AB104" i="92"/>
  <c r="AB18" i="92"/>
  <c r="AB257" i="92"/>
  <c r="AB7" i="92"/>
  <c r="AB4" i="92"/>
  <c r="AB180" i="92"/>
  <c r="AB236" i="92"/>
  <c r="AB263" i="92"/>
  <c r="AB35" i="92"/>
  <c r="AB202" i="92"/>
  <c r="AB44" i="92"/>
  <c r="AB69" i="92"/>
  <c r="AB14" i="92"/>
  <c r="AB158" i="92"/>
  <c r="AB256" i="92"/>
  <c r="AB260" i="92"/>
  <c r="AB43" i="92"/>
  <c r="AB6" i="92"/>
  <c r="AB149" i="92"/>
  <c r="AB253" i="92"/>
  <c r="AB295" i="92"/>
  <c r="AB123" i="92"/>
  <c r="AB168" i="92"/>
  <c r="AB164" i="92"/>
  <c r="AB239" i="92"/>
  <c r="AB97" i="92"/>
  <c r="AB178" i="92"/>
  <c r="AB297" i="92"/>
  <c r="AB57" i="92"/>
  <c r="AB51" i="92"/>
  <c r="AB268" i="92"/>
  <c r="AB92" i="92"/>
  <c r="AB101" i="92"/>
  <c r="AB259" i="92"/>
  <c r="AB111" i="92"/>
  <c r="AB156" i="92"/>
  <c r="AB140" i="92"/>
  <c r="AB166" i="92"/>
  <c r="AB45" i="92"/>
  <c r="AB38" i="92"/>
  <c r="AB182" i="92"/>
  <c r="AB280" i="92"/>
  <c r="AB193" i="92"/>
  <c r="AB258" i="92"/>
  <c r="AB247" i="92"/>
  <c r="AB77" i="92"/>
  <c r="AB160" i="92"/>
  <c r="AB8" i="92"/>
  <c r="AB144" i="92"/>
  <c r="AB266" i="92"/>
  <c r="AB191" i="92"/>
  <c r="AB154" i="92"/>
  <c r="AB273" i="92"/>
  <c r="AB33" i="92"/>
  <c r="AB50" i="92"/>
  <c r="AB194" i="92"/>
  <c r="AB199" i="92"/>
  <c r="AB65" i="92"/>
  <c r="AB148" i="92"/>
  <c r="AB217" i="92"/>
  <c r="AB120" i="92"/>
  <c r="AB167" i="92"/>
  <c r="AB176" i="92"/>
  <c r="AB118" i="92"/>
  <c r="AB21" i="92"/>
  <c r="AB62" i="92"/>
  <c r="AB87" i="92"/>
  <c r="AB262" i="92"/>
  <c r="AB174" i="92"/>
  <c r="AB175" i="92"/>
  <c r="AB53" i="92"/>
  <c r="AB124" i="92"/>
  <c r="AB163" i="92"/>
  <c r="AB20" i="92"/>
  <c r="AB108" i="92"/>
  <c r="AB229" i="92"/>
  <c r="AB155" i="92"/>
  <c r="AB128" i="92"/>
  <c r="AB94" i="92"/>
  <c r="AB225" i="92"/>
  <c r="AB242" i="92"/>
  <c r="AB99" i="92"/>
  <c r="AB185" i="92"/>
  <c r="AB198" i="92"/>
  <c r="AB150" i="92"/>
  <c r="AB139" i="92"/>
  <c r="AB41" i="92"/>
  <c r="AB112" i="92"/>
  <c r="AB151" i="92"/>
  <c r="AB288" i="92"/>
  <c r="AB96" i="92"/>
  <c r="AB169" i="92"/>
  <c r="AB143" i="92"/>
  <c r="AB82" i="92"/>
  <c r="AB86" i="92"/>
  <c r="AB254" i="92"/>
  <c r="AB135" i="92"/>
  <c r="AB184" i="92"/>
  <c r="AB197" i="92"/>
  <c r="AB126" i="92"/>
  <c r="AB115" i="92"/>
  <c r="AB29" i="92"/>
  <c r="AB100" i="92"/>
  <c r="AB127" i="92"/>
  <c r="AB276" i="92"/>
  <c r="AB84" i="92"/>
  <c r="AB133" i="92"/>
  <c r="AB119" i="92"/>
  <c r="AB298" i="92"/>
  <c r="AB70" i="92"/>
  <c r="AB201" i="92"/>
  <c r="AB98" i="92"/>
  <c r="AB221" i="92"/>
  <c r="AB28" i="92"/>
  <c r="AB114" i="92"/>
  <c r="AB67" i="92"/>
  <c r="AB17" i="92"/>
  <c r="AB64" i="92"/>
  <c r="AB19" i="92"/>
  <c r="AB48" i="92"/>
  <c r="AB61" i="92"/>
  <c r="AB107" i="92"/>
  <c r="AB286" i="92"/>
  <c r="AB58" i="92"/>
  <c r="AB177" i="92"/>
  <c r="AB159" i="92"/>
  <c r="AB42" i="92"/>
  <c r="AB195" i="92"/>
  <c r="AB216" i="92"/>
  <c r="AB272" i="92"/>
  <c r="AB47" i="92"/>
  <c r="AB226" i="92"/>
  <c r="AB2" i="92"/>
  <c r="AB27" i="92"/>
  <c r="AB231" i="92"/>
  <c r="AB281" i="92"/>
  <c r="AB78" i="92"/>
  <c r="AB55" i="92"/>
  <c r="AB5" i="92"/>
  <c r="AB52" i="92"/>
  <c r="AB252" i="92"/>
  <c r="AB36" i="92"/>
  <c r="AB13" i="92"/>
  <c r="AB71" i="92"/>
  <c r="AB250" i="92"/>
  <c r="AB46" i="92"/>
  <c r="AB141" i="92"/>
  <c r="AB122" i="92"/>
  <c r="AB220" i="92"/>
  <c r="AB245" i="92"/>
  <c r="AB293" i="92"/>
  <c r="AB275" i="92"/>
  <c r="AB10" i="92"/>
  <c r="AB117" i="92"/>
  <c r="AB244" i="92"/>
  <c r="AB66" i="92"/>
  <c r="AB109" i="92"/>
  <c r="AB224" i="92"/>
  <c r="AB40" i="92"/>
  <c r="AB219" i="92"/>
  <c r="AB228" i="92"/>
  <c r="AB24" i="92"/>
  <c r="AB287" i="92"/>
  <c r="AB59" i="92"/>
  <c r="AB238" i="92"/>
  <c r="AB22" i="92"/>
  <c r="AB129" i="92"/>
  <c r="AB134" i="92"/>
  <c r="AB15" i="92"/>
  <c r="AB269" i="92"/>
  <c r="AB32" i="92"/>
  <c r="AB285" i="92"/>
  <c r="AB170" i="92"/>
  <c r="AB264" i="92"/>
  <c r="AB206" i="92"/>
  <c r="AB248" i="92"/>
  <c r="AB183" i="92"/>
  <c r="AB215" i="92"/>
  <c r="AB261" i="92"/>
  <c r="AB187" i="92"/>
  <c r="AB291" i="92"/>
  <c r="AB235" i="92"/>
  <c r="AB213" i="92"/>
  <c r="AB200" i="92"/>
  <c r="AI466" i="75"/>
  <c r="AI453" i="75"/>
  <c r="AI327" i="75"/>
  <c r="AI57" i="75"/>
  <c r="AI56" i="75"/>
  <c r="AI449" i="75"/>
  <c r="AI339" i="75"/>
  <c r="AI451" i="75"/>
  <c r="AI446" i="75"/>
  <c r="AI570" i="75"/>
  <c r="AI537" i="75"/>
  <c r="AI458" i="75"/>
  <c r="AI477" i="75"/>
  <c r="AI441" i="75"/>
  <c r="AI60" i="75"/>
  <c r="AI473" i="75"/>
  <c r="AI337" i="75"/>
  <c r="AI64" i="75"/>
  <c r="AI468" i="75"/>
  <c r="AI475" i="75"/>
  <c r="AI335" i="75"/>
  <c r="AI36" i="75"/>
  <c r="AI549" i="75"/>
  <c r="AI450" i="75"/>
  <c r="AI454" i="75"/>
  <c r="AI444" i="75"/>
  <c r="AI321" i="75"/>
  <c r="AI320" i="75"/>
  <c r="AI557" i="75"/>
  <c r="AI563" i="75"/>
  <c r="AI54" i="75"/>
  <c r="AI43" i="75"/>
  <c r="AI474" i="75"/>
  <c r="AI461" i="75"/>
  <c r="AI555" i="75"/>
  <c r="AI319" i="75"/>
  <c r="AI322" i="75"/>
  <c r="AI326" i="75"/>
  <c r="AI554" i="75"/>
  <c r="AI569" i="75"/>
  <c r="AI562" i="75"/>
  <c r="AI565" i="75"/>
  <c r="AI48" i="75"/>
  <c r="AI39" i="75"/>
  <c r="AI65" i="75"/>
  <c r="AI464" i="75"/>
  <c r="AI440" i="75"/>
  <c r="AI323" i="75"/>
  <c r="AI316" i="75"/>
  <c r="AI542" i="75"/>
  <c r="AI573" i="75"/>
  <c r="AI552" i="75"/>
  <c r="AI40" i="75"/>
  <c r="AI63" i="75"/>
  <c r="AI59" i="75"/>
  <c r="AI566" i="75"/>
  <c r="AI447" i="75"/>
  <c r="AI471" i="75"/>
  <c r="AI457" i="75"/>
  <c r="AI334" i="75"/>
  <c r="AI536" i="75"/>
  <c r="AI543" i="75"/>
  <c r="AI548" i="75"/>
  <c r="AI567" i="75"/>
  <c r="AI55" i="75"/>
  <c r="AI47" i="75"/>
  <c r="AI42" i="75"/>
  <c r="AI560" i="75"/>
  <c r="AI673" i="75"/>
  <c r="AI561" i="75"/>
  <c r="AI545" i="75"/>
  <c r="AI340" i="75"/>
  <c r="AI45" i="75"/>
  <c r="AI46" i="75"/>
  <c r="AI37" i="75"/>
  <c r="AI328" i="75"/>
  <c r="AI442" i="75"/>
  <c r="AI463" i="75"/>
  <c r="AI445" i="75"/>
  <c r="AI317" i="75"/>
  <c r="AI564" i="75"/>
  <c r="AI541" i="75"/>
  <c r="AI553" i="75"/>
  <c r="AI551" i="75"/>
  <c r="AI324" i="75"/>
  <c r="AI50" i="75"/>
  <c r="AI62" i="75"/>
  <c r="AI58" i="75"/>
  <c r="AI459" i="75"/>
  <c r="AI467" i="75"/>
  <c r="AI439" i="75"/>
  <c r="AI318" i="75"/>
  <c r="AI329" i="75"/>
  <c r="AI538" i="75"/>
  <c r="AI546" i="75"/>
  <c r="AI540" i="75"/>
  <c r="AI49" i="75"/>
  <c r="AI52" i="75"/>
  <c r="AI38" i="75"/>
  <c r="AI470" i="75"/>
  <c r="AI456" i="75"/>
  <c r="AI443" i="75"/>
  <c r="AI336" i="75"/>
  <c r="AI338" i="75"/>
  <c r="AI572" i="75"/>
  <c r="AI472" i="75"/>
  <c r="AI550" i="75"/>
  <c r="AI544" i="75"/>
  <c r="AI547" i="75"/>
  <c r="AI41" i="75"/>
  <c r="AI67" i="75"/>
  <c r="AI53" i="75"/>
  <c r="AI568" i="75"/>
  <c r="AI465" i="75"/>
  <c r="AI558" i="75"/>
  <c r="AI462" i="75"/>
  <c r="AI452" i="75"/>
  <c r="AI455" i="75"/>
  <c r="AI332" i="75"/>
  <c r="AI331" i="75"/>
  <c r="AI448" i="75"/>
  <c r="AI571" i="75"/>
  <c r="AI556" i="75"/>
  <c r="AI44" i="75"/>
  <c r="AI66" i="75"/>
  <c r="AI68" i="75"/>
  <c r="AI469" i="75"/>
  <c r="AI476" i="75"/>
  <c r="AI559" i="75"/>
  <c r="AI61" i="75"/>
  <c r="AB432" i="75"/>
  <c r="AB416" i="75"/>
  <c r="AB436" i="75"/>
  <c r="AB420" i="75"/>
  <c r="AB410" i="75"/>
  <c r="AB408" i="75"/>
  <c r="AB418" i="75"/>
  <c r="AB424" i="75"/>
  <c r="AB406" i="75"/>
  <c r="AB430" i="75"/>
  <c r="AB414" i="75"/>
  <c r="AB412" i="75"/>
  <c r="AB429" i="75"/>
  <c r="AB438" i="75"/>
  <c r="AB421" i="75"/>
  <c r="AB437" i="75"/>
  <c r="AB425" i="75"/>
  <c r="AB422" i="75"/>
  <c r="AB434" i="75"/>
  <c r="AB427" i="75"/>
  <c r="AB413" i="75"/>
  <c r="AB431" i="75"/>
  <c r="AB435" i="75"/>
  <c r="AB419" i="75"/>
  <c r="AB411" i="75"/>
  <c r="AB423" i="75"/>
  <c r="AB415" i="75"/>
  <c r="AB433" i="75"/>
  <c r="AB407" i="75"/>
  <c r="AB409" i="75"/>
  <c r="AB426" i="75"/>
  <c r="AB428" i="75"/>
  <c r="AB417" i="75"/>
  <c r="AI34" i="75"/>
  <c r="AI12" i="75"/>
  <c r="AI30" i="75"/>
  <c r="AI25" i="75"/>
  <c r="AI5" i="75"/>
  <c r="AI21" i="75"/>
  <c r="AI18" i="75"/>
  <c r="AI13" i="75"/>
  <c r="AI29" i="75"/>
  <c r="AI22" i="75"/>
  <c r="AI3" i="75"/>
  <c r="AI6" i="75"/>
  <c r="AI19" i="75"/>
  <c r="AI26" i="75"/>
  <c r="AI11" i="75"/>
  <c r="AI15" i="75"/>
  <c r="AI23" i="75"/>
  <c r="AI7" i="75"/>
  <c r="AI9" i="75"/>
  <c r="AI31" i="75"/>
  <c r="AI14" i="75"/>
  <c r="AI16" i="75"/>
  <c r="AI17" i="75"/>
  <c r="AI8" i="75"/>
  <c r="AI27" i="75"/>
  <c r="AI4" i="75"/>
  <c r="AI20" i="75"/>
  <c r="AI10" i="75"/>
  <c r="AI32" i="75"/>
  <c r="AI33" i="75"/>
  <c r="AI24" i="75"/>
  <c r="AI28" i="75"/>
  <c r="AI2" i="75"/>
  <c r="AB116" i="75"/>
  <c r="AB108" i="75"/>
  <c r="AB134" i="75"/>
  <c r="AB127" i="75"/>
  <c r="AB114" i="75"/>
  <c r="AB130" i="75"/>
  <c r="AB118" i="75"/>
  <c r="AB137" i="75"/>
  <c r="AB133" i="75"/>
  <c r="AB106" i="75"/>
  <c r="AB107" i="75"/>
  <c r="AB121" i="75"/>
  <c r="AB138" i="75"/>
  <c r="AB123" i="75"/>
  <c r="AB135" i="75"/>
  <c r="AB122" i="75"/>
  <c r="AB109" i="75"/>
  <c r="AB139" i="75"/>
  <c r="AB125" i="75"/>
  <c r="AB111" i="75"/>
  <c r="AB119" i="75"/>
  <c r="AB131" i="75"/>
  <c r="AB129" i="75"/>
  <c r="AB115" i="75"/>
  <c r="AB113" i="75"/>
  <c r="AB117" i="75"/>
  <c r="AB140" i="75"/>
  <c r="AB128" i="75"/>
  <c r="AB136" i="75"/>
  <c r="AB112" i="75"/>
  <c r="AB120" i="75"/>
  <c r="AB124" i="75"/>
  <c r="AB126" i="75"/>
  <c r="AB132" i="75"/>
  <c r="AB110" i="75"/>
  <c r="AB582" i="75"/>
  <c r="AB578" i="75"/>
  <c r="AB587" i="75"/>
  <c r="AB603" i="75"/>
  <c r="AB584" i="75"/>
  <c r="AB598" i="75"/>
  <c r="AB591" i="75"/>
  <c r="AB604" i="75"/>
  <c r="AB579" i="75"/>
  <c r="AB599" i="75"/>
  <c r="AB590" i="75"/>
  <c r="AB575" i="75"/>
  <c r="AB577" i="75"/>
  <c r="AB586" i="75"/>
  <c r="AB585" i="75"/>
  <c r="AB602" i="75"/>
  <c r="AB594" i="75"/>
  <c r="AB597" i="75"/>
  <c r="AB574" i="75"/>
  <c r="AB593" i="75"/>
  <c r="AB576" i="75"/>
  <c r="AB607" i="75"/>
  <c r="AB606" i="75"/>
  <c r="AB605" i="75"/>
  <c r="AB581" i="75"/>
  <c r="AB595" i="75"/>
  <c r="AB589" i="75"/>
  <c r="AB608" i="75"/>
  <c r="AB588" i="75"/>
  <c r="AB580" i="75"/>
  <c r="AB592" i="75"/>
  <c r="AB596" i="75"/>
  <c r="AB600" i="75"/>
  <c r="AB601" i="75"/>
  <c r="AB583" i="75"/>
  <c r="AI633" i="75"/>
  <c r="AI624" i="75"/>
  <c r="AI611" i="75"/>
  <c r="AI616" i="75"/>
  <c r="AI612" i="75"/>
  <c r="AI621" i="75"/>
  <c r="AI634" i="75"/>
  <c r="AI622" i="75"/>
  <c r="AI610" i="75"/>
  <c r="AI617" i="75"/>
  <c r="AI625" i="75"/>
  <c r="AI618" i="75"/>
  <c r="AI635" i="75"/>
  <c r="AI631" i="75"/>
  <c r="AI613" i="75"/>
  <c r="AI619" i="75"/>
  <c r="AI623" i="75"/>
  <c r="AI627" i="75"/>
  <c r="AI615" i="75"/>
  <c r="AI614" i="75"/>
  <c r="AI630" i="75"/>
  <c r="AI629" i="75"/>
  <c r="AI626" i="75"/>
  <c r="AI628" i="75"/>
  <c r="AI609" i="75"/>
  <c r="AI632" i="75"/>
  <c r="AI620" i="75"/>
  <c r="AI636" i="75"/>
  <c r="W214" i="75"/>
  <c r="W179" i="75"/>
  <c r="W216" i="75"/>
  <c r="W188" i="75"/>
  <c r="W181" i="75"/>
  <c r="W196" i="75"/>
  <c r="W187" i="75"/>
  <c r="W220" i="75"/>
  <c r="W185" i="75"/>
  <c r="W197" i="75"/>
  <c r="W209" i="75"/>
  <c r="W194" i="75"/>
  <c r="W218" i="75"/>
  <c r="W201" i="75"/>
  <c r="W198" i="75"/>
  <c r="W182" i="75"/>
  <c r="W190" i="75"/>
  <c r="W202" i="75"/>
  <c r="W219" i="75"/>
  <c r="W189" i="75"/>
  <c r="W195" i="75"/>
  <c r="W203" i="75"/>
  <c r="W178" i="75"/>
  <c r="W210" i="75"/>
  <c r="W211" i="75"/>
  <c r="W217" i="75"/>
  <c r="W183" i="75"/>
  <c r="W193" i="75"/>
  <c r="W191" i="75"/>
  <c r="W212" i="75"/>
  <c r="W213" i="75"/>
  <c r="W215" i="75"/>
  <c r="W205" i="75"/>
  <c r="W186" i="75"/>
  <c r="W199" i="75"/>
  <c r="W206" i="75"/>
  <c r="W177" i="75"/>
  <c r="W180" i="75"/>
  <c r="W200" i="75"/>
  <c r="W192" i="75"/>
  <c r="W204" i="75"/>
  <c r="W184" i="75"/>
  <c r="W208" i="75"/>
  <c r="W207" i="75"/>
  <c r="AI231" i="75"/>
  <c r="AI247" i="75"/>
  <c r="AI244" i="75"/>
  <c r="AI252" i="75"/>
  <c r="AI225" i="75"/>
  <c r="AI237" i="75"/>
  <c r="AI249" i="75"/>
  <c r="AI242" i="75"/>
  <c r="AI253" i="75"/>
  <c r="AI243" i="75"/>
  <c r="AI235" i="75"/>
  <c r="AI227" i="75"/>
  <c r="AI230" i="75"/>
  <c r="AI236" i="75"/>
  <c r="AI251" i="75"/>
  <c r="AI226" i="75"/>
  <c r="AI223" i="75"/>
  <c r="AI221" i="75"/>
  <c r="AI229" i="75"/>
  <c r="AI245" i="75"/>
  <c r="AI239" i="75"/>
  <c r="AI234" i="75"/>
  <c r="AI228" i="75"/>
  <c r="AI233" i="75"/>
  <c r="AI238" i="75"/>
  <c r="AI248" i="75"/>
  <c r="AI232" i="75"/>
  <c r="AI224" i="75"/>
  <c r="AI241" i="75"/>
  <c r="AI240" i="75"/>
  <c r="AI222" i="75"/>
  <c r="AI246" i="75"/>
  <c r="AI250" i="75"/>
  <c r="AB628" i="75"/>
  <c r="AB610" i="75"/>
  <c r="AB635" i="75"/>
  <c r="AB615" i="75"/>
  <c r="AB627" i="75"/>
  <c r="AB626" i="75"/>
  <c r="AB632" i="75"/>
  <c r="AB623" i="75"/>
  <c r="AB622" i="75"/>
  <c r="AB621" i="75"/>
  <c r="AB611" i="75"/>
  <c r="AB636" i="75"/>
  <c r="AB609" i="75"/>
  <c r="AB613" i="75"/>
  <c r="AB630" i="75"/>
  <c r="AB618" i="75"/>
  <c r="AB633" i="75"/>
  <c r="AB629" i="75"/>
  <c r="AB619" i="75"/>
  <c r="AB617" i="75"/>
  <c r="AB614" i="75"/>
  <c r="AB634" i="75"/>
  <c r="AB631" i="75"/>
  <c r="AB612" i="75"/>
  <c r="AB625" i="75"/>
  <c r="AB620" i="75"/>
  <c r="AB624" i="75"/>
  <c r="AB616" i="75"/>
  <c r="AB230" i="75"/>
  <c r="AB233" i="75"/>
  <c r="AB252" i="75"/>
  <c r="AB251" i="75"/>
  <c r="AB241" i="75"/>
  <c r="AB221" i="75"/>
  <c r="AB250" i="75"/>
  <c r="AB237" i="75"/>
  <c r="AB242" i="75"/>
  <c r="AB226" i="75"/>
  <c r="AB235" i="75"/>
  <c r="AB227" i="75"/>
  <c r="AB253" i="75"/>
  <c r="AB239" i="75"/>
  <c r="AB234" i="75"/>
  <c r="AB248" i="75"/>
  <c r="AB249" i="75"/>
  <c r="AB243" i="75"/>
  <c r="AB231" i="75"/>
  <c r="AB229" i="75"/>
  <c r="AB245" i="75"/>
  <c r="AB238" i="75"/>
  <c r="AB222" i="75"/>
  <c r="AB247" i="75"/>
  <c r="AB223" i="75"/>
  <c r="AB246" i="75"/>
  <c r="AB224" i="75"/>
  <c r="AB225" i="75"/>
  <c r="AB240" i="75"/>
  <c r="AB244" i="75"/>
  <c r="AB236" i="75"/>
  <c r="AB232" i="75"/>
  <c r="AB228" i="75"/>
  <c r="AP111" i="75"/>
  <c r="AP123" i="75"/>
  <c r="AP137" i="75"/>
  <c r="AP114" i="75"/>
  <c r="AP121" i="75"/>
  <c r="AP133" i="75"/>
  <c r="AP122" i="75"/>
  <c r="AP130" i="75"/>
  <c r="AP138" i="75"/>
  <c r="AP106" i="75"/>
  <c r="AP113" i="75"/>
  <c r="AP115" i="75"/>
  <c r="AP135" i="75"/>
  <c r="AP107" i="75"/>
  <c r="AP110" i="75"/>
  <c r="AP119" i="75"/>
  <c r="AP127" i="75"/>
  <c r="AP131" i="75"/>
  <c r="AP139" i="75"/>
  <c r="AP109" i="75"/>
  <c r="AP125" i="75"/>
  <c r="AP126" i="75"/>
  <c r="AP117" i="75"/>
  <c r="AP124" i="75"/>
  <c r="AP129" i="75"/>
  <c r="AP136" i="75"/>
  <c r="AP140" i="75"/>
  <c r="AP118" i="75"/>
  <c r="AP134" i="75"/>
  <c r="AP108" i="75"/>
  <c r="AP116" i="75"/>
  <c r="AP128" i="75"/>
  <c r="AP112" i="75"/>
  <c r="AP120" i="75"/>
  <c r="AP132" i="75"/>
  <c r="AP546" i="75"/>
  <c r="AP568" i="75"/>
  <c r="AP553" i="75"/>
  <c r="AP565" i="75"/>
  <c r="AP537" i="75"/>
  <c r="AP566" i="75"/>
  <c r="AP569" i="75"/>
  <c r="AP558" i="75"/>
  <c r="AP549" i="75"/>
  <c r="AP547" i="75"/>
  <c r="AP559" i="75"/>
  <c r="AP567" i="75"/>
  <c r="AP543" i="75"/>
  <c r="AP557" i="75"/>
  <c r="AP673" i="75"/>
  <c r="AP551" i="75"/>
  <c r="AP563" i="75"/>
  <c r="AP570" i="75"/>
  <c r="AP539" i="75"/>
  <c r="AP550" i="75"/>
  <c r="AP555" i="75"/>
  <c r="AP573" i="75"/>
  <c r="AP554" i="75"/>
  <c r="AP561" i="75"/>
  <c r="AP542" i="75"/>
  <c r="AP541" i="75"/>
  <c r="AP538" i="75"/>
  <c r="AP571" i="75"/>
  <c r="AP545" i="75"/>
  <c r="AP562" i="75"/>
  <c r="AP560" i="75"/>
  <c r="AP564" i="75"/>
  <c r="AP536" i="75"/>
  <c r="AP544" i="75"/>
  <c r="AP572" i="75"/>
  <c r="AP540" i="75"/>
  <c r="AP556" i="75"/>
  <c r="AP552" i="75"/>
  <c r="AP548" i="75"/>
  <c r="W328" i="75"/>
  <c r="W336" i="75"/>
  <c r="W317" i="75"/>
  <c r="W330" i="75"/>
  <c r="W332" i="75"/>
  <c r="W320" i="75"/>
  <c r="W326" i="75"/>
  <c r="W329" i="75"/>
  <c r="W334" i="75"/>
  <c r="W340" i="75"/>
  <c r="W337" i="75"/>
  <c r="W335" i="75"/>
  <c r="W319" i="75"/>
  <c r="W316" i="75"/>
  <c r="W341" i="75"/>
  <c r="W338" i="75"/>
  <c r="W331" i="75"/>
  <c r="W321" i="75"/>
  <c r="W339" i="75"/>
  <c r="W318" i="75"/>
  <c r="W327" i="75"/>
  <c r="W333" i="75"/>
  <c r="W325" i="75"/>
  <c r="W323" i="75"/>
  <c r="W322" i="75"/>
  <c r="W324" i="75"/>
  <c r="AB483" i="75"/>
  <c r="AB500" i="75"/>
  <c r="AB478" i="75"/>
  <c r="AB487" i="75"/>
  <c r="AB488" i="75"/>
  <c r="AB479" i="75"/>
  <c r="AB482" i="75"/>
  <c r="AB495" i="75"/>
  <c r="AB504" i="75"/>
  <c r="AB492" i="75"/>
  <c r="AB502" i="75"/>
  <c r="AB489" i="75"/>
  <c r="AB493" i="75"/>
  <c r="AB491" i="75"/>
  <c r="AB496" i="75"/>
  <c r="AB509" i="75"/>
  <c r="AB508" i="75"/>
  <c r="AB499" i="75"/>
  <c r="AB503" i="75"/>
  <c r="AB507" i="75"/>
  <c r="AB494" i="75"/>
  <c r="AB490" i="75"/>
  <c r="AB501" i="75"/>
  <c r="AB497" i="75"/>
  <c r="AB498" i="75"/>
  <c r="AB481" i="75"/>
  <c r="AB485" i="75"/>
  <c r="AB505" i="75"/>
  <c r="AB506" i="75"/>
  <c r="AB486" i="75"/>
  <c r="AB484" i="75"/>
  <c r="AB480" i="75"/>
  <c r="AI115" i="75"/>
  <c r="AI121" i="75"/>
  <c r="AI137" i="75"/>
  <c r="AI133" i="75"/>
  <c r="AI125" i="75"/>
  <c r="AI135" i="75"/>
  <c r="AI122" i="75"/>
  <c r="AI114" i="75"/>
  <c r="AI107" i="75"/>
  <c r="AI130" i="75"/>
  <c r="AI123" i="75"/>
  <c r="AI106" i="75"/>
  <c r="AI109" i="75"/>
  <c r="AI111" i="75"/>
  <c r="AI110" i="75"/>
  <c r="AI127" i="75"/>
  <c r="AI131" i="75"/>
  <c r="AI139" i="75"/>
  <c r="AI119" i="75"/>
  <c r="AI126" i="75"/>
  <c r="AI129" i="75"/>
  <c r="AI113" i="75"/>
  <c r="AI134" i="75"/>
  <c r="AI117" i="75"/>
  <c r="AI108" i="75"/>
  <c r="AI132" i="75"/>
  <c r="AI140" i="75"/>
  <c r="AI116" i="75"/>
  <c r="AI118" i="75"/>
  <c r="AI112" i="75"/>
  <c r="AI128" i="75"/>
  <c r="AI136" i="75"/>
  <c r="AI120" i="75"/>
  <c r="AI138" i="75"/>
  <c r="AI124" i="75"/>
  <c r="AP291" i="75"/>
  <c r="AP313" i="75"/>
  <c r="AP297" i="75"/>
  <c r="AP302" i="75"/>
  <c r="AP301" i="75"/>
  <c r="AP314" i="75"/>
  <c r="AP295" i="75"/>
  <c r="AP303" i="75"/>
  <c r="AP290" i="75"/>
  <c r="AP671" i="75"/>
  <c r="AP311" i="75"/>
  <c r="AP307" i="75"/>
  <c r="AP305" i="75"/>
  <c r="AP310" i="75"/>
  <c r="AP306" i="75"/>
  <c r="AP289" i="75"/>
  <c r="AP315" i="75"/>
  <c r="AP294" i="75"/>
  <c r="AP309" i="75"/>
  <c r="AP299" i="75"/>
  <c r="AP298" i="75"/>
  <c r="AP300" i="75"/>
  <c r="AP312" i="75"/>
  <c r="AP304" i="75"/>
  <c r="AP288" i="75"/>
  <c r="AP293" i="75"/>
  <c r="AP296" i="75"/>
  <c r="AP308" i="75"/>
  <c r="AP292" i="75"/>
  <c r="W363" i="75"/>
  <c r="W358" i="75"/>
  <c r="W369" i="75"/>
  <c r="W348" i="75"/>
  <c r="W359" i="75"/>
  <c r="W346" i="75"/>
  <c r="W370" i="75"/>
  <c r="W365" i="75"/>
  <c r="W349" i="75"/>
  <c r="W353" i="75"/>
  <c r="W347" i="75"/>
  <c r="W343" i="75"/>
  <c r="W371" i="75"/>
  <c r="W367" i="75"/>
  <c r="W354" i="75"/>
  <c r="W351" i="75"/>
  <c r="W350" i="75"/>
  <c r="W361" i="75"/>
  <c r="W344" i="75"/>
  <c r="W366" i="75"/>
  <c r="W355" i="75"/>
  <c r="W342" i="75"/>
  <c r="W345" i="75"/>
  <c r="W357" i="75"/>
  <c r="W368" i="75"/>
  <c r="W356" i="75"/>
  <c r="W360" i="75"/>
  <c r="W362" i="75"/>
  <c r="W352" i="75"/>
  <c r="W364" i="75"/>
  <c r="AB372" i="75"/>
  <c r="AB399" i="75"/>
  <c r="AB381" i="75"/>
  <c r="AB394" i="75"/>
  <c r="AB395" i="75"/>
  <c r="AB377" i="75"/>
  <c r="AB398" i="75"/>
  <c r="AB382" i="75"/>
  <c r="AB389" i="75"/>
  <c r="AB393" i="75"/>
  <c r="AB373" i="75"/>
  <c r="AB380" i="75"/>
  <c r="AB401" i="75"/>
  <c r="AB374" i="75"/>
  <c r="AB387" i="75"/>
  <c r="AB402" i="75"/>
  <c r="AB383" i="75"/>
  <c r="AB391" i="75"/>
  <c r="AB379" i="75"/>
  <c r="AB385" i="75"/>
  <c r="AB403" i="75"/>
  <c r="AB390" i="75"/>
  <c r="AB386" i="75"/>
  <c r="AB378" i="75"/>
  <c r="AB375" i="75"/>
  <c r="AB405" i="75"/>
  <c r="AB400" i="75"/>
  <c r="AB404" i="75"/>
  <c r="AB396" i="75"/>
  <c r="AB392" i="75"/>
  <c r="AB397" i="75"/>
  <c r="AB388" i="75"/>
  <c r="AB376" i="75"/>
  <c r="AB384" i="75"/>
  <c r="AI594" i="75"/>
  <c r="AI600" i="75"/>
  <c r="AI598" i="75"/>
  <c r="AI586" i="75"/>
  <c r="AI580" i="75"/>
  <c r="AI588" i="75"/>
  <c r="AI590" i="75"/>
  <c r="AI592" i="75"/>
  <c r="AI585" i="75"/>
  <c r="AI593" i="75"/>
  <c r="AI605" i="75"/>
  <c r="AI574" i="75"/>
  <c r="AI595" i="75"/>
  <c r="AI599" i="75"/>
  <c r="AI603" i="75"/>
  <c r="AI606" i="75"/>
  <c r="AI575" i="75"/>
  <c r="AI579" i="75"/>
  <c r="AI583" i="75"/>
  <c r="AI601" i="75"/>
  <c r="AI607" i="75"/>
  <c r="AI587" i="75"/>
  <c r="AI591" i="75"/>
  <c r="AI589" i="75"/>
  <c r="AI602" i="75"/>
  <c r="AI582" i="75"/>
  <c r="AI581" i="75"/>
  <c r="AI578" i="75"/>
  <c r="AI608" i="75"/>
  <c r="AI577" i="75"/>
  <c r="AI597" i="75"/>
  <c r="AI596" i="75"/>
  <c r="AI576" i="75"/>
  <c r="AI604" i="75"/>
  <c r="AI584" i="75"/>
  <c r="AB670" i="75"/>
  <c r="AB95" i="75"/>
  <c r="AB102" i="75"/>
  <c r="AB92" i="75"/>
  <c r="AB81" i="75"/>
  <c r="AB93" i="75"/>
  <c r="AB86" i="75"/>
  <c r="AB97" i="75"/>
  <c r="AB74" i="75"/>
  <c r="AB98" i="75"/>
  <c r="AB105" i="75"/>
  <c r="AB75" i="75"/>
  <c r="AB99" i="75"/>
  <c r="AB91" i="75"/>
  <c r="AB83" i="75"/>
  <c r="AB87" i="75"/>
  <c r="AB73" i="75"/>
  <c r="AB85" i="75"/>
  <c r="AB79" i="75"/>
  <c r="AB78" i="75"/>
  <c r="AB94" i="75"/>
  <c r="AB103" i="75"/>
  <c r="AB101" i="75"/>
  <c r="AB77" i="75"/>
  <c r="AB76" i="75"/>
  <c r="AB82" i="75"/>
  <c r="AB84" i="75"/>
  <c r="AB89" i="75"/>
  <c r="AB71" i="75"/>
  <c r="AB104" i="75"/>
  <c r="AB72" i="75"/>
  <c r="AB96" i="75"/>
  <c r="AB100" i="75"/>
  <c r="AB80" i="75"/>
  <c r="AB70" i="75"/>
  <c r="AB69" i="75"/>
  <c r="AB88" i="75"/>
  <c r="AB90" i="75"/>
  <c r="AB16" i="75"/>
  <c r="AB14" i="75"/>
  <c r="AB24" i="75"/>
  <c r="AB20" i="75"/>
  <c r="AB21" i="75"/>
  <c r="AB28" i="75"/>
  <c r="AB18" i="75"/>
  <c r="AB27" i="75"/>
  <c r="AB19" i="75"/>
  <c r="AB22" i="75"/>
  <c r="AB29" i="75"/>
  <c r="AB11" i="75"/>
  <c r="AB3" i="75"/>
  <c r="AB26" i="75"/>
  <c r="AB13" i="75"/>
  <c r="AB6" i="75"/>
  <c r="AB15" i="75"/>
  <c r="AB7" i="75"/>
  <c r="AB23" i="75"/>
  <c r="AB31" i="75"/>
  <c r="AB10" i="75"/>
  <c r="AB33" i="75"/>
  <c r="AB25" i="75"/>
  <c r="AB34" i="75"/>
  <c r="AB17" i="75"/>
  <c r="AB12" i="75"/>
  <c r="AB9" i="75"/>
  <c r="AB32" i="75"/>
  <c r="AB30" i="75"/>
  <c r="AB8" i="75"/>
  <c r="AB4" i="75"/>
  <c r="AB5" i="75"/>
  <c r="AB2" i="75"/>
  <c r="W296" i="75"/>
  <c r="W310" i="75"/>
  <c r="W312" i="75"/>
  <c r="W295" i="75"/>
  <c r="W671" i="75"/>
  <c r="W303" i="75"/>
  <c r="W308" i="75"/>
  <c r="W313" i="75"/>
  <c r="W298" i="75"/>
  <c r="W300" i="75"/>
  <c r="W297" i="75"/>
  <c r="W302" i="75"/>
  <c r="W301" i="75"/>
  <c r="W307" i="75"/>
  <c r="W294" i="75"/>
  <c r="W290" i="75"/>
  <c r="W291" i="75"/>
  <c r="W315" i="75"/>
  <c r="W314" i="75"/>
  <c r="W289" i="75"/>
  <c r="W299" i="75"/>
  <c r="W306" i="75"/>
  <c r="W293" i="75"/>
  <c r="W305" i="75"/>
  <c r="W292" i="75"/>
  <c r="W304" i="75"/>
  <c r="W309" i="75"/>
  <c r="W288" i="75"/>
  <c r="W311" i="75"/>
  <c r="W620" i="75"/>
  <c r="W611" i="75"/>
  <c r="W629" i="75"/>
  <c r="W615" i="75"/>
  <c r="W636" i="75"/>
  <c r="W627" i="75"/>
  <c r="W624" i="75"/>
  <c r="W631" i="75"/>
  <c r="W619" i="75"/>
  <c r="W614" i="75"/>
  <c r="W621" i="75"/>
  <c r="W625" i="75"/>
  <c r="W616" i="75"/>
  <c r="W630" i="75"/>
  <c r="W609" i="75"/>
  <c r="W617" i="75"/>
  <c r="W618" i="75"/>
  <c r="W628" i="75"/>
  <c r="W632" i="75"/>
  <c r="W610" i="75"/>
  <c r="W634" i="75"/>
  <c r="W612" i="75"/>
  <c r="W626" i="75"/>
  <c r="W613" i="75"/>
  <c r="W633" i="75"/>
  <c r="W635" i="75"/>
  <c r="W622" i="75"/>
  <c r="W623" i="75"/>
  <c r="AB306" i="75"/>
  <c r="AB298" i="75"/>
  <c r="AB291" i="75"/>
  <c r="AB312" i="75"/>
  <c r="AB671" i="75"/>
  <c r="AB296" i="75"/>
  <c r="AB297" i="75"/>
  <c r="AB302" i="75"/>
  <c r="AB313" i="75"/>
  <c r="AB315" i="75"/>
  <c r="AB301" i="75"/>
  <c r="AB290" i="75"/>
  <c r="AB303" i="75"/>
  <c r="AB310" i="75"/>
  <c r="AB311" i="75"/>
  <c r="AB295" i="75"/>
  <c r="AB305" i="75"/>
  <c r="AB307" i="75"/>
  <c r="AB294" i="75"/>
  <c r="AB314" i="75"/>
  <c r="AB304" i="75"/>
  <c r="AB300" i="75"/>
  <c r="AB289" i="75"/>
  <c r="AB308" i="75"/>
  <c r="AB292" i="75"/>
  <c r="AB299" i="75"/>
  <c r="AB288" i="75"/>
  <c r="AB309" i="75"/>
  <c r="AB293" i="75"/>
  <c r="AB39" i="75"/>
  <c r="AB66" i="75"/>
  <c r="AB43" i="75"/>
  <c r="AB57" i="75"/>
  <c r="AB65" i="75"/>
  <c r="AB38" i="75"/>
  <c r="AB37" i="75"/>
  <c r="AB58" i="75"/>
  <c r="AB67" i="75"/>
  <c r="AB53" i="75"/>
  <c r="AB59" i="75"/>
  <c r="AB51" i="75"/>
  <c r="AB35" i="75"/>
  <c r="AB46" i="75"/>
  <c r="AB64" i="75"/>
  <c r="AB42" i="75"/>
  <c r="AB45" i="75"/>
  <c r="AB55" i="75"/>
  <c r="AB63" i="75"/>
  <c r="AB47" i="75"/>
  <c r="AB54" i="75"/>
  <c r="AB41" i="75"/>
  <c r="AB62" i="75"/>
  <c r="AB61" i="75"/>
  <c r="AB56" i="75"/>
  <c r="AB44" i="75"/>
  <c r="AB68" i="75"/>
  <c r="AB40" i="75"/>
  <c r="AB48" i="75"/>
  <c r="AB49" i="75"/>
  <c r="AB50" i="75"/>
  <c r="AB36" i="75"/>
  <c r="AB52" i="75"/>
  <c r="AB60" i="75"/>
  <c r="W168" i="75"/>
  <c r="W176" i="75"/>
  <c r="W151" i="75"/>
  <c r="W146" i="75"/>
  <c r="W169" i="75"/>
  <c r="W162" i="75"/>
  <c r="W149" i="75"/>
  <c r="W165" i="75"/>
  <c r="W154" i="75"/>
  <c r="W143" i="75"/>
  <c r="W175" i="75"/>
  <c r="W159" i="75"/>
  <c r="W153" i="75"/>
  <c r="W167" i="75"/>
  <c r="W158" i="75"/>
  <c r="W170" i="75"/>
  <c r="W147" i="75"/>
  <c r="W155" i="75"/>
  <c r="W174" i="75"/>
  <c r="W171" i="75"/>
  <c r="W163" i="75"/>
  <c r="W156" i="75"/>
  <c r="W142" i="75"/>
  <c r="W141" i="75"/>
  <c r="W173" i="75"/>
  <c r="W166" i="75"/>
  <c r="W150" i="75"/>
  <c r="W164" i="75"/>
  <c r="W161" i="75"/>
  <c r="W144" i="75"/>
  <c r="W152" i="75"/>
  <c r="W172" i="75"/>
  <c r="W148" i="75"/>
  <c r="W145" i="75"/>
  <c r="W160" i="75"/>
  <c r="W157" i="75"/>
  <c r="AI143" i="75"/>
  <c r="AI158" i="75"/>
  <c r="AI145" i="75"/>
  <c r="AI165" i="75"/>
  <c r="AI149" i="75"/>
  <c r="AI169" i="75"/>
  <c r="AI162" i="75"/>
  <c r="AI151" i="75"/>
  <c r="AI144" i="75"/>
  <c r="AI170" i="75"/>
  <c r="AI160" i="75"/>
  <c r="AI154" i="75"/>
  <c r="AI142" i="75"/>
  <c r="AI146" i="75"/>
  <c r="AI175" i="75"/>
  <c r="AI159" i="75"/>
  <c r="AI167" i="75"/>
  <c r="AI155" i="75"/>
  <c r="AI173" i="75"/>
  <c r="AI147" i="75"/>
  <c r="AI171" i="75"/>
  <c r="AI163" i="75"/>
  <c r="AI157" i="75"/>
  <c r="AI156" i="75"/>
  <c r="AI168" i="75"/>
  <c r="AI148" i="75"/>
  <c r="AI174" i="75"/>
  <c r="AI164" i="75"/>
  <c r="AI161" i="75"/>
  <c r="AI152" i="75"/>
  <c r="AI166" i="75"/>
  <c r="AI141" i="75"/>
  <c r="AI150" i="75"/>
  <c r="AI172" i="75"/>
  <c r="AI153" i="75"/>
  <c r="AI176" i="75"/>
  <c r="AP586" i="75"/>
  <c r="AP577" i="75"/>
  <c r="AP593" i="75"/>
  <c r="AP585" i="75"/>
  <c r="AP578" i="75"/>
  <c r="AP598" i="75"/>
  <c r="AP601" i="75"/>
  <c r="AP595" i="75"/>
  <c r="AP575" i="75"/>
  <c r="AP591" i="75"/>
  <c r="AP599" i="75"/>
  <c r="AP579" i="75"/>
  <c r="AP603" i="75"/>
  <c r="AP605" i="75"/>
  <c r="AP590" i="75"/>
  <c r="AP587" i="75"/>
  <c r="AP607" i="75"/>
  <c r="AP606" i="75"/>
  <c r="AP583" i="75"/>
  <c r="AP589" i="75"/>
  <c r="AP574" i="75"/>
  <c r="AP602" i="75"/>
  <c r="AP582" i="75"/>
  <c r="AP597" i="75"/>
  <c r="AP581" i="75"/>
  <c r="AP594" i="75"/>
  <c r="AP580" i="75"/>
  <c r="AP588" i="75"/>
  <c r="AP600" i="75"/>
  <c r="AP604" i="75"/>
  <c r="AP596" i="75"/>
  <c r="AP608" i="75"/>
  <c r="AP576" i="75"/>
  <c r="AP584" i="75"/>
  <c r="AP592" i="75"/>
  <c r="AP269" i="75"/>
  <c r="AP262" i="75"/>
  <c r="AP282" i="75"/>
  <c r="AP281" i="75"/>
  <c r="AP270" i="75"/>
  <c r="AP285" i="75"/>
  <c r="AP279" i="75"/>
  <c r="AP266" i="75"/>
  <c r="AP287" i="75"/>
  <c r="AP286" i="75"/>
  <c r="AP265" i="75"/>
  <c r="AP263" i="75"/>
  <c r="AP259" i="75"/>
  <c r="AP283" i="75"/>
  <c r="AP273" i="75"/>
  <c r="AP271" i="75"/>
  <c r="AP255" i="75"/>
  <c r="AP261" i="75"/>
  <c r="AP257" i="75"/>
  <c r="AP254" i="75"/>
  <c r="AP274" i="75"/>
  <c r="AP267" i="75"/>
  <c r="AP277" i="75"/>
  <c r="AP258" i="75"/>
  <c r="AP275" i="75"/>
  <c r="AP284" i="75"/>
  <c r="AP278" i="75"/>
  <c r="AP260" i="75"/>
  <c r="AP280" i="75"/>
  <c r="AP264" i="75"/>
  <c r="AP256" i="75"/>
  <c r="AP276" i="75"/>
  <c r="AP268" i="75"/>
  <c r="AP272" i="75"/>
  <c r="AB336" i="75"/>
  <c r="AB327" i="75"/>
  <c r="AB324" i="75"/>
  <c r="AB332" i="75"/>
  <c r="AB340" i="75"/>
  <c r="AB331" i="75"/>
  <c r="AB318" i="75"/>
  <c r="AB329" i="75"/>
  <c r="AB326" i="75"/>
  <c r="AB317" i="75"/>
  <c r="AB333" i="75"/>
  <c r="AB323" i="75"/>
  <c r="AB337" i="75"/>
  <c r="AB319" i="75"/>
  <c r="AB339" i="75"/>
  <c r="AB341" i="75"/>
  <c r="AB321" i="75"/>
  <c r="AB325" i="75"/>
  <c r="AB322" i="75"/>
  <c r="AB338" i="75"/>
  <c r="AB320" i="75"/>
  <c r="AB330" i="75"/>
  <c r="AB334" i="75"/>
  <c r="AB316" i="75"/>
  <c r="AB328" i="75"/>
  <c r="AB335" i="75"/>
  <c r="AP231" i="75"/>
  <c r="AP221" i="75"/>
  <c r="AP253" i="75"/>
  <c r="AP233" i="75"/>
  <c r="AP242" i="75"/>
  <c r="AP250" i="75"/>
  <c r="AP251" i="75"/>
  <c r="AP230" i="75"/>
  <c r="AP237" i="75"/>
  <c r="AP249" i="75"/>
  <c r="AP235" i="75"/>
  <c r="AP246" i="75"/>
  <c r="AP227" i="75"/>
  <c r="AP243" i="75"/>
  <c r="AP234" i="75"/>
  <c r="AP226" i="75"/>
  <c r="AP223" i="75"/>
  <c r="AP245" i="75"/>
  <c r="AP239" i="75"/>
  <c r="AP229" i="75"/>
  <c r="AP225" i="75"/>
  <c r="AP247" i="75"/>
  <c r="AP238" i="75"/>
  <c r="AP222" i="75"/>
  <c r="AP236" i="75"/>
  <c r="AP224" i="75"/>
  <c r="AP228" i="75"/>
  <c r="AP232" i="75"/>
  <c r="AP248" i="75"/>
  <c r="AP241" i="75"/>
  <c r="AP252" i="75"/>
  <c r="AP244" i="75"/>
  <c r="AP240" i="75"/>
  <c r="W123" i="75"/>
  <c r="W106" i="75"/>
  <c r="W109" i="75"/>
  <c r="W121" i="75"/>
  <c r="W114" i="75"/>
  <c r="W137" i="75"/>
  <c r="W140" i="75"/>
  <c r="W130" i="75"/>
  <c r="W113" i="75"/>
  <c r="W122" i="75"/>
  <c r="W115" i="75"/>
  <c r="W135" i="75"/>
  <c r="W110" i="75"/>
  <c r="W125" i="75"/>
  <c r="W126" i="75"/>
  <c r="W138" i="75"/>
  <c r="W118" i="75"/>
  <c r="W111" i="75"/>
  <c r="W128" i="75"/>
  <c r="W133" i="75"/>
  <c r="W131" i="75"/>
  <c r="W127" i="75"/>
  <c r="W119" i="75"/>
  <c r="W139" i="75"/>
  <c r="W107" i="75"/>
  <c r="W129" i="75"/>
  <c r="W112" i="75"/>
  <c r="W120" i="75"/>
  <c r="W124" i="75"/>
  <c r="W134" i="75"/>
  <c r="W108" i="75"/>
  <c r="W116" i="75"/>
  <c r="W136" i="75"/>
  <c r="W117" i="75"/>
  <c r="W132" i="75"/>
  <c r="AI415" i="75"/>
  <c r="AI408" i="75"/>
  <c r="AI419" i="75"/>
  <c r="AI432" i="75"/>
  <c r="AI412" i="75"/>
  <c r="AI416" i="75"/>
  <c r="AI424" i="75"/>
  <c r="AI420" i="75"/>
  <c r="AI417" i="75"/>
  <c r="AI431" i="75"/>
  <c r="AI427" i="75"/>
  <c r="AI406" i="75"/>
  <c r="AI426" i="75"/>
  <c r="AI413" i="75"/>
  <c r="AI434" i="75"/>
  <c r="AI414" i="75"/>
  <c r="AI407" i="75"/>
  <c r="AI433" i="75"/>
  <c r="AI428" i="75"/>
  <c r="AI430" i="75"/>
  <c r="AI429" i="75"/>
  <c r="AI425" i="75"/>
  <c r="AI410" i="75"/>
  <c r="AI418" i="75"/>
  <c r="AI411" i="75"/>
  <c r="AI435" i="75"/>
  <c r="AI421" i="75"/>
  <c r="AI422" i="75"/>
  <c r="AI423" i="75"/>
  <c r="AI438" i="75"/>
  <c r="AI409" i="75"/>
  <c r="AI437" i="75"/>
  <c r="AI436" i="75"/>
  <c r="AI280" i="75"/>
  <c r="AI286" i="75"/>
  <c r="AI262" i="75"/>
  <c r="AI281" i="75"/>
  <c r="AI285" i="75"/>
  <c r="AI275" i="75"/>
  <c r="AI270" i="75"/>
  <c r="AI269" i="75"/>
  <c r="AI282" i="75"/>
  <c r="AI266" i="75"/>
  <c r="AI264" i="75"/>
  <c r="AI273" i="75"/>
  <c r="AI259" i="75"/>
  <c r="AI277" i="75"/>
  <c r="AI279" i="75"/>
  <c r="AI283" i="75"/>
  <c r="AI287" i="75"/>
  <c r="AI267" i="75"/>
  <c r="AI271" i="75"/>
  <c r="AI265" i="75"/>
  <c r="AI255" i="75"/>
  <c r="AI274" i="75"/>
  <c r="AI261" i="75"/>
  <c r="AI278" i="75"/>
  <c r="AI272" i="75"/>
  <c r="AI284" i="75"/>
  <c r="AI276" i="75"/>
  <c r="AI254" i="75"/>
  <c r="AI258" i="75"/>
  <c r="AI256" i="75"/>
  <c r="AI268" i="75"/>
  <c r="AI263" i="75"/>
  <c r="AI257" i="75"/>
  <c r="AI260" i="75"/>
  <c r="AI359" i="75"/>
  <c r="AI364" i="75"/>
  <c r="AI366" i="75"/>
  <c r="AI351" i="75"/>
  <c r="AI355" i="75"/>
  <c r="AI343" i="75"/>
  <c r="AI367" i="75"/>
  <c r="AI354" i="75"/>
  <c r="AI360" i="75"/>
  <c r="AI356" i="75"/>
  <c r="AI350" i="75"/>
  <c r="AI365" i="75"/>
  <c r="AI362" i="75"/>
  <c r="AI346" i="75"/>
  <c r="AI361" i="75"/>
  <c r="AI349" i="75"/>
  <c r="AI345" i="75"/>
  <c r="AI369" i="75"/>
  <c r="AI347" i="75"/>
  <c r="AI352" i="75"/>
  <c r="AI363" i="75"/>
  <c r="AI358" i="75"/>
  <c r="AI370" i="75"/>
  <c r="AI353" i="75"/>
  <c r="AI357" i="75"/>
  <c r="AI348" i="75"/>
  <c r="AI368" i="75"/>
  <c r="AI344" i="75"/>
  <c r="AI342" i="75"/>
  <c r="AI371" i="75"/>
  <c r="AI291" i="75"/>
  <c r="AI288" i="75"/>
  <c r="AI293" i="75"/>
  <c r="AI313" i="75"/>
  <c r="AI297" i="75"/>
  <c r="AI302" i="75"/>
  <c r="AI314" i="75"/>
  <c r="AI290" i="75"/>
  <c r="AI311" i="75"/>
  <c r="AI295" i="75"/>
  <c r="AI303" i="75"/>
  <c r="AI289" i="75"/>
  <c r="AI310" i="75"/>
  <c r="AI307" i="75"/>
  <c r="AI294" i="75"/>
  <c r="AI671" i="75"/>
  <c r="AI299" i="75"/>
  <c r="AI305" i="75"/>
  <c r="AI315" i="75"/>
  <c r="AI309" i="75"/>
  <c r="AI296" i="75"/>
  <c r="AI298" i="75"/>
  <c r="AI308" i="75"/>
  <c r="AI306" i="75"/>
  <c r="AI304" i="75"/>
  <c r="AI300" i="75"/>
  <c r="AI301" i="75"/>
  <c r="AI292" i="75"/>
  <c r="AI312" i="75"/>
  <c r="AP105" i="75"/>
  <c r="AP670" i="75"/>
  <c r="AP74" i="75"/>
  <c r="AP81" i="75"/>
  <c r="AP97" i="75"/>
  <c r="AP86" i="75"/>
  <c r="AP91" i="75"/>
  <c r="AP78" i="75"/>
  <c r="AP77" i="75"/>
  <c r="AP98" i="75"/>
  <c r="AP75" i="75"/>
  <c r="AP83" i="75"/>
  <c r="AP93" i="75"/>
  <c r="AP99" i="75"/>
  <c r="AP73" i="75"/>
  <c r="AP89" i="75"/>
  <c r="AP79" i="75"/>
  <c r="AP95" i="75"/>
  <c r="AP103" i="75"/>
  <c r="AP87" i="75"/>
  <c r="AP90" i="75"/>
  <c r="AP85" i="75"/>
  <c r="AP72" i="75"/>
  <c r="AP101" i="75"/>
  <c r="AP71" i="75"/>
  <c r="AP102" i="75"/>
  <c r="AP69" i="75"/>
  <c r="AP96" i="75"/>
  <c r="AP70" i="75"/>
  <c r="AP76" i="75"/>
  <c r="AP104" i="75"/>
  <c r="AP94" i="75"/>
  <c r="AP92" i="75"/>
  <c r="AP100" i="75"/>
  <c r="AP82" i="75"/>
  <c r="AP88" i="75"/>
  <c r="AP80" i="75"/>
  <c r="AP84" i="75"/>
  <c r="W254" i="75"/>
  <c r="W262" i="75"/>
  <c r="W272" i="75"/>
  <c r="W267" i="75"/>
  <c r="W281" i="75"/>
  <c r="W256" i="75"/>
  <c r="W265" i="75"/>
  <c r="W269" i="75"/>
  <c r="W271" i="75"/>
  <c r="W274" i="75"/>
  <c r="W266" i="75"/>
  <c r="W286" i="75"/>
  <c r="W279" i="75"/>
  <c r="W270" i="75"/>
  <c r="W259" i="75"/>
  <c r="W275" i="75"/>
  <c r="W255" i="75"/>
  <c r="W283" i="75"/>
  <c r="W257" i="75"/>
  <c r="W273" i="75"/>
  <c r="W263" i="75"/>
  <c r="W287" i="75"/>
  <c r="W285" i="75"/>
  <c r="W278" i="75"/>
  <c r="W261" i="75"/>
  <c r="W258" i="75"/>
  <c r="W260" i="75"/>
  <c r="W264" i="75"/>
  <c r="W276" i="75"/>
  <c r="W280" i="75"/>
  <c r="W284" i="75"/>
  <c r="W277" i="75"/>
  <c r="W268" i="75"/>
  <c r="W282" i="75"/>
  <c r="AP345" i="75"/>
  <c r="AP361" i="75"/>
  <c r="AP366" i="75"/>
  <c r="AP346" i="75"/>
  <c r="AP354" i="75"/>
  <c r="AP355" i="75"/>
  <c r="AP359" i="75"/>
  <c r="AP371" i="75"/>
  <c r="AP363" i="75"/>
  <c r="AP343" i="75"/>
  <c r="AP347" i="75"/>
  <c r="AP350" i="75"/>
  <c r="AP365" i="75"/>
  <c r="AP351" i="75"/>
  <c r="AP358" i="75"/>
  <c r="AP342" i="75"/>
  <c r="AP353" i="75"/>
  <c r="AP369" i="75"/>
  <c r="AP367" i="75"/>
  <c r="AP349" i="75"/>
  <c r="AP370" i="75"/>
  <c r="AP357" i="75"/>
  <c r="AP364" i="75"/>
  <c r="AP368" i="75"/>
  <c r="AP352" i="75"/>
  <c r="AP360" i="75"/>
  <c r="AP348" i="75"/>
  <c r="AP362" i="75"/>
  <c r="AP344" i="75"/>
  <c r="AP356" i="75"/>
  <c r="W544" i="75"/>
  <c r="W551" i="75"/>
  <c r="W543" i="75"/>
  <c r="W556" i="75"/>
  <c r="W571" i="75"/>
  <c r="W564" i="75"/>
  <c r="W555" i="75"/>
  <c r="W536" i="75"/>
  <c r="W549" i="75"/>
  <c r="W542" i="75"/>
  <c r="W673" i="75"/>
  <c r="W550" i="75"/>
  <c r="W572" i="75"/>
  <c r="W559" i="75"/>
  <c r="W569" i="75"/>
  <c r="W537" i="75"/>
  <c r="W561" i="75"/>
  <c r="W560" i="75"/>
  <c r="W573" i="75"/>
  <c r="W554" i="75"/>
  <c r="W553" i="75"/>
  <c r="W558" i="75"/>
  <c r="W567" i="75"/>
  <c r="W563" i="75"/>
  <c r="W552" i="75"/>
  <c r="W566" i="75"/>
  <c r="W565" i="75"/>
  <c r="W541" i="75"/>
  <c r="W538" i="75"/>
  <c r="W539" i="75"/>
  <c r="W570" i="75"/>
  <c r="W547" i="75"/>
  <c r="W546" i="75"/>
  <c r="W540" i="75"/>
  <c r="W545" i="75"/>
  <c r="W562" i="75"/>
  <c r="W557" i="75"/>
  <c r="W548" i="75"/>
  <c r="W568" i="75"/>
  <c r="AB448" i="75"/>
  <c r="AB467" i="75"/>
  <c r="AB471" i="75"/>
  <c r="AB450" i="75"/>
  <c r="AB456" i="75"/>
  <c r="AB444" i="75"/>
  <c r="AB472" i="75"/>
  <c r="AB460" i="75"/>
  <c r="AB453" i="75"/>
  <c r="AB454" i="75"/>
  <c r="AB470" i="75"/>
  <c r="AB477" i="75"/>
  <c r="AB442" i="75"/>
  <c r="AB466" i="75"/>
  <c r="AB461" i="75"/>
  <c r="AB449" i="75"/>
  <c r="AB459" i="75"/>
  <c r="AB455" i="75"/>
  <c r="AB458" i="75"/>
  <c r="AB457" i="75"/>
  <c r="AB447" i="75"/>
  <c r="AB439" i="75"/>
  <c r="AB451" i="75"/>
  <c r="AB462" i="75"/>
  <c r="AB443" i="75"/>
  <c r="AB445" i="75"/>
  <c r="AB446" i="75"/>
  <c r="AB473" i="75"/>
  <c r="AB475" i="75"/>
  <c r="AB463" i="75"/>
  <c r="AB474" i="75"/>
  <c r="AB465" i="75"/>
  <c r="AB452" i="75"/>
  <c r="AB476" i="75"/>
  <c r="AB440" i="75"/>
  <c r="AB469" i="75"/>
  <c r="AB468" i="75"/>
  <c r="AB464" i="75"/>
  <c r="AB441" i="75"/>
  <c r="AI400" i="75"/>
  <c r="AI402" i="75"/>
  <c r="AI372" i="75"/>
  <c r="AI396" i="75"/>
  <c r="AI375" i="75"/>
  <c r="AI384" i="75"/>
  <c r="AI379" i="75"/>
  <c r="AI391" i="75"/>
  <c r="AI388" i="75"/>
  <c r="AI380" i="75"/>
  <c r="AI378" i="75"/>
  <c r="AI386" i="75"/>
  <c r="AI383" i="75"/>
  <c r="AI389" i="75"/>
  <c r="AI394" i="75"/>
  <c r="AI377" i="75"/>
  <c r="AI405" i="75"/>
  <c r="AI397" i="75"/>
  <c r="AI404" i="75"/>
  <c r="AI399" i="75"/>
  <c r="AI381" i="75"/>
  <c r="AI403" i="75"/>
  <c r="AI398" i="75"/>
  <c r="AI395" i="75"/>
  <c r="AI392" i="75"/>
  <c r="AI401" i="75"/>
  <c r="AI390" i="75"/>
  <c r="AI385" i="75"/>
  <c r="AI374" i="75"/>
  <c r="AI382" i="75"/>
  <c r="AI393" i="75"/>
  <c r="AI376" i="75"/>
  <c r="AI373" i="75"/>
  <c r="AI387" i="75"/>
  <c r="AI87" i="75"/>
  <c r="AI76" i="75"/>
  <c r="AI70" i="75"/>
  <c r="AI93" i="75"/>
  <c r="AI105" i="75"/>
  <c r="AI98" i="75"/>
  <c r="AI81" i="75"/>
  <c r="AI74" i="75"/>
  <c r="AI77" i="75"/>
  <c r="AI75" i="75"/>
  <c r="AI99" i="75"/>
  <c r="AI86" i="75"/>
  <c r="AI97" i="75"/>
  <c r="AI83" i="75"/>
  <c r="AI101" i="75"/>
  <c r="AI90" i="75"/>
  <c r="AI91" i="75"/>
  <c r="AI78" i="75"/>
  <c r="AI103" i="75"/>
  <c r="AI71" i="75"/>
  <c r="AI95" i="75"/>
  <c r="AI73" i="75"/>
  <c r="AI79" i="75"/>
  <c r="AI82" i="75"/>
  <c r="AI69" i="75"/>
  <c r="AI89" i="75"/>
  <c r="AI72" i="75"/>
  <c r="AI84" i="75"/>
  <c r="AI670" i="75"/>
  <c r="AI94" i="75"/>
  <c r="AI80" i="75"/>
  <c r="AI102" i="75"/>
  <c r="AI88" i="75"/>
  <c r="AI92" i="75"/>
  <c r="AI96" i="75"/>
  <c r="AI100" i="75"/>
  <c r="AI85" i="75"/>
  <c r="AI104" i="75"/>
  <c r="AP185" i="75"/>
  <c r="AP182" i="75"/>
  <c r="AP197" i="75"/>
  <c r="AP209" i="75"/>
  <c r="AP218" i="75"/>
  <c r="AP187" i="75"/>
  <c r="AP203" i="75"/>
  <c r="AP195" i="75"/>
  <c r="AP181" i="75"/>
  <c r="AP201" i="75"/>
  <c r="AP219" i="75"/>
  <c r="AP198" i="75"/>
  <c r="AP210" i="75"/>
  <c r="AP211" i="75"/>
  <c r="AP190" i="75"/>
  <c r="AP217" i="75"/>
  <c r="AP202" i="75"/>
  <c r="AP178" i="75"/>
  <c r="AP213" i="75"/>
  <c r="AP179" i="75"/>
  <c r="AP194" i="75"/>
  <c r="AP207" i="75"/>
  <c r="AP215" i="75"/>
  <c r="AP183" i="75"/>
  <c r="AP191" i="75"/>
  <c r="AP205" i="75"/>
  <c r="AP214" i="75"/>
  <c r="AP177" i="75"/>
  <c r="AP206" i="75"/>
  <c r="AP199" i="75"/>
  <c r="AP189" i="75"/>
  <c r="AP186" i="75"/>
  <c r="AP180" i="75"/>
  <c r="AP188" i="75"/>
  <c r="AP216" i="75"/>
  <c r="AP184" i="75"/>
  <c r="AP192" i="75"/>
  <c r="AP193" i="75"/>
  <c r="AP196" i="75"/>
  <c r="AP208" i="75"/>
  <c r="AP200" i="75"/>
  <c r="AP220" i="75"/>
  <c r="AP212" i="75"/>
  <c r="AP204" i="75"/>
  <c r="AP509" i="75"/>
  <c r="AP493" i="75"/>
  <c r="AP486" i="75"/>
  <c r="AP501" i="75"/>
  <c r="AP481" i="75"/>
  <c r="AP494" i="75"/>
  <c r="AP499" i="75"/>
  <c r="AP503" i="75"/>
  <c r="AP487" i="75"/>
  <c r="AP491" i="75"/>
  <c r="AP507" i="75"/>
  <c r="AP479" i="75"/>
  <c r="AP495" i="75"/>
  <c r="AP483" i="75"/>
  <c r="AP490" i="75"/>
  <c r="AP506" i="75"/>
  <c r="AP482" i="75"/>
  <c r="AP485" i="75"/>
  <c r="AP478" i="75"/>
  <c r="AP489" i="75"/>
  <c r="AP505" i="75"/>
  <c r="AP497" i="75"/>
  <c r="AP498" i="75"/>
  <c r="AP500" i="75"/>
  <c r="AP502" i="75"/>
  <c r="AP480" i="75"/>
  <c r="AP504" i="75"/>
  <c r="AP484" i="75"/>
  <c r="AP488" i="75"/>
  <c r="AP496" i="75"/>
  <c r="AP508" i="75"/>
  <c r="AP492" i="75"/>
  <c r="AP29" i="75"/>
  <c r="AP13" i="75"/>
  <c r="AP18" i="75"/>
  <c r="AP5" i="75"/>
  <c r="AP3" i="75"/>
  <c r="AP19" i="75"/>
  <c r="AP11" i="75"/>
  <c r="AP22" i="75"/>
  <c r="AP21" i="75"/>
  <c r="AP6" i="75"/>
  <c r="AP27" i="75"/>
  <c r="AP26" i="75"/>
  <c r="AP25" i="75"/>
  <c r="AP23" i="75"/>
  <c r="AP9" i="75"/>
  <c r="AP7" i="75"/>
  <c r="AP15" i="75"/>
  <c r="AP17" i="75"/>
  <c r="AP8" i="75"/>
  <c r="AP31" i="75"/>
  <c r="AP16" i="75"/>
  <c r="AP14" i="75"/>
  <c r="AP30" i="75"/>
  <c r="AP33" i="75"/>
  <c r="AP4" i="75"/>
  <c r="AP10" i="75"/>
  <c r="AP28" i="75"/>
  <c r="AP34" i="75"/>
  <c r="AP12" i="75"/>
  <c r="AP32" i="75"/>
  <c r="AP20" i="75"/>
  <c r="AP24" i="75"/>
  <c r="AP2" i="75"/>
  <c r="AP159" i="75"/>
  <c r="AP149" i="75"/>
  <c r="AP153" i="75"/>
  <c r="AP169" i="75"/>
  <c r="AP162" i="75"/>
  <c r="AP165" i="75"/>
  <c r="AP146" i="75"/>
  <c r="AP170" i="75"/>
  <c r="AP154" i="75"/>
  <c r="AP142" i="75"/>
  <c r="AP151" i="75"/>
  <c r="AP175" i="75"/>
  <c r="AP143" i="75"/>
  <c r="AP174" i="75"/>
  <c r="AP171" i="75"/>
  <c r="AP173" i="75"/>
  <c r="AP158" i="75"/>
  <c r="AP147" i="75"/>
  <c r="AP163" i="75"/>
  <c r="AP167" i="75"/>
  <c r="AP155" i="75"/>
  <c r="AP150" i="75"/>
  <c r="AP145" i="75"/>
  <c r="AP157" i="75"/>
  <c r="AP141" i="75"/>
  <c r="AP161" i="75"/>
  <c r="AP164" i="75"/>
  <c r="AP152" i="75"/>
  <c r="AP172" i="75"/>
  <c r="AP176" i="75"/>
  <c r="AP166" i="75"/>
  <c r="AP144" i="75"/>
  <c r="AP148" i="75"/>
  <c r="AP160" i="75"/>
  <c r="AP168" i="75"/>
  <c r="AP156" i="75"/>
  <c r="W464" i="75"/>
  <c r="W475" i="75"/>
  <c r="W476" i="75"/>
  <c r="W447" i="75"/>
  <c r="W455" i="75"/>
  <c r="W471" i="75"/>
  <c r="W446" i="75"/>
  <c r="W469" i="75"/>
  <c r="W454" i="75"/>
  <c r="W461" i="75"/>
  <c r="W458" i="75"/>
  <c r="W473" i="75"/>
  <c r="W459" i="75"/>
  <c r="W474" i="75"/>
  <c r="W449" i="75"/>
  <c r="W463" i="75"/>
  <c r="W443" i="75"/>
  <c r="W442" i="75"/>
  <c r="W477" i="75"/>
  <c r="W466" i="75"/>
  <c r="W465" i="75"/>
  <c r="W472" i="75"/>
  <c r="W451" i="75"/>
  <c r="W467" i="75"/>
  <c r="W470" i="75"/>
  <c r="W450" i="75"/>
  <c r="W462" i="75"/>
  <c r="W439" i="75"/>
  <c r="W457" i="75"/>
  <c r="W441" i="75"/>
  <c r="W440" i="75"/>
  <c r="W448" i="75"/>
  <c r="W444" i="75"/>
  <c r="W456" i="75"/>
  <c r="W445" i="75"/>
  <c r="W452" i="75"/>
  <c r="W460" i="75"/>
  <c r="W468" i="75"/>
  <c r="W453" i="75"/>
  <c r="AP386" i="75"/>
  <c r="AP392" i="75"/>
  <c r="AP401" i="75"/>
  <c r="AP385" i="75"/>
  <c r="AP381" i="75"/>
  <c r="AP397" i="75"/>
  <c r="AP374" i="75"/>
  <c r="AP377" i="75"/>
  <c r="AP375" i="75"/>
  <c r="AP403" i="75"/>
  <c r="AP391" i="75"/>
  <c r="AP394" i="75"/>
  <c r="AP395" i="75"/>
  <c r="AP390" i="75"/>
  <c r="AP378" i="75"/>
  <c r="AP398" i="75"/>
  <c r="AP383" i="75"/>
  <c r="AP379" i="75"/>
  <c r="AP389" i="75"/>
  <c r="AP405" i="75"/>
  <c r="AP382" i="75"/>
  <c r="AP402" i="75"/>
  <c r="AP393" i="75"/>
  <c r="AP387" i="75"/>
  <c r="AP399" i="75"/>
  <c r="AP372" i="75"/>
  <c r="AP380" i="75"/>
  <c r="AP373" i="75"/>
  <c r="AP404" i="75"/>
  <c r="AP396" i="75"/>
  <c r="AP384" i="75"/>
  <c r="AP388" i="75"/>
  <c r="AP376" i="75"/>
  <c r="AP400" i="75"/>
  <c r="AP327" i="75"/>
  <c r="AP326" i="75"/>
  <c r="AP329" i="75"/>
  <c r="AP317" i="75"/>
  <c r="AP333" i="75"/>
  <c r="AP331" i="75"/>
  <c r="AP335" i="75"/>
  <c r="AP330" i="75"/>
  <c r="AP334" i="75"/>
  <c r="AP319" i="75"/>
  <c r="AP339" i="75"/>
  <c r="AP323" i="75"/>
  <c r="AP321" i="75"/>
  <c r="AP337" i="75"/>
  <c r="AP322" i="75"/>
  <c r="AP338" i="75"/>
  <c r="AP325" i="75"/>
  <c r="AP316" i="75"/>
  <c r="AP328" i="75"/>
  <c r="AP341" i="75"/>
  <c r="AP336" i="75"/>
  <c r="AP332" i="75"/>
  <c r="AP324" i="75"/>
  <c r="AP320" i="75"/>
  <c r="AP340" i="75"/>
  <c r="AP318" i="75"/>
  <c r="W11" i="75"/>
  <c r="W13" i="75"/>
  <c r="W25" i="75"/>
  <c r="W8" i="75"/>
  <c r="W7" i="75"/>
  <c r="W5" i="75"/>
  <c r="W29" i="75"/>
  <c r="W21" i="75"/>
  <c r="W33" i="75"/>
  <c r="W34" i="75"/>
  <c r="W17" i="75"/>
  <c r="W3" i="75"/>
  <c r="W18" i="75"/>
  <c r="W27" i="75"/>
  <c r="W22" i="75"/>
  <c r="W19" i="75"/>
  <c r="W6" i="75"/>
  <c r="W26" i="75"/>
  <c r="W20" i="75"/>
  <c r="W23" i="75"/>
  <c r="W31" i="75"/>
  <c r="W15" i="75"/>
  <c r="W12" i="75"/>
  <c r="W24" i="75"/>
  <c r="W28" i="75"/>
  <c r="W10" i="75"/>
  <c r="W30" i="75"/>
  <c r="W16" i="75"/>
  <c r="W14" i="75"/>
  <c r="W4" i="75"/>
  <c r="W32" i="75"/>
  <c r="W9" i="75"/>
  <c r="W2" i="75"/>
  <c r="AP635" i="75"/>
  <c r="AP609" i="75"/>
  <c r="AP625" i="75"/>
  <c r="AP618" i="75"/>
  <c r="AP630" i="75"/>
  <c r="AP610" i="75"/>
  <c r="AP621" i="75"/>
  <c r="AP619" i="75"/>
  <c r="AP615" i="75"/>
  <c r="AP623" i="75"/>
  <c r="AP611" i="75"/>
  <c r="AP626" i="75"/>
  <c r="AP631" i="75"/>
  <c r="AP634" i="75"/>
  <c r="AP617" i="75"/>
  <c r="AP627" i="75"/>
  <c r="AP614" i="75"/>
  <c r="AP633" i="75"/>
  <c r="AP622" i="75"/>
  <c r="AP629" i="75"/>
  <c r="AP624" i="75"/>
  <c r="AP628" i="75"/>
  <c r="AP616" i="75"/>
  <c r="AP620" i="75"/>
  <c r="AP612" i="75"/>
  <c r="AP613" i="75"/>
  <c r="AP636" i="75"/>
  <c r="AP632" i="75"/>
  <c r="AP57" i="75"/>
  <c r="AP65" i="75"/>
  <c r="AP37" i="75"/>
  <c r="AP38" i="75"/>
  <c r="AP39" i="75"/>
  <c r="AP47" i="75"/>
  <c r="AP42" i="75"/>
  <c r="AP66" i="75"/>
  <c r="AP35" i="75"/>
  <c r="AP58" i="75"/>
  <c r="AP45" i="75"/>
  <c r="AP53" i="75"/>
  <c r="AP59" i="75"/>
  <c r="AP67" i="75"/>
  <c r="AP46" i="75"/>
  <c r="AP41" i="75"/>
  <c r="AP51" i="75"/>
  <c r="AP63" i="75"/>
  <c r="AP54" i="75"/>
  <c r="AP55" i="75"/>
  <c r="AP48" i="75"/>
  <c r="AP52" i="75"/>
  <c r="AP49" i="75"/>
  <c r="AP43" i="75"/>
  <c r="AP44" i="75"/>
  <c r="AP64" i="75"/>
  <c r="AP68" i="75"/>
  <c r="AP62" i="75"/>
  <c r="AP61" i="75"/>
  <c r="AP40" i="75"/>
  <c r="AP60" i="75"/>
  <c r="AP36" i="75"/>
  <c r="AP56" i="75"/>
  <c r="AP50" i="75"/>
  <c r="W376" i="75"/>
  <c r="W400" i="75"/>
  <c r="W396" i="75"/>
  <c r="W397" i="75"/>
  <c r="W387" i="75"/>
  <c r="W383" i="75"/>
  <c r="W386" i="75"/>
  <c r="W392" i="75"/>
  <c r="W403" i="75"/>
  <c r="W388" i="75"/>
  <c r="W401" i="75"/>
  <c r="W399" i="75"/>
  <c r="W385" i="75"/>
  <c r="W382" i="75"/>
  <c r="W381" i="75"/>
  <c r="W404" i="75"/>
  <c r="W394" i="75"/>
  <c r="W379" i="75"/>
  <c r="W375" i="75"/>
  <c r="W395" i="75"/>
  <c r="W377" i="75"/>
  <c r="W384" i="75"/>
  <c r="W393" i="75"/>
  <c r="W398" i="75"/>
  <c r="W374" i="75"/>
  <c r="W378" i="75"/>
  <c r="W373" i="75"/>
  <c r="W402" i="75"/>
  <c r="W405" i="75"/>
  <c r="W380" i="75"/>
  <c r="W390" i="75"/>
  <c r="W389" i="75"/>
  <c r="W372" i="75"/>
  <c r="W391" i="75"/>
  <c r="AB190" i="75"/>
  <c r="AB215" i="75"/>
  <c r="AB202" i="75"/>
  <c r="AB220" i="75"/>
  <c r="AB217" i="75"/>
  <c r="AB207" i="75"/>
  <c r="AB181" i="75"/>
  <c r="AB209" i="75"/>
  <c r="AB182" i="75"/>
  <c r="AB201" i="75"/>
  <c r="AB187" i="75"/>
  <c r="AB206" i="75"/>
  <c r="AB218" i="75"/>
  <c r="AB198" i="75"/>
  <c r="AB185" i="75"/>
  <c r="AB211" i="75"/>
  <c r="AB210" i="75"/>
  <c r="AB178" i="75"/>
  <c r="AB197" i="75"/>
  <c r="AB219" i="75"/>
  <c r="AB195" i="75"/>
  <c r="AB203" i="75"/>
  <c r="AB179" i="75"/>
  <c r="AB213" i="75"/>
  <c r="AB204" i="75"/>
  <c r="AB191" i="75"/>
  <c r="AB193" i="75"/>
  <c r="AB199" i="75"/>
  <c r="AB183" i="75"/>
  <c r="AB184" i="75"/>
  <c r="AB196" i="75"/>
  <c r="AB212" i="75"/>
  <c r="AB194" i="75"/>
  <c r="AB200" i="75"/>
  <c r="AB188" i="75"/>
  <c r="AB177" i="75"/>
  <c r="AB205" i="75"/>
  <c r="AB180" i="75"/>
  <c r="AB214" i="75"/>
  <c r="AB208" i="75"/>
  <c r="AB189" i="75"/>
  <c r="AB216" i="75"/>
  <c r="AB186" i="75"/>
  <c r="AB192" i="75"/>
  <c r="AI198" i="75"/>
  <c r="AI185" i="75"/>
  <c r="AI205" i="75"/>
  <c r="AI200" i="75"/>
  <c r="AI215" i="75"/>
  <c r="AI192" i="75"/>
  <c r="AI184" i="75"/>
  <c r="AI207" i="75"/>
  <c r="AI218" i="75"/>
  <c r="AI190" i="75"/>
  <c r="AI182" i="75"/>
  <c r="AI201" i="75"/>
  <c r="AI197" i="75"/>
  <c r="AI203" i="75"/>
  <c r="AI217" i="75"/>
  <c r="AI209" i="75"/>
  <c r="AI219" i="75"/>
  <c r="AI187" i="75"/>
  <c r="AI195" i="75"/>
  <c r="AI211" i="75"/>
  <c r="AI202" i="75"/>
  <c r="AI183" i="75"/>
  <c r="AI178" i="75"/>
  <c r="AI199" i="75"/>
  <c r="AI210" i="75"/>
  <c r="AI179" i="75"/>
  <c r="AI214" i="75"/>
  <c r="AI193" i="75"/>
  <c r="AI194" i="75"/>
  <c r="AI177" i="75"/>
  <c r="AI213" i="75"/>
  <c r="AI206" i="75"/>
  <c r="AI189" i="75"/>
  <c r="AI181" i="75"/>
  <c r="AI191" i="75"/>
  <c r="AI188" i="75"/>
  <c r="AI204" i="75"/>
  <c r="AI208" i="75"/>
  <c r="AI212" i="75"/>
  <c r="AI220" i="75"/>
  <c r="AI196" i="75"/>
  <c r="AI216" i="75"/>
  <c r="AI186" i="75"/>
  <c r="AI180" i="75"/>
  <c r="W434" i="75"/>
  <c r="W435" i="75"/>
  <c r="W407" i="75"/>
  <c r="W411" i="75"/>
  <c r="W428" i="75"/>
  <c r="W419" i="75"/>
  <c r="W431" i="75"/>
  <c r="W423" i="75"/>
  <c r="W422" i="75"/>
  <c r="W410" i="75"/>
  <c r="W417" i="75"/>
  <c r="W429" i="75"/>
  <c r="W418" i="75"/>
  <c r="W425" i="75"/>
  <c r="W438" i="75"/>
  <c r="W414" i="75"/>
  <c r="W413" i="75"/>
  <c r="W406" i="75"/>
  <c r="W437" i="75"/>
  <c r="W409" i="75"/>
  <c r="W426" i="75"/>
  <c r="W415" i="75"/>
  <c r="W436" i="75"/>
  <c r="W432" i="75"/>
  <c r="W420" i="75"/>
  <c r="W416" i="75"/>
  <c r="W421" i="75"/>
  <c r="W430" i="75"/>
  <c r="W412" i="75"/>
  <c r="W408" i="75"/>
  <c r="W424" i="75"/>
  <c r="W433" i="75"/>
  <c r="W427" i="75"/>
  <c r="AB174" i="75"/>
  <c r="AB157" i="75"/>
  <c r="AB143" i="75"/>
  <c r="AB176" i="75"/>
  <c r="AB153" i="75"/>
  <c r="AB155" i="75"/>
  <c r="AB169" i="75"/>
  <c r="AB146" i="75"/>
  <c r="AB165" i="75"/>
  <c r="AB171" i="75"/>
  <c r="AB158" i="75"/>
  <c r="AB162" i="75"/>
  <c r="AB159" i="75"/>
  <c r="AB170" i="75"/>
  <c r="AB141" i="75"/>
  <c r="AB151" i="75"/>
  <c r="AB175" i="75"/>
  <c r="AB149" i="75"/>
  <c r="AB154" i="75"/>
  <c r="AB142" i="75"/>
  <c r="AB167" i="75"/>
  <c r="AB163" i="75"/>
  <c r="AB147" i="75"/>
  <c r="AB166" i="75"/>
  <c r="AB145" i="75"/>
  <c r="AB150" i="75"/>
  <c r="AB161" i="75"/>
  <c r="AB148" i="75"/>
  <c r="AB168" i="75"/>
  <c r="AB152" i="75"/>
  <c r="AB160" i="75"/>
  <c r="AB172" i="75"/>
  <c r="AB173" i="75"/>
  <c r="AB144" i="75"/>
  <c r="AB156" i="75"/>
  <c r="AB164" i="75"/>
  <c r="W58" i="75"/>
  <c r="W42" i="75"/>
  <c r="W63" i="75"/>
  <c r="W66" i="75"/>
  <c r="W50" i="75"/>
  <c r="W45" i="75"/>
  <c r="W53" i="75"/>
  <c r="W38" i="75"/>
  <c r="W65" i="75"/>
  <c r="W57" i="75"/>
  <c r="W43" i="75"/>
  <c r="W51" i="75"/>
  <c r="W35" i="75"/>
  <c r="W59" i="75"/>
  <c r="W67" i="75"/>
  <c r="W62" i="75"/>
  <c r="W54" i="75"/>
  <c r="W37" i="75"/>
  <c r="W61" i="75"/>
  <c r="W39" i="75"/>
  <c r="W41" i="75"/>
  <c r="W55" i="75"/>
  <c r="W46" i="75"/>
  <c r="W68" i="75"/>
  <c r="W47" i="75"/>
  <c r="W49" i="75"/>
  <c r="W64" i="75"/>
  <c r="W60" i="75"/>
  <c r="W52" i="75"/>
  <c r="W56" i="75"/>
  <c r="W40" i="75"/>
  <c r="W44" i="75"/>
  <c r="W48" i="75"/>
  <c r="W36" i="75"/>
  <c r="W232" i="75"/>
  <c r="W230" i="75"/>
  <c r="W240" i="75"/>
  <c r="W238" i="75"/>
  <c r="W242" i="75"/>
  <c r="W233" i="75"/>
  <c r="W245" i="75"/>
  <c r="W249" i="75"/>
  <c r="W237" i="75"/>
  <c r="W253" i="75"/>
  <c r="W235" i="75"/>
  <c r="W221" i="75"/>
  <c r="W222" i="75"/>
  <c r="W228" i="75"/>
  <c r="W250" i="75"/>
  <c r="W246" i="75"/>
  <c r="W251" i="75"/>
  <c r="W226" i="75"/>
  <c r="W243" i="75"/>
  <c r="W239" i="75"/>
  <c r="W227" i="75"/>
  <c r="W223" i="75"/>
  <c r="W247" i="75"/>
  <c r="W229" i="75"/>
  <c r="W234" i="75"/>
  <c r="W231" i="75"/>
  <c r="W225" i="75"/>
  <c r="W244" i="75"/>
  <c r="W224" i="75"/>
  <c r="W248" i="75"/>
  <c r="W252" i="75"/>
  <c r="W241" i="75"/>
  <c r="W236" i="75"/>
  <c r="W596" i="75"/>
  <c r="W592" i="75"/>
  <c r="W579" i="75"/>
  <c r="W584" i="75"/>
  <c r="W591" i="75"/>
  <c r="W576" i="75"/>
  <c r="W600" i="75"/>
  <c r="W588" i="75"/>
  <c r="W595" i="75"/>
  <c r="W605" i="75"/>
  <c r="W607" i="75"/>
  <c r="W586" i="75"/>
  <c r="W601" i="75"/>
  <c r="W578" i="75"/>
  <c r="W603" i="75"/>
  <c r="W608" i="75"/>
  <c r="W593" i="75"/>
  <c r="W598" i="75"/>
  <c r="W581" i="75"/>
  <c r="W583" i="75"/>
  <c r="W580" i="75"/>
  <c r="W590" i="75"/>
  <c r="W577" i="75"/>
  <c r="W589" i="75"/>
  <c r="W606" i="75"/>
  <c r="W599" i="75"/>
  <c r="W597" i="75"/>
  <c r="W594" i="75"/>
  <c r="W585" i="75"/>
  <c r="W604" i="75"/>
  <c r="W574" i="75"/>
  <c r="W587" i="75"/>
  <c r="W582" i="75"/>
  <c r="W602" i="75"/>
  <c r="W575" i="75"/>
  <c r="W86" i="75"/>
  <c r="W84" i="75"/>
  <c r="W88" i="75"/>
  <c r="W74" i="75"/>
  <c r="W81" i="75"/>
  <c r="W77" i="75"/>
  <c r="W91" i="75"/>
  <c r="W105" i="75"/>
  <c r="W97" i="75"/>
  <c r="W98" i="75"/>
  <c r="W93" i="75"/>
  <c r="W99" i="75"/>
  <c r="W75" i="75"/>
  <c r="W73" i="75"/>
  <c r="W94" i="75"/>
  <c r="W87" i="75"/>
  <c r="W104" i="75"/>
  <c r="W89" i="75"/>
  <c r="W78" i="75"/>
  <c r="W95" i="75"/>
  <c r="W103" i="75"/>
  <c r="W79" i="75"/>
  <c r="W80" i="75"/>
  <c r="W670" i="75"/>
  <c r="W85" i="75"/>
  <c r="W69" i="75"/>
  <c r="W101" i="75"/>
  <c r="W76" i="75"/>
  <c r="W83" i="75"/>
  <c r="W70" i="75"/>
  <c r="W102" i="75"/>
  <c r="W90" i="75"/>
  <c r="W82" i="75"/>
  <c r="W96" i="75"/>
  <c r="W92" i="75"/>
  <c r="W72" i="75"/>
  <c r="W100" i="75"/>
  <c r="W71" i="75"/>
  <c r="W484" i="75"/>
  <c r="W483" i="75"/>
  <c r="W491" i="75"/>
  <c r="W489" i="75"/>
  <c r="W497" i="75"/>
  <c r="W503" i="75"/>
  <c r="W509" i="75"/>
  <c r="W498" i="75"/>
  <c r="W488" i="75"/>
  <c r="W499" i="75"/>
  <c r="W502" i="75"/>
  <c r="W501" i="75"/>
  <c r="W494" i="75"/>
  <c r="W486" i="75"/>
  <c r="W481" i="75"/>
  <c r="W506" i="75"/>
  <c r="W495" i="75"/>
  <c r="W507" i="75"/>
  <c r="W485" i="75"/>
  <c r="W487" i="75"/>
  <c r="W505" i="75"/>
  <c r="W479" i="75"/>
  <c r="W480" i="75"/>
  <c r="W478" i="75"/>
  <c r="W482" i="75"/>
  <c r="W490" i="75"/>
  <c r="W493" i="75"/>
  <c r="W504" i="75"/>
  <c r="W492" i="75"/>
  <c r="W496" i="75"/>
  <c r="W508" i="75"/>
  <c r="W500" i="75"/>
  <c r="AB254" i="75"/>
  <c r="AB257" i="75"/>
  <c r="AB272" i="75"/>
  <c r="AB259" i="75"/>
  <c r="AB269" i="75"/>
  <c r="AB286" i="75"/>
  <c r="AB282" i="75"/>
  <c r="AB281" i="75"/>
  <c r="AB271" i="75"/>
  <c r="AB279" i="75"/>
  <c r="AB285" i="75"/>
  <c r="AB287" i="75"/>
  <c r="AB266" i="75"/>
  <c r="AB273" i="75"/>
  <c r="AB267" i="75"/>
  <c r="AB274" i="75"/>
  <c r="AB255" i="75"/>
  <c r="AB275" i="75"/>
  <c r="AB270" i="75"/>
  <c r="AB261" i="75"/>
  <c r="AB283" i="75"/>
  <c r="AB263" i="75"/>
  <c r="AB258" i="75"/>
  <c r="AB277" i="75"/>
  <c r="AB280" i="75"/>
  <c r="AB268" i="75"/>
  <c r="AB256" i="75"/>
  <c r="AB260" i="75"/>
  <c r="AB284" i="75"/>
  <c r="AB264" i="75"/>
  <c r="AB265" i="75"/>
  <c r="AB262" i="75"/>
  <c r="AB278" i="75"/>
  <c r="AB276" i="75"/>
  <c r="AB560" i="75"/>
  <c r="AB550" i="75"/>
  <c r="AB536" i="75"/>
  <c r="AB568" i="75"/>
  <c r="AB541" i="75"/>
  <c r="AB542" i="75"/>
  <c r="AB567" i="75"/>
  <c r="AB548" i="75"/>
  <c r="AB565" i="75"/>
  <c r="AB564" i="75"/>
  <c r="AB673" i="75"/>
  <c r="AB538" i="75"/>
  <c r="AB566" i="75"/>
  <c r="AB569" i="75"/>
  <c r="AB557" i="75"/>
  <c r="AB555" i="75"/>
  <c r="AB551" i="75"/>
  <c r="AB539" i="75"/>
  <c r="AB543" i="75"/>
  <c r="AB547" i="75"/>
  <c r="AB563" i="75"/>
  <c r="AB537" i="75"/>
  <c r="AB562" i="75"/>
  <c r="AB553" i="75"/>
  <c r="AB546" i="75"/>
  <c r="AB573" i="75"/>
  <c r="AB554" i="75"/>
  <c r="AB558" i="75"/>
  <c r="AB545" i="75"/>
  <c r="AB561" i="75"/>
  <c r="AB559" i="75"/>
  <c r="AB556" i="75"/>
  <c r="AB552" i="75"/>
  <c r="AB572" i="75"/>
  <c r="AB571" i="75"/>
  <c r="AB544" i="75"/>
  <c r="AB540" i="75"/>
  <c r="AB570" i="75"/>
  <c r="AB549" i="75"/>
  <c r="AI501" i="75"/>
  <c r="AI507" i="75"/>
  <c r="AI495" i="75"/>
  <c r="AI508" i="75"/>
  <c r="AI484" i="75"/>
  <c r="AI480" i="75"/>
  <c r="AI504" i="75"/>
  <c r="AI500" i="75"/>
  <c r="AI494" i="75"/>
  <c r="AI499" i="75"/>
  <c r="AI509" i="75"/>
  <c r="AI496" i="75"/>
  <c r="AI506" i="75"/>
  <c r="AI478" i="75"/>
  <c r="AI486" i="75"/>
  <c r="AI492" i="75"/>
  <c r="AI491" i="75"/>
  <c r="AI487" i="75"/>
  <c r="AI503" i="75"/>
  <c r="AI489" i="75"/>
  <c r="AI483" i="75"/>
  <c r="AI490" i="75"/>
  <c r="AI482" i="75"/>
  <c r="AI497" i="75"/>
  <c r="AI505" i="75"/>
  <c r="AI502" i="75"/>
  <c r="AI481" i="75"/>
  <c r="AI485" i="75"/>
  <c r="AI488" i="75"/>
  <c r="AI479" i="75"/>
  <c r="AI498" i="75"/>
  <c r="AI493" i="75"/>
  <c r="AB347" i="75"/>
  <c r="AB344" i="75"/>
  <c r="AB371" i="75"/>
  <c r="AB360" i="75"/>
  <c r="AB356" i="75"/>
  <c r="AB364" i="75"/>
  <c r="AB367" i="75"/>
  <c r="AB368" i="75"/>
  <c r="AB352" i="75"/>
  <c r="AB358" i="75"/>
  <c r="AB342" i="75"/>
  <c r="AB343" i="75"/>
  <c r="AB348" i="75"/>
  <c r="AB369" i="75"/>
  <c r="AB366" i="75"/>
  <c r="AB353" i="75"/>
  <c r="AB361" i="75"/>
  <c r="AB349" i="75"/>
  <c r="AB354" i="75"/>
  <c r="AB345" i="75"/>
  <c r="AB355" i="75"/>
  <c r="AB363" i="75"/>
  <c r="AB359" i="75"/>
  <c r="AB350" i="75"/>
  <c r="AB370" i="75"/>
  <c r="AB365" i="75"/>
  <c r="AB362" i="75"/>
  <c r="AB351" i="75"/>
  <c r="AB346" i="75"/>
  <c r="AB357" i="75"/>
  <c r="AP411" i="75"/>
  <c r="AP426" i="75"/>
  <c r="AP429" i="75"/>
  <c r="AP406" i="75"/>
  <c r="AP413" i="75"/>
  <c r="AP433" i="75"/>
  <c r="AP414" i="75"/>
  <c r="AP434" i="75"/>
  <c r="AP417" i="75"/>
  <c r="AP415" i="75"/>
  <c r="AP431" i="75"/>
  <c r="AP423" i="75"/>
  <c r="AP435" i="75"/>
  <c r="AP407" i="75"/>
  <c r="AP409" i="75"/>
  <c r="AP419" i="75"/>
  <c r="AP427" i="75"/>
  <c r="AP410" i="75"/>
  <c r="AP425" i="75"/>
  <c r="AP438" i="75"/>
  <c r="AP418" i="75"/>
  <c r="AP430" i="75"/>
  <c r="AP421" i="75"/>
  <c r="AP437" i="75"/>
  <c r="AP420" i="75"/>
  <c r="AP428" i="75"/>
  <c r="AP422" i="75"/>
  <c r="AP412" i="75"/>
  <c r="AP416" i="75"/>
  <c r="AP436" i="75"/>
  <c r="AP424" i="75"/>
  <c r="AP408" i="75"/>
  <c r="AP432" i="75"/>
  <c r="AP446" i="75"/>
  <c r="AP461" i="75"/>
  <c r="AP477" i="75"/>
  <c r="AP445" i="75"/>
  <c r="AP449" i="75"/>
  <c r="AP466" i="75"/>
  <c r="AP465" i="75"/>
  <c r="AP454" i="75"/>
  <c r="AP474" i="75"/>
  <c r="AP443" i="75"/>
  <c r="AP475" i="75"/>
  <c r="AP463" i="75"/>
  <c r="AP467" i="75"/>
  <c r="AP451" i="75"/>
  <c r="AP459" i="75"/>
  <c r="AP471" i="75"/>
  <c r="AP455" i="75"/>
  <c r="AP441" i="75"/>
  <c r="AP457" i="75"/>
  <c r="AP439" i="75"/>
  <c r="AP450" i="75"/>
  <c r="AP470" i="75"/>
  <c r="AP462" i="75"/>
  <c r="AP473" i="75"/>
  <c r="AP469" i="75"/>
  <c r="AP453" i="75"/>
  <c r="AP472" i="75"/>
  <c r="AP476" i="75"/>
  <c r="AP440" i="75"/>
  <c r="AP464" i="75"/>
  <c r="AP442" i="75"/>
  <c r="AP444" i="75"/>
  <c r="AP452" i="75"/>
  <c r="AP448" i="75"/>
  <c r="AP468" i="75"/>
  <c r="AP458" i="75"/>
  <c r="AP460" i="75"/>
  <c r="AP447" i="75"/>
  <c r="AP456" i="75"/>
  <c r="I683" i="75"/>
  <c r="F683" i="75"/>
  <c r="I672" i="75"/>
  <c r="F672" i="75"/>
  <c r="I678" i="75"/>
  <c r="F678" i="75"/>
  <c r="I684" i="75"/>
  <c r="F684" i="75"/>
  <c r="F686" i="75"/>
  <c r="I686" i="75"/>
  <c r="I681" i="75"/>
  <c r="F681" i="75"/>
  <c r="F692" i="75"/>
  <c r="I692" i="75"/>
  <c r="P6" i="75"/>
  <c r="F6" i="75"/>
  <c r="I6" i="75"/>
  <c r="P12" i="75"/>
  <c r="I12" i="75"/>
  <c r="F12" i="75"/>
  <c r="F20" i="75"/>
  <c r="I20" i="75"/>
  <c r="F698" i="75"/>
  <c r="I698" i="75"/>
  <c r="I696" i="75"/>
  <c r="F696" i="75"/>
  <c r="I679" i="75"/>
  <c r="F679" i="75"/>
  <c r="I2" i="75"/>
  <c r="F2" i="75"/>
  <c r="F673" i="75"/>
  <c r="I673" i="75"/>
  <c r="I694" i="75"/>
  <c r="F694" i="75"/>
  <c r="I670" i="75"/>
  <c r="F670" i="75"/>
  <c r="I3" i="75"/>
  <c r="F3" i="75"/>
  <c r="F685" i="75"/>
  <c r="I685" i="75"/>
  <c r="I688" i="75"/>
  <c r="F688" i="75"/>
  <c r="I693" i="75"/>
  <c r="F693" i="75"/>
  <c r="I677" i="75"/>
  <c r="F677" i="75"/>
  <c r="I682" i="75"/>
  <c r="F682" i="75"/>
  <c r="I689" i="75"/>
  <c r="F689" i="75"/>
  <c r="I687" i="75"/>
  <c r="F687" i="75"/>
  <c r="I680" i="75"/>
  <c r="F680" i="75"/>
  <c r="P674" i="75"/>
  <c r="F674" i="75"/>
  <c r="I674" i="75"/>
  <c r="I695" i="75"/>
  <c r="F695" i="75"/>
  <c r="I699" i="75"/>
  <c r="F699" i="75"/>
  <c r="I27" i="75"/>
  <c r="F27" i="75"/>
  <c r="I676" i="75"/>
  <c r="F676" i="75"/>
  <c r="F691" i="75"/>
  <c r="I691" i="75"/>
  <c r="I675" i="75"/>
  <c r="F675" i="75"/>
  <c r="I671" i="75"/>
  <c r="F671" i="75"/>
  <c r="I700" i="75"/>
  <c r="F700" i="75"/>
  <c r="I701" i="75"/>
  <c r="F701" i="75"/>
  <c r="I690" i="75"/>
  <c r="F690" i="75"/>
  <c r="F18" i="75"/>
  <c r="I18" i="75"/>
  <c r="F697" i="75"/>
  <c r="I697" i="75"/>
  <c r="P677" i="75"/>
  <c r="Q677" i="75"/>
  <c r="P700" i="75"/>
  <c r="Q700" i="75"/>
  <c r="P697" i="75"/>
  <c r="Q697" i="75"/>
  <c r="P687" i="75"/>
  <c r="Q687" i="75"/>
  <c r="P694" i="75"/>
  <c r="Q694" i="75"/>
  <c r="P690" i="75"/>
  <c r="Q690" i="75"/>
  <c r="P688" i="75"/>
  <c r="Q688" i="75"/>
  <c r="P699" i="75"/>
  <c r="Q699" i="75"/>
  <c r="P693" i="75"/>
  <c r="Q693" i="75"/>
  <c r="Q701" i="75"/>
  <c r="P701" i="75"/>
  <c r="Q684" i="75"/>
  <c r="P684" i="75"/>
  <c r="P685" i="75"/>
  <c r="Q685" i="75"/>
  <c r="P675" i="75"/>
  <c r="P682" i="75"/>
  <c r="Q682" i="75"/>
  <c r="P683" i="75"/>
  <c r="Q683" i="75"/>
  <c r="Q686" i="75"/>
  <c r="P686" i="75"/>
  <c r="P698" i="75"/>
  <c r="Q698" i="75"/>
  <c r="Q695" i="75"/>
  <c r="P695" i="75"/>
  <c r="P696" i="75"/>
  <c r="Q696" i="75"/>
  <c r="Q676" i="75"/>
  <c r="P676" i="75"/>
  <c r="P689" i="75"/>
  <c r="Q689" i="75"/>
  <c r="P679" i="75"/>
  <c r="Q679" i="75"/>
  <c r="P681" i="75"/>
  <c r="Q681" i="75"/>
  <c r="P680" i="75"/>
  <c r="Q680" i="75"/>
  <c r="P678" i="75"/>
  <c r="Q678" i="75"/>
  <c r="Q691" i="75"/>
  <c r="P691" i="75"/>
  <c r="P692" i="75"/>
  <c r="Q692" i="75"/>
  <c r="L2" i="88"/>
  <c r="Q18" i="75" s="1"/>
  <c r="E18" i="75"/>
  <c r="E27" i="75"/>
  <c r="E670" i="75"/>
  <c r="E6" i="75"/>
  <c r="E12" i="75"/>
  <c r="E20" i="75"/>
  <c r="E2" i="75"/>
  <c r="O688" i="75"/>
  <c r="N688" i="75"/>
  <c r="J688" i="75"/>
  <c r="O679" i="75"/>
  <c r="N679" i="75"/>
  <c r="J679" i="75"/>
  <c r="O683" i="75"/>
  <c r="N683" i="75"/>
  <c r="J683" i="75"/>
  <c r="N677" i="75"/>
  <c r="O677" i="75"/>
  <c r="J677" i="75"/>
  <c r="O20" i="75"/>
  <c r="N20" i="75"/>
  <c r="J20" i="75"/>
  <c r="O699" i="75"/>
  <c r="J699" i="75"/>
  <c r="N699" i="75"/>
  <c r="O27" i="75"/>
  <c r="J27" i="75"/>
  <c r="N27" i="75"/>
  <c r="N681" i="75"/>
  <c r="J681" i="75"/>
  <c r="O681" i="75"/>
  <c r="N693" i="75"/>
  <c r="J693" i="75"/>
  <c r="O693" i="75"/>
  <c r="J686" i="75"/>
  <c r="O686" i="75"/>
  <c r="N686" i="75"/>
  <c r="O673" i="75"/>
  <c r="N673" i="75"/>
  <c r="J673" i="75"/>
  <c r="O700" i="75"/>
  <c r="N700" i="75"/>
  <c r="J700" i="75"/>
  <c r="O678" i="75"/>
  <c r="N678" i="75"/>
  <c r="J678" i="75"/>
  <c r="N675" i="75"/>
  <c r="O675" i="75"/>
  <c r="J675" i="75"/>
  <c r="O12" i="75"/>
  <c r="J12" i="75"/>
  <c r="N12" i="75"/>
  <c r="O18" i="75"/>
  <c r="N18" i="75"/>
  <c r="J18" i="75"/>
  <c r="O6" i="75"/>
  <c r="N6" i="75"/>
  <c r="J6" i="75"/>
  <c r="J672" i="75"/>
  <c r="N672" i="75"/>
  <c r="O672" i="75"/>
  <c r="O694" i="75"/>
  <c r="N694" i="75"/>
  <c r="J694" i="75"/>
  <c r="J689" i="75"/>
  <c r="N689" i="75"/>
  <c r="O689" i="75"/>
  <c r="O670" i="75"/>
  <c r="N670" i="75"/>
  <c r="J670" i="75"/>
  <c r="J680" i="75"/>
  <c r="N680" i="75"/>
  <c r="O680" i="75"/>
  <c r="N682" i="75"/>
  <c r="O682" i="75"/>
  <c r="J682" i="75"/>
  <c r="O701" i="75"/>
  <c r="J701" i="75"/>
  <c r="N701" i="75"/>
  <c r="O674" i="75"/>
  <c r="N674" i="75"/>
  <c r="J674" i="75"/>
  <c r="O671" i="75"/>
  <c r="J671" i="75"/>
  <c r="N671" i="75"/>
  <c r="O698" i="75"/>
  <c r="J698" i="75"/>
  <c r="N698" i="75"/>
  <c r="O692" i="75"/>
  <c r="J692" i="75"/>
  <c r="N692" i="75"/>
  <c r="O696" i="75"/>
  <c r="N696" i="75"/>
  <c r="J696" i="75"/>
  <c r="N687" i="75"/>
  <c r="J687" i="75"/>
  <c r="O687" i="75"/>
  <c r="O697" i="75"/>
  <c r="N697" i="75"/>
  <c r="J697" i="75"/>
  <c r="O695" i="75"/>
  <c r="J695" i="75"/>
  <c r="N695" i="75"/>
  <c r="N684" i="75"/>
  <c r="J684" i="75"/>
  <c r="O684" i="75"/>
  <c r="O2" i="75"/>
  <c r="N2" i="75"/>
  <c r="J2" i="75"/>
  <c r="N685" i="75"/>
  <c r="O685" i="75"/>
  <c r="J685" i="75"/>
  <c r="O691" i="75"/>
  <c r="N691" i="75"/>
  <c r="J691" i="75"/>
  <c r="O3" i="75"/>
  <c r="J3" i="75"/>
  <c r="N3" i="75"/>
  <c r="O690" i="75"/>
  <c r="N690" i="75"/>
  <c r="J690" i="75"/>
  <c r="N676" i="75"/>
  <c r="J676" i="75"/>
  <c r="O676" i="75"/>
  <c r="CU34" i="50"/>
  <c r="CU69" i="50"/>
  <c r="CU168" i="50"/>
  <c r="CU221" i="50"/>
  <c r="CU175" i="50"/>
  <c r="CU162" i="50"/>
  <c r="CU196" i="50"/>
  <c r="CU107" i="50"/>
  <c r="CU112" i="50"/>
  <c r="CU137" i="50"/>
  <c r="CU41" i="50"/>
  <c r="CU77" i="50"/>
  <c r="CU141" i="50"/>
  <c r="AH2" i="92" l="1" a="1"/>
  <c r="AH2" i="92" s="1"/>
  <c r="G691" i="75"/>
  <c r="H691" i="75"/>
  <c r="G6" i="75"/>
  <c r="H6" i="75"/>
  <c r="H701" i="75"/>
  <c r="G701" i="75"/>
  <c r="H27" i="75"/>
  <c r="G27" i="75"/>
  <c r="H685" i="75"/>
  <c r="G685" i="75"/>
  <c r="G18" i="75"/>
  <c r="H18" i="75"/>
  <c r="H690" i="75"/>
  <c r="G690" i="75"/>
  <c r="G683" i="75"/>
  <c r="H683" i="75"/>
  <c r="H700" i="75"/>
  <c r="G700" i="75"/>
  <c r="H699" i="75"/>
  <c r="G699" i="75"/>
  <c r="H692" i="75"/>
  <c r="G692" i="75"/>
  <c r="H673" i="75"/>
  <c r="G673" i="75"/>
  <c r="H678" i="75"/>
  <c r="G678" i="75"/>
  <c r="G679" i="75"/>
  <c r="H679" i="75"/>
  <c r="H682" i="75"/>
  <c r="G682" i="75"/>
  <c r="G670" i="75"/>
  <c r="H670" i="75"/>
  <c r="H681" i="75"/>
  <c r="G681" i="75"/>
  <c r="H680" i="75"/>
  <c r="G680" i="75"/>
  <c r="H672" i="75"/>
  <c r="G672" i="75"/>
  <c r="H689" i="75"/>
  <c r="G689" i="75"/>
  <c r="H671" i="75"/>
  <c r="G671" i="75"/>
  <c r="H695" i="75"/>
  <c r="G695" i="75"/>
  <c r="G698" i="75"/>
  <c r="H698" i="75"/>
  <c r="H2" i="75"/>
  <c r="G2" i="75"/>
  <c r="R2" i="75" s="1"/>
  <c r="S2" i="75" s="1"/>
  <c r="H677" i="75"/>
  <c r="G677" i="75"/>
  <c r="H694" i="75"/>
  <c r="G694" i="75"/>
  <c r="R6" i="75"/>
  <c r="S6" i="75" s="1"/>
  <c r="H688" i="75"/>
  <c r="G688" i="75"/>
  <c r="H676" i="75"/>
  <c r="G676" i="75"/>
  <c r="H687" i="75"/>
  <c r="G687" i="75"/>
  <c r="G696" i="75"/>
  <c r="H696" i="75"/>
  <c r="H675" i="75"/>
  <c r="G675" i="75"/>
  <c r="H20" i="75"/>
  <c r="G20" i="75"/>
  <c r="H686" i="75"/>
  <c r="G686" i="75"/>
  <c r="G3" i="75"/>
  <c r="H3" i="75"/>
  <c r="G697" i="75"/>
  <c r="H697" i="75"/>
  <c r="H674" i="75"/>
  <c r="G674" i="75"/>
  <c r="H693" i="75"/>
  <c r="G693" i="75"/>
  <c r="H12" i="75"/>
  <c r="G12" i="75"/>
  <c r="R12" i="75" s="1"/>
  <c r="S12" i="75" s="1"/>
  <c r="G684" i="75"/>
  <c r="H684" i="75"/>
  <c r="Q675" i="75"/>
  <c r="Q672" i="75"/>
  <c r="Q670" i="75"/>
  <c r="Q27" i="75"/>
  <c r="Q671" i="75"/>
  <c r="Q20" i="75"/>
  <c r="A112" i="75"/>
  <c r="A175" i="75"/>
  <c r="A168" i="75"/>
  <c r="A107" i="75"/>
  <c r="A221" i="75"/>
  <c r="A141" i="75"/>
  <c r="A34" i="75"/>
  <c r="A69" i="75"/>
  <c r="A77" i="75"/>
  <c r="A162" i="75"/>
  <c r="A41" i="75"/>
  <c r="A196" i="75"/>
  <c r="A137" i="75"/>
  <c r="R18" i="75" l="1"/>
  <c r="S18" i="75" s="1"/>
  <c r="R20" i="75"/>
  <c r="S20" i="75" s="1"/>
  <c r="R670" i="75"/>
  <c r="S670" i="75" s="1"/>
  <c r="R27" i="75"/>
  <c r="S27" i="75" s="1"/>
  <c r="I175" i="75"/>
  <c r="F175" i="75"/>
  <c r="I137" i="75"/>
  <c r="F137" i="75"/>
  <c r="P112" i="75"/>
  <c r="I112" i="75"/>
  <c r="F112" i="75"/>
  <c r="P41" i="75"/>
  <c r="F41" i="75"/>
  <c r="I41" i="75"/>
  <c r="Q196" i="75"/>
  <c r="I196" i="75"/>
  <c r="F196" i="75"/>
  <c r="Q162" i="75"/>
  <c r="F162" i="75"/>
  <c r="I162" i="75"/>
  <c r="P77" i="75"/>
  <c r="F77" i="75"/>
  <c r="I77" i="75"/>
  <c r="I141" i="75"/>
  <c r="F141" i="75"/>
  <c r="I34" i="75"/>
  <c r="F34" i="75"/>
  <c r="I221" i="75"/>
  <c r="F221" i="75"/>
  <c r="I107" i="75"/>
  <c r="F107" i="75"/>
  <c r="I69" i="75"/>
  <c r="F69" i="75"/>
  <c r="Q168" i="75"/>
  <c r="I168" i="75"/>
  <c r="F168" i="75"/>
  <c r="Y6" i="75"/>
  <c r="AY6" i="75" s="1"/>
  <c r="AZ6" i="75" s="1"/>
  <c r="Y18" i="75"/>
  <c r="Y12" i="75"/>
  <c r="E162" i="75"/>
  <c r="E137" i="75"/>
  <c r="E175" i="75"/>
  <c r="E141" i="75"/>
  <c r="E221" i="75"/>
  <c r="E107" i="75"/>
  <c r="E77" i="75"/>
  <c r="E196" i="75"/>
  <c r="E69" i="75"/>
  <c r="E112" i="75"/>
  <c r="E41" i="75"/>
  <c r="E34" i="75"/>
  <c r="E168" i="75"/>
  <c r="N77" i="75"/>
  <c r="J77" i="75"/>
  <c r="O77" i="75"/>
  <c r="O221" i="75"/>
  <c r="N221" i="75"/>
  <c r="J221" i="75"/>
  <c r="Y2" i="75"/>
  <c r="AD2" i="75" s="1"/>
  <c r="AE2" i="75" s="1"/>
  <c r="O41" i="75"/>
  <c r="J41" i="75"/>
  <c r="N41" i="75"/>
  <c r="N34" i="75"/>
  <c r="J34" i="75"/>
  <c r="O34" i="75"/>
  <c r="O107" i="75"/>
  <c r="J107" i="75"/>
  <c r="N107" i="75"/>
  <c r="J175" i="75"/>
  <c r="O175" i="75"/>
  <c r="N175" i="75"/>
  <c r="O137" i="75"/>
  <c r="J137" i="75"/>
  <c r="N137" i="75"/>
  <c r="O69" i="75"/>
  <c r="N69" i="75"/>
  <c r="J69" i="75"/>
  <c r="J141" i="75"/>
  <c r="O141" i="75"/>
  <c r="N141" i="75"/>
  <c r="O112" i="75"/>
  <c r="J112" i="75"/>
  <c r="N112" i="75"/>
  <c r="O196" i="75"/>
  <c r="J196" i="75"/>
  <c r="N196" i="75"/>
  <c r="O162" i="75"/>
  <c r="J162" i="75"/>
  <c r="N162" i="75"/>
  <c r="N168" i="75"/>
  <c r="J168" i="75"/>
  <c r="O168" i="75"/>
  <c r="CU572" i="50"/>
  <c r="CU327" i="50"/>
  <c r="CU397" i="50"/>
  <c r="CU334" i="50"/>
  <c r="CU292" i="50"/>
  <c r="CU523" i="50"/>
  <c r="CU654" i="50"/>
  <c r="CU251" i="50"/>
  <c r="CU516" i="50"/>
  <c r="CU195" i="50"/>
  <c r="CU475" i="50"/>
  <c r="CU218" i="50"/>
  <c r="CU613" i="50"/>
  <c r="CU570" i="50"/>
  <c r="CU395" i="50"/>
  <c r="CU659" i="50"/>
  <c r="CU575" i="50"/>
  <c r="CU342" i="50"/>
  <c r="CU365" i="50"/>
  <c r="CU669" i="50"/>
  <c r="CU668" i="50"/>
  <c r="CU109" i="50"/>
  <c r="CU433" i="50"/>
  <c r="CU186" i="50"/>
  <c r="CU94" i="50"/>
  <c r="CU131" i="50"/>
  <c r="CU599" i="50"/>
  <c r="CU103" i="50"/>
  <c r="CU164" i="50"/>
  <c r="CU271" i="50"/>
  <c r="CU193" i="50"/>
  <c r="CU226" i="50"/>
  <c r="CU35" i="50"/>
  <c r="CU308" i="50"/>
  <c r="CU577" i="50"/>
  <c r="CU634" i="50"/>
  <c r="CU489" i="50"/>
  <c r="CU44" i="50"/>
  <c r="CU419" i="50"/>
  <c r="CU307" i="50"/>
  <c r="CU126" i="50"/>
  <c r="CU583" i="50"/>
  <c r="CU414" i="50"/>
  <c r="CU580" i="50"/>
  <c r="CU231" i="50"/>
  <c r="CU566" i="50"/>
  <c r="CU573" i="50"/>
  <c r="CU438" i="50"/>
  <c r="CU655" i="50"/>
  <c r="CU625" i="50"/>
  <c r="CU150" i="50"/>
  <c r="CU192" i="50"/>
  <c r="CU278" i="50"/>
  <c r="CU431" i="50"/>
  <c r="CU217" i="50"/>
  <c r="CU511" i="50"/>
  <c r="CU50" i="50"/>
  <c r="CU428" i="50"/>
  <c r="CU353" i="50"/>
  <c r="CU346" i="50"/>
  <c r="CU620" i="50"/>
  <c r="CU612" i="50"/>
  <c r="CU115" i="50"/>
  <c r="CU336" i="50"/>
  <c r="CU586" i="50"/>
  <c r="CU561" i="50"/>
  <c r="CU207" i="50"/>
  <c r="CU347" i="50"/>
  <c r="CU540" i="50"/>
  <c r="CU338" i="50"/>
  <c r="CU436" i="50"/>
  <c r="CU130" i="50"/>
  <c r="CU517" i="50"/>
  <c r="CU330" i="50"/>
  <c r="CU39" i="50"/>
  <c r="CU159" i="50"/>
  <c r="CU356" i="50"/>
  <c r="CU644" i="50"/>
  <c r="CU574" i="50"/>
  <c r="CU88" i="50"/>
  <c r="CU166" i="50"/>
  <c r="CU40" i="50"/>
  <c r="CU299" i="50"/>
  <c r="CU58" i="50"/>
  <c r="CU532" i="50"/>
  <c r="CU74" i="50"/>
  <c r="CU45" i="50"/>
  <c r="CU384" i="50"/>
  <c r="CU375" i="50"/>
  <c r="CU587" i="50"/>
  <c r="CU340" i="50"/>
  <c r="CU95" i="50"/>
  <c r="CU61" i="50"/>
  <c r="CU121" i="50"/>
  <c r="CU54" i="50"/>
  <c r="CU526" i="50"/>
  <c r="CU457" i="50"/>
  <c r="CU541" i="50"/>
  <c r="CU204" i="50"/>
  <c r="CU512" i="50"/>
  <c r="CU302" i="50"/>
  <c r="CU582" i="50"/>
  <c r="CU493" i="50"/>
  <c r="CU19" i="50"/>
  <c r="CU254" i="50"/>
  <c r="CU23" i="50"/>
  <c r="CU143" i="50"/>
  <c r="CU563" i="50"/>
  <c r="CU227" i="50"/>
  <c r="CU432" i="50"/>
  <c r="CU117" i="50"/>
  <c r="CU83" i="50"/>
  <c r="CU371" i="50"/>
  <c r="CU245" i="50"/>
  <c r="CU249" i="50"/>
  <c r="CU144" i="50"/>
  <c r="CU301" i="50"/>
  <c r="CU47" i="50"/>
  <c r="CU578" i="50"/>
  <c r="CU538" i="50"/>
  <c r="CU56" i="50"/>
  <c r="CU426" i="50"/>
  <c r="CU536" i="50"/>
  <c r="CU658" i="50"/>
  <c r="CU357" i="50"/>
  <c r="CU179" i="50"/>
  <c r="CU29" i="50"/>
  <c r="CU567" i="50"/>
  <c r="CU120" i="50"/>
  <c r="CU180" i="50"/>
  <c r="CU270" i="50"/>
  <c r="CU224" i="50"/>
  <c r="CU84" i="50"/>
  <c r="CU185" i="50"/>
  <c r="CU85" i="50"/>
  <c r="CU459" i="50"/>
  <c r="CU472" i="50"/>
  <c r="CU510" i="50"/>
  <c r="CU368" i="50"/>
  <c r="CU529" i="50"/>
  <c r="CU309" i="50"/>
  <c r="CU100" i="50"/>
  <c r="CU322" i="50"/>
  <c r="CU92" i="50"/>
  <c r="CU97" i="50"/>
  <c r="CU67" i="50"/>
  <c r="CU454" i="50"/>
  <c r="CU140" i="50"/>
  <c r="CU211" i="50"/>
  <c r="CU479" i="50"/>
  <c r="CU262" i="50"/>
  <c r="CU202" i="50"/>
  <c r="CU445" i="50"/>
  <c r="CU26" i="50"/>
  <c r="CU525" i="50"/>
  <c r="CU149" i="50"/>
  <c r="CU68" i="50"/>
  <c r="CU407" i="50"/>
  <c r="CU409" i="50"/>
  <c r="CU635" i="50"/>
  <c r="CU396" i="50"/>
  <c r="CU250" i="50"/>
  <c r="CU527" i="50"/>
  <c r="CU321" i="50"/>
  <c r="CU600" i="50"/>
  <c r="CU530" i="50"/>
  <c r="CU139" i="50"/>
  <c r="CU63" i="50"/>
  <c r="CU650" i="50"/>
  <c r="CU539" i="50"/>
  <c r="CU547" i="50"/>
  <c r="CU324" i="50"/>
  <c r="CU663" i="50"/>
  <c r="CU265" i="50"/>
  <c r="CU252" i="50"/>
  <c r="CU535" i="50"/>
  <c r="CU152" i="50"/>
  <c r="CU14" i="50"/>
  <c r="CU170" i="50"/>
  <c r="CU32" i="50"/>
  <c r="CU31" i="50"/>
  <c r="CU333" i="50"/>
  <c r="CU225" i="50"/>
  <c r="CU36" i="50"/>
  <c r="CU359" i="50"/>
  <c r="CU8" i="50"/>
  <c r="CU87" i="50"/>
  <c r="CU627" i="50"/>
  <c r="CU503" i="50"/>
  <c r="CU647" i="50"/>
  <c r="CU275" i="50"/>
  <c r="CU442" i="50"/>
  <c r="CU123" i="50"/>
  <c r="CU25" i="50"/>
  <c r="CU326" i="50"/>
  <c r="CU452" i="50"/>
  <c r="CU28" i="50"/>
  <c r="CU191" i="50"/>
  <c r="CU255" i="50"/>
  <c r="CU596" i="50"/>
  <c r="CU455" i="50"/>
  <c r="CU65" i="50"/>
  <c r="CU594" i="50"/>
  <c r="CU235" i="50"/>
  <c r="CU329" i="50"/>
  <c r="CU351" i="50"/>
  <c r="CU372" i="50"/>
  <c r="CU256" i="50"/>
  <c r="CU462" i="50"/>
  <c r="CU362" i="50"/>
  <c r="CU405" i="50"/>
  <c r="CU62" i="50"/>
  <c r="CU595" i="50"/>
  <c r="CU474" i="50"/>
  <c r="CU160" i="50"/>
  <c r="CU122" i="50"/>
  <c r="CU556" i="50"/>
  <c r="CU335" i="50"/>
  <c r="CU98" i="50"/>
  <c r="CU104" i="50"/>
  <c r="CU444" i="50"/>
  <c r="CU392" i="50"/>
  <c r="CU604" i="50"/>
  <c r="CU648" i="50"/>
  <c r="CU626" i="50"/>
  <c r="CU30" i="50"/>
  <c r="CU96" i="50"/>
  <c r="CU641" i="50"/>
  <c r="CU373" i="50"/>
  <c r="CU238" i="50"/>
  <c r="CU589" i="50"/>
  <c r="CU154" i="50"/>
  <c r="CU267" i="50"/>
  <c r="CU146" i="50"/>
  <c r="CU80" i="50"/>
  <c r="CU631" i="50"/>
  <c r="CU369" i="50"/>
  <c r="CU165" i="50"/>
  <c r="CU161" i="50"/>
  <c r="CU116" i="50"/>
  <c r="CU169" i="50"/>
  <c r="CU190" i="50"/>
  <c r="CU156" i="50"/>
  <c r="CU311" i="50"/>
  <c r="CU323" i="50"/>
  <c r="CU182" i="50"/>
  <c r="CU239" i="50"/>
  <c r="CU223" i="50"/>
  <c r="CU276" i="50"/>
  <c r="CU228" i="50"/>
  <c r="CU564" i="50"/>
  <c r="CU205" i="50"/>
  <c r="CU621" i="50"/>
  <c r="CU491" i="50"/>
  <c r="CU637" i="50"/>
  <c r="CU46" i="50"/>
  <c r="CU607" i="50"/>
  <c r="CU486" i="50"/>
  <c r="CU403" i="50"/>
  <c r="CU430" i="50"/>
  <c r="CU514" i="50"/>
  <c r="CU280" i="50"/>
  <c r="CU253" i="50"/>
  <c r="CU638" i="50"/>
  <c r="CU343" i="50"/>
  <c r="CU401" i="50"/>
  <c r="CU316" i="50"/>
  <c r="CU10" i="50"/>
  <c r="CU639" i="50"/>
  <c r="CU345" i="50"/>
  <c r="CU544" i="50"/>
  <c r="CU153" i="50"/>
  <c r="CU504" i="50"/>
  <c r="CU437" i="50"/>
  <c r="CU421" i="50"/>
  <c r="CU189" i="50"/>
  <c r="CU128" i="50"/>
  <c r="CU188" i="50"/>
  <c r="CU306" i="50"/>
  <c r="CU636" i="50"/>
  <c r="CU325" i="50"/>
  <c r="CU380" i="50"/>
  <c r="CU332" i="50"/>
  <c r="CU348" i="50"/>
  <c r="CU134" i="50"/>
  <c r="CU608" i="50"/>
  <c r="CU422" i="50"/>
  <c r="CU132" i="50"/>
  <c r="CU106" i="50"/>
  <c r="CU157" i="50"/>
  <c r="CU349" i="50"/>
  <c r="CU605" i="50"/>
  <c r="CU222" i="50"/>
  <c r="CU49" i="50"/>
  <c r="CU440" i="50"/>
  <c r="CU382" i="50"/>
  <c r="CU399" i="50"/>
  <c r="CU73" i="50"/>
  <c r="CU268" i="50"/>
  <c r="CU378" i="50"/>
  <c r="CU55" i="50"/>
  <c r="CU552" i="50"/>
  <c r="CU513" i="50"/>
  <c r="CU456" i="50"/>
  <c r="CU528" i="50"/>
  <c r="CU215" i="50"/>
  <c r="CU339" i="50"/>
  <c r="CU562" i="50"/>
  <c r="CU201" i="50"/>
  <c r="CU135" i="50"/>
  <c r="CU361" i="50"/>
  <c r="CU537" i="50"/>
  <c r="CU290" i="50"/>
  <c r="CU571" i="50"/>
  <c r="CU136" i="50"/>
  <c r="CU558" i="50"/>
  <c r="CU645" i="50"/>
  <c r="CU13" i="50"/>
  <c r="CU59" i="50"/>
  <c r="CU470" i="50"/>
  <c r="CU499" i="50"/>
  <c r="CU646" i="50"/>
  <c r="CU89" i="50"/>
  <c r="CU386" i="50"/>
  <c r="CU389" i="50"/>
  <c r="CU203" i="50"/>
  <c r="CU71" i="50"/>
  <c r="CU520" i="50"/>
  <c r="CU236" i="50"/>
  <c r="CU53" i="50"/>
  <c r="CU388" i="50"/>
  <c r="CU519" i="50"/>
  <c r="CU172" i="50"/>
  <c r="CU119" i="50"/>
  <c r="CU187" i="50"/>
  <c r="CU601" i="50"/>
  <c r="CU488" i="50"/>
  <c r="CU60" i="50"/>
  <c r="CU374" i="50"/>
  <c r="CU93" i="50"/>
  <c r="CU328" i="50"/>
  <c r="CU568" i="50"/>
  <c r="CU555" i="50"/>
  <c r="CU398" i="50"/>
  <c r="CU57" i="50"/>
  <c r="CU449" i="50"/>
  <c r="CU461" i="50"/>
  <c r="CU167" i="50"/>
  <c r="CU484" i="50"/>
  <c r="CU174" i="50"/>
  <c r="CU173" i="50"/>
  <c r="CU565" i="50"/>
  <c r="CU210" i="50"/>
  <c r="CU393" i="50"/>
  <c r="CU478" i="50"/>
  <c r="CU424" i="50"/>
  <c r="CU147" i="50"/>
  <c r="CU611" i="50"/>
  <c r="CU602" i="50"/>
  <c r="CU383" i="50"/>
  <c r="CU490" i="50"/>
  <c r="CU358" i="50"/>
  <c r="CU387" i="50"/>
  <c r="CU614" i="50"/>
  <c r="CU406" i="50"/>
  <c r="CU460" i="50"/>
  <c r="CU518" i="50"/>
  <c r="CU75" i="50"/>
  <c r="CU624" i="50"/>
  <c r="CU640" i="50"/>
  <c r="CU609" i="50"/>
  <c r="CU91" i="50"/>
  <c r="CU125" i="50"/>
  <c r="CU272" i="50"/>
  <c r="CU213" i="50"/>
  <c r="CU52" i="50"/>
  <c r="CU408" i="50"/>
  <c r="CU337" i="50"/>
  <c r="CU319" i="50"/>
  <c r="CU364" i="50"/>
  <c r="CU241" i="50"/>
  <c r="CU155" i="50"/>
  <c r="CU15" i="50"/>
  <c r="CU315" i="50"/>
  <c r="CU209" i="50"/>
  <c r="CU64" i="50"/>
  <c r="CU618" i="50"/>
  <c r="CU293" i="50"/>
  <c r="CU657" i="50"/>
  <c r="CU554" i="50"/>
  <c r="CU447" i="50"/>
  <c r="CU482" i="50"/>
  <c r="CU171" i="50"/>
  <c r="CU492" i="50"/>
  <c r="CU229" i="50"/>
  <c r="CU108" i="50"/>
  <c r="CU86" i="50"/>
  <c r="CU376" i="50"/>
  <c r="CU649" i="50"/>
  <c r="CU415" i="50"/>
  <c r="CU404" i="50"/>
  <c r="CU129" i="50"/>
  <c r="CU632" i="50"/>
  <c r="CU656" i="50"/>
  <c r="CU522" i="50"/>
  <c r="CU114" i="50"/>
  <c r="CU453" i="50"/>
  <c r="CU469" i="50"/>
  <c r="CU219" i="50"/>
  <c r="CU124" i="50"/>
  <c r="CU283" i="50"/>
  <c r="CU259" i="50"/>
  <c r="CU341" i="50"/>
  <c r="CU534" i="50"/>
  <c r="CU651" i="50"/>
  <c r="CU263" i="50"/>
  <c r="CU178" i="50"/>
  <c r="CU148" i="50"/>
  <c r="CU244" i="50"/>
  <c r="CU282" i="50"/>
  <c r="CU551" i="50"/>
  <c r="CU247" i="50"/>
  <c r="CU317" i="50"/>
  <c r="CU560" i="50"/>
  <c r="CU417" i="50"/>
  <c r="CU66" i="50"/>
  <c r="CU295" i="50"/>
  <c r="CU533" i="50"/>
  <c r="CU425" i="50"/>
  <c r="CU214" i="50"/>
  <c r="CU243" i="50"/>
  <c r="CU260" i="50"/>
  <c r="CU633" i="50"/>
  <c r="CU495" i="50"/>
  <c r="CU468" i="50"/>
  <c r="CU448" i="50"/>
  <c r="CU318" i="50"/>
  <c r="CU118" i="50"/>
  <c r="CU181" i="50"/>
  <c r="CU133" i="50"/>
  <c r="CU212" i="50"/>
  <c r="CU590" i="50"/>
  <c r="CU559" i="50"/>
  <c r="CU467" i="50"/>
  <c r="CU628" i="50"/>
  <c r="CU7" i="50"/>
  <c r="CU642" i="50"/>
  <c r="CU591" i="50"/>
  <c r="CU509" i="50"/>
  <c r="CU33" i="50"/>
  <c r="CU199" i="50"/>
  <c r="CU524" i="50"/>
  <c r="CU127" i="50"/>
  <c r="CU413" i="50"/>
  <c r="CU158" i="50"/>
  <c r="CU16" i="50"/>
  <c r="CU661" i="50"/>
  <c r="CU481" i="50"/>
  <c r="CU81" i="50"/>
  <c r="CU246" i="50"/>
  <c r="CU297" i="50"/>
  <c r="CU584" i="50"/>
  <c r="CU304" i="50"/>
  <c r="CU234" i="50"/>
  <c r="CU303" i="50"/>
  <c r="CU653" i="50"/>
  <c r="CU277" i="50"/>
  <c r="CU451" i="50"/>
  <c r="CU273" i="50"/>
  <c r="CU248" i="50"/>
  <c r="CU242" i="50"/>
  <c r="CU21" i="50"/>
  <c r="CU598" i="50"/>
  <c r="CU402" i="50"/>
  <c r="CU500" i="50"/>
  <c r="CU310" i="50"/>
  <c r="CU553" i="50"/>
  <c r="CU476" i="50"/>
  <c r="CU411" i="50"/>
  <c r="CU360" i="50"/>
  <c r="CU176" i="50"/>
  <c r="CU151" i="50"/>
  <c r="CU76" i="50"/>
  <c r="CU390" i="50"/>
  <c r="CU105" i="50"/>
  <c r="CU240" i="50"/>
  <c r="CU400" i="50"/>
  <c r="CU208" i="50"/>
  <c r="CU352" i="50"/>
  <c r="CU483" i="50"/>
  <c r="CU502" i="50"/>
  <c r="CU549" i="50"/>
  <c r="CU99" i="50"/>
  <c r="CU630" i="50"/>
  <c r="CU258" i="50"/>
  <c r="CU569" i="50"/>
  <c r="CU416" i="50"/>
  <c r="CU485" i="50"/>
  <c r="CU296" i="50"/>
  <c r="CU110" i="50"/>
  <c r="CU420" i="50"/>
  <c r="CU473" i="50"/>
  <c r="CU622" i="50"/>
  <c r="CU11" i="50"/>
  <c r="CU545" i="50"/>
  <c r="CU667" i="50"/>
  <c r="CU487" i="50"/>
  <c r="CU443" i="50"/>
  <c r="CU220" i="50"/>
  <c r="CU427" i="50"/>
  <c r="CU237" i="50"/>
  <c r="CU298" i="50"/>
  <c r="CU331" i="50"/>
  <c r="CU615" i="50"/>
  <c r="CU350" i="50"/>
  <c r="CU197" i="50"/>
  <c r="CU70" i="50"/>
  <c r="CU183" i="50"/>
  <c r="CU610" i="50"/>
  <c r="CU546" i="50"/>
  <c r="CU43" i="50"/>
  <c r="CU506" i="50"/>
  <c r="CU391" i="50"/>
  <c r="CU230" i="50"/>
  <c r="CU37" i="50"/>
  <c r="CU507" i="50"/>
  <c r="CU194" i="50"/>
  <c r="CU288" i="50"/>
  <c r="CU232" i="50"/>
  <c r="CU458" i="50"/>
  <c r="CU643" i="50"/>
  <c r="CU4" i="50"/>
  <c r="CU496" i="50"/>
  <c r="CU603" i="50"/>
  <c r="CU579" i="50"/>
  <c r="CU531" i="50"/>
  <c r="CU441" i="50"/>
  <c r="CU498" i="50"/>
  <c r="CU200" i="50"/>
  <c r="CU305" i="50"/>
  <c r="CU72" i="50"/>
  <c r="CU576" i="50"/>
  <c r="CU5" i="50"/>
  <c r="CU471" i="50"/>
  <c r="CU588" i="50"/>
  <c r="CU660" i="50"/>
  <c r="CU464" i="50"/>
  <c r="CU281" i="50"/>
  <c r="CU177" i="50"/>
  <c r="CU501" i="50"/>
  <c r="CU313" i="50"/>
  <c r="CU90" i="50"/>
  <c r="CU363" i="50"/>
  <c r="CU261" i="50"/>
  <c r="CU142" i="50"/>
  <c r="CU233" i="50"/>
  <c r="CU286" i="50"/>
  <c r="CU592" i="50"/>
  <c r="CU617" i="50"/>
  <c r="CU102" i="50"/>
  <c r="CU379" i="50"/>
  <c r="CU294" i="50"/>
  <c r="CU344" i="50"/>
  <c r="CU184" i="50"/>
  <c r="CU410" i="50"/>
  <c r="CU82" i="50"/>
  <c r="CU266" i="50"/>
  <c r="CU505" i="50"/>
  <c r="CU629" i="50"/>
  <c r="CU593" i="50"/>
  <c r="CU446" i="50"/>
  <c r="CU418" i="50"/>
  <c r="CU9" i="50"/>
  <c r="CU198" i="50"/>
  <c r="CU385" i="50"/>
  <c r="CU581" i="50"/>
  <c r="CU216" i="50"/>
  <c r="CU550" i="50"/>
  <c r="CU463" i="50"/>
  <c r="CU439" i="50"/>
  <c r="CU662" i="50"/>
  <c r="CU79" i="50"/>
  <c r="CU138" i="50"/>
  <c r="CU24" i="50"/>
  <c r="CU429" i="50"/>
  <c r="CU543" i="50"/>
  <c r="CU508" i="50"/>
  <c r="CU17" i="50"/>
  <c r="CU366" i="50"/>
  <c r="CU314" i="50"/>
  <c r="CU312" i="50"/>
  <c r="CU597" i="50"/>
  <c r="CU435" i="50"/>
  <c r="CU450" i="50"/>
  <c r="CU619" i="50"/>
  <c r="CU284" i="50"/>
  <c r="CU394" i="50"/>
  <c r="CU51" i="50"/>
  <c r="CU623" i="50"/>
  <c r="CU300" i="50"/>
  <c r="CU206" i="50"/>
  <c r="CU606" i="50"/>
  <c r="CU665" i="50"/>
  <c r="CU78" i="50"/>
  <c r="CU320" i="50"/>
  <c r="CU145" i="50"/>
  <c r="CU354" i="50"/>
  <c r="CU616" i="50"/>
  <c r="CU466" i="50"/>
  <c r="CU666" i="50"/>
  <c r="CU557" i="50"/>
  <c r="CU497" i="50"/>
  <c r="CU465" i="50"/>
  <c r="CU42" i="50"/>
  <c r="CU355" i="50"/>
  <c r="CU269" i="50"/>
  <c r="CU423" i="50"/>
  <c r="CU101" i="50"/>
  <c r="CU434" i="50"/>
  <c r="CU163" i="50"/>
  <c r="CU370" i="50"/>
  <c r="CU548" i="50"/>
  <c r="CU521" i="50"/>
  <c r="CU285" i="50"/>
  <c r="CU664" i="50"/>
  <c r="CU289" i="50"/>
  <c r="CU585" i="50"/>
  <c r="CU264" i="50"/>
  <c r="CU279" i="50"/>
  <c r="CU515" i="50"/>
  <c r="CU477" i="50"/>
  <c r="CU381" i="50"/>
  <c r="CU542" i="50"/>
  <c r="CU480" i="50"/>
  <c r="CU652" i="50"/>
  <c r="CU38" i="50"/>
  <c r="CU377" i="50"/>
  <c r="CU257" i="50"/>
  <c r="CU113" i="50"/>
  <c r="CU367" i="50"/>
  <c r="CU291" i="50"/>
  <c r="CU412" i="50"/>
  <c r="CU494" i="50"/>
  <c r="CU48" i="50"/>
  <c r="CU274" i="50"/>
  <c r="CU111" i="50"/>
  <c r="CU22" i="50"/>
  <c r="CU287" i="50"/>
  <c r="Y27" i="75" l="1"/>
  <c r="Y20" i="75"/>
  <c r="AD20" i="75" s="1"/>
  <c r="AE20" i="75" s="1"/>
  <c r="H69" i="75"/>
  <c r="G69" i="75"/>
  <c r="G168" i="75"/>
  <c r="H168" i="75"/>
  <c r="G77" i="75"/>
  <c r="H77" i="75"/>
  <c r="G137" i="75"/>
  <c r="H137" i="75"/>
  <c r="G112" i="75"/>
  <c r="H112" i="75"/>
  <c r="H175" i="75"/>
  <c r="G175" i="75"/>
  <c r="R175" i="75" s="1"/>
  <c r="S175" i="75" s="1"/>
  <c r="G41" i="75"/>
  <c r="H41" i="75"/>
  <c r="G221" i="75"/>
  <c r="H221" i="75"/>
  <c r="H196" i="75"/>
  <c r="R196" i="75" s="1"/>
  <c r="S196" i="75" s="1"/>
  <c r="G196" i="75"/>
  <c r="H141" i="75"/>
  <c r="G141" i="75"/>
  <c r="R141" i="75" s="1"/>
  <c r="S141" i="75" s="1"/>
  <c r="H107" i="75"/>
  <c r="G107" i="75"/>
  <c r="R107" i="75" s="1"/>
  <c r="S107" i="75" s="1"/>
  <c r="H34" i="75"/>
  <c r="G34" i="75"/>
  <c r="R34" i="75" s="1"/>
  <c r="S34" i="75" s="1"/>
  <c r="G162" i="75"/>
  <c r="H162" i="75"/>
  <c r="Y670" i="75"/>
  <c r="AK670" i="75" s="1"/>
  <c r="AL670" i="75" s="1"/>
  <c r="R41" i="75"/>
  <c r="R69" i="75"/>
  <c r="S69" i="75" s="1"/>
  <c r="R168" i="75"/>
  <c r="S168" i="75" s="1"/>
  <c r="R162" i="75"/>
  <c r="S162" i="75" s="1"/>
  <c r="R77" i="75"/>
  <c r="S77" i="75" s="1"/>
  <c r="R221" i="75"/>
  <c r="S221" i="75" s="1"/>
  <c r="AR20" i="75"/>
  <c r="AS20" i="75" s="1"/>
  <c r="AK20" i="75"/>
  <c r="AL20" i="75" s="1"/>
  <c r="AY20" i="75"/>
  <c r="AZ20" i="75" s="1"/>
  <c r="AK6" i="75"/>
  <c r="AL6" i="75" s="1"/>
  <c r="AR6" i="75"/>
  <c r="AS6" i="75" s="1"/>
  <c r="AD6" i="75"/>
  <c r="AE6" i="75" s="1"/>
  <c r="AY12" i="75"/>
  <c r="AZ12" i="75" s="1"/>
  <c r="AR12" i="75"/>
  <c r="AS12" i="75" s="1"/>
  <c r="AD12" i="75"/>
  <c r="AE12" i="75" s="1"/>
  <c r="AK12" i="75"/>
  <c r="AL12" i="75" s="1"/>
  <c r="S41" i="75"/>
  <c r="AR2" i="75"/>
  <c r="AS2" i="75" s="1"/>
  <c r="AK2" i="75"/>
  <c r="AL2" i="75" s="1"/>
  <c r="AY2" i="75"/>
  <c r="AZ2" i="75" s="1"/>
  <c r="AK27" i="75"/>
  <c r="AL27" i="75" s="1"/>
  <c r="AY27" i="75"/>
  <c r="AZ27" i="75" s="1"/>
  <c r="AR27" i="75"/>
  <c r="AS27" i="75" s="1"/>
  <c r="AD27" i="75"/>
  <c r="AE27" i="75" s="1"/>
  <c r="AK18" i="75"/>
  <c r="AL18" i="75" s="1"/>
  <c r="AY18" i="75"/>
  <c r="AZ18" i="75" s="1"/>
  <c r="AR18" i="75"/>
  <c r="AS18" i="75" s="1"/>
  <c r="AD18" i="75"/>
  <c r="AE18" i="75" s="1"/>
  <c r="E3" i="75"/>
  <c r="E678" i="75"/>
  <c r="E697" i="75"/>
  <c r="E692" i="75"/>
  <c r="E682" i="75"/>
  <c r="E676" i="75"/>
  <c r="E679" i="75"/>
  <c r="E688" i="75"/>
  <c r="E681" i="75"/>
  <c r="E698" i="75"/>
  <c r="E675" i="75"/>
  <c r="E690" i="75"/>
  <c r="E701" i="75"/>
  <c r="E674" i="75"/>
  <c r="E684" i="75"/>
  <c r="E694" i="75"/>
  <c r="E691" i="75"/>
  <c r="E693" i="75"/>
  <c r="E671" i="75"/>
  <c r="E689" i="75"/>
  <c r="E672" i="75"/>
  <c r="E695" i="75"/>
  <c r="E686" i="75"/>
  <c r="E696" i="75"/>
  <c r="E683" i="75"/>
  <c r="E677" i="75"/>
  <c r="E673" i="75"/>
  <c r="E687" i="75"/>
  <c r="E699" i="75"/>
  <c r="E700" i="75"/>
  <c r="E685" i="75"/>
  <c r="E680" i="75"/>
  <c r="A652" i="75"/>
  <c r="A200" i="75"/>
  <c r="A559" i="75"/>
  <c r="A602" i="75"/>
  <c r="A421" i="75"/>
  <c r="A160" i="75"/>
  <c r="A139" i="75"/>
  <c r="A299" i="75"/>
  <c r="A433" i="75"/>
  <c r="A480" i="75"/>
  <c r="A51" i="75"/>
  <c r="A615" i="75"/>
  <c r="A214" i="75"/>
  <c r="A449" i="75"/>
  <c r="A30" i="75"/>
  <c r="A100" i="75"/>
  <c r="A308" i="75"/>
  <c r="A379" i="75"/>
  <c r="A553" i="75"/>
  <c r="A171" i="75"/>
  <c r="A399" i="75"/>
  <c r="A626" i="75"/>
  <c r="A445" i="75"/>
  <c r="A50" i="75"/>
  <c r="A284" i="75"/>
  <c r="A102" i="75"/>
  <c r="A298" i="75"/>
  <c r="A110" i="75"/>
  <c r="A208" i="75"/>
  <c r="A310" i="75"/>
  <c r="A234" i="75"/>
  <c r="A524" i="75"/>
  <c r="A133" i="75"/>
  <c r="A533" i="75"/>
  <c r="A263" i="75"/>
  <c r="A656" i="75"/>
  <c r="A482" i="75"/>
  <c r="A364" i="75"/>
  <c r="A75" i="75"/>
  <c r="A424" i="75"/>
  <c r="A398" i="75"/>
  <c r="A519" i="75"/>
  <c r="A470" i="75"/>
  <c r="A562" i="75"/>
  <c r="A382" i="75"/>
  <c r="A348" i="75"/>
  <c r="A153" i="75"/>
  <c r="A430" i="75"/>
  <c r="A223" i="75"/>
  <c r="A631" i="75"/>
  <c r="A648" i="75"/>
  <c r="A62" i="75"/>
  <c r="A596" i="75"/>
  <c r="A627" i="75"/>
  <c r="A535" i="75"/>
  <c r="A321" i="75"/>
  <c r="A202" i="75"/>
  <c r="A529" i="75"/>
  <c r="A567" i="75"/>
  <c r="A144" i="75"/>
  <c r="A19" i="75"/>
  <c r="A95" i="75"/>
  <c r="A88" i="75"/>
  <c r="A347" i="75"/>
  <c r="A511" i="75"/>
  <c r="A580" i="75"/>
  <c r="A226" i="75"/>
  <c r="A669" i="75"/>
  <c r="A251" i="75"/>
  <c r="A22" i="75"/>
  <c r="A344" i="75"/>
  <c r="A411" i="75"/>
  <c r="A609" i="75"/>
  <c r="A422" i="75"/>
  <c r="A594" i="75"/>
  <c r="A322" i="75"/>
  <c r="A353" i="75"/>
  <c r="A294" i="75"/>
  <c r="A483" i="75"/>
  <c r="A114" i="75"/>
  <c r="A135" i="75"/>
  <c r="A474" i="75"/>
  <c r="A180" i="75"/>
  <c r="A566" i="75"/>
  <c r="A466" i="75"/>
  <c r="A331" i="75"/>
  <c r="A522" i="75"/>
  <c r="A172" i="75"/>
  <c r="A369" i="75"/>
  <c r="A600" i="75"/>
  <c r="A166" i="75"/>
  <c r="A516" i="75"/>
  <c r="A531" i="75"/>
  <c r="A138" i="75"/>
  <c r="A400" i="75"/>
  <c r="A295" i="75"/>
  <c r="A478" i="75"/>
  <c r="A239" i="75"/>
  <c r="A87" i="75"/>
  <c r="A493" i="75"/>
  <c r="A414" i="75"/>
  <c r="A515" i="75"/>
  <c r="A101" i="75"/>
  <c r="A145" i="75"/>
  <c r="A450" i="75"/>
  <c r="A79" i="75"/>
  <c r="A593" i="75"/>
  <c r="A592" i="75"/>
  <c r="A660" i="75"/>
  <c r="A603" i="75"/>
  <c r="A506" i="75"/>
  <c r="A427" i="75"/>
  <c r="A485" i="75"/>
  <c r="A240" i="75"/>
  <c r="A402" i="75"/>
  <c r="A584" i="75"/>
  <c r="A33" i="75"/>
  <c r="A118" i="75"/>
  <c r="A66" i="75"/>
  <c r="A534" i="75"/>
  <c r="A129" i="75"/>
  <c r="A554" i="75"/>
  <c r="A337" i="75"/>
  <c r="A460" i="75"/>
  <c r="A393" i="75"/>
  <c r="A568" i="75"/>
  <c r="A53" i="75"/>
  <c r="A13" i="75"/>
  <c r="A215" i="75"/>
  <c r="A49" i="75"/>
  <c r="A380" i="75"/>
  <c r="A345" i="75"/>
  <c r="A486" i="75"/>
  <c r="A182" i="75"/>
  <c r="A146" i="75"/>
  <c r="A392" i="75"/>
  <c r="A362" i="75"/>
  <c r="A191" i="75"/>
  <c r="A8" i="75"/>
  <c r="A265" i="75"/>
  <c r="A250" i="75"/>
  <c r="A479" i="75"/>
  <c r="A510" i="75"/>
  <c r="A179" i="75"/>
  <c r="A245" i="75"/>
  <c r="A582" i="75"/>
  <c r="A587" i="75"/>
  <c r="A644" i="75"/>
  <c r="A561" i="75"/>
  <c r="A431" i="75"/>
  <c r="A583" i="75"/>
  <c r="A271" i="75"/>
  <c r="A342" i="75"/>
  <c r="A523" i="75"/>
  <c r="A385" i="75"/>
  <c r="A313" i="75"/>
  <c r="A277" i="75"/>
  <c r="A15" i="75"/>
  <c r="A268" i="75"/>
  <c r="A96" i="75"/>
  <c r="A525" i="75"/>
  <c r="A573" i="75"/>
  <c r="A666" i="75"/>
  <c r="A507" i="75"/>
  <c r="A590" i="75"/>
  <c r="A640" i="75"/>
  <c r="A73" i="75"/>
  <c r="A228" i="75"/>
  <c r="A530" i="75"/>
  <c r="A338" i="75"/>
  <c r="A542" i="75"/>
  <c r="A441" i="75"/>
  <c r="A425" i="75"/>
  <c r="A624" i="75"/>
  <c r="A514" i="75"/>
  <c r="A503" i="75"/>
  <c r="A301" i="75"/>
  <c r="A35" i="75"/>
  <c r="A48" i="75"/>
  <c r="A230" i="75"/>
  <c r="A446" i="75"/>
  <c r="A296" i="75"/>
  <c r="A199" i="75"/>
  <c r="A518" i="75"/>
  <c r="A332" i="75"/>
  <c r="A405" i="75"/>
  <c r="A368" i="75"/>
  <c r="A574" i="75"/>
  <c r="A193" i="75"/>
  <c r="A291" i="75"/>
  <c r="A279" i="75"/>
  <c r="A423" i="75"/>
  <c r="A320" i="75"/>
  <c r="A435" i="75"/>
  <c r="A662" i="75"/>
  <c r="A629" i="75"/>
  <c r="A286" i="75"/>
  <c r="A588" i="75"/>
  <c r="A496" i="75"/>
  <c r="A43" i="75"/>
  <c r="A220" i="75"/>
  <c r="A416" i="75"/>
  <c r="A105" i="75"/>
  <c r="A598" i="75"/>
  <c r="A297" i="75"/>
  <c r="A509" i="75"/>
  <c r="A318" i="75"/>
  <c r="A417" i="75"/>
  <c r="A341" i="75"/>
  <c r="A404" i="75"/>
  <c r="A657" i="75"/>
  <c r="A408" i="75"/>
  <c r="A406" i="75"/>
  <c r="A210" i="75"/>
  <c r="A328" i="75"/>
  <c r="A236" i="75"/>
  <c r="A645" i="75"/>
  <c r="A528" i="75"/>
  <c r="A222" i="75"/>
  <c r="A325" i="75"/>
  <c r="A639" i="75"/>
  <c r="A607" i="75"/>
  <c r="A323" i="75"/>
  <c r="A267" i="75"/>
  <c r="A444" i="75"/>
  <c r="A462" i="75"/>
  <c r="A28" i="75"/>
  <c r="A359" i="75"/>
  <c r="A663" i="75"/>
  <c r="A396" i="75"/>
  <c r="A211" i="75"/>
  <c r="A472" i="75"/>
  <c r="A357" i="75"/>
  <c r="A371" i="75"/>
  <c r="A302" i="75"/>
  <c r="A375" i="75"/>
  <c r="A356" i="75"/>
  <c r="A586" i="75"/>
  <c r="A278" i="75"/>
  <c r="A126" i="75"/>
  <c r="A164" i="75"/>
  <c r="A575" i="75"/>
  <c r="A292" i="75"/>
  <c r="A623" i="75"/>
  <c r="A350" i="75"/>
  <c r="A244" i="75"/>
  <c r="A187" i="75"/>
  <c r="A564" i="75"/>
  <c r="A143" i="75"/>
  <c r="A543" i="75"/>
  <c r="A473" i="75"/>
  <c r="A148" i="75"/>
  <c r="A646" i="75"/>
  <c r="A165" i="75"/>
  <c r="A26" i="75"/>
  <c r="A121" i="75"/>
  <c r="A370" i="75"/>
  <c r="A177" i="75"/>
  <c r="A127" i="75"/>
  <c r="A57" i="75"/>
  <c r="A276" i="75"/>
  <c r="A152" i="75"/>
  <c r="A254" i="75"/>
  <c r="A668" i="75"/>
  <c r="A418" i="75"/>
  <c r="A619" i="75"/>
  <c r="A237" i="75"/>
  <c r="A181" i="75"/>
  <c r="A555" i="75"/>
  <c r="A80" i="75"/>
  <c r="A527" i="75"/>
  <c r="A249" i="75"/>
  <c r="A217" i="75"/>
  <c r="A654" i="75"/>
  <c r="A412" i="75"/>
  <c r="A367" i="75"/>
  <c r="A264" i="75"/>
  <c r="A269" i="75"/>
  <c r="A78" i="75"/>
  <c r="A597" i="75"/>
  <c r="A439" i="75"/>
  <c r="A505" i="75"/>
  <c r="A233" i="75"/>
  <c r="A471" i="75"/>
  <c r="A4" i="75"/>
  <c r="A546" i="75"/>
  <c r="A443" i="75"/>
  <c r="A569" i="75"/>
  <c r="A390" i="75"/>
  <c r="A21" i="75"/>
  <c r="A246" i="75"/>
  <c r="A591" i="75"/>
  <c r="A448" i="75"/>
  <c r="A560" i="75"/>
  <c r="A259" i="75"/>
  <c r="A415" i="75"/>
  <c r="A293" i="75"/>
  <c r="A52" i="75"/>
  <c r="A614" i="75"/>
  <c r="A565" i="75"/>
  <c r="A93" i="75"/>
  <c r="A520" i="75"/>
  <c r="A558" i="75"/>
  <c r="A456" i="75"/>
  <c r="A605" i="75"/>
  <c r="A636" i="75"/>
  <c r="A10" i="75"/>
  <c r="A46" i="75"/>
  <c r="A311" i="75"/>
  <c r="A154" i="75"/>
  <c r="A104" i="75"/>
  <c r="A256" i="75"/>
  <c r="A452" i="75"/>
  <c r="A36" i="75"/>
  <c r="A324" i="75"/>
  <c r="A635" i="75"/>
  <c r="A140" i="75"/>
  <c r="A459" i="75"/>
  <c r="A658" i="75"/>
  <c r="A83" i="75"/>
  <c r="A512" i="75"/>
  <c r="A384" i="75"/>
  <c r="A159" i="75"/>
  <c r="A336" i="75"/>
  <c r="A192" i="75"/>
  <c r="A307" i="75"/>
  <c r="A103" i="75"/>
  <c r="A659" i="75"/>
  <c r="A334" i="75"/>
  <c r="A557" i="75"/>
  <c r="A502" i="75"/>
  <c r="A453" i="75"/>
  <c r="A361" i="75"/>
  <c r="A270" i="75"/>
  <c r="A198" i="75"/>
  <c r="A413" i="75"/>
  <c r="A611" i="75"/>
  <c r="A437" i="75"/>
  <c r="A14" i="75"/>
  <c r="A23" i="75"/>
  <c r="A109" i="75"/>
  <c r="A9" i="75"/>
  <c r="A303" i="75"/>
  <c r="A201" i="75"/>
  <c r="A61" i="75"/>
  <c r="A381" i="75"/>
  <c r="A494" i="75"/>
  <c r="A579" i="75"/>
  <c r="A651" i="75"/>
  <c r="A339" i="75"/>
  <c r="A252" i="75"/>
  <c r="A355" i="75"/>
  <c r="A266" i="75"/>
  <c r="A258" i="75"/>
  <c r="A468" i="75"/>
  <c r="A649" i="75"/>
  <c r="A213" i="75"/>
  <c r="A173" i="75"/>
  <c r="A374" i="75"/>
  <c r="A71" i="75"/>
  <c r="A513" i="75"/>
  <c r="A349" i="75"/>
  <c r="A306" i="75"/>
  <c r="A316" i="75"/>
  <c r="A637" i="75"/>
  <c r="A156" i="75"/>
  <c r="A589" i="75"/>
  <c r="A98" i="75"/>
  <c r="A372" i="75"/>
  <c r="A326" i="75"/>
  <c r="A225" i="75"/>
  <c r="A547" i="75"/>
  <c r="A409" i="75"/>
  <c r="A454" i="75"/>
  <c r="A85" i="75"/>
  <c r="A536" i="75"/>
  <c r="A117" i="75"/>
  <c r="A204" i="75"/>
  <c r="A45" i="75"/>
  <c r="A39" i="75"/>
  <c r="A115" i="75"/>
  <c r="A150" i="75"/>
  <c r="A419" i="75"/>
  <c r="A599" i="75"/>
  <c r="A395" i="75"/>
  <c r="A397" i="75"/>
  <c r="A521" i="75"/>
  <c r="A194" i="75"/>
  <c r="A158" i="75"/>
  <c r="A229" i="75"/>
  <c r="A89" i="75"/>
  <c r="A161" i="75"/>
  <c r="A170" i="75"/>
  <c r="A54" i="75"/>
  <c r="A436" i="75"/>
  <c r="A475" i="75"/>
  <c r="A548" i="75"/>
  <c r="A501" i="75"/>
  <c r="A476" i="75"/>
  <c r="A155" i="75"/>
  <c r="A608" i="75"/>
  <c r="A65" i="75"/>
  <c r="A428" i="75"/>
  <c r="A394" i="75"/>
  <c r="A420" i="75"/>
  <c r="A178" i="75"/>
  <c r="A147" i="75"/>
  <c r="A504" i="75"/>
  <c r="A455" i="75"/>
  <c r="A120" i="75"/>
  <c r="A231" i="75"/>
  <c r="A24" i="75"/>
  <c r="A434" i="75"/>
  <c r="A617" i="75"/>
  <c r="A500" i="75"/>
  <c r="A447" i="75"/>
  <c r="A388" i="75"/>
  <c r="A544" i="75"/>
  <c r="A604" i="75"/>
  <c r="A262" i="75"/>
  <c r="A340" i="75"/>
  <c r="A365" i="75"/>
  <c r="A113" i="75"/>
  <c r="A665" i="75"/>
  <c r="A142" i="75"/>
  <c r="A487" i="75"/>
  <c r="A242" i="75"/>
  <c r="A642" i="75"/>
  <c r="A283" i="75"/>
  <c r="A618" i="75"/>
  <c r="A387" i="75"/>
  <c r="A136" i="75"/>
  <c r="A257" i="75"/>
  <c r="A289" i="75"/>
  <c r="A42" i="75"/>
  <c r="A606" i="75"/>
  <c r="A314" i="75"/>
  <c r="A550" i="75"/>
  <c r="A82" i="75"/>
  <c r="A261" i="75"/>
  <c r="A576" i="75"/>
  <c r="A458" i="75"/>
  <c r="A183" i="75"/>
  <c r="A667" i="75"/>
  <c r="A630" i="75"/>
  <c r="A151" i="75"/>
  <c r="A248" i="75"/>
  <c r="A481" i="75"/>
  <c r="A7" i="75"/>
  <c r="A495" i="75"/>
  <c r="A247" i="75"/>
  <c r="A124" i="75"/>
  <c r="A376" i="75"/>
  <c r="A64" i="75"/>
  <c r="A272" i="75"/>
  <c r="A358" i="75"/>
  <c r="A174" i="75"/>
  <c r="A60" i="75"/>
  <c r="A203" i="75"/>
  <c r="A571" i="75"/>
  <c r="A552" i="75"/>
  <c r="A157" i="75"/>
  <c r="A188" i="75"/>
  <c r="A401" i="75"/>
  <c r="A491" i="75"/>
  <c r="A190" i="75"/>
  <c r="A238" i="75"/>
  <c r="A335" i="75"/>
  <c r="A351" i="75"/>
  <c r="A25" i="75"/>
  <c r="A333" i="75"/>
  <c r="A539" i="75"/>
  <c r="A407" i="75"/>
  <c r="A67" i="75"/>
  <c r="A185" i="75"/>
  <c r="A426" i="75"/>
  <c r="A432" i="75"/>
  <c r="A541" i="75"/>
  <c r="A74" i="75"/>
  <c r="A330" i="75"/>
  <c r="A612" i="75"/>
  <c r="A625" i="75"/>
  <c r="A44" i="75"/>
  <c r="A131" i="75"/>
  <c r="A570" i="75"/>
  <c r="A327" i="75"/>
  <c r="A429" i="75"/>
  <c r="A352" i="75"/>
  <c r="A499" i="75"/>
  <c r="A309" i="75"/>
  <c r="A163" i="75"/>
  <c r="A477" i="75"/>
  <c r="A391" i="75"/>
  <c r="A632" i="75"/>
  <c r="A440" i="75"/>
  <c r="A29" i="75"/>
  <c r="A312" i="75"/>
  <c r="A643" i="75"/>
  <c r="A76" i="75"/>
  <c r="A377" i="75"/>
  <c r="A366" i="75"/>
  <c r="A363" i="75"/>
  <c r="A232" i="75"/>
  <c r="A70" i="75"/>
  <c r="A545" i="75"/>
  <c r="A99" i="75"/>
  <c r="A176" i="75"/>
  <c r="A273" i="75"/>
  <c r="A661" i="75"/>
  <c r="A628" i="75"/>
  <c r="A633" i="75"/>
  <c r="A551" i="75"/>
  <c r="A219" i="75"/>
  <c r="A86" i="75"/>
  <c r="A209" i="75"/>
  <c r="A125" i="75"/>
  <c r="A490" i="75"/>
  <c r="A484" i="75"/>
  <c r="A488" i="75"/>
  <c r="A389" i="75"/>
  <c r="A290" i="75"/>
  <c r="A55" i="75"/>
  <c r="A106" i="75"/>
  <c r="A128" i="75"/>
  <c r="A343" i="75"/>
  <c r="A621" i="75"/>
  <c r="A169" i="75"/>
  <c r="A373" i="75"/>
  <c r="A556" i="75"/>
  <c r="A329" i="75"/>
  <c r="A123" i="75"/>
  <c r="A31" i="75"/>
  <c r="A650" i="75"/>
  <c r="A68" i="75"/>
  <c r="A97" i="75"/>
  <c r="A84" i="75"/>
  <c r="A56" i="75"/>
  <c r="A227" i="75"/>
  <c r="A457" i="75"/>
  <c r="A532" i="75"/>
  <c r="A517" i="75"/>
  <c r="A620" i="75"/>
  <c r="A655" i="75"/>
  <c r="A489" i="75"/>
  <c r="A94" i="75"/>
  <c r="A613" i="75"/>
  <c r="A572" i="75"/>
  <c r="A508" i="75"/>
  <c r="A622" i="75"/>
  <c r="A243" i="75"/>
  <c r="A461" i="75"/>
  <c r="A253" i="75"/>
  <c r="A275" i="75"/>
  <c r="A578" i="75"/>
  <c r="A577" i="75"/>
  <c r="A111" i="75"/>
  <c r="A498" i="75"/>
  <c r="A653" i="75"/>
  <c r="A492" i="75"/>
  <c r="A119" i="75"/>
  <c r="A280" i="75"/>
  <c r="A647" i="75"/>
  <c r="A47" i="75"/>
  <c r="A40" i="75"/>
  <c r="A195" i="75"/>
  <c r="A274" i="75"/>
  <c r="A37" i="75"/>
  <c r="A212" i="75"/>
  <c r="A241" i="75"/>
  <c r="A134" i="75"/>
  <c r="A595" i="75"/>
  <c r="A540" i="75"/>
  <c r="A616" i="75"/>
  <c r="A281" i="75"/>
  <c r="A354" i="75"/>
  <c r="A464" i="75"/>
  <c r="A304" i="75"/>
  <c r="A319" i="75"/>
  <c r="A59" i="75"/>
  <c r="A403" i="75"/>
  <c r="A255" i="75"/>
  <c r="A207" i="75"/>
  <c r="A585" i="75"/>
  <c r="A463" i="75"/>
  <c r="A5" i="75"/>
  <c r="A610" i="75"/>
  <c r="A81" i="75"/>
  <c r="A317" i="75"/>
  <c r="A664" i="75"/>
  <c r="A465" i="75"/>
  <c r="A206" i="75"/>
  <c r="A216" i="75"/>
  <c r="A410" i="75"/>
  <c r="A72" i="75"/>
  <c r="A287" i="75"/>
  <c r="A38" i="75"/>
  <c r="A285" i="75"/>
  <c r="A497" i="75"/>
  <c r="A300" i="75"/>
  <c r="A17" i="75"/>
  <c r="A581" i="75"/>
  <c r="A184" i="75"/>
  <c r="A90" i="75"/>
  <c r="A305" i="75"/>
  <c r="A288" i="75"/>
  <c r="A197" i="75"/>
  <c r="A11" i="75"/>
  <c r="A549" i="75"/>
  <c r="A360" i="75"/>
  <c r="A451" i="75"/>
  <c r="A16" i="75"/>
  <c r="A467" i="75"/>
  <c r="A260" i="75"/>
  <c r="A282" i="75"/>
  <c r="A469" i="75"/>
  <c r="A108" i="75"/>
  <c r="A315" i="75"/>
  <c r="A91" i="75"/>
  <c r="A383" i="75"/>
  <c r="A167" i="75"/>
  <c r="A601" i="75"/>
  <c r="A386" i="75"/>
  <c r="A537" i="75"/>
  <c r="A378" i="75"/>
  <c r="A132" i="75"/>
  <c r="A189" i="75"/>
  <c r="A638" i="75"/>
  <c r="A205" i="75"/>
  <c r="A116" i="75"/>
  <c r="A641" i="75"/>
  <c r="A122" i="75"/>
  <c r="A235" i="75"/>
  <c r="A442" i="75"/>
  <c r="A32" i="75"/>
  <c r="A63" i="75"/>
  <c r="A149" i="75"/>
  <c r="A92" i="75"/>
  <c r="A224" i="75"/>
  <c r="A538" i="75"/>
  <c r="A563" i="75"/>
  <c r="A526" i="75"/>
  <c r="A58" i="75"/>
  <c r="A130" i="75"/>
  <c r="A346" i="75"/>
  <c r="A438" i="75"/>
  <c r="A634" i="75"/>
  <c r="A186" i="75"/>
  <c r="A218" i="75"/>
  <c r="AR670" i="75" l="1"/>
  <c r="AS670" i="75" s="1"/>
  <c r="AD670" i="75"/>
  <c r="AE670" i="75" s="1"/>
  <c r="R137" i="75"/>
  <c r="S137" i="75" s="1"/>
  <c r="R112" i="75"/>
  <c r="S112" i="75" s="1"/>
  <c r="D199" i="69"/>
  <c r="AY670" i="75"/>
  <c r="AZ670" i="75" s="1"/>
  <c r="R683" i="75"/>
  <c r="S683" i="75" s="1"/>
  <c r="T683" i="75" s="1"/>
  <c r="R686" i="75"/>
  <c r="S686" i="75" s="1"/>
  <c r="T686" i="75" s="1"/>
  <c r="R695" i="75"/>
  <c r="Y695" i="75" s="1"/>
  <c r="R698" i="75"/>
  <c r="Y698" i="75" s="1"/>
  <c r="R672" i="75"/>
  <c r="Y672" i="75" s="1"/>
  <c r="R681" i="75"/>
  <c r="S681" i="75" s="1"/>
  <c r="T681" i="75" s="1"/>
  <c r="R701" i="75"/>
  <c r="S701" i="75" s="1"/>
  <c r="T701" i="75" s="1"/>
  <c r="R680" i="75"/>
  <c r="S680" i="75" s="1"/>
  <c r="T680" i="75" s="1"/>
  <c r="R689" i="75"/>
  <c r="S689" i="75" s="1"/>
  <c r="T689" i="75" s="1"/>
  <c r="R688" i="75"/>
  <c r="S688" i="75" s="1"/>
  <c r="T688" i="75" s="1"/>
  <c r="R3" i="75"/>
  <c r="S3" i="75" s="1"/>
  <c r="R685" i="75"/>
  <c r="S685" i="75" s="1"/>
  <c r="T685" i="75" s="1"/>
  <c r="R693" i="75"/>
  <c r="S693" i="75" s="1"/>
  <c r="T693" i="75" s="1"/>
  <c r="R699" i="75"/>
  <c r="S699" i="75" s="1"/>
  <c r="R691" i="75"/>
  <c r="S691" i="75" s="1"/>
  <c r="R682" i="75"/>
  <c r="S682" i="75" s="1"/>
  <c r="T682" i="75" s="1"/>
  <c r="R690" i="75"/>
  <c r="Y690" i="75" s="1"/>
  <c r="R700" i="75"/>
  <c r="S700" i="75" s="1"/>
  <c r="R687" i="75"/>
  <c r="S687" i="75" s="1"/>
  <c r="T687" i="75" s="1"/>
  <c r="R694" i="75"/>
  <c r="S694" i="75" s="1"/>
  <c r="T694" i="75" s="1"/>
  <c r="R692" i="75"/>
  <c r="S692" i="75" s="1"/>
  <c r="T692" i="75" s="1"/>
  <c r="R696" i="75"/>
  <c r="S696" i="75" s="1"/>
  <c r="T696" i="75" s="1"/>
  <c r="R671" i="75"/>
  <c r="Y671" i="75" s="1"/>
  <c r="R676" i="75"/>
  <c r="Y676" i="75" s="1"/>
  <c r="R673" i="75"/>
  <c r="S673" i="75" s="1"/>
  <c r="R684" i="75"/>
  <c r="S684" i="75" s="1"/>
  <c r="T684" i="75" s="1"/>
  <c r="R697" i="75"/>
  <c r="S697" i="75" s="1"/>
  <c r="T697" i="75" s="1"/>
  <c r="R675" i="75"/>
  <c r="S675" i="75" s="1"/>
  <c r="R679" i="75"/>
  <c r="Y679" i="75" s="1"/>
  <c r="R677" i="75"/>
  <c r="S677" i="75" s="1"/>
  <c r="R674" i="75"/>
  <c r="S674" i="75" s="1"/>
  <c r="R678" i="75"/>
  <c r="S678" i="75" s="1"/>
  <c r="T678" i="75" s="1"/>
  <c r="P383" i="75"/>
  <c r="I383" i="75"/>
  <c r="F383" i="75"/>
  <c r="Q526" i="75"/>
  <c r="I526" i="75"/>
  <c r="F526" i="75"/>
  <c r="P410" i="75"/>
  <c r="I410" i="75"/>
  <c r="F410" i="75"/>
  <c r="I538" i="75"/>
  <c r="F538" i="75"/>
  <c r="I638" i="75"/>
  <c r="F638" i="75"/>
  <c r="Q469" i="75"/>
  <c r="I469" i="75"/>
  <c r="F469" i="75"/>
  <c r="Q90" i="75"/>
  <c r="F90" i="75"/>
  <c r="I90" i="75"/>
  <c r="Q206" i="75"/>
  <c r="I206" i="75"/>
  <c r="F206" i="75"/>
  <c r="Q59" i="75"/>
  <c r="I59" i="75"/>
  <c r="F59" i="75"/>
  <c r="I37" i="75"/>
  <c r="F37" i="75"/>
  <c r="P577" i="75"/>
  <c r="F577" i="75"/>
  <c r="I577" i="75"/>
  <c r="Q655" i="75"/>
  <c r="F655" i="75"/>
  <c r="I655" i="75"/>
  <c r="Q123" i="75"/>
  <c r="I123" i="75"/>
  <c r="F123" i="75"/>
  <c r="P488" i="75"/>
  <c r="F488" i="75"/>
  <c r="I488" i="75"/>
  <c r="F176" i="75"/>
  <c r="I176" i="75"/>
  <c r="I440" i="75"/>
  <c r="F440" i="75"/>
  <c r="P44" i="75"/>
  <c r="F44" i="75"/>
  <c r="I44" i="75"/>
  <c r="Q333" i="75"/>
  <c r="I333" i="75"/>
  <c r="F333" i="75"/>
  <c r="Q203" i="75"/>
  <c r="I203" i="75"/>
  <c r="F203" i="75"/>
  <c r="Q248" i="75"/>
  <c r="I248" i="75"/>
  <c r="F248" i="75"/>
  <c r="P42" i="75"/>
  <c r="F42" i="75"/>
  <c r="I42" i="75"/>
  <c r="P113" i="75"/>
  <c r="I113" i="75"/>
  <c r="F113" i="75"/>
  <c r="P231" i="75"/>
  <c r="I231" i="75"/>
  <c r="F231" i="75"/>
  <c r="F476" i="75"/>
  <c r="I476" i="75"/>
  <c r="P521" i="75"/>
  <c r="I521" i="75"/>
  <c r="F521" i="75"/>
  <c r="P85" i="75"/>
  <c r="I85" i="75"/>
  <c r="F85" i="75"/>
  <c r="Q306" i="75"/>
  <c r="I306" i="75"/>
  <c r="F306" i="75"/>
  <c r="I252" i="75"/>
  <c r="F252" i="75"/>
  <c r="P14" i="75"/>
  <c r="I14" i="75"/>
  <c r="F14" i="75"/>
  <c r="I103" i="75"/>
  <c r="F103" i="75"/>
  <c r="P324" i="75"/>
  <c r="I324" i="75"/>
  <c r="F324" i="75"/>
  <c r="Q558" i="75"/>
  <c r="I558" i="75"/>
  <c r="F558" i="75"/>
  <c r="Q246" i="75"/>
  <c r="F246" i="75"/>
  <c r="I246" i="75"/>
  <c r="P78" i="75"/>
  <c r="F78" i="75"/>
  <c r="I78" i="75"/>
  <c r="Q237" i="75"/>
  <c r="I237" i="75"/>
  <c r="F237" i="75"/>
  <c r="Q26" i="75"/>
  <c r="I26" i="75"/>
  <c r="F26" i="75"/>
  <c r="P292" i="75"/>
  <c r="I292" i="75"/>
  <c r="F292" i="75"/>
  <c r="Q211" i="75"/>
  <c r="I211" i="75"/>
  <c r="F211" i="75"/>
  <c r="F222" i="75"/>
  <c r="I222" i="75"/>
  <c r="P318" i="75"/>
  <c r="I318" i="75"/>
  <c r="F318" i="75"/>
  <c r="Q662" i="75"/>
  <c r="F662" i="75"/>
  <c r="I662" i="75"/>
  <c r="F199" i="75"/>
  <c r="I199" i="75"/>
  <c r="P542" i="75"/>
  <c r="F542" i="75"/>
  <c r="I542" i="75"/>
  <c r="Q268" i="75"/>
  <c r="I268" i="75"/>
  <c r="F268" i="75"/>
  <c r="P587" i="75"/>
  <c r="I587" i="75"/>
  <c r="F587" i="75"/>
  <c r="P146" i="75"/>
  <c r="I146" i="75"/>
  <c r="F146" i="75"/>
  <c r="Q337" i="75"/>
  <c r="I337" i="75"/>
  <c r="F337" i="75"/>
  <c r="Q506" i="75"/>
  <c r="I506" i="75"/>
  <c r="F506" i="75"/>
  <c r="Q87" i="75"/>
  <c r="I87" i="75"/>
  <c r="F87" i="75"/>
  <c r="P522" i="75"/>
  <c r="I522" i="75"/>
  <c r="F522" i="75"/>
  <c r="Q594" i="75"/>
  <c r="I594" i="75"/>
  <c r="F594" i="75"/>
  <c r="Q88" i="75"/>
  <c r="I88" i="75"/>
  <c r="F88" i="75"/>
  <c r="P648" i="75"/>
  <c r="I648" i="75"/>
  <c r="F648" i="75"/>
  <c r="P75" i="75"/>
  <c r="I75" i="75"/>
  <c r="F75" i="75"/>
  <c r="P298" i="75"/>
  <c r="I298" i="75"/>
  <c r="F298" i="75"/>
  <c r="Q30" i="75"/>
  <c r="F30" i="75"/>
  <c r="I30" i="75"/>
  <c r="Q559" i="75"/>
  <c r="I559" i="75"/>
  <c r="F559" i="75"/>
  <c r="F224" i="75"/>
  <c r="I224" i="75"/>
  <c r="P578" i="75"/>
  <c r="I578" i="75"/>
  <c r="F578" i="75"/>
  <c r="P484" i="75"/>
  <c r="I484" i="75"/>
  <c r="F484" i="75"/>
  <c r="Q99" i="75"/>
  <c r="I99" i="75"/>
  <c r="F99" i="75"/>
  <c r="Q632" i="75"/>
  <c r="F632" i="75"/>
  <c r="I632" i="75"/>
  <c r="Q625" i="75"/>
  <c r="F625" i="75"/>
  <c r="I625" i="75"/>
  <c r="Q25" i="75"/>
  <c r="I25" i="75"/>
  <c r="F25" i="75"/>
  <c r="Q60" i="75"/>
  <c r="I60" i="75"/>
  <c r="F60" i="75"/>
  <c r="P151" i="75"/>
  <c r="I151" i="75"/>
  <c r="F151" i="75"/>
  <c r="I289" i="75"/>
  <c r="F289" i="75"/>
  <c r="I365" i="75"/>
  <c r="F365" i="75"/>
  <c r="P120" i="75"/>
  <c r="I120" i="75"/>
  <c r="F120" i="75"/>
  <c r="Q501" i="75"/>
  <c r="I501" i="75"/>
  <c r="F501" i="75"/>
  <c r="Q397" i="75"/>
  <c r="I397" i="75"/>
  <c r="F397" i="75"/>
  <c r="P454" i="75"/>
  <c r="I454" i="75"/>
  <c r="F454" i="75"/>
  <c r="P349" i="75"/>
  <c r="I349" i="75"/>
  <c r="F349" i="75"/>
  <c r="I339" i="75"/>
  <c r="F339" i="75"/>
  <c r="Q437" i="75"/>
  <c r="I437" i="75"/>
  <c r="F437" i="75"/>
  <c r="Q307" i="75"/>
  <c r="I307" i="75"/>
  <c r="F307" i="75"/>
  <c r="I36" i="75"/>
  <c r="F36" i="75"/>
  <c r="P520" i="75"/>
  <c r="I520" i="75"/>
  <c r="F520" i="75"/>
  <c r="Q21" i="75"/>
  <c r="I21" i="75"/>
  <c r="F21" i="75"/>
  <c r="Q269" i="75"/>
  <c r="I269" i="75"/>
  <c r="F269" i="75"/>
  <c r="P619" i="75"/>
  <c r="I619" i="75"/>
  <c r="F619" i="75"/>
  <c r="Q165" i="75"/>
  <c r="I165" i="75"/>
  <c r="F165" i="75"/>
  <c r="I575" i="75"/>
  <c r="F575" i="75"/>
  <c r="Q396" i="75"/>
  <c r="I396" i="75"/>
  <c r="F396" i="75"/>
  <c r="Q528" i="75"/>
  <c r="I528" i="75"/>
  <c r="F528" i="75"/>
  <c r="I509" i="75"/>
  <c r="F509" i="75"/>
  <c r="Q435" i="75"/>
  <c r="I435" i="75"/>
  <c r="F435" i="75"/>
  <c r="P296" i="75"/>
  <c r="I296" i="75"/>
  <c r="F296" i="75"/>
  <c r="Q338" i="75"/>
  <c r="I338" i="75"/>
  <c r="F338" i="75"/>
  <c r="P15" i="75"/>
  <c r="I15" i="75"/>
  <c r="F15" i="75"/>
  <c r="P582" i="75"/>
  <c r="I582" i="75"/>
  <c r="F582" i="75"/>
  <c r="P182" i="75"/>
  <c r="I182" i="75"/>
  <c r="F182" i="75"/>
  <c r="Q554" i="75"/>
  <c r="F554" i="75"/>
  <c r="I554" i="75"/>
  <c r="Q603" i="75"/>
  <c r="I603" i="75"/>
  <c r="F603" i="75"/>
  <c r="Q239" i="75"/>
  <c r="I239" i="75"/>
  <c r="F239" i="75"/>
  <c r="Q331" i="75"/>
  <c r="F331" i="75"/>
  <c r="I331" i="75"/>
  <c r="Q422" i="75"/>
  <c r="I422" i="75"/>
  <c r="F422" i="75"/>
  <c r="Q95" i="75"/>
  <c r="I95" i="75"/>
  <c r="F95" i="75"/>
  <c r="Q631" i="75"/>
  <c r="F631" i="75"/>
  <c r="I631" i="75"/>
  <c r="Q364" i="75"/>
  <c r="I364" i="75"/>
  <c r="F364" i="75"/>
  <c r="F102" i="75"/>
  <c r="I102" i="75"/>
  <c r="P449" i="75"/>
  <c r="I449" i="75"/>
  <c r="F449" i="75"/>
  <c r="Q200" i="75"/>
  <c r="F200" i="75"/>
  <c r="I200" i="75"/>
  <c r="Q132" i="75"/>
  <c r="I132" i="75"/>
  <c r="F132" i="75"/>
  <c r="P517" i="75"/>
  <c r="I517" i="75"/>
  <c r="F517" i="75"/>
  <c r="Q556" i="75"/>
  <c r="I556" i="75"/>
  <c r="F556" i="75"/>
  <c r="P490" i="75"/>
  <c r="I490" i="75"/>
  <c r="F490" i="75"/>
  <c r="P545" i="75"/>
  <c r="I545" i="75"/>
  <c r="F545" i="75"/>
  <c r="Q391" i="75"/>
  <c r="I391" i="75"/>
  <c r="F391" i="75"/>
  <c r="P612" i="75"/>
  <c r="I612" i="75"/>
  <c r="F612" i="75"/>
  <c r="P351" i="75"/>
  <c r="I351" i="75"/>
  <c r="F351" i="75"/>
  <c r="F174" i="75"/>
  <c r="I174" i="75"/>
  <c r="Q630" i="75"/>
  <c r="I630" i="75"/>
  <c r="F630" i="75"/>
  <c r="P257" i="75"/>
  <c r="I257" i="75"/>
  <c r="F257" i="75"/>
  <c r="I340" i="75"/>
  <c r="F340" i="75"/>
  <c r="P455" i="75"/>
  <c r="I455" i="75"/>
  <c r="F455" i="75"/>
  <c r="P548" i="75"/>
  <c r="F548" i="75"/>
  <c r="I548" i="75"/>
  <c r="Q395" i="75"/>
  <c r="I395" i="75"/>
  <c r="F395" i="75"/>
  <c r="I409" i="75"/>
  <c r="F409" i="75"/>
  <c r="P513" i="75"/>
  <c r="I513" i="75"/>
  <c r="F513" i="75"/>
  <c r="P651" i="75"/>
  <c r="I651" i="75"/>
  <c r="F651" i="75"/>
  <c r="I611" i="75"/>
  <c r="F611" i="75"/>
  <c r="P192" i="75"/>
  <c r="I192" i="75"/>
  <c r="F192" i="75"/>
  <c r="P452" i="75"/>
  <c r="I452" i="75"/>
  <c r="F452" i="75"/>
  <c r="Q93" i="75"/>
  <c r="I93" i="75"/>
  <c r="F93" i="75"/>
  <c r="Q390" i="75"/>
  <c r="I390" i="75"/>
  <c r="F390" i="75"/>
  <c r="P264" i="75"/>
  <c r="I264" i="75"/>
  <c r="F264" i="75"/>
  <c r="P418" i="75"/>
  <c r="I418" i="75"/>
  <c r="F418" i="75"/>
  <c r="P646" i="75"/>
  <c r="I646" i="75"/>
  <c r="F646" i="75"/>
  <c r="Q164" i="75"/>
  <c r="F164" i="75"/>
  <c r="I164" i="75"/>
  <c r="Q663" i="75"/>
  <c r="I663" i="75"/>
  <c r="F663" i="75"/>
  <c r="P645" i="75"/>
  <c r="I645" i="75"/>
  <c r="F645" i="75"/>
  <c r="P297" i="75"/>
  <c r="I297" i="75"/>
  <c r="F297" i="75"/>
  <c r="P320" i="75"/>
  <c r="I320" i="75"/>
  <c r="F320" i="75"/>
  <c r="P446" i="75"/>
  <c r="I446" i="75"/>
  <c r="F446" i="75"/>
  <c r="Q530" i="75"/>
  <c r="F530" i="75"/>
  <c r="I530" i="75"/>
  <c r="Q277" i="75"/>
  <c r="I277" i="75"/>
  <c r="F277" i="75"/>
  <c r="Q245" i="75"/>
  <c r="I245" i="75"/>
  <c r="F245" i="75"/>
  <c r="P486" i="75"/>
  <c r="I486" i="75"/>
  <c r="F486" i="75"/>
  <c r="Q129" i="75"/>
  <c r="I129" i="75"/>
  <c r="F129" i="75"/>
  <c r="Q660" i="75"/>
  <c r="I660" i="75"/>
  <c r="F660" i="75"/>
  <c r="I478" i="75"/>
  <c r="F478" i="75"/>
  <c r="Q466" i="75"/>
  <c r="I466" i="75"/>
  <c r="F466" i="75"/>
  <c r="I609" i="75"/>
  <c r="F609" i="75"/>
  <c r="Q19" i="75"/>
  <c r="I19" i="75"/>
  <c r="F19" i="75"/>
  <c r="I223" i="75"/>
  <c r="F223" i="75"/>
  <c r="P482" i="75"/>
  <c r="I482" i="75"/>
  <c r="F482" i="75"/>
  <c r="I284" i="75"/>
  <c r="F284" i="75"/>
  <c r="Q214" i="75"/>
  <c r="I214" i="75"/>
  <c r="F214" i="75"/>
  <c r="Q652" i="75"/>
  <c r="I652" i="75"/>
  <c r="F652" i="75"/>
  <c r="Q282" i="75"/>
  <c r="F282" i="75"/>
  <c r="I282" i="75"/>
  <c r="P319" i="75"/>
  <c r="I319" i="75"/>
  <c r="F319" i="75"/>
  <c r="P260" i="75"/>
  <c r="F260" i="75"/>
  <c r="I260" i="75"/>
  <c r="Q275" i="75"/>
  <c r="I275" i="75"/>
  <c r="F275" i="75"/>
  <c r="P378" i="75"/>
  <c r="I378" i="75"/>
  <c r="F378" i="75"/>
  <c r="Q464" i="75"/>
  <c r="I464" i="75"/>
  <c r="F464" i="75"/>
  <c r="Q125" i="75"/>
  <c r="I125" i="75"/>
  <c r="F125" i="75"/>
  <c r="Q335" i="75"/>
  <c r="I335" i="75"/>
  <c r="F335" i="75"/>
  <c r="Q599" i="75"/>
  <c r="I599" i="75"/>
  <c r="F599" i="75"/>
  <c r="P413" i="75"/>
  <c r="I413" i="75"/>
  <c r="F413" i="75"/>
  <c r="I367" i="75"/>
  <c r="F367" i="75"/>
  <c r="Q126" i="75"/>
  <c r="F126" i="75"/>
  <c r="I126" i="75"/>
  <c r="Q598" i="75"/>
  <c r="I598" i="75"/>
  <c r="F598" i="75"/>
  <c r="P228" i="75"/>
  <c r="I228" i="75"/>
  <c r="F228" i="75"/>
  <c r="I534" i="75"/>
  <c r="F534" i="75"/>
  <c r="Q656" i="75"/>
  <c r="F656" i="75"/>
  <c r="I656" i="75"/>
  <c r="P186" i="75"/>
  <c r="F186" i="75"/>
  <c r="I186" i="75"/>
  <c r="P81" i="75"/>
  <c r="I81" i="75"/>
  <c r="F81" i="75"/>
  <c r="Q354" i="75"/>
  <c r="I354" i="75"/>
  <c r="F354" i="75"/>
  <c r="P47" i="75"/>
  <c r="I47" i="75"/>
  <c r="F47" i="75"/>
  <c r="Q461" i="75"/>
  <c r="I461" i="75"/>
  <c r="F461" i="75"/>
  <c r="P457" i="75"/>
  <c r="I457" i="75"/>
  <c r="F457" i="75"/>
  <c r="Q169" i="75"/>
  <c r="I169" i="75"/>
  <c r="F169" i="75"/>
  <c r="Q209" i="75"/>
  <c r="I209" i="75"/>
  <c r="F209" i="75"/>
  <c r="P232" i="75"/>
  <c r="I232" i="75"/>
  <c r="F232" i="75"/>
  <c r="Q163" i="75"/>
  <c r="I163" i="75"/>
  <c r="F163" i="75"/>
  <c r="P74" i="75"/>
  <c r="I74" i="75"/>
  <c r="F74" i="75"/>
  <c r="Q238" i="75"/>
  <c r="I238" i="75"/>
  <c r="F238" i="75"/>
  <c r="Q272" i="75"/>
  <c r="F272" i="75"/>
  <c r="I272" i="75"/>
  <c r="P183" i="75"/>
  <c r="I183" i="75"/>
  <c r="F183" i="75"/>
  <c r="Q387" i="75"/>
  <c r="I387" i="75"/>
  <c r="F387" i="75"/>
  <c r="Q604" i="75"/>
  <c r="I604" i="75"/>
  <c r="F604" i="75"/>
  <c r="P147" i="75"/>
  <c r="I147" i="75"/>
  <c r="F147" i="75"/>
  <c r="Q436" i="75"/>
  <c r="I436" i="75"/>
  <c r="F436" i="75"/>
  <c r="P419" i="75"/>
  <c r="I419" i="75"/>
  <c r="F419" i="75"/>
  <c r="P225" i="75"/>
  <c r="I225" i="75"/>
  <c r="F225" i="75"/>
  <c r="I374" i="75"/>
  <c r="F374" i="75"/>
  <c r="Q494" i="75"/>
  <c r="I494" i="75"/>
  <c r="F494" i="75"/>
  <c r="Q198" i="75"/>
  <c r="F198" i="75"/>
  <c r="I198" i="75"/>
  <c r="Q159" i="75"/>
  <c r="I159" i="75"/>
  <c r="F159" i="75"/>
  <c r="F104" i="75"/>
  <c r="I104" i="75"/>
  <c r="P614" i="75"/>
  <c r="F614" i="75"/>
  <c r="I614" i="75"/>
  <c r="I443" i="75"/>
  <c r="F443" i="75"/>
  <c r="P412" i="75"/>
  <c r="I412" i="75"/>
  <c r="F412" i="75"/>
  <c r="I254" i="75"/>
  <c r="F254" i="75"/>
  <c r="Q473" i="75"/>
  <c r="I473" i="75"/>
  <c r="F473" i="75"/>
  <c r="Q278" i="75"/>
  <c r="I278" i="75"/>
  <c r="F278" i="75"/>
  <c r="Q28" i="75"/>
  <c r="I28" i="75"/>
  <c r="F28" i="75"/>
  <c r="Q328" i="75"/>
  <c r="I328" i="75"/>
  <c r="F328" i="75"/>
  <c r="I105" i="75"/>
  <c r="F105" i="75"/>
  <c r="Q279" i="75"/>
  <c r="I279" i="75"/>
  <c r="F279" i="75"/>
  <c r="P48" i="75"/>
  <c r="I48" i="75"/>
  <c r="F48" i="75"/>
  <c r="P73" i="75"/>
  <c r="I73" i="75"/>
  <c r="F73" i="75"/>
  <c r="P385" i="75"/>
  <c r="I385" i="75"/>
  <c r="F385" i="75"/>
  <c r="I510" i="75"/>
  <c r="F510" i="75"/>
  <c r="P380" i="75"/>
  <c r="I380" i="75"/>
  <c r="F380" i="75"/>
  <c r="F66" i="75"/>
  <c r="I66" i="75"/>
  <c r="Q593" i="75"/>
  <c r="I593" i="75"/>
  <c r="F593" i="75"/>
  <c r="Q400" i="75"/>
  <c r="I400" i="75"/>
  <c r="F400" i="75"/>
  <c r="I180" i="75"/>
  <c r="F180" i="75"/>
  <c r="F344" i="75"/>
  <c r="I344" i="75"/>
  <c r="Q567" i="75"/>
  <c r="I567" i="75"/>
  <c r="F567" i="75"/>
  <c r="P153" i="75"/>
  <c r="I153" i="75"/>
  <c r="F153" i="75"/>
  <c r="P263" i="75"/>
  <c r="I263" i="75"/>
  <c r="F263" i="75"/>
  <c r="P445" i="75"/>
  <c r="I445" i="75"/>
  <c r="F445" i="75"/>
  <c r="Q51" i="75"/>
  <c r="I51" i="75"/>
  <c r="F51" i="75"/>
  <c r="Q330" i="75"/>
  <c r="I330" i="75"/>
  <c r="F330" i="75"/>
  <c r="Q63" i="75"/>
  <c r="I63" i="75"/>
  <c r="F63" i="75"/>
  <c r="P16" i="75"/>
  <c r="I16" i="75"/>
  <c r="F16" i="75"/>
  <c r="I634" i="75"/>
  <c r="F634" i="75"/>
  <c r="F32" i="75"/>
  <c r="I32" i="75"/>
  <c r="P386" i="75"/>
  <c r="I386" i="75"/>
  <c r="F386" i="75"/>
  <c r="P451" i="75"/>
  <c r="I451" i="75"/>
  <c r="F451" i="75"/>
  <c r="Q497" i="75"/>
  <c r="I497" i="75"/>
  <c r="F497" i="75"/>
  <c r="I610" i="75"/>
  <c r="F610" i="75"/>
  <c r="Q281" i="75"/>
  <c r="I281" i="75"/>
  <c r="F281" i="75"/>
  <c r="P647" i="75"/>
  <c r="I647" i="75"/>
  <c r="F647" i="75"/>
  <c r="Q243" i="75"/>
  <c r="I243" i="75"/>
  <c r="F243" i="75"/>
  <c r="P227" i="75"/>
  <c r="I227" i="75"/>
  <c r="F227" i="75"/>
  <c r="Q621" i="75"/>
  <c r="I621" i="75"/>
  <c r="F621" i="75"/>
  <c r="Q86" i="75"/>
  <c r="I86" i="75"/>
  <c r="F86" i="75"/>
  <c r="Q363" i="75"/>
  <c r="I363" i="75"/>
  <c r="F363" i="75"/>
  <c r="Q309" i="75"/>
  <c r="I309" i="75"/>
  <c r="F309" i="75"/>
  <c r="P541" i="75"/>
  <c r="I541" i="75"/>
  <c r="F541" i="75"/>
  <c r="P190" i="75"/>
  <c r="I190" i="75"/>
  <c r="F190" i="75"/>
  <c r="Q64" i="75"/>
  <c r="I64" i="75"/>
  <c r="F64" i="75"/>
  <c r="Q458" i="75"/>
  <c r="I458" i="75"/>
  <c r="F458" i="75"/>
  <c r="P618" i="75"/>
  <c r="I618" i="75"/>
  <c r="F618" i="75"/>
  <c r="P544" i="75"/>
  <c r="I544" i="75"/>
  <c r="F544" i="75"/>
  <c r="I178" i="75"/>
  <c r="F178" i="75"/>
  <c r="Q54" i="75"/>
  <c r="F54" i="75"/>
  <c r="I54" i="75"/>
  <c r="P150" i="75"/>
  <c r="F150" i="75"/>
  <c r="I150" i="75"/>
  <c r="Q326" i="75"/>
  <c r="I326" i="75"/>
  <c r="F326" i="75"/>
  <c r="Q173" i="75"/>
  <c r="I173" i="75"/>
  <c r="F173" i="75"/>
  <c r="P381" i="75"/>
  <c r="I381" i="75"/>
  <c r="F381" i="75"/>
  <c r="Q270" i="75"/>
  <c r="F270" i="75"/>
  <c r="I270" i="75"/>
  <c r="P384" i="75"/>
  <c r="I384" i="75"/>
  <c r="F384" i="75"/>
  <c r="P154" i="75"/>
  <c r="I154" i="75"/>
  <c r="F154" i="75"/>
  <c r="Q52" i="75"/>
  <c r="I52" i="75"/>
  <c r="F52" i="75"/>
  <c r="P546" i="75"/>
  <c r="I546" i="75"/>
  <c r="F546" i="75"/>
  <c r="Q654" i="75"/>
  <c r="I654" i="75"/>
  <c r="F654" i="75"/>
  <c r="P152" i="75"/>
  <c r="F152" i="75"/>
  <c r="I152" i="75"/>
  <c r="P543" i="75"/>
  <c r="I543" i="75"/>
  <c r="F543" i="75"/>
  <c r="P586" i="75"/>
  <c r="I586" i="75"/>
  <c r="F586" i="75"/>
  <c r="Q462" i="75"/>
  <c r="I462" i="75"/>
  <c r="F462" i="75"/>
  <c r="Q210" i="75"/>
  <c r="F210" i="75"/>
  <c r="I210" i="75"/>
  <c r="P416" i="75"/>
  <c r="F416" i="75"/>
  <c r="I416" i="75"/>
  <c r="P291" i="75"/>
  <c r="I291" i="75"/>
  <c r="F291" i="75"/>
  <c r="I35" i="75"/>
  <c r="F35" i="75"/>
  <c r="I640" i="75"/>
  <c r="F640" i="75"/>
  <c r="Q523" i="75"/>
  <c r="I523" i="75"/>
  <c r="F523" i="75"/>
  <c r="I479" i="75"/>
  <c r="F479" i="75"/>
  <c r="I49" i="75"/>
  <c r="F49" i="75"/>
  <c r="P118" i="75"/>
  <c r="I118" i="75"/>
  <c r="F118" i="75"/>
  <c r="P79" i="75"/>
  <c r="I79" i="75"/>
  <c r="F79" i="75"/>
  <c r="F138" i="75"/>
  <c r="I138" i="75"/>
  <c r="I474" i="75"/>
  <c r="F474" i="75"/>
  <c r="Q22" i="75"/>
  <c r="I22" i="75"/>
  <c r="F22" i="75"/>
  <c r="Q529" i="75"/>
  <c r="I529" i="75"/>
  <c r="F529" i="75"/>
  <c r="P348" i="75"/>
  <c r="I348" i="75"/>
  <c r="F348" i="75"/>
  <c r="I533" i="75"/>
  <c r="F533" i="75"/>
  <c r="Q626" i="75"/>
  <c r="F626" i="75"/>
  <c r="I626" i="75"/>
  <c r="I480" i="75"/>
  <c r="F480" i="75"/>
  <c r="P262" i="75"/>
  <c r="I262" i="75"/>
  <c r="F262" i="75"/>
  <c r="Q300" i="75"/>
  <c r="I300" i="75"/>
  <c r="F300" i="75"/>
  <c r="I438" i="75"/>
  <c r="F438" i="75"/>
  <c r="I442" i="75"/>
  <c r="F442" i="75"/>
  <c r="Q601" i="75"/>
  <c r="F601" i="75"/>
  <c r="I601" i="75"/>
  <c r="Q360" i="75"/>
  <c r="I360" i="75"/>
  <c r="F360" i="75"/>
  <c r="I285" i="75"/>
  <c r="F285" i="75"/>
  <c r="F5" i="75"/>
  <c r="I5" i="75"/>
  <c r="P616" i="75"/>
  <c r="I616" i="75"/>
  <c r="F616" i="75"/>
  <c r="Q280" i="75"/>
  <c r="I280" i="75"/>
  <c r="F280" i="75"/>
  <c r="Q622" i="75"/>
  <c r="I622" i="75"/>
  <c r="F622" i="75"/>
  <c r="Q56" i="75"/>
  <c r="F56" i="75"/>
  <c r="I56" i="75"/>
  <c r="F343" i="75"/>
  <c r="I343" i="75"/>
  <c r="I219" i="75"/>
  <c r="F219" i="75"/>
  <c r="I366" i="75"/>
  <c r="F366" i="75"/>
  <c r="Q499" i="75"/>
  <c r="I499" i="75"/>
  <c r="F499" i="75"/>
  <c r="Q432" i="75"/>
  <c r="I432" i="75"/>
  <c r="F432" i="75"/>
  <c r="P491" i="75"/>
  <c r="I491" i="75"/>
  <c r="F491" i="75"/>
  <c r="P376" i="75"/>
  <c r="I376" i="75"/>
  <c r="F376" i="75"/>
  <c r="I576" i="75"/>
  <c r="F576" i="75"/>
  <c r="Q283" i="75"/>
  <c r="I283" i="75"/>
  <c r="F283" i="75"/>
  <c r="Q388" i="75"/>
  <c r="I388" i="75"/>
  <c r="F388" i="75"/>
  <c r="P420" i="75"/>
  <c r="I420" i="75"/>
  <c r="F420" i="75"/>
  <c r="Q170" i="75"/>
  <c r="I170" i="75"/>
  <c r="F170" i="75"/>
  <c r="P115" i="75"/>
  <c r="F115" i="75"/>
  <c r="I115" i="75"/>
  <c r="I372" i="75"/>
  <c r="F372" i="75"/>
  <c r="Q213" i="75"/>
  <c r="I213" i="75"/>
  <c r="F213" i="75"/>
  <c r="Q61" i="75"/>
  <c r="I61" i="75"/>
  <c r="F61" i="75"/>
  <c r="Q361" i="75"/>
  <c r="I361" i="75"/>
  <c r="F361" i="75"/>
  <c r="I512" i="75"/>
  <c r="F512" i="75"/>
  <c r="I311" i="75"/>
  <c r="F311" i="75"/>
  <c r="P293" i="75"/>
  <c r="I293" i="75"/>
  <c r="F293" i="75"/>
  <c r="I4" i="75"/>
  <c r="F4" i="75"/>
  <c r="I217" i="75"/>
  <c r="F217" i="75"/>
  <c r="Q276" i="75"/>
  <c r="I276" i="75"/>
  <c r="F276" i="75"/>
  <c r="I143" i="75"/>
  <c r="F143" i="75"/>
  <c r="Q356" i="75"/>
  <c r="I356" i="75"/>
  <c r="F356" i="75"/>
  <c r="I444" i="75"/>
  <c r="F444" i="75"/>
  <c r="I406" i="75"/>
  <c r="F406" i="75"/>
  <c r="I220" i="75"/>
  <c r="F220" i="75"/>
  <c r="P193" i="75"/>
  <c r="I193" i="75"/>
  <c r="F193" i="75"/>
  <c r="Q301" i="75"/>
  <c r="I301" i="75"/>
  <c r="F301" i="75"/>
  <c r="Q590" i="75"/>
  <c r="F590" i="75"/>
  <c r="I590" i="75"/>
  <c r="I342" i="75"/>
  <c r="F342" i="75"/>
  <c r="I250" i="75"/>
  <c r="F250" i="75"/>
  <c r="Q215" i="75"/>
  <c r="I215" i="75"/>
  <c r="F215" i="75"/>
  <c r="P33" i="75"/>
  <c r="I33" i="75"/>
  <c r="F33" i="75"/>
  <c r="P450" i="75"/>
  <c r="I450" i="75"/>
  <c r="F450" i="75"/>
  <c r="Q531" i="75"/>
  <c r="I531" i="75"/>
  <c r="F531" i="75"/>
  <c r="Q135" i="75"/>
  <c r="I135" i="75"/>
  <c r="F135" i="75"/>
  <c r="I251" i="75"/>
  <c r="F251" i="75"/>
  <c r="Q202" i="75"/>
  <c r="I202" i="75"/>
  <c r="F202" i="75"/>
  <c r="P382" i="75"/>
  <c r="I382" i="75"/>
  <c r="F382" i="75"/>
  <c r="Q133" i="75"/>
  <c r="I133" i="75"/>
  <c r="F133" i="75"/>
  <c r="Q399" i="75"/>
  <c r="I399" i="75"/>
  <c r="F399" i="75"/>
  <c r="Q433" i="75"/>
  <c r="I433" i="75"/>
  <c r="F433" i="75"/>
  <c r="Q358" i="75"/>
  <c r="I358" i="75"/>
  <c r="F358" i="75"/>
  <c r="I537" i="75"/>
  <c r="F537" i="75"/>
  <c r="P346" i="75"/>
  <c r="I346" i="75"/>
  <c r="F346" i="75"/>
  <c r="P235" i="75"/>
  <c r="I235" i="75"/>
  <c r="F235" i="75"/>
  <c r="Q167" i="75"/>
  <c r="I167" i="75"/>
  <c r="F167" i="75"/>
  <c r="P549" i="75"/>
  <c r="I549" i="75"/>
  <c r="F549" i="75"/>
  <c r="I38" i="75"/>
  <c r="F38" i="75"/>
  <c r="Q463" i="75"/>
  <c r="I463" i="75"/>
  <c r="F463" i="75"/>
  <c r="P540" i="75"/>
  <c r="I540" i="75"/>
  <c r="F540" i="75"/>
  <c r="P119" i="75"/>
  <c r="I119" i="75"/>
  <c r="F119" i="75"/>
  <c r="I508" i="75"/>
  <c r="F508" i="75"/>
  <c r="P84" i="75"/>
  <c r="I84" i="75"/>
  <c r="F84" i="75"/>
  <c r="Q128" i="75"/>
  <c r="F128" i="75"/>
  <c r="I128" i="75"/>
  <c r="Q551" i="75"/>
  <c r="I551" i="75"/>
  <c r="F551" i="75"/>
  <c r="P377" i="75"/>
  <c r="I377" i="75"/>
  <c r="F377" i="75"/>
  <c r="P352" i="75"/>
  <c r="I352" i="75"/>
  <c r="F352" i="75"/>
  <c r="Q426" i="75"/>
  <c r="I426" i="75"/>
  <c r="F426" i="75"/>
  <c r="Q401" i="75"/>
  <c r="I401" i="75"/>
  <c r="F401" i="75"/>
  <c r="Q124" i="75"/>
  <c r="I124" i="75"/>
  <c r="F124" i="75"/>
  <c r="P261" i="75"/>
  <c r="I261" i="75"/>
  <c r="F261" i="75"/>
  <c r="P642" i="75"/>
  <c r="I642" i="75"/>
  <c r="F642" i="75"/>
  <c r="P447" i="75"/>
  <c r="I447" i="75"/>
  <c r="F447" i="75"/>
  <c r="Q394" i="75"/>
  <c r="I394" i="75"/>
  <c r="F394" i="75"/>
  <c r="Q161" i="75"/>
  <c r="I161" i="75"/>
  <c r="F161" i="75"/>
  <c r="P39" i="75"/>
  <c r="I39" i="75"/>
  <c r="F39" i="75"/>
  <c r="Q98" i="75"/>
  <c r="I98" i="75"/>
  <c r="F98" i="75"/>
  <c r="P649" i="75"/>
  <c r="F649" i="75"/>
  <c r="I649" i="75"/>
  <c r="Q201" i="75"/>
  <c r="I201" i="75"/>
  <c r="F201" i="75"/>
  <c r="P453" i="75"/>
  <c r="I453" i="75"/>
  <c r="F453" i="75"/>
  <c r="P83" i="75"/>
  <c r="I83" i="75"/>
  <c r="F83" i="75"/>
  <c r="P46" i="75"/>
  <c r="I46" i="75"/>
  <c r="F46" i="75"/>
  <c r="P415" i="75"/>
  <c r="F415" i="75"/>
  <c r="I415" i="75"/>
  <c r="Q471" i="75"/>
  <c r="I471" i="75"/>
  <c r="F471" i="75"/>
  <c r="Q249" i="75"/>
  <c r="I249" i="75"/>
  <c r="F249" i="75"/>
  <c r="Q57" i="75"/>
  <c r="I57" i="75"/>
  <c r="F57" i="75"/>
  <c r="Q564" i="75"/>
  <c r="I564" i="75"/>
  <c r="F564" i="75"/>
  <c r="I375" i="75"/>
  <c r="F375" i="75"/>
  <c r="Q267" i="75"/>
  <c r="I267" i="75"/>
  <c r="F267" i="75"/>
  <c r="I408" i="75"/>
  <c r="F408" i="75"/>
  <c r="P43" i="75"/>
  <c r="I43" i="75"/>
  <c r="F43" i="75"/>
  <c r="I574" i="75"/>
  <c r="F574" i="75"/>
  <c r="Q503" i="75"/>
  <c r="I503" i="75"/>
  <c r="F503" i="75"/>
  <c r="I507" i="75"/>
  <c r="F507" i="75"/>
  <c r="Q271" i="75"/>
  <c r="I271" i="75"/>
  <c r="F271" i="75"/>
  <c r="P265" i="75"/>
  <c r="I265" i="75"/>
  <c r="F265" i="75"/>
  <c r="P13" i="75"/>
  <c r="I13" i="75"/>
  <c r="F13" i="75"/>
  <c r="P584" i="75"/>
  <c r="I584" i="75"/>
  <c r="F584" i="75"/>
  <c r="I145" i="75"/>
  <c r="F145" i="75"/>
  <c r="P516" i="75"/>
  <c r="I516" i="75"/>
  <c r="F516" i="75"/>
  <c r="P114" i="75"/>
  <c r="F114" i="75"/>
  <c r="I114" i="75"/>
  <c r="Q669" i="75"/>
  <c r="I669" i="75"/>
  <c r="F669" i="75"/>
  <c r="P321" i="75"/>
  <c r="I321" i="75"/>
  <c r="F321" i="75"/>
  <c r="Q562" i="75"/>
  <c r="I562" i="75"/>
  <c r="F562" i="75"/>
  <c r="Q524" i="75"/>
  <c r="I524" i="75"/>
  <c r="F524" i="75"/>
  <c r="Q171" i="75"/>
  <c r="I171" i="75"/>
  <c r="F171" i="75"/>
  <c r="P299" i="75"/>
  <c r="I299" i="75"/>
  <c r="F299" i="75"/>
  <c r="Q465" i="75"/>
  <c r="I465" i="75"/>
  <c r="F465" i="75"/>
  <c r="P620" i="75"/>
  <c r="I620" i="75"/>
  <c r="F620" i="75"/>
  <c r="P581" i="75"/>
  <c r="I581" i="75"/>
  <c r="F581" i="75"/>
  <c r="P195" i="75"/>
  <c r="I195" i="75"/>
  <c r="F195" i="75"/>
  <c r="P149" i="75"/>
  <c r="I149" i="75"/>
  <c r="F149" i="75"/>
  <c r="Q17" i="75"/>
  <c r="F17" i="75"/>
  <c r="I17" i="75"/>
  <c r="I253" i="75"/>
  <c r="F253" i="75"/>
  <c r="I373" i="75"/>
  <c r="F373" i="75"/>
  <c r="I477" i="75"/>
  <c r="F477" i="75"/>
  <c r="Q136" i="75"/>
  <c r="I136" i="75"/>
  <c r="F136" i="75"/>
  <c r="P547" i="75"/>
  <c r="F547" i="75"/>
  <c r="I547" i="75"/>
  <c r="P579" i="75"/>
  <c r="I579" i="75"/>
  <c r="F579" i="75"/>
  <c r="I256" i="75"/>
  <c r="F256" i="75"/>
  <c r="I569" i="75"/>
  <c r="F569" i="75"/>
  <c r="P148" i="75"/>
  <c r="I148" i="75"/>
  <c r="F148" i="75"/>
  <c r="Q236" i="75"/>
  <c r="I236" i="75"/>
  <c r="F236" i="75"/>
  <c r="Q423" i="75"/>
  <c r="I423" i="75"/>
  <c r="F423" i="75"/>
  <c r="I313" i="75"/>
  <c r="F313" i="75"/>
  <c r="I345" i="75"/>
  <c r="F345" i="75"/>
  <c r="P295" i="75"/>
  <c r="I295" i="75"/>
  <c r="F295" i="75"/>
  <c r="Q566" i="75"/>
  <c r="F566" i="75"/>
  <c r="I566" i="75"/>
  <c r="I144" i="75"/>
  <c r="F144" i="75"/>
  <c r="Q430" i="75"/>
  <c r="I430" i="75"/>
  <c r="F430" i="75"/>
  <c r="Q50" i="75"/>
  <c r="I50" i="75"/>
  <c r="F50" i="75"/>
  <c r="Q130" i="75"/>
  <c r="I130" i="75"/>
  <c r="F130" i="75"/>
  <c r="I11" i="75"/>
  <c r="F11" i="75"/>
  <c r="I287" i="75"/>
  <c r="F287" i="75"/>
  <c r="P585" i="75"/>
  <c r="I585" i="75"/>
  <c r="F585" i="75"/>
  <c r="Q595" i="75"/>
  <c r="I595" i="75"/>
  <c r="F595" i="75"/>
  <c r="P492" i="75"/>
  <c r="I492" i="75"/>
  <c r="F492" i="75"/>
  <c r="F572" i="75"/>
  <c r="I572" i="75"/>
  <c r="Q97" i="75"/>
  <c r="I97" i="75"/>
  <c r="F97" i="75"/>
  <c r="I106" i="75"/>
  <c r="F106" i="75"/>
  <c r="I633" i="75"/>
  <c r="F633" i="75"/>
  <c r="P76" i="75"/>
  <c r="I76" i="75"/>
  <c r="F76" i="75"/>
  <c r="Q429" i="75"/>
  <c r="I429" i="75"/>
  <c r="F429" i="75"/>
  <c r="P185" i="75"/>
  <c r="I185" i="75"/>
  <c r="F185" i="75"/>
  <c r="P188" i="75"/>
  <c r="F188" i="75"/>
  <c r="I188" i="75"/>
  <c r="Q247" i="75"/>
  <c r="I247" i="75"/>
  <c r="F247" i="75"/>
  <c r="P82" i="75"/>
  <c r="I82" i="75"/>
  <c r="F82" i="75"/>
  <c r="Q242" i="75"/>
  <c r="I242" i="75"/>
  <c r="F242" i="75"/>
  <c r="Q500" i="75"/>
  <c r="I500" i="75"/>
  <c r="F500" i="75"/>
  <c r="Q428" i="75"/>
  <c r="I428" i="75"/>
  <c r="F428" i="75"/>
  <c r="Q89" i="75"/>
  <c r="F89" i="75"/>
  <c r="I89" i="75"/>
  <c r="P45" i="75"/>
  <c r="I45" i="75"/>
  <c r="F45" i="75"/>
  <c r="Q589" i="75"/>
  <c r="F589" i="75"/>
  <c r="I589" i="75"/>
  <c r="Q468" i="75"/>
  <c r="I468" i="75"/>
  <c r="F468" i="75"/>
  <c r="Q303" i="75"/>
  <c r="I303" i="75"/>
  <c r="F303" i="75"/>
  <c r="Q502" i="75"/>
  <c r="I502" i="75"/>
  <c r="F502" i="75"/>
  <c r="Q658" i="75"/>
  <c r="I658" i="75"/>
  <c r="F658" i="75"/>
  <c r="P10" i="75"/>
  <c r="I10" i="75"/>
  <c r="F10" i="75"/>
  <c r="P259" i="75"/>
  <c r="F259" i="75"/>
  <c r="I259" i="75"/>
  <c r="P233" i="75"/>
  <c r="I233" i="75"/>
  <c r="F233" i="75"/>
  <c r="Q527" i="75"/>
  <c r="I527" i="75"/>
  <c r="F527" i="75"/>
  <c r="Q127" i="75"/>
  <c r="F127" i="75"/>
  <c r="I127" i="75"/>
  <c r="P187" i="75"/>
  <c r="F187" i="75"/>
  <c r="I187" i="75"/>
  <c r="I302" i="75"/>
  <c r="F302" i="75"/>
  <c r="P323" i="75"/>
  <c r="I323" i="75"/>
  <c r="F323" i="75"/>
  <c r="Q657" i="75"/>
  <c r="I657" i="75"/>
  <c r="F657" i="75"/>
  <c r="Q496" i="75"/>
  <c r="I496" i="75"/>
  <c r="F496" i="75"/>
  <c r="I368" i="75"/>
  <c r="F368" i="75"/>
  <c r="P514" i="75"/>
  <c r="I514" i="75"/>
  <c r="F514" i="75"/>
  <c r="I666" i="75"/>
  <c r="F666" i="75"/>
  <c r="P583" i="75"/>
  <c r="I583" i="75"/>
  <c r="F583" i="75"/>
  <c r="F8" i="75"/>
  <c r="I8" i="75"/>
  <c r="Q53" i="75"/>
  <c r="F53" i="75"/>
  <c r="I53" i="75"/>
  <c r="Q402" i="75"/>
  <c r="I402" i="75"/>
  <c r="F402" i="75"/>
  <c r="F101" i="75"/>
  <c r="I101" i="75"/>
  <c r="Q166" i="75"/>
  <c r="I166" i="75"/>
  <c r="F166" i="75"/>
  <c r="P483" i="75"/>
  <c r="I483" i="75"/>
  <c r="F483" i="75"/>
  <c r="P226" i="75"/>
  <c r="I226" i="75"/>
  <c r="F226" i="75"/>
  <c r="F535" i="75"/>
  <c r="I535" i="75"/>
  <c r="Q470" i="75"/>
  <c r="I470" i="75"/>
  <c r="F470" i="75"/>
  <c r="P234" i="75"/>
  <c r="F234" i="75"/>
  <c r="I234" i="75"/>
  <c r="Q553" i="75"/>
  <c r="F553" i="75"/>
  <c r="I553" i="75"/>
  <c r="I139" i="75"/>
  <c r="F139" i="75"/>
  <c r="P189" i="75"/>
  <c r="I189" i="75"/>
  <c r="F189" i="75"/>
  <c r="Q274" i="75"/>
  <c r="I274" i="75"/>
  <c r="F274" i="75"/>
  <c r="Q92" i="75"/>
  <c r="F92" i="75"/>
  <c r="I92" i="75"/>
  <c r="Q304" i="75"/>
  <c r="I304" i="75"/>
  <c r="F304" i="75"/>
  <c r="I218" i="75"/>
  <c r="F218" i="75"/>
  <c r="Q467" i="75"/>
  <c r="I467" i="75"/>
  <c r="F467" i="75"/>
  <c r="P40" i="75"/>
  <c r="I40" i="75"/>
  <c r="F40" i="75"/>
  <c r="Q532" i="75"/>
  <c r="I532" i="75"/>
  <c r="F532" i="75"/>
  <c r="I70" i="75"/>
  <c r="F70" i="75"/>
  <c r="I667" i="75"/>
  <c r="F667" i="75"/>
  <c r="F475" i="75"/>
  <c r="I475" i="75"/>
  <c r="I71" i="75"/>
  <c r="F71" i="75"/>
  <c r="Q336" i="75"/>
  <c r="I336" i="75"/>
  <c r="F336" i="75"/>
  <c r="Q565" i="75"/>
  <c r="F565" i="75"/>
  <c r="I565" i="75"/>
  <c r="I668" i="75"/>
  <c r="F668" i="75"/>
  <c r="Q359" i="75"/>
  <c r="I359" i="75"/>
  <c r="F359" i="75"/>
  <c r="P230" i="75"/>
  <c r="I230" i="75"/>
  <c r="F230" i="75"/>
  <c r="I179" i="75"/>
  <c r="F179" i="75"/>
  <c r="Q592" i="75"/>
  <c r="I592" i="75"/>
  <c r="F592" i="75"/>
  <c r="P411" i="75"/>
  <c r="I411" i="75"/>
  <c r="F411" i="75"/>
  <c r="P615" i="75"/>
  <c r="I615" i="75"/>
  <c r="F615" i="75"/>
  <c r="Q58" i="75"/>
  <c r="I58" i="75"/>
  <c r="F58" i="75"/>
  <c r="Q197" i="75"/>
  <c r="I197" i="75"/>
  <c r="F197" i="75"/>
  <c r="P72" i="75"/>
  <c r="I72" i="75"/>
  <c r="F72" i="75"/>
  <c r="Q207" i="75"/>
  <c r="I207" i="75"/>
  <c r="F207" i="75"/>
  <c r="Q134" i="75"/>
  <c r="I134" i="75"/>
  <c r="F134" i="75"/>
  <c r="Q653" i="75"/>
  <c r="I653" i="75"/>
  <c r="F653" i="75"/>
  <c r="P613" i="75"/>
  <c r="F613" i="75"/>
  <c r="I613" i="75"/>
  <c r="F68" i="75"/>
  <c r="I68" i="75"/>
  <c r="Q55" i="75"/>
  <c r="F55" i="75"/>
  <c r="I55" i="75"/>
  <c r="Q628" i="75"/>
  <c r="I628" i="75"/>
  <c r="F628" i="75"/>
  <c r="P643" i="75"/>
  <c r="I643" i="75"/>
  <c r="F643" i="75"/>
  <c r="Q327" i="75"/>
  <c r="I327" i="75"/>
  <c r="F327" i="75"/>
  <c r="I67" i="75"/>
  <c r="F67" i="75"/>
  <c r="P157" i="75"/>
  <c r="I157" i="75"/>
  <c r="F157" i="75"/>
  <c r="Q495" i="75"/>
  <c r="I495" i="75"/>
  <c r="F495" i="75"/>
  <c r="P550" i="75"/>
  <c r="I550" i="75"/>
  <c r="F550" i="75"/>
  <c r="P487" i="75"/>
  <c r="F487" i="75"/>
  <c r="I487" i="75"/>
  <c r="P617" i="75"/>
  <c r="I617" i="75"/>
  <c r="F617" i="75"/>
  <c r="Q65" i="75"/>
  <c r="F65" i="75"/>
  <c r="I65" i="75"/>
  <c r="P229" i="75"/>
  <c r="I229" i="75"/>
  <c r="F229" i="75"/>
  <c r="Q204" i="75"/>
  <c r="I204" i="75"/>
  <c r="F204" i="75"/>
  <c r="P156" i="75"/>
  <c r="I156" i="75"/>
  <c r="F156" i="75"/>
  <c r="P258" i="75"/>
  <c r="F258" i="75"/>
  <c r="I258" i="75"/>
  <c r="P9" i="75"/>
  <c r="I9" i="75"/>
  <c r="F9" i="75"/>
  <c r="Q557" i="75"/>
  <c r="I557" i="75"/>
  <c r="F557" i="75"/>
  <c r="Q459" i="75"/>
  <c r="I459" i="75"/>
  <c r="F459" i="75"/>
  <c r="P636" i="75"/>
  <c r="I636" i="75"/>
  <c r="F636" i="75"/>
  <c r="Q560" i="75"/>
  <c r="I560" i="75"/>
  <c r="F560" i="75"/>
  <c r="Q505" i="75"/>
  <c r="I505" i="75"/>
  <c r="F505" i="75"/>
  <c r="P80" i="75"/>
  <c r="F80" i="75"/>
  <c r="I80" i="75"/>
  <c r="I177" i="75"/>
  <c r="F177" i="75"/>
  <c r="Q244" i="75"/>
  <c r="I244" i="75"/>
  <c r="F244" i="75"/>
  <c r="I371" i="75"/>
  <c r="F371" i="75"/>
  <c r="F607" i="75"/>
  <c r="I607" i="75"/>
  <c r="F404" i="75"/>
  <c r="I404" i="75"/>
  <c r="Q588" i="75"/>
  <c r="I588" i="75"/>
  <c r="F588" i="75"/>
  <c r="I405" i="75"/>
  <c r="F405" i="75"/>
  <c r="Q624" i="75"/>
  <c r="I624" i="75"/>
  <c r="F624" i="75"/>
  <c r="Q573" i="75"/>
  <c r="I573" i="75"/>
  <c r="F573" i="75"/>
  <c r="Q431" i="75"/>
  <c r="I431" i="75"/>
  <c r="F431" i="75"/>
  <c r="P191" i="75"/>
  <c r="I191" i="75"/>
  <c r="F191" i="75"/>
  <c r="I568" i="75"/>
  <c r="F568" i="75"/>
  <c r="Q240" i="75"/>
  <c r="I240" i="75"/>
  <c r="F240" i="75"/>
  <c r="P515" i="75"/>
  <c r="I515" i="75"/>
  <c r="F515" i="75"/>
  <c r="Q600" i="75"/>
  <c r="I600" i="75"/>
  <c r="F600" i="75"/>
  <c r="P294" i="75"/>
  <c r="F294" i="75"/>
  <c r="I294" i="75"/>
  <c r="P580" i="75"/>
  <c r="I580" i="75"/>
  <c r="F580" i="75"/>
  <c r="Q627" i="75"/>
  <c r="I627" i="75"/>
  <c r="F627" i="75"/>
  <c r="P519" i="75"/>
  <c r="I519" i="75"/>
  <c r="F519" i="75"/>
  <c r="Q310" i="75"/>
  <c r="I310" i="75"/>
  <c r="F310" i="75"/>
  <c r="P379" i="75"/>
  <c r="I379" i="75"/>
  <c r="F379" i="75"/>
  <c r="Q160" i="75"/>
  <c r="I160" i="75"/>
  <c r="F160" i="75"/>
  <c r="P184" i="75"/>
  <c r="I184" i="75"/>
  <c r="F184" i="75"/>
  <c r="Q329" i="75"/>
  <c r="I329" i="75"/>
  <c r="F329" i="75"/>
  <c r="I664" i="75"/>
  <c r="F664" i="75"/>
  <c r="I317" i="75"/>
  <c r="F317" i="75"/>
  <c r="Q504" i="75"/>
  <c r="I504" i="75"/>
  <c r="F504" i="75"/>
  <c r="P315" i="75"/>
  <c r="I315" i="75"/>
  <c r="F315" i="75"/>
  <c r="I255" i="75"/>
  <c r="F255" i="75"/>
  <c r="Q241" i="75"/>
  <c r="I241" i="75"/>
  <c r="F241" i="75"/>
  <c r="Q498" i="75"/>
  <c r="I498" i="75"/>
  <c r="F498" i="75"/>
  <c r="Q94" i="75"/>
  <c r="I94" i="75"/>
  <c r="F94" i="75"/>
  <c r="P650" i="75"/>
  <c r="F650" i="75"/>
  <c r="I650" i="75"/>
  <c r="I290" i="75"/>
  <c r="F290" i="75"/>
  <c r="Q661" i="75"/>
  <c r="F661" i="75"/>
  <c r="I661" i="75"/>
  <c r="I312" i="75"/>
  <c r="F312" i="75"/>
  <c r="I570" i="75"/>
  <c r="F570" i="75"/>
  <c r="I407" i="75"/>
  <c r="F407" i="75"/>
  <c r="Q552" i="75"/>
  <c r="I552" i="75"/>
  <c r="F552" i="75"/>
  <c r="I7" i="75"/>
  <c r="F7" i="75"/>
  <c r="I314" i="75"/>
  <c r="F314" i="75"/>
  <c r="I142" i="75"/>
  <c r="F142" i="75"/>
  <c r="Q434" i="75"/>
  <c r="I434" i="75"/>
  <c r="F434" i="75"/>
  <c r="I608" i="75"/>
  <c r="F608" i="75"/>
  <c r="P158" i="75"/>
  <c r="I158" i="75"/>
  <c r="F158" i="75"/>
  <c r="P117" i="75"/>
  <c r="I117" i="75"/>
  <c r="F117" i="75"/>
  <c r="I637" i="75"/>
  <c r="F637" i="75"/>
  <c r="P266" i="75"/>
  <c r="I266" i="75"/>
  <c r="F266" i="75"/>
  <c r="I109" i="75"/>
  <c r="F109" i="75"/>
  <c r="Q334" i="75"/>
  <c r="I334" i="75"/>
  <c r="F334" i="75"/>
  <c r="F140" i="75"/>
  <c r="I140" i="75"/>
  <c r="I605" i="75"/>
  <c r="F605" i="75"/>
  <c r="P448" i="75"/>
  <c r="I448" i="75"/>
  <c r="F448" i="75"/>
  <c r="Q439" i="75"/>
  <c r="I439" i="75"/>
  <c r="F439" i="75"/>
  <c r="Q555" i="75"/>
  <c r="I555" i="75"/>
  <c r="F555" i="75"/>
  <c r="Q370" i="75"/>
  <c r="I370" i="75"/>
  <c r="F370" i="75"/>
  <c r="P350" i="75"/>
  <c r="I350" i="75"/>
  <c r="F350" i="75"/>
  <c r="Q357" i="75"/>
  <c r="I357" i="75"/>
  <c r="F357" i="75"/>
  <c r="I639" i="75"/>
  <c r="F639" i="75"/>
  <c r="I341" i="75"/>
  <c r="F341" i="75"/>
  <c r="I286" i="75"/>
  <c r="F286" i="75"/>
  <c r="Q332" i="75"/>
  <c r="F332" i="75"/>
  <c r="I332" i="75"/>
  <c r="Q425" i="75"/>
  <c r="I425" i="75"/>
  <c r="F425" i="75"/>
  <c r="Q525" i="75"/>
  <c r="I525" i="75"/>
  <c r="F525" i="75"/>
  <c r="Q561" i="75"/>
  <c r="I561" i="75"/>
  <c r="F561" i="75"/>
  <c r="Q362" i="75"/>
  <c r="I362" i="75"/>
  <c r="F362" i="75"/>
  <c r="Q393" i="75"/>
  <c r="I393" i="75"/>
  <c r="F393" i="75"/>
  <c r="P485" i="75"/>
  <c r="I485" i="75"/>
  <c r="F485" i="75"/>
  <c r="P414" i="75"/>
  <c r="I414" i="75"/>
  <c r="F414" i="75"/>
  <c r="Q369" i="75"/>
  <c r="I369" i="75"/>
  <c r="F369" i="75"/>
  <c r="Q353" i="75"/>
  <c r="I353" i="75"/>
  <c r="F353" i="75"/>
  <c r="I511" i="75"/>
  <c r="F511" i="75"/>
  <c r="Q596" i="75"/>
  <c r="I596" i="75"/>
  <c r="F596" i="75"/>
  <c r="Q398" i="75"/>
  <c r="I398" i="75"/>
  <c r="F398" i="75"/>
  <c r="Q208" i="75"/>
  <c r="I208" i="75"/>
  <c r="F208" i="75"/>
  <c r="Q308" i="75"/>
  <c r="I308" i="75"/>
  <c r="F308" i="75"/>
  <c r="Q421" i="75"/>
  <c r="I421" i="75"/>
  <c r="F421" i="75"/>
  <c r="Q122" i="75"/>
  <c r="I122" i="75"/>
  <c r="F122" i="75"/>
  <c r="P641" i="75"/>
  <c r="I641" i="75"/>
  <c r="F641" i="75"/>
  <c r="Q91" i="75"/>
  <c r="I91" i="75"/>
  <c r="F91" i="75"/>
  <c r="P116" i="75"/>
  <c r="F116" i="75"/>
  <c r="I116" i="75"/>
  <c r="I288" i="75"/>
  <c r="F288" i="75"/>
  <c r="Q563" i="75"/>
  <c r="I563" i="75"/>
  <c r="F563" i="75"/>
  <c r="Q205" i="75"/>
  <c r="I205" i="75"/>
  <c r="F205" i="75"/>
  <c r="I108" i="75"/>
  <c r="F108" i="75"/>
  <c r="Q305" i="75"/>
  <c r="I305" i="75"/>
  <c r="F305" i="75"/>
  <c r="Q216" i="75"/>
  <c r="I216" i="75"/>
  <c r="F216" i="75"/>
  <c r="F403" i="75"/>
  <c r="I403" i="75"/>
  <c r="Q212" i="75"/>
  <c r="F212" i="75"/>
  <c r="I212" i="75"/>
  <c r="P111" i="75"/>
  <c r="I111" i="75"/>
  <c r="F111" i="75"/>
  <c r="P489" i="75"/>
  <c r="I489" i="75"/>
  <c r="F489" i="75"/>
  <c r="F31" i="75"/>
  <c r="I31" i="75"/>
  <c r="Q389" i="75"/>
  <c r="I389" i="75"/>
  <c r="F389" i="75"/>
  <c r="Q273" i="75"/>
  <c r="I273" i="75"/>
  <c r="F273" i="75"/>
  <c r="Q29" i="75"/>
  <c r="F29" i="75"/>
  <c r="I29" i="75"/>
  <c r="Q131" i="75"/>
  <c r="I131" i="75"/>
  <c r="F131" i="75"/>
  <c r="P539" i="75"/>
  <c r="I539" i="75"/>
  <c r="F539" i="75"/>
  <c r="F571" i="75"/>
  <c r="I571" i="75"/>
  <c r="I481" i="75"/>
  <c r="F481" i="75"/>
  <c r="I606" i="75"/>
  <c r="F606" i="75"/>
  <c r="I665" i="75"/>
  <c r="F665" i="75"/>
  <c r="Q24" i="75"/>
  <c r="I24" i="75"/>
  <c r="F24" i="75"/>
  <c r="P155" i="75"/>
  <c r="I155" i="75"/>
  <c r="F155" i="75"/>
  <c r="P194" i="75"/>
  <c r="I194" i="75"/>
  <c r="F194" i="75"/>
  <c r="F536" i="75"/>
  <c r="I536" i="75"/>
  <c r="I316" i="75"/>
  <c r="F316" i="75"/>
  <c r="Q355" i="75"/>
  <c r="I355" i="75"/>
  <c r="F355" i="75"/>
  <c r="Q23" i="75"/>
  <c r="I23" i="75"/>
  <c r="F23" i="75"/>
  <c r="Q659" i="75"/>
  <c r="I659" i="75"/>
  <c r="F659" i="75"/>
  <c r="F635" i="75"/>
  <c r="I635" i="75"/>
  <c r="P456" i="75"/>
  <c r="I456" i="75"/>
  <c r="F456" i="75"/>
  <c r="Q591" i="75"/>
  <c r="I591" i="75"/>
  <c r="F591" i="75"/>
  <c r="Q597" i="75"/>
  <c r="I597" i="75"/>
  <c r="F597" i="75"/>
  <c r="I181" i="75"/>
  <c r="F181" i="75"/>
  <c r="Q121" i="75"/>
  <c r="I121" i="75"/>
  <c r="F121" i="75"/>
  <c r="Q623" i="75"/>
  <c r="I623" i="75"/>
  <c r="F623" i="75"/>
  <c r="Q472" i="75"/>
  <c r="I472" i="75"/>
  <c r="F472" i="75"/>
  <c r="P325" i="75"/>
  <c r="I325" i="75"/>
  <c r="F325" i="75"/>
  <c r="P417" i="75"/>
  <c r="I417" i="75"/>
  <c r="F417" i="75"/>
  <c r="Q629" i="75"/>
  <c r="I629" i="75"/>
  <c r="F629" i="75"/>
  <c r="P518" i="75"/>
  <c r="I518" i="75"/>
  <c r="F518" i="75"/>
  <c r="I441" i="75"/>
  <c r="F441" i="75"/>
  <c r="Q96" i="75"/>
  <c r="I96" i="75"/>
  <c r="F96" i="75"/>
  <c r="P644" i="75"/>
  <c r="I644" i="75"/>
  <c r="F644" i="75"/>
  <c r="Q392" i="75"/>
  <c r="I392" i="75"/>
  <c r="F392" i="75"/>
  <c r="Q460" i="75"/>
  <c r="I460" i="75"/>
  <c r="F460" i="75"/>
  <c r="Q427" i="75"/>
  <c r="I427" i="75"/>
  <c r="F427" i="75"/>
  <c r="P493" i="75"/>
  <c r="I493" i="75"/>
  <c r="F493" i="75"/>
  <c r="Q172" i="75"/>
  <c r="I172" i="75"/>
  <c r="F172" i="75"/>
  <c r="P322" i="75"/>
  <c r="I322" i="75"/>
  <c r="F322" i="75"/>
  <c r="P347" i="75"/>
  <c r="I347" i="75"/>
  <c r="F347" i="75"/>
  <c r="Q62" i="75"/>
  <c r="I62" i="75"/>
  <c r="F62" i="75"/>
  <c r="Q424" i="75"/>
  <c r="I424" i="75"/>
  <c r="F424" i="75"/>
  <c r="I110" i="75"/>
  <c r="F110" i="75"/>
  <c r="Q100" i="75"/>
  <c r="I100" i="75"/>
  <c r="F100" i="75"/>
  <c r="Q602" i="75"/>
  <c r="F602" i="75"/>
  <c r="I602" i="75"/>
  <c r="I131" i="87"/>
  <c r="I169" i="87"/>
  <c r="I147" i="87"/>
  <c r="I152" i="87"/>
  <c r="I166" i="87"/>
  <c r="I145" i="87"/>
  <c r="I137" i="87"/>
  <c r="I175" i="87"/>
  <c r="I148" i="87"/>
  <c r="I176" i="87"/>
  <c r="I172" i="87"/>
  <c r="I143" i="87"/>
  <c r="I140" i="87"/>
  <c r="I132" i="87"/>
  <c r="I165" i="87"/>
  <c r="I174" i="87"/>
  <c r="I178" i="87"/>
  <c r="I151" i="87"/>
  <c r="I180" i="87"/>
  <c r="I149" i="87"/>
  <c r="I158" i="87"/>
  <c r="I138" i="87"/>
  <c r="I139" i="87"/>
  <c r="I155" i="87"/>
  <c r="I170" i="87"/>
  <c r="I144" i="87"/>
  <c r="I134" i="87"/>
  <c r="I136" i="87"/>
  <c r="I142" i="87"/>
  <c r="I161" i="87"/>
  <c r="I135" i="87"/>
  <c r="I150" i="87"/>
  <c r="I164" i="87"/>
  <c r="I179" i="87"/>
  <c r="I167" i="87"/>
  <c r="I153" i="87"/>
  <c r="I156" i="87"/>
  <c r="I141" i="87"/>
  <c r="I173" i="87"/>
  <c r="I177" i="87"/>
  <c r="I162" i="87"/>
  <c r="I159" i="87"/>
  <c r="I160" i="87"/>
  <c r="I168" i="87"/>
  <c r="I171" i="87"/>
  <c r="I133" i="87"/>
  <c r="I157" i="87"/>
  <c r="I146" i="87"/>
  <c r="I163" i="87"/>
  <c r="I154" i="87"/>
  <c r="Q302" i="75"/>
  <c r="Q199" i="75"/>
  <c r="Y137" i="75"/>
  <c r="AY137" i="75" s="1"/>
  <c r="AZ137" i="75" s="1"/>
  <c r="P345" i="75"/>
  <c r="E345" i="75"/>
  <c r="Q66" i="75"/>
  <c r="P49" i="75"/>
  <c r="P8" i="75"/>
  <c r="P7" i="75"/>
  <c r="P11" i="75"/>
  <c r="Y69" i="75"/>
  <c r="AY69" i="75" s="1"/>
  <c r="AZ69" i="75" s="1"/>
  <c r="Y196" i="75"/>
  <c r="AD196" i="75" s="1"/>
  <c r="AE196" i="75" s="1"/>
  <c r="Y112" i="75"/>
  <c r="AD112" i="75" s="1"/>
  <c r="AE112" i="75" s="1"/>
  <c r="Y162" i="75"/>
  <c r="AK162" i="75" s="1"/>
  <c r="AL162" i="75" s="1"/>
  <c r="Y168" i="75"/>
  <c r="AK168" i="75" s="1"/>
  <c r="AL168" i="75" s="1"/>
  <c r="Y175" i="75"/>
  <c r="Y686" i="75"/>
  <c r="Y107" i="75"/>
  <c r="Y77" i="75"/>
  <c r="Y34" i="75"/>
  <c r="Y683" i="75"/>
  <c r="Y141" i="75"/>
  <c r="J3" i="88"/>
  <c r="J82" i="88"/>
  <c r="J8" i="88"/>
  <c r="I91" i="87"/>
  <c r="I69" i="87"/>
  <c r="J2" i="88"/>
  <c r="J46" i="88"/>
  <c r="J102" i="88"/>
  <c r="J76" i="88"/>
  <c r="J61" i="88"/>
  <c r="I84" i="87"/>
  <c r="I74" i="87"/>
  <c r="I6" i="87"/>
  <c r="J120" i="88"/>
  <c r="I27" i="87"/>
  <c r="J47" i="88"/>
  <c r="J105" i="88"/>
  <c r="I114" i="87"/>
  <c r="J64" i="88"/>
  <c r="I101" i="87"/>
  <c r="J89" i="88"/>
  <c r="I82" i="87"/>
  <c r="I26" i="87"/>
  <c r="J118" i="88"/>
  <c r="J88" i="88"/>
  <c r="I125" i="87"/>
  <c r="J19" i="88"/>
  <c r="I3" i="87"/>
  <c r="J14" i="88"/>
  <c r="J112" i="88"/>
  <c r="J33" i="88"/>
  <c r="I99" i="87"/>
  <c r="I12" i="87"/>
  <c r="J34" i="88"/>
  <c r="I31" i="87"/>
  <c r="J125" i="88"/>
  <c r="I105" i="87"/>
  <c r="I13" i="87"/>
  <c r="I5" i="87"/>
  <c r="J66" i="88"/>
  <c r="J40" i="88"/>
  <c r="J49" i="88"/>
  <c r="I96" i="87"/>
  <c r="I98" i="87"/>
  <c r="I64" i="87"/>
  <c r="J108" i="88"/>
  <c r="I39" i="87"/>
  <c r="J23" i="88"/>
  <c r="J21" i="88"/>
  <c r="J90" i="88"/>
  <c r="J28" i="88"/>
  <c r="J67" i="88"/>
  <c r="J77" i="88"/>
  <c r="I90" i="87"/>
  <c r="I124" i="87"/>
  <c r="J36" i="88"/>
  <c r="I54" i="87"/>
  <c r="J51" i="88"/>
  <c r="I94" i="87"/>
  <c r="J50" i="88"/>
  <c r="J115" i="88"/>
  <c r="J109" i="88"/>
  <c r="J11" i="88"/>
  <c r="I111" i="87"/>
  <c r="J58" i="88"/>
  <c r="J52" i="88"/>
  <c r="J44" i="88"/>
  <c r="J27" i="88"/>
  <c r="J30" i="88"/>
  <c r="J26" i="88"/>
  <c r="I32" i="87"/>
  <c r="J85" i="88"/>
  <c r="I44" i="87"/>
  <c r="I53" i="87"/>
  <c r="I7" i="87"/>
  <c r="I130" i="87"/>
  <c r="I15" i="87"/>
  <c r="I115" i="87"/>
  <c r="J123" i="88"/>
  <c r="I24" i="87"/>
  <c r="J10" i="88"/>
  <c r="I65" i="87"/>
  <c r="J65" i="88"/>
  <c r="J122" i="88"/>
  <c r="I25" i="87"/>
  <c r="I87" i="87"/>
  <c r="J18" i="88"/>
  <c r="J4" i="88"/>
  <c r="J37" i="88"/>
  <c r="I108" i="87"/>
  <c r="I122" i="87"/>
  <c r="I112" i="87"/>
  <c r="J96" i="88"/>
  <c r="I51" i="87"/>
  <c r="I4" i="87"/>
  <c r="I30" i="87"/>
  <c r="J42" i="88"/>
  <c r="I11" i="87"/>
  <c r="J43" i="88"/>
  <c r="J41" i="88"/>
  <c r="J63" i="88"/>
  <c r="J121" i="88"/>
  <c r="I109" i="87"/>
  <c r="I95" i="87"/>
  <c r="I22" i="87"/>
  <c r="J117" i="88"/>
  <c r="I28" i="87"/>
  <c r="I35" i="87"/>
  <c r="I78" i="87"/>
  <c r="I62" i="87"/>
  <c r="I56" i="87"/>
  <c r="J111" i="88"/>
  <c r="I36" i="87"/>
  <c r="I41" i="87"/>
  <c r="I113" i="87"/>
  <c r="J17" i="88"/>
  <c r="J110" i="88"/>
  <c r="I37" i="87"/>
  <c r="J69" i="88"/>
  <c r="I21" i="87"/>
  <c r="I23" i="87"/>
  <c r="J25" i="88"/>
  <c r="I120" i="87"/>
  <c r="J106" i="88"/>
  <c r="J116" i="88"/>
  <c r="J84" i="88"/>
  <c r="I61" i="87"/>
  <c r="I40" i="87"/>
  <c r="I88" i="87"/>
  <c r="I9" i="87"/>
  <c r="I47" i="87"/>
  <c r="I20" i="87"/>
  <c r="I10" i="87"/>
  <c r="J124" i="88"/>
  <c r="J53" i="88"/>
  <c r="I89" i="87"/>
  <c r="J54" i="88"/>
  <c r="J91" i="88"/>
  <c r="I50" i="87"/>
  <c r="J7" i="88"/>
  <c r="I33" i="87"/>
  <c r="J94" i="88"/>
  <c r="I72" i="87"/>
  <c r="J59" i="88"/>
  <c r="J99" i="88"/>
  <c r="I48" i="87"/>
  <c r="I75" i="87"/>
  <c r="J79" i="88"/>
  <c r="I34" i="87"/>
  <c r="J98" i="88"/>
  <c r="I49" i="87"/>
  <c r="J45" i="88"/>
  <c r="I67" i="87"/>
  <c r="I57" i="87"/>
  <c r="J13" i="88"/>
  <c r="J107" i="88"/>
  <c r="J70" i="88"/>
  <c r="J68" i="88"/>
  <c r="J72" i="88"/>
  <c r="I73" i="87"/>
  <c r="I52" i="87"/>
  <c r="J80" i="88"/>
  <c r="I81" i="87"/>
  <c r="I66" i="87"/>
  <c r="I83" i="87"/>
  <c r="I63" i="87"/>
  <c r="J29" i="88"/>
  <c r="I42" i="87"/>
  <c r="J24" i="88"/>
  <c r="J6" i="88"/>
  <c r="J39" i="88"/>
  <c r="I100" i="87"/>
  <c r="J38" i="88"/>
  <c r="J31" i="88"/>
  <c r="I16" i="87"/>
  <c r="J119" i="88"/>
  <c r="J103" i="88"/>
  <c r="J57" i="88"/>
  <c r="J15" i="88"/>
  <c r="I102" i="87"/>
  <c r="J87" i="88"/>
  <c r="I58" i="87"/>
  <c r="I123" i="87"/>
  <c r="J55" i="88"/>
  <c r="I80" i="87"/>
  <c r="J86" i="88"/>
  <c r="I59" i="87"/>
  <c r="I18" i="87"/>
  <c r="I127" i="87"/>
  <c r="I93" i="87"/>
  <c r="I2" i="87"/>
  <c r="J95" i="88"/>
  <c r="J22" i="88"/>
  <c r="J20" i="88"/>
  <c r="J60" i="88"/>
  <c r="I85" i="87"/>
  <c r="I86" i="87"/>
  <c r="J32" i="88"/>
  <c r="I103" i="87"/>
  <c r="I117" i="87"/>
  <c r="I126" i="87"/>
  <c r="I104" i="87"/>
  <c r="J62" i="88"/>
  <c r="J35" i="88"/>
  <c r="I77" i="87"/>
  <c r="J5" i="88"/>
  <c r="J92" i="88"/>
  <c r="I106" i="87"/>
  <c r="J78" i="88"/>
  <c r="I107" i="87"/>
  <c r="J97" i="88"/>
  <c r="J12" i="88"/>
  <c r="I17" i="87"/>
  <c r="I45" i="87"/>
  <c r="J104" i="88"/>
  <c r="J16" i="88"/>
  <c r="I119" i="87"/>
  <c r="I92" i="87"/>
  <c r="I60" i="87"/>
  <c r="J83" i="88"/>
  <c r="I116" i="87"/>
  <c r="I79" i="87"/>
  <c r="J56" i="88"/>
  <c r="J100" i="88"/>
  <c r="J75" i="88"/>
  <c r="I70" i="87"/>
  <c r="J93" i="88"/>
  <c r="I8" i="87"/>
  <c r="I128" i="87"/>
  <c r="J74" i="88"/>
  <c r="I71" i="87"/>
  <c r="I76" i="87"/>
  <c r="J113" i="88"/>
  <c r="I129" i="87"/>
  <c r="I14" i="87"/>
  <c r="J71" i="88"/>
  <c r="I29" i="87"/>
  <c r="I43" i="87"/>
  <c r="J48" i="88"/>
  <c r="I97" i="87"/>
  <c r="I110" i="87"/>
  <c r="I19" i="87"/>
  <c r="J101" i="88"/>
  <c r="J81" i="88"/>
  <c r="J126" i="88"/>
  <c r="J9" i="88"/>
  <c r="J114" i="88"/>
  <c r="I38" i="87"/>
  <c r="I121" i="87"/>
  <c r="I46" i="87"/>
  <c r="I68" i="87"/>
  <c r="I118" i="87"/>
  <c r="J73" i="88"/>
  <c r="I55" i="87"/>
  <c r="Y221" i="75"/>
  <c r="Y41" i="75"/>
  <c r="Y678" i="75"/>
  <c r="E85" i="75"/>
  <c r="E306" i="75"/>
  <c r="E494" i="75"/>
  <c r="E375" i="75"/>
  <c r="E325" i="75"/>
  <c r="E629" i="75"/>
  <c r="E503" i="75"/>
  <c r="E96" i="75"/>
  <c r="E342" i="75"/>
  <c r="E250" i="75"/>
  <c r="E393" i="75"/>
  <c r="E450" i="75"/>
  <c r="E531" i="75"/>
  <c r="E135" i="75"/>
  <c r="E634" i="75"/>
  <c r="E189" i="75"/>
  <c r="E197" i="75"/>
  <c r="E610" i="75"/>
  <c r="E134" i="75"/>
  <c r="E653" i="75"/>
  <c r="E31" i="75"/>
  <c r="E551" i="75"/>
  <c r="E29" i="75"/>
  <c r="E426" i="75"/>
  <c r="E124" i="75"/>
  <c r="E642" i="75"/>
  <c r="E65" i="75"/>
  <c r="E80" i="75"/>
  <c r="E423" i="75"/>
  <c r="E422" i="75"/>
  <c r="E139" i="75"/>
  <c r="E83" i="75"/>
  <c r="E152" i="75"/>
  <c r="E454" i="75"/>
  <c r="E339" i="75"/>
  <c r="E211" i="75"/>
  <c r="E222" i="75"/>
  <c r="E496" i="75"/>
  <c r="E73" i="75"/>
  <c r="E271" i="75"/>
  <c r="E265" i="75"/>
  <c r="E13" i="75"/>
  <c r="E592" i="75"/>
  <c r="E295" i="75"/>
  <c r="E567" i="75"/>
  <c r="E601" i="75"/>
  <c r="E581" i="75"/>
  <c r="E255" i="75"/>
  <c r="E616" i="75"/>
  <c r="E195" i="75"/>
  <c r="E498" i="75"/>
  <c r="E622" i="75"/>
  <c r="E655" i="75"/>
  <c r="E97" i="75"/>
  <c r="E169" i="75"/>
  <c r="E488" i="75"/>
  <c r="E633" i="75"/>
  <c r="E76" i="75"/>
  <c r="E163" i="75"/>
  <c r="E44" i="75"/>
  <c r="E185" i="75"/>
  <c r="E238" i="75"/>
  <c r="E203" i="75"/>
  <c r="E272" i="75"/>
  <c r="E248" i="75"/>
  <c r="E42" i="75"/>
  <c r="E242" i="75"/>
  <c r="E608" i="75"/>
  <c r="E158" i="75"/>
  <c r="E555" i="75"/>
  <c r="E662" i="75"/>
  <c r="E353" i="75"/>
  <c r="E480" i="75"/>
  <c r="E160" i="75"/>
  <c r="E200" i="75"/>
  <c r="E455" i="75"/>
  <c r="E419" i="75"/>
  <c r="E225" i="75"/>
  <c r="E468" i="75"/>
  <c r="E267" i="75"/>
  <c r="E43" i="75"/>
  <c r="E574" i="75"/>
  <c r="E228" i="75"/>
  <c r="E561" i="75"/>
  <c r="E362" i="75"/>
  <c r="E129" i="75"/>
  <c r="E414" i="75"/>
  <c r="E369" i="75"/>
  <c r="E641" i="75"/>
  <c r="E451" i="75"/>
  <c r="E497" i="75"/>
  <c r="E281" i="75"/>
  <c r="E243" i="75"/>
  <c r="E373" i="75"/>
  <c r="E70" i="75"/>
  <c r="E131" i="75"/>
  <c r="E571" i="75"/>
  <c r="E606" i="75"/>
  <c r="E619" i="75"/>
  <c r="E274" i="75"/>
  <c r="E270" i="75"/>
  <c r="E256" i="75"/>
  <c r="E591" i="75"/>
  <c r="E177" i="75"/>
  <c r="E648" i="75"/>
  <c r="E75" i="75"/>
  <c r="E298" i="75"/>
  <c r="E397" i="75"/>
  <c r="E326" i="75"/>
  <c r="E9" i="75"/>
  <c r="E323" i="75"/>
  <c r="E105" i="75"/>
  <c r="E48" i="75"/>
  <c r="E666" i="75"/>
  <c r="E179" i="75"/>
  <c r="E427" i="75"/>
  <c r="E493" i="75"/>
  <c r="E566" i="75"/>
  <c r="E234" i="75"/>
  <c r="E526" i="75"/>
  <c r="E315" i="75"/>
  <c r="E664" i="75"/>
  <c r="E304" i="75"/>
  <c r="E241" i="75"/>
  <c r="E280" i="75"/>
  <c r="E275" i="75"/>
  <c r="E572" i="75"/>
  <c r="E457" i="75"/>
  <c r="E123" i="75"/>
  <c r="E106" i="75"/>
  <c r="E209" i="75"/>
  <c r="E176" i="75"/>
  <c r="E440" i="75"/>
  <c r="E429" i="75"/>
  <c r="E74" i="75"/>
  <c r="E333" i="75"/>
  <c r="E188" i="75"/>
  <c r="E247" i="75"/>
  <c r="E183" i="75"/>
  <c r="E82" i="75"/>
  <c r="E387" i="75"/>
  <c r="E113" i="75"/>
  <c r="E548" i="75"/>
  <c r="E170" i="75"/>
  <c r="E217" i="75"/>
  <c r="E418" i="75"/>
  <c r="E199" i="75"/>
  <c r="E609" i="75"/>
  <c r="E285" i="75"/>
  <c r="E232" i="75"/>
  <c r="E604" i="75"/>
  <c r="E500" i="75"/>
  <c r="E109" i="75"/>
  <c r="E611" i="75"/>
  <c r="E361" i="75"/>
  <c r="E103" i="75"/>
  <c r="E159" i="75"/>
  <c r="E324" i="75"/>
  <c r="E104" i="75"/>
  <c r="E10" i="75"/>
  <c r="E558" i="75"/>
  <c r="E614" i="75"/>
  <c r="E259" i="75"/>
  <c r="E246" i="75"/>
  <c r="E443" i="75"/>
  <c r="E233" i="75"/>
  <c r="E78" i="75"/>
  <c r="E412" i="75"/>
  <c r="E370" i="75"/>
  <c r="E646" i="75"/>
  <c r="E143" i="75"/>
  <c r="E350" i="75"/>
  <c r="E580" i="75"/>
  <c r="E95" i="75"/>
  <c r="E529" i="75"/>
  <c r="E627" i="75"/>
  <c r="E631" i="75"/>
  <c r="E348" i="75"/>
  <c r="E519" i="75"/>
  <c r="E364" i="75"/>
  <c r="E533" i="75"/>
  <c r="E310" i="75"/>
  <c r="E102" i="75"/>
  <c r="E626" i="75"/>
  <c r="E379" i="75"/>
  <c r="E449" i="75"/>
  <c r="E359" i="75"/>
  <c r="E230" i="75"/>
  <c r="E215" i="75"/>
  <c r="E224" i="75"/>
  <c r="E91" i="75"/>
  <c r="E184" i="75"/>
  <c r="E319" i="75"/>
  <c r="E532" i="75"/>
  <c r="E125" i="75"/>
  <c r="E377" i="75"/>
  <c r="E330" i="75"/>
  <c r="E401" i="75"/>
  <c r="E667" i="75"/>
  <c r="E665" i="75"/>
  <c r="E54" i="75"/>
  <c r="E417" i="75"/>
  <c r="E22" i="75"/>
  <c r="E559" i="75"/>
  <c r="E207" i="75"/>
  <c r="E557" i="75"/>
  <c r="E46" i="75"/>
  <c r="E569" i="75"/>
  <c r="E165" i="75"/>
  <c r="E226" i="75"/>
  <c r="E153" i="75"/>
  <c r="E263" i="75"/>
  <c r="E553" i="75"/>
  <c r="E30" i="75"/>
  <c r="E504" i="75"/>
  <c r="E258" i="75"/>
  <c r="E292" i="75"/>
  <c r="E657" i="75"/>
  <c r="E514" i="75"/>
  <c r="E534" i="75"/>
  <c r="E92" i="75"/>
  <c r="E132" i="75"/>
  <c r="E288" i="75"/>
  <c r="E5" i="75"/>
  <c r="E231" i="75"/>
  <c r="E395" i="75"/>
  <c r="E117" i="75"/>
  <c r="E372" i="75"/>
  <c r="E513" i="75"/>
  <c r="E651" i="75"/>
  <c r="E276" i="75"/>
  <c r="E396" i="75"/>
  <c r="E607" i="75"/>
  <c r="E528" i="75"/>
  <c r="E509" i="75"/>
  <c r="E416" i="75"/>
  <c r="E291" i="75"/>
  <c r="E405" i="75"/>
  <c r="E35" i="75"/>
  <c r="E640" i="75"/>
  <c r="E15" i="75"/>
  <c r="E510" i="75"/>
  <c r="E146" i="75"/>
  <c r="E53" i="75"/>
  <c r="E337" i="75"/>
  <c r="E402" i="75"/>
  <c r="E593" i="75"/>
  <c r="E400" i="75"/>
  <c r="E166" i="75"/>
  <c r="E180" i="75"/>
  <c r="E218" i="75"/>
  <c r="E346" i="75"/>
  <c r="E563" i="75"/>
  <c r="E149" i="75"/>
  <c r="E235" i="75"/>
  <c r="E205" i="75"/>
  <c r="E378" i="75"/>
  <c r="E167" i="75"/>
  <c r="E108" i="75"/>
  <c r="E467" i="75"/>
  <c r="E549" i="75"/>
  <c r="E305" i="75"/>
  <c r="E17" i="75"/>
  <c r="E38" i="75"/>
  <c r="E216" i="75"/>
  <c r="E317" i="75"/>
  <c r="E463" i="75"/>
  <c r="E403" i="75"/>
  <c r="E464" i="75"/>
  <c r="E540" i="75"/>
  <c r="E212" i="75"/>
  <c r="E40" i="75"/>
  <c r="E119" i="75"/>
  <c r="E111" i="75"/>
  <c r="E253" i="75"/>
  <c r="E508" i="75"/>
  <c r="E613" i="75"/>
  <c r="E620" i="75"/>
  <c r="E227" i="75"/>
  <c r="E68" i="75"/>
  <c r="E329" i="75"/>
  <c r="E621" i="75"/>
  <c r="E484" i="75"/>
  <c r="E86" i="75"/>
  <c r="E628" i="75"/>
  <c r="E99" i="75"/>
  <c r="E363" i="75"/>
  <c r="E643" i="75"/>
  <c r="E632" i="75"/>
  <c r="E309" i="75"/>
  <c r="E327" i="75"/>
  <c r="E625" i="75"/>
  <c r="E541" i="75"/>
  <c r="E67" i="75"/>
  <c r="E25" i="75"/>
  <c r="E190" i="75"/>
  <c r="E157" i="75"/>
  <c r="E60" i="75"/>
  <c r="E64" i="75"/>
  <c r="E495" i="75"/>
  <c r="E151" i="75"/>
  <c r="E458" i="75"/>
  <c r="E550" i="75"/>
  <c r="E289" i="75"/>
  <c r="E618" i="75"/>
  <c r="E487" i="75"/>
  <c r="E155" i="75"/>
  <c r="E475" i="75"/>
  <c r="E161" i="75"/>
  <c r="E194" i="75"/>
  <c r="E249" i="75"/>
  <c r="E181" i="75"/>
  <c r="E575" i="75"/>
  <c r="E435" i="75"/>
  <c r="E587" i="75"/>
  <c r="E322" i="75"/>
  <c r="E411" i="75"/>
  <c r="E433" i="75"/>
  <c r="E421" i="75"/>
  <c r="E652" i="75"/>
  <c r="E420" i="75"/>
  <c r="E45" i="75"/>
  <c r="E589" i="75"/>
  <c r="E303" i="75"/>
  <c r="E408" i="75"/>
  <c r="E518" i="75"/>
  <c r="E507" i="75"/>
  <c r="E245" i="75"/>
  <c r="E486" i="75"/>
  <c r="E485" i="75"/>
  <c r="E478" i="75"/>
  <c r="E466" i="75"/>
  <c r="E58" i="75"/>
  <c r="E386" i="75"/>
  <c r="E465" i="75"/>
  <c r="E128" i="75"/>
  <c r="E262" i="75"/>
  <c r="E659" i="75"/>
  <c r="E456" i="75"/>
  <c r="E471" i="75"/>
  <c r="E244" i="75"/>
  <c r="E88" i="75"/>
  <c r="E470" i="75"/>
  <c r="E445" i="75"/>
  <c r="E349" i="75"/>
  <c r="E278" i="75"/>
  <c r="E318" i="75"/>
  <c r="E268" i="75"/>
  <c r="E584" i="75"/>
  <c r="E442" i="75"/>
  <c r="E360" i="75"/>
  <c r="E147" i="75"/>
  <c r="E409" i="75"/>
  <c r="E637" i="75"/>
  <c r="E213" i="75"/>
  <c r="E61" i="75"/>
  <c r="E658" i="75"/>
  <c r="E371" i="75"/>
  <c r="E462" i="75"/>
  <c r="E210" i="75"/>
  <c r="E404" i="75"/>
  <c r="E588" i="75"/>
  <c r="E296" i="75"/>
  <c r="E624" i="75"/>
  <c r="E338" i="75"/>
  <c r="E573" i="75"/>
  <c r="E583" i="75"/>
  <c r="E8" i="75"/>
  <c r="E380" i="75"/>
  <c r="E66" i="75"/>
  <c r="E506" i="75"/>
  <c r="E87" i="75"/>
  <c r="E522" i="75"/>
  <c r="E483" i="75"/>
  <c r="E55" i="75"/>
  <c r="E365" i="75"/>
  <c r="E544" i="75"/>
  <c r="E617" i="75"/>
  <c r="E23" i="75"/>
  <c r="E413" i="75"/>
  <c r="E453" i="75"/>
  <c r="E307" i="75"/>
  <c r="E384" i="75"/>
  <c r="E459" i="75"/>
  <c r="E154" i="75"/>
  <c r="E636" i="75"/>
  <c r="E520" i="75"/>
  <c r="E52" i="75"/>
  <c r="E560" i="75"/>
  <c r="E21" i="75"/>
  <c r="E546" i="75"/>
  <c r="E505" i="75"/>
  <c r="E269" i="75"/>
  <c r="E668" i="75"/>
  <c r="E121" i="75"/>
  <c r="E148" i="75"/>
  <c r="E564" i="75"/>
  <c r="E623" i="75"/>
  <c r="E251" i="75"/>
  <c r="E511" i="75"/>
  <c r="E19" i="75"/>
  <c r="E596" i="75"/>
  <c r="E223" i="75"/>
  <c r="E382" i="75"/>
  <c r="E398" i="75"/>
  <c r="E482" i="75"/>
  <c r="E133" i="75"/>
  <c r="E208" i="75"/>
  <c r="E284" i="75"/>
  <c r="E399" i="75"/>
  <c r="E308" i="75"/>
  <c r="E214" i="75"/>
  <c r="E374" i="75"/>
  <c r="E472" i="75"/>
  <c r="E441" i="75"/>
  <c r="E32" i="75"/>
  <c r="E282" i="75"/>
  <c r="E72" i="75"/>
  <c r="E647" i="75"/>
  <c r="E489" i="75"/>
  <c r="E273" i="75"/>
  <c r="E352" i="75"/>
  <c r="E539" i="75"/>
  <c r="E481" i="75"/>
  <c r="E136" i="75"/>
  <c r="E501" i="75"/>
  <c r="E236" i="75"/>
  <c r="E660" i="75"/>
  <c r="E447" i="75"/>
  <c r="E437" i="75"/>
  <c r="E635" i="75"/>
  <c r="E415" i="75"/>
  <c r="E367" i="75"/>
  <c r="E543" i="75"/>
  <c r="E535" i="75"/>
  <c r="E394" i="75"/>
  <c r="E204" i="75"/>
  <c r="E156" i="75"/>
  <c r="E381" i="75"/>
  <c r="E302" i="75"/>
  <c r="E328" i="75"/>
  <c r="E279" i="75"/>
  <c r="E542" i="75"/>
  <c r="E644" i="75"/>
  <c r="E392" i="75"/>
  <c r="E145" i="75"/>
  <c r="E516" i="75"/>
  <c r="E114" i="75"/>
  <c r="E438" i="75"/>
  <c r="E116" i="75"/>
  <c r="E260" i="75"/>
  <c r="E410" i="75"/>
  <c r="E115" i="75"/>
  <c r="E266" i="75"/>
  <c r="E586" i="75"/>
  <c r="E120" i="75"/>
  <c r="E178" i="75"/>
  <c r="E599" i="75"/>
  <c r="E39" i="75"/>
  <c r="E536" i="75"/>
  <c r="E547" i="75"/>
  <c r="E98" i="75"/>
  <c r="E316" i="75"/>
  <c r="E71" i="75"/>
  <c r="E649" i="75"/>
  <c r="E355" i="75"/>
  <c r="E579" i="75"/>
  <c r="E201" i="75"/>
  <c r="E57" i="75"/>
  <c r="E356" i="75"/>
  <c r="E357" i="75"/>
  <c r="E663" i="75"/>
  <c r="E444" i="75"/>
  <c r="E639" i="75"/>
  <c r="E645" i="75"/>
  <c r="E406" i="75"/>
  <c r="E341" i="75"/>
  <c r="E297" i="75"/>
  <c r="E220" i="75"/>
  <c r="E286" i="75"/>
  <c r="E320" i="75"/>
  <c r="E193" i="75"/>
  <c r="E332" i="75"/>
  <c r="E446" i="75"/>
  <c r="E301" i="75"/>
  <c r="E530" i="75"/>
  <c r="E590" i="75"/>
  <c r="E525" i="75"/>
  <c r="E277" i="75"/>
  <c r="E523" i="75"/>
  <c r="E431" i="75"/>
  <c r="E582" i="75"/>
  <c r="E479" i="75"/>
  <c r="E191" i="75"/>
  <c r="E182" i="75"/>
  <c r="E49" i="75"/>
  <c r="E568" i="75"/>
  <c r="E554" i="75"/>
  <c r="E118" i="75"/>
  <c r="E240" i="75"/>
  <c r="E603" i="75"/>
  <c r="E79" i="75"/>
  <c r="E515" i="75"/>
  <c r="E239" i="75"/>
  <c r="E600" i="75"/>
  <c r="E331" i="75"/>
  <c r="E474" i="75"/>
  <c r="E294" i="75"/>
  <c r="E202" i="75"/>
  <c r="E252" i="75"/>
  <c r="E126" i="75"/>
  <c r="E598" i="75"/>
  <c r="E313" i="75"/>
  <c r="E33" i="75"/>
  <c r="E578" i="75"/>
  <c r="E389" i="75"/>
  <c r="E477" i="75"/>
  <c r="E335" i="75"/>
  <c r="E358" i="75"/>
  <c r="E261" i="75"/>
  <c r="E229" i="75"/>
  <c r="E654" i="75"/>
  <c r="E51" i="75"/>
  <c r="E84" i="75"/>
  <c r="E24" i="75"/>
  <c r="E336" i="75"/>
  <c r="E565" i="75"/>
  <c r="E597" i="75"/>
  <c r="E150" i="75"/>
  <c r="E173" i="75"/>
  <c r="E28" i="75"/>
  <c r="E368" i="75"/>
  <c r="E385" i="75"/>
  <c r="E460" i="75"/>
  <c r="E172" i="75"/>
  <c r="E101" i="75"/>
  <c r="E186" i="75"/>
  <c r="E538" i="75"/>
  <c r="E63" i="75"/>
  <c r="E122" i="75"/>
  <c r="E638" i="75"/>
  <c r="E537" i="75"/>
  <c r="E383" i="75"/>
  <c r="E469" i="75"/>
  <c r="E16" i="75"/>
  <c r="E11" i="75"/>
  <c r="E90" i="75"/>
  <c r="E300" i="75"/>
  <c r="E287" i="75"/>
  <c r="E206" i="75"/>
  <c r="E81" i="75"/>
  <c r="E585" i="75"/>
  <c r="E59" i="75"/>
  <c r="E354" i="75"/>
  <c r="E595" i="75"/>
  <c r="E37" i="75"/>
  <c r="E47" i="75"/>
  <c r="E492" i="75"/>
  <c r="E577" i="75"/>
  <c r="E461" i="75"/>
  <c r="E94" i="75"/>
  <c r="E517" i="75"/>
  <c r="E56" i="75"/>
  <c r="E650" i="75"/>
  <c r="E556" i="75"/>
  <c r="E343" i="75"/>
  <c r="E290" i="75"/>
  <c r="E490" i="75"/>
  <c r="E219" i="75"/>
  <c r="E661" i="75"/>
  <c r="E545" i="75"/>
  <c r="E366" i="75"/>
  <c r="E312" i="75"/>
  <c r="E391" i="75"/>
  <c r="E499" i="75"/>
  <c r="E570" i="75"/>
  <c r="E612" i="75"/>
  <c r="E432" i="75"/>
  <c r="E407" i="75"/>
  <c r="E351" i="75"/>
  <c r="E491" i="75"/>
  <c r="E552" i="75"/>
  <c r="E174" i="75"/>
  <c r="E376" i="75"/>
  <c r="E7" i="75"/>
  <c r="E630" i="75"/>
  <c r="E576" i="75"/>
  <c r="E314" i="75"/>
  <c r="E257" i="75"/>
  <c r="E283" i="75"/>
  <c r="E142" i="75"/>
  <c r="E428" i="75"/>
  <c r="E476" i="75"/>
  <c r="E436" i="75"/>
  <c r="E89" i="75"/>
  <c r="E521" i="75"/>
  <c r="E527" i="75"/>
  <c r="E237" i="75"/>
  <c r="E164" i="75"/>
  <c r="E425" i="75"/>
  <c r="E138" i="75"/>
  <c r="E594" i="75"/>
  <c r="E344" i="75"/>
  <c r="E615" i="75"/>
  <c r="E299" i="75"/>
  <c r="E602" i="75"/>
  <c r="E340" i="75"/>
  <c r="E388" i="75"/>
  <c r="E434" i="75"/>
  <c r="E14" i="75"/>
  <c r="E198" i="75"/>
  <c r="E502" i="75"/>
  <c r="E334" i="75"/>
  <c r="E192" i="75"/>
  <c r="E512" i="75"/>
  <c r="E140" i="75"/>
  <c r="E452" i="75"/>
  <c r="E311" i="75"/>
  <c r="E605" i="75"/>
  <c r="E93" i="75"/>
  <c r="E293" i="75"/>
  <c r="E448" i="75"/>
  <c r="E390" i="75"/>
  <c r="E439" i="75"/>
  <c r="E264" i="75"/>
  <c r="E254" i="75"/>
  <c r="E127" i="75"/>
  <c r="E26" i="75"/>
  <c r="E473" i="75"/>
  <c r="E187" i="75"/>
  <c r="E669" i="75"/>
  <c r="E347" i="75"/>
  <c r="E144" i="75"/>
  <c r="E321" i="75"/>
  <c r="E62" i="75"/>
  <c r="E430" i="75"/>
  <c r="E562" i="75"/>
  <c r="E424" i="75"/>
  <c r="E656" i="75"/>
  <c r="E524" i="75"/>
  <c r="E110" i="75"/>
  <c r="E50" i="75"/>
  <c r="E171" i="75"/>
  <c r="E100" i="75"/>
  <c r="E4" i="75"/>
  <c r="E36" i="75"/>
  <c r="E130" i="75"/>
  <c r="O615" i="75"/>
  <c r="N615" i="75"/>
  <c r="J615" i="75"/>
  <c r="O417" i="75"/>
  <c r="J417" i="75"/>
  <c r="N417" i="75"/>
  <c r="N669" i="75"/>
  <c r="O669" i="75"/>
  <c r="J669" i="75"/>
  <c r="O62" i="75"/>
  <c r="N62" i="75"/>
  <c r="J62" i="75"/>
  <c r="O562" i="75"/>
  <c r="J562" i="75"/>
  <c r="N562" i="75"/>
  <c r="O656" i="75"/>
  <c r="N656" i="75"/>
  <c r="J656" i="75"/>
  <c r="O171" i="75"/>
  <c r="J171" i="75"/>
  <c r="N171" i="75"/>
  <c r="N602" i="75"/>
  <c r="O602" i="75"/>
  <c r="J602" i="75"/>
  <c r="J423" i="75"/>
  <c r="N423" i="75"/>
  <c r="O423" i="75"/>
  <c r="O50" i="75"/>
  <c r="N50" i="75"/>
  <c r="J50" i="75"/>
  <c r="O253" i="75"/>
  <c r="J253" i="75"/>
  <c r="N253" i="75"/>
  <c r="N508" i="75"/>
  <c r="J508" i="75"/>
  <c r="O508" i="75"/>
  <c r="O613" i="75"/>
  <c r="N613" i="75"/>
  <c r="J613" i="75"/>
  <c r="J620" i="75"/>
  <c r="O620" i="75"/>
  <c r="N620" i="75"/>
  <c r="O227" i="75"/>
  <c r="N227" i="75"/>
  <c r="J227" i="75"/>
  <c r="O68" i="75"/>
  <c r="N68" i="75"/>
  <c r="J68" i="75"/>
  <c r="O329" i="75"/>
  <c r="N329" i="75"/>
  <c r="J329" i="75"/>
  <c r="O621" i="75"/>
  <c r="J621" i="75"/>
  <c r="N621" i="75"/>
  <c r="O484" i="75"/>
  <c r="J484" i="75"/>
  <c r="N484" i="75"/>
  <c r="N86" i="75"/>
  <c r="J86" i="75"/>
  <c r="O86" i="75"/>
  <c r="O628" i="75"/>
  <c r="N628" i="75"/>
  <c r="J628" i="75"/>
  <c r="O99" i="75"/>
  <c r="N99" i="75"/>
  <c r="J99" i="75"/>
  <c r="N363" i="75"/>
  <c r="J363" i="75"/>
  <c r="O363" i="75"/>
  <c r="N643" i="75"/>
  <c r="J643" i="75"/>
  <c r="O643" i="75"/>
  <c r="O632" i="75"/>
  <c r="J632" i="75"/>
  <c r="N632" i="75"/>
  <c r="O309" i="75"/>
  <c r="J309" i="75"/>
  <c r="N309" i="75"/>
  <c r="J327" i="75"/>
  <c r="N327" i="75"/>
  <c r="O327" i="75"/>
  <c r="O625" i="75"/>
  <c r="N625" i="75"/>
  <c r="J625" i="75"/>
  <c r="O541" i="75"/>
  <c r="J541" i="75"/>
  <c r="N541" i="75"/>
  <c r="J67" i="75"/>
  <c r="O67" i="75"/>
  <c r="N67" i="75"/>
  <c r="N25" i="75"/>
  <c r="J25" i="75"/>
  <c r="O25" i="75"/>
  <c r="O190" i="75"/>
  <c r="J190" i="75"/>
  <c r="N190" i="75"/>
  <c r="N157" i="75"/>
  <c r="O157" i="75"/>
  <c r="J157" i="75"/>
  <c r="O60" i="75"/>
  <c r="J60" i="75"/>
  <c r="N60" i="75"/>
  <c r="O64" i="75"/>
  <c r="J64" i="75"/>
  <c r="N64" i="75"/>
  <c r="J495" i="75"/>
  <c r="O495" i="75"/>
  <c r="N495" i="75"/>
  <c r="O151" i="75"/>
  <c r="N151" i="75"/>
  <c r="J151" i="75"/>
  <c r="J458" i="75"/>
  <c r="O458" i="75"/>
  <c r="N458" i="75"/>
  <c r="O550" i="75"/>
  <c r="N550" i="75"/>
  <c r="J550" i="75"/>
  <c r="O289" i="75"/>
  <c r="N289" i="75"/>
  <c r="J289" i="75"/>
  <c r="O618" i="75"/>
  <c r="N618" i="75"/>
  <c r="J618" i="75"/>
  <c r="O487" i="75"/>
  <c r="J487" i="75"/>
  <c r="N487" i="75"/>
  <c r="J155" i="75"/>
  <c r="N155" i="75"/>
  <c r="O155" i="75"/>
  <c r="O109" i="75"/>
  <c r="J109" i="75"/>
  <c r="N109" i="75"/>
  <c r="J611" i="75"/>
  <c r="O611" i="75"/>
  <c r="N611" i="75"/>
  <c r="O361" i="75"/>
  <c r="N361" i="75"/>
  <c r="J361" i="75"/>
  <c r="O103" i="75"/>
  <c r="J103" i="75"/>
  <c r="N103" i="75"/>
  <c r="O159" i="75"/>
  <c r="N159" i="75"/>
  <c r="J159" i="75"/>
  <c r="J324" i="75"/>
  <c r="N324" i="75"/>
  <c r="O324" i="75"/>
  <c r="J104" i="75"/>
  <c r="O104" i="75"/>
  <c r="N104" i="75"/>
  <c r="N10" i="75"/>
  <c r="O10" i="75"/>
  <c r="J10" i="75"/>
  <c r="O558" i="75"/>
  <c r="N558" i="75"/>
  <c r="J558" i="75"/>
  <c r="O614" i="75"/>
  <c r="N614" i="75"/>
  <c r="J614" i="75"/>
  <c r="O259" i="75"/>
  <c r="J259" i="75"/>
  <c r="N259" i="75"/>
  <c r="O246" i="75"/>
  <c r="N246" i="75"/>
  <c r="J246" i="75"/>
  <c r="N443" i="75"/>
  <c r="O443" i="75"/>
  <c r="J443" i="75"/>
  <c r="O233" i="75"/>
  <c r="N233" i="75"/>
  <c r="J233" i="75"/>
  <c r="O78" i="75"/>
  <c r="J78" i="75"/>
  <c r="N78" i="75"/>
  <c r="N412" i="75"/>
  <c r="O412" i="75"/>
  <c r="J412" i="75"/>
  <c r="O370" i="75"/>
  <c r="N370" i="75"/>
  <c r="J370" i="75"/>
  <c r="J646" i="75"/>
  <c r="N646" i="75"/>
  <c r="O646" i="75"/>
  <c r="J143" i="75"/>
  <c r="N143" i="75"/>
  <c r="O143" i="75"/>
  <c r="O350" i="75"/>
  <c r="N350" i="75"/>
  <c r="J350" i="75"/>
  <c r="N236" i="75"/>
  <c r="J236" i="75"/>
  <c r="O236" i="75"/>
  <c r="J321" i="75"/>
  <c r="O321" i="75"/>
  <c r="N321" i="75"/>
  <c r="N55" i="75"/>
  <c r="O55" i="75"/>
  <c r="J55" i="75"/>
  <c r="O365" i="75"/>
  <c r="J365" i="75"/>
  <c r="N365" i="75"/>
  <c r="O544" i="75"/>
  <c r="J544" i="75"/>
  <c r="N544" i="75"/>
  <c r="J617" i="75"/>
  <c r="N617" i="75"/>
  <c r="O617" i="75"/>
  <c r="O100" i="75"/>
  <c r="J100" i="75"/>
  <c r="N100" i="75"/>
  <c r="O170" i="75"/>
  <c r="N170" i="75"/>
  <c r="J170" i="75"/>
  <c r="O634" i="75"/>
  <c r="J634" i="75"/>
  <c r="N634" i="75"/>
  <c r="N58" i="75"/>
  <c r="O58" i="75"/>
  <c r="J58" i="75"/>
  <c r="O224" i="75"/>
  <c r="N224" i="75"/>
  <c r="J224" i="75"/>
  <c r="N32" i="75"/>
  <c r="J32" i="75"/>
  <c r="O32" i="75"/>
  <c r="O641" i="75"/>
  <c r="N641" i="75"/>
  <c r="J641" i="75"/>
  <c r="N189" i="75"/>
  <c r="J189" i="75"/>
  <c r="O189" i="75"/>
  <c r="O386" i="75"/>
  <c r="N386" i="75"/>
  <c r="J386" i="75"/>
  <c r="O91" i="75"/>
  <c r="N91" i="75"/>
  <c r="J91" i="75"/>
  <c r="N282" i="75"/>
  <c r="J282" i="75"/>
  <c r="O282" i="75"/>
  <c r="O451" i="75"/>
  <c r="J451" i="75"/>
  <c r="N451" i="75"/>
  <c r="O197" i="75"/>
  <c r="N197" i="75"/>
  <c r="J197" i="75"/>
  <c r="O184" i="75"/>
  <c r="J184" i="75"/>
  <c r="N184" i="75"/>
  <c r="O497" i="75"/>
  <c r="N497" i="75"/>
  <c r="J497" i="75"/>
  <c r="O72" i="75"/>
  <c r="N72" i="75"/>
  <c r="J72" i="75"/>
  <c r="O465" i="75"/>
  <c r="N465" i="75"/>
  <c r="J465" i="75"/>
  <c r="N610" i="75"/>
  <c r="O610" i="75"/>
  <c r="J610" i="75"/>
  <c r="O319" i="75"/>
  <c r="N319" i="75"/>
  <c r="J319" i="75"/>
  <c r="J281" i="75"/>
  <c r="O281" i="75"/>
  <c r="N281" i="75"/>
  <c r="N134" i="75"/>
  <c r="J134" i="75"/>
  <c r="O134" i="75"/>
  <c r="O647" i="75"/>
  <c r="N647" i="75"/>
  <c r="J647" i="75"/>
  <c r="O653" i="75"/>
  <c r="J653" i="75"/>
  <c r="N653" i="75"/>
  <c r="O555" i="75"/>
  <c r="J555" i="75"/>
  <c r="N555" i="75"/>
  <c r="N418" i="75"/>
  <c r="O418" i="75"/>
  <c r="J418" i="75"/>
  <c r="N207" i="75"/>
  <c r="J207" i="75"/>
  <c r="O207" i="75"/>
  <c r="J274" i="75"/>
  <c r="O274" i="75"/>
  <c r="N274" i="75"/>
  <c r="O110" i="75"/>
  <c r="J110" i="75"/>
  <c r="N110" i="75"/>
  <c r="N299" i="75"/>
  <c r="J299" i="75"/>
  <c r="O299" i="75"/>
  <c r="N660" i="75"/>
  <c r="J660" i="75"/>
  <c r="O660" i="75"/>
  <c r="O347" i="75"/>
  <c r="N347" i="75"/>
  <c r="J347" i="75"/>
  <c r="O430" i="75"/>
  <c r="N430" i="75"/>
  <c r="J430" i="75"/>
  <c r="O424" i="75"/>
  <c r="J424" i="75"/>
  <c r="N424" i="75"/>
  <c r="O524" i="75"/>
  <c r="N524" i="75"/>
  <c r="J524" i="75"/>
  <c r="N144" i="75"/>
  <c r="O144" i="75"/>
  <c r="J144" i="75"/>
  <c r="J158" i="75"/>
  <c r="O158" i="75"/>
  <c r="N158" i="75"/>
  <c r="J217" i="75"/>
  <c r="N217" i="75"/>
  <c r="O217" i="75"/>
  <c r="O120" i="75"/>
  <c r="J120" i="75"/>
  <c r="N120" i="75"/>
  <c r="O178" i="75"/>
  <c r="J178" i="75"/>
  <c r="N178" i="75"/>
  <c r="N395" i="75"/>
  <c r="J395" i="75"/>
  <c r="O395" i="75"/>
  <c r="O115" i="75"/>
  <c r="N115" i="75"/>
  <c r="J115" i="75"/>
  <c r="O117" i="75"/>
  <c r="N117" i="75"/>
  <c r="J117" i="75"/>
  <c r="O409" i="75"/>
  <c r="N409" i="75"/>
  <c r="J409" i="75"/>
  <c r="O372" i="75"/>
  <c r="J372" i="75"/>
  <c r="N372" i="75"/>
  <c r="O637" i="75"/>
  <c r="N637" i="75"/>
  <c r="J637" i="75"/>
  <c r="J513" i="75"/>
  <c r="N513" i="75"/>
  <c r="O513" i="75"/>
  <c r="J213" i="75"/>
  <c r="O213" i="75"/>
  <c r="N213" i="75"/>
  <c r="O266" i="75"/>
  <c r="J266" i="75"/>
  <c r="N266" i="75"/>
  <c r="N651" i="75"/>
  <c r="J651" i="75"/>
  <c r="O651" i="75"/>
  <c r="J61" i="75"/>
  <c r="O61" i="75"/>
  <c r="N61" i="75"/>
  <c r="N658" i="75"/>
  <c r="O658" i="75"/>
  <c r="J658" i="75"/>
  <c r="O276" i="75"/>
  <c r="N276" i="75"/>
  <c r="J276" i="75"/>
  <c r="O292" i="75"/>
  <c r="J292" i="75"/>
  <c r="N292" i="75"/>
  <c r="O278" i="75"/>
  <c r="N278" i="75"/>
  <c r="J278" i="75"/>
  <c r="O302" i="75"/>
  <c r="N302" i="75"/>
  <c r="J302" i="75"/>
  <c r="J211" i="75"/>
  <c r="O211" i="75"/>
  <c r="N211" i="75"/>
  <c r="N28" i="75"/>
  <c r="O28" i="75"/>
  <c r="J28" i="75"/>
  <c r="O323" i="75"/>
  <c r="N323" i="75"/>
  <c r="J323" i="75"/>
  <c r="O222" i="75"/>
  <c r="N222" i="75"/>
  <c r="J222" i="75"/>
  <c r="O328" i="75"/>
  <c r="N328" i="75"/>
  <c r="J328" i="75"/>
  <c r="N657" i="75"/>
  <c r="J657" i="75"/>
  <c r="O657" i="75"/>
  <c r="O318" i="75"/>
  <c r="N318" i="75"/>
  <c r="J318" i="75"/>
  <c r="O105" i="75"/>
  <c r="N105" i="75"/>
  <c r="J105" i="75"/>
  <c r="O496" i="75"/>
  <c r="N496" i="75"/>
  <c r="J496" i="75"/>
  <c r="O279" i="75"/>
  <c r="J279" i="75"/>
  <c r="N279" i="75"/>
  <c r="N368" i="75"/>
  <c r="J368" i="75"/>
  <c r="O368" i="75"/>
  <c r="O48" i="75"/>
  <c r="J48" i="75"/>
  <c r="N48" i="75"/>
  <c r="O514" i="75"/>
  <c r="J514" i="75"/>
  <c r="N514" i="75"/>
  <c r="N542" i="75"/>
  <c r="O542" i="75"/>
  <c r="J542" i="75"/>
  <c r="J73" i="75"/>
  <c r="O73" i="75"/>
  <c r="N73" i="75"/>
  <c r="O666" i="75"/>
  <c r="J666" i="75"/>
  <c r="N666" i="75"/>
  <c r="O268" i="75"/>
  <c r="N268" i="75"/>
  <c r="J268" i="75"/>
  <c r="J385" i="75"/>
  <c r="N385" i="75"/>
  <c r="O385" i="75"/>
  <c r="O271" i="75"/>
  <c r="J271" i="75"/>
  <c r="N271" i="75"/>
  <c r="J644" i="75"/>
  <c r="N644" i="75"/>
  <c r="O644" i="75"/>
  <c r="O179" i="75"/>
  <c r="N179" i="75"/>
  <c r="J179" i="75"/>
  <c r="O265" i="75"/>
  <c r="J265" i="75"/>
  <c r="N265" i="75"/>
  <c r="O392" i="75"/>
  <c r="J392" i="75"/>
  <c r="N392" i="75"/>
  <c r="N345" i="75"/>
  <c r="J345" i="75"/>
  <c r="O345" i="75"/>
  <c r="N13" i="75"/>
  <c r="J13" i="75"/>
  <c r="O13" i="75"/>
  <c r="O460" i="75"/>
  <c r="J460" i="75"/>
  <c r="N460" i="75"/>
  <c r="N534" i="75"/>
  <c r="J534" i="75"/>
  <c r="O534" i="75"/>
  <c r="O584" i="75"/>
  <c r="N584" i="75"/>
  <c r="J584" i="75"/>
  <c r="J427" i="75"/>
  <c r="N427" i="75"/>
  <c r="O427" i="75"/>
  <c r="O592" i="75"/>
  <c r="N592" i="75"/>
  <c r="J592" i="75"/>
  <c r="N145" i="75"/>
  <c r="O145" i="75"/>
  <c r="J145" i="75"/>
  <c r="O493" i="75"/>
  <c r="J493" i="75"/>
  <c r="N493" i="75"/>
  <c r="O295" i="75"/>
  <c r="J295" i="75"/>
  <c r="N295" i="75"/>
  <c r="O516" i="75"/>
  <c r="N516" i="75"/>
  <c r="J516" i="75"/>
  <c r="O172" i="75"/>
  <c r="J172" i="75"/>
  <c r="N172" i="75"/>
  <c r="J566" i="75"/>
  <c r="O566" i="75"/>
  <c r="N566" i="75"/>
  <c r="O114" i="75"/>
  <c r="N114" i="75"/>
  <c r="J114" i="75"/>
  <c r="J422" i="75"/>
  <c r="N422" i="75"/>
  <c r="O422" i="75"/>
  <c r="N22" i="75"/>
  <c r="J22" i="75"/>
  <c r="O22" i="75"/>
  <c r="O577" i="75"/>
  <c r="N577" i="75"/>
  <c r="J577" i="75"/>
  <c r="J461" i="75"/>
  <c r="O461" i="75"/>
  <c r="N461" i="75"/>
  <c r="O94" i="75"/>
  <c r="N94" i="75"/>
  <c r="J94" i="75"/>
  <c r="O517" i="75"/>
  <c r="J517" i="75"/>
  <c r="N517" i="75"/>
  <c r="O56" i="75"/>
  <c r="N56" i="75"/>
  <c r="J56" i="75"/>
  <c r="O650" i="75"/>
  <c r="J650" i="75"/>
  <c r="N650" i="75"/>
  <c r="O556" i="75"/>
  <c r="N556" i="75"/>
  <c r="J556" i="75"/>
  <c r="O343" i="75"/>
  <c r="J343" i="75"/>
  <c r="N343" i="75"/>
  <c r="N290" i="75"/>
  <c r="J290" i="75"/>
  <c r="O290" i="75"/>
  <c r="O490" i="75"/>
  <c r="N490" i="75"/>
  <c r="J490" i="75"/>
  <c r="J219" i="75"/>
  <c r="O219" i="75"/>
  <c r="N219" i="75"/>
  <c r="O661" i="75"/>
  <c r="N661" i="75"/>
  <c r="J661" i="75"/>
  <c r="J545" i="75"/>
  <c r="O545" i="75"/>
  <c r="N545" i="75"/>
  <c r="N366" i="75"/>
  <c r="J366" i="75"/>
  <c r="O366" i="75"/>
  <c r="O312" i="75"/>
  <c r="J312" i="75"/>
  <c r="N312" i="75"/>
  <c r="J391" i="75"/>
  <c r="N391" i="75"/>
  <c r="O391" i="75"/>
  <c r="O499" i="75"/>
  <c r="J499" i="75"/>
  <c r="N499" i="75"/>
  <c r="N570" i="75"/>
  <c r="J570" i="75"/>
  <c r="O570" i="75"/>
  <c r="O612" i="75"/>
  <c r="J612" i="75"/>
  <c r="N612" i="75"/>
  <c r="O432" i="75"/>
  <c r="J432" i="75"/>
  <c r="N432" i="75"/>
  <c r="O407" i="75"/>
  <c r="N407" i="75"/>
  <c r="J407" i="75"/>
  <c r="O351" i="75"/>
  <c r="N351" i="75"/>
  <c r="J351" i="75"/>
  <c r="O491" i="75"/>
  <c r="J491" i="75"/>
  <c r="N491" i="75"/>
  <c r="O552" i="75"/>
  <c r="N552" i="75"/>
  <c r="J552" i="75"/>
  <c r="O174" i="75"/>
  <c r="J174" i="75"/>
  <c r="N174" i="75"/>
  <c r="N376" i="75"/>
  <c r="O376" i="75"/>
  <c r="J376" i="75"/>
  <c r="N7" i="75"/>
  <c r="O7" i="75"/>
  <c r="J7" i="75"/>
  <c r="O630" i="75"/>
  <c r="N630" i="75"/>
  <c r="J630" i="75"/>
  <c r="N576" i="75"/>
  <c r="J576" i="75"/>
  <c r="O576" i="75"/>
  <c r="O314" i="75"/>
  <c r="J314" i="75"/>
  <c r="N314" i="75"/>
  <c r="O257" i="75"/>
  <c r="J257" i="75"/>
  <c r="N257" i="75"/>
  <c r="O283" i="75"/>
  <c r="J283" i="75"/>
  <c r="N283" i="75"/>
  <c r="O142" i="75"/>
  <c r="J142" i="75"/>
  <c r="N142" i="75"/>
  <c r="N428" i="75"/>
  <c r="J428" i="75"/>
  <c r="O428" i="75"/>
  <c r="O476" i="75"/>
  <c r="N476" i="75"/>
  <c r="J476" i="75"/>
  <c r="O475" i="75"/>
  <c r="J475" i="75"/>
  <c r="N475" i="75"/>
  <c r="J161" i="75"/>
  <c r="N161" i="75"/>
  <c r="O161" i="75"/>
  <c r="O194" i="75"/>
  <c r="N194" i="75"/>
  <c r="J194" i="75"/>
  <c r="O249" i="75"/>
  <c r="N249" i="75"/>
  <c r="J249" i="75"/>
  <c r="O181" i="75"/>
  <c r="J181" i="75"/>
  <c r="N181" i="75"/>
  <c r="O662" i="75"/>
  <c r="N662" i="75"/>
  <c r="J662" i="75"/>
  <c r="J199" i="75"/>
  <c r="N199" i="75"/>
  <c r="O199" i="75"/>
  <c r="O51" i="75"/>
  <c r="J51" i="75"/>
  <c r="N51" i="75"/>
  <c r="O139" i="75"/>
  <c r="N139" i="75"/>
  <c r="J139" i="75"/>
  <c r="O559" i="75"/>
  <c r="N559" i="75"/>
  <c r="J559" i="75"/>
  <c r="O442" i="75"/>
  <c r="N442" i="75"/>
  <c r="J442" i="75"/>
  <c r="J601" i="75"/>
  <c r="O601" i="75"/>
  <c r="N601" i="75"/>
  <c r="O360" i="75"/>
  <c r="N360" i="75"/>
  <c r="J360" i="75"/>
  <c r="O5" i="75"/>
  <c r="J5" i="75"/>
  <c r="N5" i="75"/>
  <c r="N616" i="75"/>
  <c r="J616" i="75"/>
  <c r="O616" i="75"/>
  <c r="N280" i="75"/>
  <c r="J280" i="75"/>
  <c r="O280" i="75"/>
  <c r="N340" i="75"/>
  <c r="J340" i="75"/>
  <c r="O340" i="75"/>
  <c r="J388" i="75"/>
  <c r="O388" i="75"/>
  <c r="N388" i="75"/>
  <c r="O434" i="75"/>
  <c r="J434" i="75"/>
  <c r="N434" i="75"/>
  <c r="N413" i="75"/>
  <c r="J413" i="75"/>
  <c r="O413" i="75"/>
  <c r="O307" i="75"/>
  <c r="N307" i="75"/>
  <c r="J307" i="75"/>
  <c r="O36" i="75"/>
  <c r="J36" i="75"/>
  <c r="N36" i="75"/>
  <c r="N52" i="75"/>
  <c r="J52" i="75"/>
  <c r="O52" i="75"/>
  <c r="O546" i="75"/>
  <c r="N546" i="75"/>
  <c r="J546" i="75"/>
  <c r="O226" i="75"/>
  <c r="N226" i="75"/>
  <c r="J226" i="75"/>
  <c r="J535" i="75"/>
  <c r="N535" i="75"/>
  <c r="O535" i="75"/>
  <c r="J648" i="75"/>
  <c r="O648" i="75"/>
  <c r="N648" i="75"/>
  <c r="O75" i="75"/>
  <c r="J75" i="75"/>
  <c r="N75" i="75"/>
  <c r="O263" i="75"/>
  <c r="J263" i="75"/>
  <c r="N263" i="75"/>
  <c r="J298" i="75"/>
  <c r="O298" i="75"/>
  <c r="N298" i="75"/>
  <c r="O445" i="75"/>
  <c r="N445" i="75"/>
  <c r="J445" i="75"/>
  <c r="O553" i="75"/>
  <c r="N553" i="75"/>
  <c r="J553" i="75"/>
  <c r="O30" i="75"/>
  <c r="N30" i="75"/>
  <c r="J30" i="75"/>
  <c r="O285" i="75"/>
  <c r="N285" i="75"/>
  <c r="J285" i="75"/>
  <c r="N455" i="75"/>
  <c r="J455" i="75"/>
  <c r="O455" i="75"/>
  <c r="J420" i="75"/>
  <c r="O420" i="75"/>
  <c r="N420" i="75"/>
  <c r="N599" i="75"/>
  <c r="O599" i="75"/>
  <c r="J599" i="75"/>
  <c r="O39" i="75"/>
  <c r="J39" i="75"/>
  <c r="N39" i="75"/>
  <c r="O536" i="75"/>
  <c r="N536" i="75"/>
  <c r="J536" i="75"/>
  <c r="O547" i="75"/>
  <c r="N547" i="75"/>
  <c r="J547" i="75"/>
  <c r="O98" i="75"/>
  <c r="N98" i="75"/>
  <c r="J98" i="75"/>
  <c r="O316" i="75"/>
  <c r="N316" i="75"/>
  <c r="J316" i="75"/>
  <c r="O71" i="75"/>
  <c r="J71" i="75"/>
  <c r="N71" i="75"/>
  <c r="J649" i="75"/>
  <c r="O649" i="75"/>
  <c r="N649" i="75"/>
  <c r="O355" i="75"/>
  <c r="J355" i="75"/>
  <c r="N355" i="75"/>
  <c r="O579" i="75"/>
  <c r="N579" i="75"/>
  <c r="J579" i="75"/>
  <c r="O201" i="75"/>
  <c r="N201" i="75"/>
  <c r="J201" i="75"/>
  <c r="O57" i="75"/>
  <c r="N57" i="75"/>
  <c r="J57" i="75"/>
  <c r="N586" i="75"/>
  <c r="J586" i="75"/>
  <c r="O586" i="75"/>
  <c r="O371" i="75"/>
  <c r="N371" i="75"/>
  <c r="J371" i="75"/>
  <c r="O396" i="75"/>
  <c r="N396" i="75"/>
  <c r="J396" i="75"/>
  <c r="O462" i="75"/>
  <c r="N462" i="75"/>
  <c r="J462" i="75"/>
  <c r="J607" i="75"/>
  <c r="O607" i="75"/>
  <c r="N607" i="75"/>
  <c r="O528" i="75"/>
  <c r="N528" i="75"/>
  <c r="J528" i="75"/>
  <c r="O210" i="75"/>
  <c r="N210" i="75"/>
  <c r="J210" i="75"/>
  <c r="J404" i="75"/>
  <c r="N404" i="75"/>
  <c r="O404" i="75"/>
  <c r="O509" i="75"/>
  <c r="J509" i="75"/>
  <c r="N509" i="75"/>
  <c r="O416" i="75"/>
  <c r="N416" i="75"/>
  <c r="J416" i="75"/>
  <c r="O588" i="75"/>
  <c r="N588" i="75"/>
  <c r="J588" i="75"/>
  <c r="O291" i="75"/>
  <c r="N291" i="75"/>
  <c r="J291" i="75"/>
  <c r="O405" i="75"/>
  <c r="N405" i="75"/>
  <c r="J405" i="75"/>
  <c r="O296" i="75"/>
  <c r="N296" i="75"/>
  <c r="J296" i="75"/>
  <c r="O35" i="75"/>
  <c r="J35" i="75"/>
  <c r="N35" i="75"/>
  <c r="O624" i="75"/>
  <c r="J624" i="75"/>
  <c r="N624" i="75"/>
  <c r="O338" i="75"/>
  <c r="N338" i="75"/>
  <c r="J338" i="75"/>
  <c r="J640" i="75"/>
  <c r="O640" i="75"/>
  <c r="N640" i="75"/>
  <c r="N573" i="75"/>
  <c r="J573" i="75"/>
  <c r="O573" i="75"/>
  <c r="O15" i="75"/>
  <c r="J15" i="75"/>
  <c r="N15" i="75"/>
  <c r="N583" i="75"/>
  <c r="J583" i="75"/>
  <c r="O583" i="75"/>
  <c r="J510" i="75"/>
  <c r="O510" i="75"/>
  <c r="N510" i="75"/>
  <c r="O8" i="75"/>
  <c r="N8" i="75"/>
  <c r="J8" i="75"/>
  <c r="N146" i="75"/>
  <c r="J146" i="75"/>
  <c r="O146" i="75"/>
  <c r="O380" i="75"/>
  <c r="N380" i="75"/>
  <c r="J380" i="75"/>
  <c r="N53" i="75"/>
  <c r="J53" i="75"/>
  <c r="O53" i="75"/>
  <c r="N337" i="75"/>
  <c r="O337" i="75"/>
  <c r="J337" i="75"/>
  <c r="O66" i="75"/>
  <c r="J66" i="75"/>
  <c r="N66" i="75"/>
  <c r="N402" i="75"/>
  <c r="O402" i="75"/>
  <c r="J402" i="75"/>
  <c r="O506" i="75"/>
  <c r="N506" i="75"/>
  <c r="J506" i="75"/>
  <c r="O593" i="75"/>
  <c r="N593" i="75"/>
  <c r="J593" i="75"/>
  <c r="J101" i="75"/>
  <c r="N101" i="75"/>
  <c r="O101" i="75"/>
  <c r="O87" i="75"/>
  <c r="J87" i="75"/>
  <c r="N87" i="75"/>
  <c r="N400" i="75"/>
  <c r="O400" i="75"/>
  <c r="J400" i="75"/>
  <c r="O166" i="75"/>
  <c r="J166" i="75"/>
  <c r="N166" i="75"/>
  <c r="N522" i="75"/>
  <c r="J522" i="75"/>
  <c r="O522" i="75"/>
  <c r="J180" i="75"/>
  <c r="O180" i="75"/>
  <c r="N180" i="75"/>
  <c r="J483" i="75"/>
  <c r="O483" i="75"/>
  <c r="N483" i="75"/>
  <c r="N353" i="75"/>
  <c r="J353" i="75"/>
  <c r="O353" i="75"/>
  <c r="O609" i="75"/>
  <c r="J609" i="75"/>
  <c r="N609" i="75"/>
  <c r="J567" i="75"/>
  <c r="N567" i="75"/>
  <c r="O567" i="75"/>
  <c r="J234" i="75"/>
  <c r="O234" i="75"/>
  <c r="N234" i="75"/>
  <c r="J526" i="75"/>
  <c r="O526" i="75"/>
  <c r="N526" i="75"/>
  <c r="O116" i="75"/>
  <c r="N116" i="75"/>
  <c r="J116" i="75"/>
  <c r="O315" i="75"/>
  <c r="N315" i="75"/>
  <c r="J315" i="75"/>
  <c r="J288" i="75"/>
  <c r="N288" i="75"/>
  <c r="O288" i="75"/>
  <c r="O410" i="75"/>
  <c r="N410" i="75"/>
  <c r="J410" i="75"/>
  <c r="O255" i="75"/>
  <c r="N255" i="75"/>
  <c r="J255" i="75"/>
  <c r="O241" i="75"/>
  <c r="N241" i="75"/>
  <c r="J241" i="75"/>
  <c r="O195" i="75"/>
  <c r="N195" i="75"/>
  <c r="J195" i="75"/>
  <c r="O384" i="75"/>
  <c r="J384" i="75"/>
  <c r="N384" i="75"/>
  <c r="O154" i="75"/>
  <c r="J154" i="75"/>
  <c r="N154" i="75"/>
  <c r="J520" i="75"/>
  <c r="O520" i="75"/>
  <c r="N520" i="75"/>
  <c r="O560" i="75"/>
  <c r="J560" i="75"/>
  <c r="N560" i="75"/>
  <c r="O505" i="75"/>
  <c r="N505" i="75"/>
  <c r="J505" i="75"/>
  <c r="N269" i="75"/>
  <c r="O269" i="75"/>
  <c r="J269" i="75"/>
  <c r="N121" i="75"/>
  <c r="O121" i="75"/>
  <c r="J121" i="75"/>
  <c r="O148" i="75"/>
  <c r="N148" i="75"/>
  <c r="J148" i="75"/>
  <c r="O623" i="75"/>
  <c r="N623" i="75"/>
  <c r="J623" i="75"/>
  <c r="O88" i="75"/>
  <c r="N88" i="75"/>
  <c r="J88" i="75"/>
  <c r="O470" i="75"/>
  <c r="N470" i="75"/>
  <c r="J470" i="75"/>
  <c r="O578" i="75"/>
  <c r="N578" i="75"/>
  <c r="J578" i="75"/>
  <c r="O243" i="75"/>
  <c r="N243" i="75"/>
  <c r="J243" i="75"/>
  <c r="O489" i="75"/>
  <c r="N489" i="75"/>
  <c r="J489" i="75"/>
  <c r="N532" i="75"/>
  <c r="O532" i="75"/>
  <c r="J532" i="75"/>
  <c r="N31" i="75"/>
  <c r="O31" i="75"/>
  <c r="J31" i="75"/>
  <c r="O373" i="75"/>
  <c r="N373" i="75"/>
  <c r="J373" i="75"/>
  <c r="O128" i="75"/>
  <c r="J128" i="75"/>
  <c r="N128" i="75"/>
  <c r="O389" i="75"/>
  <c r="N389" i="75"/>
  <c r="J389" i="75"/>
  <c r="O125" i="75"/>
  <c r="N125" i="75"/>
  <c r="J125" i="75"/>
  <c r="J551" i="75"/>
  <c r="N551" i="75"/>
  <c r="O551" i="75"/>
  <c r="N273" i="75"/>
  <c r="O273" i="75"/>
  <c r="J273" i="75"/>
  <c r="N70" i="75"/>
  <c r="J70" i="75"/>
  <c r="O70" i="75"/>
  <c r="O377" i="75"/>
  <c r="J377" i="75"/>
  <c r="N377" i="75"/>
  <c r="N29" i="75"/>
  <c r="O29" i="75"/>
  <c r="J29" i="75"/>
  <c r="J477" i="75"/>
  <c r="O477" i="75"/>
  <c r="N477" i="75"/>
  <c r="O352" i="75"/>
  <c r="N352" i="75"/>
  <c r="J352" i="75"/>
  <c r="O131" i="75"/>
  <c r="N131" i="75"/>
  <c r="J131" i="75"/>
  <c r="O330" i="75"/>
  <c r="N330" i="75"/>
  <c r="J330" i="75"/>
  <c r="N426" i="75"/>
  <c r="J426" i="75"/>
  <c r="O426" i="75"/>
  <c r="O539" i="75"/>
  <c r="N539" i="75"/>
  <c r="J539" i="75"/>
  <c r="N335" i="75"/>
  <c r="J335" i="75"/>
  <c r="O335" i="75"/>
  <c r="O401" i="75"/>
  <c r="J401" i="75"/>
  <c r="N401" i="75"/>
  <c r="O571" i="75"/>
  <c r="N571" i="75"/>
  <c r="J571" i="75"/>
  <c r="O358" i="75"/>
  <c r="N358" i="75"/>
  <c r="J358" i="75"/>
  <c r="N124" i="75"/>
  <c r="O124" i="75"/>
  <c r="J124" i="75"/>
  <c r="O481" i="75"/>
  <c r="N481" i="75"/>
  <c r="J481" i="75"/>
  <c r="O667" i="75"/>
  <c r="J667" i="75"/>
  <c r="N667" i="75"/>
  <c r="J261" i="75"/>
  <c r="O261" i="75"/>
  <c r="N261" i="75"/>
  <c r="O606" i="75"/>
  <c r="N606" i="75"/>
  <c r="J606" i="75"/>
  <c r="N136" i="75"/>
  <c r="J136" i="75"/>
  <c r="O136" i="75"/>
  <c r="J642" i="75"/>
  <c r="N642" i="75"/>
  <c r="O642" i="75"/>
  <c r="O665" i="75"/>
  <c r="N665" i="75"/>
  <c r="J665" i="75"/>
  <c r="O65" i="75"/>
  <c r="N65" i="75"/>
  <c r="J65" i="75"/>
  <c r="N501" i="75"/>
  <c r="J501" i="75"/>
  <c r="O501" i="75"/>
  <c r="N436" i="75"/>
  <c r="O436" i="75"/>
  <c r="J436" i="75"/>
  <c r="N89" i="75"/>
  <c r="O89" i="75"/>
  <c r="J89" i="75"/>
  <c r="O521" i="75"/>
  <c r="J521" i="75"/>
  <c r="N521" i="75"/>
  <c r="O527" i="75"/>
  <c r="J527" i="75"/>
  <c r="N527" i="75"/>
  <c r="N237" i="75"/>
  <c r="O237" i="75"/>
  <c r="J237" i="75"/>
  <c r="N575" i="75"/>
  <c r="J575" i="75"/>
  <c r="O575" i="75"/>
  <c r="N435" i="75"/>
  <c r="O435" i="75"/>
  <c r="J435" i="75"/>
  <c r="J587" i="75"/>
  <c r="N587" i="75"/>
  <c r="O587" i="75"/>
  <c r="O480" i="75"/>
  <c r="J480" i="75"/>
  <c r="N480" i="75"/>
  <c r="O160" i="75"/>
  <c r="N160" i="75"/>
  <c r="J160" i="75"/>
  <c r="O200" i="75"/>
  <c r="N200" i="75"/>
  <c r="J200" i="75"/>
  <c r="O438" i="75"/>
  <c r="J438" i="75"/>
  <c r="N438" i="75"/>
  <c r="J92" i="75"/>
  <c r="O92" i="75"/>
  <c r="N92" i="75"/>
  <c r="O132" i="75"/>
  <c r="N132" i="75"/>
  <c r="J132" i="75"/>
  <c r="O260" i="75"/>
  <c r="J260" i="75"/>
  <c r="N260" i="75"/>
  <c r="O581" i="75"/>
  <c r="N581" i="75"/>
  <c r="J581" i="75"/>
  <c r="O664" i="75"/>
  <c r="N664" i="75"/>
  <c r="J664" i="75"/>
  <c r="J304" i="75"/>
  <c r="O304" i="75"/>
  <c r="N304" i="75"/>
  <c r="N498" i="75"/>
  <c r="J498" i="75"/>
  <c r="O498" i="75"/>
  <c r="N23" i="75"/>
  <c r="O23" i="75"/>
  <c r="J23" i="75"/>
  <c r="O453" i="75"/>
  <c r="N453" i="75"/>
  <c r="J453" i="75"/>
  <c r="J459" i="75"/>
  <c r="O459" i="75"/>
  <c r="N459" i="75"/>
  <c r="O636" i="75"/>
  <c r="N636" i="75"/>
  <c r="J636" i="75"/>
  <c r="O21" i="75"/>
  <c r="J21" i="75"/>
  <c r="N21" i="75"/>
  <c r="O668" i="75"/>
  <c r="J668" i="75"/>
  <c r="N668" i="75"/>
  <c r="J564" i="75"/>
  <c r="N564" i="75"/>
  <c r="O564" i="75"/>
  <c r="J153" i="75"/>
  <c r="O153" i="75"/>
  <c r="N153" i="75"/>
  <c r="O218" i="75"/>
  <c r="N218" i="75"/>
  <c r="J218" i="75"/>
  <c r="O346" i="75"/>
  <c r="J346" i="75"/>
  <c r="N346" i="75"/>
  <c r="O563" i="75"/>
  <c r="N563" i="75"/>
  <c r="J563" i="75"/>
  <c r="O149" i="75"/>
  <c r="J149" i="75"/>
  <c r="N149" i="75"/>
  <c r="O235" i="75"/>
  <c r="N235" i="75"/>
  <c r="J235" i="75"/>
  <c r="J205" i="75"/>
  <c r="N205" i="75"/>
  <c r="O205" i="75"/>
  <c r="O378" i="75"/>
  <c r="N378" i="75"/>
  <c r="J378" i="75"/>
  <c r="O167" i="75"/>
  <c r="N167" i="75"/>
  <c r="J167" i="75"/>
  <c r="O108" i="75"/>
  <c r="J108" i="75"/>
  <c r="N108" i="75"/>
  <c r="J467" i="75"/>
  <c r="N467" i="75"/>
  <c r="O467" i="75"/>
  <c r="O549" i="75"/>
  <c r="N549" i="75"/>
  <c r="J549" i="75"/>
  <c r="O305" i="75"/>
  <c r="N305" i="75"/>
  <c r="J305" i="75"/>
  <c r="O17" i="75"/>
  <c r="J17" i="75"/>
  <c r="N17" i="75"/>
  <c r="O38" i="75"/>
  <c r="N38" i="75"/>
  <c r="J38" i="75"/>
  <c r="O216" i="75"/>
  <c r="N216" i="75"/>
  <c r="J216" i="75"/>
  <c r="O317" i="75"/>
  <c r="N317" i="75"/>
  <c r="J317" i="75"/>
  <c r="N463" i="75"/>
  <c r="J463" i="75"/>
  <c r="O463" i="75"/>
  <c r="N403" i="75"/>
  <c r="O403" i="75"/>
  <c r="J403" i="75"/>
  <c r="J464" i="75"/>
  <c r="N464" i="75"/>
  <c r="O464" i="75"/>
  <c r="O540" i="75"/>
  <c r="N540" i="75"/>
  <c r="J540" i="75"/>
  <c r="O212" i="75"/>
  <c r="N212" i="75"/>
  <c r="J212" i="75"/>
  <c r="N40" i="75"/>
  <c r="J40" i="75"/>
  <c r="O40" i="75"/>
  <c r="O119" i="75"/>
  <c r="N119" i="75"/>
  <c r="J119" i="75"/>
  <c r="O111" i="75"/>
  <c r="N111" i="75"/>
  <c r="J111" i="75"/>
  <c r="O84" i="75"/>
  <c r="J84" i="75"/>
  <c r="N84" i="75"/>
  <c r="O262" i="75"/>
  <c r="N262" i="75"/>
  <c r="J262" i="75"/>
  <c r="J447" i="75"/>
  <c r="O447" i="75"/>
  <c r="N447" i="75"/>
  <c r="O24" i="75"/>
  <c r="J24" i="75"/>
  <c r="N24" i="75"/>
  <c r="J14" i="75"/>
  <c r="O14" i="75"/>
  <c r="N14" i="75"/>
  <c r="N198" i="75"/>
  <c r="J198" i="75"/>
  <c r="O198" i="75"/>
  <c r="O502" i="75"/>
  <c r="N502" i="75"/>
  <c r="J502" i="75"/>
  <c r="J334" i="75"/>
  <c r="N334" i="75"/>
  <c r="O334" i="75"/>
  <c r="O192" i="75"/>
  <c r="N192" i="75"/>
  <c r="J192" i="75"/>
  <c r="J512" i="75"/>
  <c r="O512" i="75"/>
  <c r="N512" i="75"/>
  <c r="N140" i="75"/>
  <c r="J140" i="75"/>
  <c r="O140" i="75"/>
  <c r="O452" i="75"/>
  <c r="J452" i="75"/>
  <c r="N452" i="75"/>
  <c r="O311" i="75"/>
  <c r="N311" i="75"/>
  <c r="J311" i="75"/>
  <c r="J605" i="75"/>
  <c r="N605" i="75"/>
  <c r="O605" i="75"/>
  <c r="O93" i="75"/>
  <c r="N93" i="75"/>
  <c r="J93" i="75"/>
  <c r="N293" i="75"/>
  <c r="J293" i="75"/>
  <c r="O293" i="75"/>
  <c r="O448" i="75"/>
  <c r="N448" i="75"/>
  <c r="J448" i="75"/>
  <c r="N390" i="75"/>
  <c r="J390" i="75"/>
  <c r="O390" i="75"/>
  <c r="O439" i="75"/>
  <c r="N439" i="75"/>
  <c r="J439" i="75"/>
  <c r="J264" i="75"/>
  <c r="O264" i="75"/>
  <c r="N264" i="75"/>
  <c r="O254" i="75"/>
  <c r="J254" i="75"/>
  <c r="O127" i="75"/>
  <c r="N127" i="75"/>
  <c r="J127" i="75"/>
  <c r="O26" i="75"/>
  <c r="J26" i="75"/>
  <c r="N26" i="75"/>
  <c r="O473" i="75"/>
  <c r="N473" i="75"/>
  <c r="J473" i="75"/>
  <c r="J187" i="75"/>
  <c r="O187" i="75"/>
  <c r="N187" i="75"/>
  <c r="O580" i="75"/>
  <c r="N580" i="75"/>
  <c r="J580" i="75"/>
  <c r="J95" i="75"/>
  <c r="O95" i="75"/>
  <c r="N95" i="75"/>
  <c r="J529" i="75"/>
  <c r="O529" i="75"/>
  <c r="N529" i="75"/>
  <c r="J627" i="75"/>
  <c r="O627" i="75"/>
  <c r="N627" i="75"/>
  <c r="N631" i="75"/>
  <c r="J631" i="75"/>
  <c r="O631" i="75"/>
  <c r="J348" i="75"/>
  <c r="N348" i="75"/>
  <c r="O348" i="75"/>
  <c r="O519" i="75"/>
  <c r="N519" i="75"/>
  <c r="J519" i="75"/>
  <c r="O364" i="75"/>
  <c r="N364" i="75"/>
  <c r="J364" i="75"/>
  <c r="O533" i="75"/>
  <c r="N533" i="75"/>
  <c r="J533" i="75"/>
  <c r="J310" i="75"/>
  <c r="O310" i="75"/>
  <c r="N310" i="75"/>
  <c r="O102" i="75"/>
  <c r="N102" i="75"/>
  <c r="J102" i="75"/>
  <c r="O626" i="75"/>
  <c r="N626" i="75"/>
  <c r="J626" i="75"/>
  <c r="O379" i="75"/>
  <c r="N379" i="75"/>
  <c r="J379" i="75"/>
  <c r="O449" i="75"/>
  <c r="J449" i="75"/>
  <c r="N449" i="75"/>
  <c r="J504" i="75"/>
  <c r="O504" i="75"/>
  <c r="N504" i="75"/>
  <c r="N394" i="75"/>
  <c r="O394" i="75"/>
  <c r="J394" i="75"/>
  <c r="O419" i="75"/>
  <c r="N419" i="75"/>
  <c r="J419" i="75"/>
  <c r="O45" i="75"/>
  <c r="N45" i="75"/>
  <c r="J45" i="75"/>
  <c r="O85" i="75"/>
  <c r="J85" i="75"/>
  <c r="N85" i="75"/>
  <c r="O225" i="75"/>
  <c r="N225" i="75"/>
  <c r="J225" i="75"/>
  <c r="O589" i="75"/>
  <c r="N589" i="75"/>
  <c r="J589" i="75"/>
  <c r="O306" i="75"/>
  <c r="J306" i="75"/>
  <c r="N306" i="75"/>
  <c r="N374" i="75"/>
  <c r="O374" i="75"/>
  <c r="J374" i="75"/>
  <c r="O468" i="75"/>
  <c r="N468" i="75"/>
  <c r="J468" i="75"/>
  <c r="J252" i="75"/>
  <c r="O252" i="75"/>
  <c r="N252" i="75"/>
  <c r="J494" i="75"/>
  <c r="N494" i="75"/>
  <c r="O494" i="75"/>
  <c r="O303" i="75"/>
  <c r="N303" i="75"/>
  <c r="J303" i="75"/>
  <c r="N4" i="75"/>
  <c r="O4" i="75"/>
  <c r="J4" i="75"/>
  <c r="N356" i="75"/>
  <c r="J356" i="75"/>
  <c r="O356" i="75"/>
  <c r="N357" i="75"/>
  <c r="J357" i="75"/>
  <c r="O357" i="75"/>
  <c r="J663" i="75"/>
  <c r="O663" i="75"/>
  <c r="N663" i="75"/>
  <c r="O444" i="75"/>
  <c r="N444" i="75"/>
  <c r="J444" i="75"/>
  <c r="N639" i="75"/>
  <c r="O639" i="75"/>
  <c r="J639" i="75"/>
  <c r="N645" i="75"/>
  <c r="O645" i="75"/>
  <c r="J645" i="75"/>
  <c r="N406" i="75"/>
  <c r="O406" i="75"/>
  <c r="J406" i="75"/>
  <c r="N341" i="75"/>
  <c r="O341" i="75"/>
  <c r="J341" i="75"/>
  <c r="N297" i="75"/>
  <c r="J297" i="75"/>
  <c r="O297" i="75"/>
  <c r="J220" i="75"/>
  <c r="N220" i="75"/>
  <c r="O220" i="75"/>
  <c r="O286" i="75"/>
  <c r="N286" i="75"/>
  <c r="J286" i="75"/>
  <c r="O320" i="75"/>
  <c r="N320" i="75"/>
  <c r="J320" i="75"/>
  <c r="O193" i="75"/>
  <c r="N193" i="75"/>
  <c r="J193" i="75"/>
  <c r="O332" i="75"/>
  <c r="N332" i="75"/>
  <c r="J332" i="75"/>
  <c r="N446" i="75"/>
  <c r="J446" i="75"/>
  <c r="O446" i="75"/>
  <c r="O301" i="75"/>
  <c r="N301" i="75"/>
  <c r="J301" i="75"/>
  <c r="N530" i="75"/>
  <c r="J530" i="75"/>
  <c r="O530" i="75"/>
  <c r="N590" i="75"/>
  <c r="J590" i="75"/>
  <c r="O590" i="75"/>
  <c r="N525" i="75"/>
  <c r="J525" i="75"/>
  <c r="O525" i="75"/>
  <c r="O277" i="75"/>
  <c r="N277" i="75"/>
  <c r="J277" i="75"/>
  <c r="O523" i="75"/>
  <c r="N523" i="75"/>
  <c r="J523" i="75"/>
  <c r="N431" i="75"/>
  <c r="O431" i="75"/>
  <c r="J431" i="75"/>
  <c r="O582" i="75"/>
  <c r="N582" i="75"/>
  <c r="J582" i="75"/>
  <c r="O479" i="75"/>
  <c r="N479" i="75"/>
  <c r="J479" i="75"/>
  <c r="O191" i="75"/>
  <c r="N191" i="75"/>
  <c r="J191" i="75"/>
  <c r="O182" i="75"/>
  <c r="N182" i="75"/>
  <c r="J182" i="75"/>
  <c r="N49" i="75"/>
  <c r="O49" i="75"/>
  <c r="J49" i="75"/>
  <c r="O568" i="75"/>
  <c r="J568" i="75"/>
  <c r="N568" i="75"/>
  <c r="N554" i="75"/>
  <c r="O554" i="75"/>
  <c r="J554" i="75"/>
  <c r="J118" i="75"/>
  <c r="N118" i="75"/>
  <c r="O118" i="75"/>
  <c r="N240" i="75"/>
  <c r="J240" i="75"/>
  <c r="O240" i="75"/>
  <c r="O603" i="75"/>
  <c r="J603" i="75"/>
  <c r="N603" i="75"/>
  <c r="O79" i="75"/>
  <c r="N79" i="75"/>
  <c r="J79" i="75"/>
  <c r="O515" i="75"/>
  <c r="J515" i="75"/>
  <c r="N515" i="75"/>
  <c r="N239" i="75"/>
  <c r="J239" i="75"/>
  <c r="O239" i="75"/>
  <c r="O600" i="75"/>
  <c r="N600" i="75"/>
  <c r="J600" i="75"/>
  <c r="O331" i="75"/>
  <c r="J331" i="75"/>
  <c r="N331" i="75"/>
  <c r="J474" i="75"/>
  <c r="N474" i="75"/>
  <c r="O474" i="75"/>
  <c r="O294" i="75"/>
  <c r="J294" i="75"/>
  <c r="N294" i="75"/>
  <c r="O322" i="75"/>
  <c r="N322" i="75"/>
  <c r="J322" i="75"/>
  <c r="O411" i="75"/>
  <c r="N411" i="75"/>
  <c r="J411" i="75"/>
  <c r="O275" i="75"/>
  <c r="N275" i="75"/>
  <c r="J275" i="75"/>
  <c r="N622" i="75"/>
  <c r="J622" i="75"/>
  <c r="O622" i="75"/>
  <c r="O572" i="75"/>
  <c r="N572" i="75"/>
  <c r="J572" i="75"/>
  <c r="O655" i="75"/>
  <c r="N655" i="75"/>
  <c r="J655" i="75"/>
  <c r="O457" i="75"/>
  <c r="J457" i="75"/>
  <c r="N457" i="75"/>
  <c r="O97" i="75"/>
  <c r="J97" i="75"/>
  <c r="N97" i="75"/>
  <c r="O123" i="75"/>
  <c r="J123" i="75"/>
  <c r="N123" i="75"/>
  <c r="J169" i="75"/>
  <c r="O169" i="75"/>
  <c r="N169" i="75"/>
  <c r="O106" i="75"/>
  <c r="N106" i="75"/>
  <c r="J106" i="75"/>
  <c r="O488" i="75"/>
  <c r="N488" i="75"/>
  <c r="J488" i="75"/>
  <c r="O209" i="75"/>
  <c r="N209" i="75"/>
  <c r="J209" i="75"/>
  <c r="N633" i="75"/>
  <c r="J633" i="75"/>
  <c r="O633" i="75"/>
  <c r="O176" i="75"/>
  <c r="N176" i="75"/>
  <c r="J176" i="75"/>
  <c r="J76" i="75"/>
  <c r="N76" i="75"/>
  <c r="O76" i="75"/>
  <c r="N440" i="75"/>
  <c r="J440" i="75"/>
  <c r="O440" i="75"/>
  <c r="J163" i="75"/>
  <c r="O163" i="75"/>
  <c r="N163" i="75"/>
  <c r="N429" i="75"/>
  <c r="O429" i="75"/>
  <c r="J429" i="75"/>
  <c r="N44" i="75"/>
  <c r="O44" i="75"/>
  <c r="J44" i="75"/>
  <c r="O74" i="75"/>
  <c r="N74" i="75"/>
  <c r="J74" i="75"/>
  <c r="O185" i="75"/>
  <c r="N185" i="75"/>
  <c r="J185" i="75"/>
  <c r="J333" i="75"/>
  <c r="N333" i="75"/>
  <c r="O333" i="75"/>
  <c r="O238" i="75"/>
  <c r="J238" i="75"/>
  <c r="N238" i="75"/>
  <c r="O188" i="75"/>
  <c r="N188" i="75"/>
  <c r="J188" i="75"/>
  <c r="O203" i="75"/>
  <c r="N203" i="75"/>
  <c r="J203" i="75"/>
  <c r="J272" i="75"/>
  <c r="O272" i="75"/>
  <c r="N272" i="75"/>
  <c r="O247" i="75"/>
  <c r="N247" i="75"/>
  <c r="J247" i="75"/>
  <c r="N248" i="75"/>
  <c r="J248" i="75"/>
  <c r="O248" i="75"/>
  <c r="J183" i="75"/>
  <c r="N183" i="75"/>
  <c r="O183" i="75"/>
  <c r="J82" i="75"/>
  <c r="O82" i="75"/>
  <c r="N82" i="75"/>
  <c r="O42" i="75"/>
  <c r="N42" i="75"/>
  <c r="J42" i="75"/>
  <c r="N387" i="75"/>
  <c r="J387" i="75"/>
  <c r="O387" i="75"/>
  <c r="O242" i="75"/>
  <c r="N242" i="75"/>
  <c r="J242" i="75"/>
  <c r="O113" i="75"/>
  <c r="N113" i="75"/>
  <c r="J113" i="75"/>
  <c r="O608" i="75"/>
  <c r="N608" i="75"/>
  <c r="J608" i="75"/>
  <c r="O548" i="75"/>
  <c r="N548" i="75"/>
  <c r="J548" i="75"/>
  <c r="O54" i="75"/>
  <c r="J54" i="75"/>
  <c r="N54" i="75"/>
  <c r="O229" i="75"/>
  <c r="N229" i="75"/>
  <c r="J229" i="75"/>
  <c r="N654" i="75"/>
  <c r="J654" i="75"/>
  <c r="O654" i="75"/>
  <c r="O80" i="75"/>
  <c r="N80" i="75"/>
  <c r="J80" i="75"/>
  <c r="O619" i="75"/>
  <c r="J619" i="75"/>
  <c r="N619" i="75"/>
  <c r="O164" i="75"/>
  <c r="N164" i="75"/>
  <c r="J164" i="75"/>
  <c r="J425" i="75"/>
  <c r="N425" i="75"/>
  <c r="O425" i="75"/>
  <c r="O138" i="75"/>
  <c r="N138" i="75"/>
  <c r="J138" i="75"/>
  <c r="N433" i="75"/>
  <c r="O433" i="75"/>
  <c r="J433" i="75"/>
  <c r="N421" i="75"/>
  <c r="O421" i="75"/>
  <c r="J421" i="75"/>
  <c r="J652" i="75"/>
  <c r="O652" i="75"/>
  <c r="N652" i="75"/>
  <c r="J186" i="75"/>
  <c r="O186" i="75"/>
  <c r="N186" i="75"/>
  <c r="O130" i="75"/>
  <c r="J130" i="75"/>
  <c r="N130" i="75"/>
  <c r="O538" i="75"/>
  <c r="N538" i="75"/>
  <c r="J538" i="75"/>
  <c r="O63" i="75"/>
  <c r="J63" i="75"/>
  <c r="N63" i="75"/>
  <c r="O122" i="75"/>
  <c r="J122" i="75"/>
  <c r="N122" i="75"/>
  <c r="O638" i="75"/>
  <c r="J638" i="75"/>
  <c r="N638" i="75"/>
  <c r="N537" i="75"/>
  <c r="O537" i="75"/>
  <c r="J537" i="75"/>
  <c r="O383" i="75"/>
  <c r="J383" i="75"/>
  <c r="N383" i="75"/>
  <c r="J469" i="75"/>
  <c r="N469" i="75"/>
  <c r="O469" i="75"/>
  <c r="N16" i="75"/>
  <c r="O16" i="75"/>
  <c r="J16" i="75"/>
  <c r="O11" i="75"/>
  <c r="N11" i="75"/>
  <c r="J11" i="75"/>
  <c r="O90" i="75"/>
  <c r="N90" i="75"/>
  <c r="J90" i="75"/>
  <c r="J300" i="75"/>
  <c r="O300" i="75"/>
  <c r="N300" i="75"/>
  <c r="O287" i="75"/>
  <c r="N287" i="75"/>
  <c r="J287" i="75"/>
  <c r="O206" i="75"/>
  <c r="N206" i="75"/>
  <c r="J206" i="75"/>
  <c r="O81" i="75"/>
  <c r="N81" i="75"/>
  <c r="J81" i="75"/>
  <c r="O585" i="75"/>
  <c r="J585" i="75"/>
  <c r="N585" i="75"/>
  <c r="O59" i="75"/>
  <c r="N59" i="75"/>
  <c r="J59" i="75"/>
  <c r="J354" i="75"/>
  <c r="O354" i="75"/>
  <c r="N354" i="75"/>
  <c r="N595" i="75"/>
  <c r="O595" i="75"/>
  <c r="J595" i="75"/>
  <c r="N37" i="75"/>
  <c r="O37" i="75"/>
  <c r="J37" i="75"/>
  <c r="J47" i="75"/>
  <c r="O47" i="75"/>
  <c r="N47" i="75"/>
  <c r="J492" i="75"/>
  <c r="O492" i="75"/>
  <c r="N492" i="75"/>
  <c r="O232" i="75"/>
  <c r="J232" i="75"/>
  <c r="N232" i="75"/>
  <c r="O604" i="75"/>
  <c r="J604" i="75"/>
  <c r="N604" i="75"/>
  <c r="N500" i="75"/>
  <c r="J500" i="75"/>
  <c r="O500" i="75"/>
  <c r="J437" i="75"/>
  <c r="O437" i="75"/>
  <c r="N437" i="75"/>
  <c r="O270" i="75"/>
  <c r="N270" i="75"/>
  <c r="J270" i="75"/>
  <c r="N557" i="75"/>
  <c r="J557" i="75"/>
  <c r="O557" i="75"/>
  <c r="O659" i="75"/>
  <c r="J659" i="75"/>
  <c r="N659" i="75"/>
  <c r="O336" i="75"/>
  <c r="J336" i="75"/>
  <c r="N336" i="75"/>
  <c r="J83" i="75"/>
  <c r="N83" i="75"/>
  <c r="O83" i="75"/>
  <c r="J635" i="75"/>
  <c r="O635" i="75"/>
  <c r="N635" i="75"/>
  <c r="O256" i="75"/>
  <c r="N256" i="75"/>
  <c r="J256" i="75"/>
  <c r="N46" i="75"/>
  <c r="O46" i="75"/>
  <c r="J46" i="75"/>
  <c r="O456" i="75"/>
  <c r="N456" i="75"/>
  <c r="J456" i="75"/>
  <c r="O565" i="75"/>
  <c r="N565" i="75"/>
  <c r="J565" i="75"/>
  <c r="J415" i="75"/>
  <c r="N415" i="75"/>
  <c r="O415" i="75"/>
  <c r="O591" i="75"/>
  <c r="J591" i="75"/>
  <c r="N591" i="75"/>
  <c r="O569" i="75"/>
  <c r="N569" i="75"/>
  <c r="J569" i="75"/>
  <c r="J471" i="75"/>
  <c r="O471" i="75"/>
  <c r="N471" i="75"/>
  <c r="O597" i="75"/>
  <c r="N597" i="75"/>
  <c r="J597" i="75"/>
  <c r="O367" i="75"/>
  <c r="N367" i="75"/>
  <c r="J367" i="75"/>
  <c r="N152" i="75"/>
  <c r="J152" i="75"/>
  <c r="O152" i="75"/>
  <c r="O177" i="75"/>
  <c r="N177" i="75"/>
  <c r="J177" i="75"/>
  <c r="O165" i="75"/>
  <c r="J165" i="75"/>
  <c r="N165" i="75"/>
  <c r="J543" i="75"/>
  <c r="O543" i="75"/>
  <c r="N543" i="75"/>
  <c r="O244" i="75"/>
  <c r="N244" i="75"/>
  <c r="J244" i="75"/>
  <c r="N251" i="75"/>
  <c r="O251" i="75"/>
  <c r="J251" i="75"/>
  <c r="O511" i="75"/>
  <c r="J511" i="75"/>
  <c r="N511" i="75"/>
  <c r="N19" i="75"/>
  <c r="O19" i="75"/>
  <c r="J19" i="75"/>
  <c r="O596" i="75"/>
  <c r="N596" i="75"/>
  <c r="J596" i="75"/>
  <c r="J223" i="75"/>
  <c r="O223" i="75"/>
  <c r="N223" i="75"/>
  <c r="N382" i="75"/>
  <c r="J382" i="75"/>
  <c r="O382" i="75"/>
  <c r="J398" i="75"/>
  <c r="O398" i="75"/>
  <c r="N398" i="75"/>
  <c r="J482" i="75"/>
  <c r="O482" i="75"/>
  <c r="N482" i="75"/>
  <c r="N133" i="75"/>
  <c r="O133" i="75"/>
  <c r="J133" i="75"/>
  <c r="J208" i="75"/>
  <c r="N208" i="75"/>
  <c r="O208" i="75"/>
  <c r="J284" i="75"/>
  <c r="O284" i="75"/>
  <c r="N284" i="75"/>
  <c r="O399" i="75"/>
  <c r="N399" i="75"/>
  <c r="J399" i="75"/>
  <c r="O308" i="75"/>
  <c r="N308" i="75"/>
  <c r="J308" i="75"/>
  <c r="J214" i="75"/>
  <c r="O214" i="75"/>
  <c r="N214" i="75"/>
  <c r="O231" i="75"/>
  <c r="N231" i="75"/>
  <c r="J231" i="75"/>
  <c r="O147" i="75"/>
  <c r="J147" i="75"/>
  <c r="N147" i="75"/>
  <c r="N397" i="75"/>
  <c r="J397" i="75"/>
  <c r="O397" i="75"/>
  <c r="O150" i="75"/>
  <c r="N150" i="75"/>
  <c r="J150" i="75"/>
  <c r="N204" i="75"/>
  <c r="J204" i="75"/>
  <c r="O204" i="75"/>
  <c r="O454" i="75"/>
  <c r="J454" i="75"/>
  <c r="N454" i="75"/>
  <c r="O326" i="75"/>
  <c r="N326" i="75"/>
  <c r="J326" i="75"/>
  <c r="O156" i="75"/>
  <c r="J156" i="75"/>
  <c r="N156" i="75"/>
  <c r="O349" i="75"/>
  <c r="N349" i="75"/>
  <c r="J349" i="75"/>
  <c r="O173" i="75"/>
  <c r="N173" i="75"/>
  <c r="J173" i="75"/>
  <c r="J258" i="75"/>
  <c r="O258" i="75"/>
  <c r="N258" i="75"/>
  <c r="O339" i="75"/>
  <c r="J339" i="75"/>
  <c r="N339" i="75"/>
  <c r="N381" i="75"/>
  <c r="O381" i="75"/>
  <c r="J381" i="75"/>
  <c r="O9" i="75"/>
  <c r="J9" i="75"/>
  <c r="N9" i="75"/>
  <c r="O126" i="75"/>
  <c r="N126" i="75"/>
  <c r="J126" i="75"/>
  <c r="O375" i="75"/>
  <c r="J375" i="75"/>
  <c r="N375" i="75"/>
  <c r="J472" i="75"/>
  <c r="O472" i="75"/>
  <c r="N472" i="75"/>
  <c r="J359" i="75"/>
  <c r="O359" i="75"/>
  <c r="N359" i="75"/>
  <c r="J267" i="75"/>
  <c r="O267" i="75"/>
  <c r="N267" i="75"/>
  <c r="O325" i="75"/>
  <c r="N325" i="75"/>
  <c r="J325" i="75"/>
  <c r="O408" i="75"/>
  <c r="J408" i="75"/>
  <c r="N408" i="75"/>
  <c r="O598" i="75"/>
  <c r="N598" i="75"/>
  <c r="J598" i="75"/>
  <c r="N43" i="75"/>
  <c r="O43" i="75"/>
  <c r="J43" i="75"/>
  <c r="O629" i="75"/>
  <c r="J629" i="75"/>
  <c r="N629" i="75"/>
  <c r="O574" i="75"/>
  <c r="N574" i="75"/>
  <c r="J574" i="75"/>
  <c r="O518" i="75"/>
  <c r="N518" i="75"/>
  <c r="J518" i="75"/>
  <c r="N230" i="75"/>
  <c r="J230" i="75"/>
  <c r="O230" i="75"/>
  <c r="O503" i="75"/>
  <c r="N503" i="75"/>
  <c r="J503" i="75"/>
  <c r="J441" i="75"/>
  <c r="N441" i="75"/>
  <c r="O441" i="75"/>
  <c r="J228" i="75"/>
  <c r="O228" i="75"/>
  <c r="N228" i="75"/>
  <c r="O507" i="75"/>
  <c r="N507" i="75"/>
  <c r="J507" i="75"/>
  <c r="O96" i="75"/>
  <c r="J96" i="75"/>
  <c r="N96" i="75"/>
  <c r="J313" i="75"/>
  <c r="O313" i="75"/>
  <c r="N313" i="75"/>
  <c r="J342" i="75"/>
  <c r="O342" i="75"/>
  <c r="N342" i="75"/>
  <c r="J561" i="75"/>
  <c r="O561" i="75"/>
  <c r="N561" i="75"/>
  <c r="J245" i="75"/>
  <c r="N245" i="75"/>
  <c r="O245" i="75"/>
  <c r="O250" i="75"/>
  <c r="N250" i="75"/>
  <c r="J250" i="75"/>
  <c r="O362" i="75"/>
  <c r="N362" i="75"/>
  <c r="J362" i="75"/>
  <c r="N486" i="75"/>
  <c r="J486" i="75"/>
  <c r="O486" i="75"/>
  <c r="O215" i="75"/>
  <c r="N215" i="75"/>
  <c r="J215" i="75"/>
  <c r="N393" i="75"/>
  <c r="O393" i="75"/>
  <c r="J393" i="75"/>
  <c r="O129" i="75"/>
  <c r="N129" i="75"/>
  <c r="J129" i="75"/>
  <c r="O33" i="75"/>
  <c r="N33" i="75"/>
  <c r="J33" i="75"/>
  <c r="J485" i="75"/>
  <c r="O485" i="75"/>
  <c r="N485" i="75"/>
  <c r="J450" i="75"/>
  <c r="O450" i="75"/>
  <c r="N450" i="75"/>
  <c r="J414" i="75"/>
  <c r="O414" i="75"/>
  <c r="N414" i="75"/>
  <c r="J478" i="75"/>
  <c r="O478" i="75"/>
  <c r="O531" i="75"/>
  <c r="N531" i="75"/>
  <c r="J531" i="75"/>
  <c r="J369" i="75"/>
  <c r="O369" i="75"/>
  <c r="N369" i="75"/>
  <c r="N466" i="75"/>
  <c r="J466" i="75"/>
  <c r="O466" i="75"/>
  <c r="O135" i="75"/>
  <c r="N135" i="75"/>
  <c r="J135" i="75"/>
  <c r="O594" i="75"/>
  <c r="J594" i="75"/>
  <c r="N594" i="75"/>
  <c r="O344" i="75"/>
  <c r="N344" i="75"/>
  <c r="J344" i="75"/>
  <c r="J202" i="75"/>
  <c r="N202" i="75"/>
  <c r="O202" i="75"/>
  <c r="Y684" i="75" l="1"/>
  <c r="Y673" i="75"/>
  <c r="Y693" i="75"/>
  <c r="Y674" i="75"/>
  <c r="Y699" i="75"/>
  <c r="T691" i="75"/>
  <c r="T699" i="75"/>
  <c r="Y680" i="75"/>
  <c r="AD680" i="75" s="1"/>
  <c r="AE680" i="75" s="1"/>
  <c r="Y701" i="75"/>
  <c r="H591" i="75"/>
  <c r="G591" i="75"/>
  <c r="H155" i="75"/>
  <c r="G155" i="75"/>
  <c r="H108" i="75"/>
  <c r="G108" i="75"/>
  <c r="G485" i="75"/>
  <c r="H485" i="75"/>
  <c r="R485" i="75" s="1"/>
  <c r="S485" i="75" s="1"/>
  <c r="H525" i="75"/>
  <c r="G525" i="75"/>
  <c r="R525" i="75" s="1"/>
  <c r="S525" i="75" s="1"/>
  <c r="G555" i="75"/>
  <c r="H555" i="75"/>
  <c r="H140" i="75"/>
  <c r="G140" i="75"/>
  <c r="G314" i="75"/>
  <c r="H314" i="75"/>
  <c r="G498" i="75"/>
  <c r="H498" i="75"/>
  <c r="R498" i="75" s="1"/>
  <c r="S498" i="75" s="1"/>
  <c r="G160" i="75"/>
  <c r="H160" i="75"/>
  <c r="R160" i="75" s="1"/>
  <c r="S160" i="75" s="1"/>
  <c r="H627" i="75"/>
  <c r="G627" i="75"/>
  <c r="R627" i="75" s="1"/>
  <c r="S627" i="75" s="1"/>
  <c r="H515" i="75"/>
  <c r="G515" i="75"/>
  <c r="H459" i="75"/>
  <c r="G459" i="75"/>
  <c r="H156" i="75"/>
  <c r="G156" i="75"/>
  <c r="H617" i="75"/>
  <c r="G617" i="75"/>
  <c r="G157" i="75"/>
  <c r="H157" i="75"/>
  <c r="R157" i="75" s="1"/>
  <c r="S157" i="75" s="1"/>
  <c r="H565" i="75"/>
  <c r="G565" i="75"/>
  <c r="R565" i="75" s="1"/>
  <c r="S565" i="75" s="1"/>
  <c r="G304" i="75"/>
  <c r="H304" i="75"/>
  <c r="H139" i="75"/>
  <c r="G139" i="75"/>
  <c r="H535" i="75"/>
  <c r="G535" i="75"/>
  <c r="G402" i="75"/>
  <c r="H402" i="75"/>
  <c r="R402" i="75" s="1"/>
  <c r="S402" i="75" s="1"/>
  <c r="H323" i="75"/>
  <c r="G323" i="75"/>
  <c r="R323" i="75" s="1"/>
  <c r="S323" i="75" s="1"/>
  <c r="H589" i="75"/>
  <c r="G589" i="75"/>
  <c r="R589" i="75" s="1"/>
  <c r="S589" i="75" s="1"/>
  <c r="H188" i="75"/>
  <c r="G188" i="75"/>
  <c r="R188" i="75" s="1"/>
  <c r="S188" i="75" s="1"/>
  <c r="H50" i="75"/>
  <c r="G50" i="75"/>
  <c r="G148" i="75"/>
  <c r="H148" i="75"/>
  <c r="G265" i="75"/>
  <c r="H265" i="75"/>
  <c r="H415" i="75"/>
  <c r="G415" i="75"/>
  <c r="R415" i="75" s="1"/>
  <c r="S415" i="75" s="1"/>
  <c r="G346" i="75"/>
  <c r="H346" i="75"/>
  <c r="R346" i="75" s="1"/>
  <c r="S346" i="75" s="1"/>
  <c r="H213" i="75"/>
  <c r="G213" i="75"/>
  <c r="R213" i="75" s="1"/>
  <c r="S213" i="75" s="1"/>
  <c r="G219" i="75"/>
  <c r="H219" i="75"/>
  <c r="H601" i="75"/>
  <c r="G601" i="75"/>
  <c r="H480" i="75"/>
  <c r="G480" i="75"/>
  <c r="G618" i="75"/>
  <c r="H618" i="75"/>
  <c r="R618" i="75" s="1"/>
  <c r="S618" i="75" s="1"/>
  <c r="H541" i="75"/>
  <c r="G541" i="75"/>
  <c r="R541" i="75" s="1"/>
  <c r="S541" i="75" s="1"/>
  <c r="H621" i="75"/>
  <c r="G621" i="75"/>
  <c r="R621" i="75" s="1"/>
  <c r="S621" i="75" s="1"/>
  <c r="G281" i="75"/>
  <c r="H281" i="75"/>
  <c r="G330" i="75"/>
  <c r="H330" i="75"/>
  <c r="H153" i="75"/>
  <c r="G153" i="75"/>
  <c r="R153" i="75" s="1"/>
  <c r="S153" i="75" s="1"/>
  <c r="H104" i="75"/>
  <c r="G104" i="75"/>
  <c r="R104" i="75" s="1"/>
  <c r="S104" i="75" s="1"/>
  <c r="H225" i="75"/>
  <c r="G225" i="75"/>
  <c r="R225" i="75" s="1"/>
  <c r="S225" i="75" s="1"/>
  <c r="H604" i="75"/>
  <c r="G604" i="75"/>
  <c r="R604" i="75" s="1"/>
  <c r="S604" i="75" s="1"/>
  <c r="H238" i="75"/>
  <c r="G238" i="75"/>
  <c r="G209" i="75"/>
  <c r="H209" i="75"/>
  <c r="H47" i="75"/>
  <c r="G47" i="75"/>
  <c r="R47" i="75" s="1"/>
  <c r="S47" i="75" s="1"/>
  <c r="H126" i="75"/>
  <c r="G126" i="75"/>
  <c r="R126" i="75" s="1"/>
  <c r="S126" i="75" s="1"/>
  <c r="H129" i="75"/>
  <c r="G129" i="75"/>
  <c r="R129" i="75" s="1"/>
  <c r="S129" i="75" s="1"/>
  <c r="H645" i="75"/>
  <c r="G645" i="75"/>
  <c r="R645" i="75" s="1"/>
  <c r="S645" i="75" s="1"/>
  <c r="H418" i="75"/>
  <c r="G418" i="75"/>
  <c r="H452" i="75"/>
  <c r="G452" i="75"/>
  <c r="H200" i="75"/>
  <c r="G200" i="75"/>
  <c r="R200" i="75" s="1"/>
  <c r="S200" i="75" s="1"/>
  <c r="G349" i="75"/>
  <c r="H349" i="75"/>
  <c r="R349" i="75" s="1"/>
  <c r="S349" i="75" s="1"/>
  <c r="H120" i="75"/>
  <c r="G120" i="75"/>
  <c r="R120" i="75" s="1"/>
  <c r="S120" i="75" s="1"/>
  <c r="G88" i="75"/>
  <c r="H88" i="75"/>
  <c r="H506" i="75"/>
  <c r="G506" i="75"/>
  <c r="G268" i="75"/>
  <c r="H268" i="75"/>
  <c r="H488" i="75"/>
  <c r="G488" i="75"/>
  <c r="R488" i="75" s="1"/>
  <c r="S488" i="75" s="1"/>
  <c r="H629" i="75"/>
  <c r="G629" i="75"/>
  <c r="R629" i="75" s="1"/>
  <c r="S629" i="75" s="1"/>
  <c r="H623" i="75"/>
  <c r="G623" i="75"/>
  <c r="R623" i="75" s="1"/>
  <c r="S623" i="75" s="1"/>
  <c r="H571" i="75"/>
  <c r="G571" i="75"/>
  <c r="R571" i="75" s="1"/>
  <c r="S571" i="75" s="1"/>
  <c r="H91" i="75"/>
  <c r="G91" i="75"/>
  <c r="H308" i="75"/>
  <c r="G308" i="75"/>
  <c r="H511" i="75"/>
  <c r="G511" i="75"/>
  <c r="R511" i="75" s="1"/>
  <c r="S511" i="75" s="1"/>
  <c r="H639" i="75"/>
  <c r="G639" i="75"/>
  <c r="H334" i="75"/>
  <c r="G334" i="75"/>
  <c r="R334" i="75" s="1"/>
  <c r="S334" i="75" s="1"/>
  <c r="H80" i="75"/>
  <c r="G80" i="75"/>
  <c r="R80" i="75" s="1"/>
  <c r="S80" i="75" s="1"/>
  <c r="G134" i="75"/>
  <c r="H134" i="75"/>
  <c r="H58" i="75"/>
  <c r="G58" i="75"/>
  <c r="H179" i="75"/>
  <c r="G179" i="75"/>
  <c r="R179" i="75" s="1"/>
  <c r="S179" i="75" s="1"/>
  <c r="H532" i="75"/>
  <c r="G532" i="75"/>
  <c r="R532" i="75" s="1"/>
  <c r="S532" i="75" s="1"/>
  <c r="H226" i="75"/>
  <c r="G226" i="75"/>
  <c r="R226" i="75" s="1"/>
  <c r="S226" i="75" s="1"/>
  <c r="H514" i="75"/>
  <c r="G514" i="75"/>
  <c r="R514" i="75" s="1"/>
  <c r="S514" i="75" s="1"/>
  <c r="H106" i="75"/>
  <c r="G106" i="75"/>
  <c r="G136" i="75"/>
  <c r="H136" i="75"/>
  <c r="G149" i="75"/>
  <c r="H149" i="75"/>
  <c r="R149" i="75" s="1"/>
  <c r="S149" i="75" s="1"/>
  <c r="H465" i="75"/>
  <c r="G465" i="75"/>
  <c r="R465" i="75" s="1"/>
  <c r="S465" i="75" s="1"/>
  <c r="H562" i="75"/>
  <c r="G562" i="75"/>
  <c r="R562" i="75" s="1"/>
  <c r="S562" i="75" s="1"/>
  <c r="H516" i="75"/>
  <c r="G516" i="75"/>
  <c r="R516" i="75" s="1"/>
  <c r="S516" i="75" s="1"/>
  <c r="H43" i="75"/>
  <c r="G43" i="75"/>
  <c r="H38" i="75"/>
  <c r="G38" i="75"/>
  <c r="H135" i="75"/>
  <c r="G135" i="75"/>
  <c r="G215" i="75"/>
  <c r="H215" i="75"/>
  <c r="R215" i="75" s="1"/>
  <c r="S215" i="75" s="1"/>
  <c r="G491" i="75"/>
  <c r="H491" i="75"/>
  <c r="G616" i="75"/>
  <c r="H616" i="75"/>
  <c r="H22" i="75"/>
  <c r="G22" i="75"/>
  <c r="G291" i="75"/>
  <c r="H291" i="75"/>
  <c r="R291" i="75" s="1"/>
  <c r="S291" i="75" s="1"/>
  <c r="H586" i="75"/>
  <c r="G586" i="75"/>
  <c r="R586" i="75" s="1"/>
  <c r="S586" i="75" s="1"/>
  <c r="G546" i="75"/>
  <c r="H546" i="75"/>
  <c r="R546" i="75" s="1"/>
  <c r="S546" i="75" s="1"/>
  <c r="H593" i="75"/>
  <c r="G593" i="75"/>
  <c r="R593" i="75" s="1"/>
  <c r="S593" i="75" s="1"/>
  <c r="H328" i="75"/>
  <c r="G328" i="75"/>
  <c r="R328" i="75" s="1"/>
  <c r="S328" i="75" s="1"/>
  <c r="G254" i="75"/>
  <c r="H254" i="75"/>
  <c r="G159" i="75"/>
  <c r="H159" i="75"/>
  <c r="H656" i="75"/>
  <c r="G656" i="75"/>
  <c r="R656" i="75" s="1"/>
  <c r="S656" i="75" s="1"/>
  <c r="G125" i="75"/>
  <c r="H125" i="75"/>
  <c r="R125" i="75" s="1"/>
  <c r="S125" i="75" s="1"/>
  <c r="H214" i="75"/>
  <c r="G214" i="75"/>
  <c r="R214" i="75" s="1"/>
  <c r="S214" i="75" s="1"/>
  <c r="H530" i="75"/>
  <c r="G530" i="75"/>
  <c r="R530" i="75" s="1"/>
  <c r="S530" i="75" s="1"/>
  <c r="H340" i="75"/>
  <c r="G340" i="75"/>
  <c r="H95" i="75"/>
  <c r="G95" i="75"/>
  <c r="G603" i="75"/>
  <c r="H603" i="75"/>
  <c r="R603" i="75" s="1"/>
  <c r="S603" i="75" s="1"/>
  <c r="G15" i="75"/>
  <c r="H15" i="75"/>
  <c r="R15" i="75" s="1"/>
  <c r="S15" i="75" s="1"/>
  <c r="H509" i="75"/>
  <c r="G509" i="75"/>
  <c r="R509" i="75" s="1"/>
  <c r="S509" i="75" s="1"/>
  <c r="H25" i="75"/>
  <c r="G25" i="75"/>
  <c r="R25" i="75" s="1"/>
  <c r="S25" i="75" s="1"/>
  <c r="H484" i="75"/>
  <c r="G484" i="75"/>
  <c r="G30" i="75"/>
  <c r="H30" i="75"/>
  <c r="H237" i="75"/>
  <c r="G237" i="75"/>
  <c r="R237" i="75" s="1"/>
  <c r="S237" i="75" s="1"/>
  <c r="H324" i="75"/>
  <c r="G324" i="75"/>
  <c r="R324" i="75" s="1"/>
  <c r="S324" i="75" s="1"/>
  <c r="G113" i="75"/>
  <c r="H113" i="75"/>
  <c r="R113" i="75" s="1"/>
  <c r="S113" i="75" s="1"/>
  <c r="H333" i="75"/>
  <c r="G333" i="75"/>
  <c r="R333" i="75" s="1"/>
  <c r="S333" i="75" s="1"/>
  <c r="G59" i="75"/>
  <c r="H59" i="75"/>
  <c r="H638" i="75"/>
  <c r="G638" i="75"/>
  <c r="G62" i="75"/>
  <c r="H62" i="75"/>
  <c r="R62" i="75" s="1"/>
  <c r="S62" i="75" s="1"/>
  <c r="G493" i="75"/>
  <c r="H493" i="75"/>
  <c r="R493" i="75" s="1"/>
  <c r="S493" i="75" s="1"/>
  <c r="H644" i="75"/>
  <c r="G644" i="75"/>
  <c r="R644" i="75" s="1"/>
  <c r="S644" i="75" s="1"/>
  <c r="H355" i="75"/>
  <c r="G355" i="75"/>
  <c r="R355" i="75" s="1"/>
  <c r="S355" i="75" s="1"/>
  <c r="H539" i="75"/>
  <c r="G539" i="75"/>
  <c r="G389" i="75"/>
  <c r="H389" i="75"/>
  <c r="H212" i="75"/>
  <c r="G212" i="75"/>
  <c r="G205" i="75"/>
  <c r="H205" i="75"/>
  <c r="R205" i="75" s="1"/>
  <c r="S205" i="75" s="1"/>
  <c r="G158" i="75"/>
  <c r="H158" i="75"/>
  <c r="R158" i="75" s="1"/>
  <c r="S158" i="75" s="1"/>
  <c r="H7" i="75"/>
  <c r="G7" i="75"/>
  <c r="R7" i="75" s="1"/>
  <c r="S7" i="75" s="1"/>
  <c r="H661" i="75"/>
  <c r="G661" i="75"/>
  <c r="G317" i="75"/>
  <c r="H317" i="75"/>
  <c r="H573" i="75"/>
  <c r="G573" i="75"/>
  <c r="H404" i="75"/>
  <c r="G404" i="75"/>
  <c r="R404" i="75" s="1"/>
  <c r="S404" i="75" s="1"/>
  <c r="H336" i="75"/>
  <c r="G336" i="75"/>
  <c r="R336" i="75" s="1"/>
  <c r="S336" i="75" s="1"/>
  <c r="G233" i="75"/>
  <c r="H233" i="75"/>
  <c r="H502" i="75"/>
  <c r="G502" i="75"/>
  <c r="H45" i="75"/>
  <c r="G45" i="75"/>
  <c r="G242" i="75"/>
  <c r="H242" i="75"/>
  <c r="G185" i="75"/>
  <c r="H185" i="75"/>
  <c r="R185" i="75" s="1"/>
  <c r="S185" i="75" s="1"/>
  <c r="H585" i="75"/>
  <c r="G585" i="75"/>
  <c r="R585" i="75" s="1"/>
  <c r="S585" i="75" s="1"/>
  <c r="H345" i="75"/>
  <c r="G345" i="75"/>
  <c r="R345" i="75" s="1"/>
  <c r="S345" i="75" s="1"/>
  <c r="H57" i="75"/>
  <c r="G57" i="75"/>
  <c r="H46" i="75"/>
  <c r="G46" i="75"/>
  <c r="G394" i="75"/>
  <c r="H394" i="75"/>
  <c r="R394" i="75" s="1"/>
  <c r="S394" i="75" s="1"/>
  <c r="G124" i="75"/>
  <c r="H124" i="75"/>
  <c r="R124" i="75" s="1"/>
  <c r="S124" i="75" s="1"/>
  <c r="G377" i="75"/>
  <c r="H377" i="75"/>
  <c r="R377" i="75" s="1"/>
  <c r="S377" i="75" s="1"/>
  <c r="H508" i="75"/>
  <c r="G508" i="75"/>
  <c r="G133" i="75"/>
  <c r="H133" i="75"/>
  <c r="H193" i="75"/>
  <c r="G193" i="75"/>
  <c r="G143" i="75"/>
  <c r="H143" i="75"/>
  <c r="G311" i="75"/>
  <c r="H311" i="75"/>
  <c r="R311" i="75" s="1"/>
  <c r="S311" i="75" s="1"/>
  <c r="H388" i="75"/>
  <c r="G388" i="75"/>
  <c r="R388" i="75" s="1"/>
  <c r="S388" i="75" s="1"/>
  <c r="G442" i="75"/>
  <c r="H442" i="75"/>
  <c r="H49" i="75"/>
  <c r="G49" i="75"/>
  <c r="G270" i="75"/>
  <c r="H270" i="75"/>
  <c r="G150" i="75"/>
  <c r="H150" i="75"/>
  <c r="R150" i="75" s="1"/>
  <c r="S150" i="75" s="1"/>
  <c r="G73" i="75"/>
  <c r="H73" i="75"/>
  <c r="R73" i="75" s="1"/>
  <c r="S73" i="75" s="1"/>
  <c r="H367" i="75"/>
  <c r="G367" i="75"/>
  <c r="R367" i="75" s="1"/>
  <c r="S367" i="75" s="1"/>
  <c r="H260" i="75"/>
  <c r="G260" i="75"/>
  <c r="R260" i="75" s="1"/>
  <c r="S260" i="75" s="1"/>
  <c r="H609" i="75"/>
  <c r="G609" i="75"/>
  <c r="H409" i="75"/>
  <c r="G409" i="75"/>
  <c r="H612" i="75"/>
  <c r="G612" i="75"/>
  <c r="H556" i="75"/>
  <c r="G556" i="75"/>
  <c r="R556" i="75" s="1"/>
  <c r="S556" i="75" s="1"/>
  <c r="G449" i="75"/>
  <c r="H449" i="75"/>
  <c r="R449" i="75" s="1"/>
  <c r="S449" i="75" s="1"/>
  <c r="H619" i="75"/>
  <c r="G619" i="75"/>
  <c r="R619" i="75" s="1"/>
  <c r="S619" i="75" s="1"/>
  <c r="H36" i="75"/>
  <c r="G36" i="75"/>
  <c r="G85" i="75"/>
  <c r="H85" i="75"/>
  <c r="H123" i="75"/>
  <c r="G123" i="75"/>
  <c r="R123" i="75" s="1"/>
  <c r="S123" i="75" s="1"/>
  <c r="H456" i="75"/>
  <c r="G456" i="75"/>
  <c r="R456" i="75" s="1"/>
  <c r="S456" i="75" s="1"/>
  <c r="H24" i="75"/>
  <c r="G24" i="75"/>
  <c r="R24" i="75" s="1"/>
  <c r="S24" i="75" s="1"/>
  <c r="G353" i="75"/>
  <c r="H353" i="75"/>
  <c r="H393" i="75"/>
  <c r="G393" i="75"/>
  <c r="G425" i="75"/>
  <c r="H425" i="75"/>
  <c r="H357" i="75"/>
  <c r="G357" i="75"/>
  <c r="H439" i="75"/>
  <c r="G439" i="75"/>
  <c r="R439" i="75" s="1"/>
  <c r="S439" i="75" s="1"/>
  <c r="G241" i="75"/>
  <c r="H241" i="75"/>
  <c r="R241" i="75" s="1"/>
  <c r="S241" i="75" s="1"/>
  <c r="H379" i="75"/>
  <c r="G379" i="75"/>
  <c r="R379" i="75" s="1"/>
  <c r="S379" i="75" s="1"/>
  <c r="H580" i="75"/>
  <c r="G580" i="75"/>
  <c r="G240" i="75"/>
  <c r="H240" i="75"/>
  <c r="H505" i="75"/>
  <c r="G505" i="75"/>
  <c r="R505" i="75" s="1"/>
  <c r="S505" i="75" s="1"/>
  <c r="H557" i="75"/>
  <c r="G557" i="75"/>
  <c r="R557" i="75" s="1"/>
  <c r="S557" i="75" s="1"/>
  <c r="G204" i="75"/>
  <c r="H204" i="75"/>
  <c r="H67" i="75"/>
  <c r="G67" i="75"/>
  <c r="R67" i="75" s="1"/>
  <c r="S67" i="75" s="1"/>
  <c r="H55" i="75"/>
  <c r="G55" i="75"/>
  <c r="H230" i="75"/>
  <c r="G230" i="75"/>
  <c r="G553" i="75"/>
  <c r="R553" i="75" s="1"/>
  <c r="S553" i="75" s="1"/>
  <c r="H553" i="75"/>
  <c r="H302" i="75"/>
  <c r="G302" i="75"/>
  <c r="R302" i="75" s="1"/>
  <c r="S302" i="75" s="1"/>
  <c r="G97" i="75"/>
  <c r="R97" i="75" s="1"/>
  <c r="S97" i="75" s="1"/>
  <c r="H97" i="75"/>
  <c r="G430" i="75"/>
  <c r="H430" i="75"/>
  <c r="H569" i="75"/>
  <c r="G569" i="75"/>
  <c r="H271" i="75"/>
  <c r="G271" i="75"/>
  <c r="H649" i="75"/>
  <c r="G649" i="75"/>
  <c r="R649" i="75" s="1"/>
  <c r="S649" i="75" s="1"/>
  <c r="H549" i="75"/>
  <c r="G549" i="75"/>
  <c r="R549" i="75" s="1"/>
  <c r="S549" i="75" s="1"/>
  <c r="H537" i="75"/>
  <c r="G537" i="75"/>
  <c r="R537" i="75" s="1"/>
  <c r="S537" i="75" s="1"/>
  <c r="H372" i="75"/>
  <c r="G372" i="75"/>
  <c r="R372" i="75" s="1"/>
  <c r="S372" i="75" s="1"/>
  <c r="H343" i="75"/>
  <c r="G343" i="75"/>
  <c r="H626" i="75"/>
  <c r="G626" i="75"/>
  <c r="G458" i="75"/>
  <c r="H458" i="75"/>
  <c r="H309" i="75"/>
  <c r="G309" i="75"/>
  <c r="H227" i="75"/>
  <c r="G227" i="75"/>
  <c r="R227" i="75" s="1"/>
  <c r="S227" i="75" s="1"/>
  <c r="H610" i="75"/>
  <c r="G610" i="75"/>
  <c r="R610" i="75" s="1"/>
  <c r="S610" i="75" s="1"/>
  <c r="H32" i="75"/>
  <c r="R32" i="75" s="1"/>
  <c r="S32" i="75" s="1"/>
  <c r="G32" i="75"/>
  <c r="H51" i="75"/>
  <c r="G51" i="75"/>
  <c r="H567" i="75"/>
  <c r="G567" i="75"/>
  <c r="R567" i="75" s="1"/>
  <c r="S567" i="75" s="1"/>
  <c r="G412" i="75"/>
  <c r="H412" i="75"/>
  <c r="R412" i="75" s="1"/>
  <c r="S412" i="75" s="1"/>
  <c r="H419" i="75"/>
  <c r="G419" i="75"/>
  <c r="R419" i="75" s="1"/>
  <c r="S419" i="75" s="1"/>
  <c r="H387" i="75"/>
  <c r="G387" i="75"/>
  <c r="R387" i="75" s="1"/>
  <c r="S387" i="75" s="1"/>
  <c r="G74" i="75"/>
  <c r="H74" i="75"/>
  <c r="G169" i="75"/>
  <c r="H169" i="75"/>
  <c r="G354" i="75"/>
  <c r="H354" i="75"/>
  <c r="G534" i="75"/>
  <c r="H534" i="75"/>
  <c r="R534" i="75" s="1"/>
  <c r="S534" i="75" s="1"/>
  <c r="G486" i="75"/>
  <c r="H486" i="75"/>
  <c r="R486" i="75" s="1"/>
  <c r="S486" i="75" s="1"/>
  <c r="H446" i="75"/>
  <c r="G446" i="75"/>
  <c r="R446" i="75" s="1"/>
  <c r="S446" i="75" s="1"/>
  <c r="H663" i="75"/>
  <c r="G663" i="75"/>
  <c r="G264" i="75"/>
  <c r="H264" i="75"/>
  <c r="H192" i="75"/>
  <c r="G192" i="75"/>
  <c r="R192" i="75" s="1"/>
  <c r="S192" i="75" s="1"/>
  <c r="G257" i="75"/>
  <c r="H257" i="75"/>
  <c r="R257" i="75" s="1"/>
  <c r="S257" i="75" s="1"/>
  <c r="H528" i="75"/>
  <c r="G528" i="75"/>
  <c r="R528" i="75" s="1"/>
  <c r="S528" i="75" s="1"/>
  <c r="H454" i="75"/>
  <c r="G454" i="75"/>
  <c r="R454" i="75" s="1"/>
  <c r="S454" i="75" s="1"/>
  <c r="H365" i="75"/>
  <c r="G365" i="75"/>
  <c r="H298" i="75"/>
  <c r="G298" i="75"/>
  <c r="H594" i="75"/>
  <c r="G594" i="75"/>
  <c r="R594" i="75" s="1"/>
  <c r="S594" i="75" s="1"/>
  <c r="H337" i="75"/>
  <c r="G337" i="75"/>
  <c r="R337" i="75" s="1"/>
  <c r="S337" i="75" s="1"/>
  <c r="H222" i="75"/>
  <c r="G222" i="75"/>
  <c r="R222" i="75" s="1"/>
  <c r="S222" i="75" s="1"/>
  <c r="H538" i="75"/>
  <c r="G538" i="75"/>
  <c r="R538" i="75" s="1"/>
  <c r="S538" i="75" s="1"/>
  <c r="G602" i="75"/>
  <c r="H602" i="75"/>
  <c r="H417" i="75"/>
  <c r="G417" i="75"/>
  <c r="R417" i="75" s="1"/>
  <c r="S417" i="75" s="1"/>
  <c r="H121" i="75"/>
  <c r="G121" i="75"/>
  <c r="R121" i="75" s="1"/>
  <c r="S121" i="75" s="1"/>
  <c r="H641" i="75"/>
  <c r="G641" i="75"/>
  <c r="H208" i="75"/>
  <c r="G208" i="75"/>
  <c r="H109" i="75"/>
  <c r="G109" i="75"/>
  <c r="H552" i="75"/>
  <c r="G552" i="75"/>
  <c r="G290" i="75"/>
  <c r="H290" i="75"/>
  <c r="R290" i="75" s="1"/>
  <c r="S290" i="75" s="1"/>
  <c r="G664" i="75"/>
  <c r="R664" i="75" s="1"/>
  <c r="S664" i="75" s="1"/>
  <c r="H664" i="75"/>
  <c r="H607" i="75"/>
  <c r="G607" i="75"/>
  <c r="R607" i="75" s="1"/>
  <c r="S607" i="75" s="1"/>
  <c r="H487" i="75"/>
  <c r="G487" i="75"/>
  <c r="H207" i="75"/>
  <c r="G207" i="75"/>
  <c r="H615" i="75"/>
  <c r="G615" i="75"/>
  <c r="G40" i="75"/>
  <c r="H40" i="75"/>
  <c r="R40" i="75" s="1"/>
  <c r="S40" i="75" s="1"/>
  <c r="H92" i="75"/>
  <c r="G92" i="75"/>
  <c r="R92" i="75" s="1"/>
  <c r="S92" i="75" s="1"/>
  <c r="H483" i="75"/>
  <c r="G483" i="75"/>
  <c r="R483" i="75" s="1"/>
  <c r="S483" i="75" s="1"/>
  <c r="G53" i="75"/>
  <c r="R53" i="75" s="1"/>
  <c r="S53" i="75" s="1"/>
  <c r="H53" i="75"/>
  <c r="H368" i="75"/>
  <c r="G368" i="75"/>
  <c r="G313" i="75"/>
  <c r="H313" i="75"/>
  <c r="H477" i="75"/>
  <c r="G477" i="75"/>
  <c r="H195" i="75"/>
  <c r="G195" i="75"/>
  <c r="R195" i="75" s="1"/>
  <c r="S195" i="75" s="1"/>
  <c r="H299" i="75"/>
  <c r="G299" i="75"/>
  <c r="H321" i="75"/>
  <c r="G321" i="75"/>
  <c r="G145" i="75"/>
  <c r="H145" i="75"/>
  <c r="H408" i="75"/>
  <c r="G408" i="75"/>
  <c r="H119" i="75"/>
  <c r="G119" i="75"/>
  <c r="R119" i="75" s="1"/>
  <c r="S119" i="75" s="1"/>
  <c r="H531" i="75"/>
  <c r="G531" i="75"/>
  <c r="R531" i="75" s="1"/>
  <c r="S531" i="75" s="1"/>
  <c r="H250" i="75"/>
  <c r="G250" i="75"/>
  <c r="G276" i="75"/>
  <c r="R276" i="75" s="1"/>
  <c r="S276" i="75" s="1"/>
  <c r="H276" i="75"/>
  <c r="H512" i="75"/>
  <c r="G512" i="75"/>
  <c r="R512" i="75" s="1"/>
  <c r="S512" i="75" s="1"/>
  <c r="H432" i="75"/>
  <c r="G432" i="75"/>
  <c r="G438" i="75"/>
  <c r="H438" i="75"/>
  <c r="G474" i="75"/>
  <c r="R474" i="75" s="1"/>
  <c r="S474" i="75" s="1"/>
  <c r="H474" i="75"/>
  <c r="H479" i="75"/>
  <c r="G479" i="75"/>
  <c r="R479" i="75" s="1"/>
  <c r="H543" i="75"/>
  <c r="G543" i="75"/>
  <c r="G52" i="75"/>
  <c r="H52" i="75"/>
  <c r="H381" i="75"/>
  <c r="G381" i="75"/>
  <c r="H634" i="75"/>
  <c r="G634" i="75"/>
  <c r="R634" i="75" s="1"/>
  <c r="S634" i="75" s="1"/>
  <c r="G28" i="75"/>
  <c r="R28" i="75" s="1"/>
  <c r="S28" i="75" s="1"/>
  <c r="H28" i="75"/>
  <c r="H413" i="75"/>
  <c r="G413" i="75"/>
  <c r="R413" i="75" s="1"/>
  <c r="S413" i="75" s="1"/>
  <c r="H464" i="75"/>
  <c r="G464" i="75"/>
  <c r="H319" i="75"/>
  <c r="G319" i="75"/>
  <c r="R319" i="75" s="1"/>
  <c r="S319" i="75" s="1"/>
  <c r="H284" i="75"/>
  <c r="G284" i="75"/>
  <c r="H466" i="75"/>
  <c r="G466" i="75"/>
  <c r="G395" i="75"/>
  <c r="R395" i="75" s="1"/>
  <c r="S395" i="75" s="1"/>
  <c r="H395" i="75"/>
  <c r="H422" i="75"/>
  <c r="G422" i="75"/>
  <c r="R422" i="75" s="1"/>
  <c r="S422" i="75" s="1"/>
  <c r="H338" i="75"/>
  <c r="G338" i="75"/>
  <c r="H307" i="75"/>
  <c r="G307" i="75"/>
  <c r="R307" i="75" s="1"/>
  <c r="S307" i="75" s="1"/>
  <c r="H578" i="75"/>
  <c r="G578" i="75"/>
  <c r="H542" i="75"/>
  <c r="G542" i="75"/>
  <c r="R542" i="75" s="1"/>
  <c r="S542" i="75" s="1"/>
  <c r="H211" i="75"/>
  <c r="G211" i="75"/>
  <c r="R211" i="75" s="1"/>
  <c r="S211" i="75" s="1"/>
  <c r="H103" i="75"/>
  <c r="G103" i="75"/>
  <c r="G206" i="75"/>
  <c r="R206" i="75" s="1"/>
  <c r="S206" i="75" s="1"/>
  <c r="H206" i="75"/>
  <c r="G347" i="75"/>
  <c r="H347" i="75"/>
  <c r="H427" i="75"/>
  <c r="G427" i="75"/>
  <c r="R427" i="75" s="1"/>
  <c r="S427" i="75" s="1"/>
  <c r="G96" i="75"/>
  <c r="R96" i="75" s="1"/>
  <c r="S96" i="75" s="1"/>
  <c r="H96" i="75"/>
  <c r="G316" i="75"/>
  <c r="H316" i="75"/>
  <c r="G131" i="75"/>
  <c r="H131" i="75"/>
  <c r="H403" i="75"/>
  <c r="G403" i="75"/>
  <c r="H563" i="75"/>
  <c r="G563" i="75"/>
  <c r="H608" i="75"/>
  <c r="G608" i="75"/>
  <c r="R608" i="75" s="1"/>
  <c r="S608" i="75" s="1"/>
  <c r="H624" i="75"/>
  <c r="R624" i="75" s="1"/>
  <c r="S624" i="75" s="1"/>
  <c r="G624" i="75"/>
  <c r="H371" i="75"/>
  <c r="G371" i="75"/>
  <c r="G327" i="75"/>
  <c r="H327" i="75"/>
  <c r="G71" i="75"/>
  <c r="H71" i="75"/>
  <c r="G303" i="75"/>
  <c r="H303" i="75"/>
  <c r="H82" i="75"/>
  <c r="G82" i="75"/>
  <c r="R82" i="75" s="1"/>
  <c r="S82" i="75" s="1"/>
  <c r="H429" i="75"/>
  <c r="R429" i="75" s="1"/>
  <c r="S429" i="75" s="1"/>
  <c r="G429" i="75"/>
  <c r="H287" i="75"/>
  <c r="G287" i="75"/>
  <c r="G256" i="75"/>
  <c r="H256" i="75"/>
  <c r="H249" i="75"/>
  <c r="G249" i="75"/>
  <c r="H83" i="75"/>
  <c r="R83" i="75" s="1"/>
  <c r="S83" i="75" s="1"/>
  <c r="G83" i="75"/>
  <c r="G98" i="75"/>
  <c r="H98" i="75"/>
  <c r="H447" i="75"/>
  <c r="G447" i="75"/>
  <c r="G401" i="75"/>
  <c r="H401" i="75"/>
  <c r="H551" i="75"/>
  <c r="G551" i="75"/>
  <c r="H358" i="75"/>
  <c r="G358" i="75"/>
  <c r="G382" i="75"/>
  <c r="H382" i="75"/>
  <c r="H220" i="75"/>
  <c r="G220" i="75"/>
  <c r="R220" i="75" s="1"/>
  <c r="S220" i="75" s="1"/>
  <c r="H283" i="75"/>
  <c r="R283" i="75" s="1"/>
  <c r="S283" i="75" s="1"/>
  <c r="G283" i="75"/>
  <c r="H56" i="75"/>
  <c r="G56" i="75"/>
  <c r="G5" i="75"/>
  <c r="H5" i="75"/>
  <c r="G533" i="75"/>
  <c r="H533" i="75"/>
  <c r="H416" i="75"/>
  <c r="G416" i="75"/>
  <c r="H54" i="75"/>
  <c r="G54" i="75"/>
  <c r="R54" i="75" s="1"/>
  <c r="S54" i="75" s="1"/>
  <c r="G497" i="75"/>
  <c r="R497" i="75" s="1"/>
  <c r="S497" i="75" s="1"/>
  <c r="H497" i="75"/>
  <c r="H66" i="75"/>
  <c r="G66" i="75"/>
  <c r="H48" i="75"/>
  <c r="G48" i="75"/>
  <c r="H198" i="75"/>
  <c r="G198" i="75"/>
  <c r="H228" i="75"/>
  <c r="R228" i="75" s="1"/>
  <c r="S228" i="75" s="1"/>
  <c r="G228" i="75"/>
  <c r="H391" i="75"/>
  <c r="G391" i="75"/>
  <c r="R391" i="75" s="1"/>
  <c r="S391" i="75" s="1"/>
  <c r="H517" i="75"/>
  <c r="R517" i="75" s="1"/>
  <c r="S517" i="75" s="1"/>
  <c r="G517" i="75"/>
  <c r="G554" i="75"/>
  <c r="H554" i="75"/>
  <c r="G269" i="75"/>
  <c r="H269" i="75"/>
  <c r="H289" i="75"/>
  <c r="G289" i="75"/>
  <c r="H625" i="75"/>
  <c r="G625" i="75"/>
  <c r="G78" i="75"/>
  <c r="H78" i="75"/>
  <c r="G521" i="75"/>
  <c r="H521" i="75"/>
  <c r="H42" i="75"/>
  <c r="R42" i="75" s="1"/>
  <c r="S42" i="75" s="1"/>
  <c r="G42" i="75"/>
  <c r="H44" i="75"/>
  <c r="G44" i="75"/>
  <c r="R44" i="75" s="1"/>
  <c r="S44" i="75" s="1"/>
  <c r="G410" i="75"/>
  <c r="H410" i="75"/>
  <c r="G100" i="75"/>
  <c r="H100" i="75"/>
  <c r="H665" i="75"/>
  <c r="G665" i="75"/>
  <c r="R665" i="75" s="1"/>
  <c r="S665" i="75" s="1"/>
  <c r="H31" i="75"/>
  <c r="G31" i="75"/>
  <c r="G216" i="75"/>
  <c r="H216" i="75"/>
  <c r="H369" i="75"/>
  <c r="G369" i="75"/>
  <c r="R369" i="75" s="1"/>
  <c r="S369" i="75" s="1"/>
  <c r="H362" i="75"/>
  <c r="G362" i="75"/>
  <c r="H350" i="75"/>
  <c r="G350" i="75"/>
  <c r="H448" i="75"/>
  <c r="G448" i="75"/>
  <c r="R448" i="75" s="1"/>
  <c r="S448" i="75" s="1"/>
  <c r="G266" i="75"/>
  <c r="H266" i="75"/>
  <c r="G255" i="75"/>
  <c r="H255" i="75"/>
  <c r="G329" i="75"/>
  <c r="H329" i="75"/>
  <c r="R329" i="75" s="1"/>
  <c r="S329" i="75" s="1"/>
  <c r="H310" i="75"/>
  <c r="G310" i="75"/>
  <c r="G568" i="75"/>
  <c r="H568" i="75"/>
  <c r="H560" i="75"/>
  <c r="G560" i="75"/>
  <c r="R560" i="75" s="1"/>
  <c r="S560" i="75" s="1"/>
  <c r="H9" i="75"/>
  <c r="R9" i="75" s="1"/>
  <c r="S9" i="75" s="1"/>
  <c r="G9" i="75"/>
  <c r="H229" i="75"/>
  <c r="G229" i="75"/>
  <c r="H550" i="75"/>
  <c r="G550" i="75"/>
  <c r="R550" i="75" s="1"/>
  <c r="S550" i="75" s="1"/>
  <c r="H68" i="75"/>
  <c r="G68" i="75"/>
  <c r="H359" i="75"/>
  <c r="G359" i="75"/>
  <c r="H274" i="75"/>
  <c r="G274" i="75"/>
  <c r="R274" i="75" s="1"/>
  <c r="S274" i="75" s="1"/>
  <c r="H234" i="75"/>
  <c r="R234" i="75" s="1"/>
  <c r="S234" i="75" s="1"/>
  <c r="G234" i="75"/>
  <c r="H496" i="75"/>
  <c r="G496" i="75"/>
  <c r="H187" i="75"/>
  <c r="G187" i="75"/>
  <c r="R187" i="75" s="1"/>
  <c r="S187" i="75" s="1"/>
  <c r="H259" i="75"/>
  <c r="G259" i="75"/>
  <c r="G89" i="75"/>
  <c r="H89" i="75"/>
  <c r="G144" i="75"/>
  <c r="H144" i="75"/>
  <c r="H423" i="75"/>
  <c r="R423" i="75" s="1"/>
  <c r="S423" i="75" s="1"/>
  <c r="G423" i="75"/>
  <c r="H373" i="75"/>
  <c r="G373" i="75"/>
  <c r="H584" i="75"/>
  <c r="G584" i="75"/>
  <c r="R584" i="75" s="1"/>
  <c r="S584" i="75" s="1"/>
  <c r="G507" i="75"/>
  <c r="H507" i="75"/>
  <c r="G267" i="75"/>
  <c r="H267" i="75"/>
  <c r="G167" i="75"/>
  <c r="H167" i="75"/>
  <c r="R167" i="75" s="1"/>
  <c r="S167" i="75" s="1"/>
  <c r="G342" i="75"/>
  <c r="R342" i="75" s="1"/>
  <c r="S342" i="75" s="1"/>
  <c r="H342" i="75"/>
  <c r="H361" i="75"/>
  <c r="G361" i="75"/>
  <c r="H115" i="75"/>
  <c r="G115" i="75"/>
  <c r="R115" i="75" s="1"/>
  <c r="S115" i="75" s="1"/>
  <c r="H285" i="75"/>
  <c r="G285" i="75"/>
  <c r="H300" i="75"/>
  <c r="G300" i="75"/>
  <c r="H523" i="75"/>
  <c r="G523" i="75"/>
  <c r="R523" i="75" s="1"/>
  <c r="S523" i="75" s="1"/>
  <c r="G64" i="75"/>
  <c r="R64" i="75" s="1"/>
  <c r="S64" i="75" s="1"/>
  <c r="H64" i="75"/>
  <c r="H363" i="75"/>
  <c r="G363" i="75"/>
  <c r="H243" i="75"/>
  <c r="G243" i="75"/>
  <c r="R243" i="75" s="1"/>
  <c r="S243" i="75" s="1"/>
  <c r="G16" i="75"/>
  <c r="H16" i="75"/>
  <c r="G445" i="75"/>
  <c r="H445" i="75"/>
  <c r="H380" i="75"/>
  <c r="G380" i="75"/>
  <c r="R380" i="75" s="1"/>
  <c r="S380" i="75" s="1"/>
  <c r="G443" i="75"/>
  <c r="H443" i="75"/>
  <c r="H436" i="75"/>
  <c r="G436" i="75"/>
  <c r="H183" i="75"/>
  <c r="G183" i="75"/>
  <c r="R183" i="75" s="1"/>
  <c r="S183" i="75" s="1"/>
  <c r="H163" i="75"/>
  <c r="G163" i="75"/>
  <c r="H457" i="75"/>
  <c r="G457" i="75"/>
  <c r="H81" i="75"/>
  <c r="G81" i="75"/>
  <c r="R81" i="75" s="1"/>
  <c r="S81" i="75" s="1"/>
  <c r="H482" i="75"/>
  <c r="G482" i="75"/>
  <c r="G245" i="75"/>
  <c r="H245" i="75"/>
  <c r="H320" i="75"/>
  <c r="G320" i="75"/>
  <c r="G390" i="75"/>
  <c r="H390" i="75"/>
  <c r="H611" i="75"/>
  <c r="G611" i="75"/>
  <c r="H630" i="75"/>
  <c r="G630" i="75"/>
  <c r="R630" i="75" s="1"/>
  <c r="S630" i="75" s="1"/>
  <c r="G102" i="75"/>
  <c r="R102" i="75" s="1"/>
  <c r="S102" i="75" s="1"/>
  <c r="H102" i="75"/>
  <c r="H396" i="75"/>
  <c r="G396" i="75"/>
  <c r="H397" i="75"/>
  <c r="G397" i="75"/>
  <c r="R397" i="75" s="1"/>
  <c r="S397" i="75" s="1"/>
  <c r="G75" i="75"/>
  <c r="H75" i="75"/>
  <c r="G522" i="75"/>
  <c r="H522" i="75"/>
  <c r="G146" i="75"/>
  <c r="H146" i="75"/>
  <c r="G14" i="75"/>
  <c r="R14" i="75" s="1"/>
  <c r="S14" i="75" s="1"/>
  <c r="H14" i="75"/>
  <c r="H655" i="75"/>
  <c r="G655" i="75"/>
  <c r="H325" i="75"/>
  <c r="G325" i="75"/>
  <c r="R325" i="75" s="1"/>
  <c r="S325" i="75" s="1"/>
  <c r="H181" i="75"/>
  <c r="G181" i="75"/>
  <c r="H635" i="75"/>
  <c r="G635" i="75"/>
  <c r="H489" i="75"/>
  <c r="G489" i="75"/>
  <c r="R489" i="75" s="1"/>
  <c r="S489" i="75" s="1"/>
  <c r="H122" i="75"/>
  <c r="R122" i="75" s="1"/>
  <c r="S122" i="75" s="1"/>
  <c r="G122" i="75"/>
  <c r="H398" i="75"/>
  <c r="G398" i="75"/>
  <c r="H332" i="75"/>
  <c r="G332" i="75"/>
  <c r="R332" i="75" s="1"/>
  <c r="S332" i="75" s="1"/>
  <c r="H434" i="75"/>
  <c r="G434" i="75"/>
  <c r="R434" i="75" s="1"/>
  <c r="S434" i="75" s="1"/>
  <c r="H407" i="75"/>
  <c r="G407" i="75"/>
  <c r="H650" i="75"/>
  <c r="G650" i="75"/>
  <c r="R650" i="75" s="1"/>
  <c r="S650" i="75" s="1"/>
  <c r="G294" i="75"/>
  <c r="H294" i="75"/>
  <c r="H244" i="75"/>
  <c r="G244" i="75"/>
  <c r="G72" i="75"/>
  <c r="H72" i="75"/>
  <c r="G411" i="75"/>
  <c r="H411" i="75"/>
  <c r="H467" i="75"/>
  <c r="G467" i="75"/>
  <c r="H166" i="75"/>
  <c r="G166" i="75"/>
  <c r="R166" i="75" s="1"/>
  <c r="S166" i="75" s="1"/>
  <c r="H8" i="75"/>
  <c r="G8" i="75"/>
  <c r="H572" i="75"/>
  <c r="G572" i="75"/>
  <c r="H11" i="75"/>
  <c r="G11" i="75"/>
  <c r="R11" i="75" s="1"/>
  <c r="S11" i="75" s="1"/>
  <c r="H579" i="75"/>
  <c r="G579" i="75"/>
  <c r="H581" i="75"/>
  <c r="G581" i="75"/>
  <c r="H171" i="75"/>
  <c r="G171" i="75"/>
  <c r="R171" i="75" s="1"/>
  <c r="S171" i="75" s="1"/>
  <c r="H669" i="75"/>
  <c r="R669" i="75" s="1"/>
  <c r="S669" i="75" s="1"/>
  <c r="G669" i="75"/>
  <c r="H540" i="75"/>
  <c r="G540" i="75"/>
  <c r="G450" i="75"/>
  <c r="H450" i="75"/>
  <c r="H406" i="75"/>
  <c r="G406" i="75"/>
  <c r="G217" i="75"/>
  <c r="H217" i="75"/>
  <c r="H499" i="75"/>
  <c r="G499" i="75"/>
  <c r="R499" i="75" s="1"/>
  <c r="S499" i="75" s="1"/>
  <c r="G622" i="75"/>
  <c r="R622" i="75" s="1"/>
  <c r="S622" i="75" s="1"/>
  <c r="H622" i="75"/>
  <c r="G348" i="75"/>
  <c r="H348" i="75"/>
  <c r="H138" i="75"/>
  <c r="G138" i="75"/>
  <c r="R138" i="75" s="1"/>
  <c r="S138" i="75" s="1"/>
  <c r="H154" i="75"/>
  <c r="G154" i="75"/>
  <c r="G173" i="75"/>
  <c r="R173" i="75" s="1"/>
  <c r="S173" i="75" s="1"/>
  <c r="H173" i="75"/>
  <c r="H178" i="75"/>
  <c r="G178" i="75"/>
  <c r="R178" i="75" s="1"/>
  <c r="S178" i="75" s="1"/>
  <c r="H344" i="75"/>
  <c r="R344" i="75" s="1"/>
  <c r="S344" i="75" s="1"/>
  <c r="G344" i="75"/>
  <c r="G278" i="75"/>
  <c r="H278" i="75"/>
  <c r="H494" i="75"/>
  <c r="G494" i="75"/>
  <c r="R494" i="75" s="1"/>
  <c r="S494" i="75" s="1"/>
  <c r="H599" i="75"/>
  <c r="G599" i="75"/>
  <c r="R599" i="75" s="1"/>
  <c r="S599" i="75" s="1"/>
  <c r="G378" i="75"/>
  <c r="R378" i="75" s="1"/>
  <c r="S378" i="75" s="1"/>
  <c r="H378" i="75"/>
  <c r="G478" i="75"/>
  <c r="H478" i="75"/>
  <c r="H164" i="75"/>
  <c r="R164" i="75" s="1"/>
  <c r="S164" i="75" s="1"/>
  <c r="G164" i="75"/>
  <c r="H364" i="75"/>
  <c r="G364" i="75"/>
  <c r="H182" i="75"/>
  <c r="G182" i="75"/>
  <c r="R182" i="75" s="1"/>
  <c r="S182" i="75" s="1"/>
  <c r="H296" i="75"/>
  <c r="G296" i="75"/>
  <c r="G437" i="75"/>
  <c r="H437" i="75"/>
  <c r="H151" i="75"/>
  <c r="G151" i="75"/>
  <c r="R151" i="75" s="1"/>
  <c r="S151" i="75" s="1"/>
  <c r="H199" i="75"/>
  <c r="G199" i="75"/>
  <c r="G292" i="75"/>
  <c r="H292" i="75"/>
  <c r="H248" i="75"/>
  <c r="G248" i="75"/>
  <c r="R248" i="75" s="1"/>
  <c r="S248" i="75" s="1"/>
  <c r="H440" i="75"/>
  <c r="G440" i="75"/>
  <c r="H322" i="75"/>
  <c r="R322" i="75" s="1"/>
  <c r="S322" i="75" s="1"/>
  <c r="G322" i="75"/>
  <c r="G460" i="75"/>
  <c r="H460" i="75"/>
  <c r="H441" i="75"/>
  <c r="G441" i="75"/>
  <c r="H659" i="75"/>
  <c r="G659" i="75"/>
  <c r="H536" i="75"/>
  <c r="G536" i="75"/>
  <c r="R536" i="75" s="1"/>
  <c r="S536" i="75" s="1"/>
  <c r="H606" i="75"/>
  <c r="G606" i="75"/>
  <c r="H288" i="75"/>
  <c r="G288" i="75"/>
  <c r="H315" i="75"/>
  <c r="G315" i="75"/>
  <c r="R315" i="75" s="1"/>
  <c r="S315" i="75" s="1"/>
  <c r="H191" i="75"/>
  <c r="G191" i="75"/>
  <c r="H405" i="75"/>
  <c r="G405" i="75"/>
  <c r="R405" i="75" s="1"/>
  <c r="S405" i="75" s="1"/>
  <c r="H643" i="75"/>
  <c r="G643" i="75"/>
  <c r="R643" i="75" s="1"/>
  <c r="S643" i="75" s="1"/>
  <c r="H613" i="75"/>
  <c r="G613" i="75"/>
  <c r="H475" i="75"/>
  <c r="G475" i="75"/>
  <c r="H470" i="75"/>
  <c r="G470" i="75"/>
  <c r="R470" i="75" s="1"/>
  <c r="S470" i="75" s="1"/>
  <c r="H583" i="75"/>
  <c r="G583" i="75"/>
  <c r="H10" i="75"/>
  <c r="G10" i="75"/>
  <c r="H468" i="75"/>
  <c r="G468" i="75"/>
  <c r="R468" i="75" s="1"/>
  <c r="S468" i="75" s="1"/>
  <c r="H428" i="75"/>
  <c r="G428" i="75"/>
  <c r="H247" i="75"/>
  <c r="G247" i="75"/>
  <c r="G76" i="75"/>
  <c r="H76" i="75"/>
  <c r="H492" i="75"/>
  <c r="G492" i="75"/>
  <c r="G253" i="75"/>
  <c r="R253" i="75" s="1"/>
  <c r="S253" i="75" s="1"/>
  <c r="H253" i="75"/>
  <c r="H503" i="75"/>
  <c r="G503" i="75"/>
  <c r="R503" i="75" s="1"/>
  <c r="S503" i="75" s="1"/>
  <c r="H471" i="75"/>
  <c r="G471" i="75"/>
  <c r="H453" i="75"/>
  <c r="G453" i="75"/>
  <c r="H39" i="75"/>
  <c r="G39" i="75"/>
  <c r="R39" i="75" s="1"/>
  <c r="S39" i="75" s="1"/>
  <c r="H642" i="75"/>
  <c r="R642" i="75" s="1"/>
  <c r="S642" i="75" s="1"/>
  <c r="G642" i="75"/>
  <c r="G426" i="75"/>
  <c r="H426" i="75"/>
  <c r="H433" i="75"/>
  <c r="G433" i="75"/>
  <c r="R433" i="75" s="1"/>
  <c r="S433" i="75" s="1"/>
  <c r="H202" i="75"/>
  <c r="G202" i="75"/>
  <c r="R202" i="75" s="1"/>
  <c r="S202" i="75" s="1"/>
  <c r="H170" i="75"/>
  <c r="G170" i="75"/>
  <c r="H576" i="75"/>
  <c r="G576" i="75"/>
  <c r="R576" i="75" s="1"/>
  <c r="S576" i="75" s="1"/>
  <c r="H360" i="75"/>
  <c r="R360" i="75" s="1"/>
  <c r="S360" i="75" s="1"/>
  <c r="G360" i="75"/>
  <c r="H79" i="75"/>
  <c r="G79" i="75"/>
  <c r="H210" i="75"/>
  <c r="G210" i="75"/>
  <c r="R210" i="75" s="1"/>
  <c r="S210" i="75" s="1"/>
  <c r="H152" i="75"/>
  <c r="G152" i="75"/>
  <c r="H451" i="75"/>
  <c r="G451" i="75"/>
  <c r="H180" i="75"/>
  <c r="G180" i="75"/>
  <c r="R180" i="75" s="1"/>
  <c r="S180" i="75" s="1"/>
  <c r="H279" i="75"/>
  <c r="G279" i="75"/>
  <c r="H598" i="75"/>
  <c r="G598" i="75"/>
  <c r="H282" i="75"/>
  <c r="G282" i="75"/>
  <c r="R282" i="75" s="1"/>
  <c r="S282" i="75" s="1"/>
  <c r="H651" i="75"/>
  <c r="G651" i="75"/>
  <c r="H548" i="75"/>
  <c r="G548" i="75"/>
  <c r="G545" i="75"/>
  <c r="H545" i="75"/>
  <c r="G132" i="75"/>
  <c r="R132" i="75" s="1"/>
  <c r="S132" i="75" s="1"/>
  <c r="H132" i="75"/>
  <c r="H331" i="75"/>
  <c r="G331" i="75"/>
  <c r="H21" i="75"/>
  <c r="G21" i="75"/>
  <c r="R21" i="75" s="1"/>
  <c r="S21" i="75" s="1"/>
  <c r="H632" i="75"/>
  <c r="G632" i="75"/>
  <c r="H224" i="75"/>
  <c r="G224" i="75"/>
  <c r="H246" i="75"/>
  <c r="G246" i="75"/>
  <c r="R246" i="75" s="1"/>
  <c r="S246" i="75" s="1"/>
  <c r="G90" i="75"/>
  <c r="H90" i="75"/>
  <c r="H526" i="75"/>
  <c r="G526" i="75"/>
  <c r="H110" i="75"/>
  <c r="G110" i="75"/>
  <c r="H597" i="75"/>
  <c r="G597" i="75"/>
  <c r="H194" i="75"/>
  <c r="G194" i="75"/>
  <c r="G29" i="75"/>
  <c r="H29" i="75"/>
  <c r="G305" i="75"/>
  <c r="R305" i="75" s="1"/>
  <c r="S305" i="75" s="1"/>
  <c r="H305" i="75"/>
  <c r="H414" i="75"/>
  <c r="G414" i="75"/>
  <c r="H561" i="75"/>
  <c r="G561" i="75"/>
  <c r="H286" i="75"/>
  <c r="G286" i="75"/>
  <c r="H370" i="75"/>
  <c r="G370" i="75"/>
  <c r="H605" i="75"/>
  <c r="G605" i="75"/>
  <c r="R605" i="75" s="1"/>
  <c r="S605" i="75" s="1"/>
  <c r="H637" i="75"/>
  <c r="G637" i="75"/>
  <c r="G570" i="75"/>
  <c r="H570" i="75"/>
  <c r="H94" i="75"/>
  <c r="G94" i="75"/>
  <c r="R94" i="75" s="1"/>
  <c r="S94" i="75" s="1"/>
  <c r="H184" i="75"/>
  <c r="G184" i="75"/>
  <c r="H519" i="75"/>
  <c r="G519" i="75"/>
  <c r="H600" i="75"/>
  <c r="G600" i="75"/>
  <c r="R600" i="75" s="1"/>
  <c r="S600" i="75" s="1"/>
  <c r="H636" i="75"/>
  <c r="R636" i="75" s="1"/>
  <c r="S636" i="75" s="1"/>
  <c r="G636" i="75"/>
  <c r="H495" i="75"/>
  <c r="G495" i="75"/>
  <c r="H668" i="75"/>
  <c r="G668" i="75"/>
  <c r="H667" i="75"/>
  <c r="G667" i="75"/>
  <c r="H189" i="75"/>
  <c r="G189" i="75"/>
  <c r="H657" i="75"/>
  <c r="G657" i="75"/>
  <c r="R657" i="75" s="1"/>
  <c r="S657" i="75" s="1"/>
  <c r="H127" i="75"/>
  <c r="G127" i="75"/>
  <c r="H130" i="75"/>
  <c r="G130" i="75"/>
  <c r="R130" i="75" s="1"/>
  <c r="S130" i="75" s="1"/>
  <c r="H566" i="75"/>
  <c r="G566" i="75"/>
  <c r="H236" i="75"/>
  <c r="G236" i="75"/>
  <c r="G13" i="75"/>
  <c r="H13" i="75"/>
  <c r="H375" i="75"/>
  <c r="G375" i="75"/>
  <c r="R375" i="75" s="1"/>
  <c r="S375" i="75" s="1"/>
  <c r="H128" i="75"/>
  <c r="R128" i="75" s="1"/>
  <c r="S128" i="75" s="1"/>
  <c r="G128" i="75"/>
  <c r="H235" i="75"/>
  <c r="G235" i="75"/>
  <c r="H590" i="75"/>
  <c r="G590" i="75"/>
  <c r="R590" i="75" s="1"/>
  <c r="S590" i="75" s="1"/>
  <c r="G444" i="75"/>
  <c r="H444" i="75"/>
  <c r="G4" i="75"/>
  <c r="H4" i="75"/>
  <c r="G61" i="75"/>
  <c r="H61" i="75"/>
  <c r="H262" i="75"/>
  <c r="G262" i="75"/>
  <c r="H640" i="75"/>
  <c r="G640" i="75"/>
  <c r="H544" i="75"/>
  <c r="G544" i="75"/>
  <c r="H190" i="75"/>
  <c r="G190" i="75"/>
  <c r="G86" i="75"/>
  <c r="H86" i="75"/>
  <c r="H647" i="75"/>
  <c r="G647" i="75"/>
  <c r="R647" i="75" s="1"/>
  <c r="S647" i="75" s="1"/>
  <c r="H63" i="75"/>
  <c r="G63" i="75"/>
  <c r="H263" i="75"/>
  <c r="G263" i="75"/>
  <c r="H510" i="75"/>
  <c r="G510" i="75"/>
  <c r="H614" i="75"/>
  <c r="G614" i="75"/>
  <c r="G147" i="75"/>
  <c r="H147" i="75"/>
  <c r="H232" i="75"/>
  <c r="G232" i="75"/>
  <c r="R232" i="75" s="1"/>
  <c r="S232" i="75" s="1"/>
  <c r="H461" i="75"/>
  <c r="G461" i="75"/>
  <c r="H223" i="75"/>
  <c r="G223" i="75"/>
  <c r="H660" i="75"/>
  <c r="G660" i="75"/>
  <c r="G277" i="75"/>
  <c r="H277" i="75"/>
  <c r="H297" i="75"/>
  <c r="G297" i="75"/>
  <c r="H646" i="75"/>
  <c r="G646" i="75"/>
  <c r="R646" i="75" s="1"/>
  <c r="S646" i="75" s="1"/>
  <c r="H93" i="75"/>
  <c r="G93" i="75"/>
  <c r="H575" i="75"/>
  <c r="G575" i="75"/>
  <c r="H501" i="75"/>
  <c r="G501" i="75"/>
  <c r="H559" i="75"/>
  <c r="G559" i="75"/>
  <c r="H648" i="75"/>
  <c r="G648" i="75"/>
  <c r="G87" i="75"/>
  <c r="H87" i="75"/>
  <c r="H587" i="75"/>
  <c r="R587" i="75" s="1"/>
  <c r="S587" i="75" s="1"/>
  <c r="G587" i="75"/>
  <c r="H662" i="75"/>
  <c r="G662" i="75"/>
  <c r="R662" i="75" s="1"/>
  <c r="S662" i="75" s="1"/>
  <c r="G252" i="75"/>
  <c r="H252" i="75"/>
  <c r="H476" i="75"/>
  <c r="G476" i="75"/>
  <c r="H577" i="75"/>
  <c r="G577" i="75"/>
  <c r="R577" i="75" s="1"/>
  <c r="S577" i="75" s="1"/>
  <c r="H518" i="75"/>
  <c r="G518" i="75"/>
  <c r="R518" i="75" s="1"/>
  <c r="S518" i="75" s="1"/>
  <c r="G472" i="75"/>
  <c r="R472" i="75" s="1"/>
  <c r="S472" i="75" s="1"/>
  <c r="H472" i="75"/>
  <c r="H481" i="75"/>
  <c r="G481" i="75"/>
  <c r="R481" i="75" s="1"/>
  <c r="S481" i="75" s="1"/>
  <c r="G111" i="75"/>
  <c r="H111" i="75"/>
  <c r="H421" i="75"/>
  <c r="G421" i="75"/>
  <c r="H596" i="75"/>
  <c r="G596" i="75"/>
  <c r="H142" i="75"/>
  <c r="G142" i="75"/>
  <c r="R142" i="75" s="1"/>
  <c r="S142" i="75" s="1"/>
  <c r="H588" i="75"/>
  <c r="R588" i="75" s="1"/>
  <c r="S588" i="75" s="1"/>
  <c r="G588" i="75"/>
  <c r="H177" i="75"/>
  <c r="G177" i="75"/>
  <c r="R177" i="75" s="1"/>
  <c r="S177" i="75" s="1"/>
  <c r="G258" i="75"/>
  <c r="H258" i="75"/>
  <c r="G65" i="75"/>
  <c r="H65" i="75"/>
  <c r="H653" i="75"/>
  <c r="G653" i="75"/>
  <c r="G197" i="75"/>
  <c r="H197" i="75"/>
  <c r="H592" i="75"/>
  <c r="G592" i="75"/>
  <c r="G218" i="75"/>
  <c r="H218" i="75"/>
  <c r="H620" i="75"/>
  <c r="G620" i="75"/>
  <c r="H524" i="75"/>
  <c r="G524" i="75"/>
  <c r="R524" i="75" s="1"/>
  <c r="S524" i="75" s="1"/>
  <c r="H463" i="75"/>
  <c r="G463" i="75"/>
  <c r="H33" i="75"/>
  <c r="G33" i="75"/>
  <c r="R33" i="75" s="1"/>
  <c r="S33" i="75" s="1"/>
  <c r="G376" i="75"/>
  <c r="R376" i="75" s="1"/>
  <c r="S376" i="75" s="1"/>
  <c r="H376" i="75"/>
  <c r="H366" i="75"/>
  <c r="G366" i="75"/>
  <c r="R366" i="75" s="1"/>
  <c r="S366" i="75" s="1"/>
  <c r="H280" i="75"/>
  <c r="G280" i="75"/>
  <c r="R280" i="75" s="1"/>
  <c r="S280" i="75" s="1"/>
  <c r="H529" i="75"/>
  <c r="G529" i="75"/>
  <c r="H462" i="75"/>
  <c r="G462" i="75"/>
  <c r="H654" i="75"/>
  <c r="G654" i="75"/>
  <c r="R654" i="75" s="1"/>
  <c r="S654" i="75" s="1"/>
  <c r="H384" i="75"/>
  <c r="R384" i="75" s="1"/>
  <c r="S384" i="75" s="1"/>
  <c r="G384" i="75"/>
  <c r="H326" i="75"/>
  <c r="G326" i="75"/>
  <c r="R326" i="75" s="1"/>
  <c r="S326" i="75" s="1"/>
  <c r="H400" i="75"/>
  <c r="G400" i="75"/>
  <c r="R400" i="75" s="1"/>
  <c r="S400" i="75" s="1"/>
  <c r="G473" i="75"/>
  <c r="H473" i="75"/>
  <c r="H374" i="75"/>
  <c r="G374" i="75"/>
  <c r="H272" i="75"/>
  <c r="G272" i="75"/>
  <c r="R272" i="75" s="1"/>
  <c r="S272" i="75" s="1"/>
  <c r="G186" i="75"/>
  <c r="R186" i="75" s="1"/>
  <c r="S186" i="75" s="1"/>
  <c r="H186" i="75"/>
  <c r="H335" i="75"/>
  <c r="G335" i="75"/>
  <c r="R335" i="75" s="1"/>
  <c r="S335" i="75" s="1"/>
  <c r="G275" i="75"/>
  <c r="H275" i="75"/>
  <c r="G652" i="75"/>
  <c r="H652" i="75"/>
  <c r="H455" i="75"/>
  <c r="G455" i="75"/>
  <c r="G174" i="75"/>
  <c r="H174" i="75"/>
  <c r="G239" i="75"/>
  <c r="R239" i="75" s="1"/>
  <c r="S239" i="75" s="1"/>
  <c r="H239" i="75"/>
  <c r="H582" i="75"/>
  <c r="G582" i="75"/>
  <c r="R582" i="75" s="1"/>
  <c r="S582" i="75" s="1"/>
  <c r="H435" i="75"/>
  <c r="G435" i="75"/>
  <c r="H339" i="75"/>
  <c r="G339" i="75"/>
  <c r="R339" i="75" s="1"/>
  <c r="S339" i="75" s="1"/>
  <c r="G60" i="75"/>
  <c r="H60" i="75"/>
  <c r="H99" i="75"/>
  <c r="G99" i="75"/>
  <c r="R99" i="75" s="1"/>
  <c r="S99" i="75" s="1"/>
  <c r="H26" i="75"/>
  <c r="R26" i="75" s="1"/>
  <c r="S26" i="75" s="1"/>
  <c r="G26" i="75"/>
  <c r="H558" i="75"/>
  <c r="G558" i="75"/>
  <c r="R558" i="75" s="1"/>
  <c r="S558" i="75" s="1"/>
  <c r="H231" i="75"/>
  <c r="G231" i="75"/>
  <c r="R231" i="75" s="1"/>
  <c r="S231" i="75" s="1"/>
  <c r="G203" i="75"/>
  <c r="H203" i="75"/>
  <c r="R203" i="75" s="1"/>
  <c r="S203" i="75" s="1"/>
  <c r="H176" i="75"/>
  <c r="G176" i="75"/>
  <c r="H469" i="75"/>
  <c r="G469" i="75"/>
  <c r="R469" i="75" s="1"/>
  <c r="S469" i="75" s="1"/>
  <c r="G424" i="75"/>
  <c r="H424" i="75"/>
  <c r="G172" i="75"/>
  <c r="H172" i="75"/>
  <c r="H392" i="75"/>
  <c r="G392" i="75"/>
  <c r="R392" i="75" s="1"/>
  <c r="S392" i="75" s="1"/>
  <c r="H23" i="75"/>
  <c r="G23" i="75"/>
  <c r="R23" i="75" s="1"/>
  <c r="S23" i="75" s="1"/>
  <c r="H273" i="75"/>
  <c r="G273" i="75"/>
  <c r="H116" i="75"/>
  <c r="G116" i="75"/>
  <c r="R116" i="75" s="1"/>
  <c r="S116" i="75" s="1"/>
  <c r="G341" i="75"/>
  <c r="R341" i="75" s="1"/>
  <c r="S341" i="75" s="1"/>
  <c r="H341" i="75"/>
  <c r="H117" i="75"/>
  <c r="G117" i="75"/>
  <c r="R117" i="75" s="1"/>
  <c r="S117" i="75" s="1"/>
  <c r="G312" i="75"/>
  <c r="H312" i="75"/>
  <c r="H504" i="75"/>
  <c r="G504" i="75"/>
  <c r="H431" i="75"/>
  <c r="G431" i="75"/>
  <c r="H628" i="75"/>
  <c r="G628" i="75"/>
  <c r="R628" i="75" s="1"/>
  <c r="S628" i="75" s="1"/>
  <c r="H70" i="75"/>
  <c r="R70" i="75" s="1"/>
  <c r="S70" i="75" s="1"/>
  <c r="G70" i="75"/>
  <c r="G101" i="75"/>
  <c r="H101" i="75"/>
  <c r="H666" i="75"/>
  <c r="G666" i="75"/>
  <c r="H527" i="75"/>
  <c r="G527" i="75"/>
  <c r="H658" i="75"/>
  <c r="G658" i="75"/>
  <c r="H500" i="75"/>
  <c r="G500" i="75"/>
  <c r="R500" i="75" s="1"/>
  <c r="S500" i="75" s="1"/>
  <c r="H633" i="75"/>
  <c r="G633" i="75"/>
  <c r="H595" i="75"/>
  <c r="G595" i="75"/>
  <c r="R595" i="75" s="1"/>
  <c r="S595" i="75" s="1"/>
  <c r="H295" i="75"/>
  <c r="G295" i="75"/>
  <c r="H547" i="75"/>
  <c r="G547" i="75"/>
  <c r="G17" i="75"/>
  <c r="H17" i="75"/>
  <c r="H114" i="75"/>
  <c r="G114" i="75"/>
  <c r="R114" i="75" s="1"/>
  <c r="S114" i="75" s="1"/>
  <c r="H574" i="75"/>
  <c r="G574" i="75"/>
  <c r="H564" i="75"/>
  <c r="G564" i="75"/>
  <c r="R564" i="75" s="1"/>
  <c r="S564" i="75" s="1"/>
  <c r="H201" i="75"/>
  <c r="G201" i="75"/>
  <c r="G161" i="75"/>
  <c r="H161" i="75"/>
  <c r="H261" i="75"/>
  <c r="G261" i="75"/>
  <c r="H352" i="75"/>
  <c r="G352" i="75"/>
  <c r="R352" i="75" s="1"/>
  <c r="S352" i="75" s="1"/>
  <c r="H84" i="75"/>
  <c r="G84" i="75"/>
  <c r="H399" i="75"/>
  <c r="G399" i="75"/>
  <c r="R399" i="75" s="1"/>
  <c r="S399" i="75" s="1"/>
  <c r="G251" i="75"/>
  <c r="H251" i="75"/>
  <c r="H301" i="75"/>
  <c r="G301" i="75"/>
  <c r="H356" i="75"/>
  <c r="G356" i="75"/>
  <c r="G293" i="75"/>
  <c r="H293" i="75"/>
  <c r="H420" i="75"/>
  <c r="G420" i="75"/>
  <c r="H118" i="75"/>
  <c r="G118" i="75"/>
  <c r="R118" i="75" s="1"/>
  <c r="S118" i="75" s="1"/>
  <c r="H35" i="75"/>
  <c r="G35" i="75"/>
  <c r="H386" i="75"/>
  <c r="G386" i="75"/>
  <c r="H385" i="75"/>
  <c r="G385" i="75"/>
  <c r="H105" i="75"/>
  <c r="G105" i="75"/>
  <c r="H19" i="75"/>
  <c r="G19" i="75"/>
  <c r="H513" i="75"/>
  <c r="G513" i="75"/>
  <c r="R513" i="75" s="1"/>
  <c r="S513" i="75" s="1"/>
  <c r="H351" i="75"/>
  <c r="G351" i="75"/>
  <c r="R351" i="75" s="1"/>
  <c r="S351" i="75" s="1"/>
  <c r="H490" i="75"/>
  <c r="G490" i="75"/>
  <c r="R490" i="75" s="1"/>
  <c r="S490" i="75" s="1"/>
  <c r="H631" i="75"/>
  <c r="G631" i="75"/>
  <c r="H165" i="75"/>
  <c r="G165" i="75"/>
  <c r="R165" i="75" s="1"/>
  <c r="S165" i="75" s="1"/>
  <c r="G520" i="75"/>
  <c r="H520" i="75"/>
  <c r="G318" i="75"/>
  <c r="H318" i="75"/>
  <c r="R318" i="75" s="1"/>
  <c r="S318" i="75" s="1"/>
  <c r="G306" i="75"/>
  <c r="H306" i="75"/>
  <c r="H37" i="75"/>
  <c r="G37" i="75"/>
  <c r="H383" i="75"/>
  <c r="G383" i="75"/>
  <c r="Y687" i="75"/>
  <c r="AD687" i="75" s="1"/>
  <c r="AE687" i="75" s="1"/>
  <c r="Y694" i="75"/>
  <c r="AK694" i="75" s="1"/>
  <c r="AL694" i="75" s="1"/>
  <c r="R71" i="75"/>
  <c r="S71" i="75" s="1"/>
  <c r="Y692" i="75"/>
  <c r="AR692" i="75" s="1"/>
  <c r="AS692" i="75" s="1"/>
  <c r="Y682" i="75"/>
  <c r="AK682" i="75" s="1"/>
  <c r="AL682" i="75" s="1"/>
  <c r="Y691" i="75"/>
  <c r="AK691" i="75" s="1"/>
  <c r="AL691" i="75" s="1"/>
  <c r="Y697" i="75"/>
  <c r="AR697" i="75" s="1"/>
  <c r="AS697" i="75" s="1"/>
  <c r="Y677" i="75"/>
  <c r="AR677" i="75" s="1"/>
  <c r="AS677" i="75" s="1"/>
  <c r="Y685" i="75"/>
  <c r="AY685" i="75" s="1"/>
  <c r="AZ685" i="75" s="1"/>
  <c r="R386" i="75"/>
  <c r="S386" i="75" s="1"/>
  <c r="T677" i="75"/>
  <c r="Y696" i="75"/>
  <c r="AD696" i="75" s="1"/>
  <c r="AE696" i="75" s="1"/>
  <c r="R281" i="75"/>
  <c r="S281" i="75" s="1"/>
  <c r="R631" i="75"/>
  <c r="S631" i="75" s="1"/>
  <c r="Y681" i="75"/>
  <c r="AK681" i="75" s="1"/>
  <c r="AL681" i="75" s="1"/>
  <c r="R527" i="75"/>
  <c r="S527" i="75" s="1"/>
  <c r="R58" i="75"/>
  <c r="S58" i="75" s="1"/>
  <c r="R43" i="75"/>
  <c r="S43" i="75" s="1"/>
  <c r="R403" i="75"/>
  <c r="S403" i="75" s="1"/>
  <c r="Y3" i="75"/>
  <c r="AY3" i="75" s="1"/>
  <c r="AZ3" i="75" s="1"/>
  <c r="R51" i="75"/>
  <c r="S51" i="75" s="1"/>
  <c r="R155" i="75"/>
  <c r="S155" i="75" s="1"/>
  <c r="R242" i="75"/>
  <c r="S242" i="75" s="1"/>
  <c r="R382" i="75"/>
  <c r="S382" i="75" s="1"/>
  <c r="R190" i="75"/>
  <c r="S190" i="75" s="1"/>
  <c r="R50" i="75"/>
  <c r="S50" i="75" s="1"/>
  <c r="Y689" i="75"/>
  <c r="AY689" i="75" s="1"/>
  <c r="AZ689" i="75" s="1"/>
  <c r="R55" i="75"/>
  <c r="S55" i="75" s="1"/>
  <c r="R354" i="75"/>
  <c r="S354" i="75" s="1"/>
  <c r="R193" i="75"/>
  <c r="S193" i="75" s="1"/>
  <c r="R310" i="75"/>
  <c r="S310" i="75" s="1"/>
  <c r="R418" i="75"/>
  <c r="S418" i="75" s="1"/>
  <c r="Y688" i="75"/>
  <c r="AD688" i="75" s="1"/>
  <c r="AE688" i="75" s="1"/>
  <c r="R59" i="75"/>
  <c r="S59" i="75" s="1"/>
  <c r="R57" i="75"/>
  <c r="S57" i="75" s="1"/>
  <c r="R533" i="75"/>
  <c r="S533" i="75" s="1"/>
  <c r="Y700" i="75"/>
  <c r="AR700" i="75" s="1"/>
  <c r="AS700" i="75" s="1"/>
  <c r="Y675" i="75"/>
  <c r="AY675" i="75" s="1"/>
  <c r="AZ675" i="75" s="1"/>
  <c r="R597" i="75"/>
  <c r="S597" i="75" s="1"/>
  <c r="R459" i="75"/>
  <c r="S459" i="75" s="1"/>
  <c r="R249" i="75"/>
  <c r="S249" i="75" s="1"/>
  <c r="R361" i="75"/>
  <c r="S361" i="75" s="1"/>
  <c r="T700" i="75"/>
  <c r="R340" i="75"/>
  <c r="S340" i="75" s="1"/>
  <c r="R236" i="75"/>
  <c r="S236" i="75" s="1"/>
  <c r="R466" i="75"/>
  <c r="S466" i="75" s="1"/>
  <c r="R5" i="75"/>
  <c r="S5" i="75" s="1"/>
  <c r="R230" i="75"/>
  <c r="S230" i="75" s="1"/>
  <c r="R140" i="75"/>
  <c r="S140" i="75" s="1"/>
  <c r="R37" i="75"/>
  <c r="S37" i="75" s="1"/>
  <c r="R49" i="75"/>
  <c r="S49" i="75" s="1"/>
  <c r="R663" i="75"/>
  <c r="S663" i="75" s="1"/>
  <c r="R161" i="75"/>
  <c r="S161" i="75" s="1"/>
  <c r="R652" i="75"/>
  <c r="S652" i="75" s="1"/>
  <c r="R358" i="75"/>
  <c r="S358" i="75" s="1"/>
  <c r="R357" i="75"/>
  <c r="S357" i="75" s="1"/>
  <c r="R535" i="75"/>
  <c r="S535" i="75" s="1"/>
  <c r="R539" i="75"/>
  <c r="S539" i="75" s="1"/>
  <c r="R240" i="75"/>
  <c r="S240" i="75" s="1"/>
  <c r="R424" i="75"/>
  <c r="S424" i="75" s="1"/>
  <c r="R343" i="75"/>
  <c r="S343" i="75" s="1"/>
  <c r="R264" i="75"/>
  <c r="S264" i="75" s="1"/>
  <c r="R612" i="75"/>
  <c r="S612" i="75" s="1"/>
  <c r="R638" i="75"/>
  <c r="S638" i="75" s="1"/>
  <c r="R477" i="75"/>
  <c r="S477" i="75" s="1"/>
  <c r="R320" i="75"/>
  <c r="S320" i="75" s="1"/>
  <c r="R521" i="75"/>
  <c r="S521" i="75" s="1"/>
  <c r="R406" i="75"/>
  <c r="S406" i="75" s="1"/>
  <c r="R502" i="75"/>
  <c r="S502" i="75" s="1"/>
  <c r="R425" i="75"/>
  <c r="S425" i="75" s="1"/>
  <c r="R314" i="75"/>
  <c r="S314" i="75" s="1"/>
  <c r="R570" i="75"/>
  <c r="S570" i="75" s="1"/>
  <c r="R390" i="75"/>
  <c r="S390" i="75" s="1"/>
  <c r="R198" i="75"/>
  <c r="S198" i="75" s="1"/>
  <c r="R515" i="75"/>
  <c r="S515" i="75" s="1"/>
  <c r="R431" i="75"/>
  <c r="S431" i="75" s="1"/>
  <c r="R579" i="75"/>
  <c r="S579" i="75" s="1"/>
  <c r="R133" i="75"/>
  <c r="S133" i="75" s="1"/>
  <c r="R506" i="75"/>
  <c r="S506" i="75" s="1"/>
  <c r="R109" i="75"/>
  <c r="S109" i="75" s="1"/>
  <c r="R36" i="75"/>
  <c r="S36" i="75" s="1"/>
  <c r="R266" i="75"/>
  <c r="S266" i="75" s="1"/>
  <c r="R72" i="75"/>
  <c r="S72" i="75" s="1"/>
  <c r="R45" i="75"/>
  <c r="S45" i="75" s="1"/>
  <c r="R30" i="75"/>
  <c r="S30" i="75" s="1"/>
  <c r="R224" i="75"/>
  <c r="S224" i="75" s="1"/>
  <c r="R106" i="75"/>
  <c r="S106" i="75" s="1"/>
  <c r="R75" i="75"/>
  <c r="S75" i="75" s="1"/>
  <c r="R601" i="75"/>
  <c r="S601" i="75" s="1"/>
  <c r="R250" i="75"/>
  <c r="S250" i="75" s="1"/>
  <c r="S676" i="75"/>
  <c r="T676" i="75" s="1"/>
  <c r="S679" i="75"/>
  <c r="T679" i="75" s="1"/>
  <c r="S671" i="75"/>
  <c r="S690" i="75"/>
  <c r="T690" i="75" s="1"/>
  <c r="S672" i="75"/>
  <c r="R661" i="75"/>
  <c r="S661" i="75" s="1"/>
  <c r="R554" i="75"/>
  <c r="S554" i="75" s="1"/>
  <c r="R639" i="75"/>
  <c r="S639" i="75" s="1"/>
  <c r="R156" i="75"/>
  <c r="S156" i="75" s="1"/>
  <c r="R617" i="75"/>
  <c r="S617" i="75" s="1"/>
  <c r="R573" i="75"/>
  <c r="S573" i="75" s="1"/>
  <c r="R401" i="75"/>
  <c r="S401" i="75" s="1"/>
  <c r="R95" i="75"/>
  <c r="S95" i="75" s="1"/>
  <c r="R614" i="75"/>
  <c r="S614" i="75" s="1"/>
  <c r="R421" i="75"/>
  <c r="S421" i="75" s="1"/>
  <c r="R484" i="75"/>
  <c r="S484" i="75" s="1"/>
  <c r="R212" i="75"/>
  <c r="S212" i="75" s="1"/>
  <c r="R108" i="75"/>
  <c r="S108" i="75" s="1"/>
  <c r="R288" i="75"/>
  <c r="S288" i="75" s="1"/>
  <c r="R667" i="75"/>
  <c r="S667" i="75" s="1"/>
  <c r="R529" i="75"/>
  <c r="S529" i="75" s="1"/>
  <c r="R259" i="75"/>
  <c r="S259" i="75" s="1"/>
  <c r="R591" i="75"/>
  <c r="S591" i="75" s="1"/>
  <c r="R169" i="75"/>
  <c r="S169" i="75" s="1"/>
  <c r="R139" i="75"/>
  <c r="S139" i="75" s="1"/>
  <c r="R134" i="75"/>
  <c r="S134" i="75" s="1"/>
  <c r="R473" i="75"/>
  <c r="S473" i="75" s="1"/>
  <c r="R452" i="75"/>
  <c r="S452" i="75" s="1"/>
  <c r="R299" i="75"/>
  <c r="S299" i="75" s="1"/>
  <c r="R476" i="75"/>
  <c r="S476" i="75" s="1"/>
  <c r="R219" i="75"/>
  <c r="S219" i="75" s="1"/>
  <c r="R16" i="75"/>
  <c r="S16" i="75" s="1"/>
  <c r="R301" i="75"/>
  <c r="S301" i="75" s="1"/>
  <c r="R444" i="75"/>
  <c r="S444" i="75" s="1"/>
  <c r="R547" i="75"/>
  <c r="S547" i="75" s="1"/>
  <c r="R438" i="75"/>
  <c r="S438" i="75" s="1"/>
  <c r="R136" i="75"/>
  <c r="S136" i="75" s="1"/>
  <c r="R19" i="75"/>
  <c r="S19" i="75" s="1"/>
  <c r="R409" i="75"/>
  <c r="S409" i="75" s="1"/>
  <c r="R411" i="75"/>
  <c r="S411" i="75" s="1"/>
  <c r="R330" i="75"/>
  <c r="S330" i="75" s="1"/>
  <c r="R580" i="75"/>
  <c r="S580" i="75" s="1"/>
  <c r="R285" i="75"/>
  <c r="S285" i="75" s="1"/>
  <c r="R270" i="75"/>
  <c r="S270" i="75" s="1"/>
  <c r="R641" i="75"/>
  <c r="S641" i="75" s="1"/>
  <c r="R265" i="75"/>
  <c r="S265" i="75" s="1"/>
  <c r="S698" i="75"/>
  <c r="T698" i="75" s="1"/>
  <c r="R365" i="75"/>
  <c r="S365" i="75" s="1"/>
  <c r="R471" i="75"/>
  <c r="S471" i="75" s="1"/>
  <c r="R289" i="75"/>
  <c r="S289" i="75" s="1"/>
  <c r="R68" i="75"/>
  <c r="S68" i="75" s="1"/>
  <c r="R569" i="75"/>
  <c r="S569" i="75" s="1"/>
  <c r="R626" i="75"/>
  <c r="S626" i="75" s="1"/>
  <c r="R609" i="75"/>
  <c r="S609" i="75" s="1"/>
  <c r="R105" i="75"/>
  <c r="S105" i="75" s="1"/>
  <c r="R271" i="75"/>
  <c r="S271" i="75" s="1"/>
  <c r="R308" i="75"/>
  <c r="S308" i="75" s="1"/>
  <c r="R296" i="75"/>
  <c r="S296" i="75" s="1"/>
  <c r="R507" i="75"/>
  <c r="S507" i="75" s="1"/>
  <c r="R46" i="75"/>
  <c r="S46" i="75" s="1"/>
  <c r="R143" i="75"/>
  <c r="S143" i="75" s="1"/>
  <c r="R199" i="75"/>
  <c r="S199" i="75" s="1"/>
  <c r="R74" i="75"/>
  <c r="S74" i="75" s="1"/>
  <c r="R65" i="75"/>
  <c r="S65" i="75" s="1"/>
  <c r="S695" i="75"/>
  <c r="T695" i="75" s="1"/>
  <c r="R458" i="75"/>
  <c r="S458" i="75" s="1"/>
  <c r="R309" i="75"/>
  <c r="S309" i="75" s="1"/>
  <c r="R317" i="75"/>
  <c r="S317" i="75" s="1"/>
  <c r="R651" i="75"/>
  <c r="S651" i="75" s="1"/>
  <c r="R606" i="75"/>
  <c r="S606" i="75" s="1"/>
  <c r="R238" i="75"/>
  <c r="S238" i="75" s="1"/>
  <c r="R135" i="75"/>
  <c r="S135" i="75" s="1"/>
  <c r="R154" i="75"/>
  <c r="S154" i="75" s="1"/>
  <c r="R632" i="75"/>
  <c r="S632" i="75" s="1"/>
  <c r="R613" i="75"/>
  <c r="S613" i="75" s="1"/>
  <c r="R216" i="75"/>
  <c r="S216" i="75" s="1"/>
  <c r="R292" i="75"/>
  <c r="S292" i="75" s="1"/>
  <c r="R207" i="75"/>
  <c r="S207" i="75" s="1"/>
  <c r="R159" i="75"/>
  <c r="S159" i="75" s="1"/>
  <c r="R440" i="75"/>
  <c r="S440" i="75" s="1"/>
  <c r="R362" i="75"/>
  <c r="S362" i="75" s="1"/>
  <c r="R480" i="75"/>
  <c r="S480" i="75" s="1"/>
  <c r="R85" i="75"/>
  <c r="S85" i="75" s="1"/>
  <c r="R389" i="75"/>
  <c r="S389" i="75" s="1"/>
  <c r="R286" i="75"/>
  <c r="S286" i="75" s="1"/>
  <c r="R148" i="75"/>
  <c r="S148" i="75" s="1"/>
  <c r="R268" i="75"/>
  <c r="S268" i="75" s="1"/>
  <c r="R181" i="75"/>
  <c r="S181" i="75" s="1"/>
  <c r="R508" i="75"/>
  <c r="S508" i="75" s="1"/>
  <c r="R38" i="75"/>
  <c r="S38" i="75" s="1"/>
  <c r="R559" i="75"/>
  <c r="S559" i="75" s="1"/>
  <c r="R184" i="75"/>
  <c r="S184" i="75" s="1"/>
  <c r="R364" i="75"/>
  <c r="S364" i="75" s="1"/>
  <c r="R103" i="75"/>
  <c r="S103" i="75" s="1"/>
  <c r="R426" i="75"/>
  <c r="S426" i="75" s="1"/>
  <c r="R363" i="75"/>
  <c r="S363" i="75" s="1"/>
  <c r="R504" i="75"/>
  <c r="S504" i="75" s="1"/>
  <c r="R22" i="75"/>
  <c r="S22" i="75" s="1"/>
  <c r="R91" i="75"/>
  <c r="S91" i="75" s="1"/>
  <c r="R209" i="75"/>
  <c r="S209" i="75" s="1"/>
  <c r="R298" i="75"/>
  <c r="S298" i="75" s="1"/>
  <c r="R163" i="75"/>
  <c r="S163" i="75" s="1"/>
  <c r="R393" i="75"/>
  <c r="S393" i="75" s="1"/>
  <c r="AD137" i="75"/>
  <c r="AE137" i="75" s="1"/>
  <c r="AR137" i="75"/>
  <c r="AS137" i="75" s="1"/>
  <c r="AK137" i="75"/>
  <c r="AL137" i="75" s="1"/>
  <c r="AR196" i="75"/>
  <c r="AS196" i="75" s="1"/>
  <c r="AK196" i="75"/>
  <c r="AL196" i="75" s="1"/>
  <c r="AD162" i="75"/>
  <c r="AE162" i="75" s="1"/>
  <c r="AY162" i="75"/>
  <c r="AZ162" i="75" s="1"/>
  <c r="AD69" i="75"/>
  <c r="AE69" i="75" s="1"/>
  <c r="AR69" i="75"/>
  <c r="AS69" i="75" s="1"/>
  <c r="AK69" i="75"/>
  <c r="AL69" i="75" s="1"/>
  <c r="AY196" i="75"/>
  <c r="AZ196" i="75" s="1"/>
  <c r="AR162" i="75"/>
  <c r="AS162" i="75" s="1"/>
  <c r="AK112" i="75"/>
  <c r="AL112" i="75" s="1"/>
  <c r="AR112" i="75"/>
  <c r="AS112" i="75" s="1"/>
  <c r="AR168" i="75"/>
  <c r="AS168" i="75" s="1"/>
  <c r="AD168" i="75"/>
  <c r="AE168" i="75" s="1"/>
  <c r="AY112" i="75"/>
  <c r="AZ112" i="75" s="1"/>
  <c r="AY168" i="75"/>
  <c r="AZ168" i="75" s="1"/>
  <c r="AD678" i="75"/>
  <c r="AE678" i="75" s="1"/>
  <c r="AK678" i="75"/>
  <c r="AL678" i="75" s="1"/>
  <c r="AY678" i="75"/>
  <c r="AZ678" i="75" s="1"/>
  <c r="AR678" i="75"/>
  <c r="AS678" i="75" s="1"/>
  <c r="AD674" i="75"/>
  <c r="AE674" i="75" s="1"/>
  <c r="AK674" i="75"/>
  <c r="AL674" i="75" s="1"/>
  <c r="AY674" i="75"/>
  <c r="AZ674" i="75" s="1"/>
  <c r="AR674" i="75"/>
  <c r="AS674" i="75" s="1"/>
  <c r="AK684" i="75"/>
  <c r="AL684" i="75" s="1"/>
  <c r="AD684" i="75"/>
  <c r="AE684" i="75" s="1"/>
  <c r="AR684" i="75"/>
  <c r="AS684" i="75" s="1"/>
  <c r="AY684" i="75"/>
  <c r="AZ684" i="75" s="1"/>
  <c r="AR690" i="75"/>
  <c r="AS690" i="75" s="1"/>
  <c r="AY690" i="75"/>
  <c r="AZ690" i="75" s="1"/>
  <c r="AK690" i="75"/>
  <c r="AL690" i="75" s="1"/>
  <c r="AD690" i="75"/>
  <c r="AE690" i="75" s="1"/>
  <c r="AY683" i="75"/>
  <c r="AZ683" i="75" s="1"/>
  <c r="AD683" i="75"/>
  <c r="AE683" i="75" s="1"/>
  <c r="AR683" i="75"/>
  <c r="AS683" i="75" s="1"/>
  <c r="AK683" i="75"/>
  <c r="AL683" i="75" s="1"/>
  <c r="AY676" i="75"/>
  <c r="AZ676" i="75" s="1"/>
  <c r="AD676" i="75"/>
  <c r="AE676" i="75" s="1"/>
  <c r="AR676" i="75"/>
  <c r="AS676" i="75" s="1"/>
  <c r="AK676" i="75"/>
  <c r="AL676" i="75" s="1"/>
  <c r="AD695" i="75"/>
  <c r="AE695" i="75" s="1"/>
  <c r="AR695" i="75"/>
  <c r="AS695" i="75" s="1"/>
  <c r="AK695" i="75"/>
  <c r="AL695" i="75" s="1"/>
  <c r="AY695" i="75"/>
  <c r="AZ695" i="75" s="1"/>
  <c r="AY107" i="75"/>
  <c r="AZ107" i="75" s="1"/>
  <c r="AK107" i="75"/>
  <c r="AL107" i="75" s="1"/>
  <c r="AD107" i="75"/>
  <c r="AE107" i="75" s="1"/>
  <c r="AR107" i="75"/>
  <c r="AS107" i="75" s="1"/>
  <c r="AD693" i="75"/>
  <c r="AE693" i="75" s="1"/>
  <c r="AR693" i="75"/>
  <c r="AS693" i="75" s="1"/>
  <c r="AK693" i="75"/>
  <c r="AL693" i="75" s="1"/>
  <c r="AY693" i="75"/>
  <c r="AZ693" i="75" s="1"/>
  <c r="AR673" i="75"/>
  <c r="AS673" i="75" s="1"/>
  <c r="AY673" i="75"/>
  <c r="AZ673" i="75" s="1"/>
  <c r="AK673" i="75"/>
  <c r="AL673" i="75" s="1"/>
  <c r="AD673" i="75"/>
  <c r="AE673" i="75" s="1"/>
  <c r="AD141" i="75"/>
  <c r="AE141" i="75" s="1"/>
  <c r="AK141" i="75"/>
  <c r="AL141" i="75" s="1"/>
  <c r="AR141" i="75"/>
  <c r="AS141" i="75" s="1"/>
  <c r="AY141" i="75"/>
  <c r="AZ141" i="75" s="1"/>
  <c r="AR34" i="75"/>
  <c r="AS34" i="75" s="1"/>
  <c r="AY34" i="75"/>
  <c r="AZ34" i="75" s="1"/>
  <c r="AK34" i="75"/>
  <c r="AL34" i="75" s="1"/>
  <c r="AD34" i="75"/>
  <c r="AE34" i="75" s="1"/>
  <c r="AD686" i="75"/>
  <c r="AE686" i="75" s="1"/>
  <c r="AY686" i="75"/>
  <c r="AZ686" i="75" s="1"/>
  <c r="AR686" i="75"/>
  <c r="AS686" i="75" s="1"/>
  <c r="AK686" i="75"/>
  <c r="AL686" i="75" s="1"/>
  <c r="AD41" i="75"/>
  <c r="AE41" i="75" s="1"/>
  <c r="AK41" i="75"/>
  <c r="AL41" i="75" s="1"/>
  <c r="AY41" i="75"/>
  <c r="AZ41" i="75" s="1"/>
  <c r="AR41" i="75"/>
  <c r="AS41" i="75" s="1"/>
  <c r="AY221" i="75"/>
  <c r="AZ221" i="75" s="1"/>
  <c r="AD221" i="75"/>
  <c r="AE221" i="75" s="1"/>
  <c r="AK221" i="75"/>
  <c r="AL221" i="75" s="1"/>
  <c r="AR221" i="75"/>
  <c r="AS221" i="75" s="1"/>
  <c r="AK701" i="75"/>
  <c r="AL701" i="75" s="1"/>
  <c r="AR701" i="75"/>
  <c r="AS701" i="75" s="1"/>
  <c r="AY701" i="75"/>
  <c r="AZ701" i="75" s="1"/>
  <c r="AD701" i="75"/>
  <c r="AE701" i="75" s="1"/>
  <c r="AD175" i="75"/>
  <c r="AE175" i="75" s="1"/>
  <c r="AR175" i="75"/>
  <c r="AS175" i="75" s="1"/>
  <c r="AK175" i="75"/>
  <c r="AL175" i="75" s="1"/>
  <c r="AY175" i="75"/>
  <c r="AZ175" i="75" s="1"/>
  <c r="AD77" i="75"/>
  <c r="AE77" i="75" s="1"/>
  <c r="AK77" i="75"/>
  <c r="AL77" i="75" s="1"/>
  <c r="AR77" i="75"/>
  <c r="AS77" i="75" s="1"/>
  <c r="AY77" i="75"/>
  <c r="AZ77" i="75" s="1"/>
  <c r="AD672" i="75"/>
  <c r="AE672" i="75" s="1"/>
  <c r="AY672" i="75"/>
  <c r="AZ672" i="75" s="1"/>
  <c r="AK672" i="75"/>
  <c r="AL672" i="75" s="1"/>
  <c r="AR672" i="75"/>
  <c r="AS672" i="75" s="1"/>
  <c r="AK680" i="75"/>
  <c r="AL680" i="75" s="1"/>
  <c r="AK699" i="75"/>
  <c r="AL699" i="75" s="1"/>
  <c r="AR699" i="75"/>
  <c r="AS699" i="75" s="1"/>
  <c r="AY699" i="75"/>
  <c r="AZ699" i="75" s="1"/>
  <c r="AD699" i="75"/>
  <c r="AE699" i="75" s="1"/>
  <c r="AK679" i="75"/>
  <c r="AL679" i="75" s="1"/>
  <c r="AR679" i="75"/>
  <c r="AS679" i="75" s="1"/>
  <c r="AY679" i="75"/>
  <c r="AZ679" i="75" s="1"/>
  <c r="AD679" i="75"/>
  <c r="AE679" i="75" s="1"/>
  <c r="AD698" i="75"/>
  <c r="AE698" i="75" s="1"/>
  <c r="AR698" i="75"/>
  <c r="AS698" i="75" s="1"/>
  <c r="AY698" i="75"/>
  <c r="AZ698" i="75" s="1"/>
  <c r="AK698" i="75"/>
  <c r="AL698" i="75" s="1"/>
  <c r="AD671" i="75"/>
  <c r="AE671" i="75" s="1"/>
  <c r="AR671" i="75"/>
  <c r="AS671" i="75" s="1"/>
  <c r="AY671" i="75"/>
  <c r="AZ671" i="75" s="1"/>
  <c r="AK671" i="75"/>
  <c r="AL671" i="75" s="1"/>
  <c r="AR680" i="75" l="1"/>
  <c r="AS680" i="75" s="1"/>
  <c r="AY680" i="75"/>
  <c r="AZ680" i="75" s="1"/>
  <c r="AD682" i="75"/>
  <c r="AE682" i="75" s="1"/>
  <c r="AD691" i="75"/>
  <c r="AE691" i="75" s="1"/>
  <c r="AR682" i="75"/>
  <c r="AS682" i="75" s="1"/>
  <c r="AY682" i="75"/>
  <c r="AZ682" i="75" s="1"/>
  <c r="R29" i="75"/>
  <c r="S29" i="75" s="1"/>
  <c r="R78" i="75"/>
  <c r="S78" i="75" s="1"/>
  <c r="AY691" i="75"/>
  <c r="AZ691" i="75" s="1"/>
  <c r="R383" i="75"/>
  <c r="S383" i="75" s="1"/>
  <c r="R385" i="75"/>
  <c r="S385" i="75" s="1"/>
  <c r="R356" i="75"/>
  <c r="S356" i="75" s="1"/>
  <c r="R261" i="75"/>
  <c r="S261" i="75" s="1"/>
  <c r="R17" i="75"/>
  <c r="S17" i="75" s="1"/>
  <c r="R658" i="75"/>
  <c r="S658" i="75" s="1"/>
  <c r="R273" i="75"/>
  <c r="S273" i="75" s="1"/>
  <c r="R176" i="75"/>
  <c r="S176" i="75" s="1"/>
  <c r="R60" i="75"/>
  <c r="S60" i="75" s="1"/>
  <c r="R455" i="75"/>
  <c r="S455" i="75" s="1"/>
  <c r="R374" i="75"/>
  <c r="S374" i="75" s="1"/>
  <c r="R462" i="75"/>
  <c r="S462" i="75" s="1"/>
  <c r="R463" i="75"/>
  <c r="S463" i="75" s="1"/>
  <c r="R653" i="75"/>
  <c r="S653" i="75" s="1"/>
  <c r="R596" i="75"/>
  <c r="S596" i="75" s="1"/>
  <c r="R648" i="75"/>
  <c r="S648" i="75" s="1"/>
  <c r="R297" i="75"/>
  <c r="S297" i="75" s="1"/>
  <c r="R147" i="75"/>
  <c r="S147" i="75" s="1"/>
  <c r="R86" i="75"/>
  <c r="S86" i="75" s="1"/>
  <c r="R4" i="75"/>
  <c r="S4" i="75" s="1"/>
  <c r="R13" i="75"/>
  <c r="S13" i="75" s="1"/>
  <c r="R189" i="75"/>
  <c r="S189" i="75" s="1"/>
  <c r="R519" i="75"/>
  <c r="S519" i="75" s="1"/>
  <c r="R370" i="75"/>
  <c r="S370" i="75" s="1"/>
  <c r="R194" i="75"/>
  <c r="S194" i="75" s="1"/>
  <c r="R548" i="75"/>
  <c r="S548" i="75" s="1"/>
  <c r="R451" i="75"/>
  <c r="S451" i="75" s="1"/>
  <c r="R170" i="75"/>
  <c r="S170" i="75" s="1"/>
  <c r="R453" i="75"/>
  <c r="S453" i="75" s="1"/>
  <c r="R247" i="75"/>
  <c r="S247" i="75" s="1"/>
  <c r="R475" i="75"/>
  <c r="S475" i="75" s="1"/>
  <c r="R437" i="75"/>
  <c r="S437" i="75" s="1"/>
  <c r="R217" i="75"/>
  <c r="S217" i="75" s="1"/>
  <c r="R581" i="75"/>
  <c r="S581" i="75" s="1"/>
  <c r="R467" i="75"/>
  <c r="S467" i="75" s="1"/>
  <c r="R407" i="75"/>
  <c r="S407" i="75" s="1"/>
  <c r="R635" i="75"/>
  <c r="S635" i="75" s="1"/>
  <c r="R522" i="75"/>
  <c r="S522" i="75" s="1"/>
  <c r="R611" i="75"/>
  <c r="S611" i="75" s="1"/>
  <c r="R457" i="75"/>
  <c r="S457" i="75" s="1"/>
  <c r="R300" i="75"/>
  <c r="S300" i="75" s="1"/>
  <c r="R267" i="75"/>
  <c r="S267" i="75" s="1"/>
  <c r="R89" i="75"/>
  <c r="S89" i="75" s="1"/>
  <c r="R359" i="75"/>
  <c r="S359" i="75" s="1"/>
  <c r="R568" i="75"/>
  <c r="S568" i="75" s="1"/>
  <c r="R350" i="75"/>
  <c r="S350" i="75" s="1"/>
  <c r="R100" i="75"/>
  <c r="S100" i="75" s="1"/>
  <c r="R625" i="75"/>
  <c r="S625" i="75" s="1"/>
  <c r="R416" i="75"/>
  <c r="S416" i="75" s="1"/>
  <c r="R303" i="75"/>
  <c r="S303" i="75" s="1"/>
  <c r="R563" i="75"/>
  <c r="S563" i="75" s="1"/>
  <c r="R460" i="75"/>
  <c r="S460" i="75" s="1"/>
  <c r="R144" i="75"/>
  <c r="S144" i="75" s="1"/>
  <c r="R174" i="75"/>
  <c r="S174" i="75" s="1"/>
  <c r="R98" i="75"/>
  <c r="S98" i="75" s="1"/>
  <c r="R277" i="75"/>
  <c r="S277" i="75" s="1"/>
  <c r="R410" i="75"/>
  <c r="S410" i="75" s="1"/>
  <c r="R368" i="75"/>
  <c r="S368" i="75" s="1"/>
  <c r="R197" i="75"/>
  <c r="S197" i="75" s="1"/>
  <c r="R48" i="75"/>
  <c r="S48" i="75" s="1"/>
  <c r="R551" i="75"/>
  <c r="S551" i="75" s="1"/>
  <c r="R338" i="75"/>
  <c r="S338" i="75" s="1"/>
  <c r="R464" i="75"/>
  <c r="S464" i="75" s="1"/>
  <c r="R543" i="75"/>
  <c r="S543" i="75" s="1"/>
  <c r="R321" i="75"/>
  <c r="S321" i="75" s="1"/>
  <c r="R487" i="75"/>
  <c r="S487" i="75" s="1"/>
  <c r="R208" i="75"/>
  <c r="S208" i="75" s="1"/>
  <c r="R87" i="75"/>
  <c r="S87" i="75" s="1"/>
  <c r="R146" i="75"/>
  <c r="S146" i="75" s="1"/>
  <c r="R575" i="75"/>
  <c r="S575" i="75" s="1"/>
  <c r="R223" i="75"/>
  <c r="S223" i="75" s="1"/>
  <c r="R263" i="75"/>
  <c r="S263" i="75" s="1"/>
  <c r="R640" i="75"/>
  <c r="S640" i="75" s="1"/>
  <c r="R235" i="75"/>
  <c r="S235" i="75" s="1"/>
  <c r="R495" i="75"/>
  <c r="S495" i="75" s="1"/>
  <c r="R414" i="75"/>
  <c r="S414" i="75" s="1"/>
  <c r="R526" i="75"/>
  <c r="S526" i="75" s="1"/>
  <c r="R331" i="75"/>
  <c r="S331" i="75" s="1"/>
  <c r="R598" i="75"/>
  <c r="S598" i="75" s="1"/>
  <c r="R79" i="75"/>
  <c r="S79" i="75" s="1"/>
  <c r="R10" i="75"/>
  <c r="S10" i="75" s="1"/>
  <c r="R659" i="75"/>
  <c r="S659" i="75" s="1"/>
  <c r="R278" i="75"/>
  <c r="S278" i="75" s="1"/>
  <c r="R540" i="75"/>
  <c r="S540" i="75" s="1"/>
  <c r="R572" i="75"/>
  <c r="S572" i="75" s="1"/>
  <c r="R244" i="75"/>
  <c r="S244" i="75" s="1"/>
  <c r="R398" i="75"/>
  <c r="S398" i="75" s="1"/>
  <c r="R655" i="75"/>
  <c r="S655" i="75" s="1"/>
  <c r="R396" i="75"/>
  <c r="S396" i="75" s="1"/>
  <c r="R245" i="75"/>
  <c r="S245" i="75" s="1"/>
  <c r="R436" i="75"/>
  <c r="S436" i="75" s="1"/>
  <c r="R373" i="75"/>
  <c r="S373" i="75" s="1"/>
  <c r="R496" i="75"/>
  <c r="S496" i="75" s="1"/>
  <c r="R229" i="75"/>
  <c r="S229" i="75" s="1"/>
  <c r="R255" i="75"/>
  <c r="S255" i="75" s="1"/>
  <c r="R66" i="75"/>
  <c r="S66" i="75" s="1"/>
  <c r="R56" i="75"/>
  <c r="S56" i="75" s="1"/>
  <c r="R287" i="75"/>
  <c r="S287" i="75" s="1"/>
  <c r="R371" i="75"/>
  <c r="S371" i="75" s="1"/>
  <c r="R316" i="75"/>
  <c r="S316" i="75" s="1"/>
  <c r="R545" i="75"/>
  <c r="S545" i="75" s="1"/>
  <c r="R204" i="75"/>
  <c r="S204" i="75" s="1"/>
  <c r="R491" i="75"/>
  <c r="S491" i="75" s="1"/>
  <c r="R293" i="75"/>
  <c r="S293" i="75" s="1"/>
  <c r="R76" i="75"/>
  <c r="S76" i="75" s="1"/>
  <c r="R520" i="75"/>
  <c r="S520" i="75" s="1"/>
  <c r="R420" i="75"/>
  <c r="S420" i="75" s="1"/>
  <c r="R84" i="75"/>
  <c r="S84" i="75" s="1"/>
  <c r="R574" i="75"/>
  <c r="S574" i="75" s="1"/>
  <c r="R633" i="75"/>
  <c r="S633" i="75" s="1"/>
  <c r="R592" i="75"/>
  <c r="S592" i="75" s="1"/>
  <c r="R93" i="75"/>
  <c r="S93" i="75" s="1"/>
  <c r="R461" i="75"/>
  <c r="S461" i="75" s="1"/>
  <c r="R63" i="75"/>
  <c r="S63" i="75" s="1"/>
  <c r="R262" i="75"/>
  <c r="S262" i="75" s="1"/>
  <c r="R127" i="75"/>
  <c r="S127" i="75" s="1"/>
  <c r="R637" i="75"/>
  <c r="S637" i="75" s="1"/>
  <c r="R90" i="75"/>
  <c r="S90" i="75" s="1"/>
  <c r="R279" i="75"/>
  <c r="S279" i="75" s="1"/>
  <c r="R492" i="75"/>
  <c r="S492" i="75" s="1"/>
  <c r="R583" i="75"/>
  <c r="S583" i="75" s="1"/>
  <c r="R191" i="75"/>
  <c r="S191" i="75" s="1"/>
  <c r="R441" i="75"/>
  <c r="S441" i="75" s="1"/>
  <c r="R8" i="75"/>
  <c r="S8" i="75" s="1"/>
  <c r="R294" i="75"/>
  <c r="S294" i="75" s="1"/>
  <c r="R482" i="75"/>
  <c r="S482" i="75" s="1"/>
  <c r="R443" i="75"/>
  <c r="S443" i="75" s="1"/>
  <c r="R31" i="75"/>
  <c r="S31" i="75" s="1"/>
  <c r="R447" i="75"/>
  <c r="S447" i="75" s="1"/>
  <c r="R445" i="75"/>
  <c r="S445" i="75" s="1"/>
  <c r="R347" i="75"/>
  <c r="S347" i="75" s="1"/>
  <c r="R61" i="75"/>
  <c r="S61" i="75" s="1"/>
  <c r="R152" i="75"/>
  <c r="S152" i="75" s="1"/>
  <c r="R428" i="75"/>
  <c r="S428" i="75" s="1"/>
  <c r="R306" i="75"/>
  <c r="S306" i="75" s="1"/>
  <c r="R35" i="75"/>
  <c r="S35" i="75" s="1"/>
  <c r="R251" i="75"/>
  <c r="S251" i="75" s="1"/>
  <c r="R201" i="75"/>
  <c r="S201" i="75" s="1"/>
  <c r="R295" i="75"/>
  <c r="S295" i="75" s="1"/>
  <c r="R666" i="75"/>
  <c r="S666" i="75" s="1"/>
  <c r="R312" i="75"/>
  <c r="S312" i="75" s="1"/>
  <c r="R435" i="75"/>
  <c r="S435" i="75" s="1"/>
  <c r="R275" i="75"/>
  <c r="S275" i="75" s="1"/>
  <c r="R620" i="75"/>
  <c r="S620" i="75" s="1"/>
  <c r="R258" i="75"/>
  <c r="S258" i="75" s="1"/>
  <c r="R111" i="75"/>
  <c r="S111" i="75" s="1"/>
  <c r="R252" i="75"/>
  <c r="S252" i="75" s="1"/>
  <c r="R501" i="75"/>
  <c r="S501" i="75" s="1"/>
  <c r="R660" i="75"/>
  <c r="S660" i="75" s="1"/>
  <c r="R510" i="75"/>
  <c r="S510" i="75" s="1"/>
  <c r="R544" i="75"/>
  <c r="S544" i="75" s="1"/>
  <c r="R566" i="75"/>
  <c r="S566" i="75" s="1"/>
  <c r="R668" i="75"/>
  <c r="S668" i="75" s="1"/>
  <c r="R561" i="75"/>
  <c r="S561" i="75" s="1"/>
  <c r="R110" i="75"/>
  <c r="S110" i="75" s="1"/>
  <c r="R450" i="75"/>
  <c r="S450" i="75" s="1"/>
  <c r="R269" i="75"/>
  <c r="S269" i="75" s="1"/>
  <c r="R256" i="75"/>
  <c r="S256" i="75" s="1"/>
  <c r="R327" i="75"/>
  <c r="S327" i="75" s="1"/>
  <c r="R131" i="75"/>
  <c r="S131" i="75" s="1"/>
  <c r="AR694" i="75"/>
  <c r="AS694" i="75" s="1"/>
  <c r="R101" i="75"/>
  <c r="S101" i="75" s="1"/>
  <c r="R172" i="75"/>
  <c r="S172" i="75" s="1"/>
  <c r="R218" i="75"/>
  <c r="S218" i="75" s="1"/>
  <c r="R348" i="75"/>
  <c r="S348" i="75" s="1"/>
  <c r="R578" i="75"/>
  <c r="S578" i="75" s="1"/>
  <c r="R284" i="75"/>
  <c r="S284" i="75" s="1"/>
  <c r="R381" i="75"/>
  <c r="S381" i="75" s="1"/>
  <c r="R432" i="75"/>
  <c r="S432" i="75" s="1"/>
  <c r="R408" i="75"/>
  <c r="S408" i="75" s="1"/>
  <c r="R313" i="75"/>
  <c r="S313" i="75" s="1"/>
  <c r="R615" i="75"/>
  <c r="S615" i="75" s="1"/>
  <c r="R552" i="75"/>
  <c r="S552" i="75" s="1"/>
  <c r="R602" i="75"/>
  <c r="S602" i="75" s="1"/>
  <c r="AY694" i="75"/>
  <c r="AZ694" i="75" s="1"/>
  <c r="AY687" i="75"/>
  <c r="AZ687" i="75" s="1"/>
  <c r="AR687" i="75"/>
  <c r="AS687" i="75" s="1"/>
  <c r="AK687" i="75"/>
  <c r="AL687" i="75" s="1"/>
  <c r="R52" i="75"/>
  <c r="S52" i="75" s="1"/>
  <c r="R145" i="75"/>
  <c r="S145" i="75" s="1"/>
  <c r="R430" i="75"/>
  <c r="S430" i="75" s="1"/>
  <c r="R353" i="75"/>
  <c r="S353" i="75" s="1"/>
  <c r="R442" i="75"/>
  <c r="S442" i="75" s="1"/>
  <c r="R233" i="75"/>
  <c r="S233" i="75" s="1"/>
  <c r="R616" i="75"/>
  <c r="S616" i="75" s="1"/>
  <c r="R88" i="75"/>
  <c r="S88" i="75" s="1"/>
  <c r="R304" i="75"/>
  <c r="S304" i="75" s="1"/>
  <c r="R555" i="75"/>
  <c r="S555" i="75" s="1"/>
  <c r="AD697" i="75"/>
  <c r="AE697" i="75" s="1"/>
  <c r="AY697" i="75"/>
  <c r="AZ697" i="75" s="1"/>
  <c r="AK697" i="75"/>
  <c r="AL697" i="75" s="1"/>
  <c r="AR691" i="75"/>
  <c r="AS691" i="75" s="1"/>
  <c r="AR681" i="75"/>
  <c r="AS681" i="75" s="1"/>
  <c r="AK685" i="75"/>
  <c r="AL685" i="75" s="1"/>
  <c r="AR3" i="75"/>
  <c r="AS3" i="75" s="1"/>
  <c r="AD3" i="75"/>
  <c r="AE3" i="75" s="1"/>
  <c r="AD685" i="75"/>
  <c r="AE685" i="75" s="1"/>
  <c r="AR685" i="75"/>
  <c r="AS685" i="75" s="1"/>
  <c r="AD692" i="75"/>
  <c r="AE692" i="75" s="1"/>
  <c r="AK677" i="75"/>
  <c r="AL677" i="75" s="1"/>
  <c r="AD694" i="75"/>
  <c r="AE694" i="75" s="1"/>
  <c r="AY692" i="75"/>
  <c r="AZ692" i="75" s="1"/>
  <c r="AK692" i="75"/>
  <c r="AL692" i="75" s="1"/>
  <c r="AK3" i="75"/>
  <c r="AL3" i="75" s="1"/>
  <c r="AY677" i="75"/>
  <c r="AZ677" i="75" s="1"/>
  <c r="AD677" i="75"/>
  <c r="AE677" i="75" s="1"/>
  <c r="AY688" i="75"/>
  <c r="AZ688" i="75" s="1"/>
  <c r="AK688" i="75"/>
  <c r="AL688" i="75" s="1"/>
  <c r="AR688" i="75"/>
  <c r="AS688" i="75" s="1"/>
  <c r="AR689" i="75"/>
  <c r="AS689" i="75" s="1"/>
  <c r="AK700" i="75"/>
  <c r="AL700" i="75" s="1"/>
  <c r="AD689" i="75"/>
  <c r="AE689" i="75" s="1"/>
  <c r="AD700" i="75"/>
  <c r="AE700" i="75" s="1"/>
  <c r="AK689" i="75"/>
  <c r="AL689" i="75" s="1"/>
  <c r="AY700" i="75"/>
  <c r="AZ700" i="75" s="1"/>
  <c r="AY681" i="75"/>
  <c r="AZ681" i="75" s="1"/>
  <c r="AD681" i="75"/>
  <c r="AE681" i="75" s="1"/>
  <c r="AR696" i="75"/>
  <c r="AS696" i="75" s="1"/>
  <c r="AY696" i="75"/>
  <c r="AZ696" i="75" s="1"/>
  <c r="BA696" i="75" s="1"/>
  <c r="AK696" i="75"/>
  <c r="AL696" i="75" s="1"/>
  <c r="AK675" i="75"/>
  <c r="AL675" i="75" s="1"/>
  <c r="AR675" i="75"/>
  <c r="AS675" i="75" s="1"/>
  <c r="AD675" i="75"/>
  <c r="AE675" i="75" s="1"/>
  <c r="S479" i="75"/>
  <c r="AT682" i="75"/>
  <c r="AF699" i="75"/>
  <c r="AF686" i="75"/>
  <c r="AT691" i="75"/>
  <c r="Y521" i="75"/>
  <c r="AR521" i="75" s="1"/>
  <c r="AS521" i="75" s="1"/>
  <c r="AT692" i="75"/>
  <c r="AF678" i="75"/>
  <c r="Y202" i="75"/>
  <c r="AY202" i="75" s="1"/>
  <c r="AZ202" i="75" s="1"/>
  <c r="Y429" i="75"/>
  <c r="AD429" i="75" s="1"/>
  <c r="AE429" i="75" s="1"/>
  <c r="Y369" i="75"/>
  <c r="Y128" i="75"/>
  <c r="AR128" i="75" s="1"/>
  <c r="AS128" i="75" s="1"/>
  <c r="BA698" i="75"/>
  <c r="AT680" i="75"/>
  <c r="AT677" i="75"/>
  <c r="AT683" i="75"/>
  <c r="AF684" i="75"/>
  <c r="Y171" i="75"/>
  <c r="AY171" i="75" s="1"/>
  <c r="AZ171" i="75" s="1"/>
  <c r="Y246" i="75"/>
  <c r="AD246" i="75" s="1"/>
  <c r="AE246" i="75" s="1"/>
  <c r="Y116" i="75"/>
  <c r="AY116" i="75" s="1"/>
  <c r="AZ116" i="75" s="1"/>
  <c r="Y484" i="75"/>
  <c r="AR484" i="75" s="1"/>
  <c r="AS484" i="75" s="1"/>
  <c r="Y564" i="75"/>
  <c r="AD564" i="75" s="1"/>
  <c r="AE564" i="75" s="1"/>
  <c r="Y32" i="75"/>
  <c r="AR32" i="75" s="1"/>
  <c r="AS32" i="75" s="1"/>
  <c r="AT699" i="75"/>
  <c r="AF676" i="75"/>
  <c r="Y603" i="75"/>
  <c r="AD603" i="75" s="1"/>
  <c r="AE603" i="75" s="1"/>
  <c r="Y158" i="75"/>
  <c r="AY158" i="75" s="1"/>
  <c r="AZ158" i="75" s="1"/>
  <c r="Y488" i="75"/>
  <c r="AD488" i="75" s="1"/>
  <c r="AE488" i="75" s="1"/>
  <c r="AT693" i="75"/>
  <c r="AF698" i="75"/>
  <c r="AF680" i="75"/>
  <c r="AF693" i="75"/>
  <c r="BA683" i="75"/>
  <c r="Y558" i="75"/>
  <c r="AK558" i="75" s="1"/>
  <c r="AL558" i="75" s="1"/>
  <c r="AF701" i="75"/>
  <c r="Y605" i="75"/>
  <c r="AR605" i="75" s="1"/>
  <c r="AS605" i="75" s="1"/>
  <c r="AF683" i="75"/>
  <c r="AF679" i="75"/>
  <c r="AT700" i="75"/>
  <c r="BA685" i="75"/>
  <c r="BA695" i="75"/>
  <c r="AF690" i="75"/>
  <c r="Y419" i="75"/>
  <c r="AR419" i="75" s="1"/>
  <c r="AS419" i="75" s="1"/>
  <c r="Y427" i="75"/>
  <c r="AY427" i="75" s="1"/>
  <c r="AZ427" i="75" s="1"/>
  <c r="Y382" i="75"/>
  <c r="AD382" i="75" s="1"/>
  <c r="AE382" i="75" s="1"/>
  <c r="Y159" i="75"/>
  <c r="AD159" i="75" s="1"/>
  <c r="AE159" i="75" s="1"/>
  <c r="Y49" i="75"/>
  <c r="AR49" i="75" s="1"/>
  <c r="AS49" i="75" s="1"/>
  <c r="Y590" i="75"/>
  <c r="AD590" i="75" s="1"/>
  <c r="AE590" i="75" s="1"/>
  <c r="Y509" i="75"/>
  <c r="AR509" i="75" s="1"/>
  <c r="AS509" i="75" s="1"/>
  <c r="AT698" i="75"/>
  <c r="Y285" i="75"/>
  <c r="AY285" i="75" s="1"/>
  <c r="AZ285" i="75" s="1"/>
  <c r="AT697" i="75"/>
  <c r="AF696" i="75"/>
  <c r="AF682" i="75"/>
  <c r="Y241" i="75"/>
  <c r="AR241" i="75" s="1"/>
  <c r="AS241" i="75" s="1"/>
  <c r="Y132" i="75"/>
  <c r="AR132" i="75" s="1"/>
  <c r="AS132" i="75" s="1"/>
  <c r="Y645" i="75"/>
  <c r="AR645" i="75" s="1"/>
  <c r="AS645" i="75" s="1"/>
  <c r="Y15" i="75"/>
  <c r="AR15" i="75" s="1"/>
  <c r="AS15" i="75" s="1"/>
  <c r="Y649" i="75"/>
  <c r="AR649" i="75" s="1"/>
  <c r="AS649" i="75" s="1"/>
  <c r="Y608" i="75"/>
  <c r="AR608" i="75" s="1"/>
  <c r="AS608" i="75" s="1"/>
  <c r="BA691" i="75"/>
  <c r="BA684" i="75"/>
  <c r="Y21" i="75"/>
  <c r="AK21" i="75" s="1"/>
  <c r="AL21" i="75" s="1"/>
  <c r="AT684" i="75"/>
  <c r="AF688" i="75"/>
  <c r="Y400" i="75"/>
  <c r="AY400" i="75" s="1"/>
  <c r="AZ400" i="75" s="1"/>
  <c r="AT679" i="75"/>
  <c r="AT686" i="75"/>
  <c r="BA682" i="75"/>
  <c r="AT695" i="75"/>
  <c r="Y626" i="75"/>
  <c r="AK626" i="75" s="1"/>
  <c r="AL626" i="75" s="1"/>
  <c r="Y528" i="75"/>
  <c r="AD528" i="75" s="1"/>
  <c r="AE528" i="75" s="1"/>
  <c r="Y493" i="75"/>
  <c r="AD493" i="75" s="1"/>
  <c r="AE493" i="75" s="1"/>
  <c r="Y556" i="75"/>
  <c r="AK556" i="75" s="1"/>
  <c r="AL556" i="75" s="1"/>
  <c r="Y665" i="75"/>
  <c r="AR665" i="75" s="1"/>
  <c r="AS665" i="75" s="1"/>
  <c r="Y546" i="75"/>
  <c r="AR546" i="75" s="1"/>
  <c r="AS546" i="75" s="1"/>
  <c r="Y148" i="75"/>
  <c r="AK148" i="75" s="1"/>
  <c r="AL148" i="75" s="1"/>
  <c r="AT676" i="75"/>
  <c r="AF691" i="75"/>
  <c r="AF687" i="75"/>
  <c r="Y604" i="75"/>
  <c r="AY604" i="75" s="1"/>
  <c r="AZ604" i="75" s="1"/>
  <c r="AT701" i="75"/>
  <c r="BA686" i="75"/>
  <c r="AF695" i="75"/>
  <c r="AT690" i="75"/>
  <c r="AT678" i="75"/>
  <c r="Y19" i="75"/>
  <c r="AK19" i="75" s="1"/>
  <c r="AL19" i="75" s="1"/>
  <c r="Y631" i="75"/>
  <c r="AK631" i="75" s="1"/>
  <c r="AL631" i="75" s="1"/>
  <c r="Y136" i="75"/>
  <c r="AK136" i="75" s="1"/>
  <c r="AL136" i="75" s="1"/>
  <c r="Y310" i="75"/>
  <c r="AR310" i="75" s="1"/>
  <c r="AS310" i="75" s="1"/>
  <c r="Y417" i="75"/>
  <c r="AR417" i="75" s="1"/>
  <c r="AS417" i="75" s="1"/>
  <c r="Y190" i="75"/>
  <c r="AR190" i="75" s="1"/>
  <c r="AS190" i="75" s="1"/>
  <c r="Y557" i="75"/>
  <c r="AK557" i="75" s="1"/>
  <c r="AL557" i="75" s="1"/>
  <c r="Y153" i="75"/>
  <c r="AD153" i="75" s="1"/>
  <c r="AE153" i="75" s="1"/>
  <c r="Y167" i="75"/>
  <c r="AY167" i="75" s="1"/>
  <c r="AZ167" i="75" s="1"/>
  <c r="Y466" i="75"/>
  <c r="AY466" i="75" s="1"/>
  <c r="AZ466" i="75" s="1"/>
  <c r="Y456" i="75"/>
  <c r="AK456" i="75" s="1"/>
  <c r="AL456" i="75" s="1"/>
  <c r="Y499" i="75"/>
  <c r="AK499" i="75" s="1"/>
  <c r="AL499" i="75" s="1"/>
  <c r="Y485" i="75"/>
  <c r="AD485" i="75" s="1"/>
  <c r="AE485" i="75" s="1"/>
  <c r="Y636" i="75"/>
  <c r="AY636" i="75" s="1"/>
  <c r="AZ636" i="75" s="1"/>
  <c r="Y236" i="75"/>
  <c r="AR236" i="75" s="1"/>
  <c r="AS236" i="75" s="1"/>
  <c r="Y525" i="75"/>
  <c r="AK525" i="75" s="1"/>
  <c r="AL525" i="75" s="1"/>
  <c r="Y627" i="75"/>
  <c r="AD627" i="75" s="1"/>
  <c r="AE627" i="75" s="1"/>
  <c r="Y562" i="75"/>
  <c r="AR562" i="75" s="1"/>
  <c r="AS562" i="75" s="1"/>
  <c r="Y426" i="75"/>
  <c r="AD426" i="75" s="1"/>
  <c r="AE426" i="75" s="1"/>
  <c r="Y26" i="75"/>
  <c r="AK26" i="75" s="1"/>
  <c r="AL26" i="75" s="1"/>
  <c r="Y169" i="75"/>
  <c r="AK169" i="75" s="1"/>
  <c r="AL169" i="75" s="1"/>
  <c r="Y213" i="75"/>
  <c r="AD213" i="75" s="1"/>
  <c r="AE213" i="75" s="1"/>
  <c r="Y323" i="75"/>
  <c r="AR323" i="75" s="1"/>
  <c r="AS323" i="75" s="1"/>
  <c r="Y298" i="75"/>
  <c r="AY298" i="75" s="1"/>
  <c r="AZ298" i="75" s="1"/>
  <c r="Y113" i="75"/>
  <c r="AK113" i="75" s="1"/>
  <c r="AL113" i="75" s="1"/>
  <c r="Y125" i="75"/>
  <c r="AK125" i="75" s="1"/>
  <c r="AL125" i="75" s="1"/>
  <c r="Y516" i="75"/>
  <c r="AR516" i="75" s="1"/>
  <c r="AS516" i="75" s="1"/>
  <c r="Y134" i="75"/>
  <c r="AR134" i="75" s="1"/>
  <c r="AS134" i="75" s="1"/>
  <c r="Y118" i="75"/>
  <c r="AR118" i="75" s="1"/>
  <c r="AS118" i="75" s="1"/>
  <c r="Y524" i="75"/>
  <c r="AD524" i="75" s="1"/>
  <c r="AE524" i="75" s="1"/>
  <c r="Y413" i="75"/>
  <c r="AK413" i="75" s="1"/>
  <c r="AL413" i="75" s="1"/>
  <c r="Y551" i="75"/>
  <c r="AY551" i="75" s="1"/>
  <c r="AZ551" i="75" s="1"/>
  <c r="Y44" i="75"/>
  <c r="AR44" i="75" s="1"/>
  <c r="AS44" i="75" s="1"/>
  <c r="Y612" i="75"/>
  <c r="AK612" i="75" s="1"/>
  <c r="AL612" i="75" s="1"/>
  <c r="Y203" i="75"/>
  <c r="AR203" i="75" s="1"/>
  <c r="AS203" i="75" s="1"/>
  <c r="Y243" i="75"/>
  <c r="AR243" i="75" s="1"/>
  <c r="AS243" i="75" s="1"/>
  <c r="Y302" i="75"/>
  <c r="AY302" i="75" s="1"/>
  <c r="AZ302" i="75" s="1"/>
  <c r="Y73" i="75"/>
  <c r="AK73" i="75" s="1"/>
  <c r="AL73" i="75" s="1"/>
  <c r="Y582" i="75"/>
  <c r="AD582" i="75" s="1"/>
  <c r="AE582" i="75" s="1"/>
  <c r="Y529" i="75"/>
  <c r="AK529" i="75" s="1"/>
  <c r="AL529" i="75" s="1"/>
  <c r="Y337" i="75"/>
  <c r="AD337" i="75" s="1"/>
  <c r="AE337" i="75" s="1"/>
  <c r="Y459" i="75"/>
  <c r="AR459" i="75" s="1"/>
  <c r="AS459" i="75" s="1"/>
  <c r="Y226" i="75"/>
  <c r="AR226" i="75" s="1"/>
  <c r="AS226" i="75" s="1"/>
  <c r="Y380" i="75"/>
  <c r="AY380" i="75" s="1"/>
  <c r="AZ380" i="75" s="1"/>
  <c r="Y376" i="75"/>
  <c r="AD376" i="75" s="1"/>
  <c r="AE376" i="75" s="1"/>
  <c r="Y574" i="75"/>
  <c r="AK574" i="75" s="1"/>
  <c r="AL574" i="75" s="1"/>
  <c r="Y642" i="75"/>
  <c r="AY642" i="75" s="1"/>
  <c r="AZ642" i="75" s="1"/>
  <c r="Y212" i="75"/>
  <c r="AK212" i="75" s="1"/>
  <c r="AL212" i="75" s="1"/>
  <c r="Y560" i="75"/>
  <c r="AK560" i="75" s="1"/>
  <c r="AL560" i="75" s="1"/>
  <c r="Y126" i="75"/>
  <c r="AK126" i="75" s="1"/>
  <c r="AL126" i="75" s="1"/>
  <c r="Y388" i="75"/>
  <c r="AR388" i="75" s="1"/>
  <c r="AS388" i="75" s="1"/>
  <c r="Y606" i="75"/>
  <c r="AD606" i="75" s="1"/>
  <c r="AE606" i="75" s="1"/>
  <c r="Y345" i="75"/>
  <c r="AD345" i="75" s="1"/>
  <c r="AE345" i="75" s="1"/>
  <c r="Y540" i="75"/>
  <c r="AR540" i="75" s="1"/>
  <c r="AS540" i="75" s="1"/>
  <c r="Y550" i="75"/>
  <c r="AR550" i="75" s="1"/>
  <c r="AS550" i="75" s="1"/>
  <c r="Y56" i="75"/>
  <c r="AK56" i="75" s="1"/>
  <c r="AL56" i="75" s="1"/>
  <c r="Y370" i="75"/>
  <c r="AD370" i="75" s="1"/>
  <c r="AE370" i="75" s="1"/>
  <c r="Y438" i="75"/>
  <c r="AD438" i="75" s="1"/>
  <c r="AE438" i="75" s="1"/>
  <c r="Y315" i="75"/>
  <c r="AY315" i="75" s="1"/>
  <c r="AZ315" i="75" s="1"/>
  <c r="Y274" i="75"/>
  <c r="AY274" i="75" s="1"/>
  <c r="AZ274" i="75" s="1"/>
  <c r="Y292" i="75"/>
  <c r="AR292" i="75" s="1"/>
  <c r="AS292" i="75" s="1"/>
  <c r="Y390" i="75"/>
  <c r="AD390" i="75" s="1"/>
  <c r="AE390" i="75" s="1"/>
  <c r="Y257" i="75"/>
  <c r="AD257" i="75" s="1"/>
  <c r="AE257" i="75" s="1"/>
  <c r="Y122" i="75"/>
  <c r="AY122" i="75" s="1"/>
  <c r="AZ122" i="75" s="1"/>
  <c r="Y51" i="75"/>
  <c r="AD51" i="75" s="1"/>
  <c r="AE51" i="75" s="1"/>
  <c r="Y573" i="75"/>
  <c r="AK573" i="75" s="1"/>
  <c r="AL573" i="75" s="1"/>
  <c r="Y83" i="75"/>
  <c r="AK83" i="75" s="1"/>
  <c r="AL83" i="75" s="1"/>
  <c r="Y242" i="75"/>
  <c r="AY242" i="75" s="1"/>
  <c r="AZ242" i="75" s="1"/>
  <c r="Y549" i="75"/>
  <c r="AD549" i="75" s="1"/>
  <c r="AE549" i="75" s="1"/>
  <c r="Y498" i="75"/>
  <c r="AD498" i="75" s="1"/>
  <c r="AE498" i="75" s="1"/>
  <c r="Y96" i="75"/>
  <c r="AD96" i="75" s="1"/>
  <c r="AE96" i="75" s="1"/>
  <c r="Y42" i="75"/>
  <c r="AD42" i="75" s="1"/>
  <c r="AE42" i="75" s="1"/>
  <c r="Y497" i="75"/>
  <c r="AY497" i="75" s="1"/>
  <c r="AZ497" i="75" s="1"/>
  <c r="Y513" i="75"/>
  <c r="AY513" i="75" s="1"/>
  <c r="AZ513" i="75" s="1"/>
  <c r="Y130" i="75"/>
  <c r="AD130" i="75" s="1"/>
  <c r="AE130" i="75" s="1"/>
  <c r="Y591" i="75"/>
  <c r="AD591" i="75" s="1"/>
  <c r="AE591" i="75" s="1"/>
  <c r="Y250" i="75"/>
  <c r="AR250" i="75" s="1"/>
  <c r="AS250" i="75" s="1"/>
  <c r="Y268" i="75"/>
  <c r="AD268" i="75" s="1"/>
  <c r="AE268" i="75" s="1"/>
  <c r="Y433" i="75"/>
  <c r="AK433" i="75" s="1"/>
  <c r="AL433" i="75" s="1"/>
  <c r="Y657" i="75"/>
  <c r="AD657" i="75" s="1"/>
  <c r="AE657" i="75" s="1"/>
  <c r="Y108" i="75"/>
  <c r="AK108" i="75" s="1"/>
  <c r="AL108" i="75" s="1"/>
  <c r="Y397" i="75"/>
  <c r="AR397" i="75" s="1"/>
  <c r="AS397" i="75" s="1"/>
  <c r="Y667" i="75"/>
  <c r="AD667" i="75" s="1"/>
  <c r="AE667" i="75" s="1"/>
  <c r="Y230" i="75"/>
  <c r="AD230" i="75" s="1"/>
  <c r="AE230" i="75" s="1"/>
  <c r="Y504" i="75"/>
  <c r="AY504" i="75" s="1"/>
  <c r="AZ504" i="75" s="1"/>
  <c r="Y355" i="75"/>
  <c r="AK355" i="75" s="1"/>
  <c r="AL355" i="75" s="1"/>
  <c r="Y399" i="75"/>
  <c r="AK399" i="75" s="1"/>
  <c r="AL399" i="75" s="1"/>
  <c r="Y173" i="75"/>
  <c r="AY173" i="75" s="1"/>
  <c r="AZ173" i="75" s="1"/>
  <c r="Y25" i="75"/>
  <c r="AR25" i="75" s="1"/>
  <c r="AS25" i="75" s="1"/>
  <c r="Y470" i="75"/>
  <c r="AD470" i="75" s="1"/>
  <c r="AE470" i="75" s="1"/>
  <c r="Y454" i="75"/>
  <c r="AR454" i="75" s="1"/>
  <c r="AS454" i="75" s="1"/>
  <c r="Y401" i="75"/>
  <c r="AR401" i="75" s="1"/>
  <c r="AS401" i="75" s="1"/>
  <c r="Y553" i="75"/>
  <c r="AD553" i="75" s="1"/>
  <c r="AE553" i="75" s="1"/>
  <c r="Y115" i="75"/>
  <c r="AK115" i="75" s="1"/>
  <c r="AL115" i="75" s="1"/>
  <c r="Y366" i="75"/>
  <c r="AK366" i="75" s="1"/>
  <c r="AL366" i="75" s="1"/>
  <c r="Y517" i="75"/>
  <c r="AY517" i="75" s="1"/>
  <c r="AZ517" i="75" s="1"/>
  <c r="Y200" i="75"/>
  <c r="AR200" i="75" s="1"/>
  <c r="AS200" i="75" s="1"/>
  <c r="Y661" i="75"/>
  <c r="AK661" i="75" s="1"/>
  <c r="AL661" i="75" s="1"/>
  <c r="Y272" i="75"/>
  <c r="AY272" i="75" s="1"/>
  <c r="AZ272" i="75" s="1"/>
  <c r="Y465" i="75"/>
  <c r="AY465" i="75" s="1"/>
  <c r="AZ465" i="75" s="1"/>
  <c r="Y381" i="75"/>
  <c r="AR381" i="75" s="1"/>
  <c r="AS381" i="75" s="1"/>
  <c r="Y239" i="75"/>
  <c r="AR239" i="75" s="1"/>
  <c r="AS239" i="75" s="1"/>
  <c r="Y311" i="75"/>
  <c r="AK311" i="75" s="1"/>
  <c r="AL311" i="75" s="1"/>
  <c r="BA680" i="75"/>
  <c r="Y281" i="75"/>
  <c r="AD281" i="75" s="1"/>
  <c r="AE281" i="75" s="1"/>
  <c r="Y156" i="75"/>
  <c r="AR156" i="75" s="1"/>
  <c r="AS156" i="75" s="1"/>
  <c r="Y599" i="75"/>
  <c r="AR599" i="75" s="1"/>
  <c r="AS599" i="75" s="1"/>
  <c r="BA701" i="75"/>
  <c r="Y24" i="75"/>
  <c r="AK24" i="75" s="1"/>
  <c r="AL24" i="75" s="1"/>
  <c r="BA693" i="75"/>
  <c r="BA689" i="75"/>
  <c r="BA690" i="75"/>
  <c r="BA679" i="75"/>
  <c r="Y119" i="75"/>
  <c r="AK119" i="75" s="1"/>
  <c r="AL119" i="75" s="1"/>
  <c r="Y16" i="75"/>
  <c r="AD16" i="75" s="1"/>
  <c r="AE16" i="75" s="1"/>
  <c r="BA678" i="75"/>
  <c r="Y43" i="75"/>
  <c r="AY43" i="75" s="1"/>
  <c r="AZ43" i="75" s="1"/>
  <c r="BA699" i="75"/>
  <c r="BA676" i="75"/>
  <c r="AM676" i="75"/>
  <c r="Y231" i="75"/>
  <c r="AR231" i="75" s="1"/>
  <c r="AS231" i="75" s="1"/>
  <c r="Y155" i="75"/>
  <c r="AY155" i="75" s="1"/>
  <c r="AZ155" i="75" s="1"/>
  <c r="AM701" i="75"/>
  <c r="Y183" i="75"/>
  <c r="AY183" i="75" s="1"/>
  <c r="AZ183" i="75" s="1"/>
  <c r="Y47" i="75"/>
  <c r="AR47" i="75" s="1"/>
  <c r="AS47" i="75" s="1"/>
  <c r="Y166" i="75"/>
  <c r="AR166" i="75" s="1"/>
  <c r="AS166" i="75" s="1"/>
  <c r="AM678" i="75"/>
  <c r="Y129" i="75"/>
  <c r="AY129" i="75" s="1"/>
  <c r="AZ129" i="75" s="1"/>
  <c r="AM693" i="75"/>
  <c r="AM679" i="75"/>
  <c r="Y299" i="75"/>
  <c r="AD299" i="75" s="1"/>
  <c r="AE299" i="75" s="1"/>
  <c r="Y628" i="75"/>
  <c r="AY628" i="75" s="1"/>
  <c r="AZ628" i="75" s="1"/>
  <c r="Y541" i="75"/>
  <c r="AD541" i="75" s="1"/>
  <c r="AE541" i="75" s="1"/>
  <c r="Y157" i="75"/>
  <c r="AD157" i="75" s="1"/>
  <c r="AE157" i="75" s="1"/>
  <c r="Y559" i="75"/>
  <c r="AK559" i="75" s="1"/>
  <c r="AL559" i="75" s="1"/>
  <c r="Y72" i="75"/>
  <c r="AR72" i="75" s="1"/>
  <c r="AS72" i="75" s="1"/>
  <c r="AM690" i="75"/>
  <c r="AM681" i="75"/>
  <c r="AM699" i="75"/>
  <c r="Y479" i="75"/>
  <c r="Y344" i="75"/>
  <c r="Y580" i="75"/>
  <c r="Y531" i="75"/>
  <c r="Y228" i="75"/>
  <c r="Y91" i="75"/>
  <c r="Y542" i="75"/>
  <c r="Y222" i="75"/>
  <c r="Y346" i="75"/>
  <c r="Y650" i="75"/>
  <c r="Y440" i="75"/>
  <c r="Y600" i="75"/>
  <c r="Y317" i="75"/>
  <c r="Y102" i="75"/>
  <c r="Y308" i="75"/>
  <c r="Y512" i="75"/>
  <c r="Y248" i="75"/>
  <c r="Y322" i="75"/>
  <c r="Y490" i="75"/>
  <c r="Y409" i="75"/>
  <c r="Y444" i="75"/>
  <c r="Y469" i="75"/>
  <c r="Y40" i="75"/>
  <c r="Y379" i="75"/>
  <c r="Y476" i="75"/>
  <c r="Y621" i="75"/>
  <c r="Y639" i="75"/>
  <c r="Y406" i="75"/>
  <c r="Y109" i="75"/>
  <c r="Y186" i="75"/>
  <c r="Y656" i="75"/>
  <c r="Y209" i="75"/>
  <c r="Y121" i="75"/>
  <c r="Y662" i="75"/>
  <c r="Y85" i="75"/>
  <c r="Y632" i="75"/>
  <c r="Y143" i="75"/>
  <c r="Y37" i="75"/>
  <c r="Y468" i="75"/>
  <c r="Y669" i="75"/>
  <c r="Y70" i="75"/>
  <c r="Y22" i="75"/>
  <c r="Y586" i="75"/>
  <c r="Y185" i="75"/>
  <c r="Y38" i="75"/>
  <c r="Y570" i="75"/>
  <c r="Y477" i="75"/>
  <c r="Y620" i="75"/>
  <c r="Y335" i="75"/>
  <c r="Y514" i="75"/>
  <c r="Y539" i="75"/>
  <c r="Y641" i="75"/>
  <c r="Y624" i="75"/>
  <c r="Y301" i="75"/>
  <c r="Y351" i="75"/>
  <c r="Y629" i="75"/>
  <c r="Y330" i="75"/>
  <c r="Y67" i="75"/>
  <c r="Y530" i="75"/>
  <c r="Y291" i="75"/>
  <c r="Y161" i="75"/>
  <c r="Y341" i="75"/>
  <c r="Y45" i="75"/>
  <c r="Y133" i="75"/>
  <c r="Y195" i="75"/>
  <c r="Y362" i="75"/>
  <c r="Y500" i="75"/>
  <c r="Y494" i="75"/>
  <c r="Y106" i="75"/>
  <c r="Y307" i="75"/>
  <c r="Y117" i="75"/>
  <c r="Y579" i="75"/>
  <c r="Y480" i="75"/>
  <c r="Y508" i="75"/>
  <c r="Y314" i="75"/>
  <c r="Y150" i="75"/>
  <c r="Y309" i="75"/>
  <c r="Y537" i="75"/>
  <c r="Y375" i="75"/>
  <c r="Y276" i="75"/>
  <c r="Y535" i="75"/>
  <c r="Y270" i="75"/>
  <c r="Y365" i="75"/>
  <c r="Y140" i="75"/>
  <c r="Y260" i="75"/>
  <c r="Y554" i="75"/>
  <c r="Y94" i="75"/>
  <c r="Y283" i="75"/>
  <c r="Y53" i="75"/>
  <c r="Y565" i="75"/>
  <c r="Y238" i="75"/>
  <c r="Y354" i="75"/>
  <c r="Y652" i="75"/>
  <c r="Y361" i="75"/>
  <c r="Y193" i="75"/>
  <c r="Y387" i="75"/>
  <c r="Y415" i="75"/>
  <c r="Y220" i="75"/>
  <c r="Y571" i="75"/>
  <c r="Y643" i="75"/>
  <c r="Y425" i="75"/>
  <c r="Y584" i="75"/>
  <c r="Y638" i="75"/>
  <c r="Y634" i="75"/>
  <c r="Y458" i="75"/>
  <c r="Y343" i="75"/>
  <c r="Y80" i="75"/>
  <c r="Y332" i="75"/>
  <c r="Y333" i="75"/>
  <c r="Y511" i="75"/>
  <c r="Y471" i="75"/>
  <c r="Y259" i="75"/>
  <c r="Y503" i="75"/>
  <c r="Y472" i="75"/>
  <c r="Y82" i="75"/>
  <c r="Y58" i="75"/>
  <c r="Y5" i="75"/>
  <c r="Y81" i="75"/>
  <c r="Y151" i="75"/>
  <c r="Y124" i="75"/>
  <c r="Y184" i="75"/>
  <c r="Y547" i="75"/>
  <c r="Y224" i="75"/>
  <c r="Y450" i="75"/>
  <c r="Y431" i="75"/>
  <c r="Y326" i="75"/>
  <c r="Y181" i="75"/>
  <c r="Y502" i="75"/>
  <c r="Y404" i="75"/>
  <c r="Y59" i="75"/>
  <c r="Y65" i="75"/>
  <c r="Y518" i="75"/>
  <c r="Y271" i="75"/>
  <c r="Y182" i="75"/>
  <c r="Y609" i="75"/>
  <c r="Y481" i="75"/>
  <c r="Y610" i="75"/>
  <c r="Y71" i="75"/>
  <c r="Y378" i="75"/>
  <c r="Y452" i="75"/>
  <c r="Y139" i="75"/>
  <c r="Y179" i="75"/>
  <c r="Y654" i="75"/>
  <c r="Y177" i="75"/>
  <c r="Y23" i="75"/>
  <c r="Y349" i="75"/>
  <c r="Y282" i="75"/>
  <c r="Y7" i="75"/>
  <c r="Y154" i="75"/>
  <c r="Y421" i="75"/>
  <c r="Y395" i="75"/>
  <c r="Y266" i="75"/>
  <c r="Y211" i="75"/>
  <c r="Y253" i="75"/>
  <c r="Y515" i="75"/>
  <c r="Y430" i="75"/>
  <c r="Y138" i="75"/>
  <c r="Y619" i="75"/>
  <c r="Y594" i="75"/>
  <c r="Y474" i="75"/>
  <c r="Y377" i="75"/>
  <c r="Y394" i="75"/>
  <c r="Y422" i="75"/>
  <c r="Y165" i="75"/>
  <c r="Y219" i="75"/>
  <c r="Y342" i="75"/>
  <c r="Y225" i="75"/>
  <c r="Y329" i="75"/>
  <c r="Y473" i="75"/>
  <c r="Y247" i="75"/>
  <c r="Y215" i="75"/>
  <c r="Y527" i="75"/>
  <c r="Y523" i="75"/>
  <c r="Y363" i="75"/>
  <c r="Y264" i="75"/>
  <c r="Y324" i="75"/>
  <c r="Y505" i="75"/>
  <c r="Y46" i="75"/>
  <c r="Y567" i="75"/>
  <c r="Y289" i="75"/>
  <c r="Y405" i="75"/>
  <c r="Y249" i="75"/>
  <c r="Y644" i="75"/>
  <c r="Y36" i="75"/>
  <c r="Y533" i="75"/>
  <c r="Y334" i="75"/>
  <c r="Y664" i="75"/>
  <c r="Y588" i="75"/>
  <c r="Y192" i="75"/>
  <c r="Y105" i="75"/>
  <c r="Y587" i="75"/>
  <c r="Y358" i="75"/>
  <c r="Y569" i="75"/>
  <c r="Y536" i="75"/>
  <c r="Y97" i="75"/>
  <c r="Y92" i="75"/>
  <c r="Y214" i="75"/>
  <c r="Y280" i="75"/>
  <c r="Y618" i="75"/>
  <c r="Y232" i="75"/>
  <c r="Y11" i="75"/>
  <c r="Y187" i="75"/>
  <c r="Y75" i="75"/>
  <c r="Y54" i="75"/>
  <c r="Y328" i="75"/>
  <c r="Y434" i="75"/>
  <c r="Y33" i="75"/>
  <c r="Y646" i="75"/>
  <c r="Y622" i="75"/>
  <c r="Y64" i="75"/>
  <c r="Y9" i="75"/>
  <c r="Y210" i="75"/>
  <c r="Y439" i="75"/>
  <c r="Y296" i="75"/>
  <c r="Y180" i="75"/>
  <c r="Y538" i="75"/>
  <c r="Y589" i="75"/>
  <c r="Y103" i="75"/>
  <c r="Y120" i="75"/>
  <c r="Y135" i="75"/>
  <c r="Y319" i="75"/>
  <c r="Y273" i="75"/>
  <c r="Y418" i="75"/>
  <c r="Y352" i="75"/>
  <c r="Y507" i="75"/>
  <c r="Y595" i="75"/>
  <c r="Y534" i="75"/>
  <c r="Y663" i="75"/>
  <c r="Y607" i="75"/>
  <c r="Y114" i="75"/>
  <c r="Y188" i="75"/>
  <c r="Y411" i="75"/>
  <c r="Y614" i="75"/>
  <c r="Y50" i="75"/>
  <c r="Y30" i="75"/>
  <c r="Y336" i="75"/>
  <c r="Y39" i="75"/>
  <c r="Y258" i="75"/>
  <c r="Y357" i="75"/>
  <c r="Y386" i="75"/>
  <c r="Y532" i="75"/>
  <c r="Y424" i="75"/>
  <c r="Y74" i="75"/>
  <c r="Y360" i="75"/>
  <c r="Y290" i="75"/>
  <c r="Y205" i="75"/>
  <c r="Y446" i="75"/>
  <c r="Y204" i="75"/>
  <c r="Y486" i="75"/>
  <c r="Y340" i="75"/>
  <c r="Y95" i="75"/>
  <c r="Y305" i="75"/>
  <c r="Y237" i="75"/>
  <c r="Y240" i="75"/>
  <c r="Y164" i="75"/>
  <c r="Y392" i="75"/>
  <c r="Y28" i="75"/>
  <c r="Y448" i="75"/>
  <c r="Y585" i="75"/>
  <c r="Y149" i="75"/>
  <c r="Y339" i="75"/>
  <c r="Y206" i="75"/>
  <c r="Y506" i="75"/>
  <c r="Y576" i="75"/>
  <c r="Y412" i="75"/>
  <c r="Y286" i="75"/>
  <c r="Y207" i="75"/>
  <c r="Y367" i="75"/>
  <c r="Y99" i="75"/>
  <c r="Y391" i="75"/>
  <c r="Y234" i="75"/>
  <c r="Y384" i="75"/>
  <c r="Y198" i="75"/>
  <c r="Y364" i="75"/>
  <c r="Y389" i="75"/>
  <c r="Y160" i="75"/>
  <c r="Y216" i="75"/>
  <c r="Y178" i="75"/>
  <c r="Y651" i="75"/>
  <c r="Y199" i="75"/>
  <c r="Y55" i="75"/>
  <c r="Y407" i="75"/>
  <c r="Y325" i="75"/>
  <c r="Y403" i="75"/>
  <c r="Y288" i="75"/>
  <c r="Y449" i="75"/>
  <c r="Y402" i="75"/>
  <c r="Y637" i="75"/>
  <c r="Y14" i="75"/>
  <c r="Y227" i="75"/>
  <c r="Y320" i="75"/>
  <c r="Y483" i="75"/>
  <c r="Y163" i="75"/>
  <c r="Y194" i="75"/>
  <c r="Y630" i="75"/>
  <c r="Y647" i="75"/>
  <c r="Y62" i="75"/>
  <c r="Y372" i="75"/>
  <c r="Y597" i="75"/>
  <c r="Y613" i="75"/>
  <c r="Y57" i="75"/>
  <c r="Y104" i="75"/>
  <c r="Y142" i="75"/>
  <c r="Y265" i="75"/>
  <c r="Y68" i="75"/>
  <c r="Y423" i="75"/>
  <c r="Y593" i="75"/>
  <c r="Y617" i="75"/>
  <c r="Y601" i="75"/>
  <c r="Y123" i="75"/>
  <c r="Y393" i="75"/>
  <c r="Y318" i="75"/>
  <c r="Y623" i="75"/>
  <c r="Y577" i="75"/>
  <c r="Y489" i="75"/>
  <c r="Y350" i="75" l="1"/>
  <c r="Y284" i="75"/>
  <c r="Y548" i="75"/>
  <c r="Y111" i="75"/>
  <c r="Y368" i="75"/>
  <c r="Y29" i="75"/>
  <c r="Y561" i="75"/>
  <c r="AD561" i="75" s="1"/>
  <c r="AE561" i="75" s="1"/>
  <c r="Y455" i="75"/>
  <c r="AK455" i="75" s="1"/>
  <c r="AL455" i="75" s="1"/>
  <c r="Y90" i="75"/>
  <c r="AY90" i="75" s="1"/>
  <c r="AZ90" i="75" s="1"/>
  <c r="Y581" i="75"/>
  <c r="Y261" i="75"/>
  <c r="AK261" i="75" s="1"/>
  <c r="AL261" i="75" s="1"/>
  <c r="Y563" i="75"/>
  <c r="AK563" i="75" s="1"/>
  <c r="AL563" i="75" s="1"/>
  <c r="Y235" i="75"/>
  <c r="Y420" i="75"/>
  <c r="Y467" i="75"/>
  <c r="Y522" i="75"/>
  <c r="AK522" i="75" s="1"/>
  <c r="AL522" i="75" s="1"/>
  <c r="Y633" i="75"/>
  <c r="Y416" i="75"/>
  <c r="AD416" i="75" s="1"/>
  <c r="AE416" i="75" s="1"/>
  <c r="Y432" i="75"/>
  <c r="AK432" i="75" s="1"/>
  <c r="AL432" i="75" s="1"/>
  <c r="Y408" i="75"/>
  <c r="AK408" i="75" s="1"/>
  <c r="AL408" i="75" s="1"/>
  <c r="Y462" i="75"/>
  <c r="AR462" i="75" s="1"/>
  <c r="AS462" i="75" s="1"/>
  <c r="Y191" i="75"/>
  <c r="AD191" i="75" s="1"/>
  <c r="AE191" i="75" s="1"/>
  <c r="Y648" i="75"/>
  <c r="AD648" i="75" s="1"/>
  <c r="AE648" i="75" s="1"/>
  <c r="Y152" i="75"/>
  <c r="AD152" i="75" s="1"/>
  <c r="AE152" i="75" s="1"/>
  <c r="Y625" i="75"/>
  <c r="AY625" i="75" s="1"/>
  <c r="AZ625" i="75" s="1"/>
  <c r="Y145" i="75"/>
  <c r="Y356" i="75"/>
  <c r="AK356" i="75" s="1"/>
  <c r="AL356" i="75" s="1"/>
  <c r="Y327" i="75"/>
  <c r="AY327" i="75" s="1"/>
  <c r="AZ327" i="75" s="1"/>
  <c r="Y635" i="75"/>
  <c r="AY635" i="75" s="1"/>
  <c r="AZ635" i="75" s="1"/>
  <c r="Y385" i="75"/>
  <c r="AR385" i="75" s="1"/>
  <c r="AS385" i="75" s="1"/>
  <c r="Y338" i="75"/>
  <c r="AY338" i="75" s="1"/>
  <c r="AZ338" i="75" s="1"/>
  <c r="Y640" i="75"/>
  <c r="AK640" i="75" s="1"/>
  <c r="AL640" i="75" s="1"/>
  <c r="Y583" i="75"/>
  <c r="AD583" i="75" s="1"/>
  <c r="AE583" i="75" s="1"/>
  <c r="AF677" i="75"/>
  <c r="Y572" i="75"/>
  <c r="AR572" i="75" s="1"/>
  <c r="AS572" i="75" s="1"/>
  <c r="Y61" i="75"/>
  <c r="AK61" i="75" s="1"/>
  <c r="AL61" i="75" s="1"/>
  <c r="Y48" i="75"/>
  <c r="AK48" i="75" s="1"/>
  <c r="AL48" i="75" s="1"/>
  <c r="Y287" i="75"/>
  <c r="Y428" i="75"/>
  <c r="Y383" i="75"/>
  <c r="AD383" i="75" s="1"/>
  <c r="AE383" i="75" s="1"/>
  <c r="Y300" i="75"/>
  <c r="AK300" i="75" s="1"/>
  <c r="AL300" i="75" s="1"/>
  <c r="Y316" i="75"/>
  <c r="AK316" i="75" s="1"/>
  <c r="AL316" i="75" s="1"/>
  <c r="Y492" i="75"/>
  <c r="AK492" i="75" s="1"/>
  <c r="AL492" i="75" s="1"/>
  <c r="Y263" i="75"/>
  <c r="AY263" i="75" s="1"/>
  <c r="AZ263" i="75" s="1"/>
  <c r="Y84" i="75"/>
  <c r="AD84" i="75" s="1"/>
  <c r="AE84" i="75" s="1"/>
  <c r="Y495" i="75"/>
  <c r="AK495" i="75" s="1"/>
  <c r="AL495" i="75" s="1"/>
  <c r="Y353" i="75"/>
  <c r="AK353" i="75" s="1"/>
  <c r="AL353" i="75" s="1"/>
  <c r="Y244" i="75"/>
  <c r="AK244" i="75" s="1"/>
  <c r="AL244" i="75" s="1"/>
  <c r="Y463" i="75"/>
  <c r="AY463" i="75" s="1"/>
  <c r="AZ463" i="75" s="1"/>
  <c r="Y66" i="75"/>
  <c r="Y256" i="75"/>
  <c r="Y269" i="75"/>
  <c r="AR269" i="75" s="1"/>
  <c r="AS269" i="75" s="1"/>
  <c r="Y303" i="75"/>
  <c r="AY303" i="75" s="1"/>
  <c r="AZ303" i="75" s="1"/>
  <c r="Y653" i="75"/>
  <c r="AD653" i="75" s="1"/>
  <c r="AE653" i="75" s="1"/>
  <c r="AT681" i="75"/>
  <c r="Y616" i="75"/>
  <c r="AY616" i="75" s="1"/>
  <c r="AZ616" i="75" s="1"/>
  <c r="Y461" i="75"/>
  <c r="AD461" i="75" s="1"/>
  <c r="AE461" i="75" s="1"/>
  <c r="Y279" i="75"/>
  <c r="AK279" i="75" s="1"/>
  <c r="AL279" i="75" s="1"/>
  <c r="BA697" i="75"/>
  <c r="Y313" i="75"/>
  <c r="AY313" i="75" s="1"/>
  <c r="AZ313" i="75" s="1"/>
  <c r="Y442" i="75"/>
  <c r="AD442" i="75" s="1"/>
  <c r="AE442" i="75" s="1"/>
  <c r="Y611" i="75"/>
  <c r="AR611" i="75" s="1"/>
  <c r="AS611" i="75" s="1"/>
  <c r="Y545" i="75"/>
  <c r="AD545" i="75" s="1"/>
  <c r="AE545" i="75" s="1"/>
  <c r="Y347" i="75"/>
  <c r="AY347" i="75" s="1"/>
  <c r="AZ347" i="75" s="1"/>
  <c r="Y297" i="75"/>
  <c r="AY297" i="75" s="1"/>
  <c r="AZ297" i="75" s="1"/>
  <c r="Y278" i="75"/>
  <c r="AK278" i="75" s="1"/>
  <c r="AL278" i="75" s="1"/>
  <c r="Y520" i="75"/>
  <c r="AR520" i="75" s="1"/>
  <c r="AS520" i="75" s="1"/>
  <c r="Y445" i="75"/>
  <c r="AY445" i="75" s="1"/>
  <c r="AZ445" i="75" s="1"/>
  <c r="Y543" i="75"/>
  <c r="AR543" i="75" s="1"/>
  <c r="AS543" i="75" s="1"/>
  <c r="Y441" i="75"/>
  <c r="AY441" i="75" s="1"/>
  <c r="AZ441" i="75" s="1"/>
  <c r="Y414" i="75"/>
  <c r="AK414" i="75" s="1"/>
  <c r="AL414" i="75" s="1"/>
  <c r="Y575" i="75"/>
  <c r="AK575" i="75" s="1"/>
  <c r="AL575" i="75" s="1"/>
  <c r="Y275" i="75"/>
  <c r="AR275" i="75" s="1"/>
  <c r="AS275" i="75" s="1"/>
  <c r="Y396" i="75"/>
  <c r="AY396" i="75" s="1"/>
  <c r="AZ396" i="75" s="1"/>
  <c r="Y519" i="75"/>
  <c r="AD519" i="75" s="1"/>
  <c r="AE519" i="75" s="1"/>
  <c r="Y35" i="75"/>
  <c r="AD35" i="75" s="1"/>
  <c r="AE35" i="75" s="1"/>
  <c r="Y457" i="75"/>
  <c r="AY457" i="75" s="1"/>
  <c r="AZ457" i="75" s="1"/>
  <c r="Y131" i="75"/>
  <c r="AR131" i="75" s="1"/>
  <c r="AS131" i="75" s="1"/>
  <c r="Y251" i="75"/>
  <c r="AK251" i="75" s="1"/>
  <c r="AL251" i="75" s="1"/>
  <c r="Y197" i="75"/>
  <c r="AK197" i="75" s="1"/>
  <c r="AL197" i="75" s="1"/>
  <c r="Y578" i="75"/>
  <c r="AD578" i="75" s="1"/>
  <c r="AE578" i="75" s="1"/>
  <c r="Y52" i="75"/>
  <c r="AK52" i="75" s="1"/>
  <c r="AL52" i="75" s="1"/>
  <c r="Y398" i="75"/>
  <c r="AD398" i="75" s="1"/>
  <c r="AE398" i="75" s="1"/>
  <c r="Y453" i="75"/>
  <c r="AR453" i="75" s="1"/>
  <c r="AS453" i="75" s="1"/>
  <c r="Y189" i="75"/>
  <c r="AK189" i="75" s="1"/>
  <c r="AL189" i="75" s="1"/>
  <c r="Y255" i="75"/>
  <c r="AD255" i="75" s="1"/>
  <c r="AE255" i="75" s="1"/>
  <c r="Y655" i="75"/>
  <c r="AK655" i="75" s="1"/>
  <c r="AL655" i="75" s="1"/>
  <c r="Y229" i="75"/>
  <c r="AR229" i="75" s="1"/>
  <c r="AS229" i="75" s="1"/>
  <c r="Y552" i="75"/>
  <c r="AK552" i="75" s="1"/>
  <c r="AL552" i="75" s="1"/>
  <c r="Y8" i="75"/>
  <c r="AK8" i="75" s="1"/>
  <c r="AL8" i="75" s="1"/>
  <c r="AT694" i="75"/>
  <c r="Y294" i="75"/>
  <c r="AY294" i="75" s="1"/>
  <c r="AZ294" i="75" s="1"/>
  <c r="Y233" i="75"/>
  <c r="AK233" i="75" s="1"/>
  <c r="AL233" i="75" s="1"/>
  <c r="Y660" i="75"/>
  <c r="AY660" i="75" s="1"/>
  <c r="AZ660" i="75" s="1"/>
  <c r="Y110" i="75"/>
  <c r="AR110" i="75" s="1"/>
  <c r="AS110" i="75" s="1"/>
  <c r="Y526" i="75"/>
  <c r="AR526" i="75" s="1"/>
  <c r="AS526" i="75" s="1"/>
  <c r="Y464" i="75"/>
  <c r="AR464" i="75" s="1"/>
  <c r="AS464" i="75" s="1"/>
  <c r="Y374" i="75"/>
  <c r="AK374" i="75" s="1"/>
  <c r="AL374" i="75" s="1"/>
  <c r="Y460" i="75"/>
  <c r="AR460" i="75" s="1"/>
  <c r="AS460" i="75" s="1"/>
  <c r="Y596" i="75"/>
  <c r="AR596" i="75" s="1"/>
  <c r="AS596" i="75" s="1"/>
  <c r="Y451" i="75"/>
  <c r="AR451" i="75" s="1"/>
  <c r="AS451" i="75" s="1"/>
  <c r="Y100" i="75"/>
  <c r="AD100" i="75" s="1"/>
  <c r="AE100" i="75" s="1"/>
  <c r="Y306" i="75"/>
  <c r="AY306" i="75" s="1"/>
  <c r="AZ306" i="75" s="1"/>
  <c r="Y321" i="75"/>
  <c r="AD321" i="75" s="1"/>
  <c r="AE321" i="75" s="1"/>
  <c r="Y144" i="75"/>
  <c r="AY144" i="75" s="1"/>
  <c r="AZ144" i="75" s="1"/>
  <c r="Y252" i="75"/>
  <c r="AK252" i="75" s="1"/>
  <c r="AL252" i="75" s="1"/>
  <c r="Y93" i="75"/>
  <c r="AR93" i="75" s="1"/>
  <c r="AS93" i="75" s="1"/>
  <c r="AF685" i="75"/>
  <c r="Y223" i="75"/>
  <c r="AD223" i="75" s="1"/>
  <c r="AE223" i="75" s="1"/>
  <c r="Y659" i="75"/>
  <c r="AK659" i="75" s="1"/>
  <c r="AL659" i="75" s="1"/>
  <c r="Y592" i="75"/>
  <c r="AY592" i="75" s="1"/>
  <c r="AZ592" i="75" s="1"/>
  <c r="Y501" i="75"/>
  <c r="AR501" i="75" s="1"/>
  <c r="AS501" i="75" s="1"/>
  <c r="Y170" i="75"/>
  <c r="AR170" i="75" s="1"/>
  <c r="AS170" i="75" s="1"/>
  <c r="Y615" i="75"/>
  <c r="AR615" i="75" s="1"/>
  <c r="AS615" i="75" s="1"/>
  <c r="Y78" i="75"/>
  <c r="AK78" i="75" s="1"/>
  <c r="AL78" i="75" s="1"/>
  <c r="Y371" i="75"/>
  <c r="AR371" i="75" s="1"/>
  <c r="AS371" i="75" s="1"/>
  <c r="AM687" i="75"/>
  <c r="Y435" i="75"/>
  <c r="AY435" i="75" s="1"/>
  <c r="AZ435" i="75" s="1"/>
  <c r="Y17" i="75"/>
  <c r="AY17" i="75" s="1"/>
  <c r="AZ17" i="75" s="1"/>
  <c r="Y174" i="75"/>
  <c r="AY174" i="75" s="1"/>
  <c r="AZ174" i="75" s="1"/>
  <c r="Y482" i="75"/>
  <c r="AK482" i="75" s="1"/>
  <c r="AL482" i="75" s="1"/>
  <c r="Y331" i="75"/>
  <c r="AD331" i="75" s="1"/>
  <c r="AE331" i="75" s="1"/>
  <c r="Y13" i="75"/>
  <c r="AR13" i="75" s="1"/>
  <c r="AS13" i="75" s="1"/>
  <c r="AT685" i="75"/>
  <c r="Y496" i="75"/>
  <c r="AD496" i="75" s="1"/>
  <c r="AE496" i="75" s="1"/>
  <c r="Y293" i="75"/>
  <c r="AK293" i="75" s="1"/>
  <c r="AL293" i="75" s="1"/>
  <c r="Y410" i="75"/>
  <c r="AK410" i="75" s="1"/>
  <c r="AL410" i="75" s="1"/>
  <c r="Y63" i="75"/>
  <c r="AY63" i="75" s="1"/>
  <c r="AZ63" i="75" s="1"/>
  <c r="Y602" i="75"/>
  <c r="AD602" i="75" s="1"/>
  <c r="AE602" i="75" s="1"/>
  <c r="Y475" i="75"/>
  <c r="AD475" i="75" s="1"/>
  <c r="AE475" i="75" s="1"/>
  <c r="Y10" i="75"/>
  <c r="AR10" i="75" s="1"/>
  <c r="AS10" i="75" s="1"/>
  <c r="Y127" i="75"/>
  <c r="AK127" i="75" s="1"/>
  <c r="AL127" i="75" s="1"/>
  <c r="Y277" i="75"/>
  <c r="AY277" i="75" s="1"/>
  <c r="AZ277" i="75" s="1"/>
  <c r="Y359" i="75"/>
  <c r="AR359" i="75" s="1"/>
  <c r="AS359" i="75" s="1"/>
  <c r="Y201" i="75"/>
  <c r="AD201" i="75" s="1"/>
  <c r="AE201" i="75" s="1"/>
  <c r="Y568" i="75"/>
  <c r="AK568" i="75" s="1"/>
  <c r="AL568" i="75" s="1"/>
  <c r="Y172" i="75"/>
  <c r="AD172" i="75" s="1"/>
  <c r="AE172" i="75" s="1"/>
  <c r="Y79" i="75"/>
  <c r="AK79" i="75" s="1"/>
  <c r="AL79" i="75" s="1"/>
  <c r="Y447" i="75"/>
  <c r="AY447" i="75" s="1"/>
  <c r="AZ447" i="75" s="1"/>
  <c r="Y295" i="75"/>
  <c r="AY295" i="75" s="1"/>
  <c r="AZ295" i="75" s="1"/>
  <c r="Y208" i="75"/>
  <c r="AY208" i="75" s="1"/>
  <c r="AZ208" i="75" s="1"/>
  <c r="Y176" i="75"/>
  <c r="AY176" i="75" s="1"/>
  <c r="AZ176" i="75" s="1"/>
  <c r="Y510" i="75"/>
  <c r="AR510" i="75" s="1"/>
  <c r="AS510" i="75" s="1"/>
  <c r="Y487" i="75"/>
  <c r="AR487" i="75" s="1"/>
  <c r="AS487" i="75" s="1"/>
  <c r="Y76" i="75"/>
  <c r="AK76" i="75" s="1"/>
  <c r="AL76" i="75" s="1"/>
  <c r="Y443" i="75"/>
  <c r="AK443" i="75" s="1"/>
  <c r="AL443" i="75" s="1"/>
  <c r="Y89" i="75"/>
  <c r="AR89" i="75" s="1"/>
  <c r="AS89" i="75" s="1"/>
  <c r="Y101" i="75"/>
  <c r="AR101" i="75" s="1"/>
  <c r="AS101" i="75" s="1"/>
  <c r="Y86" i="75"/>
  <c r="AK86" i="75" s="1"/>
  <c r="AL86" i="75" s="1"/>
  <c r="Y544" i="75"/>
  <c r="AD544" i="75" s="1"/>
  <c r="AE544" i="75" s="1"/>
  <c r="Y98" i="75"/>
  <c r="AD98" i="75" s="1"/>
  <c r="AE98" i="75" s="1"/>
  <c r="Y373" i="75"/>
  <c r="AR373" i="75" s="1"/>
  <c r="AS373" i="75" s="1"/>
  <c r="Y436" i="75"/>
  <c r="AK436" i="75" s="1"/>
  <c r="AL436" i="75" s="1"/>
  <c r="Y304" i="75"/>
  <c r="AY304" i="75" s="1"/>
  <c r="AZ304" i="75" s="1"/>
  <c r="Y88" i="75"/>
  <c r="AY88" i="75" s="1"/>
  <c r="AZ88" i="75" s="1"/>
  <c r="Y147" i="75"/>
  <c r="AK147" i="75" s="1"/>
  <c r="AL147" i="75" s="1"/>
  <c r="Y348" i="75"/>
  <c r="AD348" i="75" s="1"/>
  <c r="AE348" i="75" s="1"/>
  <c r="Y262" i="75"/>
  <c r="AK262" i="75" s="1"/>
  <c r="AL262" i="75" s="1"/>
  <c r="Y4" i="75"/>
  <c r="AY4" i="75" s="1"/>
  <c r="AZ4" i="75" s="1"/>
  <c r="Y658" i="75"/>
  <c r="AK658" i="75" s="1"/>
  <c r="AL658" i="75" s="1"/>
  <c r="Y437" i="75"/>
  <c r="AR437" i="75" s="1"/>
  <c r="AS437" i="75" s="1"/>
  <c r="Y267" i="75"/>
  <c r="AR267" i="75" s="1"/>
  <c r="AS267" i="75" s="1"/>
  <c r="Y491" i="75"/>
  <c r="AR491" i="75" s="1"/>
  <c r="AS491" i="75" s="1"/>
  <c r="Y60" i="75"/>
  <c r="AY60" i="75" s="1"/>
  <c r="AZ60" i="75" s="1"/>
  <c r="Y598" i="75"/>
  <c r="AD598" i="75" s="1"/>
  <c r="AE598" i="75" s="1"/>
  <c r="Y87" i="75"/>
  <c r="AY87" i="75" s="1"/>
  <c r="AZ87" i="75" s="1"/>
  <c r="Y146" i="75"/>
  <c r="AY146" i="75" s="1"/>
  <c r="AZ146" i="75" s="1"/>
  <c r="Y245" i="75"/>
  <c r="AR245" i="75" s="1"/>
  <c r="AS245" i="75" s="1"/>
  <c r="Y31" i="75"/>
  <c r="AD31" i="75" s="1"/>
  <c r="AE31" i="75" s="1"/>
  <c r="Y217" i="75"/>
  <c r="AD217" i="75" s="1"/>
  <c r="AE217" i="75" s="1"/>
  <c r="Y312" i="75"/>
  <c r="AK312" i="75" s="1"/>
  <c r="AL312" i="75" s="1"/>
  <c r="Y668" i="75"/>
  <c r="AR668" i="75" s="1"/>
  <c r="AS668" i="75" s="1"/>
  <c r="Y218" i="75"/>
  <c r="AK218" i="75" s="1"/>
  <c r="AL218" i="75" s="1"/>
  <c r="AF697" i="75"/>
  <c r="Y555" i="75"/>
  <c r="AR555" i="75" s="1"/>
  <c r="AS555" i="75" s="1"/>
  <c r="BA687" i="75"/>
  <c r="Y566" i="75"/>
  <c r="AK566" i="75" s="1"/>
  <c r="AL566" i="75" s="1"/>
  <c r="BA694" i="75"/>
  <c r="AT687" i="75"/>
  <c r="AF694" i="75"/>
  <c r="Y666" i="75"/>
  <c r="AK666" i="75" s="1"/>
  <c r="AL666" i="75" s="1"/>
  <c r="AF692" i="75"/>
  <c r="AM677" i="75"/>
  <c r="AF689" i="75"/>
  <c r="BA677" i="75"/>
  <c r="BA692" i="75"/>
  <c r="BA688" i="75"/>
  <c r="AM688" i="75"/>
  <c r="AT688" i="75"/>
  <c r="AT689" i="75"/>
  <c r="BA681" i="75"/>
  <c r="AY15" i="75"/>
  <c r="AZ15" i="75" s="1"/>
  <c r="AM700" i="75"/>
  <c r="AF700" i="75"/>
  <c r="AM689" i="75"/>
  <c r="AD521" i="75"/>
  <c r="AE521" i="75" s="1"/>
  <c r="AK519" i="75"/>
  <c r="AL519" i="75" s="1"/>
  <c r="AF681" i="75"/>
  <c r="AT696" i="75"/>
  <c r="AY521" i="75"/>
  <c r="AZ521" i="75" s="1"/>
  <c r="BA700" i="75"/>
  <c r="AR159" i="75"/>
  <c r="AS159" i="75" s="1"/>
  <c r="AY159" i="75"/>
  <c r="AZ159" i="75" s="1"/>
  <c r="AD604" i="75"/>
  <c r="AE604" i="75" s="1"/>
  <c r="AY246" i="75"/>
  <c r="AZ246" i="75" s="1"/>
  <c r="AY626" i="75"/>
  <c r="AZ626" i="75" s="1"/>
  <c r="AD116" i="75"/>
  <c r="AE116" i="75" s="1"/>
  <c r="AR116" i="75"/>
  <c r="AS116" i="75" s="1"/>
  <c r="AK116" i="75"/>
  <c r="AL116" i="75" s="1"/>
  <c r="AK132" i="75"/>
  <c r="AL132" i="75" s="1"/>
  <c r="AR558" i="75"/>
  <c r="AS558" i="75" s="1"/>
  <c r="AD558" i="75"/>
  <c r="AE558" i="75" s="1"/>
  <c r="AY558" i="75"/>
  <c r="AZ558" i="75" s="1"/>
  <c r="AD158" i="75"/>
  <c r="AE158" i="75" s="1"/>
  <c r="AR158" i="75"/>
  <c r="AS158" i="75" s="1"/>
  <c r="AK158" i="75"/>
  <c r="AL158" i="75" s="1"/>
  <c r="AR429" i="75"/>
  <c r="AS429" i="75" s="1"/>
  <c r="AK429" i="75"/>
  <c r="AL429" i="75" s="1"/>
  <c r="AY429" i="75"/>
  <c r="AZ429" i="75" s="1"/>
  <c r="AY189" i="75"/>
  <c r="AZ189" i="75" s="1"/>
  <c r="AK665" i="75"/>
  <c r="AL665" i="75" s="1"/>
  <c r="AY665" i="75"/>
  <c r="AZ665" i="75" s="1"/>
  <c r="AR604" i="75"/>
  <c r="AS604" i="75" s="1"/>
  <c r="AK649" i="75"/>
  <c r="AL649" i="75" s="1"/>
  <c r="AR626" i="75"/>
  <c r="AS626" i="75" s="1"/>
  <c r="AY631" i="75"/>
  <c r="AZ631" i="75" s="1"/>
  <c r="AK15" i="75"/>
  <c r="AL15" i="75" s="1"/>
  <c r="AY127" i="75"/>
  <c r="AZ127" i="75" s="1"/>
  <c r="AR148" i="75"/>
  <c r="AS148" i="75" s="1"/>
  <c r="AK49" i="75"/>
  <c r="AL49" i="75" s="1"/>
  <c r="AD148" i="75"/>
  <c r="AE148" i="75" s="1"/>
  <c r="AY148" i="75"/>
  <c r="AZ148" i="75" s="1"/>
  <c r="AR493" i="75"/>
  <c r="AS493" i="75" s="1"/>
  <c r="AD202" i="75"/>
  <c r="AE202" i="75" s="1"/>
  <c r="AY217" i="75"/>
  <c r="AZ217" i="75" s="1"/>
  <c r="AD15" i="75"/>
  <c r="AE15" i="75" s="1"/>
  <c r="AY241" i="75"/>
  <c r="AZ241" i="75" s="1"/>
  <c r="AR285" i="75"/>
  <c r="AS285" i="75" s="1"/>
  <c r="AK128" i="75"/>
  <c r="AL128" i="75" s="1"/>
  <c r="AY590" i="75"/>
  <c r="AZ590" i="75" s="1"/>
  <c r="AK400" i="75"/>
  <c r="AL400" i="75" s="1"/>
  <c r="AY128" i="75"/>
  <c r="AZ128" i="75" s="1"/>
  <c r="AK202" i="75"/>
  <c r="AL202" i="75" s="1"/>
  <c r="AR202" i="75"/>
  <c r="AS202" i="75" s="1"/>
  <c r="AK590" i="75"/>
  <c r="AL590" i="75" s="1"/>
  <c r="AD400" i="75"/>
  <c r="AE400" i="75" s="1"/>
  <c r="AD128" i="75"/>
  <c r="AE128" i="75" s="1"/>
  <c r="AY382" i="75"/>
  <c r="AZ382" i="75" s="1"/>
  <c r="AR590" i="75"/>
  <c r="AS590" i="75" s="1"/>
  <c r="AR189" i="75"/>
  <c r="AS189" i="75" s="1"/>
  <c r="AR400" i="75"/>
  <c r="AS400" i="75" s="1"/>
  <c r="AK241" i="75"/>
  <c r="AL241" i="75" s="1"/>
  <c r="AK159" i="75"/>
  <c r="AL159" i="75" s="1"/>
  <c r="AK383" i="75"/>
  <c r="AL383" i="75" s="1"/>
  <c r="AY608" i="75"/>
  <c r="AZ608" i="75" s="1"/>
  <c r="AY649" i="75"/>
  <c r="AZ649" i="75" s="1"/>
  <c r="AY605" i="75"/>
  <c r="AZ605" i="75" s="1"/>
  <c r="AY493" i="75"/>
  <c r="AZ493" i="75" s="1"/>
  <c r="AK310" i="75"/>
  <c r="AL310" i="75" s="1"/>
  <c r="AD649" i="75"/>
  <c r="AE649" i="75" s="1"/>
  <c r="AK605" i="75"/>
  <c r="AL605" i="75" s="1"/>
  <c r="AK493" i="75"/>
  <c r="AL493" i="75" s="1"/>
  <c r="AK528" i="75"/>
  <c r="AL528" i="75" s="1"/>
  <c r="AY564" i="75"/>
  <c r="AZ564" i="75" s="1"/>
  <c r="AD605" i="75"/>
  <c r="AE605" i="75" s="1"/>
  <c r="AY136" i="75"/>
  <c r="AZ136" i="75" s="1"/>
  <c r="AK564" i="75"/>
  <c r="AL564" i="75" s="1"/>
  <c r="AD631" i="75"/>
  <c r="AE631" i="75" s="1"/>
  <c r="AK419" i="75"/>
  <c r="AL419" i="75" s="1"/>
  <c r="AR136" i="75"/>
  <c r="AS136" i="75" s="1"/>
  <c r="AR631" i="75"/>
  <c r="AS631" i="75" s="1"/>
  <c r="AK546" i="75"/>
  <c r="AL546" i="75" s="1"/>
  <c r="AY132" i="75"/>
  <c r="AZ132" i="75" s="1"/>
  <c r="AY419" i="75"/>
  <c r="AZ419" i="75" s="1"/>
  <c r="AD665" i="75"/>
  <c r="AE665" i="75" s="1"/>
  <c r="AK604" i="75"/>
  <c r="AL604" i="75" s="1"/>
  <c r="AD626" i="75"/>
  <c r="AE626" i="75" s="1"/>
  <c r="AY310" i="75"/>
  <c r="AZ310" i="75" s="1"/>
  <c r="AY19" i="75"/>
  <c r="AZ19" i="75" s="1"/>
  <c r="AD419" i="75"/>
  <c r="AE419" i="75" s="1"/>
  <c r="AR564" i="75"/>
  <c r="AS564" i="75" s="1"/>
  <c r="AR19" i="75"/>
  <c r="AS19" i="75" s="1"/>
  <c r="AR321" i="75"/>
  <c r="AS321" i="75" s="1"/>
  <c r="AD241" i="75"/>
  <c r="AE241" i="75" s="1"/>
  <c r="AY32" i="75"/>
  <c r="AZ32" i="75" s="1"/>
  <c r="AY603" i="75"/>
  <c r="AZ603" i="75" s="1"/>
  <c r="AK32" i="75"/>
  <c r="AL32" i="75" s="1"/>
  <c r="AR528" i="75"/>
  <c r="AS528" i="75" s="1"/>
  <c r="AR603" i="75"/>
  <c r="AS603" i="75" s="1"/>
  <c r="AK246" i="75"/>
  <c r="AL246" i="75" s="1"/>
  <c r="AD32" i="75"/>
  <c r="AE32" i="75" s="1"/>
  <c r="AY528" i="75"/>
  <c r="AZ528" i="75" s="1"/>
  <c r="AK603" i="75"/>
  <c r="AL603" i="75" s="1"/>
  <c r="AK509" i="75"/>
  <c r="AL509" i="75" s="1"/>
  <c r="AD132" i="75"/>
  <c r="AE132" i="75" s="1"/>
  <c r="AR246" i="75"/>
  <c r="AS246" i="75" s="1"/>
  <c r="AK171" i="75"/>
  <c r="AL171" i="75" s="1"/>
  <c r="AK521" i="75"/>
  <c r="AL521" i="75" s="1"/>
  <c r="AK369" i="75"/>
  <c r="AL369" i="75" s="1"/>
  <c r="AD369" i="75"/>
  <c r="AE369" i="75" s="1"/>
  <c r="AY369" i="75"/>
  <c r="AZ369" i="75" s="1"/>
  <c r="AR369" i="75"/>
  <c r="AS369" i="75" s="1"/>
  <c r="AM684" i="75"/>
  <c r="BB684" i="75" s="1"/>
  <c r="AM680" i="75"/>
  <c r="BB680" i="75" s="1"/>
  <c r="AM692" i="75"/>
  <c r="AD285" i="75"/>
  <c r="AE285" i="75" s="1"/>
  <c r="AK285" i="75"/>
  <c r="AL285" i="75" s="1"/>
  <c r="AD21" i="75"/>
  <c r="AE21" i="75" s="1"/>
  <c r="AR21" i="75"/>
  <c r="AS21" i="75" s="1"/>
  <c r="AY21" i="75"/>
  <c r="AZ21" i="75" s="1"/>
  <c r="AR382" i="75"/>
  <c r="AS382" i="75" s="1"/>
  <c r="AK382" i="75"/>
  <c r="AL382" i="75" s="1"/>
  <c r="AM695" i="75"/>
  <c r="BB695" i="75" s="1"/>
  <c r="AM696" i="75"/>
  <c r="AM697" i="75"/>
  <c r="AM683" i="75"/>
  <c r="BB683" i="75" s="1"/>
  <c r="AD49" i="75"/>
  <c r="AE49" i="75" s="1"/>
  <c r="AD19" i="75"/>
  <c r="AE19" i="75" s="1"/>
  <c r="AR171" i="75"/>
  <c r="AS171" i="75" s="1"/>
  <c r="AM698" i="75"/>
  <c r="BB698" i="75" s="1"/>
  <c r="AD645" i="75"/>
  <c r="AE645" i="75" s="1"/>
  <c r="AY49" i="75"/>
  <c r="AZ49" i="75" s="1"/>
  <c r="AK427" i="75"/>
  <c r="AL427" i="75" s="1"/>
  <c r="AD509" i="75"/>
  <c r="AE509" i="75" s="1"/>
  <c r="AD171" i="75"/>
  <c r="AE171" i="75" s="1"/>
  <c r="AK484" i="75"/>
  <c r="AL484" i="75" s="1"/>
  <c r="AD556" i="75"/>
  <c r="AE556" i="75" s="1"/>
  <c r="AY645" i="75"/>
  <c r="AZ645" i="75" s="1"/>
  <c r="AR427" i="75"/>
  <c r="AS427" i="75" s="1"/>
  <c r="AY488" i="75"/>
  <c r="AZ488" i="75" s="1"/>
  <c r="AY509" i="75"/>
  <c r="AZ509" i="75" s="1"/>
  <c r="AY484" i="75"/>
  <c r="AZ484" i="75" s="1"/>
  <c r="AR172" i="75"/>
  <c r="AS172" i="75" s="1"/>
  <c r="AM682" i="75"/>
  <c r="BB682" i="75" s="1"/>
  <c r="AM686" i="75"/>
  <c r="BB686" i="75" s="1"/>
  <c r="AR556" i="75"/>
  <c r="AS556" i="75" s="1"/>
  <c r="AD546" i="75"/>
  <c r="AE546" i="75" s="1"/>
  <c r="AK645" i="75"/>
  <c r="AL645" i="75" s="1"/>
  <c r="AD427" i="75"/>
  <c r="AE427" i="75" s="1"/>
  <c r="AR488" i="75"/>
  <c r="AS488" i="75" s="1"/>
  <c r="AK608" i="75"/>
  <c r="AL608" i="75" s="1"/>
  <c r="AD484" i="75"/>
  <c r="AE484" i="75" s="1"/>
  <c r="AM694" i="75"/>
  <c r="AY556" i="75"/>
  <c r="AZ556" i="75" s="1"/>
  <c r="AY546" i="75"/>
  <c r="AZ546" i="75" s="1"/>
  <c r="AD136" i="75"/>
  <c r="AE136" i="75" s="1"/>
  <c r="AD310" i="75"/>
  <c r="AE310" i="75" s="1"/>
  <c r="AK488" i="75"/>
  <c r="AL488" i="75" s="1"/>
  <c r="AD608" i="75"/>
  <c r="AE608" i="75" s="1"/>
  <c r="AM685" i="75"/>
  <c r="AM691" i="75"/>
  <c r="BB691" i="75" s="1"/>
  <c r="AD417" i="75"/>
  <c r="AE417" i="75" s="1"/>
  <c r="AK417" i="75"/>
  <c r="AL417" i="75" s="1"/>
  <c r="AY417" i="75"/>
  <c r="AZ417" i="75" s="1"/>
  <c r="AK190" i="75"/>
  <c r="AL190" i="75" s="1"/>
  <c r="AK17" i="75"/>
  <c r="AL17" i="75" s="1"/>
  <c r="AY190" i="75"/>
  <c r="AZ190" i="75" s="1"/>
  <c r="AD190" i="75"/>
  <c r="AE190" i="75" s="1"/>
  <c r="BB679" i="75"/>
  <c r="AK370" i="75"/>
  <c r="AL370" i="75" s="1"/>
  <c r="AY153" i="75"/>
  <c r="AZ153" i="75" s="1"/>
  <c r="BB690" i="75"/>
  <c r="BB693" i="75"/>
  <c r="BB678" i="75"/>
  <c r="AK167" i="75"/>
  <c r="AL167" i="75" s="1"/>
  <c r="BB699" i="75"/>
  <c r="BB701" i="75"/>
  <c r="AY557" i="75"/>
  <c r="AZ557" i="75" s="1"/>
  <c r="AR557" i="75"/>
  <c r="AS557" i="75" s="1"/>
  <c r="BB676" i="75"/>
  <c r="AD557" i="75"/>
  <c r="AE557" i="75" s="1"/>
  <c r="AK153" i="75"/>
  <c r="AL153" i="75" s="1"/>
  <c r="AR167" i="75"/>
  <c r="AS167" i="75" s="1"/>
  <c r="AR153" i="75"/>
  <c r="AS153" i="75" s="1"/>
  <c r="AD167" i="75"/>
  <c r="AE167" i="75" s="1"/>
  <c r="AY525" i="75"/>
  <c r="AZ525" i="75" s="1"/>
  <c r="AD525" i="75"/>
  <c r="AE525" i="75" s="1"/>
  <c r="AD316" i="75"/>
  <c r="AE316" i="75" s="1"/>
  <c r="AR316" i="75"/>
  <c r="AS316" i="75" s="1"/>
  <c r="AR525" i="75"/>
  <c r="AS525" i="75" s="1"/>
  <c r="AR466" i="75"/>
  <c r="AS466" i="75" s="1"/>
  <c r="AD466" i="75"/>
  <c r="AE466" i="75" s="1"/>
  <c r="AK466" i="75"/>
  <c r="AL466" i="75" s="1"/>
  <c r="AK627" i="75"/>
  <c r="AL627" i="75" s="1"/>
  <c r="AY627" i="75"/>
  <c r="AZ627" i="75" s="1"/>
  <c r="AK583" i="75"/>
  <c r="AL583" i="75" s="1"/>
  <c r="AR583" i="75"/>
  <c r="AS583" i="75" s="1"/>
  <c r="AK25" i="75"/>
  <c r="AL25" i="75" s="1"/>
  <c r="AR499" i="75"/>
  <c r="AS499" i="75" s="1"/>
  <c r="AD499" i="75"/>
  <c r="AE499" i="75" s="1"/>
  <c r="AY499" i="75"/>
  <c r="AZ499" i="75" s="1"/>
  <c r="AR642" i="75"/>
  <c r="AS642" i="75" s="1"/>
  <c r="AY456" i="75"/>
  <c r="AZ456" i="75" s="1"/>
  <c r="AY169" i="75"/>
  <c r="AZ169" i="75" s="1"/>
  <c r="AR456" i="75"/>
  <c r="AS456" i="75" s="1"/>
  <c r="AD456" i="75"/>
  <c r="AE456" i="75" s="1"/>
  <c r="AY83" i="75"/>
  <c r="AZ83" i="75" s="1"/>
  <c r="AD562" i="75"/>
  <c r="AE562" i="75" s="1"/>
  <c r="AK302" i="75"/>
  <c r="AL302" i="75" s="1"/>
  <c r="AK236" i="75"/>
  <c r="AL236" i="75" s="1"/>
  <c r="AK250" i="75"/>
  <c r="AL250" i="75" s="1"/>
  <c r="AR573" i="75"/>
  <c r="AS573" i="75" s="1"/>
  <c r="AY485" i="75"/>
  <c r="AZ485" i="75" s="1"/>
  <c r="AY236" i="75"/>
  <c r="AZ236" i="75" s="1"/>
  <c r="AR485" i="75"/>
  <c r="AS485" i="75" s="1"/>
  <c r="AD636" i="75"/>
  <c r="AE636" i="75" s="1"/>
  <c r="AD250" i="75"/>
  <c r="AE250" i="75" s="1"/>
  <c r="AK636" i="75"/>
  <c r="AL636" i="75" s="1"/>
  <c r="AY562" i="75"/>
  <c r="AZ562" i="75" s="1"/>
  <c r="AR627" i="75"/>
  <c r="AS627" i="75" s="1"/>
  <c r="AK562" i="75"/>
  <c r="AL562" i="75" s="1"/>
  <c r="AK485" i="75"/>
  <c r="AL485" i="75" s="1"/>
  <c r="AD236" i="75"/>
  <c r="AE236" i="75" s="1"/>
  <c r="AR636" i="75"/>
  <c r="AS636" i="75" s="1"/>
  <c r="AY73" i="75"/>
  <c r="AZ73" i="75" s="1"/>
  <c r="AY529" i="75"/>
  <c r="AZ529" i="75" s="1"/>
  <c r="AD529" i="75"/>
  <c r="AE529" i="75" s="1"/>
  <c r="AR83" i="75"/>
  <c r="AS83" i="75" s="1"/>
  <c r="AY438" i="75"/>
  <c r="AZ438" i="75" s="1"/>
  <c r="AD83" i="75"/>
  <c r="AE83" i="75" s="1"/>
  <c r="AD274" i="75"/>
  <c r="AE274" i="75" s="1"/>
  <c r="AK213" i="75"/>
  <c r="AL213" i="75" s="1"/>
  <c r="AY370" i="75"/>
  <c r="AZ370" i="75" s="1"/>
  <c r="AK591" i="75"/>
  <c r="AL591" i="75" s="1"/>
  <c r="AD302" i="75"/>
  <c r="AE302" i="75" s="1"/>
  <c r="AY591" i="75"/>
  <c r="AZ591" i="75" s="1"/>
  <c r="AY323" i="75"/>
  <c r="AZ323" i="75" s="1"/>
  <c r="AK642" i="75"/>
  <c r="AL642" i="75" s="1"/>
  <c r="AR213" i="75"/>
  <c r="AS213" i="75" s="1"/>
  <c r="AR591" i="75"/>
  <c r="AS591" i="75" s="1"/>
  <c r="AK323" i="75"/>
  <c r="AL323" i="75" s="1"/>
  <c r="AR426" i="75"/>
  <c r="AS426" i="75" s="1"/>
  <c r="AD642" i="75"/>
  <c r="AE642" i="75" s="1"/>
  <c r="AY213" i="75"/>
  <c r="AZ213" i="75" s="1"/>
  <c r="AD323" i="75"/>
  <c r="AE323" i="75" s="1"/>
  <c r="AR126" i="75"/>
  <c r="AS126" i="75" s="1"/>
  <c r="AR302" i="75"/>
  <c r="AS302" i="75" s="1"/>
  <c r="AR370" i="75"/>
  <c r="AS370" i="75" s="1"/>
  <c r="AD126" i="75"/>
  <c r="AE126" i="75" s="1"/>
  <c r="AY126" i="75"/>
  <c r="AZ126" i="75" s="1"/>
  <c r="AR529" i="75"/>
  <c r="AS529" i="75" s="1"/>
  <c r="AD113" i="75"/>
  <c r="AE113" i="75" s="1"/>
  <c r="AY113" i="75"/>
  <c r="AZ113" i="75" s="1"/>
  <c r="AR96" i="75"/>
  <c r="AS96" i="75" s="1"/>
  <c r="AK390" i="75"/>
  <c r="AL390" i="75" s="1"/>
  <c r="AK572" i="75"/>
  <c r="AL572" i="75" s="1"/>
  <c r="AK96" i="75"/>
  <c r="AL96" i="75" s="1"/>
  <c r="AR606" i="75"/>
  <c r="AS606" i="75" s="1"/>
  <c r="AY96" i="75"/>
  <c r="AZ96" i="75" s="1"/>
  <c r="AY657" i="75"/>
  <c r="AZ657" i="75" s="1"/>
  <c r="AK459" i="75"/>
  <c r="AL459" i="75" s="1"/>
  <c r="AR657" i="75"/>
  <c r="AS657" i="75" s="1"/>
  <c r="AK465" i="75"/>
  <c r="AL465" i="75" s="1"/>
  <c r="AY459" i="75"/>
  <c r="AZ459" i="75" s="1"/>
  <c r="AK426" i="75"/>
  <c r="AL426" i="75" s="1"/>
  <c r="AK657" i="75"/>
  <c r="AL657" i="75" s="1"/>
  <c r="AR465" i="75"/>
  <c r="AS465" i="75" s="1"/>
  <c r="AK298" i="75"/>
  <c r="AL298" i="75" s="1"/>
  <c r="AY426" i="75"/>
  <c r="AZ426" i="75" s="1"/>
  <c r="AR274" i="75"/>
  <c r="AS274" i="75" s="1"/>
  <c r="AK274" i="75"/>
  <c r="AL274" i="75" s="1"/>
  <c r="AD169" i="75"/>
  <c r="AE169" i="75" s="1"/>
  <c r="AR433" i="75"/>
  <c r="AS433" i="75" s="1"/>
  <c r="AD573" i="75"/>
  <c r="AE573" i="75" s="1"/>
  <c r="AK461" i="75"/>
  <c r="AL461" i="75" s="1"/>
  <c r="AY573" i="75"/>
  <c r="AZ573" i="75" s="1"/>
  <c r="AD497" i="75"/>
  <c r="AE497" i="75" s="1"/>
  <c r="AY540" i="75"/>
  <c r="AZ540" i="75" s="1"/>
  <c r="AR298" i="75"/>
  <c r="AS298" i="75" s="1"/>
  <c r="AD134" i="75"/>
  <c r="AE134" i="75" s="1"/>
  <c r="AD292" i="75"/>
  <c r="AE292" i="75" s="1"/>
  <c r="AR56" i="75"/>
  <c r="AS56" i="75" s="1"/>
  <c r="AR26" i="75"/>
  <c r="AS26" i="75" s="1"/>
  <c r="AY574" i="75"/>
  <c r="AZ574" i="75" s="1"/>
  <c r="AY134" i="75"/>
  <c r="AZ134" i="75" s="1"/>
  <c r="AD298" i="75"/>
  <c r="AE298" i="75" s="1"/>
  <c r="AY56" i="75"/>
  <c r="AZ56" i="75" s="1"/>
  <c r="AD574" i="75"/>
  <c r="AE574" i="75" s="1"/>
  <c r="AR574" i="75"/>
  <c r="AS574" i="75" s="1"/>
  <c r="AK292" i="75"/>
  <c r="AL292" i="75" s="1"/>
  <c r="AD56" i="75"/>
  <c r="AE56" i="75" s="1"/>
  <c r="AY26" i="75"/>
  <c r="AZ26" i="75" s="1"/>
  <c r="AK134" i="75"/>
  <c r="AL134" i="75" s="1"/>
  <c r="AD26" i="75"/>
  <c r="AE26" i="75" s="1"/>
  <c r="AK545" i="75"/>
  <c r="AL545" i="75" s="1"/>
  <c r="AR130" i="75"/>
  <c r="AS130" i="75" s="1"/>
  <c r="AY44" i="75"/>
  <c r="AZ44" i="75" s="1"/>
  <c r="AY239" i="75"/>
  <c r="AZ239" i="75" s="1"/>
  <c r="AY366" i="75"/>
  <c r="AZ366" i="75" s="1"/>
  <c r="AY130" i="75"/>
  <c r="AZ130" i="75" s="1"/>
  <c r="AK44" i="75"/>
  <c r="AL44" i="75" s="1"/>
  <c r="AY125" i="75"/>
  <c r="AZ125" i="75" s="1"/>
  <c r="AD516" i="75"/>
  <c r="AE516" i="75" s="1"/>
  <c r="AR169" i="75"/>
  <c r="AS169" i="75" s="1"/>
  <c r="AK130" i="75"/>
  <c r="AL130" i="75" s="1"/>
  <c r="AD44" i="75"/>
  <c r="AE44" i="75" s="1"/>
  <c r="AD125" i="75"/>
  <c r="AE125" i="75" s="1"/>
  <c r="AR524" i="75"/>
  <c r="AS524" i="75" s="1"/>
  <c r="AR113" i="75"/>
  <c r="AS113" i="75" s="1"/>
  <c r="AK524" i="75"/>
  <c r="AL524" i="75" s="1"/>
  <c r="AY250" i="75"/>
  <c r="AZ250" i="75" s="1"/>
  <c r="AY524" i="75"/>
  <c r="AZ524" i="75" s="1"/>
  <c r="AD73" i="75"/>
  <c r="AE73" i="75" s="1"/>
  <c r="AD540" i="75"/>
  <c r="AE540" i="75" s="1"/>
  <c r="AD242" i="75"/>
  <c r="AE242" i="75" s="1"/>
  <c r="AK118" i="75"/>
  <c r="AL118" i="75" s="1"/>
  <c r="AR212" i="75"/>
  <c r="AS212" i="75" s="1"/>
  <c r="AR73" i="75"/>
  <c r="AS73" i="75" s="1"/>
  <c r="AR242" i="75"/>
  <c r="AS242" i="75" s="1"/>
  <c r="AD118" i="75"/>
  <c r="AE118" i="75" s="1"/>
  <c r="AY212" i="75"/>
  <c r="AZ212" i="75" s="1"/>
  <c r="AK242" i="75"/>
  <c r="AL242" i="75" s="1"/>
  <c r="AY118" i="75"/>
  <c r="AZ118" i="75" s="1"/>
  <c r="AR122" i="75"/>
  <c r="AS122" i="75" s="1"/>
  <c r="AK200" i="75"/>
  <c r="AL200" i="75" s="1"/>
  <c r="AD212" i="75"/>
  <c r="AE212" i="75" s="1"/>
  <c r="AK516" i="75"/>
  <c r="AL516" i="75" s="1"/>
  <c r="AK438" i="75"/>
  <c r="AL438" i="75" s="1"/>
  <c r="AD122" i="75"/>
  <c r="AE122" i="75" s="1"/>
  <c r="AY516" i="75"/>
  <c r="AZ516" i="75" s="1"/>
  <c r="AR438" i="75"/>
  <c r="AS438" i="75" s="1"/>
  <c r="AD108" i="75"/>
  <c r="AE108" i="75" s="1"/>
  <c r="AR125" i="75"/>
  <c r="AS125" i="75" s="1"/>
  <c r="AK345" i="75"/>
  <c r="AL345" i="75" s="1"/>
  <c r="AY345" i="75"/>
  <c r="AZ345" i="75" s="1"/>
  <c r="AR345" i="75"/>
  <c r="AS345" i="75" s="1"/>
  <c r="AD459" i="75"/>
  <c r="AE459" i="75" s="1"/>
  <c r="AR399" i="75"/>
  <c r="AS399" i="75" s="1"/>
  <c r="AK226" i="75"/>
  <c r="AL226" i="75" s="1"/>
  <c r="AY331" i="75"/>
  <c r="AZ331" i="75" s="1"/>
  <c r="AR331" i="75"/>
  <c r="AS331" i="75" s="1"/>
  <c r="AY399" i="75"/>
  <c r="AZ399" i="75" s="1"/>
  <c r="AY42" i="75"/>
  <c r="AZ42" i="75" s="1"/>
  <c r="AD226" i="75"/>
  <c r="AE226" i="75" s="1"/>
  <c r="AK540" i="75"/>
  <c r="AL540" i="75" s="1"/>
  <c r="AK380" i="75"/>
  <c r="AL380" i="75" s="1"/>
  <c r="AY401" i="75"/>
  <c r="AZ401" i="75" s="1"/>
  <c r="AD399" i="75"/>
  <c r="AE399" i="75" s="1"/>
  <c r="AR42" i="75"/>
  <c r="AS42" i="75" s="1"/>
  <c r="AD413" i="75"/>
  <c r="AE413" i="75" s="1"/>
  <c r="AR551" i="75"/>
  <c r="AS551" i="75" s="1"/>
  <c r="AY226" i="75"/>
  <c r="AZ226" i="75" s="1"/>
  <c r="AY203" i="75"/>
  <c r="AZ203" i="75" s="1"/>
  <c r="AY606" i="75"/>
  <c r="AZ606" i="75" s="1"/>
  <c r="AY390" i="75"/>
  <c r="AZ390" i="75" s="1"/>
  <c r="AK42" i="75"/>
  <c r="AL42" i="75" s="1"/>
  <c r="AY413" i="75"/>
  <c r="AZ413" i="75" s="1"/>
  <c r="AD551" i="75"/>
  <c r="AE551" i="75" s="1"/>
  <c r="AD433" i="75"/>
  <c r="AE433" i="75" s="1"/>
  <c r="AR513" i="75"/>
  <c r="AS513" i="75" s="1"/>
  <c r="AY292" i="75"/>
  <c r="AZ292" i="75" s="1"/>
  <c r="AK606" i="75"/>
  <c r="AL606" i="75" s="1"/>
  <c r="AR390" i="75"/>
  <c r="AS390" i="75" s="1"/>
  <c r="AR413" i="75"/>
  <c r="AS413" i="75" s="1"/>
  <c r="AK551" i="75"/>
  <c r="AL551" i="75" s="1"/>
  <c r="AK122" i="75"/>
  <c r="AL122" i="75" s="1"/>
  <c r="AY433" i="75"/>
  <c r="AZ433" i="75" s="1"/>
  <c r="AK513" i="75"/>
  <c r="AL513" i="75" s="1"/>
  <c r="AY612" i="75"/>
  <c r="AZ612" i="75" s="1"/>
  <c r="AR612" i="75"/>
  <c r="AS612" i="75" s="1"/>
  <c r="AD612" i="75"/>
  <c r="AE612" i="75" s="1"/>
  <c r="AD239" i="75"/>
  <c r="AE239" i="75" s="1"/>
  <c r="AD513" i="75"/>
  <c r="AE513" i="75" s="1"/>
  <c r="AR380" i="75"/>
  <c r="AS380" i="75" s="1"/>
  <c r="AR268" i="75"/>
  <c r="AS268" i="75" s="1"/>
  <c r="AY200" i="75"/>
  <c r="AZ200" i="75" s="1"/>
  <c r="AR560" i="75"/>
  <c r="AS560" i="75" s="1"/>
  <c r="AY582" i="75"/>
  <c r="AZ582" i="75" s="1"/>
  <c r="AY560" i="75"/>
  <c r="AZ560" i="75" s="1"/>
  <c r="AR582" i="75"/>
  <c r="AS582" i="75" s="1"/>
  <c r="AD560" i="75"/>
  <c r="AE560" i="75" s="1"/>
  <c r="AK582" i="75"/>
  <c r="AL582" i="75" s="1"/>
  <c r="AK268" i="75"/>
  <c r="AL268" i="75" s="1"/>
  <c r="AR257" i="75"/>
  <c r="AS257" i="75" s="1"/>
  <c r="AY549" i="75"/>
  <c r="AZ549" i="75" s="1"/>
  <c r="AY257" i="75"/>
  <c r="AZ257" i="75" s="1"/>
  <c r="AD93" i="75"/>
  <c r="AE93" i="75" s="1"/>
  <c r="AY454" i="75"/>
  <c r="AZ454" i="75" s="1"/>
  <c r="AR549" i="75"/>
  <c r="AS549" i="75" s="1"/>
  <c r="AK257" i="75"/>
  <c r="AL257" i="75" s="1"/>
  <c r="AD380" i="75"/>
  <c r="AE380" i="75" s="1"/>
  <c r="AK454" i="75"/>
  <c r="AL454" i="75" s="1"/>
  <c r="AK549" i="75"/>
  <c r="AL549" i="75" s="1"/>
  <c r="AY268" i="75"/>
  <c r="AZ268" i="75" s="1"/>
  <c r="AY93" i="75"/>
  <c r="AZ93" i="75" s="1"/>
  <c r="AR315" i="75"/>
  <c r="AS315" i="75" s="1"/>
  <c r="AY388" i="75"/>
  <c r="AZ388" i="75" s="1"/>
  <c r="AK203" i="75"/>
  <c r="AL203" i="75" s="1"/>
  <c r="AK243" i="75"/>
  <c r="AL243" i="75" s="1"/>
  <c r="AY498" i="75"/>
  <c r="AZ498" i="75" s="1"/>
  <c r="AD203" i="75"/>
  <c r="AE203" i="75" s="1"/>
  <c r="AK497" i="75"/>
  <c r="AL497" i="75" s="1"/>
  <c r="AY550" i="75"/>
  <c r="AZ550" i="75" s="1"/>
  <c r="AR272" i="75"/>
  <c r="AS272" i="75" s="1"/>
  <c r="AR497" i="75"/>
  <c r="AS497" i="75" s="1"/>
  <c r="AR299" i="75"/>
  <c r="AS299" i="75" s="1"/>
  <c r="AY299" i="75"/>
  <c r="AZ299" i="75" s="1"/>
  <c r="AK299" i="75"/>
  <c r="AL299" i="75" s="1"/>
  <c r="AK315" i="75"/>
  <c r="AL315" i="75" s="1"/>
  <c r="AR376" i="75"/>
  <c r="AS376" i="75" s="1"/>
  <c r="AD550" i="75"/>
  <c r="AE550" i="75" s="1"/>
  <c r="AK498" i="75"/>
  <c r="AL498" i="75" s="1"/>
  <c r="AD388" i="75"/>
  <c r="AE388" i="75" s="1"/>
  <c r="AY337" i="75"/>
  <c r="AZ337" i="75" s="1"/>
  <c r="AY376" i="75"/>
  <c r="AZ376" i="75" s="1"/>
  <c r="AR498" i="75"/>
  <c r="AS498" i="75" s="1"/>
  <c r="AK388" i="75"/>
  <c r="AL388" i="75" s="1"/>
  <c r="AR337" i="75"/>
  <c r="AS337" i="75" s="1"/>
  <c r="AK376" i="75"/>
  <c r="AL376" i="75" s="1"/>
  <c r="AK337" i="75"/>
  <c r="AL337" i="75" s="1"/>
  <c r="AD355" i="75"/>
  <c r="AE355" i="75" s="1"/>
  <c r="AR355" i="75"/>
  <c r="AS355" i="75" s="1"/>
  <c r="AD396" i="75"/>
  <c r="AE396" i="75" s="1"/>
  <c r="AY355" i="75"/>
  <c r="AZ355" i="75" s="1"/>
  <c r="AR396" i="75"/>
  <c r="AS396" i="75" s="1"/>
  <c r="AR51" i="75"/>
  <c r="AS51" i="75" s="1"/>
  <c r="AK396" i="75"/>
  <c r="AL396" i="75" s="1"/>
  <c r="AK51" i="75"/>
  <c r="AL51" i="75" s="1"/>
  <c r="AY51" i="75"/>
  <c r="AZ51" i="75" s="1"/>
  <c r="AY243" i="75"/>
  <c r="AZ243" i="75" s="1"/>
  <c r="AD243" i="75"/>
  <c r="AE243" i="75" s="1"/>
  <c r="AD315" i="75"/>
  <c r="AE315" i="75" s="1"/>
  <c r="AK550" i="75"/>
  <c r="AL550" i="75" s="1"/>
  <c r="AK173" i="75"/>
  <c r="AL173" i="75" s="1"/>
  <c r="AY667" i="75"/>
  <c r="AZ667" i="75" s="1"/>
  <c r="AK397" i="75"/>
  <c r="AL397" i="75" s="1"/>
  <c r="AD25" i="75"/>
  <c r="AE25" i="75" s="1"/>
  <c r="AK667" i="75"/>
  <c r="AL667" i="75" s="1"/>
  <c r="AD454" i="75"/>
  <c r="AE454" i="75" s="1"/>
  <c r="AR667" i="75"/>
  <c r="AS667" i="75" s="1"/>
  <c r="AD397" i="75"/>
  <c r="AE397" i="75" s="1"/>
  <c r="AD661" i="75"/>
  <c r="AE661" i="75" s="1"/>
  <c r="AY108" i="75"/>
  <c r="AZ108" i="75" s="1"/>
  <c r="AR108" i="75"/>
  <c r="AS108" i="75" s="1"/>
  <c r="AR517" i="75"/>
  <c r="AS517" i="75" s="1"/>
  <c r="AD43" i="75"/>
  <c r="AE43" i="75" s="1"/>
  <c r="AD200" i="75"/>
  <c r="AE200" i="75" s="1"/>
  <c r="AK43" i="75"/>
  <c r="AL43" i="75" s="1"/>
  <c r="AY397" i="75"/>
  <c r="AZ397" i="75" s="1"/>
  <c r="AR43" i="75"/>
  <c r="AS43" i="75" s="1"/>
  <c r="AD119" i="75"/>
  <c r="AE119" i="75" s="1"/>
  <c r="AK272" i="75"/>
  <c r="AL272" i="75" s="1"/>
  <c r="AY119" i="75"/>
  <c r="AZ119" i="75" s="1"/>
  <c r="AD272" i="75"/>
  <c r="AE272" i="75" s="1"/>
  <c r="AR230" i="75"/>
  <c r="AS230" i="75" s="1"/>
  <c r="AD504" i="75"/>
  <c r="AE504" i="75" s="1"/>
  <c r="AR24" i="75"/>
  <c r="AS24" i="75" s="1"/>
  <c r="AR661" i="75"/>
  <c r="AS661" i="75" s="1"/>
  <c r="AR119" i="75"/>
  <c r="AS119" i="75" s="1"/>
  <c r="AY230" i="75"/>
  <c r="AZ230" i="75" s="1"/>
  <c r="AR504" i="75"/>
  <c r="AS504" i="75" s="1"/>
  <c r="AY661" i="75"/>
  <c r="AZ661" i="75" s="1"/>
  <c r="AK230" i="75"/>
  <c r="AL230" i="75" s="1"/>
  <c r="AK504" i="75"/>
  <c r="AL504" i="75" s="1"/>
  <c r="AY470" i="75"/>
  <c r="AZ470" i="75" s="1"/>
  <c r="AD293" i="75"/>
  <c r="AE293" i="75" s="1"/>
  <c r="AK470" i="75"/>
  <c r="AL470" i="75" s="1"/>
  <c r="AR470" i="75"/>
  <c r="AS470" i="75" s="1"/>
  <c r="AD517" i="75"/>
  <c r="AE517" i="75" s="1"/>
  <c r="AK517" i="75"/>
  <c r="AL517" i="75" s="1"/>
  <c r="AY25" i="75"/>
  <c r="AZ25" i="75" s="1"/>
  <c r="AK239" i="75"/>
  <c r="AL239" i="75" s="1"/>
  <c r="AD366" i="75"/>
  <c r="AE366" i="75" s="1"/>
  <c r="AR366" i="75"/>
  <c r="AS366" i="75" s="1"/>
  <c r="AR628" i="75"/>
  <c r="AS628" i="75" s="1"/>
  <c r="AR173" i="75"/>
  <c r="AS173" i="75" s="1"/>
  <c r="AK84" i="75"/>
  <c r="AL84" i="75" s="1"/>
  <c r="AD115" i="75"/>
  <c r="AE115" i="75" s="1"/>
  <c r="AD173" i="75"/>
  <c r="AE173" i="75" s="1"/>
  <c r="AY231" i="75"/>
  <c r="AZ231" i="75" s="1"/>
  <c r="AY157" i="75"/>
  <c r="AZ157" i="75" s="1"/>
  <c r="AD465" i="75"/>
  <c r="AE465" i="75" s="1"/>
  <c r="AD381" i="75"/>
  <c r="AE381" i="75" s="1"/>
  <c r="AK553" i="75"/>
  <c r="AL553" i="75" s="1"/>
  <c r="AY24" i="75"/>
  <c r="AZ24" i="75" s="1"/>
  <c r="AR553" i="75"/>
  <c r="AS553" i="75" s="1"/>
  <c r="AR183" i="75"/>
  <c r="AS183" i="75" s="1"/>
  <c r="AD24" i="75"/>
  <c r="AE24" i="75" s="1"/>
  <c r="AR281" i="75"/>
  <c r="AS281" i="75" s="1"/>
  <c r="AK208" i="75"/>
  <c r="AL208" i="75" s="1"/>
  <c r="AY553" i="75"/>
  <c r="AZ553" i="75" s="1"/>
  <c r="AK166" i="75"/>
  <c r="AL166" i="75" s="1"/>
  <c r="AD183" i="75"/>
  <c r="AE183" i="75" s="1"/>
  <c r="AD401" i="75"/>
  <c r="AE401" i="75" s="1"/>
  <c r="AK281" i="75"/>
  <c r="AL281" i="75" s="1"/>
  <c r="AR115" i="75"/>
  <c r="AS115" i="75" s="1"/>
  <c r="AK183" i="75"/>
  <c r="AL183" i="75" s="1"/>
  <c r="AK401" i="75"/>
  <c r="AL401" i="75" s="1"/>
  <c r="AY281" i="75"/>
  <c r="AZ281" i="75" s="1"/>
  <c r="AY115" i="75"/>
  <c r="AZ115" i="75" s="1"/>
  <c r="AD129" i="75"/>
  <c r="AE129" i="75" s="1"/>
  <c r="AD166" i="75"/>
  <c r="AE166" i="75" s="1"/>
  <c r="AD47" i="75"/>
  <c r="AE47" i="75" s="1"/>
  <c r="AK381" i="75"/>
  <c r="AL381" i="75" s="1"/>
  <c r="AY156" i="75"/>
  <c r="AZ156" i="75" s="1"/>
  <c r="AD311" i="75"/>
  <c r="AE311" i="75" s="1"/>
  <c r="AY47" i="75"/>
  <c r="AZ47" i="75" s="1"/>
  <c r="AY381" i="75"/>
  <c r="AZ381" i="75" s="1"/>
  <c r="AY311" i="75"/>
  <c r="AZ311" i="75" s="1"/>
  <c r="AK47" i="75"/>
  <c r="AL47" i="75" s="1"/>
  <c r="AR16" i="75"/>
  <c r="AS16" i="75" s="1"/>
  <c r="AR311" i="75"/>
  <c r="AS311" i="75" s="1"/>
  <c r="AY16" i="75"/>
  <c r="AZ16" i="75" s="1"/>
  <c r="AR129" i="75"/>
  <c r="AS129" i="75" s="1"/>
  <c r="AK16" i="75"/>
  <c r="AL16" i="75" s="1"/>
  <c r="AK129" i="75"/>
  <c r="AL129" i="75" s="1"/>
  <c r="AR157" i="75"/>
  <c r="AS157" i="75" s="1"/>
  <c r="AD156" i="75"/>
  <c r="AE156" i="75" s="1"/>
  <c r="AK231" i="75"/>
  <c r="AL231" i="75" s="1"/>
  <c r="AY599" i="75"/>
  <c r="AZ599" i="75" s="1"/>
  <c r="AK628" i="75"/>
  <c r="AL628" i="75" s="1"/>
  <c r="AK157" i="75"/>
  <c r="AL157" i="75" s="1"/>
  <c r="AK156" i="75"/>
  <c r="AL156" i="75" s="1"/>
  <c r="AD89" i="75"/>
  <c r="AE89" i="75" s="1"/>
  <c r="AD231" i="75"/>
  <c r="AE231" i="75" s="1"/>
  <c r="AK599" i="75"/>
  <c r="AL599" i="75" s="1"/>
  <c r="AD628" i="75"/>
  <c r="AE628" i="75" s="1"/>
  <c r="AD599" i="75"/>
  <c r="AE599" i="75" s="1"/>
  <c r="AK155" i="75"/>
  <c r="AL155" i="75" s="1"/>
  <c r="AK90" i="75"/>
  <c r="AL90" i="75" s="1"/>
  <c r="AR155" i="75"/>
  <c r="AS155" i="75" s="1"/>
  <c r="AD90" i="75"/>
  <c r="AE90" i="75" s="1"/>
  <c r="AD359" i="75"/>
  <c r="AE359" i="75" s="1"/>
  <c r="AR90" i="75"/>
  <c r="AS90" i="75" s="1"/>
  <c r="AD559" i="75"/>
  <c r="AE559" i="75" s="1"/>
  <c r="AR559" i="75"/>
  <c r="AS559" i="75" s="1"/>
  <c r="AY559" i="75"/>
  <c r="AZ559" i="75" s="1"/>
  <c r="AD155" i="75"/>
  <c r="AE155" i="75" s="1"/>
  <c r="AR541" i="75"/>
  <c r="AS541" i="75" s="1"/>
  <c r="AY72" i="75"/>
  <c r="AZ72" i="75" s="1"/>
  <c r="AK541" i="75"/>
  <c r="AL541" i="75" s="1"/>
  <c r="AD72" i="75"/>
  <c r="AE72" i="75" s="1"/>
  <c r="AY541" i="75"/>
  <c r="AZ541" i="75" s="1"/>
  <c r="AD275" i="75"/>
  <c r="AE275" i="75" s="1"/>
  <c r="AY166" i="75"/>
  <c r="AZ166" i="75" s="1"/>
  <c r="AK72" i="75"/>
  <c r="AL72" i="75" s="1"/>
  <c r="AD318" i="75"/>
  <c r="AE318" i="75" s="1"/>
  <c r="AK318" i="75"/>
  <c r="AL318" i="75" s="1"/>
  <c r="AR318" i="75"/>
  <c r="AS318" i="75" s="1"/>
  <c r="AY318" i="75"/>
  <c r="AZ318" i="75" s="1"/>
  <c r="AK163" i="75"/>
  <c r="AL163" i="75" s="1"/>
  <c r="AR163" i="75"/>
  <c r="AS163" i="75" s="1"/>
  <c r="AY163" i="75"/>
  <c r="AZ163" i="75" s="1"/>
  <c r="AD163" i="75"/>
  <c r="AE163" i="75" s="1"/>
  <c r="AK367" i="75"/>
  <c r="AL367" i="75" s="1"/>
  <c r="AR367" i="75"/>
  <c r="AS367" i="75" s="1"/>
  <c r="AD367" i="75"/>
  <c r="AE367" i="75" s="1"/>
  <c r="AY367" i="75"/>
  <c r="AZ367" i="75" s="1"/>
  <c r="AK258" i="75"/>
  <c r="AL258" i="75" s="1"/>
  <c r="AR258" i="75"/>
  <c r="AS258" i="75" s="1"/>
  <c r="AY258" i="75"/>
  <c r="AZ258" i="75" s="1"/>
  <c r="AD258" i="75"/>
  <c r="AE258" i="75" s="1"/>
  <c r="AD455" i="75"/>
  <c r="AE455" i="75" s="1"/>
  <c r="AK425" i="75"/>
  <c r="AL425" i="75" s="1"/>
  <c r="AR425" i="75"/>
  <c r="AS425" i="75" s="1"/>
  <c r="AD425" i="75"/>
  <c r="AE425" i="75" s="1"/>
  <c r="AY425" i="75"/>
  <c r="AZ425" i="75" s="1"/>
  <c r="AR416" i="75"/>
  <c r="AS416" i="75" s="1"/>
  <c r="AD580" i="75"/>
  <c r="AE580" i="75" s="1"/>
  <c r="AY580" i="75"/>
  <c r="AZ580" i="75" s="1"/>
  <c r="AK580" i="75"/>
  <c r="AL580" i="75" s="1"/>
  <c r="AR580" i="75"/>
  <c r="AS580" i="75" s="1"/>
  <c r="AD68" i="75"/>
  <c r="AE68" i="75" s="1"/>
  <c r="AR68" i="75"/>
  <c r="AS68" i="75" s="1"/>
  <c r="AY68" i="75"/>
  <c r="AZ68" i="75" s="1"/>
  <c r="AK68" i="75"/>
  <c r="AL68" i="75" s="1"/>
  <c r="AR234" i="75"/>
  <c r="AS234" i="75" s="1"/>
  <c r="AD234" i="75"/>
  <c r="AE234" i="75" s="1"/>
  <c r="AK234" i="75"/>
  <c r="AL234" i="75" s="1"/>
  <c r="AY234" i="75"/>
  <c r="AZ234" i="75" s="1"/>
  <c r="AY386" i="75"/>
  <c r="AZ386" i="75" s="1"/>
  <c r="AK386" i="75"/>
  <c r="AL386" i="75" s="1"/>
  <c r="AD386" i="75"/>
  <c r="AE386" i="75" s="1"/>
  <c r="AR386" i="75"/>
  <c r="AS386" i="75" s="1"/>
  <c r="AK663" i="75"/>
  <c r="AL663" i="75" s="1"/>
  <c r="AD663" i="75"/>
  <c r="AE663" i="75" s="1"/>
  <c r="AR663" i="75"/>
  <c r="AS663" i="75" s="1"/>
  <c r="AY663" i="75"/>
  <c r="AZ663" i="75" s="1"/>
  <c r="AD36" i="75"/>
  <c r="AE36" i="75" s="1"/>
  <c r="AR36" i="75"/>
  <c r="AS36" i="75" s="1"/>
  <c r="AK36" i="75"/>
  <c r="AL36" i="75" s="1"/>
  <c r="AY36" i="75"/>
  <c r="AZ36" i="75" s="1"/>
  <c r="AK342" i="75"/>
  <c r="AL342" i="75" s="1"/>
  <c r="AD342" i="75"/>
  <c r="AE342" i="75" s="1"/>
  <c r="AY342" i="75"/>
  <c r="AZ342" i="75" s="1"/>
  <c r="AR342" i="75"/>
  <c r="AS342" i="75" s="1"/>
  <c r="AD511" i="75"/>
  <c r="AE511" i="75" s="1"/>
  <c r="AY511" i="75"/>
  <c r="AZ511" i="75" s="1"/>
  <c r="AR511" i="75"/>
  <c r="AS511" i="75" s="1"/>
  <c r="AK511" i="75"/>
  <c r="AL511" i="75" s="1"/>
  <c r="AY104" i="75"/>
  <c r="AZ104" i="75" s="1"/>
  <c r="AK104" i="75"/>
  <c r="AL104" i="75" s="1"/>
  <c r="AD104" i="75"/>
  <c r="AE104" i="75" s="1"/>
  <c r="AR104" i="75"/>
  <c r="AS104" i="75" s="1"/>
  <c r="AD647" i="75"/>
  <c r="AE647" i="75" s="1"/>
  <c r="AY647" i="75"/>
  <c r="AZ647" i="75" s="1"/>
  <c r="AR647" i="75"/>
  <c r="AS647" i="75" s="1"/>
  <c r="AK647" i="75"/>
  <c r="AL647" i="75" s="1"/>
  <c r="AR325" i="75"/>
  <c r="AS325" i="75" s="1"/>
  <c r="AY325" i="75"/>
  <c r="AZ325" i="75" s="1"/>
  <c r="AD325" i="75"/>
  <c r="AE325" i="75" s="1"/>
  <c r="AK325" i="75"/>
  <c r="AL325" i="75" s="1"/>
  <c r="AD28" i="75"/>
  <c r="AE28" i="75" s="1"/>
  <c r="AY28" i="75"/>
  <c r="AZ28" i="75" s="1"/>
  <c r="AK28" i="75"/>
  <c r="AL28" i="75" s="1"/>
  <c r="AR28" i="75"/>
  <c r="AS28" i="75" s="1"/>
  <c r="AD240" i="75"/>
  <c r="AE240" i="75" s="1"/>
  <c r="AK240" i="75"/>
  <c r="AL240" i="75" s="1"/>
  <c r="AY240" i="75"/>
  <c r="AZ240" i="75" s="1"/>
  <c r="AR240" i="75"/>
  <c r="AS240" i="75" s="1"/>
  <c r="AD543" i="75"/>
  <c r="AE543" i="75" s="1"/>
  <c r="AY543" i="75"/>
  <c r="AZ543" i="75" s="1"/>
  <c r="AR607" i="75"/>
  <c r="AS607" i="75" s="1"/>
  <c r="AY607" i="75"/>
  <c r="AZ607" i="75" s="1"/>
  <c r="AK607" i="75"/>
  <c r="AL607" i="75" s="1"/>
  <c r="AD607" i="75"/>
  <c r="AE607" i="75" s="1"/>
  <c r="AY180" i="75"/>
  <c r="AZ180" i="75" s="1"/>
  <c r="AK180" i="75"/>
  <c r="AL180" i="75" s="1"/>
  <c r="AR180" i="75"/>
  <c r="AS180" i="75" s="1"/>
  <c r="AD180" i="75"/>
  <c r="AE180" i="75" s="1"/>
  <c r="AY646" i="75"/>
  <c r="AZ646" i="75" s="1"/>
  <c r="AR646" i="75"/>
  <c r="AS646" i="75" s="1"/>
  <c r="AK646" i="75"/>
  <c r="AL646" i="75" s="1"/>
  <c r="AD646" i="75"/>
  <c r="AE646" i="75" s="1"/>
  <c r="AD358" i="75"/>
  <c r="AE358" i="75" s="1"/>
  <c r="AR358" i="75"/>
  <c r="AS358" i="75" s="1"/>
  <c r="AY358" i="75"/>
  <c r="AZ358" i="75" s="1"/>
  <c r="AK358" i="75"/>
  <c r="AL358" i="75" s="1"/>
  <c r="AD324" i="75"/>
  <c r="AE324" i="75" s="1"/>
  <c r="AK324" i="75"/>
  <c r="AL324" i="75" s="1"/>
  <c r="AR324" i="75"/>
  <c r="AS324" i="75" s="1"/>
  <c r="AY324" i="75"/>
  <c r="AZ324" i="75" s="1"/>
  <c r="AR414" i="75"/>
  <c r="AS414" i="75" s="1"/>
  <c r="AD414" i="75"/>
  <c r="AE414" i="75" s="1"/>
  <c r="AK215" i="75"/>
  <c r="AL215" i="75" s="1"/>
  <c r="AR215" i="75"/>
  <c r="AS215" i="75" s="1"/>
  <c r="AY215" i="75"/>
  <c r="AZ215" i="75" s="1"/>
  <c r="AD215" i="75"/>
  <c r="AE215" i="75" s="1"/>
  <c r="AD219" i="75"/>
  <c r="AE219" i="75" s="1"/>
  <c r="AK219" i="75"/>
  <c r="AL219" i="75" s="1"/>
  <c r="AY219" i="75"/>
  <c r="AZ219" i="75" s="1"/>
  <c r="AR219" i="75"/>
  <c r="AS219" i="75" s="1"/>
  <c r="AK515" i="75"/>
  <c r="AL515" i="75" s="1"/>
  <c r="AR515" i="75"/>
  <c r="AS515" i="75" s="1"/>
  <c r="AD515" i="75"/>
  <c r="AE515" i="75" s="1"/>
  <c r="AY515" i="75"/>
  <c r="AZ515" i="75" s="1"/>
  <c r="AD218" i="75"/>
  <c r="AE218" i="75" s="1"/>
  <c r="AD472" i="75"/>
  <c r="AE472" i="75" s="1"/>
  <c r="AY472" i="75"/>
  <c r="AZ472" i="75" s="1"/>
  <c r="AR472" i="75"/>
  <c r="AS472" i="75" s="1"/>
  <c r="AK472" i="75"/>
  <c r="AL472" i="75" s="1"/>
  <c r="AD343" i="75"/>
  <c r="AE343" i="75" s="1"/>
  <c r="AK343" i="75"/>
  <c r="AL343" i="75" s="1"/>
  <c r="AR343" i="75"/>
  <c r="AS343" i="75" s="1"/>
  <c r="AY343" i="75"/>
  <c r="AZ343" i="75" s="1"/>
  <c r="AD565" i="75"/>
  <c r="AE565" i="75" s="1"/>
  <c r="AR565" i="75"/>
  <c r="AS565" i="75" s="1"/>
  <c r="AY565" i="75"/>
  <c r="AZ565" i="75" s="1"/>
  <c r="AK565" i="75"/>
  <c r="AL565" i="75" s="1"/>
  <c r="AK420" i="75"/>
  <c r="AL420" i="75" s="1"/>
  <c r="AD420" i="75"/>
  <c r="AE420" i="75" s="1"/>
  <c r="AY420" i="75"/>
  <c r="AZ420" i="75" s="1"/>
  <c r="AR420" i="75"/>
  <c r="AS420" i="75" s="1"/>
  <c r="AD260" i="75"/>
  <c r="AE260" i="75" s="1"/>
  <c r="AY260" i="75"/>
  <c r="AZ260" i="75" s="1"/>
  <c r="AR260" i="75"/>
  <c r="AS260" i="75" s="1"/>
  <c r="AK260" i="75"/>
  <c r="AL260" i="75" s="1"/>
  <c r="AR535" i="75"/>
  <c r="AS535" i="75" s="1"/>
  <c r="AY535" i="75"/>
  <c r="AZ535" i="75" s="1"/>
  <c r="AD535" i="75"/>
  <c r="AE535" i="75" s="1"/>
  <c r="AK535" i="75"/>
  <c r="AL535" i="75" s="1"/>
  <c r="AR309" i="75"/>
  <c r="AS309" i="75" s="1"/>
  <c r="AY309" i="75"/>
  <c r="AZ309" i="75" s="1"/>
  <c r="AD309" i="75"/>
  <c r="AE309" i="75" s="1"/>
  <c r="AK309" i="75"/>
  <c r="AL309" i="75" s="1"/>
  <c r="AK307" i="75"/>
  <c r="AL307" i="75" s="1"/>
  <c r="AD307" i="75"/>
  <c r="AE307" i="75" s="1"/>
  <c r="AY307" i="75"/>
  <c r="AZ307" i="75" s="1"/>
  <c r="AR307" i="75"/>
  <c r="AS307" i="75" s="1"/>
  <c r="AK500" i="75"/>
  <c r="AL500" i="75" s="1"/>
  <c r="AD500" i="75"/>
  <c r="AE500" i="75" s="1"/>
  <c r="AY500" i="75"/>
  <c r="AZ500" i="75" s="1"/>
  <c r="AR500" i="75"/>
  <c r="AS500" i="75" s="1"/>
  <c r="AD335" i="75"/>
  <c r="AE335" i="75" s="1"/>
  <c r="AK335" i="75"/>
  <c r="AL335" i="75" s="1"/>
  <c r="AY335" i="75"/>
  <c r="AZ335" i="75" s="1"/>
  <c r="AR335" i="75"/>
  <c r="AS335" i="75" s="1"/>
  <c r="AK586" i="75"/>
  <c r="AL586" i="75" s="1"/>
  <c r="AD586" i="75"/>
  <c r="AE586" i="75" s="1"/>
  <c r="AR586" i="75"/>
  <c r="AS586" i="75" s="1"/>
  <c r="AY586" i="75"/>
  <c r="AZ586" i="75" s="1"/>
  <c r="AY37" i="75"/>
  <c r="AZ37" i="75" s="1"/>
  <c r="AD37" i="75"/>
  <c r="AE37" i="75" s="1"/>
  <c r="AK37" i="75"/>
  <c r="AL37" i="75" s="1"/>
  <c r="AR37" i="75"/>
  <c r="AS37" i="75" s="1"/>
  <c r="AD406" i="75"/>
  <c r="AE406" i="75" s="1"/>
  <c r="AK406" i="75"/>
  <c r="AL406" i="75" s="1"/>
  <c r="AY406" i="75"/>
  <c r="AZ406" i="75" s="1"/>
  <c r="AR406" i="75"/>
  <c r="AS406" i="75" s="1"/>
  <c r="AD308" i="75"/>
  <c r="AE308" i="75" s="1"/>
  <c r="AK308" i="75"/>
  <c r="AL308" i="75" s="1"/>
  <c r="AR308" i="75"/>
  <c r="AS308" i="75" s="1"/>
  <c r="AY308" i="75"/>
  <c r="AZ308" i="75" s="1"/>
  <c r="AR600" i="75"/>
  <c r="AS600" i="75" s="1"/>
  <c r="AK600" i="75"/>
  <c r="AL600" i="75" s="1"/>
  <c r="AD600" i="75"/>
  <c r="AE600" i="75" s="1"/>
  <c r="AY600" i="75"/>
  <c r="AZ600" i="75" s="1"/>
  <c r="AK389" i="75"/>
  <c r="AL389" i="75" s="1"/>
  <c r="AY389" i="75"/>
  <c r="AZ389" i="75" s="1"/>
  <c r="AR389" i="75"/>
  <c r="AS389" i="75" s="1"/>
  <c r="AD389" i="75"/>
  <c r="AE389" i="75" s="1"/>
  <c r="AD228" i="75"/>
  <c r="AE228" i="75" s="1"/>
  <c r="AY228" i="75"/>
  <c r="AZ228" i="75" s="1"/>
  <c r="AR228" i="75"/>
  <c r="AS228" i="75" s="1"/>
  <c r="AK228" i="75"/>
  <c r="AL228" i="75" s="1"/>
  <c r="AK623" i="75"/>
  <c r="AL623" i="75" s="1"/>
  <c r="AY623" i="75"/>
  <c r="AZ623" i="75" s="1"/>
  <c r="AR623" i="75"/>
  <c r="AS623" i="75" s="1"/>
  <c r="AD623" i="75"/>
  <c r="AE623" i="75" s="1"/>
  <c r="AD617" i="75"/>
  <c r="AE617" i="75" s="1"/>
  <c r="AY617" i="75"/>
  <c r="AZ617" i="75" s="1"/>
  <c r="AK617" i="75"/>
  <c r="AL617" i="75" s="1"/>
  <c r="AR617" i="75"/>
  <c r="AS617" i="75" s="1"/>
  <c r="AR227" i="75"/>
  <c r="AS227" i="75" s="1"/>
  <c r="AK227" i="75"/>
  <c r="AL227" i="75" s="1"/>
  <c r="AY227" i="75"/>
  <c r="AZ227" i="75" s="1"/>
  <c r="AD227" i="75"/>
  <c r="AE227" i="75" s="1"/>
  <c r="AY637" i="75"/>
  <c r="AZ637" i="75" s="1"/>
  <c r="AR637" i="75"/>
  <c r="AS637" i="75" s="1"/>
  <c r="AK637" i="75"/>
  <c r="AL637" i="75" s="1"/>
  <c r="AD637" i="75"/>
  <c r="AE637" i="75" s="1"/>
  <c r="AD576" i="75"/>
  <c r="AE576" i="75" s="1"/>
  <c r="AK576" i="75"/>
  <c r="AL576" i="75" s="1"/>
  <c r="AY576" i="75"/>
  <c r="AZ576" i="75" s="1"/>
  <c r="AR576" i="75"/>
  <c r="AS576" i="75" s="1"/>
  <c r="AK290" i="75"/>
  <c r="AL290" i="75" s="1"/>
  <c r="AY290" i="75"/>
  <c r="AZ290" i="75" s="1"/>
  <c r="AD290" i="75"/>
  <c r="AE290" i="75" s="1"/>
  <c r="AR290" i="75"/>
  <c r="AS290" i="75" s="1"/>
  <c r="AD39" i="75"/>
  <c r="AE39" i="75" s="1"/>
  <c r="AK39" i="75"/>
  <c r="AL39" i="75" s="1"/>
  <c r="AR39" i="75"/>
  <c r="AS39" i="75" s="1"/>
  <c r="AY39" i="75"/>
  <c r="AZ39" i="75" s="1"/>
  <c r="AK210" i="75"/>
  <c r="AL210" i="75" s="1"/>
  <c r="AY210" i="75"/>
  <c r="AZ210" i="75" s="1"/>
  <c r="AR210" i="75"/>
  <c r="AS210" i="75" s="1"/>
  <c r="AD210" i="75"/>
  <c r="AE210" i="75" s="1"/>
  <c r="AK328" i="75"/>
  <c r="AL328" i="75" s="1"/>
  <c r="AR328" i="75"/>
  <c r="AS328" i="75" s="1"/>
  <c r="AD328" i="75"/>
  <c r="AE328" i="75" s="1"/>
  <c r="AY328" i="75"/>
  <c r="AZ328" i="75" s="1"/>
  <c r="AD633" i="75"/>
  <c r="AE633" i="75" s="1"/>
  <c r="AK633" i="75"/>
  <c r="AL633" i="75" s="1"/>
  <c r="AR633" i="75"/>
  <c r="AS633" i="75" s="1"/>
  <c r="AY633" i="75"/>
  <c r="AZ633" i="75" s="1"/>
  <c r="AD92" i="75"/>
  <c r="AE92" i="75" s="1"/>
  <c r="AR92" i="75"/>
  <c r="AS92" i="75" s="1"/>
  <c r="AK92" i="75"/>
  <c r="AL92" i="75" s="1"/>
  <c r="AY92" i="75"/>
  <c r="AZ92" i="75" s="1"/>
  <c r="AK588" i="75"/>
  <c r="AL588" i="75" s="1"/>
  <c r="AY588" i="75"/>
  <c r="AZ588" i="75" s="1"/>
  <c r="AD588" i="75"/>
  <c r="AE588" i="75" s="1"/>
  <c r="AR588" i="75"/>
  <c r="AS588" i="75" s="1"/>
  <c r="AY644" i="75"/>
  <c r="AZ644" i="75" s="1"/>
  <c r="AK644" i="75"/>
  <c r="AL644" i="75" s="1"/>
  <c r="AR644" i="75"/>
  <c r="AS644" i="75" s="1"/>
  <c r="AD644" i="75"/>
  <c r="AE644" i="75" s="1"/>
  <c r="AY255" i="75"/>
  <c r="AZ255" i="75" s="1"/>
  <c r="AR255" i="75"/>
  <c r="AS255" i="75" s="1"/>
  <c r="AK255" i="75"/>
  <c r="AL255" i="75" s="1"/>
  <c r="AY394" i="75"/>
  <c r="AZ394" i="75" s="1"/>
  <c r="AR394" i="75"/>
  <c r="AS394" i="75" s="1"/>
  <c r="AD394" i="75"/>
  <c r="AE394" i="75" s="1"/>
  <c r="AK394" i="75"/>
  <c r="AL394" i="75" s="1"/>
  <c r="AR522" i="75"/>
  <c r="AS522" i="75" s="1"/>
  <c r="AD522" i="75"/>
  <c r="AE522" i="75" s="1"/>
  <c r="AD421" i="75"/>
  <c r="AE421" i="75" s="1"/>
  <c r="AY421" i="75"/>
  <c r="AZ421" i="75" s="1"/>
  <c r="AR421" i="75"/>
  <c r="AS421" i="75" s="1"/>
  <c r="AK421" i="75"/>
  <c r="AL421" i="75" s="1"/>
  <c r="AD235" i="75"/>
  <c r="AE235" i="75" s="1"/>
  <c r="AR235" i="75"/>
  <c r="AS235" i="75" s="1"/>
  <c r="AY235" i="75"/>
  <c r="AZ235" i="75" s="1"/>
  <c r="AK235" i="75"/>
  <c r="AL235" i="75" s="1"/>
  <c r="AY65" i="75"/>
  <c r="AZ65" i="75" s="1"/>
  <c r="AD65" i="75"/>
  <c r="AE65" i="75" s="1"/>
  <c r="AR65" i="75"/>
  <c r="AS65" i="75" s="1"/>
  <c r="AK65" i="75"/>
  <c r="AL65" i="75" s="1"/>
  <c r="AK415" i="75"/>
  <c r="AL415" i="75" s="1"/>
  <c r="AR415" i="75"/>
  <c r="AS415" i="75" s="1"/>
  <c r="AD415" i="75"/>
  <c r="AE415" i="75" s="1"/>
  <c r="AY415" i="75"/>
  <c r="AZ415" i="75" s="1"/>
  <c r="AR652" i="75"/>
  <c r="AS652" i="75" s="1"/>
  <c r="AY652" i="75"/>
  <c r="AZ652" i="75" s="1"/>
  <c r="AD652" i="75"/>
  <c r="AE652" i="75" s="1"/>
  <c r="AK652" i="75"/>
  <c r="AL652" i="75" s="1"/>
  <c r="AR354" i="75"/>
  <c r="AS354" i="75" s="1"/>
  <c r="AY354" i="75"/>
  <c r="AZ354" i="75" s="1"/>
  <c r="AD354" i="75"/>
  <c r="AE354" i="75" s="1"/>
  <c r="AK354" i="75"/>
  <c r="AL354" i="75" s="1"/>
  <c r="AD508" i="75"/>
  <c r="AE508" i="75" s="1"/>
  <c r="AK508" i="75"/>
  <c r="AL508" i="75" s="1"/>
  <c r="AR508" i="75"/>
  <c r="AS508" i="75" s="1"/>
  <c r="AY508" i="75"/>
  <c r="AZ508" i="75" s="1"/>
  <c r="AY133" i="75"/>
  <c r="AZ133" i="75" s="1"/>
  <c r="AR133" i="75"/>
  <c r="AS133" i="75" s="1"/>
  <c r="AK133" i="75"/>
  <c r="AL133" i="75" s="1"/>
  <c r="AD133" i="75"/>
  <c r="AE133" i="75" s="1"/>
  <c r="AK291" i="75"/>
  <c r="AL291" i="75" s="1"/>
  <c r="AR291" i="75"/>
  <c r="AS291" i="75" s="1"/>
  <c r="AY291" i="75"/>
  <c r="AZ291" i="75" s="1"/>
  <c r="AD291" i="75"/>
  <c r="AE291" i="75" s="1"/>
  <c r="AK624" i="75"/>
  <c r="AL624" i="75" s="1"/>
  <c r="AR624" i="75"/>
  <c r="AS624" i="75" s="1"/>
  <c r="AY624" i="75"/>
  <c r="AZ624" i="75" s="1"/>
  <c r="AD624" i="75"/>
  <c r="AE624" i="75" s="1"/>
  <c r="AY222" i="75"/>
  <c r="AZ222" i="75" s="1"/>
  <c r="AR222" i="75"/>
  <c r="AS222" i="75" s="1"/>
  <c r="AK222" i="75"/>
  <c r="AL222" i="75" s="1"/>
  <c r="AD222" i="75"/>
  <c r="AE222" i="75" s="1"/>
  <c r="AY273" i="75"/>
  <c r="AZ273" i="75" s="1"/>
  <c r="AR273" i="75"/>
  <c r="AS273" i="75" s="1"/>
  <c r="AD273" i="75"/>
  <c r="AE273" i="75" s="1"/>
  <c r="AK273" i="75"/>
  <c r="AL273" i="75" s="1"/>
  <c r="AY350" i="75"/>
  <c r="AZ350" i="75" s="1"/>
  <c r="AD350" i="75"/>
  <c r="AE350" i="75" s="1"/>
  <c r="AK350" i="75"/>
  <c r="AL350" i="75" s="1"/>
  <c r="AR350" i="75"/>
  <c r="AS350" i="75" s="1"/>
  <c r="AR490" i="75"/>
  <c r="AS490" i="75" s="1"/>
  <c r="AY490" i="75"/>
  <c r="AZ490" i="75" s="1"/>
  <c r="AD490" i="75"/>
  <c r="AE490" i="75" s="1"/>
  <c r="AK490" i="75"/>
  <c r="AL490" i="75" s="1"/>
  <c r="AY278" i="75"/>
  <c r="AZ278" i="75" s="1"/>
  <c r="AD278" i="75"/>
  <c r="AE278" i="75" s="1"/>
  <c r="AK123" i="75"/>
  <c r="AL123" i="75" s="1"/>
  <c r="AR123" i="75"/>
  <c r="AS123" i="75" s="1"/>
  <c r="AD123" i="75"/>
  <c r="AE123" i="75" s="1"/>
  <c r="AY123" i="75"/>
  <c r="AZ123" i="75" s="1"/>
  <c r="AD265" i="75"/>
  <c r="AE265" i="75" s="1"/>
  <c r="AY265" i="75"/>
  <c r="AZ265" i="75" s="1"/>
  <c r="AK265" i="75"/>
  <c r="AL265" i="75" s="1"/>
  <c r="AR265" i="75"/>
  <c r="AS265" i="75" s="1"/>
  <c r="AY548" i="75"/>
  <c r="AZ548" i="75" s="1"/>
  <c r="AR548" i="75"/>
  <c r="AS548" i="75" s="1"/>
  <c r="AK548" i="75"/>
  <c r="AL548" i="75" s="1"/>
  <c r="AD548" i="75"/>
  <c r="AE548" i="75" s="1"/>
  <c r="AK364" i="75"/>
  <c r="AL364" i="75" s="1"/>
  <c r="AY364" i="75"/>
  <c r="AZ364" i="75" s="1"/>
  <c r="AR364" i="75"/>
  <c r="AS364" i="75" s="1"/>
  <c r="AD364" i="75"/>
  <c r="AE364" i="75" s="1"/>
  <c r="AK207" i="75"/>
  <c r="AL207" i="75" s="1"/>
  <c r="AR207" i="75"/>
  <c r="AS207" i="75" s="1"/>
  <c r="AY207" i="75"/>
  <c r="AZ207" i="75" s="1"/>
  <c r="AD207" i="75"/>
  <c r="AE207" i="75" s="1"/>
  <c r="AR445" i="75"/>
  <c r="AS445" i="75" s="1"/>
  <c r="AD614" i="75"/>
  <c r="AE614" i="75" s="1"/>
  <c r="AR614" i="75"/>
  <c r="AS614" i="75" s="1"/>
  <c r="AK614" i="75"/>
  <c r="AL614" i="75" s="1"/>
  <c r="AY614" i="75"/>
  <c r="AZ614" i="75" s="1"/>
  <c r="AY534" i="75"/>
  <c r="AZ534" i="75" s="1"/>
  <c r="AK534" i="75"/>
  <c r="AL534" i="75" s="1"/>
  <c r="AR534" i="75"/>
  <c r="AS534" i="75" s="1"/>
  <c r="AD534" i="75"/>
  <c r="AE534" i="75" s="1"/>
  <c r="AR352" i="75"/>
  <c r="AS352" i="75" s="1"/>
  <c r="AD352" i="75"/>
  <c r="AE352" i="75" s="1"/>
  <c r="AY352" i="75"/>
  <c r="AZ352" i="75" s="1"/>
  <c r="AK352" i="75"/>
  <c r="AL352" i="75" s="1"/>
  <c r="AR319" i="75"/>
  <c r="AS319" i="75" s="1"/>
  <c r="AY319" i="75"/>
  <c r="AZ319" i="75" s="1"/>
  <c r="AK319" i="75"/>
  <c r="AL319" i="75" s="1"/>
  <c r="AD319" i="75"/>
  <c r="AE319" i="75" s="1"/>
  <c r="AD29" i="75"/>
  <c r="AE29" i="75" s="1"/>
  <c r="AY29" i="75"/>
  <c r="AZ29" i="75" s="1"/>
  <c r="AK29" i="75"/>
  <c r="AL29" i="75" s="1"/>
  <c r="AR29" i="75"/>
  <c r="AS29" i="75" s="1"/>
  <c r="AD9" i="75"/>
  <c r="AE9" i="75" s="1"/>
  <c r="AR9" i="75"/>
  <c r="AS9" i="75" s="1"/>
  <c r="AK9" i="75"/>
  <c r="AL9" i="75" s="1"/>
  <c r="AY9" i="75"/>
  <c r="AZ9" i="75" s="1"/>
  <c r="AR264" i="75"/>
  <c r="AS264" i="75" s="1"/>
  <c r="AY264" i="75"/>
  <c r="AZ264" i="75" s="1"/>
  <c r="AD264" i="75"/>
  <c r="AE264" i="75" s="1"/>
  <c r="AK264" i="75"/>
  <c r="AL264" i="75" s="1"/>
  <c r="AK594" i="75"/>
  <c r="AL594" i="75" s="1"/>
  <c r="AD594" i="75"/>
  <c r="AE594" i="75" s="1"/>
  <c r="AR594" i="75"/>
  <c r="AS594" i="75" s="1"/>
  <c r="AY594" i="75"/>
  <c r="AZ594" i="75" s="1"/>
  <c r="AK635" i="75"/>
  <c r="AL635" i="75" s="1"/>
  <c r="AR177" i="75"/>
  <c r="AS177" i="75" s="1"/>
  <c r="AY177" i="75"/>
  <c r="AZ177" i="75" s="1"/>
  <c r="AD177" i="75"/>
  <c r="AE177" i="75" s="1"/>
  <c r="AK177" i="75"/>
  <c r="AL177" i="75" s="1"/>
  <c r="AK139" i="75"/>
  <c r="AL139" i="75" s="1"/>
  <c r="AD139" i="75"/>
  <c r="AE139" i="75" s="1"/>
  <c r="AR139" i="75"/>
  <c r="AS139" i="75" s="1"/>
  <c r="AY139" i="75"/>
  <c r="AZ139" i="75" s="1"/>
  <c r="AD610" i="75"/>
  <c r="AE610" i="75" s="1"/>
  <c r="AK610" i="75"/>
  <c r="AL610" i="75" s="1"/>
  <c r="AY610" i="75"/>
  <c r="AZ610" i="75" s="1"/>
  <c r="AR610" i="75"/>
  <c r="AS610" i="75" s="1"/>
  <c r="AR502" i="75"/>
  <c r="AS502" i="75" s="1"/>
  <c r="AK502" i="75"/>
  <c r="AL502" i="75" s="1"/>
  <c r="AY502" i="75"/>
  <c r="AZ502" i="75" s="1"/>
  <c r="AD502" i="75"/>
  <c r="AE502" i="75" s="1"/>
  <c r="AR184" i="75"/>
  <c r="AS184" i="75" s="1"/>
  <c r="AD184" i="75"/>
  <c r="AE184" i="75" s="1"/>
  <c r="AY184" i="75"/>
  <c r="AZ184" i="75" s="1"/>
  <c r="AK184" i="75"/>
  <c r="AL184" i="75" s="1"/>
  <c r="AD259" i="75"/>
  <c r="AE259" i="75" s="1"/>
  <c r="AK259" i="75"/>
  <c r="AL259" i="75" s="1"/>
  <c r="AY259" i="75"/>
  <c r="AZ259" i="75" s="1"/>
  <c r="AR259" i="75"/>
  <c r="AS259" i="75" s="1"/>
  <c r="AD333" i="75"/>
  <c r="AE333" i="75" s="1"/>
  <c r="AY333" i="75"/>
  <c r="AZ333" i="75" s="1"/>
  <c r="AR333" i="75"/>
  <c r="AS333" i="75" s="1"/>
  <c r="AK333" i="75"/>
  <c r="AL333" i="75" s="1"/>
  <c r="AK643" i="75"/>
  <c r="AL643" i="75" s="1"/>
  <c r="AR643" i="75"/>
  <c r="AS643" i="75" s="1"/>
  <c r="AY643" i="75"/>
  <c r="AZ643" i="75" s="1"/>
  <c r="AD643" i="75"/>
  <c r="AE643" i="75" s="1"/>
  <c r="AY361" i="75"/>
  <c r="AZ361" i="75" s="1"/>
  <c r="AD361" i="75"/>
  <c r="AE361" i="75" s="1"/>
  <c r="AK361" i="75"/>
  <c r="AL361" i="75" s="1"/>
  <c r="AR361" i="75"/>
  <c r="AS361" i="75" s="1"/>
  <c r="AD45" i="75"/>
  <c r="AE45" i="75" s="1"/>
  <c r="AY45" i="75"/>
  <c r="AZ45" i="75" s="1"/>
  <c r="AR45" i="75"/>
  <c r="AS45" i="75" s="1"/>
  <c r="AK45" i="75"/>
  <c r="AL45" i="75" s="1"/>
  <c r="AY301" i="75"/>
  <c r="AZ301" i="75" s="1"/>
  <c r="AK301" i="75"/>
  <c r="AL301" i="75" s="1"/>
  <c r="AR301" i="75"/>
  <c r="AS301" i="75" s="1"/>
  <c r="AD301" i="75"/>
  <c r="AE301" i="75" s="1"/>
  <c r="AD620" i="75"/>
  <c r="AE620" i="75" s="1"/>
  <c r="AY620" i="75"/>
  <c r="AZ620" i="75" s="1"/>
  <c r="AK620" i="75"/>
  <c r="AL620" i="75" s="1"/>
  <c r="AR620" i="75"/>
  <c r="AS620" i="75" s="1"/>
  <c r="AR669" i="75"/>
  <c r="AS669" i="75" s="1"/>
  <c r="AD669" i="75"/>
  <c r="AE669" i="75" s="1"/>
  <c r="AY669" i="75"/>
  <c r="AZ669" i="75" s="1"/>
  <c r="AK669" i="75"/>
  <c r="AL669" i="75" s="1"/>
  <c r="AK121" i="75"/>
  <c r="AL121" i="75" s="1"/>
  <c r="AR121" i="75"/>
  <c r="AS121" i="75" s="1"/>
  <c r="AD121" i="75"/>
  <c r="AE121" i="75" s="1"/>
  <c r="AY121" i="75"/>
  <c r="AZ121" i="75" s="1"/>
  <c r="AK444" i="75"/>
  <c r="AL444" i="75" s="1"/>
  <c r="AD444" i="75"/>
  <c r="AE444" i="75" s="1"/>
  <c r="AY444" i="75"/>
  <c r="AZ444" i="75" s="1"/>
  <c r="AR444" i="75"/>
  <c r="AS444" i="75" s="1"/>
  <c r="AK322" i="75"/>
  <c r="AL322" i="75" s="1"/>
  <c r="AR322" i="75"/>
  <c r="AS322" i="75" s="1"/>
  <c r="AY322" i="75"/>
  <c r="AZ322" i="75" s="1"/>
  <c r="AD322" i="75"/>
  <c r="AE322" i="75" s="1"/>
  <c r="AD4" i="75"/>
  <c r="AE4" i="75" s="1"/>
  <c r="AR4" i="75"/>
  <c r="AS4" i="75" s="1"/>
  <c r="AY412" i="75"/>
  <c r="AZ412" i="75" s="1"/>
  <c r="AK412" i="75"/>
  <c r="AL412" i="75" s="1"/>
  <c r="AR412" i="75"/>
  <c r="AS412" i="75" s="1"/>
  <c r="AD412" i="75"/>
  <c r="AE412" i="75" s="1"/>
  <c r="AR547" i="75"/>
  <c r="AS547" i="75" s="1"/>
  <c r="AK547" i="75"/>
  <c r="AL547" i="75" s="1"/>
  <c r="AD547" i="75"/>
  <c r="AE547" i="75" s="1"/>
  <c r="AY547" i="75"/>
  <c r="AZ547" i="75" s="1"/>
  <c r="AY356" i="75"/>
  <c r="AZ356" i="75" s="1"/>
  <c r="AD356" i="75"/>
  <c r="AE356" i="75" s="1"/>
  <c r="AR356" i="75"/>
  <c r="AS356" i="75" s="1"/>
  <c r="AD320" i="75"/>
  <c r="AE320" i="75" s="1"/>
  <c r="AK320" i="75"/>
  <c r="AL320" i="75" s="1"/>
  <c r="AR320" i="75"/>
  <c r="AS320" i="75" s="1"/>
  <c r="AY320" i="75"/>
  <c r="AZ320" i="75" s="1"/>
  <c r="AD407" i="75"/>
  <c r="AE407" i="75" s="1"/>
  <c r="AY407" i="75"/>
  <c r="AZ407" i="75" s="1"/>
  <c r="AR407" i="75"/>
  <c r="AS407" i="75" s="1"/>
  <c r="AK407" i="75"/>
  <c r="AL407" i="75" s="1"/>
  <c r="AY651" i="75"/>
  <c r="AZ651" i="75" s="1"/>
  <c r="AR651" i="75"/>
  <c r="AS651" i="75" s="1"/>
  <c r="AD651" i="75"/>
  <c r="AE651" i="75" s="1"/>
  <c r="AK651" i="75"/>
  <c r="AL651" i="75" s="1"/>
  <c r="AY391" i="75"/>
  <c r="AZ391" i="75" s="1"/>
  <c r="AR391" i="75"/>
  <c r="AS391" i="75" s="1"/>
  <c r="AK391" i="75"/>
  <c r="AL391" i="75" s="1"/>
  <c r="AD391" i="75"/>
  <c r="AE391" i="75" s="1"/>
  <c r="AR392" i="75"/>
  <c r="AS392" i="75" s="1"/>
  <c r="AK392" i="75"/>
  <c r="AL392" i="75" s="1"/>
  <c r="AY392" i="75"/>
  <c r="AZ392" i="75" s="1"/>
  <c r="AD392" i="75"/>
  <c r="AE392" i="75" s="1"/>
  <c r="AD204" i="75"/>
  <c r="AE204" i="75" s="1"/>
  <c r="AK204" i="75"/>
  <c r="AL204" i="75" s="1"/>
  <c r="AR204" i="75"/>
  <c r="AS204" i="75" s="1"/>
  <c r="AY204" i="75"/>
  <c r="AZ204" i="75" s="1"/>
  <c r="AY532" i="75"/>
  <c r="AZ532" i="75" s="1"/>
  <c r="AK532" i="75"/>
  <c r="AL532" i="75" s="1"/>
  <c r="AD532" i="75"/>
  <c r="AE532" i="75" s="1"/>
  <c r="AR532" i="75"/>
  <c r="AS532" i="75" s="1"/>
  <c r="AK589" i="75"/>
  <c r="AL589" i="75" s="1"/>
  <c r="AR589" i="75"/>
  <c r="AS589" i="75" s="1"/>
  <c r="AD589" i="75"/>
  <c r="AE589" i="75" s="1"/>
  <c r="AY589" i="75"/>
  <c r="AZ589" i="75" s="1"/>
  <c r="AR33" i="75"/>
  <c r="AS33" i="75" s="1"/>
  <c r="AY33" i="75"/>
  <c r="AZ33" i="75" s="1"/>
  <c r="AK33" i="75"/>
  <c r="AL33" i="75" s="1"/>
  <c r="AD33" i="75"/>
  <c r="AE33" i="75" s="1"/>
  <c r="AK664" i="75"/>
  <c r="AL664" i="75" s="1"/>
  <c r="AR664" i="75"/>
  <c r="AS664" i="75" s="1"/>
  <c r="AD664" i="75"/>
  <c r="AE664" i="75" s="1"/>
  <c r="AY664" i="75"/>
  <c r="AZ664" i="75" s="1"/>
  <c r="AR79" i="75"/>
  <c r="AS79" i="75" s="1"/>
  <c r="AY79" i="75"/>
  <c r="AZ79" i="75" s="1"/>
  <c r="AY523" i="75"/>
  <c r="AZ523" i="75" s="1"/>
  <c r="AD523" i="75"/>
  <c r="AE523" i="75" s="1"/>
  <c r="AR523" i="75"/>
  <c r="AS523" i="75" s="1"/>
  <c r="AK523" i="75"/>
  <c r="AL523" i="75" s="1"/>
  <c r="AK329" i="75"/>
  <c r="AL329" i="75" s="1"/>
  <c r="AR329" i="75"/>
  <c r="AS329" i="75" s="1"/>
  <c r="AY329" i="75"/>
  <c r="AZ329" i="75" s="1"/>
  <c r="AD329" i="75"/>
  <c r="AE329" i="75" s="1"/>
  <c r="AK377" i="75"/>
  <c r="AL377" i="75" s="1"/>
  <c r="AR377" i="75"/>
  <c r="AS377" i="75" s="1"/>
  <c r="AD377" i="75"/>
  <c r="AE377" i="75" s="1"/>
  <c r="AY377" i="75"/>
  <c r="AZ377" i="75" s="1"/>
  <c r="AK430" i="75"/>
  <c r="AL430" i="75" s="1"/>
  <c r="AD430" i="75"/>
  <c r="AE430" i="75" s="1"/>
  <c r="AR430" i="75"/>
  <c r="AS430" i="75" s="1"/>
  <c r="AY430" i="75"/>
  <c r="AZ430" i="75" s="1"/>
  <c r="AR253" i="75"/>
  <c r="AS253" i="75" s="1"/>
  <c r="AD253" i="75"/>
  <c r="AE253" i="75" s="1"/>
  <c r="AK253" i="75"/>
  <c r="AL253" i="75" s="1"/>
  <c r="AY253" i="75"/>
  <c r="AZ253" i="75" s="1"/>
  <c r="AD7" i="75"/>
  <c r="AE7" i="75" s="1"/>
  <c r="AR7" i="75"/>
  <c r="AS7" i="75" s="1"/>
  <c r="AY7" i="75"/>
  <c r="AZ7" i="75" s="1"/>
  <c r="AK7" i="75"/>
  <c r="AL7" i="75" s="1"/>
  <c r="AD59" i="75"/>
  <c r="AE59" i="75" s="1"/>
  <c r="AR59" i="75"/>
  <c r="AS59" i="75" s="1"/>
  <c r="AK59" i="75"/>
  <c r="AL59" i="75" s="1"/>
  <c r="AY59" i="75"/>
  <c r="AZ59" i="75" s="1"/>
  <c r="AK450" i="75"/>
  <c r="AL450" i="75" s="1"/>
  <c r="AR450" i="75"/>
  <c r="AS450" i="75" s="1"/>
  <c r="AY450" i="75"/>
  <c r="AZ450" i="75" s="1"/>
  <c r="AD450" i="75"/>
  <c r="AE450" i="75" s="1"/>
  <c r="AK5" i="75"/>
  <c r="AL5" i="75" s="1"/>
  <c r="AR5" i="75"/>
  <c r="AS5" i="75" s="1"/>
  <c r="AY5" i="75"/>
  <c r="AZ5" i="75" s="1"/>
  <c r="AD5" i="75"/>
  <c r="AE5" i="75" s="1"/>
  <c r="AY503" i="75"/>
  <c r="AZ503" i="75" s="1"/>
  <c r="AD503" i="75"/>
  <c r="AE503" i="75" s="1"/>
  <c r="AK503" i="75"/>
  <c r="AL503" i="75" s="1"/>
  <c r="AR503" i="75"/>
  <c r="AS503" i="75" s="1"/>
  <c r="AY458" i="75"/>
  <c r="AZ458" i="75" s="1"/>
  <c r="AR458" i="75"/>
  <c r="AS458" i="75" s="1"/>
  <c r="AD458" i="75"/>
  <c r="AE458" i="75" s="1"/>
  <c r="AK458" i="75"/>
  <c r="AL458" i="75" s="1"/>
  <c r="AY276" i="75"/>
  <c r="AZ276" i="75" s="1"/>
  <c r="AK276" i="75"/>
  <c r="AL276" i="75" s="1"/>
  <c r="AR276" i="75"/>
  <c r="AS276" i="75" s="1"/>
  <c r="AD276" i="75"/>
  <c r="AE276" i="75" s="1"/>
  <c r="AK480" i="75"/>
  <c r="AL480" i="75" s="1"/>
  <c r="AD480" i="75"/>
  <c r="AE480" i="75" s="1"/>
  <c r="AY480" i="75"/>
  <c r="AZ480" i="75" s="1"/>
  <c r="AR480" i="75"/>
  <c r="AS480" i="75" s="1"/>
  <c r="AD106" i="75"/>
  <c r="AE106" i="75" s="1"/>
  <c r="AR106" i="75"/>
  <c r="AS106" i="75" s="1"/>
  <c r="AK106" i="75"/>
  <c r="AL106" i="75" s="1"/>
  <c r="AY106" i="75"/>
  <c r="AZ106" i="75" s="1"/>
  <c r="AY330" i="75"/>
  <c r="AZ330" i="75" s="1"/>
  <c r="AK330" i="75"/>
  <c r="AL330" i="75" s="1"/>
  <c r="AD330" i="75"/>
  <c r="AE330" i="75" s="1"/>
  <c r="AR330" i="75"/>
  <c r="AS330" i="75" s="1"/>
  <c r="AD22" i="75"/>
  <c r="AE22" i="75" s="1"/>
  <c r="AY22" i="75"/>
  <c r="AZ22" i="75" s="1"/>
  <c r="AK22" i="75"/>
  <c r="AL22" i="75" s="1"/>
  <c r="AR22" i="75"/>
  <c r="AS22" i="75" s="1"/>
  <c r="AR143" i="75"/>
  <c r="AS143" i="75" s="1"/>
  <c r="AD143" i="75"/>
  <c r="AE143" i="75" s="1"/>
  <c r="AK143" i="75"/>
  <c r="AL143" i="75" s="1"/>
  <c r="AY143" i="75"/>
  <c r="AZ143" i="75" s="1"/>
  <c r="AD639" i="75"/>
  <c r="AE639" i="75" s="1"/>
  <c r="AK639" i="75"/>
  <c r="AL639" i="75" s="1"/>
  <c r="AY639" i="75"/>
  <c r="AZ639" i="75" s="1"/>
  <c r="AR639" i="75"/>
  <c r="AS639" i="75" s="1"/>
  <c r="AY476" i="75"/>
  <c r="AZ476" i="75" s="1"/>
  <c r="AK476" i="75"/>
  <c r="AL476" i="75" s="1"/>
  <c r="AR476" i="75"/>
  <c r="AS476" i="75" s="1"/>
  <c r="AD476" i="75"/>
  <c r="AE476" i="75" s="1"/>
  <c r="AR102" i="75"/>
  <c r="AS102" i="75" s="1"/>
  <c r="AK102" i="75"/>
  <c r="AL102" i="75" s="1"/>
  <c r="AY102" i="75"/>
  <c r="AZ102" i="75" s="1"/>
  <c r="AD102" i="75"/>
  <c r="AE102" i="75" s="1"/>
  <c r="AD344" i="75"/>
  <c r="AE344" i="75" s="1"/>
  <c r="AR344" i="75"/>
  <c r="AS344" i="75" s="1"/>
  <c r="AK344" i="75"/>
  <c r="AL344" i="75" s="1"/>
  <c r="AY344" i="75"/>
  <c r="AZ344" i="75" s="1"/>
  <c r="AK662" i="75"/>
  <c r="AL662" i="75" s="1"/>
  <c r="AR662" i="75"/>
  <c r="AS662" i="75" s="1"/>
  <c r="AD662" i="75"/>
  <c r="AE662" i="75" s="1"/>
  <c r="AY662" i="75"/>
  <c r="AZ662" i="75" s="1"/>
  <c r="AK346" i="75"/>
  <c r="AL346" i="75" s="1"/>
  <c r="AY346" i="75"/>
  <c r="AZ346" i="75" s="1"/>
  <c r="AD346" i="75"/>
  <c r="AE346" i="75" s="1"/>
  <c r="AR346" i="75"/>
  <c r="AS346" i="75" s="1"/>
  <c r="AR597" i="75"/>
  <c r="AS597" i="75" s="1"/>
  <c r="AY597" i="75"/>
  <c r="AZ597" i="75" s="1"/>
  <c r="AK597" i="75"/>
  <c r="AL597" i="75" s="1"/>
  <c r="AD597" i="75"/>
  <c r="AE597" i="75" s="1"/>
  <c r="AK402" i="75"/>
  <c r="AL402" i="75" s="1"/>
  <c r="AY402" i="75"/>
  <c r="AZ402" i="75" s="1"/>
  <c r="AD402" i="75"/>
  <c r="AE402" i="75" s="1"/>
  <c r="AR402" i="75"/>
  <c r="AS402" i="75" s="1"/>
  <c r="AK178" i="75"/>
  <c r="AL178" i="75" s="1"/>
  <c r="AY178" i="75"/>
  <c r="AZ178" i="75" s="1"/>
  <c r="AD178" i="75"/>
  <c r="AE178" i="75" s="1"/>
  <c r="AR178" i="75"/>
  <c r="AS178" i="75" s="1"/>
  <c r="AD506" i="75"/>
  <c r="AE506" i="75" s="1"/>
  <c r="AK506" i="75"/>
  <c r="AL506" i="75" s="1"/>
  <c r="AR506" i="75"/>
  <c r="AS506" i="75" s="1"/>
  <c r="AY506" i="75"/>
  <c r="AZ506" i="75" s="1"/>
  <c r="AD149" i="75"/>
  <c r="AE149" i="75" s="1"/>
  <c r="AR149" i="75"/>
  <c r="AS149" i="75" s="1"/>
  <c r="AK149" i="75"/>
  <c r="AL149" i="75" s="1"/>
  <c r="AY149" i="75"/>
  <c r="AZ149" i="75" s="1"/>
  <c r="AY486" i="75"/>
  <c r="AZ486" i="75" s="1"/>
  <c r="AD486" i="75"/>
  <c r="AE486" i="75" s="1"/>
  <c r="AK486" i="75"/>
  <c r="AL486" i="75" s="1"/>
  <c r="AR486" i="75"/>
  <c r="AS486" i="75" s="1"/>
  <c r="AD336" i="75"/>
  <c r="AE336" i="75" s="1"/>
  <c r="AR336" i="75"/>
  <c r="AS336" i="75" s="1"/>
  <c r="AY336" i="75"/>
  <c r="AZ336" i="75" s="1"/>
  <c r="AK336" i="75"/>
  <c r="AL336" i="75" s="1"/>
  <c r="AY135" i="75"/>
  <c r="AZ135" i="75" s="1"/>
  <c r="AR135" i="75"/>
  <c r="AS135" i="75" s="1"/>
  <c r="AK135" i="75"/>
  <c r="AL135" i="75" s="1"/>
  <c r="AD135" i="75"/>
  <c r="AE135" i="75" s="1"/>
  <c r="AK54" i="75"/>
  <c r="AL54" i="75" s="1"/>
  <c r="AY54" i="75"/>
  <c r="AZ54" i="75" s="1"/>
  <c r="AD54" i="75"/>
  <c r="AE54" i="75" s="1"/>
  <c r="AR54" i="75"/>
  <c r="AS54" i="75" s="1"/>
  <c r="AD110" i="75"/>
  <c r="AE110" i="75" s="1"/>
  <c r="AY97" i="75"/>
  <c r="AZ97" i="75" s="1"/>
  <c r="AR97" i="75"/>
  <c r="AS97" i="75" s="1"/>
  <c r="AK97" i="75"/>
  <c r="AL97" i="75" s="1"/>
  <c r="AD97" i="75"/>
  <c r="AE97" i="75" s="1"/>
  <c r="AD587" i="75"/>
  <c r="AE587" i="75" s="1"/>
  <c r="AR587" i="75"/>
  <c r="AS587" i="75" s="1"/>
  <c r="AK587" i="75"/>
  <c r="AL587" i="75" s="1"/>
  <c r="AY587" i="75"/>
  <c r="AZ587" i="75" s="1"/>
  <c r="AK567" i="75"/>
  <c r="AL567" i="75" s="1"/>
  <c r="AD567" i="75"/>
  <c r="AE567" i="75" s="1"/>
  <c r="AR567" i="75"/>
  <c r="AS567" i="75" s="1"/>
  <c r="AY567" i="75"/>
  <c r="AZ567" i="75" s="1"/>
  <c r="AD271" i="75"/>
  <c r="AE271" i="75" s="1"/>
  <c r="AK271" i="75"/>
  <c r="AL271" i="75" s="1"/>
  <c r="AR271" i="75"/>
  <c r="AS271" i="75" s="1"/>
  <c r="AY271" i="75"/>
  <c r="AZ271" i="75" s="1"/>
  <c r="AR181" i="75"/>
  <c r="AS181" i="75" s="1"/>
  <c r="AD181" i="75"/>
  <c r="AE181" i="75" s="1"/>
  <c r="AY181" i="75"/>
  <c r="AZ181" i="75" s="1"/>
  <c r="AK181" i="75"/>
  <c r="AL181" i="75" s="1"/>
  <c r="AY124" i="75"/>
  <c r="AZ124" i="75" s="1"/>
  <c r="AD124" i="75"/>
  <c r="AE124" i="75" s="1"/>
  <c r="AK124" i="75"/>
  <c r="AL124" i="75" s="1"/>
  <c r="AR124" i="75"/>
  <c r="AS124" i="75" s="1"/>
  <c r="AD58" i="75"/>
  <c r="AE58" i="75" s="1"/>
  <c r="AY58" i="75"/>
  <c r="AZ58" i="75" s="1"/>
  <c r="AK58" i="75"/>
  <c r="AL58" i="75" s="1"/>
  <c r="AR58" i="75"/>
  <c r="AS58" i="75" s="1"/>
  <c r="AR53" i="75"/>
  <c r="AS53" i="75" s="1"/>
  <c r="AD53" i="75"/>
  <c r="AE53" i="75" s="1"/>
  <c r="AY53" i="75"/>
  <c r="AZ53" i="75" s="1"/>
  <c r="AK53" i="75"/>
  <c r="AL53" i="75" s="1"/>
  <c r="AY140" i="75"/>
  <c r="AZ140" i="75" s="1"/>
  <c r="AR140" i="75"/>
  <c r="AS140" i="75" s="1"/>
  <c r="AK140" i="75"/>
  <c r="AL140" i="75" s="1"/>
  <c r="AD140" i="75"/>
  <c r="AE140" i="75" s="1"/>
  <c r="AK287" i="75"/>
  <c r="AL287" i="75" s="1"/>
  <c r="AD287" i="75"/>
  <c r="AE287" i="75" s="1"/>
  <c r="AR287" i="75"/>
  <c r="AS287" i="75" s="1"/>
  <c r="AY287" i="75"/>
  <c r="AZ287" i="75" s="1"/>
  <c r="AR443" i="75"/>
  <c r="AS443" i="75" s="1"/>
  <c r="AD443" i="75"/>
  <c r="AE443" i="75" s="1"/>
  <c r="AY443" i="75"/>
  <c r="AZ443" i="75" s="1"/>
  <c r="AR641" i="75"/>
  <c r="AS641" i="75" s="1"/>
  <c r="AD641" i="75"/>
  <c r="AE641" i="75" s="1"/>
  <c r="AY641" i="75"/>
  <c r="AZ641" i="75" s="1"/>
  <c r="AK641" i="75"/>
  <c r="AL641" i="75" s="1"/>
  <c r="AK570" i="75"/>
  <c r="AL570" i="75" s="1"/>
  <c r="AD570" i="75"/>
  <c r="AE570" i="75" s="1"/>
  <c r="AY570" i="75"/>
  <c r="AZ570" i="75" s="1"/>
  <c r="AR570" i="75"/>
  <c r="AS570" i="75" s="1"/>
  <c r="AY66" i="75"/>
  <c r="AZ66" i="75" s="1"/>
  <c r="AD66" i="75"/>
  <c r="AE66" i="75" s="1"/>
  <c r="AR66" i="75"/>
  <c r="AS66" i="75" s="1"/>
  <c r="AK66" i="75"/>
  <c r="AL66" i="75" s="1"/>
  <c r="AR542" i="75"/>
  <c r="AS542" i="75" s="1"/>
  <c r="AY542" i="75"/>
  <c r="AZ542" i="75" s="1"/>
  <c r="AD542" i="75"/>
  <c r="AE542" i="75" s="1"/>
  <c r="AK542" i="75"/>
  <c r="AL542" i="75" s="1"/>
  <c r="AR378" i="75"/>
  <c r="AS378" i="75" s="1"/>
  <c r="AD378" i="75"/>
  <c r="AE378" i="75" s="1"/>
  <c r="AK378" i="75"/>
  <c r="AL378" i="75" s="1"/>
  <c r="AY378" i="75"/>
  <c r="AZ378" i="75" s="1"/>
  <c r="AY428" i="75"/>
  <c r="AZ428" i="75" s="1"/>
  <c r="AR428" i="75"/>
  <c r="AS428" i="75" s="1"/>
  <c r="AD428" i="75"/>
  <c r="AE428" i="75" s="1"/>
  <c r="AK428" i="75"/>
  <c r="AL428" i="75" s="1"/>
  <c r="AD457" i="75"/>
  <c r="AE457" i="75" s="1"/>
  <c r="AR40" i="75"/>
  <c r="AS40" i="75" s="1"/>
  <c r="AD40" i="75"/>
  <c r="AE40" i="75" s="1"/>
  <c r="AK40" i="75"/>
  <c r="AL40" i="75" s="1"/>
  <c r="AY40" i="75"/>
  <c r="AZ40" i="75" s="1"/>
  <c r="AK393" i="75"/>
  <c r="AL393" i="75" s="1"/>
  <c r="AY393" i="75"/>
  <c r="AZ393" i="75" s="1"/>
  <c r="AR393" i="75"/>
  <c r="AS393" i="75" s="1"/>
  <c r="AD393" i="75"/>
  <c r="AE393" i="75" s="1"/>
  <c r="AY601" i="75"/>
  <c r="AZ601" i="75" s="1"/>
  <c r="AD601" i="75"/>
  <c r="AE601" i="75" s="1"/>
  <c r="AR601" i="75"/>
  <c r="AS601" i="75" s="1"/>
  <c r="AK601" i="75"/>
  <c r="AL601" i="75" s="1"/>
  <c r="AD630" i="75"/>
  <c r="AE630" i="75" s="1"/>
  <c r="AK630" i="75"/>
  <c r="AL630" i="75" s="1"/>
  <c r="AY630" i="75"/>
  <c r="AZ630" i="75" s="1"/>
  <c r="AR630" i="75"/>
  <c r="AS630" i="75" s="1"/>
  <c r="AK288" i="75"/>
  <c r="AL288" i="75" s="1"/>
  <c r="AD288" i="75"/>
  <c r="AE288" i="75" s="1"/>
  <c r="AR288" i="75"/>
  <c r="AS288" i="75" s="1"/>
  <c r="AY288" i="75"/>
  <c r="AZ288" i="75" s="1"/>
  <c r="AY55" i="75"/>
  <c r="AZ55" i="75" s="1"/>
  <c r="AR55" i="75"/>
  <c r="AS55" i="75" s="1"/>
  <c r="AD55" i="75"/>
  <c r="AE55" i="75" s="1"/>
  <c r="AK55" i="75"/>
  <c r="AL55" i="75" s="1"/>
  <c r="AY198" i="75"/>
  <c r="AZ198" i="75" s="1"/>
  <c r="AK198" i="75"/>
  <c r="AL198" i="75" s="1"/>
  <c r="AR198" i="75"/>
  <c r="AS198" i="75" s="1"/>
  <c r="AD198" i="75"/>
  <c r="AE198" i="75" s="1"/>
  <c r="AY464" i="75"/>
  <c r="AZ464" i="75" s="1"/>
  <c r="AD360" i="75"/>
  <c r="AE360" i="75" s="1"/>
  <c r="AK360" i="75"/>
  <c r="AL360" i="75" s="1"/>
  <c r="AR360" i="75"/>
  <c r="AS360" i="75" s="1"/>
  <c r="AY360" i="75"/>
  <c r="AZ360" i="75" s="1"/>
  <c r="AK357" i="75"/>
  <c r="AL357" i="75" s="1"/>
  <c r="AY357" i="75"/>
  <c r="AZ357" i="75" s="1"/>
  <c r="AD357" i="75"/>
  <c r="AE357" i="75" s="1"/>
  <c r="AR357" i="75"/>
  <c r="AS357" i="75" s="1"/>
  <c r="AD467" i="75"/>
  <c r="AE467" i="75" s="1"/>
  <c r="AR467" i="75"/>
  <c r="AS467" i="75" s="1"/>
  <c r="AY467" i="75"/>
  <c r="AZ467" i="75" s="1"/>
  <c r="AK467" i="75"/>
  <c r="AL467" i="75" s="1"/>
  <c r="AK595" i="75"/>
  <c r="AL595" i="75" s="1"/>
  <c r="AY595" i="75"/>
  <c r="AZ595" i="75" s="1"/>
  <c r="AR595" i="75"/>
  <c r="AS595" i="75" s="1"/>
  <c r="AD595" i="75"/>
  <c r="AE595" i="75" s="1"/>
  <c r="AY353" i="75"/>
  <c r="AZ353" i="75" s="1"/>
  <c r="AR434" i="75"/>
  <c r="AS434" i="75" s="1"/>
  <c r="AY434" i="75"/>
  <c r="AZ434" i="75" s="1"/>
  <c r="AD434" i="75"/>
  <c r="AE434" i="75" s="1"/>
  <c r="AK434" i="75"/>
  <c r="AL434" i="75" s="1"/>
  <c r="AK187" i="75"/>
  <c r="AL187" i="75" s="1"/>
  <c r="AR187" i="75"/>
  <c r="AS187" i="75" s="1"/>
  <c r="AY187" i="75"/>
  <c r="AZ187" i="75" s="1"/>
  <c r="AD187" i="75"/>
  <c r="AE187" i="75" s="1"/>
  <c r="AK334" i="75"/>
  <c r="AL334" i="75" s="1"/>
  <c r="AD334" i="75"/>
  <c r="AE334" i="75" s="1"/>
  <c r="AR334" i="75"/>
  <c r="AS334" i="75" s="1"/>
  <c r="AY334" i="75"/>
  <c r="AZ334" i="75" s="1"/>
  <c r="AK460" i="75"/>
  <c r="AL460" i="75" s="1"/>
  <c r="AD225" i="75"/>
  <c r="AE225" i="75" s="1"/>
  <c r="AK225" i="75"/>
  <c r="AL225" i="75" s="1"/>
  <c r="AR225" i="75"/>
  <c r="AS225" i="75" s="1"/>
  <c r="AY225" i="75"/>
  <c r="AZ225" i="75" s="1"/>
  <c r="AY474" i="75"/>
  <c r="AZ474" i="75" s="1"/>
  <c r="AR474" i="75"/>
  <c r="AS474" i="75" s="1"/>
  <c r="AK474" i="75"/>
  <c r="AL474" i="75" s="1"/>
  <c r="AD474" i="75"/>
  <c r="AE474" i="75" s="1"/>
  <c r="AK211" i="75"/>
  <c r="AL211" i="75" s="1"/>
  <c r="AR211" i="75"/>
  <c r="AS211" i="75" s="1"/>
  <c r="AD211" i="75"/>
  <c r="AE211" i="75" s="1"/>
  <c r="AY211" i="75"/>
  <c r="AZ211" i="75" s="1"/>
  <c r="AR282" i="75"/>
  <c r="AS282" i="75" s="1"/>
  <c r="AK282" i="75"/>
  <c r="AL282" i="75" s="1"/>
  <c r="AY282" i="75"/>
  <c r="AZ282" i="75" s="1"/>
  <c r="AD282" i="75"/>
  <c r="AE282" i="75" s="1"/>
  <c r="AR452" i="75"/>
  <c r="AS452" i="75" s="1"/>
  <c r="AK452" i="75"/>
  <c r="AL452" i="75" s="1"/>
  <c r="AD452" i="75"/>
  <c r="AE452" i="75" s="1"/>
  <c r="AY452" i="75"/>
  <c r="AZ452" i="75" s="1"/>
  <c r="AR481" i="75"/>
  <c r="AS481" i="75" s="1"/>
  <c r="AD481" i="75"/>
  <c r="AE481" i="75" s="1"/>
  <c r="AY481" i="75"/>
  <c r="AZ481" i="75" s="1"/>
  <c r="AK481" i="75"/>
  <c r="AL481" i="75" s="1"/>
  <c r="AK81" i="75"/>
  <c r="AL81" i="75" s="1"/>
  <c r="AD81" i="75"/>
  <c r="AE81" i="75" s="1"/>
  <c r="AY81" i="75"/>
  <c r="AZ81" i="75" s="1"/>
  <c r="AR81" i="75"/>
  <c r="AS81" i="75" s="1"/>
  <c r="AD332" i="75"/>
  <c r="AE332" i="75" s="1"/>
  <c r="AK332" i="75"/>
  <c r="AL332" i="75" s="1"/>
  <c r="AY332" i="75"/>
  <c r="AZ332" i="75" s="1"/>
  <c r="AR332" i="75"/>
  <c r="AS332" i="75" s="1"/>
  <c r="AK634" i="75"/>
  <c r="AL634" i="75" s="1"/>
  <c r="AD634" i="75"/>
  <c r="AE634" i="75" s="1"/>
  <c r="AY634" i="75"/>
  <c r="AZ634" i="75" s="1"/>
  <c r="AR634" i="75"/>
  <c r="AS634" i="75" s="1"/>
  <c r="AD571" i="75"/>
  <c r="AE571" i="75" s="1"/>
  <c r="AK571" i="75"/>
  <c r="AL571" i="75" s="1"/>
  <c r="AR571" i="75"/>
  <c r="AS571" i="75" s="1"/>
  <c r="AY571" i="75"/>
  <c r="AZ571" i="75" s="1"/>
  <c r="AR554" i="75"/>
  <c r="AS554" i="75" s="1"/>
  <c r="AD554" i="75"/>
  <c r="AE554" i="75" s="1"/>
  <c r="AK554" i="75"/>
  <c r="AL554" i="75" s="1"/>
  <c r="AY554" i="75"/>
  <c r="AZ554" i="75" s="1"/>
  <c r="AY150" i="75"/>
  <c r="AZ150" i="75" s="1"/>
  <c r="AR150" i="75"/>
  <c r="AS150" i="75" s="1"/>
  <c r="AK150" i="75"/>
  <c r="AL150" i="75" s="1"/>
  <c r="AD150" i="75"/>
  <c r="AE150" i="75" s="1"/>
  <c r="AR338" i="75"/>
  <c r="AS338" i="75" s="1"/>
  <c r="AD338" i="75"/>
  <c r="AE338" i="75" s="1"/>
  <c r="AD109" i="75"/>
  <c r="AE109" i="75" s="1"/>
  <c r="AR109" i="75"/>
  <c r="AS109" i="75" s="1"/>
  <c r="AK109" i="75"/>
  <c r="AL109" i="75" s="1"/>
  <c r="AY109" i="75"/>
  <c r="AZ109" i="75" s="1"/>
  <c r="AK379" i="75"/>
  <c r="AL379" i="75" s="1"/>
  <c r="AY379" i="75"/>
  <c r="AZ379" i="75" s="1"/>
  <c r="AD379" i="75"/>
  <c r="AE379" i="75" s="1"/>
  <c r="AR379" i="75"/>
  <c r="AS379" i="75" s="1"/>
  <c r="AK409" i="75"/>
  <c r="AL409" i="75" s="1"/>
  <c r="AR409" i="75"/>
  <c r="AS409" i="75" s="1"/>
  <c r="AD409" i="75"/>
  <c r="AE409" i="75" s="1"/>
  <c r="AY409" i="75"/>
  <c r="AZ409" i="75" s="1"/>
  <c r="AK248" i="75"/>
  <c r="AL248" i="75" s="1"/>
  <c r="AD248" i="75"/>
  <c r="AE248" i="75" s="1"/>
  <c r="AY248" i="75"/>
  <c r="AZ248" i="75" s="1"/>
  <c r="AR248" i="75"/>
  <c r="AS248" i="75" s="1"/>
  <c r="AD479" i="75"/>
  <c r="AE479" i="75" s="1"/>
  <c r="AK479" i="75"/>
  <c r="AL479" i="75" s="1"/>
  <c r="AR479" i="75"/>
  <c r="AS479" i="75" s="1"/>
  <c r="AY479" i="75"/>
  <c r="AZ479" i="75" s="1"/>
  <c r="AR656" i="75"/>
  <c r="AS656" i="75" s="1"/>
  <c r="AD656" i="75"/>
  <c r="AE656" i="75" s="1"/>
  <c r="AY656" i="75"/>
  <c r="AZ656" i="75" s="1"/>
  <c r="AK656" i="75"/>
  <c r="AL656" i="75" s="1"/>
  <c r="AR659" i="75"/>
  <c r="AS659" i="75" s="1"/>
  <c r="AY659" i="75"/>
  <c r="AZ659" i="75" s="1"/>
  <c r="AK423" i="75"/>
  <c r="AL423" i="75" s="1"/>
  <c r="AR423" i="75"/>
  <c r="AS423" i="75" s="1"/>
  <c r="AY423" i="75"/>
  <c r="AZ423" i="75" s="1"/>
  <c r="AD423" i="75"/>
  <c r="AE423" i="75" s="1"/>
  <c r="AK216" i="75"/>
  <c r="AL216" i="75" s="1"/>
  <c r="AR216" i="75"/>
  <c r="AS216" i="75" s="1"/>
  <c r="AD216" i="75"/>
  <c r="AE216" i="75" s="1"/>
  <c r="AY216" i="75"/>
  <c r="AZ216" i="75" s="1"/>
  <c r="AK99" i="75"/>
  <c r="AL99" i="75" s="1"/>
  <c r="AR99" i="75"/>
  <c r="AS99" i="75" s="1"/>
  <c r="AY99" i="75"/>
  <c r="AZ99" i="75" s="1"/>
  <c r="AD99" i="75"/>
  <c r="AE99" i="75" s="1"/>
  <c r="AK585" i="75"/>
  <c r="AL585" i="75" s="1"/>
  <c r="AR585" i="75"/>
  <c r="AS585" i="75" s="1"/>
  <c r="AD585" i="75"/>
  <c r="AE585" i="75" s="1"/>
  <c r="AY585" i="75"/>
  <c r="AZ585" i="75" s="1"/>
  <c r="AY237" i="75"/>
  <c r="AZ237" i="75" s="1"/>
  <c r="AD237" i="75"/>
  <c r="AE237" i="75" s="1"/>
  <c r="AK237" i="75"/>
  <c r="AL237" i="75" s="1"/>
  <c r="AR237" i="75"/>
  <c r="AS237" i="75" s="1"/>
  <c r="AD340" i="75"/>
  <c r="AE340" i="75" s="1"/>
  <c r="AY340" i="75"/>
  <c r="AZ340" i="75" s="1"/>
  <c r="AR340" i="75"/>
  <c r="AS340" i="75" s="1"/>
  <c r="AK340" i="75"/>
  <c r="AL340" i="75" s="1"/>
  <c r="AR411" i="75"/>
  <c r="AS411" i="75" s="1"/>
  <c r="AY411" i="75"/>
  <c r="AZ411" i="75" s="1"/>
  <c r="AK411" i="75"/>
  <c r="AL411" i="75" s="1"/>
  <c r="AD411" i="75"/>
  <c r="AE411" i="75" s="1"/>
  <c r="AD418" i="75"/>
  <c r="AE418" i="75" s="1"/>
  <c r="AY418" i="75"/>
  <c r="AZ418" i="75" s="1"/>
  <c r="AK418" i="75"/>
  <c r="AL418" i="75" s="1"/>
  <c r="AR418" i="75"/>
  <c r="AS418" i="75" s="1"/>
  <c r="AR75" i="75"/>
  <c r="AS75" i="75" s="1"/>
  <c r="AD75" i="75"/>
  <c r="AE75" i="75" s="1"/>
  <c r="AK75" i="75"/>
  <c r="AL75" i="75" s="1"/>
  <c r="AY75" i="75"/>
  <c r="AZ75" i="75" s="1"/>
  <c r="AD232" i="75"/>
  <c r="AE232" i="75" s="1"/>
  <c r="AR232" i="75"/>
  <c r="AS232" i="75" s="1"/>
  <c r="AY232" i="75"/>
  <c r="AZ232" i="75" s="1"/>
  <c r="AK232" i="75"/>
  <c r="AL232" i="75" s="1"/>
  <c r="AY105" i="75"/>
  <c r="AZ105" i="75" s="1"/>
  <c r="AK105" i="75"/>
  <c r="AL105" i="75" s="1"/>
  <c r="AR105" i="75"/>
  <c r="AS105" i="75" s="1"/>
  <c r="AD105" i="75"/>
  <c r="AE105" i="75" s="1"/>
  <c r="AD405" i="75"/>
  <c r="AE405" i="75" s="1"/>
  <c r="AR405" i="75"/>
  <c r="AS405" i="75" s="1"/>
  <c r="AY405" i="75"/>
  <c r="AZ405" i="75" s="1"/>
  <c r="AK405" i="75"/>
  <c r="AL405" i="75" s="1"/>
  <c r="AY46" i="75"/>
  <c r="AZ46" i="75" s="1"/>
  <c r="AR46" i="75"/>
  <c r="AS46" i="75" s="1"/>
  <c r="AK46" i="75"/>
  <c r="AL46" i="75" s="1"/>
  <c r="AD46" i="75"/>
  <c r="AE46" i="75" s="1"/>
  <c r="AY363" i="75"/>
  <c r="AZ363" i="75" s="1"/>
  <c r="AR363" i="75"/>
  <c r="AS363" i="75" s="1"/>
  <c r="AD363" i="75"/>
  <c r="AE363" i="75" s="1"/>
  <c r="AK363" i="75"/>
  <c r="AL363" i="75" s="1"/>
  <c r="AD295" i="75"/>
  <c r="AE295" i="75" s="1"/>
  <c r="AK654" i="75"/>
  <c r="AL654" i="75" s="1"/>
  <c r="AD654" i="75"/>
  <c r="AE654" i="75" s="1"/>
  <c r="AY654" i="75"/>
  <c r="AZ654" i="75" s="1"/>
  <c r="AR654" i="75"/>
  <c r="AS654" i="75" s="1"/>
  <c r="AR71" i="75"/>
  <c r="AS71" i="75" s="1"/>
  <c r="AK71" i="75"/>
  <c r="AL71" i="75" s="1"/>
  <c r="AD71" i="75"/>
  <c r="AE71" i="75" s="1"/>
  <c r="AY71" i="75"/>
  <c r="AZ71" i="75" s="1"/>
  <c r="AY432" i="75"/>
  <c r="AZ432" i="75" s="1"/>
  <c r="AR432" i="75"/>
  <c r="AS432" i="75" s="1"/>
  <c r="AD312" i="75"/>
  <c r="AE312" i="75" s="1"/>
  <c r="AR312" i="75"/>
  <c r="AS312" i="75" s="1"/>
  <c r="AD82" i="75"/>
  <c r="AE82" i="75" s="1"/>
  <c r="AY82" i="75"/>
  <c r="AZ82" i="75" s="1"/>
  <c r="AK82" i="75"/>
  <c r="AL82" i="75" s="1"/>
  <c r="AR82" i="75"/>
  <c r="AS82" i="75" s="1"/>
  <c r="AR387" i="75"/>
  <c r="AS387" i="75" s="1"/>
  <c r="AD387" i="75"/>
  <c r="AE387" i="75" s="1"/>
  <c r="AK387" i="75"/>
  <c r="AL387" i="75" s="1"/>
  <c r="AY387" i="75"/>
  <c r="AZ387" i="75" s="1"/>
  <c r="AK283" i="75"/>
  <c r="AL283" i="75" s="1"/>
  <c r="AY283" i="75"/>
  <c r="AZ283" i="75" s="1"/>
  <c r="AD283" i="75"/>
  <c r="AE283" i="75" s="1"/>
  <c r="AR283" i="75"/>
  <c r="AS283" i="75" s="1"/>
  <c r="AD375" i="75"/>
  <c r="AE375" i="75" s="1"/>
  <c r="AK375" i="75"/>
  <c r="AL375" i="75" s="1"/>
  <c r="AR375" i="75"/>
  <c r="AS375" i="75" s="1"/>
  <c r="AY375" i="75"/>
  <c r="AZ375" i="75" s="1"/>
  <c r="AD579" i="75"/>
  <c r="AE579" i="75" s="1"/>
  <c r="AK579" i="75"/>
  <c r="AL579" i="75" s="1"/>
  <c r="AR579" i="75"/>
  <c r="AS579" i="75" s="1"/>
  <c r="AY579" i="75"/>
  <c r="AZ579" i="75" s="1"/>
  <c r="AD629" i="75"/>
  <c r="AE629" i="75" s="1"/>
  <c r="AY629" i="75"/>
  <c r="AZ629" i="75" s="1"/>
  <c r="AK629" i="75"/>
  <c r="AL629" i="75" s="1"/>
  <c r="AR629" i="75"/>
  <c r="AS629" i="75" s="1"/>
  <c r="AY477" i="75"/>
  <c r="AZ477" i="75" s="1"/>
  <c r="AK477" i="75"/>
  <c r="AL477" i="75" s="1"/>
  <c r="AD477" i="75"/>
  <c r="AE477" i="75" s="1"/>
  <c r="AR477" i="75"/>
  <c r="AS477" i="75" s="1"/>
  <c r="AK632" i="75"/>
  <c r="AL632" i="75" s="1"/>
  <c r="AY632" i="75"/>
  <c r="AZ632" i="75" s="1"/>
  <c r="AR632" i="75"/>
  <c r="AS632" i="75" s="1"/>
  <c r="AD632" i="75"/>
  <c r="AE632" i="75" s="1"/>
  <c r="AR209" i="75"/>
  <c r="AS209" i="75" s="1"/>
  <c r="AD209" i="75"/>
  <c r="AE209" i="75" s="1"/>
  <c r="AY209" i="75"/>
  <c r="AZ209" i="75" s="1"/>
  <c r="AK209" i="75"/>
  <c r="AL209" i="75" s="1"/>
  <c r="AK440" i="75"/>
  <c r="AL440" i="75" s="1"/>
  <c r="AD440" i="75"/>
  <c r="AE440" i="75" s="1"/>
  <c r="AR440" i="75"/>
  <c r="AS440" i="75" s="1"/>
  <c r="AY440" i="75"/>
  <c r="AZ440" i="75" s="1"/>
  <c r="AD95" i="75"/>
  <c r="AE95" i="75" s="1"/>
  <c r="AR95" i="75"/>
  <c r="AS95" i="75" s="1"/>
  <c r="AK95" i="75"/>
  <c r="AL95" i="75" s="1"/>
  <c r="AY95" i="75"/>
  <c r="AZ95" i="75" s="1"/>
  <c r="AY114" i="75"/>
  <c r="AZ114" i="75" s="1"/>
  <c r="AD114" i="75"/>
  <c r="AE114" i="75" s="1"/>
  <c r="AK114" i="75"/>
  <c r="AL114" i="75" s="1"/>
  <c r="AR114" i="75"/>
  <c r="AS114" i="75" s="1"/>
  <c r="AD395" i="75"/>
  <c r="AE395" i="75" s="1"/>
  <c r="AY395" i="75"/>
  <c r="AZ395" i="75" s="1"/>
  <c r="AK395" i="75"/>
  <c r="AL395" i="75" s="1"/>
  <c r="AR395" i="75"/>
  <c r="AS395" i="75" s="1"/>
  <c r="AD179" i="75"/>
  <c r="AE179" i="75" s="1"/>
  <c r="AY179" i="75"/>
  <c r="AZ179" i="75" s="1"/>
  <c r="AR179" i="75"/>
  <c r="AS179" i="75" s="1"/>
  <c r="AK179" i="75"/>
  <c r="AL179" i="75" s="1"/>
  <c r="AK142" i="75"/>
  <c r="AL142" i="75" s="1"/>
  <c r="AY142" i="75"/>
  <c r="AZ142" i="75" s="1"/>
  <c r="AR142" i="75"/>
  <c r="AS142" i="75" s="1"/>
  <c r="AD142" i="75"/>
  <c r="AE142" i="75" s="1"/>
  <c r="AY57" i="75"/>
  <c r="AZ57" i="75" s="1"/>
  <c r="AR57" i="75"/>
  <c r="AS57" i="75" s="1"/>
  <c r="AD57" i="75"/>
  <c r="AE57" i="75" s="1"/>
  <c r="AK57" i="75"/>
  <c r="AL57" i="75" s="1"/>
  <c r="AD372" i="75"/>
  <c r="AE372" i="75" s="1"/>
  <c r="AY372" i="75"/>
  <c r="AZ372" i="75" s="1"/>
  <c r="AR372" i="75"/>
  <c r="AS372" i="75" s="1"/>
  <c r="AK372" i="75"/>
  <c r="AL372" i="75" s="1"/>
  <c r="AD261" i="75"/>
  <c r="AE261" i="75" s="1"/>
  <c r="AR261" i="75"/>
  <c r="AS261" i="75" s="1"/>
  <c r="AK286" i="75"/>
  <c r="AL286" i="75" s="1"/>
  <c r="AR286" i="75"/>
  <c r="AS286" i="75" s="1"/>
  <c r="AY286" i="75"/>
  <c r="AZ286" i="75" s="1"/>
  <c r="AD286" i="75"/>
  <c r="AE286" i="75" s="1"/>
  <c r="AR74" i="75"/>
  <c r="AS74" i="75" s="1"/>
  <c r="AD74" i="75"/>
  <c r="AE74" i="75" s="1"/>
  <c r="AY74" i="75"/>
  <c r="AZ74" i="75" s="1"/>
  <c r="AK74" i="75"/>
  <c r="AL74" i="75" s="1"/>
  <c r="AR111" i="75"/>
  <c r="AS111" i="75" s="1"/>
  <c r="AK111" i="75"/>
  <c r="AL111" i="75" s="1"/>
  <c r="AY111" i="75"/>
  <c r="AZ111" i="75" s="1"/>
  <c r="AD111" i="75"/>
  <c r="AE111" i="75" s="1"/>
  <c r="AY30" i="75"/>
  <c r="AZ30" i="75" s="1"/>
  <c r="AD30" i="75"/>
  <c r="AE30" i="75" s="1"/>
  <c r="AK30" i="75"/>
  <c r="AL30" i="75" s="1"/>
  <c r="AR30" i="75"/>
  <c r="AS30" i="75" s="1"/>
  <c r="AK507" i="75"/>
  <c r="AL507" i="75" s="1"/>
  <c r="AY507" i="75"/>
  <c r="AZ507" i="75" s="1"/>
  <c r="AD507" i="75"/>
  <c r="AE507" i="75" s="1"/>
  <c r="AR507" i="75"/>
  <c r="AS507" i="75" s="1"/>
  <c r="AD120" i="75"/>
  <c r="AE120" i="75" s="1"/>
  <c r="AK120" i="75"/>
  <c r="AL120" i="75" s="1"/>
  <c r="AR120" i="75"/>
  <c r="AS120" i="75" s="1"/>
  <c r="AY120" i="75"/>
  <c r="AZ120" i="75" s="1"/>
  <c r="AR11" i="75"/>
  <c r="AS11" i="75" s="1"/>
  <c r="AD11" i="75"/>
  <c r="AE11" i="75" s="1"/>
  <c r="AY11" i="75"/>
  <c r="AZ11" i="75" s="1"/>
  <c r="AK11" i="75"/>
  <c r="AL11" i="75" s="1"/>
  <c r="AR618" i="75"/>
  <c r="AS618" i="75" s="1"/>
  <c r="AK618" i="75"/>
  <c r="AL618" i="75" s="1"/>
  <c r="AY618" i="75"/>
  <c r="AZ618" i="75" s="1"/>
  <c r="AD618" i="75"/>
  <c r="AE618" i="75" s="1"/>
  <c r="AD536" i="75"/>
  <c r="AE536" i="75" s="1"/>
  <c r="AK536" i="75"/>
  <c r="AL536" i="75" s="1"/>
  <c r="AR536" i="75"/>
  <c r="AS536" i="75" s="1"/>
  <c r="AY536" i="75"/>
  <c r="AZ536" i="75" s="1"/>
  <c r="AR284" i="75"/>
  <c r="AS284" i="75" s="1"/>
  <c r="AD284" i="75"/>
  <c r="AE284" i="75" s="1"/>
  <c r="AK284" i="75"/>
  <c r="AL284" i="75" s="1"/>
  <c r="AY284" i="75"/>
  <c r="AZ284" i="75" s="1"/>
  <c r="AK473" i="75"/>
  <c r="AL473" i="75" s="1"/>
  <c r="AY473" i="75"/>
  <c r="AZ473" i="75" s="1"/>
  <c r="AR473" i="75"/>
  <c r="AS473" i="75" s="1"/>
  <c r="AD473" i="75"/>
  <c r="AE473" i="75" s="1"/>
  <c r="AY619" i="75"/>
  <c r="AZ619" i="75" s="1"/>
  <c r="AD619" i="75"/>
  <c r="AE619" i="75" s="1"/>
  <c r="AR619" i="75"/>
  <c r="AS619" i="75" s="1"/>
  <c r="AK619" i="75"/>
  <c r="AL619" i="75" s="1"/>
  <c r="AD23" i="75"/>
  <c r="AE23" i="75" s="1"/>
  <c r="AR23" i="75"/>
  <c r="AS23" i="75" s="1"/>
  <c r="AK23" i="75"/>
  <c r="AL23" i="75" s="1"/>
  <c r="AY23" i="75"/>
  <c r="AZ23" i="75" s="1"/>
  <c r="AD404" i="75"/>
  <c r="AE404" i="75" s="1"/>
  <c r="AY404" i="75"/>
  <c r="AZ404" i="75" s="1"/>
  <c r="AK404" i="75"/>
  <c r="AL404" i="75" s="1"/>
  <c r="AR404" i="75"/>
  <c r="AS404" i="75" s="1"/>
  <c r="AK326" i="75"/>
  <c r="AL326" i="75" s="1"/>
  <c r="AY326" i="75"/>
  <c r="AZ326" i="75" s="1"/>
  <c r="AD326" i="75"/>
  <c r="AE326" i="75" s="1"/>
  <c r="AR326" i="75"/>
  <c r="AS326" i="75" s="1"/>
  <c r="AR365" i="75"/>
  <c r="AS365" i="75" s="1"/>
  <c r="AK365" i="75"/>
  <c r="AL365" i="75" s="1"/>
  <c r="AY365" i="75"/>
  <c r="AZ365" i="75" s="1"/>
  <c r="AD365" i="75"/>
  <c r="AE365" i="75" s="1"/>
  <c r="AR262" i="75"/>
  <c r="AS262" i="75" s="1"/>
  <c r="AY262" i="75"/>
  <c r="AZ262" i="75" s="1"/>
  <c r="AD262" i="75"/>
  <c r="AE262" i="75" s="1"/>
  <c r="AK530" i="75"/>
  <c r="AL530" i="75" s="1"/>
  <c r="AY530" i="75"/>
  <c r="AZ530" i="75" s="1"/>
  <c r="AR530" i="75"/>
  <c r="AS530" i="75" s="1"/>
  <c r="AD530" i="75"/>
  <c r="AE530" i="75" s="1"/>
  <c r="AD539" i="75"/>
  <c r="AE539" i="75" s="1"/>
  <c r="AY539" i="75"/>
  <c r="AZ539" i="75" s="1"/>
  <c r="AR539" i="75"/>
  <c r="AS539" i="75" s="1"/>
  <c r="AK539" i="75"/>
  <c r="AL539" i="75" s="1"/>
  <c r="AR38" i="75"/>
  <c r="AS38" i="75" s="1"/>
  <c r="AD38" i="75"/>
  <c r="AE38" i="75" s="1"/>
  <c r="AY38" i="75"/>
  <c r="AZ38" i="75" s="1"/>
  <c r="AK38" i="75"/>
  <c r="AL38" i="75" s="1"/>
  <c r="AK201" i="75"/>
  <c r="AL201" i="75" s="1"/>
  <c r="AR174" i="75"/>
  <c r="AS174" i="75" s="1"/>
  <c r="AY469" i="75"/>
  <c r="AZ469" i="75" s="1"/>
  <c r="AR469" i="75"/>
  <c r="AS469" i="75" s="1"/>
  <c r="AD469" i="75"/>
  <c r="AE469" i="75" s="1"/>
  <c r="AK469" i="75"/>
  <c r="AL469" i="75" s="1"/>
  <c r="AD91" i="75"/>
  <c r="AE91" i="75" s="1"/>
  <c r="AK91" i="75"/>
  <c r="AL91" i="75" s="1"/>
  <c r="AR91" i="75"/>
  <c r="AS91" i="75" s="1"/>
  <c r="AY91" i="75"/>
  <c r="AZ91" i="75" s="1"/>
  <c r="AK531" i="75"/>
  <c r="AL531" i="75" s="1"/>
  <c r="AD531" i="75"/>
  <c r="AE531" i="75" s="1"/>
  <c r="AR531" i="75"/>
  <c r="AS531" i="75" s="1"/>
  <c r="AY531" i="75"/>
  <c r="AZ531" i="75" s="1"/>
  <c r="AR489" i="75"/>
  <c r="AS489" i="75" s="1"/>
  <c r="AY489" i="75"/>
  <c r="AZ489" i="75" s="1"/>
  <c r="AK489" i="75"/>
  <c r="AL489" i="75" s="1"/>
  <c r="AD489" i="75"/>
  <c r="AE489" i="75" s="1"/>
  <c r="AK144" i="75"/>
  <c r="AL144" i="75" s="1"/>
  <c r="AD144" i="75"/>
  <c r="AE144" i="75" s="1"/>
  <c r="AR593" i="75"/>
  <c r="AS593" i="75" s="1"/>
  <c r="AK593" i="75"/>
  <c r="AL593" i="75" s="1"/>
  <c r="AY593" i="75"/>
  <c r="AZ593" i="75" s="1"/>
  <c r="AD593" i="75"/>
  <c r="AE593" i="75" s="1"/>
  <c r="AD194" i="75"/>
  <c r="AE194" i="75" s="1"/>
  <c r="AR194" i="75"/>
  <c r="AS194" i="75" s="1"/>
  <c r="AY194" i="75"/>
  <c r="AZ194" i="75" s="1"/>
  <c r="AK194" i="75"/>
  <c r="AL194" i="75" s="1"/>
  <c r="AD14" i="75"/>
  <c r="AE14" i="75" s="1"/>
  <c r="AY14" i="75"/>
  <c r="AZ14" i="75" s="1"/>
  <c r="AK14" i="75"/>
  <c r="AL14" i="75" s="1"/>
  <c r="AR14" i="75"/>
  <c r="AS14" i="75" s="1"/>
  <c r="AR449" i="75"/>
  <c r="AS449" i="75" s="1"/>
  <c r="AK449" i="75"/>
  <c r="AL449" i="75" s="1"/>
  <c r="AY449" i="75"/>
  <c r="AZ449" i="75" s="1"/>
  <c r="AD449" i="75"/>
  <c r="AE449" i="75" s="1"/>
  <c r="AK199" i="75"/>
  <c r="AL199" i="75" s="1"/>
  <c r="AY199" i="75"/>
  <c r="AZ199" i="75" s="1"/>
  <c r="AD199" i="75"/>
  <c r="AE199" i="75" s="1"/>
  <c r="AR199" i="75"/>
  <c r="AS199" i="75" s="1"/>
  <c r="AK384" i="75"/>
  <c r="AL384" i="75" s="1"/>
  <c r="AD384" i="75"/>
  <c r="AE384" i="75" s="1"/>
  <c r="AY384" i="75"/>
  <c r="AZ384" i="75" s="1"/>
  <c r="AR384" i="75"/>
  <c r="AS384" i="75" s="1"/>
  <c r="AK305" i="75"/>
  <c r="AL305" i="75" s="1"/>
  <c r="AR305" i="75"/>
  <c r="AS305" i="75" s="1"/>
  <c r="AD305" i="75"/>
  <c r="AE305" i="75" s="1"/>
  <c r="AY305" i="75"/>
  <c r="AZ305" i="75" s="1"/>
  <c r="AR446" i="75"/>
  <c r="AS446" i="75" s="1"/>
  <c r="AK446" i="75"/>
  <c r="AL446" i="75" s="1"/>
  <c r="AD446" i="75"/>
  <c r="AE446" i="75" s="1"/>
  <c r="AY446" i="75"/>
  <c r="AZ446" i="75" s="1"/>
  <c r="AD50" i="75"/>
  <c r="AE50" i="75" s="1"/>
  <c r="AY50" i="75"/>
  <c r="AZ50" i="75" s="1"/>
  <c r="AK50" i="75"/>
  <c r="AL50" i="75" s="1"/>
  <c r="AR50" i="75"/>
  <c r="AS50" i="75" s="1"/>
  <c r="AD188" i="75"/>
  <c r="AE188" i="75" s="1"/>
  <c r="AY188" i="75"/>
  <c r="AZ188" i="75" s="1"/>
  <c r="AK188" i="75"/>
  <c r="AL188" i="75" s="1"/>
  <c r="AR188" i="75"/>
  <c r="AS188" i="75" s="1"/>
  <c r="AD538" i="75"/>
  <c r="AE538" i="75" s="1"/>
  <c r="AY538" i="75"/>
  <c r="AZ538" i="75" s="1"/>
  <c r="AK538" i="75"/>
  <c r="AL538" i="75" s="1"/>
  <c r="AR538" i="75"/>
  <c r="AS538" i="75" s="1"/>
  <c r="AK296" i="75"/>
  <c r="AL296" i="75" s="1"/>
  <c r="AD296" i="75"/>
  <c r="AE296" i="75" s="1"/>
  <c r="AR296" i="75"/>
  <c r="AS296" i="75" s="1"/>
  <c r="AY296" i="75"/>
  <c r="AZ296" i="75" s="1"/>
  <c r="AK622" i="75"/>
  <c r="AL622" i="75" s="1"/>
  <c r="AD622" i="75"/>
  <c r="AE622" i="75" s="1"/>
  <c r="AY622" i="75"/>
  <c r="AZ622" i="75" s="1"/>
  <c r="AR622" i="75"/>
  <c r="AS622" i="75" s="1"/>
  <c r="AD289" i="75"/>
  <c r="AE289" i="75" s="1"/>
  <c r="AY289" i="75"/>
  <c r="AZ289" i="75" s="1"/>
  <c r="AK289" i="75"/>
  <c r="AL289" i="75" s="1"/>
  <c r="AR289" i="75"/>
  <c r="AS289" i="75" s="1"/>
  <c r="AK247" i="75"/>
  <c r="AL247" i="75" s="1"/>
  <c r="AY247" i="75"/>
  <c r="AZ247" i="75" s="1"/>
  <c r="AD247" i="75"/>
  <c r="AE247" i="75" s="1"/>
  <c r="AR247" i="75"/>
  <c r="AS247" i="75" s="1"/>
  <c r="AD165" i="75"/>
  <c r="AE165" i="75" s="1"/>
  <c r="AY165" i="75"/>
  <c r="AZ165" i="75" s="1"/>
  <c r="AK165" i="75"/>
  <c r="AL165" i="75" s="1"/>
  <c r="AR165" i="75"/>
  <c r="AS165" i="75" s="1"/>
  <c r="AK327" i="75"/>
  <c r="AL327" i="75" s="1"/>
  <c r="AD266" i="75"/>
  <c r="AE266" i="75" s="1"/>
  <c r="AR266" i="75"/>
  <c r="AS266" i="75" s="1"/>
  <c r="AY266" i="75"/>
  <c r="AZ266" i="75" s="1"/>
  <c r="AK266" i="75"/>
  <c r="AL266" i="75" s="1"/>
  <c r="AK154" i="75"/>
  <c r="AL154" i="75" s="1"/>
  <c r="AR154" i="75"/>
  <c r="AS154" i="75" s="1"/>
  <c r="AY154" i="75"/>
  <c r="AZ154" i="75" s="1"/>
  <c r="AD154" i="75"/>
  <c r="AE154" i="75" s="1"/>
  <c r="AR349" i="75"/>
  <c r="AS349" i="75" s="1"/>
  <c r="AK349" i="75"/>
  <c r="AL349" i="75" s="1"/>
  <c r="AD349" i="75"/>
  <c r="AE349" i="75" s="1"/>
  <c r="AY349" i="75"/>
  <c r="AZ349" i="75" s="1"/>
  <c r="AY385" i="75"/>
  <c r="AZ385" i="75" s="1"/>
  <c r="AD385" i="75"/>
  <c r="AE385" i="75" s="1"/>
  <c r="AK385" i="75"/>
  <c r="AL385" i="75" s="1"/>
  <c r="AK609" i="75"/>
  <c r="AL609" i="75" s="1"/>
  <c r="AR609" i="75"/>
  <c r="AS609" i="75" s="1"/>
  <c r="AY609" i="75"/>
  <c r="AZ609" i="75" s="1"/>
  <c r="AD609" i="75"/>
  <c r="AE609" i="75" s="1"/>
  <c r="AD638" i="75"/>
  <c r="AE638" i="75" s="1"/>
  <c r="AY638" i="75"/>
  <c r="AZ638" i="75" s="1"/>
  <c r="AR638" i="75"/>
  <c r="AS638" i="75" s="1"/>
  <c r="AK638" i="75"/>
  <c r="AL638" i="75" s="1"/>
  <c r="AD220" i="75"/>
  <c r="AE220" i="75" s="1"/>
  <c r="AK220" i="75"/>
  <c r="AL220" i="75" s="1"/>
  <c r="AY220" i="75"/>
  <c r="AZ220" i="75" s="1"/>
  <c r="AR220" i="75"/>
  <c r="AS220" i="75" s="1"/>
  <c r="AK94" i="75"/>
  <c r="AL94" i="75" s="1"/>
  <c r="AR94" i="75"/>
  <c r="AS94" i="75" s="1"/>
  <c r="AD94" i="75"/>
  <c r="AE94" i="75" s="1"/>
  <c r="AY94" i="75"/>
  <c r="AZ94" i="75" s="1"/>
  <c r="AD615" i="75"/>
  <c r="AE615" i="75" s="1"/>
  <c r="AK362" i="75"/>
  <c r="AL362" i="75" s="1"/>
  <c r="AR362" i="75"/>
  <c r="AS362" i="75" s="1"/>
  <c r="AY362" i="75"/>
  <c r="AZ362" i="75" s="1"/>
  <c r="AD362" i="75"/>
  <c r="AE362" i="75" s="1"/>
  <c r="AK341" i="75"/>
  <c r="AL341" i="75" s="1"/>
  <c r="AD341" i="75"/>
  <c r="AE341" i="75" s="1"/>
  <c r="AY341" i="75"/>
  <c r="AZ341" i="75" s="1"/>
  <c r="AR341" i="75"/>
  <c r="AS341" i="75" s="1"/>
  <c r="AD351" i="75"/>
  <c r="AE351" i="75" s="1"/>
  <c r="AR351" i="75"/>
  <c r="AS351" i="75" s="1"/>
  <c r="AK351" i="75"/>
  <c r="AL351" i="75" s="1"/>
  <c r="AY351" i="75"/>
  <c r="AZ351" i="75" s="1"/>
  <c r="AY70" i="75"/>
  <c r="AZ70" i="75" s="1"/>
  <c r="AK70" i="75"/>
  <c r="AL70" i="75" s="1"/>
  <c r="AR70" i="75"/>
  <c r="AS70" i="75" s="1"/>
  <c r="AD70" i="75"/>
  <c r="AE70" i="75" s="1"/>
  <c r="AY468" i="75"/>
  <c r="AZ468" i="75" s="1"/>
  <c r="AK468" i="75"/>
  <c r="AL468" i="75" s="1"/>
  <c r="AR468" i="75"/>
  <c r="AS468" i="75" s="1"/>
  <c r="AD468" i="75"/>
  <c r="AE468" i="75" s="1"/>
  <c r="AY85" i="75"/>
  <c r="AZ85" i="75" s="1"/>
  <c r="AK85" i="75"/>
  <c r="AL85" i="75" s="1"/>
  <c r="AD85" i="75"/>
  <c r="AE85" i="75" s="1"/>
  <c r="AR85" i="75"/>
  <c r="AS85" i="75" s="1"/>
  <c r="AK256" i="75"/>
  <c r="AL256" i="75" s="1"/>
  <c r="AR256" i="75"/>
  <c r="AS256" i="75" s="1"/>
  <c r="AD256" i="75"/>
  <c r="AE256" i="75" s="1"/>
  <c r="AY256" i="75"/>
  <c r="AZ256" i="75" s="1"/>
  <c r="AR650" i="75"/>
  <c r="AS650" i="75" s="1"/>
  <c r="AY650" i="75"/>
  <c r="AZ650" i="75" s="1"/>
  <c r="AK650" i="75"/>
  <c r="AL650" i="75" s="1"/>
  <c r="AD650" i="75"/>
  <c r="AE650" i="75" s="1"/>
  <c r="AK577" i="75"/>
  <c r="AL577" i="75" s="1"/>
  <c r="AR577" i="75"/>
  <c r="AS577" i="75" s="1"/>
  <c r="AD577" i="75"/>
  <c r="AE577" i="75" s="1"/>
  <c r="AY577" i="75"/>
  <c r="AZ577" i="75" s="1"/>
  <c r="AK339" i="75"/>
  <c r="AL339" i="75" s="1"/>
  <c r="AD339" i="75"/>
  <c r="AE339" i="75" s="1"/>
  <c r="AY339" i="75"/>
  <c r="AZ339" i="75" s="1"/>
  <c r="AR339" i="75"/>
  <c r="AS339" i="75" s="1"/>
  <c r="AY205" i="75"/>
  <c r="AZ205" i="75" s="1"/>
  <c r="AD205" i="75"/>
  <c r="AE205" i="75" s="1"/>
  <c r="AR205" i="75"/>
  <c r="AS205" i="75" s="1"/>
  <c r="AK205" i="75"/>
  <c r="AL205" i="75" s="1"/>
  <c r="AY368" i="75"/>
  <c r="AZ368" i="75" s="1"/>
  <c r="AD368" i="75"/>
  <c r="AE368" i="75" s="1"/>
  <c r="AR368" i="75"/>
  <c r="AS368" i="75" s="1"/>
  <c r="AK368" i="75"/>
  <c r="AL368" i="75" s="1"/>
  <c r="AK613" i="75"/>
  <c r="AL613" i="75" s="1"/>
  <c r="AD613" i="75"/>
  <c r="AE613" i="75" s="1"/>
  <c r="AY613" i="75"/>
  <c r="AZ613" i="75" s="1"/>
  <c r="AR613" i="75"/>
  <c r="AS613" i="75" s="1"/>
  <c r="AD483" i="75"/>
  <c r="AE483" i="75" s="1"/>
  <c r="AR483" i="75"/>
  <c r="AS483" i="75" s="1"/>
  <c r="AY483" i="75"/>
  <c r="AZ483" i="75" s="1"/>
  <c r="AK483" i="75"/>
  <c r="AL483" i="75" s="1"/>
  <c r="AK403" i="75"/>
  <c r="AL403" i="75" s="1"/>
  <c r="AY403" i="75"/>
  <c r="AZ403" i="75" s="1"/>
  <c r="AR403" i="75"/>
  <c r="AS403" i="75" s="1"/>
  <c r="AD403" i="75"/>
  <c r="AE403" i="75" s="1"/>
  <c r="AK160" i="75"/>
  <c r="AL160" i="75" s="1"/>
  <c r="AY160" i="75"/>
  <c r="AZ160" i="75" s="1"/>
  <c r="AR160" i="75"/>
  <c r="AS160" i="75" s="1"/>
  <c r="AD160" i="75"/>
  <c r="AE160" i="75" s="1"/>
  <c r="AK581" i="75"/>
  <c r="AL581" i="75" s="1"/>
  <c r="AD581" i="75"/>
  <c r="AE581" i="75" s="1"/>
  <c r="AR581" i="75"/>
  <c r="AS581" i="75" s="1"/>
  <c r="AY581" i="75"/>
  <c r="AZ581" i="75" s="1"/>
  <c r="AD206" i="75"/>
  <c r="AE206" i="75" s="1"/>
  <c r="AY206" i="75"/>
  <c r="AZ206" i="75" s="1"/>
  <c r="AK206" i="75"/>
  <c r="AL206" i="75" s="1"/>
  <c r="AR206" i="75"/>
  <c r="AS206" i="75" s="1"/>
  <c r="AR448" i="75"/>
  <c r="AS448" i="75" s="1"/>
  <c r="AK448" i="75"/>
  <c r="AL448" i="75" s="1"/>
  <c r="AD448" i="75"/>
  <c r="AE448" i="75" s="1"/>
  <c r="AY448" i="75"/>
  <c r="AZ448" i="75" s="1"/>
  <c r="AY374" i="75"/>
  <c r="AZ374" i="75" s="1"/>
  <c r="AY64" i="75"/>
  <c r="AZ64" i="75" s="1"/>
  <c r="AR64" i="75"/>
  <c r="AS64" i="75" s="1"/>
  <c r="AD64" i="75"/>
  <c r="AE64" i="75" s="1"/>
  <c r="AK64" i="75"/>
  <c r="AL64" i="75" s="1"/>
  <c r="AD280" i="75"/>
  <c r="AE280" i="75" s="1"/>
  <c r="AY280" i="75"/>
  <c r="AZ280" i="75" s="1"/>
  <c r="AK280" i="75"/>
  <c r="AL280" i="75" s="1"/>
  <c r="AR280" i="75"/>
  <c r="AS280" i="75" s="1"/>
  <c r="AD214" i="75"/>
  <c r="AE214" i="75" s="1"/>
  <c r="AY214" i="75"/>
  <c r="AZ214" i="75" s="1"/>
  <c r="AR214" i="75"/>
  <c r="AS214" i="75" s="1"/>
  <c r="AK214" i="75"/>
  <c r="AL214" i="75" s="1"/>
  <c r="AK192" i="75"/>
  <c r="AL192" i="75" s="1"/>
  <c r="AR192" i="75"/>
  <c r="AS192" i="75" s="1"/>
  <c r="AD192" i="75"/>
  <c r="AE192" i="75" s="1"/>
  <c r="AY192" i="75"/>
  <c r="AZ192" i="75" s="1"/>
  <c r="AY533" i="75"/>
  <c r="AZ533" i="75" s="1"/>
  <c r="AR533" i="75"/>
  <c r="AS533" i="75" s="1"/>
  <c r="AK533" i="75"/>
  <c r="AL533" i="75" s="1"/>
  <c r="AD533" i="75"/>
  <c r="AE533" i="75" s="1"/>
  <c r="AY249" i="75"/>
  <c r="AZ249" i="75" s="1"/>
  <c r="AR249" i="75"/>
  <c r="AS249" i="75" s="1"/>
  <c r="AD249" i="75"/>
  <c r="AE249" i="75" s="1"/>
  <c r="AK249" i="75"/>
  <c r="AL249" i="75" s="1"/>
  <c r="AK505" i="75"/>
  <c r="AL505" i="75" s="1"/>
  <c r="AD505" i="75"/>
  <c r="AE505" i="75" s="1"/>
  <c r="AY505" i="75"/>
  <c r="AZ505" i="75" s="1"/>
  <c r="AR505" i="75"/>
  <c r="AS505" i="75" s="1"/>
  <c r="AK527" i="75"/>
  <c r="AL527" i="75" s="1"/>
  <c r="AR527" i="75"/>
  <c r="AS527" i="75" s="1"/>
  <c r="AY527" i="75"/>
  <c r="AZ527" i="75" s="1"/>
  <c r="AD527" i="75"/>
  <c r="AE527" i="75" s="1"/>
  <c r="AY138" i="75"/>
  <c r="AZ138" i="75" s="1"/>
  <c r="AD138" i="75"/>
  <c r="AE138" i="75" s="1"/>
  <c r="AK138" i="75"/>
  <c r="AL138" i="75" s="1"/>
  <c r="AR138" i="75"/>
  <c r="AS138" i="75" s="1"/>
  <c r="AK501" i="75"/>
  <c r="AL501" i="75" s="1"/>
  <c r="AY501" i="75"/>
  <c r="AZ501" i="75" s="1"/>
  <c r="AD431" i="75"/>
  <c r="AE431" i="75" s="1"/>
  <c r="AK431" i="75"/>
  <c r="AL431" i="75" s="1"/>
  <c r="AR431" i="75"/>
  <c r="AS431" i="75" s="1"/>
  <c r="AY431" i="75"/>
  <c r="AZ431" i="75" s="1"/>
  <c r="AY224" i="75"/>
  <c r="AZ224" i="75" s="1"/>
  <c r="AD224" i="75"/>
  <c r="AE224" i="75" s="1"/>
  <c r="AR224" i="75"/>
  <c r="AS224" i="75" s="1"/>
  <c r="AK224" i="75"/>
  <c r="AL224" i="75" s="1"/>
  <c r="AD471" i="75"/>
  <c r="AE471" i="75" s="1"/>
  <c r="AR471" i="75"/>
  <c r="AS471" i="75" s="1"/>
  <c r="AK471" i="75"/>
  <c r="AL471" i="75" s="1"/>
  <c r="AY471" i="75"/>
  <c r="AZ471" i="75" s="1"/>
  <c r="AD584" i="75"/>
  <c r="AE584" i="75" s="1"/>
  <c r="AR584" i="75"/>
  <c r="AS584" i="75" s="1"/>
  <c r="AK584" i="75"/>
  <c r="AL584" i="75" s="1"/>
  <c r="AY584" i="75"/>
  <c r="AZ584" i="75" s="1"/>
  <c r="AD655" i="75"/>
  <c r="AE655" i="75" s="1"/>
  <c r="AR655" i="75"/>
  <c r="AS655" i="75" s="1"/>
  <c r="AY655" i="75"/>
  <c r="AZ655" i="75" s="1"/>
  <c r="AY270" i="75"/>
  <c r="AZ270" i="75" s="1"/>
  <c r="AR270" i="75"/>
  <c r="AS270" i="75" s="1"/>
  <c r="AK270" i="75"/>
  <c r="AL270" i="75" s="1"/>
  <c r="AD270" i="75"/>
  <c r="AE270" i="75" s="1"/>
  <c r="AY537" i="75"/>
  <c r="AZ537" i="75" s="1"/>
  <c r="AR537" i="75"/>
  <c r="AS537" i="75" s="1"/>
  <c r="AD537" i="75"/>
  <c r="AE537" i="75" s="1"/>
  <c r="AK537" i="75"/>
  <c r="AL537" i="75" s="1"/>
  <c r="AR314" i="75"/>
  <c r="AS314" i="75" s="1"/>
  <c r="AY314" i="75"/>
  <c r="AZ314" i="75" s="1"/>
  <c r="AK314" i="75"/>
  <c r="AL314" i="75" s="1"/>
  <c r="AD314" i="75"/>
  <c r="AE314" i="75" s="1"/>
  <c r="AD117" i="75"/>
  <c r="AE117" i="75" s="1"/>
  <c r="AR117" i="75"/>
  <c r="AS117" i="75" s="1"/>
  <c r="AY117" i="75"/>
  <c r="AZ117" i="75" s="1"/>
  <c r="AK117" i="75"/>
  <c r="AL117" i="75" s="1"/>
  <c r="AD195" i="75"/>
  <c r="AE195" i="75" s="1"/>
  <c r="AK195" i="75"/>
  <c r="AL195" i="75" s="1"/>
  <c r="AY195" i="75"/>
  <c r="AZ195" i="75" s="1"/>
  <c r="AR195" i="75"/>
  <c r="AS195" i="75" s="1"/>
  <c r="AD67" i="75"/>
  <c r="AE67" i="75" s="1"/>
  <c r="AY67" i="75"/>
  <c r="AZ67" i="75" s="1"/>
  <c r="AK67" i="75"/>
  <c r="AL67" i="75" s="1"/>
  <c r="AR67" i="75"/>
  <c r="AS67" i="75" s="1"/>
  <c r="AY514" i="75"/>
  <c r="AZ514" i="75" s="1"/>
  <c r="AR514" i="75"/>
  <c r="AS514" i="75" s="1"/>
  <c r="AD514" i="75"/>
  <c r="AE514" i="75" s="1"/>
  <c r="AK514" i="75"/>
  <c r="AL514" i="75" s="1"/>
  <c r="AD616" i="75"/>
  <c r="AE616" i="75" s="1"/>
  <c r="AR186" i="75"/>
  <c r="AS186" i="75" s="1"/>
  <c r="AD186" i="75"/>
  <c r="AE186" i="75" s="1"/>
  <c r="AY186" i="75"/>
  <c r="AZ186" i="75" s="1"/>
  <c r="AK186" i="75"/>
  <c r="AL186" i="75" s="1"/>
  <c r="AY621" i="75"/>
  <c r="AZ621" i="75" s="1"/>
  <c r="AD621" i="75"/>
  <c r="AE621" i="75" s="1"/>
  <c r="AR621" i="75"/>
  <c r="AS621" i="75" s="1"/>
  <c r="AK621" i="75"/>
  <c r="AL621" i="75" s="1"/>
  <c r="AD512" i="75"/>
  <c r="AE512" i="75" s="1"/>
  <c r="AR512" i="75"/>
  <c r="AS512" i="75" s="1"/>
  <c r="AY512" i="75"/>
  <c r="AZ512" i="75" s="1"/>
  <c r="AK512" i="75"/>
  <c r="AL512" i="75" s="1"/>
  <c r="AK317" i="75"/>
  <c r="AL317" i="75" s="1"/>
  <c r="AY317" i="75"/>
  <c r="AZ317" i="75" s="1"/>
  <c r="AD317" i="75"/>
  <c r="AE317" i="75" s="1"/>
  <c r="AR317" i="75"/>
  <c r="AS317" i="75" s="1"/>
  <c r="AR62" i="75"/>
  <c r="AS62" i="75" s="1"/>
  <c r="AK62" i="75"/>
  <c r="AL62" i="75" s="1"/>
  <c r="AY62" i="75"/>
  <c r="AZ62" i="75" s="1"/>
  <c r="AD62" i="75"/>
  <c r="AE62" i="75" s="1"/>
  <c r="AR145" i="75"/>
  <c r="AS145" i="75" s="1"/>
  <c r="AY145" i="75"/>
  <c r="AZ145" i="75" s="1"/>
  <c r="AK145" i="75"/>
  <c r="AL145" i="75" s="1"/>
  <c r="AD145" i="75"/>
  <c r="AE145" i="75" s="1"/>
  <c r="AR164" i="75"/>
  <c r="AS164" i="75" s="1"/>
  <c r="AY164" i="75"/>
  <c r="AZ164" i="75" s="1"/>
  <c r="AD164" i="75"/>
  <c r="AE164" i="75" s="1"/>
  <c r="AK164" i="75"/>
  <c r="AL164" i="75" s="1"/>
  <c r="AK424" i="75"/>
  <c r="AL424" i="75" s="1"/>
  <c r="AY424" i="75"/>
  <c r="AZ424" i="75" s="1"/>
  <c r="AR424" i="75"/>
  <c r="AS424" i="75" s="1"/>
  <c r="AD424" i="75"/>
  <c r="AE424" i="75" s="1"/>
  <c r="AY492" i="75"/>
  <c r="AZ492" i="75" s="1"/>
  <c r="AR103" i="75"/>
  <c r="AS103" i="75" s="1"/>
  <c r="AY103" i="75"/>
  <c r="AZ103" i="75" s="1"/>
  <c r="AK103" i="75"/>
  <c r="AL103" i="75" s="1"/>
  <c r="AD103" i="75"/>
  <c r="AE103" i="75" s="1"/>
  <c r="AD439" i="75"/>
  <c r="AE439" i="75" s="1"/>
  <c r="AY439" i="75"/>
  <c r="AZ439" i="75" s="1"/>
  <c r="AK439" i="75"/>
  <c r="AL439" i="75" s="1"/>
  <c r="AR439" i="75"/>
  <c r="AS439" i="75" s="1"/>
  <c r="AR569" i="75"/>
  <c r="AS569" i="75" s="1"/>
  <c r="AY569" i="75"/>
  <c r="AZ569" i="75" s="1"/>
  <c r="AD569" i="75"/>
  <c r="AE569" i="75" s="1"/>
  <c r="AK569" i="75"/>
  <c r="AL569" i="75" s="1"/>
  <c r="AR223" i="75"/>
  <c r="AS223" i="75" s="1"/>
  <c r="AK223" i="75"/>
  <c r="AL223" i="75" s="1"/>
  <c r="AD592" i="75"/>
  <c r="AE592" i="75" s="1"/>
  <c r="AD422" i="75"/>
  <c r="AE422" i="75" s="1"/>
  <c r="AY422" i="75"/>
  <c r="AZ422" i="75" s="1"/>
  <c r="AK422" i="75"/>
  <c r="AL422" i="75" s="1"/>
  <c r="AR422" i="75"/>
  <c r="AS422" i="75" s="1"/>
  <c r="AD526" i="75"/>
  <c r="AE526" i="75" s="1"/>
  <c r="AD182" i="75"/>
  <c r="AE182" i="75" s="1"/>
  <c r="AK182" i="75"/>
  <c r="AL182" i="75" s="1"/>
  <c r="AR182" i="75"/>
  <c r="AS182" i="75" s="1"/>
  <c r="AY182" i="75"/>
  <c r="AZ182" i="75" s="1"/>
  <c r="AR518" i="75"/>
  <c r="AS518" i="75" s="1"/>
  <c r="AD518" i="75"/>
  <c r="AE518" i="75" s="1"/>
  <c r="AK518" i="75"/>
  <c r="AL518" i="75" s="1"/>
  <c r="AY518" i="75"/>
  <c r="AZ518" i="75" s="1"/>
  <c r="AD151" i="75"/>
  <c r="AE151" i="75" s="1"/>
  <c r="AK151" i="75"/>
  <c r="AL151" i="75" s="1"/>
  <c r="AY151" i="75"/>
  <c r="AZ151" i="75" s="1"/>
  <c r="AR151" i="75"/>
  <c r="AS151" i="75" s="1"/>
  <c r="AY80" i="75"/>
  <c r="AZ80" i="75" s="1"/>
  <c r="AR80" i="75"/>
  <c r="AS80" i="75" s="1"/>
  <c r="AK80" i="75"/>
  <c r="AL80" i="75" s="1"/>
  <c r="AD80" i="75"/>
  <c r="AE80" i="75" s="1"/>
  <c r="AY611" i="75"/>
  <c r="AZ611" i="75" s="1"/>
  <c r="AK193" i="75"/>
  <c r="AL193" i="75" s="1"/>
  <c r="AD193" i="75"/>
  <c r="AE193" i="75" s="1"/>
  <c r="AR193" i="75"/>
  <c r="AS193" i="75" s="1"/>
  <c r="AY193" i="75"/>
  <c r="AZ193" i="75" s="1"/>
  <c r="AD238" i="75"/>
  <c r="AE238" i="75" s="1"/>
  <c r="AR238" i="75"/>
  <c r="AS238" i="75" s="1"/>
  <c r="AY238" i="75"/>
  <c r="AZ238" i="75" s="1"/>
  <c r="AK238" i="75"/>
  <c r="AL238" i="75" s="1"/>
  <c r="AK494" i="75"/>
  <c r="AL494" i="75" s="1"/>
  <c r="AY494" i="75"/>
  <c r="AZ494" i="75" s="1"/>
  <c r="AD494" i="75"/>
  <c r="AE494" i="75" s="1"/>
  <c r="AR494" i="75"/>
  <c r="AS494" i="75" s="1"/>
  <c r="AD161" i="75"/>
  <c r="AE161" i="75" s="1"/>
  <c r="AR161" i="75"/>
  <c r="AS161" i="75" s="1"/>
  <c r="AY161" i="75"/>
  <c r="AZ161" i="75" s="1"/>
  <c r="AK161" i="75"/>
  <c r="AL161" i="75" s="1"/>
  <c r="AR625" i="75"/>
  <c r="AS625" i="75" s="1"/>
  <c r="AK625" i="75"/>
  <c r="AL625" i="75" s="1"/>
  <c r="AK185" i="75"/>
  <c r="AL185" i="75" s="1"/>
  <c r="AY185" i="75"/>
  <c r="AZ185" i="75" s="1"/>
  <c r="AR185" i="75"/>
  <c r="AS185" i="75" s="1"/>
  <c r="AD185" i="75"/>
  <c r="AE185" i="75" s="1"/>
  <c r="AR294" i="75"/>
  <c r="AS294" i="75" s="1"/>
  <c r="AY526" i="75" l="1"/>
  <c r="AZ526" i="75" s="1"/>
  <c r="AR575" i="75"/>
  <c r="AS575" i="75" s="1"/>
  <c r="AD61" i="75"/>
  <c r="AE61" i="75" s="1"/>
  <c r="AK294" i="75"/>
  <c r="AL294" i="75" s="1"/>
  <c r="AY261" i="75"/>
  <c r="AZ261" i="75" s="1"/>
  <c r="AD197" i="75"/>
  <c r="AE197" i="75" s="1"/>
  <c r="AY61" i="75"/>
  <c r="AZ61" i="75" s="1"/>
  <c r="AY414" i="75"/>
  <c r="AZ414" i="75" s="1"/>
  <c r="AR455" i="75"/>
  <c r="AS455" i="75" s="1"/>
  <c r="AR17" i="75"/>
  <c r="AS17" i="75" s="1"/>
  <c r="AY455" i="75"/>
  <c r="AZ455" i="75" s="1"/>
  <c r="AD245" i="75"/>
  <c r="AE245" i="75" s="1"/>
  <c r="AR197" i="75"/>
  <c r="AS197" i="75" s="1"/>
  <c r="AY563" i="75"/>
  <c r="AZ563" i="75" s="1"/>
  <c r="AD563" i="75"/>
  <c r="AE563" i="75" s="1"/>
  <c r="AK561" i="75"/>
  <c r="AL561" i="75" s="1"/>
  <c r="AD432" i="75"/>
  <c r="AE432" i="75" s="1"/>
  <c r="AK338" i="75"/>
  <c r="AL338" i="75" s="1"/>
  <c r="AK373" i="75"/>
  <c r="AL373" i="75" s="1"/>
  <c r="AK398" i="75"/>
  <c r="AL398" i="75" s="1"/>
  <c r="AR306" i="75"/>
  <c r="AS306" i="75" s="1"/>
  <c r="AD640" i="75"/>
  <c r="AE640" i="75" s="1"/>
  <c r="AD408" i="75"/>
  <c r="AE408" i="75" s="1"/>
  <c r="AY371" i="75"/>
  <c r="AZ371" i="75" s="1"/>
  <c r="AR563" i="75"/>
  <c r="AS563" i="75" s="1"/>
  <c r="AR561" i="75"/>
  <c r="AS561" i="75" s="1"/>
  <c r="AY147" i="75"/>
  <c r="AZ147" i="75" s="1"/>
  <c r="AY373" i="75"/>
  <c r="AZ373" i="75" s="1"/>
  <c r="AY398" i="75"/>
  <c r="AZ398" i="75" s="1"/>
  <c r="AR63" i="75"/>
  <c r="AS63" i="75" s="1"/>
  <c r="AD313" i="75"/>
  <c r="AE313" i="75" s="1"/>
  <c r="AR640" i="75"/>
  <c r="AS640" i="75" s="1"/>
  <c r="AK295" i="75"/>
  <c r="AL295" i="75" s="1"/>
  <c r="AY408" i="75"/>
  <c r="AZ408" i="75" s="1"/>
  <c r="AK487" i="75"/>
  <c r="AL487" i="75" s="1"/>
  <c r="AK371" i="75"/>
  <c r="AL371" i="75" s="1"/>
  <c r="AD263" i="75"/>
  <c r="AE263" i="75" s="1"/>
  <c r="AY561" i="75"/>
  <c r="AZ561" i="75" s="1"/>
  <c r="AD147" i="75"/>
  <c r="AE147" i="75" s="1"/>
  <c r="AR398" i="75"/>
  <c r="AS398" i="75" s="1"/>
  <c r="AD63" i="75"/>
  <c r="AE63" i="75" s="1"/>
  <c r="AK648" i="75"/>
  <c r="AL648" i="75" s="1"/>
  <c r="AY572" i="75"/>
  <c r="AZ572" i="75" s="1"/>
  <c r="BB696" i="75"/>
  <c r="AK146" i="75"/>
  <c r="AL146" i="75" s="1"/>
  <c r="AR353" i="75"/>
  <c r="AS353" i="75" s="1"/>
  <c r="AY110" i="75"/>
  <c r="AZ110" i="75" s="1"/>
  <c r="AK93" i="75"/>
  <c r="AL93" i="75" s="1"/>
  <c r="AR648" i="75"/>
  <c r="AS648" i="75" s="1"/>
  <c r="AD17" i="75"/>
  <c r="AE17" i="75" s="1"/>
  <c r="AD127" i="75"/>
  <c r="AE127" i="75" s="1"/>
  <c r="AR408" i="75"/>
  <c r="AS408" i="75" s="1"/>
  <c r="AY487" i="75"/>
  <c r="AZ487" i="75" s="1"/>
  <c r="AK263" i="75"/>
  <c r="AL263" i="75" s="1"/>
  <c r="AD487" i="75"/>
  <c r="AE487" i="75" s="1"/>
  <c r="AD492" i="75"/>
  <c r="AE492" i="75" s="1"/>
  <c r="AR263" i="75"/>
  <c r="AS263" i="75" s="1"/>
  <c r="AD174" i="75"/>
  <c r="AE174" i="75" s="1"/>
  <c r="AD353" i="75"/>
  <c r="AE353" i="75" s="1"/>
  <c r="AK110" i="75"/>
  <c r="AL110" i="75" s="1"/>
  <c r="AK445" i="75"/>
  <c r="AL445" i="75" s="1"/>
  <c r="AY648" i="75"/>
  <c r="AZ648" i="75" s="1"/>
  <c r="AD572" i="75"/>
  <c r="AE572" i="75" s="1"/>
  <c r="AR492" i="75"/>
  <c r="AS492" i="75" s="1"/>
  <c r="AK174" i="75"/>
  <c r="AL174" i="75" s="1"/>
  <c r="AD445" i="75"/>
  <c r="AE445" i="75" s="1"/>
  <c r="AY10" i="75"/>
  <c r="AZ10" i="75" s="1"/>
  <c r="AK543" i="75"/>
  <c r="AL543" i="75" s="1"/>
  <c r="AR233" i="75"/>
  <c r="AS233" i="75" s="1"/>
  <c r="AY583" i="75"/>
  <c r="AZ583" i="75" s="1"/>
  <c r="AD279" i="75"/>
  <c r="AE279" i="75" s="1"/>
  <c r="AD304" i="75"/>
  <c r="AE304" i="75" s="1"/>
  <c r="AD252" i="75"/>
  <c r="AE252" i="75" s="1"/>
  <c r="AR144" i="75"/>
  <c r="AS144" i="75" s="1"/>
  <c r="AR295" i="75"/>
  <c r="AS295" i="75" s="1"/>
  <c r="AY197" i="75"/>
  <c r="AZ197" i="75" s="1"/>
  <c r="AD441" i="75"/>
  <c r="AE441" i="75" s="1"/>
  <c r="AR475" i="75"/>
  <c r="AS475" i="75" s="1"/>
  <c r="AY233" i="75"/>
  <c r="AZ233" i="75" s="1"/>
  <c r="AR653" i="75"/>
  <c r="AS653" i="75" s="1"/>
  <c r="AY316" i="75"/>
  <c r="AZ316" i="75" s="1"/>
  <c r="AK321" i="75"/>
  <c r="AL321" i="75" s="1"/>
  <c r="AK87" i="75"/>
  <c r="AL87" i="75" s="1"/>
  <c r="AR252" i="75"/>
  <c r="AS252" i="75" s="1"/>
  <c r="AD660" i="75"/>
  <c r="AE660" i="75" s="1"/>
  <c r="AD495" i="75"/>
  <c r="AE495" i="75" s="1"/>
  <c r="AD294" i="75"/>
  <c r="AE294" i="75" s="1"/>
  <c r="AY640" i="75"/>
  <c r="AZ640" i="75" s="1"/>
  <c r="AR327" i="75"/>
  <c r="AS327" i="75" s="1"/>
  <c r="AD462" i="75"/>
  <c r="AE462" i="75" s="1"/>
  <c r="AD373" i="75"/>
  <c r="AE373" i="75" s="1"/>
  <c r="AR441" i="75"/>
  <c r="AS441" i="75" s="1"/>
  <c r="AK63" i="75"/>
  <c r="AL63" i="75" s="1"/>
  <c r="AK653" i="75"/>
  <c r="AL653" i="75" s="1"/>
  <c r="AY462" i="75"/>
  <c r="AZ462" i="75" s="1"/>
  <c r="AY461" i="75"/>
  <c r="AZ461" i="75" s="1"/>
  <c r="AY52" i="75"/>
  <c r="AZ52" i="75" s="1"/>
  <c r="AD327" i="75"/>
  <c r="AE327" i="75" s="1"/>
  <c r="AK596" i="75"/>
  <c r="AL596" i="75" s="1"/>
  <c r="AK598" i="75"/>
  <c r="AL598" i="75" s="1"/>
  <c r="AK462" i="75"/>
  <c r="AL462" i="75" s="1"/>
  <c r="AD176" i="75"/>
  <c r="AE176" i="75" s="1"/>
  <c r="AR84" i="75"/>
  <c r="AS84" i="75" s="1"/>
  <c r="AY84" i="75"/>
  <c r="AZ84" i="75" s="1"/>
  <c r="AK131" i="75"/>
  <c r="AL131" i="75" s="1"/>
  <c r="AR279" i="75"/>
  <c r="AS279" i="75" s="1"/>
  <c r="AY8" i="75"/>
  <c r="AZ8" i="75" s="1"/>
  <c r="AY252" i="75"/>
  <c r="AZ252" i="75" s="1"/>
  <c r="AD60" i="75"/>
  <c r="AE60" i="75" s="1"/>
  <c r="AK347" i="75"/>
  <c r="AL347" i="75" s="1"/>
  <c r="AK616" i="75"/>
  <c r="AL616" i="75" s="1"/>
  <c r="AD52" i="75"/>
  <c r="AE52" i="75" s="1"/>
  <c r="AD596" i="75"/>
  <c r="AE596" i="75" s="1"/>
  <c r="AY578" i="75"/>
  <c r="AZ578" i="75" s="1"/>
  <c r="AR191" i="75"/>
  <c r="AS191" i="75" s="1"/>
  <c r="AD435" i="75"/>
  <c r="AE435" i="75" s="1"/>
  <c r="AK660" i="75"/>
  <c r="AL660" i="75" s="1"/>
  <c r="AY495" i="75"/>
  <c r="AZ495" i="75" s="1"/>
  <c r="AY279" i="75"/>
  <c r="AZ279" i="75" s="1"/>
  <c r="AY321" i="75"/>
  <c r="AZ321" i="75" s="1"/>
  <c r="AK60" i="75"/>
  <c r="AL60" i="75" s="1"/>
  <c r="AD347" i="75"/>
  <c r="AE347" i="75" s="1"/>
  <c r="AR616" i="75"/>
  <c r="AS616" i="75" s="1"/>
  <c r="AR52" i="75"/>
  <c r="AS52" i="75" s="1"/>
  <c r="AD668" i="75"/>
  <c r="AE668" i="75" s="1"/>
  <c r="AR578" i="75"/>
  <c r="AS578" i="75" s="1"/>
  <c r="AY191" i="75"/>
  <c r="AZ191" i="75" s="1"/>
  <c r="AR602" i="75"/>
  <c r="AS602" i="75" s="1"/>
  <c r="AY416" i="75"/>
  <c r="AZ416" i="75" s="1"/>
  <c r="AD233" i="75"/>
  <c r="AE233" i="75" s="1"/>
  <c r="AR461" i="75"/>
  <c r="AS461" i="75" s="1"/>
  <c r="AR495" i="75"/>
  <c r="AS495" i="75" s="1"/>
  <c r="AK435" i="75"/>
  <c r="AL435" i="75" s="1"/>
  <c r="AK441" i="75"/>
  <c r="AL441" i="75" s="1"/>
  <c r="AR60" i="75"/>
  <c r="AS60" i="75" s="1"/>
  <c r="AD371" i="75"/>
  <c r="AE371" i="75" s="1"/>
  <c r="AY668" i="75"/>
  <c r="AZ668" i="75" s="1"/>
  <c r="AK578" i="75"/>
  <c r="AL578" i="75" s="1"/>
  <c r="AK191" i="75"/>
  <c r="AL191" i="75" s="1"/>
  <c r="AY602" i="75"/>
  <c r="AZ602" i="75" s="1"/>
  <c r="AY522" i="75"/>
  <c r="AZ522" i="75" s="1"/>
  <c r="AK416" i="75"/>
  <c r="AL416" i="75" s="1"/>
  <c r="AK475" i="75"/>
  <c r="AL475" i="75" s="1"/>
  <c r="AD658" i="75"/>
  <c r="AE658" i="75" s="1"/>
  <c r="AK602" i="75"/>
  <c r="AL602" i="75" s="1"/>
  <c r="AR435" i="75"/>
  <c r="AS435" i="75" s="1"/>
  <c r="AY653" i="75"/>
  <c r="AZ653" i="75" s="1"/>
  <c r="AY275" i="75"/>
  <c r="AZ275" i="75" s="1"/>
  <c r="AY223" i="75"/>
  <c r="AZ223" i="75" s="1"/>
  <c r="AY596" i="75"/>
  <c r="AZ596" i="75" s="1"/>
  <c r="AY300" i="75"/>
  <c r="AZ300" i="75" s="1"/>
  <c r="AR244" i="75"/>
  <c r="AS244" i="75" s="1"/>
  <c r="AR568" i="75"/>
  <c r="AS568" i="75" s="1"/>
  <c r="AY453" i="75"/>
  <c r="AZ453" i="75" s="1"/>
  <c r="AR383" i="75"/>
  <c r="AS383" i="75" s="1"/>
  <c r="AR152" i="75"/>
  <c r="AS152" i="75" s="1"/>
  <c r="BB677" i="75"/>
  <c r="AK275" i="75"/>
  <c r="AL275" i="75" s="1"/>
  <c r="AK526" i="75"/>
  <c r="AL526" i="75" s="1"/>
  <c r="AR61" i="75"/>
  <c r="AS61" i="75" s="1"/>
  <c r="AD269" i="75"/>
  <c r="AE269" i="75" s="1"/>
  <c r="AR545" i="75"/>
  <c r="AS545" i="75" s="1"/>
  <c r="AK453" i="75"/>
  <c r="AL453" i="75" s="1"/>
  <c r="AY152" i="75"/>
  <c r="AZ152" i="75" s="1"/>
  <c r="AD48" i="75"/>
  <c r="AE48" i="75" s="1"/>
  <c r="AD229" i="75"/>
  <c r="AE229" i="75" s="1"/>
  <c r="AY482" i="75"/>
  <c r="AZ482" i="75" s="1"/>
  <c r="AD101" i="75"/>
  <c r="AE101" i="75" s="1"/>
  <c r="AD303" i="75"/>
  <c r="AE303" i="75" s="1"/>
  <c r="AY244" i="75"/>
  <c r="AZ244" i="75" s="1"/>
  <c r="AD86" i="75"/>
  <c r="AE86" i="75" s="1"/>
  <c r="AD501" i="75"/>
  <c r="AE501" i="75" s="1"/>
  <c r="AD170" i="75"/>
  <c r="AE170" i="75" s="1"/>
  <c r="AY76" i="75"/>
  <c r="AZ76" i="75" s="1"/>
  <c r="AD437" i="75"/>
  <c r="AE437" i="75" s="1"/>
  <c r="AD464" i="75"/>
  <c r="AE464" i="75" s="1"/>
  <c r="AK245" i="75"/>
  <c r="AL245" i="75" s="1"/>
  <c r="AR147" i="75"/>
  <c r="AS147" i="75" s="1"/>
  <c r="AD575" i="75"/>
  <c r="AE575" i="75" s="1"/>
  <c r="AY48" i="75"/>
  <c r="AZ48" i="75" s="1"/>
  <c r="AY35" i="75"/>
  <c r="AZ35" i="75" s="1"/>
  <c r="AD463" i="75"/>
  <c r="AE463" i="75" s="1"/>
  <c r="AK313" i="75"/>
  <c r="AL313" i="75" s="1"/>
  <c r="AR303" i="75"/>
  <c r="AS303" i="75" s="1"/>
  <c r="AK152" i="75"/>
  <c r="AL152" i="75" s="1"/>
  <c r="AR31" i="75"/>
  <c r="AS31" i="75" s="1"/>
  <c r="AK464" i="75"/>
  <c r="AL464" i="75" s="1"/>
  <c r="AK463" i="75"/>
  <c r="AL463" i="75" s="1"/>
  <c r="AD482" i="75"/>
  <c r="AE482" i="75" s="1"/>
  <c r="AY383" i="75"/>
  <c r="AZ383" i="75" s="1"/>
  <c r="AD76" i="75"/>
  <c r="AE76" i="75" s="1"/>
  <c r="AY245" i="75"/>
  <c r="AZ245" i="75" s="1"/>
  <c r="AY575" i="75"/>
  <c r="AZ575" i="75" s="1"/>
  <c r="AR48" i="75"/>
  <c r="AS48" i="75" s="1"/>
  <c r="AK35" i="75"/>
  <c r="AL35" i="75" s="1"/>
  <c r="AR463" i="75"/>
  <c r="AS463" i="75" s="1"/>
  <c r="AR313" i="75"/>
  <c r="AS313" i="75" s="1"/>
  <c r="AY269" i="75"/>
  <c r="AZ269" i="75" s="1"/>
  <c r="AY229" i="75"/>
  <c r="AZ229" i="75" s="1"/>
  <c r="AD568" i="75"/>
  <c r="AE568" i="75" s="1"/>
  <c r="AY437" i="75"/>
  <c r="AZ437" i="75" s="1"/>
  <c r="AY170" i="75"/>
  <c r="AZ170" i="75" s="1"/>
  <c r="AK170" i="75"/>
  <c r="AL170" i="75" s="1"/>
  <c r="AR76" i="75"/>
  <c r="AS76" i="75" s="1"/>
  <c r="AR442" i="75"/>
  <c r="AS442" i="75" s="1"/>
  <c r="AR35" i="75"/>
  <c r="AS35" i="75" s="1"/>
  <c r="AK101" i="75"/>
  <c r="AL101" i="75" s="1"/>
  <c r="AD244" i="75"/>
  <c r="AE244" i="75" s="1"/>
  <c r="AR127" i="75"/>
  <c r="AS127" i="75" s="1"/>
  <c r="AR347" i="75"/>
  <c r="AS347" i="75" s="1"/>
  <c r="AK668" i="75"/>
  <c r="AL668" i="75" s="1"/>
  <c r="AY442" i="75"/>
  <c r="AZ442" i="75" s="1"/>
  <c r="AR635" i="75"/>
  <c r="AS635" i="75" s="1"/>
  <c r="AR300" i="75"/>
  <c r="AS300" i="75" s="1"/>
  <c r="AY568" i="75"/>
  <c r="AZ568" i="75" s="1"/>
  <c r="AR277" i="75"/>
  <c r="AS277" i="75" s="1"/>
  <c r="AD277" i="75"/>
  <c r="AE277" i="75" s="1"/>
  <c r="AY31" i="75"/>
  <c r="AZ31" i="75" s="1"/>
  <c r="AK437" i="75"/>
  <c r="AL437" i="75" s="1"/>
  <c r="AD625" i="75"/>
  <c r="AE625" i="75" s="1"/>
  <c r="AK442" i="75"/>
  <c r="AL442" i="75" s="1"/>
  <c r="AD635" i="75"/>
  <c r="AE635" i="75" s="1"/>
  <c r="AY218" i="75"/>
  <c r="AZ218" i="75" s="1"/>
  <c r="AR658" i="75"/>
  <c r="AS658" i="75" s="1"/>
  <c r="AY658" i="75"/>
  <c r="AZ658" i="75" s="1"/>
  <c r="AK229" i="75"/>
  <c r="AL229" i="75" s="1"/>
  <c r="AK303" i="75"/>
  <c r="AL303" i="75" s="1"/>
  <c r="AK4" i="75"/>
  <c r="AL4" i="75" s="1"/>
  <c r="AR218" i="75"/>
  <c r="AS218" i="75" s="1"/>
  <c r="AK269" i="75"/>
  <c r="AL269" i="75" s="1"/>
  <c r="AR482" i="75"/>
  <c r="AS482" i="75" s="1"/>
  <c r="AD300" i="75"/>
  <c r="AE300" i="75" s="1"/>
  <c r="AY101" i="75"/>
  <c r="AZ101" i="75" s="1"/>
  <c r="AR660" i="75"/>
  <c r="AS660" i="75" s="1"/>
  <c r="AY312" i="75"/>
  <c r="AZ312" i="75" s="1"/>
  <c r="AK267" i="75"/>
  <c r="AL267" i="75" s="1"/>
  <c r="AD79" i="75"/>
  <c r="AE79" i="75" s="1"/>
  <c r="AR278" i="75"/>
  <c r="AS278" i="75" s="1"/>
  <c r="AD555" i="75"/>
  <c r="AE555" i="75" s="1"/>
  <c r="AR552" i="75"/>
  <c r="AS552" i="75" s="1"/>
  <c r="AY86" i="75"/>
  <c r="AZ86" i="75" s="1"/>
  <c r="AD251" i="75"/>
  <c r="AE251" i="75" s="1"/>
  <c r="AR447" i="75"/>
  <c r="AS447" i="75" s="1"/>
  <c r="AR78" i="75"/>
  <c r="AS78" i="75" s="1"/>
  <c r="AY267" i="75"/>
  <c r="AZ267" i="75" s="1"/>
  <c r="AD659" i="75"/>
  <c r="AE659" i="75" s="1"/>
  <c r="AD460" i="75"/>
  <c r="AE460" i="75" s="1"/>
  <c r="AK457" i="75"/>
  <c r="AL457" i="75" s="1"/>
  <c r="AD78" i="75"/>
  <c r="AE78" i="75" s="1"/>
  <c r="AR251" i="75"/>
  <c r="AS251" i="75" s="1"/>
  <c r="AD297" i="75"/>
  <c r="AE297" i="75" s="1"/>
  <c r="AD451" i="75"/>
  <c r="AE451" i="75" s="1"/>
  <c r="AY100" i="75"/>
  <c r="AZ100" i="75" s="1"/>
  <c r="AR519" i="75"/>
  <c r="AS519" i="75" s="1"/>
  <c r="AR293" i="75"/>
  <c r="AS293" i="75" s="1"/>
  <c r="AD131" i="75"/>
  <c r="AE131" i="75" s="1"/>
  <c r="AR8" i="75"/>
  <c r="AS8" i="75" s="1"/>
  <c r="AK491" i="75"/>
  <c r="AL491" i="75" s="1"/>
  <c r="AY460" i="75"/>
  <c r="AZ460" i="75" s="1"/>
  <c r="AR457" i="75"/>
  <c r="AS457" i="75" s="1"/>
  <c r="AY78" i="75"/>
  <c r="AZ78" i="75" s="1"/>
  <c r="AY251" i="75"/>
  <c r="AZ251" i="75" s="1"/>
  <c r="AK13" i="75"/>
  <c r="AL13" i="75" s="1"/>
  <c r="AK217" i="75"/>
  <c r="AL217" i="75" s="1"/>
  <c r="AY519" i="75"/>
  <c r="AZ519" i="75" s="1"/>
  <c r="AK306" i="75"/>
  <c r="AL306" i="75" s="1"/>
  <c r="AY131" i="75"/>
  <c r="AZ131" i="75" s="1"/>
  <c r="AR86" i="75"/>
  <c r="AS86" i="75" s="1"/>
  <c r="AK611" i="75"/>
  <c r="AL611" i="75" s="1"/>
  <c r="AD611" i="75"/>
  <c r="AE611" i="75" s="1"/>
  <c r="AD520" i="75"/>
  <c r="AE520" i="75" s="1"/>
  <c r="AY491" i="75"/>
  <c r="AZ491" i="75" s="1"/>
  <c r="AK544" i="75"/>
  <c r="AL544" i="75" s="1"/>
  <c r="AY496" i="75"/>
  <c r="AZ496" i="75" s="1"/>
  <c r="AY348" i="75"/>
  <c r="AZ348" i="75" s="1"/>
  <c r="AK359" i="75"/>
  <c r="AL359" i="75" s="1"/>
  <c r="AY545" i="75"/>
  <c r="AZ545" i="75" s="1"/>
  <c r="AY13" i="75"/>
  <c r="AZ13" i="75" s="1"/>
  <c r="AK277" i="75"/>
  <c r="AL277" i="75" s="1"/>
  <c r="AK451" i="75"/>
  <c r="AL451" i="75" s="1"/>
  <c r="AD267" i="75"/>
  <c r="AE267" i="75" s="1"/>
  <c r="AK100" i="75"/>
  <c r="AL100" i="75" s="1"/>
  <c r="AD491" i="75"/>
  <c r="AE491" i="75" s="1"/>
  <c r="AK592" i="75"/>
  <c r="AL592" i="75" s="1"/>
  <c r="AY520" i="75"/>
  <c r="AZ520" i="75" s="1"/>
  <c r="AD374" i="75"/>
  <c r="AE374" i="75" s="1"/>
  <c r="AY615" i="75"/>
  <c r="AZ615" i="75" s="1"/>
  <c r="AR201" i="75"/>
  <c r="AS201" i="75" s="1"/>
  <c r="AR544" i="75"/>
  <c r="AS544" i="75" s="1"/>
  <c r="AK496" i="75"/>
  <c r="AL496" i="75" s="1"/>
  <c r="AK348" i="75"/>
  <c r="AL348" i="75" s="1"/>
  <c r="AK89" i="75"/>
  <c r="AL89" i="75" s="1"/>
  <c r="AK172" i="75"/>
  <c r="AL172" i="75" s="1"/>
  <c r="AK31" i="75"/>
  <c r="AL31" i="75" s="1"/>
  <c r="AY172" i="75"/>
  <c r="AZ172" i="75" s="1"/>
  <c r="AR100" i="75"/>
  <c r="AS100" i="75" s="1"/>
  <c r="AY89" i="75"/>
  <c r="AZ89" i="75" s="1"/>
  <c r="AK520" i="75"/>
  <c r="AL520" i="75" s="1"/>
  <c r="AR592" i="75"/>
  <c r="AS592" i="75" s="1"/>
  <c r="AR374" i="75"/>
  <c r="AS374" i="75" s="1"/>
  <c r="AK615" i="75"/>
  <c r="AL615" i="75" s="1"/>
  <c r="AY201" i="75"/>
  <c r="AZ201" i="75" s="1"/>
  <c r="AY544" i="75"/>
  <c r="AZ544" i="75" s="1"/>
  <c r="AR496" i="75"/>
  <c r="AS496" i="75" s="1"/>
  <c r="AR348" i="75"/>
  <c r="AS348" i="75" s="1"/>
  <c r="AY451" i="75"/>
  <c r="AZ451" i="75" s="1"/>
  <c r="AK297" i="75"/>
  <c r="AL297" i="75" s="1"/>
  <c r="AK555" i="75"/>
  <c r="AL555" i="75" s="1"/>
  <c r="AD13" i="75"/>
  <c r="AE13" i="75" s="1"/>
  <c r="AD453" i="75"/>
  <c r="AE453" i="75" s="1"/>
  <c r="AD306" i="75"/>
  <c r="AE306" i="75" s="1"/>
  <c r="AR217" i="75"/>
  <c r="AS217" i="75" s="1"/>
  <c r="AD552" i="75"/>
  <c r="AE552" i="75" s="1"/>
  <c r="AY359" i="75"/>
  <c r="AZ359" i="75" s="1"/>
  <c r="AY293" i="75"/>
  <c r="AZ293" i="75" s="1"/>
  <c r="AR297" i="75"/>
  <c r="AS297" i="75" s="1"/>
  <c r="AK331" i="75"/>
  <c r="AL331" i="75" s="1"/>
  <c r="AD410" i="75"/>
  <c r="AE410" i="75" s="1"/>
  <c r="AY552" i="75"/>
  <c r="AZ552" i="75" s="1"/>
  <c r="BB697" i="75"/>
  <c r="AD8" i="75"/>
  <c r="AE8" i="75" s="1"/>
  <c r="AD189" i="75"/>
  <c r="AE189" i="75" s="1"/>
  <c r="BB685" i="75"/>
  <c r="AY410" i="75"/>
  <c r="AZ410" i="75" s="1"/>
  <c r="BB688" i="75"/>
  <c r="BB687" i="75"/>
  <c r="AK98" i="75"/>
  <c r="AL98" i="75" s="1"/>
  <c r="AD566" i="75"/>
  <c r="AE566" i="75" s="1"/>
  <c r="AY510" i="75"/>
  <c r="AZ510" i="75" s="1"/>
  <c r="AR436" i="75"/>
  <c r="AS436" i="75" s="1"/>
  <c r="AR88" i="75"/>
  <c r="AS88" i="75" s="1"/>
  <c r="AD10" i="75"/>
  <c r="AE10" i="75" s="1"/>
  <c r="AY98" i="75"/>
  <c r="AZ98" i="75" s="1"/>
  <c r="AY566" i="75"/>
  <c r="AZ566" i="75" s="1"/>
  <c r="AK510" i="75"/>
  <c r="AL510" i="75" s="1"/>
  <c r="AY436" i="75"/>
  <c r="AZ436" i="75" s="1"/>
  <c r="AD88" i="75"/>
  <c r="AE88" i="75" s="1"/>
  <c r="AR98" i="75"/>
  <c r="AS98" i="75" s="1"/>
  <c r="AR566" i="75"/>
  <c r="AS566" i="75" s="1"/>
  <c r="AD510" i="75"/>
  <c r="AE510" i="75" s="1"/>
  <c r="AD436" i="75"/>
  <c r="AE436" i="75" s="1"/>
  <c r="AK88" i="75"/>
  <c r="AL88" i="75" s="1"/>
  <c r="AD208" i="75"/>
  <c r="AE208" i="75" s="1"/>
  <c r="AK10" i="75"/>
  <c r="AL10" i="75" s="1"/>
  <c r="AY555" i="75"/>
  <c r="AZ555" i="75" s="1"/>
  <c r="AR304" i="75"/>
  <c r="AS304" i="75" s="1"/>
  <c r="AD146" i="75"/>
  <c r="AE146" i="75" s="1"/>
  <c r="AR87" i="75"/>
  <c r="AS87" i="75" s="1"/>
  <c r="AY598" i="75"/>
  <c r="AZ598" i="75" s="1"/>
  <c r="AK176" i="75"/>
  <c r="AL176" i="75" s="1"/>
  <c r="AD447" i="75"/>
  <c r="AE447" i="75" s="1"/>
  <c r="AR208" i="75"/>
  <c r="AS208" i="75" s="1"/>
  <c r="AR410" i="75"/>
  <c r="AS410" i="75" s="1"/>
  <c r="AD87" i="75"/>
  <c r="AE87" i="75" s="1"/>
  <c r="AR598" i="75"/>
  <c r="AS598" i="75" s="1"/>
  <c r="AR176" i="75"/>
  <c r="AS176" i="75" s="1"/>
  <c r="AK447" i="75"/>
  <c r="AL447" i="75" s="1"/>
  <c r="AY475" i="75"/>
  <c r="AZ475" i="75" s="1"/>
  <c r="AK304" i="75"/>
  <c r="AL304" i="75" s="1"/>
  <c r="AR146" i="75"/>
  <c r="AS146" i="75" s="1"/>
  <c r="AR666" i="75"/>
  <c r="AS666" i="75" s="1"/>
  <c r="AY666" i="75"/>
  <c r="AZ666" i="75" s="1"/>
  <c r="AD666" i="75"/>
  <c r="AE666" i="75" s="1"/>
  <c r="BB694" i="75"/>
  <c r="BB689" i="75"/>
  <c r="BB692" i="75"/>
  <c r="BB681" i="75"/>
  <c r="BB700" i="75"/>
  <c r="T2" i="75"/>
  <c r="D2" i="69" s="1"/>
  <c r="T276" i="75"/>
  <c r="T11" i="75"/>
  <c r="D6" i="69" s="1"/>
  <c r="T6" i="75"/>
  <c r="D4" i="69" s="1"/>
  <c r="T650" i="75"/>
  <c r="T552" i="75"/>
  <c r="D189" i="69" s="1"/>
  <c r="T146" i="75"/>
  <c r="D37" i="69" s="1"/>
  <c r="T16" i="75"/>
  <c r="T500" i="75"/>
  <c r="D167" i="69" s="1"/>
  <c r="T267" i="75"/>
  <c r="D90" i="69" s="1"/>
  <c r="T560" i="75"/>
  <c r="D190" i="69" s="1"/>
  <c r="T201" i="75"/>
  <c r="T465" i="75"/>
  <c r="T216" i="75"/>
  <c r="T45" i="75"/>
  <c r="T507" i="75"/>
  <c r="T227" i="75"/>
  <c r="D72" i="69" s="1"/>
  <c r="T224" i="75"/>
  <c r="T364" i="75"/>
  <c r="T84" i="75"/>
  <c r="T296" i="75"/>
  <c r="D95" i="69" s="1"/>
  <c r="T357" i="75"/>
  <c r="D121" i="69" s="1"/>
  <c r="T223" i="75"/>
  <c r="T454" i="75"/>
  <c r="T268" i="75"/>
  <c r="D89" i="69" s="1"/>
  <c r="T303" i="75"/>
  <c r="D99" i="69" s="1"/>
  <c r="T215" i="75"/>
  <c r="T391" i="75"/>
  <c r="T190" i="75"/>
  <c r="D49" i="69" s="1"/>
  <c r="T210" i="75"/>
  <c r="T413" i="75"/>
  <c r="T272" i="75"/>
  <c r="T31" i="75"/>
  <c r="T262" i="75"/>
  <c r="D82" i="69" s="1"/>
  <c r="T618" i="75"/>
  <c r="D208" i="69" s="1"/>
  <c r="T673" i="75"/>
  <c r="D183" i="69" s="1"/>
  <c r="T250" i="75"/>
  <c r="D80" i="69" s="1"/>
  <c r="T421" i="75"/>
  <c r="D147" i="69" s="1"/>
  <c r="T389" i="75"/>
  <c r="T263" i="75"/>
  <c r="T295" i="75"/>
  <c r="T499" i="75"/>
  <c r="D168" i="69" s="1"/>
  <c r="T657" i="75"/>
  <c r="T258" i="75"/>
  <c r="D83" i="69" s="1"/>
  <c r="T98" i="75"/>
  <c r="T233" i="75"/>
  <c r="D73" i="69" s="1"/>
  <c r="T407" i="75"/>
  <c r="T432" i="75"/>
  <c r="T355" i="75"/>
  <c r="T367" i="75"/>
  <c r="T402" i="75"/>
  <c r="T80" i="75"/>
  <c r="T39" i="75"/>
  <c r="D14" i="69" s="1"/>
  <c r="T193" i="75"/>
  <c r="T644" i="75"/>
  <c r="T114" i="75"/>
  <c r="D28" i="69" s="1"/>
  <c r="T495" i="75"/>
  <c r="T240" i="75"/>
  <c r="D79" i="69" s="1"/>
  <c r="T584" i="75"/>
  <c r="D197" i="69" s="1"/>
  <c r="T253" i="75"/>
  <c r="T127" i="75"/>
  <c r="T537" i="75"/>
  <c r="T111" i="75"/>
  <c r="T352" i="75"/>
  <c r="T383" i="75"/>
  <c r="T83" i="75"/>
  <c r="D59" i="69" s="1"/>
  <c r="T508" i="75"/>
  <c r="T523" i="75"/>
  <c r="D180" i="69" s="1"/>
  <c r="T204" i="75"/>
  <c r="T426" i="75"/>
  <c r="D148" i="69" s="1"/>
  <c r="T543" i="75"/>
  <c r="T162" i="75"/>
  <c r="D43" i="69" s="1"/>
  <c r="T617" i="75"/>
  <c r="T199" i="75"/>
  <c r="D54" i="69" s="1"/>
  <c r="T512" i="75"/>
  <c r="T655" i="75"/>
  <c r="T347" i="75"/>
  <c r="T279" i="75"/>
  <c r="T360" i="75"/>
  <c r="T525" i="75"/>
  <c r="D178" i="69" s="1"/>
  <c r="T529" i="75"/>
  <c r="D177" i="69" s="1"/>
  <c r="T335" i="75"/>
  <c r="T338" i="75"/>
  <c r="T177" i="75"/>
  <c r="T646" i="75"/>
  <c r="T482" i="75"/>
  <c r="T631" i="75"/>
  <c r="T88" i="75"/>
  <c r="T533" i="75"/>
  <c r="D182" i="69" s="1"/>
  <c r="T41" i="75"/>
  <c r="D15" i="69" s="1"/>
  <c r="T609" i="75"/>
  <c r="D206" i="69" s="1"/>
  <c r="T317" i="75"/>
  <c r="T293" i="75"/>
  <c r="T331" i="75"/>
  <c r="D111" i="69" s="1"/>
  <c r="T308" i="75"/>
  <c r="T172" i="75"/>
  <c r="T139" i="75"/>
  <c r="T513" i="75"/>
  <c r="D174" i="69" s="1"/>
  <c r="T632" i="75"/>
  <c r="D213" i="69" s="1"/>
  <c r="T257" i="75"/>
  <c r="D85" i="69" s="1"/>
  <c r="T105" i="75"/>
  <c r="T381" i="75"/>
  <c r="T69" i="75"/>
  <c r="T77" i="75"/>
  <c r="D62" i="69" s="1"/>
  <c r="T125" i="75"/>
  <c r="D30" i="69" s="1"/>
  <c r="T599" i="75"/>
  <c r="T596" i="75"/>
  <c r="T248" i="75"/>
  <c r="T160" i="75"/>
  <c r="D44" i="69" s="1"/>
  <c r="T431" i="75"/>
  <c r="T264" i="75"/>
  <c r="T324" i="75"/>
  <c r="D104" i="69" s="1"/>
  <c r="T363" i="75"/>
  <c r="T134" i="75"/>
  <c r="T448" i="75"/>
  <c r="T602" i="75"/>
  <c r="D202" i="69" s="1"/>
  <c r="T521" i="75"/>
  <c r="T456" i="75"/>
  <c r="T277" i="75"/>
  <c r="T424" i="75"/>
  <c r="D145" i="69" s="1"/>
  <c r="T645" i="75"/>
  <c r="T379" i="75"/>
  <c r="D129" i="69" s="1"/>
  <c r="T5" i="75"/>
  <c r="T129" i="75"/>
  <c r="T639" i="75"/>
  <c r="T375" i="75"/>
  <c r="T577" i="75"/>
  <c r="D195" i="69" s="1"/>
  <c r="T386" i="75"/>
  <c r="T594" i="75"/>
  <c r="D200" i="69" s="1"/>
  <c r="T73" i="75"/>
  <c r="D60" i="69" s="1"/>
  <c r="T74" i="75"/>
  <c r="T606" i="75"/>
  <c r="D205" i="69" s="1"/>
  <c r="T579" i="75"/>
  <c r="T24" i="75"/>
  <c r="T409" i="75"/>
  <c r="T437" i="75"/>
  <c r="T307" i="75"/>
  <c r="T546" i="75"/>
  <c r="T587" i="75"/>
  <c r="T51" i="75"/>
  <c r="D22" i="69" s="1"/>
  <c r="T463" i="75"/>
  <c r="T369" i="75"/>
  <c r="T340" i="75"/>
  <c r="T351" i="75"/>
  <c r="D117" i="69" s="1"/>
  <c r="T260" i="75"/>
  <c r="T93" i="75"/>
  <c r="D64" i="69" s="1"/>
  <c r="T633" i="75"/>
  <c r="D216" i="69" s="1"/>
  <c r="T598" i="75"/>
  <c r="T630" i="75"/>
  <c r="T36" i="75"/>
  <c r="D13" i="69" s="1"/>
  <c r="T368" i="75"/>
  <c r="T491" i="75"/>
  <c r="T273" i="75"/>
  <c r="T184" i="75"/>
  <c r="D51" i="69" s="1"/>
  <c r="T42" i="75"/>
  <c r="D17" i="69" s="1"/>
  <c r="T203" i="75"/>
  <c r="D55" i="69" s="1"/>
  <c r="T378" i="75"/>
  <c r="T614" i="75"/>
  <c r="D210" i="69" s="1"/>
  <c r="T103" i="75"/>
  <c r="D69" i="69" s="1"/>
  <c r="T102" i="75"/>
  <c r="T487" i="75"/>
  <c r="D162" i="69" s="1"/>
  <c r="T446" i="75"/>
  <c r="T671" i="75"/>
  <c r="T573" i="75"/>
  <c r="D193" i="69" s="1"/>
  <c r="T610" i="75"/>
  <c r="T554" i="75"/>
  <c r="T150" i="75"/>
  <c r="D36" i="69" s="1"/>
  <c r="T604" i="75"/>
  <c r="T25" i="75"/>
  <c r="T144" i="75"/>
  <c r="T97" i="75"/>
  <c r="T392" i="75"/>
  <c r="D132" i="69" s="1"/>
  <c r="T313" i="75"/>
  <c r="T516" i="75"/>
  <c r="D176" i="69" s="1"/>
  <c r="T451" i="75"/>
  <c r="T627" i="75"/>
  <c r="T71" i="75"/>
  <c r="T665" i="75"/>
  <c r="T166" i="75"/>
  <c r="T341" i="75"/>
  <c r="T620" i="75"/>
  <c r="T85" i="75"/>
  <c r="T419" i="75"/>
  <c r="T89" i="75"/>
  <c r="T167" i="75"/>
  <c r="T414" i="75"/>
  <c r="T299" i="75"/>
  <c r="T116" i="75"/>
  <c r="T418" i="75"/>
  <c r="T493" i="75"/>
  <c r="T337" i="75"/>
  <c r="D112" i="69" s="1"/>
  <c r="T643" i="75"/>
  <c r="T376" i="75"/>
  <c r="D127" i="69" s="1"/>
  <c r="T652" i="75"/>
  <c r="T48" i="75"/>
  <c r="T548" i="75"/>
  <c r="T107" i="75"/>
  <c r="D24" i="69" s="1"/>
  <c r="T112" i="75"/>
  <c r="D27" i="69" s="1"/>
  <c r="T329" i="75"/>
  <c r="T662" i="75"/>
  <c r="T171" i="75"/>
  <c r="T408" i="75"/>
  <c r="T393" i="75"/>
  <c r="D131" i="69" s="1"/>
  <c r="T569" i="75"/>
  <c r="D192" i="69" s="1"/>
  <c r="T450" i="75"/>
  <c r="D157" i="69" s="1"/>
  <c r="T53" i="75"/>
  <c r="T416" i="75"/>
  <c r="D141" i="69" s="1"/>
  <c r="T654" i="75"/>
  <c r="T44" i="75"/>
  <c r="D16" i="69" s="1"/>
  <c r="T121" i="75"/>
  <c r="T436" i="75"/>
  <c r="T638" i="75"/>
  <c r="D217" i="69" s="1"/>
  <c r="T117" i="75"/>
  <c r="D26" i="69" s="1"/>
  <c r="T194" i="75"/>
  <c r="T452" i="75"/>
  <c r="D153" i="69" s="1"/>
  <c r="T54" i="75"/>
  <c r="T572" i="75"/>
  <c r="T396" i="75"/>
  <c r="T140" i="75"/>
  <c r="T78" i="75"/>
  <c r="D63" i="69" s="1"/>
  <c r="T621" i="75"/>
  <c r="D214" i="69" s="1"/>
  <c r="T197" i="75"/>
  <c r="D57" i="69" s="1"/>
  <c r="T514" i="75"/>
  <c r="D175" i="69" s="1"/>
  <c r="T124" i="75"/>
  <c r="D29" i="69" s="1"/>
  <c r="T488" i="75"/>
  <c r="T471" i="75"/>
  <c r="T120" i="75"/>
  <c r="T380" i="75"/>
  <c r="D128" i="69" s="1"/>
  <c r="T469" i="75"/>
  <c r="T410" i="75"/>
  <c r="D142" i="69" s="1"/>
  <c r="T484" i="75"/>
  <c r="T641" i="75"/>
  <c r="D219" i="69" s="1"/>
  <c r="T668" i="75"/>
  <c r="T589" i="75"/>
  <c r="D204" i="69" s="1"/>
  <c r="T504" i="75"/>
  <c r="T35" i="75"/>
  <c r="T605" i="75"/>
  <c r="T591" i="75"/>
  <c r="D201" i="69" s="1"/>
  <c r="T192" i="75"/>
  <c r="T99" i="75"/>
  <c r="T540" i="75"/>
  <c r="D185" i="69" s="1"/>
  <c r="T595" i="75"/>
  <c r="T158" i="75"/>
  <c r="T164" i="75"/>
  <c r="T50" i="75"/>
  <c r="D18" i="69" s="1"/>
  <c r="T422" i="75"/>
  <c r="T270" i="75"/>
  <c r="T585" i="75"/>
  <c r="T291" i="75"/>
  <c r="T178" i="75"/>
  <c r="D47" i="69" s="1"/>
  <c r="T642" i="75"/>
  <c r="D218" i="69" s="1"/>
  <c r="T575" i="75"/>
  <c r="T305" i="75"/>
  <c r="T161" i="75"/>
  <c r="T625" i="75"/>
  <c r="T580" i="75"/>
  <c r="T336" i="75"/>
  <c r="T613" i="75"/>
  <c r="T534" i="75"/>
  <c r="T567" i="75"/>
  <c r="T498" i="75"/>
  <c r="D169" i="69" s="1"/>
  <c r="T371" i="75"/>
  <c r="D115" i="69" s="1"/>
  <c r="T186" i="75"/>
  <c r="T556" i="75"/>
  <c r="T155" i="75"/>
  <c r="T306" i="75"/>
  <c r="T55" i="75"/>
  <c r="T281" i="75"/>
  <c r="T118" i="75"/>
  <c r="D25" i="69" s="1"/>
  <c r="T154" i="75"/>
  <c r="T345" i="75"/>
  <c r="D116" i="69" s="1"/>
  <c r="T119" i="75"/>
  <c r="T565" i="75"/>
  <c r="T333" i="75"/>
  <c r="T62" i="75"/>
  <c r="D20" i="69" s="1"/>
  <c r="T430" i="75"/>
  <c r="T593" i="75"/>
  <c r="T607" i="75"/>
  <c r="T218" i="75"/>
  <c r="T377" i="75"/>
  <c r="D130" i="69" s="1"/>
  <c r="T230" i="75"/>
  <c r="T423" i="75"/>
  <c r="T191" i="75"/>
  <c r="T325" i="75"/>
  <c r="T485" i="75"/>
  <c r="D164" i="69" s="1"/>
  <c r="T208" i="75"/>
  <c r="D52" i="69" s="1"/>
  <c r="T582" i="75"/>
  <c r="D198" i="69" s="1"/>
  <c r="T348" i="75"/>
  <c r="T27" i="75"/>
  <c r="D8" i="69" s="1"/>
  <c r="T457" i="75"/>
  <c r="T542" i="75"/>
  <c r="T176" i="75"/>
  <c r="T136" i="75"/>
  <c r="T30" i="75"/>
  <c r="T411" i="75"/>
  <c r="T58" i="75"/>
  <c r="T476" i="75"/>
  <c r="T563" i="75"/>
  <c r="T256" i="75"/>
  <c r="T12" i="75"/>
  <c r="D3" i="69" s="1"/>
  <c r="T555" i="75"/>
  <c r="T628" i="75"/>
  <c r="T19" i="75"/>
  <c r="T157" i="75"/>
  <c r="T553" i="75"/>
  <c r="T566" i="75"/>
  <c r="T228" i="75"/>
  <c r="T145" i="75"/>
  <c r="T221" i="75"/>
  <c r="D70" i="69" s="1"/>
  <c r="T64" i="75"/>
  <c r="T374" i="75"/>
  <c r="T394" i="75"/>
  <c r="D133" i="69" s="1"/>
  <c r="T122" i="75"/>
  <c r="D33" i="69" s="1"/>
  <c r="T428" i="75"/>
  <c r="D144" i="69" s="1"/>
  <c r="T460" i="75"/>
  <c r="T238" i="75"/>
  <c r="D76" i="69" s="1"/>
  <c r="T18" i="75"/>
  <c r="D7" i="69" s="1"/>
  <c r="T173" i="75"/>
  <c r="T75" i="75"/>
  <c r="T94" i="75"/>
  <c r="T473" i="75"/>
  <c r="T131" i="75"/>
  <c r="T515" i="75"/>
  <c r="D173" i="69" s="1"/>
  <c r="T143" i="75"/>
  <c r="T135" i="75"/>
  <c r="T72" i="75"/>
  <c r="T57" i="75"/>
  <c r="D21" i="69" s="1"/>
  <c r="T586" i="75"/>
  <c r="T34" i="75"/>
  <c r="D12" i="69" s="1"/>
  <c r="T477" i="75"/>
  <c r="T220" i="75"/>
  <c r="T179" i="75"/>
  <c r="T433" i="75"/>
  <c r="T623" i="75"/>
  <c r="D212" i="69" s="1"/>
  <c r="T412" i="75"/>
  <c r="D140" i="69" s="1"/>
  <c r="T653" i="75"/>
  <c r="D223" i="69" s="1"/>
  <c r="T637" i="75"/>
  <c r="T181" i="75"/>
  <c r="T459" i="75"/>
  <c r="D160" i="69" s="1"/>
  <c r="T470" i="75"/>
  <c r="T597" i="75"/>
  <c r="D203" i="69" s="1"/>
  <c r="T7" i="75"/>
  <c r="D5" i="69" s="1"/>
  <c r="T59" i="75"/>
  <c r="T309" i="75"/>
  <c r="T462" i="75"/>
  <c r="T298" i="75"/>
  <c r="T292" i="75"/>
  <c r="D94" i="69" s="1"/>
  <c r="T403" i="75"/>
  <c r="T480" i="75"/>
  <c r="T330" i="75"/>
  <c r="D107" i="69" s="1"/>
  <c r="T441" i="75"/>
  <c r="D150" i="69" s="1"/>
  <c r="T212" i="75"/>
  <c r="D48" i="69" s="1"/>
  <c r="T82" i="75"/>
  <c r="T17" i="75"/>
  <c r="D10" i="69" s="1"/>
  <c r="T222" i="75"/>
  <c r="T640" i="75"/>
  <c r="T323" i="75"/>
  <c r="D108" i="69" s="1"/>
  <c r="T603" i="75"/>
  <c r="T255" i="75"/>
  <c r="T10" i="75"/>
  <c r="T76" i="75"/>
  <c r="D61" i="69" s="1"/>
  <c r="T132" i="75"/>
  <c r="T315" i="75"/>
  <c r="D96" i="69" s="1"/>
  <c r="T570" i="75"/>
  <c r="T22" i="75"/>
  <c r="D9" i="69" s="1"/>
  <c r="T490" i="75"/>
  <c r="T601" i="75"/>
  <c r="T290" i="75"/>
  <c r="T265" i="75"/>
  <c r="T435" i="75"/>
  <c r="D143" i="69" s="1"/>
  <c r="T70" i="75"/>
  <c r="T401" i="75"/>
  <c r="T619" i="75"/>
  <c r="D207" i="69" s="1"/>
  <c r="T398" i="75"/>
  <c r="T626" i="75"/>
  <c r="T467" i="75"/>
  <c r="T188" i="75"/>
  <c r="T332" i="75"/>
  <c r="D109" i="69" s="1"/>
  <c r="T342" i="75"/>
  <c r="T13" i="75"/>
  <c r="T461" i="75"/>
  <c r="D154" i="69" s="1"/>
  <c r="T405" i="75"/>
  <c r="D137" i="69" s="1"/>
  <c r="T479" i="75"/>
  <c r="D58" i="69" s="1"/>
  <c r="T60" i="75"/>
  <c r="T447" i="75"/>
  <c r="T564" i="75"/>
  <c r="T214" i="75"/>
  <c r="T169" i="75"/>
  <c r="T225" i="75"/>
  <c r="D74" i="69" s="1"/>
  <c r="T300" i="75"/>
  <c r="D102" i="69" s="1"/>
  <c r="T444" i="75"/>
  <c r="T390" i="75"/>
  <c r="D136" i="69" s="1"/>
  <c r="T442" i="75"/>
  <c r="T583" i="75"/>
  <c r="T382" i="75"/>
  <c r="T318" i="75"/>
  <c r="T252" i="75"/>
  <c r="T429" i="75"/>
  <c r="T229" i="75"/>
  <c r="T362" i="75"/>
  <c r="T20" i="75"/>
  <c r="D11" i="69" s="1"/>
  <c r="T271" i="75"/>
  <c r="D86" i="69" s="1"/>
  <c r="T106" i="75"/>
  <c r="T198" i="75"/>
  <c r="T356" i="75"/>
  <c r="D123" i="69" s="1"/>
  <c r="T353" i="75"/>
  <c r="T202" i="75"/>
  <c r="T660" i="75"/>
  <c r="T226" i="75"/>
  <c r="D71" i="69" s="1"/>
  <c r="T9" i="75"/>
  <c r="T168" i="75"/>
  <c r="D42" i="69" s="1"/>
  <c r="T104" i="75"/>
  <c r="T438" i="75"/>
  <c r="D149" i="69" s="1"/>
  <c r="T400" i="75"/>
  <c r="T443" i="75"/>
  <c r="T294" i="75"/>
  <c r="D93" i="69" s="1"/>
  <c r="T612" i="75"/>
  <c r="D211" i="69" s="1"/>
  <c r="T115" i="75"/>
  <c r="T359" i="75"/>
  <c r="T29" i="75"/>
  <c r="T501" i="75"/>
  <c r="T339" i="75"/>
  <c r="D114" i="69" s="1"/>
  <c r="T494" i="75"/>
  <c r="D170" i="69" s="1"/>
  <c r="T600" i="75"/>
  <c r="T261" i="75"/>
  <c r="D84" i="69" s="1"/>
  <c r="T551" i="75"/>
  <c r="D188" i="69" s="1"/>
  <c r="T23" i="75"/>
  <c r="T399" i="75"/>
  <c r="T195" i="75"/>
  <c r="T274" i="75"/>
  <c r="D87" i="69" s="1"/>
  <c r="T350" i="75"/>
  <c r="D119" i="69" s="1"/>
  <c r="T464" i="75"/>
  <c r="T183" i="75"/>
  <c r="T90" i="75"/>
  <c r="T483" i="75"/>
  <c r="D163" i="69" s="1"/>
  <c r="T152" i="75"/>
  <c r="T43" i="75"/>
  <c r="T92" i="75"/>
  <c r="T312" i="75"/>
  <c r="D101" i="69" s="1"/>
  <c r="T242" i="75"/>
  <c r="D75" i="69" s="1"/>
  <c r="T278" i="75"/>
  <c r="T624" i="75"/>
  <c r="T269" i="75"/>
  <c r="T358" i="75"/>
  <c r="T427" i="75"/>
  <c r="T4" i="75"/>
  <c r="T558" i="75"/>
  <c r="T159" i="75"/>
  <c r="T666" i="75"/>
  <c r="T527" i="75"/>
  <c r="T550" i="75"/>
  <c r="D187" i="69" s="1"/>
  <c r="T138" i="75"/>
  <c r="T648" i="75"/>
  <c r="D221" i="69" s="1"/>
  <c r="T65" i="75"/>
  <c r="T174" i="75"/>
  <c r="T163" i="75"/>
  <c r="D40" i="69" s="1"/>
  <c r="T47" i="75"/>
  <c r="T284" i="75"/>
  <c r="D91" i="69" s="1"/>
  <c r="T209" i="75"/>
  <c r="T37" i="75"/>
  <c r="T659" i="75"/>
  <c r="T56" i="75"/>
  <c r="T100" i="75"/>
  <c r="T180" i="75"/>
  <c r="T21" i="75"/>
  <c r="T170" i="75"/>
  <c r="T123" i="75"/>
  <c r="T245" i="75"/>
  <c r="T559" i="75"/>
  <c r="T361" i="75"/>
  <c r="D122" i="69" s="1"/>
  <c r="T33" i="75"/>
  <c r="T634" i="75"/>
  <c r="D215" i="69" s="1"/>
  <c r="T147" i="75"/>
  <c r="D45" i="69" s="1"/>
  <c r="T32" i="75"/>
  <c r="T142" i="75"/>
  <c r="T175" i="75"/>
  <c r="D46" i="69" s="1"/>
  <c r="T445" i="75"/>
  <c r="D152" i="69" s="1"/>
  <c r="T664" i="75"/>
  <c r="D227" i="69" s="1"/>
  <c r="T647" i="75"/>
  <c r="D220" i="69" s="1"/>
  <c r="T130" i="75"/>
  <c r="D32" i="69" s="1"/>
  <c r="T288" i="75"/>
  <c r="D92" i="69" s="1"/>
  <c r="T91" i="75"/>
  <c r="D65" i="69" s="1"/>
  <c r="T384" i="75"/>
  <c r="T63" i="75"/>
  <c r="T205" i="75"/>
  <c r="D53" i="69" s="1"/>
  <c r="T528" i="75"/>
  <c r="T185" i="75"/>
  <c r="D50" i="69" s="1"/>
  <c r="T247" i="75"/>
  <c r="T449" i="75"/>
  <c r="T502" i="75"/>
  <c r="T95" i="75"/>
  <c r="D67" i="69" s="1"/>
  <c r="T236" i="75"/>
  <c r="D78" i="69" s="1"/>
  <c r="T108" i="75"/>
  <c r="T434" i="75"/>
  <c r="T481" i="75"/>
  <c r="T81" i="75"/>
  <c r="T672" i="75"/>
  <c r="D179" i="69" s="1"/>
  <c r="T611" i="75"/>
  <c r="T522" i="75"/>
  <c r="T96" i="75"/>
  <c r="T211" i="75"/>
  <c r="T26" i="75"/>
  <c r="T67" i="75"/>
  <c r="D23" i="69" s="1"/>
  <c r="T28" i="75"/>
  <c r="T310" i="75"/>
  <c r="T670" i="75"/>
  <c r="D66" i="69" s="1"/>
  <c r="T578" i="75"/>
  <c r="D196" i="69" s="1"/>
  <c r="T385" i="75"/>
  <c r="T517" i="75"/>
  <c r="T213" i="75"/>
  <c r="T568" i="75"/>
  <c r="T557" i="75"/>
  <c r="T200" i="75"/>
  <c r="T370" i="75"/>
  <c r="D120" i="69" s="1"/>
  <c r="T373" i="75"/>
  <c r="T14" i="75"/>
  <c r="T531" i="75"/>
  <c r="T219" i="75"/>
  <c r="T40" i="75"/>
  <c r="T66" i="75"/>
  <c r="T387" i="75"/>
  <c r="D134" i="69" s="1"/>
  <c r="T453" i="75"/>
  <c r="D151" i="69" s="1"/>
  <c r="T574" i="75"/>
  <c r="D194" i="69" s="1"/>
  <c r="T141" i="75"/>
  <c r="D35" i="69" s="1"/>
  <c r="T243" i="75"/>
  <c r="D97" i="69" s="1"/>
  <c r="T283" i="75"/>
  <c r="T592" i="75"/>
  <c r="T3" i="75"/>
  <c r="T496" i="75"/>
  <c r="D171" i="69" s="1"/>
  <c r="T237" i="75"/>
  <c r="D77" i="69" s="1"/>
  <c r="T503" i="75"/>
  <c r="T128" i="75"/>
  <c r="T241" i="75"/>
  <c r="T547" i="75"/>
  <c r="T133" i="75"/>
  <c r="T182" i="75"/>
  <c r="T588" i="75"/>
  <c r="T301" i="75"/>
  <c r="T562" i="75"/>
  <c r="T581" i="75"/>
  <c r="T314" i="75"/>
  <c r="T61" i="75"/>
  <c r="D19" i="69" s="1"/>
  <c r="T669" i="75"/>
  <c r="D225" i="69" s="1"/>
  <c r="T536" i="75"/>
  <c r="T439" i="75"/>
  <c r="D158" i="69" s="1"/>
  <c r="T509" i="75"/>
  <c r="T388" i="75"/>
  <c r="D135" i="69" s="1"/>
  <c r="T510" i="75"/>
  <c r="D172" i="69" s="1"/>
  <c r="T497" i="75"/>
  <c r="D166" i="69" s="1"/>
  <c r="T455" i="75"/>
  <c r="T126" i="75"/>
  <c r="D31" i="69" s="1"/>
  <c r="T440" i="75"/>
  <c r="T539" i="75"/>
  <c r="D184" i="69" s="1"/>
  <c r="T49" i="75"/>
  <c r="T395" i="75"/>
  <c r="T520" i="75"/>
  <c r="T280" i="75"/>
  <c r="T101" i="75"/>
  <c r="T231" i="75"/>
  <c r="T505" i="75"/>
  <c r="T148" i="75"/>
  <c r="T207" i="75"/>
  <c r="T320" i="75"/>
  <c r="D106" i="69" s="1"/>
  <c r="T663" i="75"/>
  <c r="T518" i="75"/>
  <c r="T372" i="75"/>
  <c r="D126" i="69" s="1"/>
  <c r="T576" i="75"/>
  <c r="T590" i="75"/>
  <c r="T608" i="75"/>
  <c r="T251" i="75"/>
  <c r="T282" i="75"/>
  <c r="T153" i="75"/>
  <c r="D38" i="69" s="1"/>
  <c r="T346" i="75"/>
  <c r="D118" i="69" s="1"/>
  <c r="T651" i="75"/>
  <c r="T234" i="75"/>
  <c r="T311" i="75"/>
  <c r="T458" i="75"/>
  <c r="D159" i="69" s="1"/>
  <c r="T156" i="75"/>
  <c r="T538" i="75"/>
  <c r="T486" i="75"/>
  <c r="D165" i="69" s="1"/>
  <c r="T365" i="75"/>
  <c r="D125" i="69" s="1"/>
  <c r="T615" i="75"/>
  <c r="T468" i="75"/>
  <c r="D155" i="69" s="1"/>
  <c r="T420" i="75"/>
  <c r="T530" i="75"/>
  <c r="T629" i="75"/>
  <c r="T249" i="75"/>
  <c r="T561" i="75"/>
  <c r="D191" i="69" s="1"/>
  <c r="T511" i="75"/>
  <c r="T316" i="75"/>
  <c r="D103" i="69" s="1"/>
  <c r="T526" i="75"/>
  <c r="T506" i="75"/>
  <c r="T466" i="75"/>
  <c r="D156" i="69" s="1"/>
  <c r="T656" i="75"/>
  <c r="D222" i="69" s="1"/>
  <c r="T187" i="75"/>
  <c r="T321" i="75"/>
  <c r="T206" i="75"/>
  <c r="T492" i="75"/>
  <c r="T137" i="75"/>
  <c r="D34" i="69" s="1"/>
  <c r="T616" i="75"/>
  <c r="D209" i="69" s="1"/>
  <c r="T109" i="75"/>
  <c r="T475" i="75"/>
  <c r="T675" i="75"/>
  <c r="D226" i="69" s="1"/>
  <c r="T52" i="75"/>
  <c r="T79" i="75"/>
  <c r="T217" i="75"/>
  <c r="T110" i="75"/>
  <c r="T304" i="75"/>
  <c r="D98" i="69" s="1"/>
  <c r="T658" i="75"/>
  <c r="T149" i="75"/>
  <c r="D39" i="69" s="1"/>
  <c r="T535" i="75"/>
  <c r="T266" i="75"/>
  <c r="T327" i="75"/>
  <c r="T297" i="75"/>
  <c r="T286" i="75"/>
  <c r="T259" i="75"/>
  <c r="D88" i="69" s="1"/>
  <c r="T244" i="75"/>
  <c r="T344" i="75"/>
  <c r="T319" i="75"/>
  <c r="D105" i="69" s="1"/>
  <c r="T519" i="75"/>
  <c r="T232" i="75"/>
  <c r="T328" i="75"/>
  <c r="T289" i="75"/>
  <c r="T544" i="75"/>
  <c r="T46" i="75"/>
  <c r="T404" i="75"/>
  <c r="T287" i="75"/>
  <c r="T15" i="75"/>
  <c r="T8" i="75"/>
  <c r="T196" i="75"/>
  <c r="D56" i="69" s="1"/>
  <c r="T549" i="75"/>
  <c r="D186" i="69" s="1"/>
  <c r="T151" i="75"/>
  <c r="T397" i="75"/>
  <c r="T322" i="75"/>
  <c r="T571" i="75"/>
  <c r="T343" i="75"/>
  <c r="T474" i="75"/>
  <c r="T649" i="75"/>
  <c r="T235" i="75"/>
  <c r="T275" i="75"/>
  <c r="T189" i="75"/>
  <c r="T302" i="75"/>
  <c r="D100" i="69" s="1"/>
  <c r="T68" i="75"/>
  <c r="T239" i="75"/>
  <c r="T489" i="75"/>
  <c r="T425" i="75"/>
  <c r="D146" i="69" s="1"/>
  <c r="T541" i="75"/>
  <c r="T113" i="75"/>
  <c r="T165" i="75"/>
  <c r="D41" i="69" s="1"/>
  <c r="T406" i="75"/>
  <c r="D138" i="69" s="1"/>
  <c r="T246" i="75"/>
  <c r="T87" i="75"/>
  <c r="T674" i="75"/>
  <c r="D224" i="69" s="1"/>
  <c r="T661" i="75"/>
  <c r="T38" i="75"/>
  <c r="T622" i="75"/>
  <c r="T545" i="75"/>
  <c r="T334" i="75"/>
  <c r="D110" i="69" s="1"/>
  <c r="T636" i="75"/>
  <c r="T532" i="75"/>
  <c r="T472" i="75"/>
  <c r="T349" i="75"/>
  <c r="T635" i="75"/>
  <c r="T285" i="75"/>
  <c r="T366" i="75"/>
  <c r="T86" i="75"/>
  <c r="D68" i="69" s="1"/>
  <c r="T326" i="75"/>
  <c r="D113" i="69" s="1"/>
  <c r="T667" i="75"/>
  <c r="T524" i="75"/>
  <c r="D181" i="69" s="1"/>
  <c r="T417" i="75"/>
  <c r="T415" i="75"/>
  <c r="D139" i="69" s="1"/>
  <c r="T354" i="75"/>
  <c r="D124" i="69" s="1"/>
  <c r="AF226" i="75"/>
  <c r="AF539" i="75"/>
  <c r="AF518" i="75"/>
  <c r="AF458" i="75"/>
  <c r="AF427" i="75"/>
  <c r="AF511" i="75"/>
  <c r="AF513" i="75"/>
  <c r="AF47" i="75"/>
  <c r="AF109" i="75"/>
  <c r="AF579" i="75"/>
  <c r="AF33" i="75"/>
  <c r="AF620" i="75"/>
  <c r="AF135" i="75"/>
  <c r="AF559" i="75"/>
  <c r="AF260" i="75"/>
  <c r="AF276" i="75"/>
  <c r="AF376" i="75"/>
  <c r="AF637" i="75"/>
  <c r="AF288" i="75"/>
  <c r="AF46" i="75"/>
  <c r="AF501" i="75"/>
  <c r="AF378" i="75"/>
  <c r="AF216" i="75"/>
  <c r="AF450" i="75"/>
  <c r="AF480" i="75"/>
  <c r="AF108" i="75"/>
  <c r="AF474" i="75"/>
  <c r="AF593" i="75"/>
  <c r="AF25" i="75"/>
  <c r="AF421" i="75"/>
  <c r="AF572" i="75"/>
  <c r="AF310" i="75"/>
  <c r="AF165" i="75"/>
  <c r="AF183" i="75"/>
  <c r="AF367" i="75"/>
  <c r="AF469" i="75"/>
  <c r="AF619" i="75"/>
  <c r="AF531" i="75"/>
  <c r="AF472" i="75"/>
  <c r="AF27" i="75"/>
  <c r="AF537" i="75"/>
  <c r="AF540" i="75"/>
  <c r="AF496" i="75"/>
  <c r="AF199" i="75"/>
  <c r="AF155" i="75"/>
  <c r="AF122" i="75"/>
  <c r="AF482" i="75"/>
  <c r="AF305" i="75"/>
  <c r="AF252" i="75"/>
  <c r="AF314" i="75"/>
  <c r="AF431" i="75"/>
  <c r="AF11" i="75"/>
  <c r="AF355" i="75"/>
  <c r="AF303" i="75"/>
  <c r="AF391" i="75"/>
  <c r="AF240" i="75"/>
  <c r="AF338" i="75"/>
  <c r="AF617" i="75"/>
  <c r="AF646" i="75"/>
  <c r="AF357" i="75"/>
  <c r="AF432" i="75"/>
  <c r="AF233" i="75"/>
  <c r="AF609" i="75"/>
  <c r="AF657" i="75"/>
  <c r="AF227" i="75"/>
  <c r="AF525" i="75"/>
  <c r="AF645" i="75"/>
  <c r="AF296" i="75"/>
  <c r="AF352" i="75"/>
  <c r="AF543" i="75"/>
  <c r="AF127" i="75"/>
  <c r="AF317" i="75"/>
  <c r="AF45" i="75"/>
  <c r="AF295" i="75"/>
  <c r="AF587" i="75"/>
  <c r="AF83" i="75"/>
  <c r="AF139" i="75"/>
  <c r="AF172" i="75"/>
  <c r="AF84" i="75"/>
  <c r="AF465" i="75"/>
  <c r="AF31" i="75"/>
  <c r="AF262" i="75"/>
  <c r="AF160" i="75"/>
  <c r="AF258" i="75"/>
  <c r="AF331" i="75"/>
  <c r="AF114" i="75"/>
  <c r="AF618" i="75"/>
  <c r="AF116" i="75"/>
  <c r="AF134" i="75"/>
  <c r="AF277" i="75"/>
  <c r="AF257" i="75"/>
  <c r="AF307" i="75"/>
  <c r="AF42" i="75"/>
  <c r="AF351" i="75"/>
  <c r="AF102" i="75"/>
  <c r="AF248" i="75"/>
  <c r="AF105" i="75"/>
  <c r="AF499" i="75"/>
  <c r="AF644" i="75"/>
  <c r="AF409" i="75"/>
  <c r="AF69" i="75"/>
  <c r="AF111" i="75"/>
  <c r="AF125" i="75"/>
  <c r="AF264" i="75"/>
  <c r="AF484" i="75"/>
  <c r="AF39" i="75"/>
  <c r="AF655" i="75"/>
  <c r="AF671" i="75"/>
  <c r="AF41" i="75"/>
  <c r="AF335" i="75"/>
  <c r="AF523" i="75"/>
  <c r="AF437" i="75"/>
  <c r="AF448" i="75"/>
  <c r="AF77" i="75"/>
  <c r="AF599" i="75"/>
  <c r="AF103" i="75"/>
  <c r="AF80" i="75"/>
  <c r="AF24" i="75"/>
  <c r="AF203" i="75"/>
  <c r="AF632" i="75"/>
  <c r="AF419" i="75"/>
  <c r="AF471" i="75"/>
  <c r="AF582" i="75"/>
  <c r="AF19" i="75"/>
  <c r="AF641" i="75"/>
  <c r="AF606" i="75"/>
  <c r="AF55" i="75"/>
  <c r="AF625" i="75"/>
  <c r="AF610" i="75"/>
  <c r="AF516" i="75"/>
  <c r="AF157" i="75"/>
  <c r="AF50" i="75"/>
  <c r="AF418" i="75"/>
  <c r="AF197" i="75"/>
  <c r="AF99" i="75"/>
  <c r="AF643" i="75"/>
  <c r="AF542" i="75"/>
  <c r="AF614" i="75"/>
  <c r="AF457" i="75"/>
  <c r="AF411" i="75"/>
  <c r="AF553" i="75"/>
  <c r="AF154" i="75"/>
  <c r="AF121" i="75"/>
  <c r="AF598" i="75"/>
  <c r="AF256" i="75"/>
  <c r="AF493" i="75"/>
  <c r="AF393" i="75"/>
  <c r="AF117" i="75"/>
  <c r="AF573" i="75"/>
  <c r="AF414" i="75"/>
  <c r="AF627" i="75"/>
  <c r="AF580" i="75"/>
  <c r="AF30" i="75"/>
  <c r="AF638" i="75"/>
  <c r="AF554" i="75"/>
  <c r="AF337" i="75"/>
  <c r="AF377" i="75"/>
  <c r="AF336" i="75"/>
  <c r="AF490" i="75"/>
  <c r="AF48" i="75"/>
  <c r="AF639" i="75"/>
  <c r="AF630" i="75"/>
  <c r="AF299" i="75"/>
  <c r="AF485" i="75"/>
  <c r="AF607" i="75"/>
  <c r="AF329" i="75"/>
  <c r="AF132" i="75"/>
  <c r="AF253" i="75"/>
  <c r="AF167" i="75"/>
  <c r="AF194" i="75"/>
  <c r="AF430" i="75"/>
  <c r="AF161" i="75"/>
  <c r="AF281" i="75"/>
  <c r="AF498" i="75"/>
  <c r="AF626" i="75"/>
  <c r="AF444" i="75"/>
  <c r="AF459" i="75"/>
  <c r="AF348" i="75"/>
  <c r="AF591" i="75"/>
  <c r="AF595" i="75"/>
  <c r="AF291" i="75"/>
  <c r="AF212" i="75"/>
  <c r="AF171" i="75"/>
  <c r="AF221" i="75"/>
  <c r="AF290" i="75"/>
  <c r="AF345" i="75"/>
  <c r="AF238" i="75"/>
  <c r="AF181" i="75"/>
  <c r="AF342" i="75"/>
  <c r="AF34" i="75"/>
  <c r="AF292" i="75"/>
  <c r="AF642" i="75"/>
  <c r="AF333" i="75"/>
  <c r="AF7" i="75"/>
  <c r="AF323" i="75"/>
  <c r="AF441" i="75"/>
  <c r="AF12" i="75"/>
  <c r="AF563" i="75"/>
  <c r="AF479" i="75"/>
  <c r="AF188" i="75"/>
  <c r="AF136" i="75"/>
  <c r="AF17" i="75"/>
  <c r="AF567" i="75"/>
  <c r="AF488" i="75"/>
  <c r="AF62" i="75"/>
  <c r="AF428" i="75"/>
  <c r="AF483" i="75"/>
  <c r="AF178" i="75"/>
  <c r="AF356" i="75"/>
  <c r="AF423" i="75"/>
  <c r="AF515" i="75"/>
  <c r="AF449" i="75"/>
  <c r="AF455" i="75"/>
  <c r="AF309" i="75"/>
  <c r="AF81" i="75"/>
  <c r="AF312" i="75"/>
  <c r="AF443" i="75"/>
  <c r="AF159" i="75"/>
  <c r="AF405" i="75"/>
  <c r="AF195" i="75"/>
  <c r="AF330" i="75"/>
  <c r="AF22" i="75"/>
  <c r="AF180" i="75"/>
  <c r="AF57" i="75"/>
  <c r="AF412" i="75"/>
  <c r="AF284" i="75"/>
  <c r="AF4" i="75"/>
  <c r="AF628" i="75"/>
  <c r="AF298" i="75"/>
  <c r="AF600" i="75"/>
  <c r="AF583" i="75"/>
  <c r="AF403" i="75"/>
  <c r="AF265" i="75"/>
  <c r="AF339" i="75"/>
  <c r="AF72" i="75"/>
  <c r="AF318" i="75"/>
  <c r="AF163" i="75"/>
  <c r="AF198" i="75"/>
  <c r="AF527" i="75"/>
  <c r="AF461" i="75"/>
  <c r="AF390" i="75"/>
  <c r="AF362" i="75"/>
  <c r="AF350" i="75"/>
  <c r="AF65" i="75"/>
  <c r="AF464" i="75"/>
  <c r="AF237" i="75"/>
  <c r="AF182" i="75"/>
  <c r="AF175" i="75"/>
  <c r="AF561" i="75"/>
  <c r="AF235" i="75"/>
  <c r="AF142" i="75"/>
  <c r="AF372" i="75"/>
  <c r="AF274" i="75"/>
  <c r="AF147" i="75"/>
  <c r="AF545" i="75"/>
  <c r="AF550" i="75"/>
  <c r="AF100" i="75"/>
  <c r="AF269" i="75"/>
  <c r="AF283" i="75"/>
  <c r="AF126" i="75"/>
  <c r="AF28" i="75"/>
  <c r="AF664" i="75"/>
  <c r="AF66" i="75"/>
  <c r="AF242" i="75"/>
  <c r="AF67" i="75"/>
  <c r="AF211" i="75"/>
  <c r="AF2" i="75"/>
  <c r="AF510" i="75"/>
  <c r="AF247" i="75"/>
  <c r="AF562" i="75"/>
  <c r="AF429" i="75"/>
  <c r="AF200" i="75"/>
  <c r="AF551" i="75"/>
  <c r="AF278" i="75"/>
  <c r="AF213" i="75"/>
  <c r="AF535" i="75"/>
  <c r="AF509" i="75"/>
  <c r="AF667" i="75"/>
  <c r="AF656" i="75"/>
  <c r="AF275" i="75"/>
  <c r="AF52" i="75"/>
  <c r="AF137" i="75"/>
  <c r="AF538" i="75"/>
  <c r="AF148" i="75"/>
  <c r="AF234" i="75"/>
  <c r="AF151" i="75"/>
  <c r="AF366" i="75"/>
  <c r="AF58" i="75"/>
  <c r="AF544" i="75"/>
  <c r="AF652" i="75"/>
  <c r="AF128" i="75"/>
  <c r="AF486" i="75"/>
  <c r="AF61" i="75"/>
  <c r="AF302" i="75"/>
  <c r="AF73" i="75"/>
  <c r="AF384" i="75"/>
  <c r="AF358" i="75"/>
  <c r="AF153" i="75"/>
  <c r="AF576" i="75"/>
  <c r="AF417" i="75"/>
  <c r="AF149" i="75"/>
  <c r="AF475" i="75"/>
  <c r="AF49" i="75"/>
  <c r="AF505" i="75"/>
  <c r="AF629" i="75"/>
  <c r="AF8" i="75"/>
  <c r="AF285" i="75"/>
  <c r="AF144" i="75"/>
  <c r="AF370" i="75"/>
  <c r="AF361" i="75"/>
  <c r="AF663" i="75"/>
  <c r="AF232" i="75"/>
  <c r="AF466" i="75"/>
  <c r="AF110" i="75"/>
  <c r="AF524" i="75"/>
  <c r="AF674" i="75"/>
  <c r="AF415" i="75"/>
  <c r="AF130" i="75"/>
  <c r="AF324" i="75"/>
  <c r="AF43" i="75"/>
  <c r="AF118" i="75"/>
  <c r="AF669" i="75"/>
  <c r="AF249" i="75"/>
  <c r="AF578" i="75"/>
  <c r="AF438" i="75"/>
  <c r="AF389" i="75"/>
  <c r="AF224" i="75"/>
  <c r="AF150" i="75"/>
  <c r="AF54" i="75"/>
  <c r="AF273" i="75"/>
  <c r="AF68" i="75"/>
  <c r="AF615" i="75"/>
  <c r="AF588" i="75"/>
  <c r="AF565" i="75"/>
  <c r="AF316" i="75"/>
  <c r="AF91" i="75"/>
  <c r="AF315" i="75"/>
  <c r="AF349" i="75"/>
  <c r="AF244" i="75"/>
  <c r="AF468" i="75"/>
  <c r="AF354" i="75"/>
  <c r="AF321" i="75"/>
  <c r="AF311" i="75"/>
  <c r="AF622" i="75"/>
  <c r="AF416" i="75"/>
  <c r="AF26" i="75"/>
  <c r="AF519" i="75"/>
  <c r="AF651" i="75"/>
  <c r="AF532" i="75"/>
  <c r="AF470" i="75"/>
  <c r="AF368" i="75"/>
  <c r="AF280" i="75"/>
  <c r="AF20" i="75"/>
  <c r="AF112" i="75"/>
  <c r="AF560" i="75"/>
  <c r="AF481" i="75"/>
  <c r="AF566" i="75"/>
  <c r="AF633" i="75"/>
  <c r="AF205" i="75"/>
  <c r="AF21" i="75"/>
  <c r="AF301" i="75"/>
  <c r="AF541" i="75"/>
  <c r="AF343" i="75"/>
  <c r="AF492" i="75"/>
  <c r="AF549" i="75"/>
  <c r="AF517" i="75"/>
  <c r="AF494" i="75"/>
  <c r="AF156" i="75"/>
  <c r="AF214" i="75"/>
  <c r="AF399" i="75"/>
  <c r="AF503" i="75"/>
  <c r="AF365" i="75"/>
  <c r="AF255" i="75"/>
  <c r="AF344" i="75"/>
  <c r="AF379" i="75"/>
  <c r="AF177" i="75"/>
  <c r="AF89" i="75"/>
  <c r="AF16" i="75"/>
  <c r="AF94" i="75"/>
  <c r="AF75" i="75"/>
  <c r="AF196" i="75"/>
  <c r="AF404" i="75"/>
  <c r="AF14" i="75"/>
  <c r="AF78" i="75"/>
  <c r="AF166" i="75"/>
  <c r="AF491" i="75"/>
  <c r="AF29" i="75"/>
  <c r="AF650" i="75"/>
  <c r="AF36" i="75"/>
  <c r="AF381" i="75"/>
  <c r="AF287" i="75"/>
  <c r="AF649" i="75"/>
  <c r="AF271" i="75"/>
  <c r="AF648" i="75"/>
  <c r="AF547" i="75"/>
  <c r="AF395" i="75"/>
  <c r="AF636" i="75"/>
  <c r="AF223" i="75"/>
  <c r="AF328" i="75"/>
  <c r="AF592" i="75"/>
  <c r="AF589" i="75"/>
  <c r="AF673" i="75"/>
  <c r="AF425" i="75"/>
  <c r="AF613" i="75"/>
  <c r="AF631" i="75"/>
  <c r="AF32" i="75"/>
  <c r="AF322" i="75"/>
  <c r="AF124" i="75"/>
  <c r="AF95" i="75"/>
  <c r="AF500" i="75"/>
  <c r="AF396" i="75"/>
  <c r="AF364" i="75"/>
  <c r="AF204" i="75"/>
  <c r="AF413" i="75"/>
  <c r="AF398" i="75"/>
  <c r="AF623" i="75"/>
  <c r="AF23" i="75"/>
  <c r="AF569" i="75"/>
  <c r="AF74" i="75"/>
  <c r="AF141" i="75"/>
  <c r="AF616" i="75"/>
  <c r="AF382" i="75"/>
  <c r="AF512" i="75"/>
  <c r="AF397" i="75"/>
  <c r="AF434" i="75"/>
  <c r="AF222" i="75"/>
  <c r="AF477" i="75"/>
  <c r="AF360" i="75"/>
  <c r="AF634" i="75"/>
  <c r="AF179" i="75"/>
  <c r="AF218" i="75"/>
  <c r="AF162" i="75"/>
  <c r="AF56" i="75"/>
  <c r="AF140" i="75"/>
  <c r="AF40" i="75"/>
  <c r="AF530" i="75"/>
  <c r="AF173" i="75"/>
  <c r="AF584" i="75"/>
  <c r="AF207" i="75"/>
  <c r="AF467" i="75"/>
  <c r="AF662" i="75"/>
  <c r="AF90" i="75"/>
  <c r="AF107" i="75"/>
  <c r="AF192" i="75"/>
  <c r="AF487" i="75"/>
  <c r="AF243" i="75"/>
  <c r="AF422" i="75"/>
  <c r="AF38" i="75"/>
  <c r="AF104" i="75"/>
  <c r="AF359" i="75"/>
  <c r="AF604" i="75"/>
  <c r="AF546" i="75"/>
  <c r="AF217" i="75"/>
  <c r="AF230" i="75"/>
  <c r="AF608" i="75"/>
  <c r="AF300" i="75"/>
  <c r="AF184" i="75"/>
  <c r="AF88" i="75"/>
  <c r="AF570" i="75"/>
  <c r="AF489" i="75"/>
  <c r="AF647" i="75"/>
  <c r="AF577" i="75"/>
  <c r="AF548" i="75"/>
  <c r="AF420" i="75"/>
  <c r="AF332" i="75"/>
  <c r="AF51" i="75"/>
  <c r="AF456" i="75"/>
  <c r="AF387" i="75"/>
  <c r="AF442" i="75"/>
  <c r="AF401" i="75"/>
  <c r="AF596" i="75"/>
  <c r="AF319" i="75"/>
  <c r="AF92" i="75"/>
  <c r="AF380" i="75"/>
  <c r="AF168" i="75"/>
  <c r="AF392" i="75"/>
  <c r="AF241" i="75"/>
  <c r="AF385" i="75"/>
  <c r="AF37" i="75"/>
  <c r="AF286" i="75"/>
  <c r="AF581" i="75"/>
  <c r="AF170" i="75"/>
  <c r="AF82" i="75"/>
  <c r="AF210" i="75"/>
  <c r="AF152" i="75"/>
  <c r="AF143" i="75"/>
  <c r="AF158" i="75"/>
  <c r="AF454" i="75"/>
  <c r="AF672" i="75"/>
  <c r="AF96" i="75"/>
  <c r="AF394" i="75"/>
  <c r="AF5" i="75"/>
  <c r="AF164" i="75"/>
  <c r="AF590" i="75"/>
  <c r="AF60" i="75"/>
  <c r="AF326" i="75"/>
  <c r="AF228" i="75"/>
  <c r="AF85" i="75"/>
  <c r="AF526" i="75"/>
  <c r="AF601" i="75"/>
  <c r="AF346" i="75"/>
  <c r="AF440" i="75"/>
  <c r="AF13" i="75"/>
  <c r="AF53" i="75"/>
  <c r="AF386" i="75"/>
  <c r="AF202" i="75"/>
  <c r="AF270" i="75"/>
  <c r="AF653" i="75"/>
  <c r="AF504" i="75"/>
  <c r="AF668" i="75"/>
  <c r="AF371" i="75"/>
  <c r="AF239" i="75"/>
  <c r="AF558" i="75"/>
  <c r="AF514" i="75"/>
  <c r="AF369" i="75"/>
  <c r="AF533" i="75"/>
  <c r="AF259" i="75"/>
  <c r="AF98" i="75"/>
  <c r="AF263" i="75"/>
  <c r="AF272" i="75"/>
  <c r="AF571" i="75"/>
  <c r="AF435" i="75"/>
  <c r="AF266" i="75"/>
  <c r="AF191" i="75"/>
  <c r="AF70" i="75"/>
  <c r="AF665" i="75"/>
  <c r="AF383" i="75"/>
  <c r="AF215" i="75"/>
  <c r="AF186" i="75"/>
  <c r="AF231" i="75"/>
  <c r="AF612" i="75"/>
  <c r="AF129" i="75"/>
  <c r="AF536" i="75"/>
  <c r="AF424" i="75"/>
  <c r="AF220" i="75"/>
  <c r="AF508" i="75"/>
  <c r="AF407" i="75"/>
  <c r="AF193" i="75"/>
  <c r="AF219" i="75"/>
  <c r="AF119" i="75"/>
  <c r="AF388" i="75"/>
  <c r="AF446" i="75"/>
  <c r="AF185" i="75"/>
  <c r="AF106" i="75"/>
  <c r="AF115" i="75"/>
  <c r="AF304" i="75"/>
  <c r="AF133" i="75"/>
  <c r="AF363" i="75"/>
  <c r="AF138" i="75"/>
  <c r="AF63" i="75"/>
  <c r="AF209" i="75"/>
  <c r="AF93" i="75"/>
  <c r="AF402" i="75"/>
  <c r="AF624" i="75"/>
  <c r="AF476" i="75"/>
  <c r="AF556" i="75"/>
  <c r="AF113" i="75"/>
  <c r="AF15" i="75"/>
  <c r="AF534" i="75"/>
  <c r="AF406" i="75"/>
  <c r="AF597" i="75"/>
  <c r="AF325" i="75"/>
  <c r="AF445" i="75"/>
  <c r="AF268" i="75"/>
  <c r="AF497" i="75"/>
  <c r="AF521" i="75"/>
  <c r="AF201" i="75"/>
  <c r="AF282" i="75"/>
  <c r="AF289" i="75"/>
  <c r="AF9" i="75"/>
  <c r="AF71" i="75"/>
  <c r="AF320" i="75"/>
  <c r="AF564" i="75"/>
  <c r="AF585" i="75"/>
  <c r="AF120" i="75"/>
  <c r="AF605" i="75"/>
  <c r="AF190" i="75"/>
  <c r="AF261" i="75"/>
  <c r="AF452" i="75"/>
  <c r="AF654" i="75"/>
  <c r="AF574" i="75"/>
  <c r="AF621" i="75"/>
  <c r="AF506" i="75"/>
  <c r="AF675" i="75"/>
  <c r="AF18" i="75"/>
  <c r="AF603" i="75"/>
  <c r="AF293" i="75"/>
  <c r="AF661" i="75"/>
  <c r="AF507" i="75"/>
  <c r="AF79" i="75"/>
  <c r="AF236" i="75"/>
  <c r="AF375" i="75"/>
  <c r="AF169" i="75"/>
  <c r="AF308" i="75"/>
  <c r="AF594" i="75"/>
  <c r="AF6" i="75"/>
  <c r="AF123" i="75"/>
  <c r="AF557" i="75"/>
  <c r="AF340" i="75"/>
  <c r="AF522" i="75"/>
  <c r="AF433" i="75"/>
  <c r="AF313" i="75"/>
  <c r="AF334" i="75"/>
  <c r="AF44" i="75"/>
  <c r="AF439" i="75"/>
  <c r="AF502" i="75"/>
  <c r="AF602" i="75"/>
  <c r="AF225" i="75"/>
  <c r="AF250" i="75"/>
  <c r="AF206" i="75"/>
  <c r="AF187" i="75"/>
  <c r="AF528" i="75"/>
  <c r="AF59" i="75"/>
  <c r="AF97" i="75"/>
  <c r="AF670" i="75"/>
  <c r="AF586" i="75"/>
  <c r="AF473" i="75"/>
  <c r="AF400" i="75"/>
  <c r="AF35" i="75"/>
  <c r="AF529" i="75"/>
  <c r="AF246" i="75"/>
  <c r="AF64" i="75"/>
  <c r="AF3" i="75"/>
  <c r="AF145" i="75"/>
  <c r="AF341" i="75"/>
  <c r="AF426" i="75"/>
  <c r="AM206" i="75"/>
  <c r="AM391" i="75"/>
  <c r="AM559" i="75"/>
  <c r="AM355" i="75"/>
  <c r="AM155" i="75"/>
  <c r="AM448" i="75"/>
  <c r="AM329" i="75"/>
  <c r="AM212" i="75"/>
  <c r="AM356" i="75"/>
  <c r="AM178" i="75"/>
  <c r="AM583" i="75"/>
  <c r="AM200" i="75"/>
  <c r="AM73" i="75"/>
  <c r="AM130" i="75"/>
  <c r="AM635" i="75"/>
  <c r="AM575" i="75"/>
  <c r="AM218" i="75"/>
  <c r="AM577" i="75"/>
  <c r="AM661" i="75"/>
  <c r="AM228" i="75"/>
  <c r="AM214" i="75"/>
  <c r="AM124" i="75"/>
  <c r="AM193" i="75"/>
  <c r="AM179" i="75"/>
  <c r="AM529" i="75"/>
  <c r="AM434" i="75"/>
  <c r="AM204" i="75"/>
  <c r="AM645" i="75"/>
  <c r="AM125" i="75"/>
  <c r="AM484" i="75"/>
  <c r="AM580" i="75"/>
  <c r="AM610" i="75"/>
  <c r="AM10" i="75"/>
  <c r="AM342" i="75"/>
  <c r="AM235" i="75"/>
  <c r="AM312" i="75"/>
  <c r="AM278" i="75"/>
  <c r="AM28" i="75"/>
  <c r="AM166" i="75"/>
  <c r="AM91" i="75"/>
  <c r="AM158" i="75"/>
  <c r="AM584" i="75"/>
  <c r="AM581" i="75"/>
  <c r="AM468" i="75"/>
  <c r="AM392" i="75"/>
  <c r="AM435" i="75"/>
  <c r="AM75" i="75"/>
  <c r="AM546" i="75"/>
  <c r="AM375" i="75"/>
  <c r="AM332" i="75"/>
  <c r="AM621" i="75"/>
  <c r="AM590" i="75"/>
  <c r="AM388" i="75"/>
  <c r="AM258" i="75"/>
  <c r="AM317" i="75"/>
  <c r="AM227" i="75"/>
  <c r="AM279" i="75"/>
  <c r="AM103" i="75"/>
  <c r="AM50" i="75"/>
  <c r="AM607" i="75"/>
  <c r="AM393" i="75"/>
  <c r="AM62" i="75"/>
  <c r="AM443" i="75"/>
  <c r="AM163" i="75"/>
  <c r="AM67" i="75"/>
  <c r="AM656" i="75"/>
  <c r="AM58" i="75"/>
  <c r="AM251" i="75"/>
  <c r="AM651" i="75"/>
  <c r="AM658" i="75"/>
  <c r="AM608" i="75"/>
  <c r="AM379" i="75"/>
  <c r="AM53" i="75"/>
  <c r="AM145" i="75"/>
  <c r="AM322" i="75"/>
  <c r="AM51" i="75"/>
  <c r="AM648" i="75"/>
  <c r="AM115" i="75"/>
  <c r="AM328" i="75"/>
  <c r="AM209" i="75"/>
  <c r="AM92" i="75"/>
  <c r="AM539" i="75"/>
  <c r="AM458" i="75"/>
  <c r="AM310" i="75"/>
  <c r="AM296" i="75"/>
  <c r="AM593" i="75"/>
  <c r="AM671" i="75"/>
  <c r="AM281" i="75"/>
  <c r="AM377" i="75"/>
  <c r="AM345" i="75"/>
  <c r="AM131" i="75"/>
  <c r="AM362" i="75"/>
  <c r="AM339" i="75"/>
  <c r="AM137" i="75"/>
  <c r="AM149" i="75"/>
  <c r="AM54" i="75"/>
  <c r="AM578" i="75"/>
  <c r="AM263" i="75"/>
  <c r="AM454" i="75"/>
  <c r="AM120" i="75"/>
  <c r="AM168" i="75"/>
  <c r="AM186" i="75"/>
  <c r="AM497" i="75"/>
  <c r="AM192" i="75"/>
  <c r="AM164" i="75"/>
  <c r="AM467" i="75"/>
  <c r="AM225" i="75"/>
  <c r="AM613" i="75"/>
  <c r="AM367" i="75"/>
  <c r="AM488" i="75"/>
  <c r="AM417" i="75"/>
  <c r="AM104" i="75"/>
  <c r="AM288" i="75"/>
  <c r="AM620" i="75"/>
  <c r="AM11" i="75"/>
  <c r="AM465" i="75"/>
  <c r="AM83" i="75"/>
  <c r="AM24" i="75"/>
  <c r="AM351" i="75"/>
  <c r="AM194" i="75"/>
  <c r="AM7" i="75"/>
  <c r="AM34" i="75"/>
  <c r="AM353" i="75"/>
  <c r="AM664" i="75"/>
  <c r="AM153" i="75"/>
  <c r="AM52" i="75"/>
  <c r="AM43" i="75"/>
  <c r="AM517" i="75"/>
  <c r="AM219" i="75"/>
  <c r="AM653" i="75"/>
  <c r="AM266" i="75"/>
  <c r="AM508" i="75"/>
  <c r="AM187" i="75"/>
  <c r="AM489" i="75"/>
  <c r="AM601" i="75"/>
  <c r="AM380" i="75"/>
  <c r="AM558" i="75"/>
  <c r="AM37" i="75"/>
  <c r="AM647" i="75"/>
  <c r="AM427" i="75"/>
  <c r="AM595" i="75"/>
  <c r="AM524" i="75"/>
  <c r="AM633" i="75"/>
  <c r="AM472" i="75"/>
  <c r="AM252" i="75"/>
  <c r="AM357" i="75"/>
  <c r="AM262" i="75"/>
  <c r="AM39" i="75"/>
  <c r="AM655" i="75"/>
  <c r="AM618" i="75"/>
  <c r="AM625" i="75"/>
  <c r="AM626" i="75"/>
  <c r="AM195" i="75"/>
  <c r="AM563" i="75"/>
  <c r="AM72" i="75"/>
  <c r="AM242" i="75"/>
  <c r="AM466" i="75"/>
  <c r="AM273" i="75"/>
  <c r="AM503" i="75"/>
  <c r="AM556" i="75"/>
  <c r="AM334" i="75"/>
  <c r="AM244" i="75"/>
  <c r="AM215" i="75"/>
  <c r="AM363" i="75"/>
  <c r="AM156" i="75"/>
  <c r="AM5" i="75"/>
  <c r="AM201" i="75"/>
  <c r="AM143" i="75"/>
  <c r="AM603" i="75"/>
  <c r="AM394" i="75"/>
  <c r="AM270" i="75"/>
  <c r="AM498" i="75"/>
  <c r="AM550" i="75"/>
  <c r="AM184" i="75"/>
  <c r="AM482" i="75"/>
  <c r="AM233" i="75"/>
  <c r="AM240" i="75"/>
  <c r="AM257" i="75"/>
  <c r="AM523" i="75"/>
  <c r="AM598" i="75"/>
  <c r="AM411" i="75"/>
  <c r="AM614" i="75"/>
  <c r="AM428" i="75"/>
  <c r="AM265" i="75"/>
  <c r="AM182" i="75"/>
  <c r="AM486" i="75"/>
  <c r="AM349" i="75"/>
  <c r="AM416" i="75"/>
  <c r="AM302" i="75"/>
  <c r="AM169" i="75"/>
  <c r="AM36" i="75"/>
  <c r="AM289" i="75"/>
  <c r="AM522" i="75"/>
  <c r="AM32" i="75"/>
  <c r="AM106" i="75"/>
  <c r="AM123" i="75"/>
  <c r="AM272" i="75"/>
  <c r="AM250" i="75"/>
  <c r="AM40" i="75"/>
  <c r="AM119" i="75"/>
  <c r="AM305" i="75"/>
  <c r="AM479" i="75"/>
  <c r="AM666" i="75"/>
  <c r="AM518" i="75"/>
  <c r="AM572" i="75"/>
  <c r="AM183" i="75"/>
  <c r="AM276" i="75"/>
  <c r="AM122" i="75"/>
  <c r="AM432" i="75"/>
  <c r="AM554" i="75"/>
  <c r="AM253" i="75"/>
  <c r="AM299" i="75"/>
  <c r="AM136" i="75"/>
  <c r="AM374" i="75"/>
  <c r="AM318" i="75"/>
  <c r="AM545" i="75"/>
  <c r="AM8" i="75"/>
  <c r="AM311" i="75"/>
  <c r="AM481" i="75"/>
  <c r="AM438" i="75"/>
  <c r="AM141" i="75"/>
  <c r="AM341" i="75"/>
  <c r="AM500" i="75"/>
  <c r="AM415" i="75"/>
  <c r="AM89" i="75"/>
  <c r="AM597" i="75"/>
  <c r="AM64" i="75"/>
  <c r="AM129" i="75"/>
  <c r="AM426" i="75"/>
  <c r="AM507" i="75"/>
  <c r="AM564" i="75"/>
  <c r="AM644" i="75"/>
  <c r="AM405" i="75"/>
  <c r="AM243" i="75"/>
  <c r="AM609" i="75"/>
  <c r="AM499" i="75"/>
  <c r="AM80" i="75"/>
  <c r="AM627" i="75"/>
  <c r="AM553" i="75"/>
  <c r="AM640" i="75"/>
  <c r="AM17" i="75"/>
  <c r="AM174" i="75"/>
  <c r="AM198" i="75"/>
  <c r="AM492" i="75"/>
  <c r="AM26" i="75"/>
  <c r="AM68" i="75"/>
  <c r="AM71" i="75"/>
  <c r="AM602" i="75"/>
  <c r="AM549" i="75"/>
  <c r="AM364" i="75"/>
  <c r="AM654" i="75"/>
  <c r="AM316" i="75"/>
  <c r="AM502" i="75"/>
  <c r="AM300" i="75"/>
  <c r="AM397" i="75"/>
  <c r="AM268" i="75"/>
  <c r="AM474" i="75"/>
  <c r="AM623" i="75"/>
  <c r="AM199" i="75"/>
  <c r="AM403" i="75"/>
  <c r="AM46" i="75"/>
  <c r="AM295" i="75"/>
  <c r="AM114" i="75"/>
  <c r="AM352" i="75"/>
  <c r="AM19" i="75"/>
  <c r="AM419" i="75"/>
  <c r="AM490" i="75"/>
  <c r="AM30" i="75"/>
  <c r="AM542" i="75"/>
  <c r="AM180" i="75"/>
  <c r="AM274" i="75"/>
  <c r="AM298" i="75"/>
  <c r="AM65" i="75"/>
  <c r="AM151" i="75"/>
  <c r="AM224" i="75"/>
  <c r="AM519" i="75"/>
  <c r="AM344" i="75"/>
  <c r="AM255" i="75"/>
  <c r="AM541" i="75"/>
  <c r="AM672" i="75"/>
  <c r="AM177" i="75"/>
  <c r="AM477" i="75"/>
  <c r="AM259" i="75"/>
  <c r="AM436" i="75"/>
  <c r="AM569" i="75"/>
  <c r="AM113" i="75"/>
  <c r="AM406" i="75"/>
  <c r="AM670" i="75"/>
  <c r="AM69" i="75"/>
  <c r="AM562" i="75"/>
  <c r="AM649" i="75"/>
  <c r="AM146" i="75"/>
  <c r="AM33" i="75"/>
  <c r="AM421" i="75"/>
  <c r="AM139" i="75"/>
  <c r="AM109" i="75"/>
  <c r="AM376" i="75"/>
  <c r="AM606" i="75"/>
  <c r="AM637" i="75"/>
  <c r="AM430" i="75"/>
  <c r="AM630" i="75"/>
  <c r="AM459" i="75"/>
  <c r="AM333" i="75"/>
  <c r="AM188" i="75"/>
  <c r="AM147" i="75"/>
  <c r="AM175" i="75"/>
  <c r="AM361" i="75"/>
  <c r="AM566" i="75"/>
  <c r="AM365" i="75"/>
  <c r="AM404" i="75"/>
  <c r="AM162" i="75"/>
  <c r="AM369" i="75"/>
  <c r="AM222" i="75"/>
  <c r="AM662" i="75"/>
  <c r="AM185" i="75"/>
  <c r="AM669" i="75"/>
  <c r="AM173" i="75"/>
  <c r="AM6" i="75"/>
  <c r="AM293" i="75"/>
  <c r="AM59" i="75"/>
  <c r="AM571" i="75"/>
  <c r="AM574" i="75"/>
  <c r="AM325" i="75"/>
  <c r="AM70" i="75"/>
  <c r="AM236" i="75"/>
  <c r="AM320" i="75"/>
  <c r="AM294" i="75"/>
  <c r="AM319" i="75"/>
  <c r="AM530" i="75"/>
  <c r="AM634" i="75"/>
  <c r="AM382" i="75"/>
  <c r="AM413" i="75"/>
  <c r="AM462" i="75"/>
  <c r="AM410" i="75"/>
  <c r="AM521" i="75"/>
  <c r="AM476" i="75"/>
  <c r="AM63" i="75"/>
  <c r="AM612" i="75"/>
  <c r="AM191" i="75"/>
  <c r="AM239" i="75"/>
  <c r="AM202" i="75"/>
  <c r="AM152" i="75"/>
  <c r="AM385" i="75"/>
  <c r="AM604" i="75"/>
  <c r="AM373" i="75"/>
  <c r="AM18" i="75"/>
  <c r="AM360" i="75"/>
  <c r="AM14" i="75"/>
  <c r="AM231" i="75"/>
  <c r="AM245" i="75"/>
  <c r="AM534" i="75"/>
  <c r="AM446" i="75"/>
  <c r="AM533" i="75"/>
  <c r="AM140" i="75"/>
  <c r="AM74" i="75"/>
  <c r="AM223" i="75"/>
  <c r="AM439" i="75"/>
  <c r="AM189" i="75"/>
  <c r="AM9" i="75"/>
  <c r="AM594" i="75"/>
  <c r="AM326" i="75"/>
  <c r="AM96" i="75"/>
  <c r="AM82" i="75"/>
  <c r="AM401" i="75"/>
  <c r="AM44" i="75"/>
  <c r="AM340" i="75"/>
  <c r="AM506" i="75"/>
  <c r="AM261" i="75"/>
  <c r="AM605" i="75"/>
  <c r="AM15" i="75"/>
  <c r="AM402" i="75"/>
  <c r="AM220" i="75"/>
  <c r="AM56" i="75"/>
  <c r="AM636" i="75"/>
  <c r="AM381" i="75"/>
  <c r="AM586" i="75"/>
  <c r="AM133" i="75"/>
  <c r="AM383" i="75"/>
  <c r="AM440" i="75"/>
  <c r="AM442" i="75"/>
  <c r="AM207" i="75"/>
  <c r="AM425" i="75"/>
  <c r="AM624" i="75"/>
  <c r="AM407" i="75"/>
  <c r="AM210" i="75"/>
  <c r="AM568" i="75"/>
  <c r="AM445" i="75"/>
  <c r="AM514" i="75"/>
  <c r="AM60" i="75"/>
  <c r="AM23" i="75"/>
  <c r="AM528" i="75"/>
  <c r="AM246" i="75"/>
  <c r="AM452" i="75"/>
  <c r="AM138" i="75"/>
  <c r="AM3" i="75"/>
  <c r="AM557" i="75"/>
  <c r="AM308" i="75"/>
  <c r="AM552" i="75"/>
  <c r="AM282" i="75"/>
  <c r="AM460" i="75"/>
  <c r="AM536" i="75"/>
  <c r="AM665" i="75"/>
  <c r="AM346" i="75"/>
  <c r="AM286" i="75"/>
  <c r="AM387" i="75"/>
  <c r="AM95" i="75"/>
  <c r="AM473" i="75"/>
  <c r="AM433" i="75"/>
  <c r="AM79" i="75"/>
  <c r="AM386" i="75"/>
  <c r="AM241" i="75"/>
  <c r="AM631" i="75"/>
  <c r="AM400" i="75"/>
  <c r="AM512" i="75"/>
  <c r="AM547" i="75"/>
  <c r="AM315" i="75"/>
  <c r="AM271" i="75"/>
  <c r="AM94" i="75"/>
  <c r="AM280" i="75"/>
  <c r="AM650" i="75"/>
  <c r="AM118" i="75"/>
  <c r="AM570" i="75"/>
  <c r="AM396" i="75"/>
  <c r="AM287" i="75"/>
  <c r="AM29" i="75"/>
  <c r="AM368" i="75"/>
  <c r="AM249" i="75"/>
  <c r="AM420" i="75"/>
  <c r="AM230" i="75"/>
  <c r="AM38" i="75"/>
  <c r="AM107" i="75"/>
  <c r="AM16" i="75"/>
  <c r="AM622" i="75"/>
  <c r="AM424" i="75"/>
  <c r="AM504" i="75"/>
  <c r="AM85" i="75"/>
  <c r="AM456" i="75"/>
  <c r="AM548" i="75"/>
  <c r="AM422" i="75"/>
  <c r="AM90" i="75"/>
  <c r="AM673" i="75"/>
  <c r="AM399" i="75"/>
  <c r="AM560" i="75"/>
  <c r="AM470" i="75"/>
  <c r="AM321" i="75"/>
  <c r="AM97" i="75"/>
  <c r="AM675" i="75"/>
  <c r="AM190" i="75"/>
  <c r="AM585" i="75"/>
  <c r="AM196" i="75"/>
  <c r="AM301" i="75"/>
  <c r="AM532" i="75"/>
  <c r="AM588" i="75"/>
  <c r="AM589" i="75"/>
  <c r="AM395" i="75"/>
  <c r="AM354" i="75"/>
  <c r="AM78" i="75"/>
  <c r="AM21" i="75"/>
  <c r="AM112" i="75"/>
  <c r="AM150" i="75"/>
  <c r="AM384" i="75"/>
  <c r="AM494" i="75"/>
  <c r="AM389" i="75"/>
  <c r="AM343" i="75"/>
  <c r="AM205" i="75"/>
  <c r="AM20" i="75"/>
  <c r="AM629" i="75"/>
  <c r="AM128" i="75"/>
  <c r="AM674" i="75"/>
  <c r="AM358" i="75"/>
  <c r="AM86" i="75"/>
  <c r="AM370" i="75"/>
  <c r="AM663" i="75"/>
  <c r="AM285" i="75"/>
  <c r="AM505" i="75"/>
  <c r="AM565" i="75"/>
  <c r="AM324" i="75"/>
  <c r="AM49" i="75"/>
  <c r="AM232" i="75"/>
  <c r="AM144" i="75"/>
  <c r="AM652" i="75"/>
  <c r="AM429" i="75"/>
  <c r="AM576" i="75"/>
  <c r="AM509" i="75"/>
  <c r="AM366" i="75"/>
  <c r="AM213" i="75"/>
  <c r="AM283" i="75"/>
  <c r="AM61" i="75"/>
  <c r="AM211" i="75"/>
  <c r="AM544" i="75"/>
  <c r="AM234" i="75"/>
  <c r="AM148" i="75"/>
  <c r="AM551" i="75"/>
  <c r="AM284" i="75"/>
  <c r="AM538" i="75"/>
  <c r="AM667" i="75"/>
  <c r="AM126" i="75"/>
  <c r="AM535" i="75"/>
  <c r="AM2" i="75"/>
  <c r="AM247" i="75"/>
  <c r="AM237" i="75"/>
  <c r="AM350" i="75"/>
  <c r="AM527" i="75"/>
  <c r="AM66" i="75"/>
  <c r="AM159" i="75"/>
  <c r="AM659" i="75"/>
  <c r="AM372" i="75"/>
  <c r="AM142" i="75"/>
  <c r="AM561" i="75"/>
  <c r="AM57" i="75"/>
  <c r="AM330" i="75"/>
  <c r="AM567" i="75"/>
  <c r="AM600" i="75"/>
  <c r="AM628" i="75"/>
  <c r="AM449" i="75"/>
  <c r="AM461" i="75"/>
  <c r="AM22" i="75"/>
  <c r="AM81" i="75"/>
  <c r="AM642" i="75"/>
  <c r="AM238" i="75"/>
  <c r="AM660" i="75"/>
  <c r="AM412" i="75"/>
  <c r="AM515" i="75"/>
  <c r="AM390" i="75"/>
  <c r="AM455" i="75"/>
  <c r="AM423" i="75"/>
  <c r="AM208" i="75"/>
  <c r="AM291" i="75"/>
  <c r="AM77" i="75"/>
  <c r="AM290" i="75"/>
  <c r="AM323" i="75"/>
  <c r="AM292" i="75"/>
  <c r="AM181" i="75"/>
  <c r="AM171" i="75"/>
  <c r="AM167" i="75"/>
  <c r="AM309" i="75"/>
  <c r="AM483" i="75"/>
  <c r="AM221" i="75"/>
  <c r="AM639" i="75"/>
  <c r="AM161" i="75"/>
  <c r="AM132" i="75"/>
  <c r="AM12" i="75"/>
  <c r="AM337" i="75"/>
  <c r="AM471" i="75"/>
  <c r="AM41" i="75"/>
  <c r="AM643" i="75"/>
  <c r="AM555" i="75"/>
  <c r="AM641" i="75"/>
  <c r="AM48" i="75"/>
  <c r="AM638" i="75"/>
  <c r="AM493" i="75"/>
  <c r="AM121" i="75"/>
  <c r="AM99" i="75"/>
  <c r="AM307" i="75"/>
  <c r="AM485" i="75"/>
  <c r="AM414" i="75"/>
  <c r="AM117" i="75"/>
  <c r="AM444" i="75"/>
  <c r="AM573" i="75"/>
  <c r="AM55" i="75"/>
  <c r="AM134" i="75"/>
  <c r="AM197" i="75"/>
  <c r="AM157" i="75"/>
  <c r="AM102" i="75"/>
  <c r="AM591" i="75"/>
  <c r="AM336" i="75"/>
  <c r="AM256" i="75"/>
  <c r="AM154" i="75"/>
  <c r="AM516" i="75"/>
  <c r="AM579" i="75"/>
  <c r="AM632" i="75"/>
  <c r="AM203" i="75"/>
  <c r="AM111" i="75"/>
  <c r="AM108" i="75"/>
  <c r="AM335" i="75"/>
  <c r="AM264" i="75"/>
  <c r="AM657" i="75"/>
  <c r="AM260" i="75"/>
  <c r="AM418" i="75"/>
  <c r="AM105" i="75"/>
  <c r="AM248" i="75"/>
  <c r="AM587" i="75"/>
  <c r="AM480" i="75"/>
  <c r="AM327" i="75"/>
  <c r="AM408" i="75"/>
  <c r="AM409" i="75"/>
  <c r="AM451" i="75"/>
  <c r="AM42" i="75"/>
  <c r="AM116" i="75"/>
  <c r="AM582" i="75"/>
  <c r="AM599" i="75"/>
  <c r="AM27" i="75"/>
  <c r="AM617" i="75"/>
  <c r="AM314" i="75"/>
  <c r="AM537" i="75"/>
  <c r="AM469" i="75"/>
  <c r="AM76" i="75"/>
  <c r="AM501" i="75"/>
  <c r="AM511" i="75"/>
  <c r="AM226" i="75"/>
  <c r="AM450" i="75"/>
  <c r="AM84" i="75"/>
  <c r="AM45" i="75"/>
  <c r="AM531" i="75"/>
  <c r="AM165" i="75"/>
  <c r="AM25" i="75"/>
  <c r="AM135" i="75"/>
  <c r="AM47" i="75"/>
  <c r="AM160" i="75"/>
  <c r="AM127" i="75"/>
  <c r="AM216" i="75"/>
  <c r="AM525" i="75"/>
  <c r="AM495" i="75"/>
  <c r="AM646" i="75"/>
  <c r="AM338" i="75"/>
  <c r="AM431" i="75"/>
  <c r="AM540" i="75"/>
  <c r="AM619" i="75"/>
  <c r="AM378" i="75"/>
  <c r="AM513" i="75"/>
  <c r="AT608" i="75"/>
  <c r="AT261" i="75"/>
  <c r="AT617" i="75"/>
  <c r="AT539" i="75"/>
  <c r="AT388" i="75"/>
  <c r="AT312" i="75"/>
  <c r="AT284" i="75"/>
  <c r="AT163" i="75"/>
  <c r="AT464" i="75"/>
  <c r="AT186" i="75"/>
  <c r="AT376" i="75"/>
  <c r="AT524" i="75"/>
  <c r="AT140" i="75"/>
  <c r="AT332" i="75"/>
  <c r="AT32" i="75"/>
  <c r="AT391" i="75"/>
  <c r="AT183" i="75"/>
  <c r="AT510" i="75"/>
  <c r="AT627" i="75"/>
  <c r="AT584" i="75"/>
  <c r="AT129" i="75"/>
  <c r="AT130" i="75"/>
  <c r="AT242" i="75"/>
  <c r="AT612" i="75"/>
  <c r="AT262" i="75"/>
  <c r="AT14" i="75"/>
  <c r="AT51" i="75"/>
  <c r="AT564" i="75"/>
  <c r="AT342" i="75"/>
  <c r="AT245" i="75"/>
  <c r="AT456" i="75"/>
  <c r="AT546" i="75"/>
  <c r="AT289" i="75"/>
  <c r="AT150" i="75"/>
  <c r="AT358" i="75"/>
  <c r="AT151" i="75"/>
  <c r="AT615" i="75"/>
  <c r="AT576" i="75"/>
  <c r="AT81" i="75"/>
  <c r="AT485" i="75"/>
  <c r="AT264" i="75"/>
  <c r="AT451" i="75"/>
  <c r="AT228" i="75"/>
  <c r="AT439" i="75"/>
  <c r="AT577" i="75"/>
  <c r="AT551" i="75"/>
  <c r="AT255" i="75"/>
  <c r="AT671" i="75"/>
  <c r="AT127" i="75"/>
  <c r="AT93" i="75"/>
  <c r="AT346" i="75"/>
  <c r="AT38" i="75"/>
  <c r="AT168" i="75"/>
  <c r="AT92" i="75"/>
  <c r="AT397" i="75"/>
  <c r="AT301" i="75"/>
  <c r="AT399" i="75"/>
  <c r="AT465" i="75"/>
  <c r="AT672" i="75"/>
  <c r="AT169" i="75"/>
  <c r="AT212" i="75"/>
  <c r="AT298" i="75"/>
  <c r="AT328" i="75"/>
  <c r="AT377" i="75"/>
  <c r="AT462" i="75"/>
  <c r="AT107" i="75"/>
  <c r="AT518" i="75"/>
  <c r="AT215" i="75"/>
  <c r="AT85" i="75"/>
  <c r="AT667" i="75"/>
  <c r="AT171" i="75"/>
  <c r="AT639" i="75"/>
  <c r="AT335" i="75"/>
  <c r="AT154" i="75"/>
  <c r="AT572" i="75"/>
  <c r="AT50" i="75"/>
  <c r="AT370" i="75"/>
  <c r="AT597" i="75"/>
  <c r="AT199" i="75"/>
  <c r="AT537" i="75"/>
  <c r="AT606" i="75"/>
  <c r="AT180" i="75"/>
  <c r="AT325" i="75"/>
  <c r="AT157" i="75"/>
  <c r="AT352" i="75"/>
  <c r="AT34" i="75"/>
  <c r="AT361" i="75"/>
  <c r="AT187" i="75"/>
  <c r="AT6" i="75"/>
  <c r="AT296" i="75"/>
  <c r="AT432" i="75"/>
  <c r="AT437" i="75"/>
  <c r="AT623" i="75"/>
  <c r="AT585" i="75"/>
  <c r="AT380" i="75"/>
  <c r="AT630" i="75"/>
  <c r="AT305" i="75"/>
  <c r="AT218" i="75"/>
  <c r="AT477" i="75"/>
  <c r="AT454" i="75"/>
  <c r="AT534" i="75"/>
  <c r="AT120" i="75"/>
  <c r="AT96" i="75"/>
  <c r="AT175" i="75"/>
  <c r="AT114" i="75"/>
  <c r="AT663" i="75"/>
  <c r="AT269" i="75"/>
  <c r="AT4" i="75"/>
  <c r="AT372" i="75"/>
  <c r="AT41" i="75"/>
  <c r="AT408" i="75"/>
  <c r="AT619" i="75"/>
  <c r="AT268" i="75"/>
  <c r="AT227" i="75"/>
  <c r="AT480" i="75"/>
  <c r="AT419" i="75"/>
  <c r="AT133" i="75"/>
  <c r="AT662" i="75"/>
  <c r="AT560" i="75"/>
  <c r="AT499" i="75"/>
  <c r="AT126" i="75"/>
  <c r="AT68" i="75"/>
  <c r="AT250" i="75"/>
  <c r="AT417" i="75"/>
  <c r="AT19" i="75"/>
  <c r="AT7" i="75"/>
  <c r="AT398" i="75"/>
  <c r="AT104" i="75"/>
  <c r="AT508" i="75"/>
  <c r="AT173" i="75"/>
  <c r="AT294" i="75"/>
  <c r="AT149" i="75"/>
  <c r="AT179" i="75"/>
  <c r="AT542" i="75"/>
  <c r="AT635" i="75"/>
  <c r="AT39" i="75"/>
  <c r="AT239" i="75"/>
  <c r="AT341" i="75"/>
  <c r="AT58" i="75"/>
  <c r="AT333" i="75"/>
  <c r="AT613" i="75"/>
  <c r="AT326" i="75"/>
  <c r="AT367" i="75"/>
  <c r="AT470" i="75"/>
  <c r="AT532" i="75"/>
  <c r="AT668" i="75"/>
  <c r="AT285" i="75"/>
  <c r="AT330" i="75"/>
  <c r="AT57" i="75"/>
  <c r="AT641" i="75"/>
  <c r="AT134" i="75"/>
  <c r="AT55" i="75"/>
  <c r="AT431" i="75"/>
  <c r="AT158" i="75"/>
  <c r="AT364" i="75"/>
  <c r="AT49" i="75"/>
  <c r="AT561" i="75"/>
  <c r="AT393" i="75"/>
  <c r="AT3" i="75"/>
  <c r="AT651" i="75"/>
  <c r="AT167" i="75"/>
  <c r="AT339" i="75"/>
  <c r="AT503" i="75"/>
  <c r="AT626" i="75"/>
  <c r="AT549" i="75"/>
  <c r="AT362" i="75"/>
  <c r="AT266" i="75"/>
  <c r="AT139" i="75"/>
  <c r="AT13" i="75"/>
  <c r="AT109" i="75"/>
  <c r="AT472" i="75"/>
  <c r="AT371" i="75"/>
  <c r="AT275" i="75"/>
  <c r="AT340" i="75"/>
  <c r="AT164" i="75"/>
  <c r="AT670" i="75"/>
  <c r="AT322" i="75"/>
  <c r="AT69" i="75"/>
  <c r="AT529" i="75"/>
  <c r="AT273" i="75"/>
  <c r="AT231" i="75"/>
  <c r="AT274" i="75"/>
  <c r="AT115" i="75"/>
  <c r="AT369" i="75"/>
  <c r="AT24" i="75"/>
  <c r="AT271" i="75"/>
  <c r="AT351" i="75"/>
  <c r="AT505" i="75"/>
  <c r="AT345" i="75"/>
  <c r="AT675" i="75"/>
  <c r="AT491" i="75"/>
  <c r="AT128" i="75"/>
  <c r="AT237" i="75"/>
  <c r="AT2" i="75"/>
  <c r="AT471" i="75"/>
  <c r="AT579" i="75"/>
  <c r="AT516" i="75"/>
  <c r="AT135" i="75"/>
  <c r="AT490" i="75"/>
  <c r="AT229" i="75"/>
  <c r="AT582" i="75"/>
  <c r="AT257" i="75"/>
  <c r="AT500" i="75"/>
  <c r="AT131" i="75"/>
  <c r="AT349" i="75"/>
  <c r="AT46" i="75"/>
  <c r="AT70" i="75"/>
  <c r="AT457" i="75"/>
  <c r="AT563" i="75"/>
  <c r="AT236" i="75"/>
  <c r="AT72" i="75"/>
  <c r="AT589" i="75"/>
  <c r="AT240" i="75"/>
  <c r="AT138" i="75"/>
  <c r="AT11" i="75"/>
  <c r="AT637" i="75"/>
  <c r="AT543" i="75"/>
  <c r="AT430" i="75"/>
  <c r="AT10" i="75"/>
  <c r="AT603" i="75"/>
  <c r="AT9" i="75"/>
  <c r="AT177" i="75"/>
  <c r="AT263" i="75"/>
  <c r="AT574" i="75"/>
  <c r="AT647" i="75"/>
  <c r="AT29" i="75"/>
  <c r="AT219" i="75"/>
  <c r="AT488" i="75"/>
  <c r="AT422" i="75"/>
  <c r="AT324" i="75"/>
  <c r="AT595" i="75"/>
  <c r="AT535" i="75"/>
  <c r="AT494" i="75"/>
  <c r="AT449" i="75"/>
  <c r="AT441" i="75"/>
  <c r="AT292" i="75"/>
  <c r="AT111" i="75"/>
  <c r="AT531" i="75"/>
  <c r="AT53" i="75"/>
  <c r="AT593" i="75"/>
  <c r="AT33" i="75"/>
  <c r="AT101" i="75"/>
  <c r="AT62" i="75"/>
  <c r="AT308" i="75"/>
  <c r="AT113" i="75"/>
  <c r="AT225" i="75"/>
  <c r="AT209" i="75"/>
  <c r="AT45" i="75"/>
  <c r="AT373" i="75"/>
  <c r="AT123" i="75"/>
  <c r="AT355" i="75"/>
  <c r="AT486" i="75"/>
  <c r="AT665" i="75"/>
  <c r="AT664" i="75"/>
  <c r="AT365" i="75"/>
  <c r="AT467" i="75"/>
  <c r="AT404" i="75"/>
  <c r="AT392" i="75"/>
  <c r="AT302" i="75"/>
  <c r="AT396" i="75"/>
  <c r="AT459" i="75"/>
  <c r="AT618" i="75"/>
  <c r="AT413" i="75"/>
  <c r="AT334" i="75"/>
  <c r="AT661" i="75"/>
  <c r="AT427" i="75"/>
  <c r="AT343" i="75"/>
  <c r="AT190" i="75"/>
  <c r="AT533" i="75"/>
  <c r="AT502" i="75"/>
  <c r="AT66" i="75"/>
  <c r="AT659" i="75"/>
  <c r="AT350" i="75"/>
  <c r="AT256" i="75"/>
  <c r="AT260" i="75"/>
  <c r="AT416" i="75"/>
  <c r="AT492" i="75"/>
  <c r="AT132" i="75"/>
  <c r="AT137" i="75"/>
  <c r="AT306" i="75"/>
  <c r="AT307" i="75"/>
  <c r="AT192" i="75"/>
  <c r="AT290" i="75"/>
  <c r="AT288" i="75"/>
  <c r="AT620" i="75"/>
  <c r="AT521" i="75"/>
  <c r="AT156" i="75"/>
  <c r="AT206" i="75"/>
  <c r="AT624" i="75"/>
  <c r="AT265" i="75"/>
  <c r="AT407" i="75"/>
  <c r="AT276" i="75"/>
  <c r="AT124" i="75"/>
  <c r="AT272" i="75"/>
  <c r="AT384" i="75"/>
  <c r="AT489" i="75"/>
  <c r="AT153" i="75"/>
  <c r="AT59" i="75"/>
  <c r="AT317" i="75"/>
  <c r="AT253" i="75"/>
  <c r="AT297" i="75"/>
  <c r="AT382" i="75"/>
  <c r="AT556" i="75"/>
  <c r="AT498" i="75"/>
  <c r="AT645" i="75"/>
  <c r="AT625" i="75"/>
  <c r="AT230" i="75"/>
  <c r="AT674" i="75"/>
  <c r="AT375" i="75"/>
  <c r="AT395" i="75"/>
  <c r="AT385" i="75"/>
  <c r="AT600" i="75"/>
  <c r="AT181" i="75"/>
  <c r="AT77" i="75"/>
  <c r="AT203" i="75"/>
  <c r="AT418" i="75"/>
  <c r="AT540" i="75"/>
  <c r="AT580" i="75"/>
  <c r="AT514" i="75"/>
  <c r="AT588" i="75"/>
  <c r="AT40" i="75"/>
  <c r="AT222" i="75"/>
  <c r="AT652" i="75"/>
  <c r="AT80" i="75"/>
  <c r="AT148" i="75"/>
  <c r="AT458" i="75"/>
  <c r="AT145" i="75"/>
  <c r="AT195" i="75"/>
  <c r="AT583" i="75"/>
  <c r="AT428" i="75"/>
  <c r="AT94" i="75"/>
  <c r="AT106" i="75"/>
  <c r="AT559" i="75"/>
  <c r="AT64" i="75"/>
  <c r="AT484" i="75"/>
  <c r="AT122" i="75"/>
  <c r="AT155" i="75"/>
  <c r="AT357" i="75"/>
  <c r="AT319" i="75"/>
  <c r="AT601" i="75"/>
  <c r="AT530" i="75"/>
  <c r="AT67" i="75"/>
  <c r="AT141" i="75"/>
  <c r="AT575" i="75"/>
  <c r="AT202" i="75"/>
  <c r="AT270" i="75"/>
  <c r="AT36" i="75"/>
  <c r="AT321" i="75"/>
  <c r="AT318" i="75"/>
  <c r="AT184" i="75"/>
  <c r="AT629" i="75"/>
  <c r="AT429" i="75"/>
  <c r="AT544" i="75"/>
  <c r="AT309" i="75"/>
  <c r="AT102" i="75"/>
  <c r="AT327" i="75"/>
  <c r="AT331" i="75"/>
  <c r="AT513" i="75"/>
  <c r="AT469" i="75"/>
  <c r="AT314" i="75"/>
  <c r="AT587" i="75"/>
  <c r="AT226" i="75"/>
  <c r="AT116" i="75"/>
  <c r="AT646" i="75"/>
  <c r="AT450" i="75"/>
  <c r="AT378" i="75"/>
  <c r="AT42" i="75"/>
  <c r="AT409" i="75"/>
  <c r="AT525" i="75"/>
  <c r="AT160" i="75"/>
  <c r="AT25" i="75"/>
  <c r="AT248" i="75"/>
  <c r="AT216" i="75"/>
  <c r="AT511" i="75"/>
  <c r="AT105" i="75"/>
  <c r="AT444" i="75"/>
  <c r="AT165" i="75"/>
  <c r="AT501" i="75"/>
  <c r="AT47" i="75"/>
  <c r="AT27" i="75"/>
  <c r="AT599" i="75"/>
  <c r="AT338" i="75"/>
  <c r="AT638" i="75"/>
  <c r="AT197" i="75"/>
  <c r="AT221" i="75"/>
  <c r="AT657" i="75"/>
  <c r="AT573" i="75"/>
  <c r="AT108" i="75"/>
  <c r="AT117" i="75"/>
  <c r="AT414" i="75"/>
  <c r="AT99" i="75"/>
  <c r="AT423" i="75"/>
  <c r="AT632" i="75"/>
  <c r="AT336" i="75"/>
  <c r="AT121" i="75"/>
  <c r="AT337" i="75"/>
  <c r="AT455" i="75"/>
  <c r="AT591" i="75"/>
  <c r="AT493" i="75"/>
  <c r="AT555" i="75"/>
  <c r="AT643" i="75"/>
  <c r="AT412" i="75"/>
  <c r="AT12" i="75"/>
  <c r="AT323" i="75"/>
  <c r="AT291" i="75"/>
  <c r="AT642" i="75"/>
  <c r="AT390" i="75"/>
  <c r="AT161" i="75"/>
  <c r="AT628" i="75"/>
  <c r="AT483" i="75"/>
  <c r="AT234" i="75"/>
  <c r="AT461" i="75"/>
  <c r="AT660" i="75"/>
  <c r="AT22" i="75"/>
  <c r="AT247" i="75"/>
  <c r="AT142" i="75"/>
  <c r="AT159" i="75"/>
  <c r="AT515" i="75"/>
  <c r="AT238" i="75"/>
  <c r="AT208" i="75"/>
  <c r="AT567" i="75"/>
  <c r="AT527" i="75"/>
  <c r="AT538" i="75"/>
  <c r="AT213" i="75"/>
  <c r="AT366" i="75"/>
  <c r="AT211" i="75"/>
  <c r="AT61" i="75"/>
  <c r="AT509" i="75"/>
  <c r="AT21" i="75"/>
  <c r="AT267" i="75"/>
  <c r="AT520" i="75"/>
  <c r="AT20" i="75"/>
  <c r="AT607" i="75"/>
  <c r="AT110" i="75"/>
  <c r="AT86" i="75"/>
  <c r="AT283" i="75"/>
  <c r="AT205" i="75"/>
  <c r="AT565" i="75"/>
  <c r="AT354" i="75"/>
  <c r="AT97" i="75"/>
  <c r="AT460" i="75"/>
  <c r="AT389" i="75"/>
  <c r="AT196" i="75"/>
  <c r="AT433" i="75"/>
  <c r="AT178" i="75"/>
  <c r="AT548" i="75"/>
  <c r="AT622" i="75"/>
  <c r="AT512" i="75"/>
  <c r="AT473" i="75"/>
  <c r="AT282" i="75"/>
  <c r="AT65" i="75"/>
  <c r="AT316" i="75"/>
  <c r="AT442" i="75"/>
  <c r="AT611" i="75"/>
  <c r="AT281" i="75"/>
  <c r="AT673" i="75"/>
  <c r="AT287" i="75"/>
  <c r="AT400" i="75"/>
  <c r="AT15" i="75"/>
  <c r="AT594" i="75"/>
  <c r="AT83" i="75"/>
  <c r="AT487" i="75"/>
  <c r="AT435" i="75"/>
  <c r="AT453" i="75"/>
  <c r="AT571" i="75"/>
  <c r="AT162" i="75"/>
  <c r="AT463" i="75"/>
  <c r="AT52" i="75"/>
  <c r="AT631" i="75"/>
  <c r="AT286" i="75"/>
  <c r="AT232" i="75"/>
  <c r="AT78" i="75"/>
  <c r="AT90" i="75"/>
  <c r="AT504" i="75"/>
  <c r="AT315" i="75"/>
  <c r="AT541" i="75"/>
  <c r="AT438" i="75"/>
  <c r="AT420" i="75"/>
  <c r="AT474" i="75"/>
  <c r="AT386" i="75"/>
  <c r="AT381" i="75"/>
  <c r="AT63" i="75"/>
  <c r="AT5" i="75"/>
  <c r="AT310" i="75"/>
  <c r="AT112" i="75"/>
  <c r="AT16" i="75"/>
  <c r="AT249" i="75"/>
  <c r="AT44" i="75"/>
  <c r="AT233" i="75"/>
  <c r="AT497" i="75"/>
  <c r="AT621" i="75"/>
  <c r="AT424" i="75"/>
  <c r="AT118" i="75"/>
  <c r="AT669" i="75"/>
  <c r="AT440" i="75"/>
  <c r="AT636" i="75"/>
  <c r="AT605" i="75"/>
  <c r="AT401" i="75"/>
  <c r="AT223" i="75"/>
  <c r="AT18" i="75"/>
  <c r="AT526" i="75"/>
  <c r="AT476" i="75"/>
  <c r="AT654" i="75"/>
  <c r="AT602" i="75"/>
  <c r="AT198" i="75"/>
  <c r="AT405" i="75"/>
  <c r="AT415" i="75"/>
  <c r="AT481" i="75"/>
  <c r="AT136" i="75"/>
  <c r="AT185" i="75"/>
  <c r="AT406" i="75"/>
  <c r="AT259" i="75"/>
  <c r="AT523" i="75"/>
  <c r="AT235" i="75"/>
  <c r="AT193" i="75"/>
  <c r="AT356" i="75"/>
  <c r="AT313" i="75"/>
  <c r="AT445" i="75"/>
  <c r="AT56" i="75"/>
  <c r="AT82" i="75"/>
  <c r="AT74" i="75"/>
  <c r="AT344" i="75"/>
  <c r="AT403" i="75"/>
  <c r="AT596" i="75"/>
  <c r="AT71" i="75"/>
  <c r="AT174" i="75"/>
  <c r="AT644" i="75"/>
  <c r="AT311" i="75"/>
  <c r="AT299" i="75"/>
  <c r="AT479" i="75"/>
  <c r="AT614" i="75"/>
  <c r="AT394" i="75"/>
  <c r="AT363" i="75"/>
  <c r="AT655" i="75"/>
  <c r="AT194" i="75"/>
  <c r="AT172" i="75"/>
  <c r="AT54" i="75"/>
  <c r="AT648" i="75"/>
  <c r="AT379" i="75"/>
  <c r="AT443" i="75"/>
  <c r="AT258" i="75"/>
  <c r="AT91" i="75"/>
  <c r="AT125" i="75"/>
  <c r="AT31" i="75"/>
  <c r="AT73" i="75"/>
  <c r="AT368" i="75"/>
  <c r="AT650" i="75"/>
  <c r="AT241" i="75"/>
  <c r="AT528" i="75"/>
  <c r="AT359" i="75"/>
  <c r="AT649" i="75"/>
  <c r="AT103" i="75"/>
  <c r="AT468" i="75"/>
  <c r="AT166" i="75"/>
  <c r="AT204" i="75"/>
  <c r="AT570" i="75"/>
  <c r="AT280" i="75"/>
  <c r="AT95" i="75"/>
  <c r="AT536" i="75"/>
  <c r="AT506" i="75"/>
  <c r="AT320" i="75"/>
  <c r="AT452" i="75"/>
  <c r="AT23" i="75"/>
  <c r="AT568" i="75"/>
  <c r="AT425" i="75"/>
  <c r="AT220" i="75"/>
  <c r="AT189" i="75"/>
  <c r="AT604" i="75"/>
  <c r="AT634" i="75"/>
  <c r="AT188" i="75"/>
  <c r="AT421" i="75"/>
  <c r="AT562" i="75"/>
  <c r="AT569" i="75"/>
  <c r="AT224" i="75"/>
  <c r="AT26" i="75"/>
  <c r="AT609" i="75"/>
  <c r="AT507" i="75"/>
  <c r="AT545" i="75"/>
  <c r="AT554" i="75"/>
  <c r="AT119" i="75"/>
  <c r="AT182" i="75"/>
  <c r="AT411" i="75"/>
  <c r="AT550" i="75"/>
  <c r="AT143" i="75"/>
  <c r="AT244" i="75"/>
  <c r="AT466" i="75"/>
  <c r="AT633" i="75"/>
  <c r="AT37" i="75"/>
  <c r="AT517" i="75"/>
  <c r="AT656" i="75"/>
  <c r="AT581" i="75"/>
  <c r="AT28" i="75"/>
  <c r="AT303" i="75"/>
  <c r="AT434" i="75"/>
  <c r="AT214" i="75"/>
  <c r="AT200" i="75"/>
  <c r="AT329" i="75"/>
  <c r="AT590" i="75"/>
  <c r="AT75" i="75"/>
  <c r="AT610" i="75"/>
  <c r="AT547" i="75"/>
  <c r="AT79" i="75"/>
  <c r="AT387" i="75"/>
  <c r="AT246" i="75"/>
  <c r="AT210" i="75"/>
  <c r="AT207" i="75"/>
  <c r="AT586" i="75"/>
  <c r="AT402" i="75"/>
  <c r="AT558" i="75"/>
  <c r="AT43" i="75"/>
  <c r="AT557" i="75"/>
  <c r="AT446" i="75"/>
  <c r="AT360" i="75"/>
  <c r="AT496" i="75"/>
  <c r="AT30" i="75"/>
  <c r="AT170" i="75"/>
  <c r="AT553" i="75"/>
  <c r="AT243" i="75"/>
  <c r="AT426" i="75"/>
  <c r="AT89" i="75"/>
  <c r="AT522" i="75"/>
  <c r="AT448" i="75"/>
  <c r="BA535" i="75"/>
  <c r="BA343" i="75"/>
  <c r="BA223" i="75"/>
  <c r="BA66" i="75"/>
  <c r="BA133" i="75"/>
  <c r="BA643" i="75"/>
  <c r="BA571" i="75"/>
  <c r="BA193" i="75"/>
  <c r="BA608" i="75"/>
  <c r="BA132" i="75"/>
  <c r="BA672" i="75"/>
  <c r="BA137" i="75"/>
  <c r="BA285" i="75"/>
  <c r="BA573" i="75"/>
  <c r="BA141" i="75"/>
  <c r="BA284" i="75"/>
  <c r="BA317" i="75"/>
  <c r="BA109" i="75"/>
  <c r="BA627" i="75"/>
  <c r="BA209" i="75"/>
  <c r="BA612" i="75"/>
  <c r="BA255" i="75"/>
  <c r="BA39" i="75"/>
  <c r="BA211" i="75"/>
  <c r="BA377" i="75"/>
  <c r="BA527" i="75"/>
  <c r="BA628" i="75"/>
  <c r="BA78" i="75"/>
  <c r="BA570" i="75"/>
  <c r="BA368" i="75"/>
  <c r="BA174" i="75"/>
  <c r="BA609" i="75"/>
  <c r="BA102" i="75"/>
  <c r="BA625" i="75"/>
  <c r="BA552" i="75"/>
  <c r="BA346" i="75"/>
  <c r="BA265" i="75"/>
  <c r="BA487" i="75"/>
  <c r="BA136" i="75"/>
  <c r="BA324" i="75"/>
  <c r="BA376" i="75"/>
  <c r="BA593" i="75"/>
  <c r="BA623" i="75"/>
  <c r="BA87" i="75"/>
  <c r="BA498" i="75"/>
  <c r="BA268" i="75"/>
  <c r="BA203" i="75"/>
  <c r="BA322" i="75"/>
  <c r="BA212" i="75"/>
  <c r="BA184" i="75"/>
  <c r="BA51" i="75"/>
  <c r="BA148" i="75"/>
  <c r="BA543" i="75"/>
  <c r="BA551" i="75"/>
  <c r="BA404" i="75"/>
  <c r="BA500" i="75"/>
  <c r="BA35" i="75"/>
  <c r="BA509" i="75"/>
  <c r="BA337" i="75"/>
  <c r="BA178" i="75"/>
  <c r="BA286" i="75"/>
  <c r="BA633" i="75"/>
  <c r="BA541" i="75"/>
  <c r="BA95" i="75"/>
  <c r="BA194" i="75"/>
  <c r="BA329" i="75"/>
  <c r="BA507" i="75"/>
  <c r="BA72" i="75"/>
  <c r="BA629" i="75"/>
  <c r="BA567" i="75"/>
  <c r="BA644" i="75"/>
  <c r="BA101" i="75"/>
  <c r="BA64" i="75"/>
  <c r="BA444" i="75"/>
  <c r="BA228" i="75"/>
  <c r="BA506" i="75"/>
  <c r="BA157" i="75"/>
  <c r="BA432" i="75"/>
  <c r="BA129" i="75"/>
  <c r="BA620" i="75"/>
  <c r="BA158" i="75"/>
  <c r="BA264" i="75"/>
  <c r="BA77" i="75"/>
  <c r="BA173" i="75"/>
  <c r="BA652" i="75"/>
  <c r="BA271" i="75"/>
  <c r="BA597" i="75"/>
  <c r="BA171" i="75"/>
  <c r="BA168" i="75"/>
  <c r="BA429" i="75"/>
  <c r="BA219" i="75"/>
  <c r="BA397" i="75"/>
  <c r="BA454" i="75"/>
  <c r="BA302" i="75"/>
  <c r="BA104" i="75"/>
  <c r="BA642" i="75"/>
  <c r="BA323" i="75"/>
  <c r="BA316" i="75"/>
  <c r="BA196" i="75"/>
  <c r="BA406" i="75"/>
  <c r="BA282" i="75"/>
  <c r="BA63" i="75"/>
  <c r="BA604" i="75"/>
  <c r="BA103" i="75"/>
  <c r="BA474" i="75"/>
  <c r="BA227" i="75"/>
  <c r="BA195" i="75"/>
  <c r="BA558" i="75"/>
  <c r="BA617" i="75"/>
  <c r="BA469" i="75"/>
  <c r="BA342" i="75"/>
  <c r="BA172" i="75"/>
  <c r="BA140" i="75"/>
  <c r="BA542" i="75"/>
  <c r="BA598" i="75"/>
  <c r="BA272" i="75"/>
  <c r="BA340" i="75"/>
  <c r="BA465" i="75"/>
  <c r="BA94" i="75"/>
  <c r="BA49" i="75"/>
  <c r="BA378" i="75"/>
  <c r="BA471" i="75"/>
  <c r="BA630" i="75"/>
  <c r="BA199" i="75"/>
  <c r="BA6" i="75"/>
  <c r="BA314" i="75"/>
  <c r="BA111" i="75"/>
  <c r="BA592" i="75"/>
  <c r="BA447" i="75"/>
  <c r="BA367" i="75"/>
  <c r="BA202" i="75"/>
  <c r="BA290" i="75"/>
  <c r="BA632" i="75"/>
  <c r="BA152" i="75"/>
  <c r="BA548" i="75"/>
  <c r="BA44" i="75"/>
  <c r="BA82" i="75"/>
  <c r="BA463" i="75"/>
  <c r="BA235" i="75"/>
  <c r="BA401" i="75"/>
  <c r="BA634" i="75"/>
  <c r="BA669" i="75"/>
  <c r="BA360" i="75"/>
  <c r="BA559" i="75"/>
  <c r="BA602" i="75"/>
  <c r="BA603" i="75"/>
  <c r="BA116" i="75"/>
  <c r="BA588" i="75"/>
  <c r="BA614" i="75"/>
  <c r="BA470" i="75"/>
  <c r="BA325" i="75"/>
  <c r="BA556" i="75"/>
  <c r="BA589" i="75"/>
  <c r="BA518" i="75"/>
  <c r="BA513" i="75"/>
  <c r="BA362" i="75"/>
  <c r="BA160" i="75"/>
  <c r="BA330" i="75"/>
  <c r="BA187" i="75"/>
  <c r="BA218" i="75"/>
  <c r="BA427" i="75"/>
  <c r="BA4" i="75"/>
  <c r="BA395" i="75"/>
  <c r="BA117" i="75"/>
  <c r="BA309" i="75"/>
  <c r="BA159" i="75"/>
  <c r="BA673" i="75"/>
  <c r="BA412" i="75"/>
  <c r="BA476" i="75"/>
  <c r="BA443" i="75"/>
  <c r="BA198" i="75"/>
  <c r="BA403" i="75"/>
  <c r="BA481" i="75"/>
  <c r="BA550" i="75"/>
  <c r="BA445" i="75"/>
  <c r="BA246" i="75"/>
  <c r="BA657" i="75"/>
  <c r="BA365" i="75"/>
  <c r="BA493" i="75"/>
  <c r="BA381" i="75"/>
  <c r="BA531" i="75"/>
  <c r="BA344" i="75"/>
  <c r="BA120" i="75"/>
  <c r="BA327" i="75"/>
  <c r="BA9" i="75"/>
  <c r="BA585" i="75"/>
  <c r="BA511" i="75"/>
  <c r="BA670" i="75"/>
  <c r="BA638" i="75"/>
  <c r="BA308" i="75"/>
  <c r="BA349" i="75"/>
  <c r="BA393" i="75"/>
  <c r="BA663" i="75"/>
  <c r="BA163" i="75"/>
  <c r="BA260" i="75"/>
  <c r="BA662" i="75"/>
  <c r="BA514" i="75"/>
  <c r="BA332" i="75"/>
  <c r="BA671" i="75"/>
  <c r="BA645" i="75"/>
  <c r="BA515" i="75"/>
  <c r="BA232" i="75"/>
  <c r="BA61" i="75"/>
  <c r="BA185" i="75"/>
  <c r="BA562" i="75"/>
  <c r="BA146" i="75"/>
  <c r="BA363" i="75"/>
  <c r="BA71" i="75"/>
  <c r="BA311" i="75"/>
  <c r="BA60" i="75"/>
  <c r="BA97" i="75"/>
  <c r="BA56" i="75"/>
  <c r="BA554" i="75"/>
  <c r="BA37" i="75"/>
  <c r="BA88" i="75"/>
  <c r="BA565" i="75"/>
  <c r="BA54" i="75"/>
  <c r="BA553" i="75"/>
  <c r="BA277" i="75"/>
  <c r="BA450" i="75"/>
  <c r="BA28" i="75"/>
  <c r="BA236" i="75"/>
  <c r="BA217" i="75"/>
  <c r="BA665" i="75"/>
  <c r="BA253" i="75"/>
  <c r="BA301" i="75"/>
  <c r="BA357" i="75"/>
  <c r="BA130" i="75"/>
  <c r="BA27" i="75"/>
  <c r="BA263" i="75"/>
  <c r="BA38" i="75"/>
  <c r="BA413" i="75"/>
  <c r="BA664" i="75"/>
  <c r="BA624" i="75"/>
  <c r="BA613" i="75"/>
  <c r="BA151" i="75"/>
  <c r="BA375" i="75"/>
  <c r="BA167" i="75"/>
  <c r="BA270" i="75"/>
  <c r="BA250" i="75"/>
  <c r="BA576" i="75"/>
  <c r="BA464" i="75"/>
  <c r="BA416" i="75"/>
  <c r="BA65" i="75"/>
  <c r="BA144" i="75"/>
  <c r="BA379" i="75"/>
  <c r="BA473" i="75"/>
  <c r="BA304" i="75"/>
  <c r="BA280" i="75"/>
  <c r="BA650" i="75"/>
  <c r="BA16" i="75"/>
  <c r="BA402" i="75"/>
  <c r="BA127" i="75"/>
  <c r="BA328" i="75"/>
  <c r="BA631" i="75"/>
  <c r="BA261" i="75"/>
  <c r="BA165" i="75"/>
  <c r="BA441" i="75"/>
  <c r="BA419" i="75"/>
  <c r="BA640" i="75"/>
  <c r="BA45" i="75"/>
  <c r="BA520" i="75"/>
  <c r="BA431" i="75"/>
  <c r="BA17" i="75"/>
  <c r="BA503" i="75"/>
  <c r="BA456" i="75"/>
  <c r="BA347" i="75"/>
  <c r="BA508" i="75"/>
  <c r="BA539" i="75"/>
  <c r="BA62" i="75"/>
  <c r="BA85" i="75"/>
  <c r="BA659" i="75"/>
  <c r="BA230" i="75"/>
  <c r="BA577" i="75"/>
  <c r="BA458" i="75"/>
  <c r="BA231" i="75"/>
  <c r="BA41" i="75"/>
  <c r="BA675" i="75"/>
  <c r="BA237" i="75"/>
  <c r="BA108" i="75"/>
  <c r="BA336" i="75"/>
  <c r="BA287" i="75"/>
  <c r="BA205" i="75"/>
  <c r="BA425" i="75"/>
  <c r="BA162" i="75"/>
  <c r="BA52" i="75"/>
  <c r="BA353" i="75"/>
  <c r="BA118" i="75"/>
  <c r="BA586" i="75"/>
  <c r="BA618" i="75"/>
  <c r="BA488" i="75"/>
  <c r="BA512" i="75"/>
  <c r="BA532" i="75"/>
  <c r="BA123" i="75"/>
  <c r="BA24" i="75"/>
  <c r="BA138" i="75"/>
  <c r="BA564" i="75"/>
  <c r="BA145" i="75"/>
  <c r="BA234" i="75"/>
  <c r="BA288" i="75"/>
  <c r="BA40" i="75"/>
  <c r="BA319" i="75"/>
  <c r="BA275" i="75"/>
  <c r="BA485" i="75"/>
  <c r="BA331" i="75"/>
  <c r="BA549" i="75"/>
  <c r="BA546" i="75"/>
  <c r="BA486" i="75"/>
  <c r="BA370" i="75"/>
  <c r="BA153" i="75"/>
  <c r="BA575" i="75"/>
  <c r="BA70" i="75"/>
  <c r="BA92" i="75"/>
  <c r="BA122" i="75"/>
  <c r="BA490" i="75"/>
  <c r="BA392" i="75"/>
  <c r="BA373" i="75"/>
  <c r="BA135" i="75"/>
  <c r="BA22" i="75"/>
  <c r="BA460" i="75"/>
  <c r="BA545" i="75"/>
  <c r="BA497" i="75"/>
  <c r="BA315" i="75"/>
  <c r="BA594" i="75"/>
  <c r="BA374" i="75"/>
  <c r="BA313" i="75"/>
  <c r="BA100" i="75"/>
  <c r="BA89" i="75"/>
  <c r="BA610" i="75"/>
  <c r="BA166" i="75"/>
  <c r="BA238" i="75"/>
  <c r="BA79" i="75"/>
  <c r="BA18" i="75"/>
  <c r="BA435" i="75"/>
  <c r="BA522" i="75"/>
  <c r="BA210" i="75"/>
  <c r="BA452" i="75"/>
  <c r="BA73" i="75"/>
  <c r="BA547" i="75"/>
  <c r="BA590" i="75"/>
  <c r="BA656" i="75"/>
  <c r="BA356" i="75"/>
  <c r="BA424" i="75"/>
  <c r="BA411" i="75"/>
  <c r="BA649" i="75"/>
  <c r="BA433" i="75"/>
  <c r="BA446" i="75"/>
  <c r="BA557" i="75"/>
  <c r="BA224" i="75"/>
  <c r="BA125" i="75"/>
  <c r="BA213" i="75"/>
  <c r="BA426" i="75"/>
  <c r="BA182" i="75"/>
  <c r="BA147" i="75"/>
  <c r="BA636" i="75"/>
  <c r="BA569" i="75"/>
  <c r="BA220" i="75"/>
  <c r="BA621" i="75"/>
  <c r="BA43" i="75"/>
  <c r="BA303" i="75"/>
  <c r="BA119" i="75"/>
  <c r="BA320" i="75"/>
  <c r="BA243" i="75"/>
  <c r="BA387" i="75"/>
  <c r="BA466" i="75"/>
  <c r="BA204" i="75"/>
  <c r="BA479" i="75"/>
  <c r="BA281" i="75"/>
  <c r="BA448" i="75"/>
  <c r="BA30" i="75"/>
  <c r="BA440" i="75"/>
  <c r="BA112" i="75"/>
  <c r="BA386" i="75"/>
  <c r="BA611" i="75"/>
  <c r="BA389" i="75"/>
  <c r="BA420" i="75"/>
  <c r="BA504" i="75"/>
  <c r="BA83" i="75"/>
  <c r="BA442" i="75"/>
  <c r="BA622" i="75"/>
  <c r="BA310" i="75"/>
  <c r="BA200" i="75"/>
  <c r="BA536" i="75"/>
  <c r="BA468" i="75"/>
  <c r="BA648" i="75"/>
  <c r="BA655" i="75"/>
  <c r="BA74" i="75"/>
  <c r="BA654" i="75"/>
  <c r="BA90" i="75"/>
  <c r="BA354" i="75"/>
  <c r="BA207" i="75"/>
  <c r="BA581" i="75"/>
  <c r="BA517" i="75"/>
  <c r="BA143" i="75"/>
  <c r="BA26" i="75"/>
  <c r="BA421" i="75"/>
  <c r="BA528" i="75"/>
  <c r="BA241" i="75"/>
  <c r="BA91" i="75"/>
  <c r="BA299" i="75"/>
  <c r="BA596" i="75"/>
  <c r="BA523" i="75"/>
  <c r="BA415" i="75"/>
  <c r="BA5" i="75"/>
  <c r="BA214" i="75"/>
  <c r="BA438" i="75"/>
  <c r="BA295" i="75"/>
  <c r="BA75" i="75"/>
  <c r="BA434" i="75"/>
  <c r="BA188" i="75"/>
  <c r="BA189" i="75"/>
  <c r="BA23" i="75"/>
  <c r="BA258" i="75"/>
  <c r="BA394" i="75"/>
  <c r="BA259" i="75"/>
  <c r="BA405" i="75"/>
  <c r="BA526" i="75"/>
  <c r="BA605" i="75"/>
  <c r="BA249" i="75"/>
  <c r="BA15" i="75"/>
  <c r="BA291" i="75"/>
  <c r="BA400" i="75"/>
  <c r="BA555" i="75"/>
  <c r="BA247" i="75"/>
  <c r="BA86" i="75"/>
  <c r="BA538" i="75"/>
  <c r="BA142" i="75"/>
  <c r="BA283" i="75"/>
  <c r="BA21" i="75"/>
  <c r="BA208" i="75"/>
  <c r="BA660" i="75"/>
  <c r="BA390" i="75"/>
  <c r="BA12" i="75"/>
  <c r="BA366" i="75"/>
  <c r="BA607" i="75"/>
  <c r="BA483" i="75"/>
  <c r="BA339" i="75"/>
  <c r="BA584" i="75"/>
  <c r="BA422" i="75"/>
  <c r="BA20" i="75"/>
  <c r="BA161" i="75"/>
  <c r="BA53" i="75"/>
  <c r="BA591" i="75"/>
  <c r="BA121" i="75"/>
  <c r="BA248" i="75"/>
  <c r="BA385" i="75"/>
  <c r="BA338" i="75"/>
  <c r="BA297" i="75"/>
  <c r="BA430" i="75"/>
  <c r="BA134" i="75"/>
  <c r="BA296" i="75"/>
  <c r="BA407" i="75"/>
  <c r="BA457" i="75"/>
  <c r="BA326" i="75"/>
  <c r="BA537" i="75"/>
  <c r="BA505" i="75"/>
  <c r="BA149" i="75"/>
  <c r="BA639" i="75"/>
  <c r="BA216" i="75"/>
  <c r="BA42" i="75"/>
  <c r="BA646" i="75"/>
  <c r="BA484" i="75"/>
  <c r="BA306" i="75"/>
  <c r="BA501" i="75"/>
  <c r="BA105" i="75"/>
  <c r="BA25" i="75"/>
  <c r="BA418" i="75"/>
  <c r="BA350" i="75"/>
  <c r="BA334" i="75"/>
  <c r="BA176" i="75"/>
  <c r="BA69" i="75"/>
  <c r="BA114" i="75"/>
  <c r="BA251" i="75"/>
  <c r="BA449" i="75"/>
  <c r="BA574" i="75"/>
  <c r="BA266" i="75"/>
  <c r="BA561" i="75"/>
  <c r="BA289" i="75"/>
  <c r="BA388" i="75"/>
  <c r="BA99" i="75"/>
  <c r="BA240" i="75"/>
  <c r="BA380" i="75"/>
  <c r="BA197" i="75"/>
  <c r="BA489" i="75"/>
  <c r="BA352" i="75"/>
  <c r="BA50" i="75"/>
  <c r="BA601" i="75"/>
  <c r="BA521" i="75"/>
  <c r="BA423" i="75"/>
  <c r="BA525" i="75"/>
  <c r="BA428" i="75"/>
  <c r="BA115" i="75"/>
  <c r="BA499" i="75"/>
  <c r="BA107" i="75"/>
  <c r="BA616" i="75"/>
  <c r="BA190" i="75"/>
  <c r="BA81" i="75"/>
  <c r="BA80" i="75"/>
  <c r="BA384" i="75"/>
  <c r="BA578" i="75"/>
  <c r="BA128" i="75"/>
  <c r="BA351" i="75"/>
  <c r="BA274" i="75"/>
  <c r="BA641" i="75"/>
  <c r="BA668" i="75"/>
  <c r="BA635" i="75"/>
  <c r="BA294" i="75"/>
  <c r="BA398" i="75"/>
  <c r="BA68" i="75"/>
  <c r="BA560" i="75"/>
  <c r="BA372" i="75"/>
  <c r="BA175" i="75"/>
  <c r="BA477" i="75"/>
  <c r="BA278" i="75"/>
  <c r="BA494" i="75"/>
  <c r="BA177" i="75"/>
  <c r="BA637" i="75"/>
  <c r="BA46" i="75"/>
  <c r="BA257" i="75"/>
  <c r="BA516" i="75"/>
  <c r="BA472" i="75"/>
  <c r="BA651" i="75"/>
  <c r="BA364" i="75"/>
  <c r="BA333" i="75"/>
  <c r="BA572" i="75"/>
  <c r="BA667" i="75"/>
  <c r="BA169" i="75"/>
  <c r="BA242" i="75"/>
  <c r="BA510" i="75"/>
  <c r="BA36" i="75"/>
  <c r="BA59" i="75"/>
  <c r="BA502" i="75"/>
  <c r="BA579" i="75"/>
  <c r="BA3" i="75"/>
  <c r="BA57" i="75"/>
  <c r="BA58" i="75"/>
  <c r="BA7" i="75"/>
  <c r="BA126" i="75"/>
  <c r="BA183" i="75"/>
  <c r="BA524" i="75"/>
  <c r="BA106" i="75"/>
  <c r="BA222" i="75"/>
  <c r="BA580" i="75"/>
  <c r="BA674" i="75"/>
  <c r="BA29" i="75"/>
  <c r="BA11" i="75"/>
  <c r="BA582" i="75"/>
  <c r="BA273" i="75"/>
  <c r="BA164" i="75"/>
  <c r="BA626" i="75"/>
  <c r="BA179" i="75"/>
  <c r="BA269" i="75"/>
  <c r="BA96" i="75"/>
  <c r="BA305" i="75"/>
  <c r="BA437" i="75"/>
  <c r="BA180" i="75"/>
  <c r="BA221" i="75"/>
  <c r="BA599" i="75"/>
  <c r="BA47" i="75"/>
  <c r="BA226" i="75"/>
  <c r="BA587" i="75"/>
  <c r="BA67" i="75"/>
  <c r="BA155" i="75"/>
  <c r="BA181" i="75"/>
  <c r="BA124" i="75"/>
  <c r="BA206" i="75"/>
  <c r="BA192" i="75"/>
  <c r="BA459" i="75"/>
  <c r="BA467" i="75"/>
  <c r="BA225" i="75"/>
  <c r="BA292" i="75"/>
  <c r="BA595" i="75"/>
  <c r="BA341" i="75"/>
  <c r="BA19" i="75"/>
  <c r="BA619" i="75"/>
  <c r="BA361" i="75"/>
  <c r="BA154" i="75"/>
  <c r="BA215" i="75"/>
  <c r="BA93" i="75"/>
  <c r="BA358" i="75"/>
  <c r="BA14" i="75"/>
  <c r="BA391" i="75"/>
  <c r="BA409" i="75"/>
  <c r="BA256" i="75"/>
  <c r="BA533" i="75"/>
  <c r="BA661" i="75"/>
  <c r="BA355" i="75"/>
  <c r="BA33" i="75"/>
  <c r="BA318" i="75"/>
  <c r="BA530" i="75"/>
  <c r="BA540" i="75"/>
  <c r="BA600" i="75"/>
  <c r="BA382" i="75"/>
  <c r="BA276" i="75"/>
  <c r="BA156" i="75"/>
  <c r="BA307" i="75"/>
  <c r="BA492" i="75"/>
  <c r="BA396" i="75"/>
  <c r="BA113" i="75"/>
  <c r="BA647" i="75"/>
  <c r="BA10" i="75"/>
  <c r="BA563" i="75"/>
  <c r="BA658" i="75"/>
  <c r="BA2" i="75"/>
  <c r="BA345" i="75"/>
  <c r="BA369" i="75"/>
  <c r="BA529" i="75"/>
  <c r="BA139" i="75"/>
  <c r="BA55" i="75"/>
  <c r="BA239" i="75"/>
  <c r="BA417" i="75"/>
  <c r="BA606" i="75"/>
  <c r="BA335" i="75"/>
  <c r="BA32" i="75"/>
  <c r="BA519" i="75"/>
  <c r="BA480" i="75"/>
  <c r="BA534" i="75"/>
  <c r="BA34" i="75"/>
  <c r="BA298" i="75"/>
  <c r="BA399" i="75"/>
  <c r="BA439" i="75"/>
  <c r="BA150" i="75"/>
  <c r="BA262" i="75"/>
  <c r="BA186" i="75"/>
  <c r="AM93" i="75" l="1"/>
  <c r="BA408" i="75"/>
  <c r="BA371" i="75"/>
  <c r="AT653" i="75"/>
  <c r="AM371" i="75"/>
  <c r="AF189" i="75"/>
  <c r="AF568" i="75"/>
  <c r="BA462" i="75"/>
  <c r="BB462" i="75" s="1"/>
  <c r="AT374" i="75"/>
  <c r="BB374" i="75" s="1"/>
  <c r="AM475" i="75"/>
  <c r="BA436" i="75"/>
  <c r="BA321" i="75"/>
  <c r="BB321" i="75" s="1"/>
  <c r="BA252" i="75"/>
  <c r="AM359" i="75"/>
  <c r="AF245" i="75"/>
  <c r="AT87" i="75"/>
  <c r="AT552" i="75"/>
  <c r="AT658" i="75"/>
  <c r="AT640" i="75"/>
  <c r="BB640" i="75" s="1"/>
  <c r="AT277" i="75"/>
  <c r="AM457" i="75"/>
  <c r="BB457" i="75" s="1"/>
  <c r="AF101" i="75"/>
  <c r="BB101" i="75" s="1"/>
  <c r="AF408" i="75"/>
  <c r="AF279" i="75"/>
  <c r="BB279" i="75" s="1"/>
  <c r="BA170" i="75"/>
  <c r="BA279" i="75"/>
  <c r="BA410" i="75"/>
  <c r="AT353" i="75"/>
  <c r="AT152" i="75"/>
  <c r="AT76" i="75"/>
  <c r="AT495" i="75"/>
  <c r="AT201" i="75"/>
  <c r="AM217" i="75"/>
  <c r="BB217" i="75" s="1"/>
  <c r="AM267" i="75"/>
  <c r="AF658" i="75"/>
  <c r="BB658" i="75" s="1"/>
  <c r="AF451" i="75"/>
  <c r="BA48" i="75"/>
  <c r="AM4" i="75"/>
  <c r="AF640" i="75"/>
  <c r="AM110" i="75"/>
  <c r="BA455" i="75"/>
  <c r="BA461" i="75"/>
  <c r="AF353" i="75"/>
  <c r="BA245" i="75"/>
  <c r="AT217" i="75"/>
  <c r="AF174" i="75"/>
  <c r="BB174" i="75" s="1"/>
  <c r="BA414" i="75"/>
  <c r="BB414" i="75" s="1"/>
  <c r="BA495" i="75"/>
  <c r="BB495" i="75" s="1"/>
  <c r="AT279" i="75"/>
  <c r="AT146" i="75"/>
  <c r="BA8" i="75"/>
  <c r="BA110" i="75"/>
  <c r="BA583" i="75"/>
  <c r="BA491" i="75"/>
  <c r="BA383" i="75"/>
  <c r="AT17" i="75"/>
  <c r="AM592" i="75"/>
  <c r="BB592" i="75" s="1"/>
  <c r="AM87" i="75"/>
  <c r="AM463" i="75"/>
  <c r="AM543" i="75"/>
  <c r="AF374" i="75"/>
  <c r="BA84" i="75"/>
  <c r="AT100" i="75"/>
  <c r="AT252" i="75"/>
  <c r="BB252" i="75" s="1"/>
  <c r="AM398" i="75"/>
  <c r="AM487" i="75"/>
  <c r="AT60" i="75"/>
  <c r="AM347" i="75"/>
  <c r="AT293" i="75"/>
  <c r="BB293" i="75" s="1"/>
  <c r="AF176" i="75"/>
  <c r="BA293" i="75"/>
  <c r="BA300" i="75"/>
  <c r="AT616" i="75"/>
  <c r="AT447" i="75"/>
  <c r="AM596" i="75"/>
  <c r="BA653" i="75"/>
  <c r="BB653" i="75" s="1"/>
  <c r="AT191" i="75"/>
  <c r="AT598" i="75"/>
  <c r="BB598" i="75" s="1"/>
  <c r="AM616" i="75"/>
  <c r="BB616" i="75" s="1"/>
  <c r="AM437" i="75"/>
  <c r="BB437" i="75" s="1"/>
  <c r="AF460" i="75"/>
  <c r="BA191" i="75"/>
  <c r="BA131" i="75"/>
  <c r="AT666" i="75"/>
  <c r="AM615" i="75"/>
  <c r="AM297" i="75"/>
  <c r="AM668" i="75"/>
  <c r="BB668" i="75" s="1"/>
  <c r="AF347" i="75"/>
  <c r="BA31" i="75"/>
  <c r="AT347" i="75"/>
  <c r="AT578" i="75"/>
  <c r="AM277" i="75"/>
  <c r="AF635" i="75"/>
  <c r="BB635" i="75" s="1"/>
  <c r="AF660" i="75"/>
  <c r="BB660" i="75" s="1"/>
  <c r="AF327" i="75"/>
  <c r="BB327" i="75" s="1"/>
  <c r="AT295" i="75"/>
  <c r="BB295" i="75" s="1"/>
  <c r="BA229" i="75"/>
  <c r="AT84" i="75"/>
  <c r="BB84" i="75" s="1"/>
  <c r="AF294" i="75"/>
  <c r="BB294" i="75" s="1"/>
  <c r="BA312" i="75"/>
  <c r="BB312" i="75" s="1"/>
  <c r="AT475" i="75"/>
  <c r="AM441" i="75"/>
  <c r="BB441" i="75" s="1"/>
  <c r="AM453" i="75"/>
  <c r="AM306" i="75"/>
  <c r="AF495" i="75"/>
  <c r="BA76" i="75"/>
  <c r="BA233" i="75"/>
  <c r="BB233" i="75" s="1"/>
  <c r="AM464" i="75"/>
  <c r="BB464" i="75" s="1"/>
  <c r="AF373" i="75"/>
  <c r="AF520" i="75"/>
  <c r="AF208" i="75"/>
  <c r="AT144" i="75"/>
  <c r="BB144" i="75" s="1"/>
  <c r="AF462" i="75"/>
  <c r="BA615" i="75"/>
  <c r="BB615" i="75" s="1"/>
  <c r="BA544" i="75"/>
  <c r="BB544" i="75" s="1"/>
  <c r="AM176" i="75"/>
  <c r="AM348" i="75"/>
  <c r="BB348" i="75" s="1"/>
  <c r="AM98" i="75"/>
  <c r="AF306" i="75"/>
  <c r="BB306" i="75" s="1"/>
  <c r="AT482" i="75"/>
  <c r="BB482" i="75" s="1"/>
  <c r="BA348" i="75"/>
  <c r="BA568" i="75"/>
  <c r="AM269" i="75"/>
  <c r="AF575" i="75"/>
  <c r="BB575" i="75" s="1"/>
  <c r="AM526" i="75"/>
  <c r="BB526" i="75" s="1"/>
  <c r="BA244" i="75"/>
  <c r="BB244" i="75" s="1"/>
  <c r="BA496" i="75"/>
  <c r="AT383" i="75"/>
  <c r="BB383" i="75" s="1"/>
  <c r="AM101" i="75"/>
  <c r="AM170" i="75"/>
  <c r="BB170" i="75" s="1"/>
  <c r="AF229" i="75"/>
  <c r="AF297" i="75"/>
  <c r="AF86" i="75"/>
  <c r="BB86" i="75" s="1"/>
  <c r="AF463" i="75"/>
  <c r="BA482" i="75"/>
  <c r="BA359" i="75"/>
  <c r="BB359" i="75" s="1"/>
  <c r="AT147" i="75"/>
  <c r="BB147" i="75" s="1"/>
  <c r="AT48" i="75"/>
  <c r="BB48" i="75" s="1"/>
  <c r="AT592" i="75"/>
  <c r="AM229" i="75"/>
  <c r="AF666" i="75"/>
  <c r="AF555" i="75"/>
  <c r="BB555" i="75" s="1"/>
  <c r="BA453" i="75"/>
  <c r="AT278" i="75"/>
  <c r="BB278" i="75" s="1"/>
  <c r="AT251" i="75"/>
  <c r="AM520" i="75"/>
  <c r="AF447" i="75"/>
  <c r="AF76" i="75"/>
  <c r="AT566" i="75"/>
  <c r="AT300" i="75"/>
  <c r="AM35" i="75"/>
  <c r="BB35" i="75" s="1"/>
  <c r="AT35" i="75"/>
  <c r="AM275" i="75"/>
  <c r="BB275" i="75" s="1"/>
  <c r="AM303" i="75"/>
  <c r="BB303" i="75" s="1"/>
  <c r="AF453" i="75"/>
  <c r="BB453" i="75" s="1"/>
  <c r="AM313" i="75"/>
  <c r="BB313" i="75" s="1"/>
  <c r="AM13" i="75"/>
  <c r="BA201" i="75"/>
  <c r="AT348" i="75"/>
  <c r="AF131" i="75"/>
  <c r="AM31" i="75"/>
  <c r="BB31" i="75" s="1"/>
  <c r="AF552" i="75"/>
  <c r="BB552" i="75" s="1"/>
  <c r="AM491" i="75"/>
  <c r="AT519" i="75"/>
  <c r="AM172" i="75"/>
  <c r="BB172" i="75" s="1"/>
  <c r="AF410" i="75"/>
  <c r="AM331" i="75"/>
  <c r="BB331" i="75" s="1"/>
  <c r="AF267" i="75"/>
  <c r="BB267" i="75" s="1"/>
  <c r="AM100" i="75"/>
  <c r="AF436" i="75"/>
  <c r="BA666" i="75"/>
  <c r="BA13" i="75"/>
  <c r="AT410" i="75"/>
  <c r="AF87" i="75"/>
  <c r="AF611" i="75"/>
  <c r="AM611" i="75"/>
  <c r="BB611" i="75" s="1"/>
  <c r="BA267" i="75"/>
  <c r="AT8" i="75"/>
  <c r="BB8" i="75" s="1"/>
  <c r="AM88" i="75"/>
  <c r="AM496" i="75"/>
  <c r="BB496" i="75" s="1"/>
  <c r="BA451" i="75"/>
  <c r="AT98" i="75"/>
  <c r="AF251" i="75"/>
  <c r="AF659" i="75"/>
  <c r="BB659" i="75" s="1"/>
  <c r="AT88" i="75"/>
  <c r="AT304" i="75"/>
  <c r="AT436" i="75"/>
  <c r="AM304" i="75"/>
  <c r="AF10" i="75"/>
  <c r="BB10" i="75" s="1"/>
  <c r="BA566" i="75"/>
  <c r="AT176" i="75"/>
  <c r="AM510" i="75"/>
  <c r="BB510" i="75" s="1"/>
  <c r="BA98" i="75"/>
  <c r="AM447" i="75"/>
  <c r="AF146" i="75"/>
  <c r="BB146" i="75" s="1"/>
  <c r="BA475" i="75"/>
  <c r="BB428" i="75"/>
  <c r="BB85" i="75"/>
  <c r="BB7" i="75"/>
  <c r="BB34" i="75"/>
  <c r="BB477" i="75"/>
  <c r="BB620" i="75"/>
  <c r="BB302" i="75"/>
  <c r="BB357" i="75"/>
  <c r="BB488" i="75"/>
  <c r="BB109" i="75"/>
  <c r="BB111" i="75"/>
  <c r="BB108" i="75"/>
  <c r="BB380" i="75"/>
  <c r="BB264" i="75"/>
  <c r="BB570" i="75"/>
  <c r="BB602" i="75"/>
  <c r="BB377" i="75"/>
  <c r="BB14" i="75"/>
  <c r="BB189" i="75"/>
  <c r="BB424" i="75"/>
  <c r="BB619" i="75"/>
  <c r="BB532" i="75"/>
  <c r="BB400" i="75"/>
  <c r="BB32" i="75"/>
  <c r="BB472" i="75"/>
  <c r="BB50" i="75"/>
  <c r="BB241" i="75"/>
  <c r="BB631" i="75"/>
  <c r="BB378" i="75"/>
  <c r="BB469" i="75"/>
  <c r="BB326" i="75"/>
  <c r="BB561" i="75"/>
  <c r="BB81" i="75"/>
  <c r="BB228" i="75"/>
  <c r="BB546" i="75"/>
  <c r="BB550" i="75"/>
  <c r="BB439" i="75"/>
  <c r="BB155" i="75"/>
  <c r="BB205" i="75"/>
  <c r="BB2" i="75"/>
  <c r="BB18" i="75"/>
  <c r="BB171" i="75"/>
  <c r="BB262" i="75"/>
  <c r="BB648" i="75"/>
  <c r="BB213" i="75"/>
  <c r="BB89" i="75"/>
  <c r="BB52" i="75"/>
  <c r="BB513" i="75"/>
  <c r="BB559" i="75"/>
  <c r="BB49" i="75"/>
  <c r="BB672" i="75"/>
  <c r="BB565" i="75"/>
  <c r="BB139" i="75"/>
  <c r="BB307" i="75"/>
  <c r="BB220" i="75"/>
  <c r="BB92" i="75"/>
  <c r="BB542" i="75"/>
  <c r="BB158" i="75"/>
  <c r="BB409" i="75"/>
  <c r="BB572" i="75"/>
  <c r="BB128" i="75"/>
  <c r="BB99" i="75"/>
  <c r="BB523" i="75"/>
  <c r="BB237" i="75"/>
  <c r="BB539" i="75"/>
  <c r="BB6" i="75"/>
  <c r="BB268" i="75"/>
  <c r="BB78" i="75"/>
  <c r="BB418" i="75"/>
  <c r="BB675" i="75"/>
  <c r="BB199" i="75"/>
  <c r="BB498" i="75"/>
  <c r="BB547" i="75"/>
  <c r="BB360" i="75"/>
  <c r="BB33" i="75"/>
  <c r="BB536" i="75"/>
  <c r="BB392" i="75"/>
  <c r="BB402" i="75"/>
  <c r="BB260" i="75"/>
  <c r="BB669" i="75"/>
  <c r="BB521" i="75"/>
  <c r="BB216" i="75"/>
  <c r="BB397" i="75"/>
  <c r="BB44" i="75"/>
  <c r="BB63" i="75"/>
  <c r="BB57" i="75"/>
  <c r="BB645" i="75"/>
  <c r="BB28" i="75"/>
  <c r="BB365" i="75"/>
  <c r="BB332" i="75"/>
  <c r="BB486" i="75"/>
  <c r="BB335" i="75"/>
  <c r="BB438" i="75"/>
  <c r="BB247" i="75"/>
  <c r="BB47" i="75"/>
  <c r="BB446" i="75"/>
  <c r="BB512" i="75"/>
  <c r="BB393" i="75"/>
  <c r="BB239" i="75"/>
  <c r="BB396" i="75"/>
  <c r="BB529" i="75"/>
  <c r="BB226" i="75"/>
  <c r="BB667" i="75"/>
  <c r="BB345" i="75"/>
  <c r="BB276" i="75"/>
  <c r="BB225" i="75"/>
  <c r="BB11" i="75"/>
  <c r="BB567" i="75"/>
  <c r="BB643" i="75"/>
  <c r="BB646" i="75"/>
  <c r="BB206" i="75"/>
  <c r="BB431" i="75"/>
  <c r="BB19" i="75"/>
  <c r="BB661" i="75"/>
  <c r="BB597" i="75"/>
  <c r="BB361" i="75"/>
  <c r="BB46" i="75"/>
  <c r="BB603" i="75"/>
  <c r="BB408" i="75"/>
  <c r="BB184" i="75"/>
  <c r="BB399" i="75"/>
  <c r="BB273" i="75"/>
  <c r="BB505" i="75"/>
  <c r="BB218" i="75"/>
  <c r="BB411" i="75"/>
  <c r="BB330" i="75"/>
  <c r="BB116" i="75"/>
  <c r="BB507" i="75"/>
  <c r="BB245" i="75"/>
  <c r="BB124" i="75"/>
  <c r="BB96" i="75"/>
  <c r="BB420" i="75"/>
  <c r="BB182" i="75"/>
  <c r="BB585" i="75"/>
  <c r="BB179" i="75"/>
  <c r="BB528" i="75"/>
  <c r="BB138" i="75"/>
  <c r="BB290" i="75"/>
  <c r="BB626" i="75"/>
  <c r="BB421" i="75"/>
  <c r="BB386" i="75"/>
  <c r="BB51" i="75"/>
  <c r="BB609" i="75"/>
  <c r="BB483" i="75"/>
  <c r="BB142" i="75"/>
  <c r="BB143" i="75"/>
  <c r="BB440" i="75"/>
  <c r="BB130" i="75"/>
  <c r="BB491" i="75"/>
  <c r="BB53" i="75"/>
  <c r="BB589" i="75"/>
  <c r="BB459" i="75"/>
  <c r="BB299" i="75"/>
  <c r="BB370" i="75"/>
  <c r="BB364" i="75"/>
  <c r="BB66" i="75"/>
  <c r="BB385" i="75"/>
  <c r="BB210" i="75"/>
  <c r="BB263" i="75"/>
  <c r="BB71" i="75"/>
  <c r="BB662" i="75"/>
  <c r="BB152" i="75"/>
  <c r="BB406" i="75"/>
  <c r="BB346" i="75"/>
  <c r="BB628" i="75"/>
  <c r="BB61" i="75"/>
  <c r="BB324" i="75"/>
  <c r="BB419" i="75"/>
  <c r="BB3" i="75"/>
  <c r="BB467" i="75"/>
  <c r="BB187" i="75"/>
  <c r="BB231" i="75"/>
  <c r="BB236" i="75"/>
  <c r="BB156" i="75"/>
  <c r="BB283" i="75"/>
  <c r="BB353" i="75"/>
  <c r="BB577" i="75"/>
  <c r="BB362" i="75"/>
  <c r="BB530" i="75"/>
  <c r="BB384" i="75"/>
  <c r="BB366" i="75"/>
  <c r="BB581" i="75"/>
  <c r="BB310" i="75"/>
  <c r="BB117" i="75"/>
  <c r="BB527" i="75"/>
  <c r="BB149" i="75"/>
  <c r="BB80" i="75"/>
  <c r="BB594" i="75"/>
  <c r="BB485" i="75"/>
  <c r="BB617" i="75"/>
  <c r="BB674" i="75"/>
  <c r="BB372" i="75"/>
  <c r="BB355" i="75"/>
  <c r="BB36" i="75"/>
  <c r="BB442" i="75"/>
  <c r="BB558" i="75"/>
  <c r="BB323" i="75"/>
  <c r="BB593" i="75"/>
  <c r="BB90" i="75"/>
  <c r="BB497" i="75"/>
  <c r="BB650" i="75"/>
  <c r="BB167" i="75"/>
  <c r="BB427" i="75"/>
  <c r="BB368" i="75"/>
  <c r="BB242" i="75"/>
  <c r="BB296" i="75"/>
  <c r="BB545" i="75"/>
  <c r="BB198" i="75"/>
  <c r="BB652" i="75"/>
  <c r="BB444" i="75"/>
  <c r="BB148" i="75"/>
  <c r="BB604" i="75"/>
  <c r="BB135" i="75"/>
  <c r="BB107" i="75"/>
  <c r="BB422" i="75"/>
  <c r="BB288" i="75"/>
  <c r="BB232" i="75"/>
  <c r="BB272" i="75"/>
  <c r="BB612" i="75"/>
  <c r="BB60" i="75"/>
  <c r="BB351" i="75"/>
  <c r="BB618" i="75"/>
  <c r="BB519" i="75"/>
  <c r="BB533" i="75"/>
  <c r="BB595" i="75"/>
  <c r="BB610" i="75"/>
  <c r="BB473" i="75"/>
  <c r="BB454" i="75"/>
  <c r="BB286" i="75"/>
  <c r="BB193" i="75"/>
  <c r="BB349" i="75"/>
  <c r="BB599" i="75"/>
  <c r="BB188" i="75"/>
  <c r="BB17" i="75"/>
  <c r="BB614" i="75"/>
  <c r="BB29" i="75"/>
  <c r="BB318" i="75"/>
  <c r="BB59" i="75"/>
  <c r="BB339" i="75"/>
  <c r="BB445" i="75"/>
  <c r="BB548" i="75"/>
  <c r="BB630" i="75"/>
  <c r="BB627" i="75"/>
  <c r="BB586" i="75"/>
  <c r="BB185" i="75"/>
  <c r="BB173" i="75"/>
  <c r="BB229" i="75"/>
  <c r="BB564" i="75"/>
  <c r="BB82" i="75"/>
  <c r="BB413" i="75"/>
  <c r="BB416" i="75"/>
  <c r="BB180" i="75"/>
  <c r="BB535" i="75"/>
  <c r="BB234" i="75"/>
  <c r="BB126" i="75"/>
  <c r="BB647" i="75"/>
  <c r="BB70" i="75"/>
  <c r="BB292" i="75"/>
  <c r="BB256" i="75"/>
  <c r="BB186" i="75"/>
  <c r="BB192" i="75"/>
  <c r="BB337" i="75"/>
  <c r="BB42" i="75"/>
  <c r="BB162" i="75"/>
  <c r="BB492" i="75"/>
  <c r="BB301" i="75"/>
  <c r="BB26" i="75"/>
  <c r="BB471" i="75"/>
  <c r="BB560" i="75"/>
  <c r="BB269" i="75"/>
  <c r="BB524" i="75"/>
  <c r="BB68" i="75"/>
  <c r="BB607" i="75"/>
  <c r="BB73" i="75"/>
  <c r="BB280" i="75"/>
  <c r="BB37" i="75"/>
  <c r="BB344" i="75"/>
  <c r="BB518" i="75"/>
  <c r="BB632" i="75"/>
  <c r="BB500" i="75"/>
  <c r="BB265" i="75"/>
  <c r="BB133" i="75"/>
  <c r="BB21" i="75"/>
  <c r="BB591" i="75"/>
  <c r="BB183" i="75"/>
  <c r="BB398" i="75"/>
  <c r="BB601" i="75"/>
  <c r="BB388" i="75"/>
  <c r="BB517" i="75"/>
  <c r="BB557" i="75"/>
  <c r="BB41" i="75"/>
  <c r="BB508" i="75"/>
  <c r="BB151" i="75"/>
  <c r="BB531" i="75"/>
  <c r="BB43" i="75"/>
  <c r="BB606" i="75"/>
  <c r="BB190" i="75"/>
  <c r="BB12" i="75"/>
  <c r="BB30" i="75"/>
  <c r="BB621" i="75"/>
  <c r="BB522" i="75"/>
  <c r="BB549" i="75"/>
  <c r="BB379" i="75"/>
  <c r="BB556" i="75"/>
  <c r="BB465" i="75"/>
  <c r="BB195" i="75"/>
  <c r="BB551" i="75"/>
  <c r="BB67" i="75"/>
  <c r="BB169" i="75"/>
  <c r="BB390" i="75"/>
  <c r="BB207" i="75"/>
  <c r="BB448" i="75"/>
  <c r="BB458" i="75"/>
  <c r="BB261" i="75"/>
  <c r="BB476" i="75"/>
  <c r="BB634" i="75"/>
  <c r="BB543" i="75"/>
  <c r="BB376" i="75"/>
  <c r="BB625" i="75"/>
  <c r="BB285" i="75"/>
  <c r="BB141" i="75"/>
  <c r="BB417" i="75"/>
  <c r="BB600" i="75"/>
  <c r="BB494" i="75"/>
  <c r="BB641" i="75"/>
  <c r="BB354" i="75"/>
  <c r="BB281" i="75"/>
  <c r="BB569" i="75"/>
  <c r="BB122" i="75"/>
  <c r="BB311" i="75"/>
  <c r="BB470" i="75"/>
  <c r="BB102" i="75"/>
  <c r="BB64" i="75"/>
  <c r="BB39" i="75"/>
  <c r="BB93" i="75"/>
  <c r="BB434" i="75"/>
  <c r="BB319" i="75"/>
  <c r="BB230" i="75"/>
  <c r="BB127" i="75"/>
  <c r="BB77" i="75"/>
  <c r="BB534" i="75"/>
  <c r="BB15" i="75"/>
  <c r="BB336" i="75"/>
  <c r="BB27" i="75"/>
  <c r="BB54" i="75"/>
  <c r="BB363" i="75"/>
  <c r="BB608" i="75"/>
  <c r="BB298" i="75"/>
  <c r="BB358" i="75"/>
  <c r="BB484" i="75"/>
  <c r="BB20" i="75"/>
  <c r="BB235" i="75"/>
  <c r="BB215" i="75"/>
  <c r="BB154" i="75"/>
  <c r="BB580" i="75"/>
  <c r="BB175" i="75"/>
  <c r="BB110" i="75"/>
  <c r="BB387" i="75"/>
  <c r="BB656" i="75"/>
  <c r="BB45" i="75"/>
  <c r="BB250" i="75"/>
  <c r="BB309" i="75"/>
  <c r="BB160" i="75"/>
  <c r="BB333" i="75"/>
  <c r="BB105" i="75"/>
  <c r="BB425" i="75"/>
  <c r="BB587" i="75"/>
  <c r="BB248" i="75"/>
  <c r="BB622" i="75"/>
  <c r="BB373" i="75"/>
  <c r="BB277" i="75"/>
  <c r="BB588" i="75"/>
  <c r="BB573" i="75"/>
  <c r="BB55" i="75"/>
  <c r="BB164" i="75"/>
  <c r="BB489" i="75"/>
  <c r="BB266" i="75"/>
  <c r="BB501" i="75"/>
  <c r="BB249" i="75"/>
  <c r="BB654" i="75"/>
  <c r="BB83" i="75"/>
  <c r="BB145" i="75"/>
  <c r="BB503" i="75"/>
  <c r="BB165" i="75"/>
  <c r="BB553" i="75"/>
  <c r="BB455" i="75"/>
  <c r="BB638" i="75"/>
  <c r="BB403" i="75"/>
  <c r="BB4" i="75"/>
  <c r="BB401" i="75"/>
  <c r="BB282" i="75"/>
  <c r="BB219" i="75"/>
  <c r="BB644" i="75"/>
  <c r="BB178" i="75"/>
  <c r="BB211" i="75"/>
  <c r="BB74" i="75"/>
  <c r="BB583" i="75"/>
  <c r="BB375" i="75"/>
  <c r="BB671" i="75"/>
  <c r="BB670" i="75"/>
  <c r="BB202" i="75"/>
  <c r="BB429" i="75"/>
  <c r="BB137" i="75"/>
  <c r="BB223" i="75"/>
  <c r="BB515" i="75"/>
  <c r="BB274" i="75"/>
  <c r="BB537" i="75"/>
  <c r="BB270" i="75"/>
  <c r="BB395" i="75"/>
  <c r="BB342" i="75"/>
  <c r="BB382" i="75"/>
  <c r="BB651" i="75"/>
  <c r="BB574" i="75"/>
  <c r="BB636" i="75"/>
  <c r="BB435" i="75"/>
  <c r="BB582" i="75"/>
  <c r="BB58" i="75"/>
  <c r="BB115" i="75"/>
  <c r="BB449" i="75"/>
  <c r="BB655" i="75"/>
  <c r="BB204" i="75"/>
  <c r="BB649" i="75"/>
  <c r="BB315" i="75"/>
  <c r="BB490" i="75"/>
  <c r="BB511" i="75"/>
  <c r="BB443" i="75"/>
  <c r="BB367" i="75"/>
  <c r="BB94" i="75"/>
  <c r="BB196" i="75"/>
  <c r="BB168" i="75"/>
  <c r="BB629" i="75"/>
  <c r="BB212" i="75"/>
  <c r="BB255" i="75"/>
  <c r="BB343" i="75"/>
  <c r="BB289" i="75"/>
  <c r="BB563" i="75"/>
  <c r="BB308" i="75"/>
  <c r="BB480" i="75"/>
  <c r="BB499" i="75"/>
  <c r="BB479" i="75"/>
  <c r="BB287" i="75"/>
  <c r="BB540" i="75"/>
  <c r="BB391" i="75"/>
  <c r="BB221" i="75"/>
  <c r="BB516" i="75"/>
  <c r="BB197" i="75"/>
  <c r="BB407" i="75"/>
  <c r="BB538" i="75"/>
  <c r="BB405" i="75"/>
  <c r="BB214" i="75"/>
  <c r="BB389" i="75"/>
  <c r="BB466" i="75"/>
  <c r="BB79" i="75"/>
  <c r="BB118" i="75"/>
  <c r="BB613" i="75"/>
  <c r="BB514" i="75"/>
  <c r="BB381" i="75"/>
  <c r="BB316" i="75"/>
  <c r="BB72" i="75"/>
  <c r="BB509" i="75"/>
  <c r="BB322" i="75"/>
  <c r="BB136" i="75"/>
  <c r="BB352" i="75"/>
  <c r="BB91" i="75"/>
  <c r="BB452" i="75"/>
  <c r="BB121" i="75"/>
  <c r="BB75" i="75"/>
  <c r="BB456" i="75"/>
  <c r="BB481" i="75"/>
  <c r="BB605" i="75"/>
  <c r="BB504" i="75"/>
  <c r="BB433" i="75"/>
  <c r="BB113" i="75"/>
  <c r="BB341" i="75"/>
  <c r="BB257" i="75"/>
  <c r="BB578" i="75"/>
  <c r="BB525" i="75"/>
  <c r="BB114" i="75"/>
  <c r="BB161" i="75"/>
  <c r="BB259" i="75"/>
  <c r="BB5" i="75"/>
  <c r="BB238" i="75"/>
  <c r="BB24" i="75"/>
  <c r="BB328" i="75"/>
  <c r="BB65" i="75"/>
  <c r="BB624" i="75"/>
  <c r="BB253" i="75"/>
  <c r="BB562" i="75"/>
  <c r="BB9" i="75"/>
  <c r="BB493" i="75"/>
  <c r="BB340" i="75"/>
  <c r="BB227" i="75"/>
  <c r="BB129" i="75"/>
  <c r="BB203" i="75"/>
  <c r="BB487" i="75"/>
  <c r="BB209" i="75"/>
  <c r="BB132" i="75"/>
  <c r="BB291" i="75"/>
  <c r="BB664" i="75"/>
  <c r="BB665" i="75"/>
  <c r="BB412" i="75"/>
  <c r="BB642" i="75"/>
  <c r="BB432" i="75"/>
  <c r="BB329" i="75"/>
  <c r="BB320" i="75"/>
  <c r="BB554" i="75"/>
  <c r="BB163" i="75"/>
  <c r="BB120" i="75"/>
  <c r="BB673" i="75"/>
  <c r="BB314" i="75"/>
  <c r="BB104" i="75"/>
  <c r="BB157" i="75"/>
  <c r="BB194" i="75"/>
  <c r="BB25" i="75"/>
  <c r="BB369" i="75"/>
  <c r="BB134" i="75"/>
  <c r="BB415" i="75"/>
  <c r="BB426" i="75"/>
  <c r="BB166" i="75"/>
  <c r="BB176" i="75"/>
  <c r="BB258" i="75"/>
  <c r="BB150" i="75"/>
  <c r="BB305" i="75"/>
  <c r="BB222" i="75"/>
  <c r="BB579" i="75"/>
  <c r="BB637" i="75"/>
  <c r="BB334" i="75"/>
  <c r="BB584" i="75"/>
  <c r="BB208" i="75"/>
  <c r="BB23" i="75"/>
  <c r="BB596" i="75"/>
  <c r="BB112" i="75"/>
  <c r="BB119" i="75"/>
  <c r="BB125" i="75"/>
  <c r="BB590" i="75"/>
  <c r="BB22" i="75"/>
  <c r="BB62" i="75"/>
  <c r="BB56" i="75"/>
  <c r="BB663" i="75"/>
  <c r="BB657" i="75"/>
  <c r="BB159" i="75"/>
  <c r="BB474" i="75"/>
  <c r="BB271" i="75"/>
  <c r="BB506" i="75"/>
  <c r="BB95" i="75"/>
  <c r="BB404" i="75"/>
  <c r="BB317" i="75"/>
  <c r="BB450" i="75"/>
  <c r="BB423" i="75"/>
  <c r="BB69" i="75"/>
  <c r="BB394" i="75"/>
  <c r="BB468" i="75"/>
  <c r="BB243" i="75"/>
  <c r="BB356" i="75"/>
  <c r="BB460" i="75"/>
  <c r="BB123" i="75"/>
  <c r="BB181" i="75"/>
  <c r="BB240" i="75"/>
  <c r="BB430" i="75"/>
  <c r="BB461" i="75"/>
  <c r="BB106" i="75"/>
  <c r="BB502" i="75"/>
  <c r="BB177" i="75"/>
  <c r="BB350" i="75"/>
  <c r="BB639" i="75"/>
  <c r="BB338" i="75"/>
  <c r="BB200" i="75"/>
  <c r="BB224" i="75"/>
  <c r="BB153" i="75"/>
  <c r="BB40" i="75"/>
  <c r="BB16" i="75"/>
  <c r="BB576" i="75"/>
  <c r="BB38" i="75"/>
  <c r="BB97" i="75"/>
  <c r="BB246" i="75"/>
  <c r="BB371" i="75"/>
  <c r="BB325" i="75"/>
  <c r="BB140" i="75"/>
  <c r="BB103" i="75"/>
  <c r="BB541" i="75"/>
  <c r="BB623" i="75"/>
  <c r="BB284" i="75"/>
  <c r="BB571" i="75"/>
  <c r="BB633" i="75"/>
  <c r="N254" i="75"/>
  <c r="R254" i="75" s="1"/>
  <c r="N478" i="75"/>
  <c r="R478" i="75" s="1"/>
  <c r="BB87" i="75" l="1"/>
  <c r="BB300" i="75"/>
  <c r="BB347" i="75"/>
  <c r="BB88" i="75"/>
  <c r="BB566" i="75"/>
  <c r="BB191" i="75"/>
  <c r="BB131" i="75"/>
  <c r="BB76" i="75"/>
  <c r="BB447" i="75"/>
  <c r="BB436" i="75"/>
  <c r="BB201" i="75"/>
  <c r="BB463" i="75"/>
  <c r="BB568" i="75"/>
  <c r="BB520" i="75"/>
  <c r="BB451" i="75"/>
  <c r="BB100" i="75"/>
  <c r="BB475" i="75"/>
  <c r="BB666" i="75"/>
  <c r="BB98" i="75"/>
  <c r="BB13" i="75"/>
  <c r="BB251" i="75"/>
  <c r="BB304" i="75"/>
  <c r="BB297" i="75"/>
  <c r="BB410" i="75"/>
  <c r="Y478" i="75"/>
  <c r="S478" i="75"/>
  <c r="T478" i="75" s="1"/>
  <c r="S254" i="75"/>
  <c r="T254" i="75" s="1"/>
  <c r="Y254" i="75"/>
  <c r="D161" i="69" l="1"/>
  <c r="AK254" i="75"/>
  <c r="AY254" i="75"/>
  <c r="AD254" i="75"/>
  <c r="AR254" i="75"/>
  <c r="D81" i="69"/>
  <c r="AD478" i="75"/>
  <c r="AY478" i="75"/>
  <c r="AR478" i="75"/>
  <c r="AK478" i="75"/>
  <c r="AS478" i="75" l="1"/>
  <c r="AT478" i="75" s="1"/>
  <c r="AZ478" i="75"/>
  <c r="BA478" i="75" s="1"/>
  <c r="AE478" i="75"/>
  <c r="AF478" i="75" s="1"/>
  <c r="AE254" i="75"/>
  <c r="AF254" i="75" s="1"/>
  <c r="AS254" i="75"/>
  <c r="AT254" i="75" s="1"/>
  <c r="AZ254" i="75"/>
  <c r="BA254" i="75" s="1"/>
  <c r="AL254" i="75"/>
  <c r="AM254" i="75" s="1"/>
  <c r="AL478" i="75"/>
  <c r="AM478" i="75" s="1"/>
  <c r="BB254" i="75" l="1"/>
  <c r="BB478" i="7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<sst xmlns="http://schemas.openxmlformats.org/spreadsheetml/2006/main" count="28539" uniqueCount="4594">
  <si>
    <t>Team</t>
  </si>
  <si>
    <t>Williams</t>
  </si>
  <si>
    <t>Position</t>
  </si>
  <si>
    <t>team</t>
  </si>
  <si>
    <t>Assist_odds</t>
  </si>
  <si>
    <t>Score_odds</t>
  </si>
  <si>
    <t>To Score or Assist_odds</t>
  </si>
  <si>
    <t>Mohamed Salah</t>
  </si>
  <si>
    <t>Liverpool</t>
  </si>
  <si>
    <t>Hugo Ekitike</t>
  </si>
  <si>
    <t>Florian Wirtz</t>
  </si>
  <si>
    <t>Rio Ngumoha</t>
  </si>
  <si>
    <t>Cody Gakpo</t>
  </si>
  <si>
    <t>Federico Chiesa</t>
  </si>
  <si>
    <t>Harvey Elliott</t>
  </si>
  <si>
    <t>Jeremie Frimpong</t>
  </si>
  <si>
    <t>Dominik Szoboszlai</t>
  </si>
  <si>
    <t>Curtis Jones</t>
  </si>
  <si>
    <t>Alexis Mac Allister</t>
  </si>
  <si>
    <t>Conor Bradley</t>
  </si>
  <si>
    <t>Eli Junior Kroupi</t>
  </si>
  <si>
    <t>Bournemouth</t>
  </si>
  <si>
    <t>Andrew Robertson</t>
  </si>
  <si>
    <t>Konstantinos Tsimikas</t>
  </si>
  <si>
    <t>Dango Ouattara</t>
  </si>
  <si>
    <t>Evanilson</t>
  </si>
  <si>
    <t>Wataru Endo</t>
  </si>
  <si>
    <t>Antoine Semenyo</t>
  </si>
  <si>
    <t>David Brooks</t>
  </si>
  <si>
    <t>Daniel Adu-Adjei</t>
  </si>
  <si>
    <t>Hamed Traore</t>
  </si>
  <si>
    <t>Milos Kerkez</t>
  </si>
  <si>
    <t>Marcus Tavernier</t>
  </si>
  <si>
    <t>Remy Rees-Dottin</t>
  </si>
  <si>
    <t>Philip Billing</t>
  </si>
  <si>
    <t>Romain Faivre</t>
  </si>
  <si>
    <t>Alex Scott</t>
  </si>
  <si>
    <t>Virgil van Dijk</t>
  </si>
  <si>
    <t>Ben Winterburn</t>
  </si>
  <si>
    <t>Adrien Truffert</t>
  </si>
  <si>
    <t>Ibrahima Konate</t>
  </si>
  <si>
    <t>James Hill</t>
  </si>
  <si>
    <t>Julian Araujo</t>
  </si>
  <si>
    <t>Tyler Adams</t>
  </si>
  <si>
    <t>Marcos Senesi</t>
  </si>
  <si>
    <t>Adam Smith</t>
  </si>
  <si>
    <t>Chris Mepham</t>
  </si>
  <si>
    <t>Julio Soler</t>
  </si>
  <si>
    <t>Ollie Watkins</t>
  </si>
  <si>
    <t>Aston Villa</t>
  </si>
  <si>
    <t>Evann Guessand</t>
  </si>
  <si>
    <t>Garang Kuol</t>
  </si>
  <si>
    <t>Newcastle</t>
  </si>
  <si>
    <t>Harvey Barnes</t>
  </si>
  <si>
    <t>Morgan Rogers</t>
  </si>
  <si>
    <t>Anthony Elanga</t>
  </si>
  <si>
    <t>Anthony Gordon</t>
  </si>
  <si>
    <t>Lewis Dobbin</t>
  </si>
  <si>
    <t>Joelinton</t>
  </si>
  <si>
    <t>Emiliano Buendia</t>
  </si>
  <si>
    <t>Donyell Malen</t>
  </si>
  <si>
    <t>Jacob Murphy</t>
  </si>
  <si>
    <t>Leon Bailey</t>
  </si>
  <si>
    <t>William Osula</t>
  </si>
  <si>
    <t>Ross Barkley</t>
  </si>
  <si>
    <t>Samuel Iling-Junior</t>
  </si>
  <si>
    <t>Jacob Ramsey</t>
  </si>
  <si>
    <t>John McGinn</t>
  </si>
  <si>
    <t>Joe Willock</t>
  </si>
  <si>
    <t>Youri Tielemans</t>
  </si>
  <si>
    <t>Ian Maatsen</t>
  </si>
  <si>
    <t>Lewis Hall</t>
  </si>
  <si>
    <t>Amadou Onana</t>
  </si>
  <si>
    <t>Alex Moreno</t>
  </si>
  <si>
    <t>Lucas Digne</t>
  </si>
  <si>
    <t>Bruno Guimaraes</t>
  </si>
  <si>
    <t>Kieran Trippier</t>
  </si>
  <si>
    <t>Lewis Miley</t>
  </si>
  <si>
    <t>Andres Garcia</t>
  </si>
  <si>
    <t>Jamaldeen Jimoh</t>
  </si>
  <si>
    <t>Matty Cash</t>
  </si>
  <si>
    <t>Sandro Tonali</t>
  </si>
  <si>
    <t>Triston Rowe</t>
  </si>
  <si>
    <t>Boubacar Kamara</t>
  </si>
  <si>
    <t>Lamare Bogarde</t>
  </si>
  <si>
    <t>Fabian Schar</t>
  </si>
  <si>
    <t>Matt Targett</t>
  </si>
  <si>
    <t>Valentino Livramento</t>
  </si>
  <si>
    <t>Tyrone Mings</t>
  </si>
  <si>
    <t>Sven Botman</t>
  </si>
  <si>
    <t>Ezri Konsa</t>
  </si>
  <si>
    <t>Pau Torres</t>
  </si>
  <si>
    <t>Jamaal Lascelles</t>
  </si>
  <si>
    <t>Dan Burn</t>
  </si>
  <si>
    <t>Emil Krafth</t>
  </si>
  <si>
    <t>Julio Enciso</t>
  </si>
  <si>
    <t>Brighton</t>
  </si>
  <si>
    <t>Charalambos Kostoulas</t>
  </si>
  <si>
    <t>Kaoru Mitoma</t>
  </si>
  <si>
    <t>Danny Welbeck</t>
  </si>
  <si>
    <t>Georginio Rutter</t>
  </si>
  <si>
    <t>Matt O'Riley</t>
  </si>
  <si>
    <t>Yankuba Minteh</t>
  </si>
  <si>
    <t>Raul Jimenez</t>
  </si>
  <si>
    <t>Fulham</t>
  </si>
  <si>
    <t>Diego Gomez</t>
  </si>
  <si>
    <t>Tom Watson</t>
  </si>
  <si>
    <t>Alex Iwobi</t>
  </si>
  <si>
    <t>Rodrigo Muniz</t>
  </si>
  <si>
    <t>Brajan Gruda</t>
  </si>
  <si>
    <t>Yasin Ayari</t>
  </si>
  <si>
    <t>Andreas Pereira</t>
  </si>
  <si>
    <t>Harry Wilson</t>
  </si>
  <si>
    <t>Maxim De Cuyper</t>
  </si>
  <si>
    <t>Adama Traore</t>
  </si>
  <si>
    <t>Emile Smith Rowe</t>
  </si>
  <si>
    <t>Ryan Sessegnon</t>
  </si>
  <si>
    <t>James Milner</t>
  </si>
  <si>
    <t>Mats Wieffer</t>
  </si>
  <si>
    <t>Carlos Baleba</t>
  </si>
  <si>
    <t>Tom Cairney</t>
  </si>
  <si>
    <t>Ferdi Kadioglu</t>
  </si>
  <si>
    <t>Jack Hinshelwood</t>
  </si>
  <si>
    <t>Sasa Lukic</t>
  </si>
  <si>
    <t>Joshua King</t>
  </si>
  <si>
    <t>Antonee Robinson</t>
  </si>
  <si>
    <t>Harrison Reed</t>
  </si>
  <si>
    <t>Kenny Tete</t>
  </si>
  <si>
    <t>Lewis Dunk</t>
  </si>
  <si>
    <t>Sander Berge</t>
  </si>
  <si>
    <t>Diego Coppola</t>
  </si>
  <si>
    <t>Olivier Boscagli</t>
  </si>
  <si>
    <t>Jan Paul van Hecke</t>
  </si>
  <si>
    <t>Jorge Cuenca</t>
  </si>
  <si>
    <t>Igor Julio</t>
  </si>
  <si>
    <t>Joel Veltman</t>
  </si>
  <si>
    <t>Timothy Castagne</t>
  </si>
  <si>
    <t>Joachim Andersen</t>
  </si>
  <si>
    <t>Calvin Bassey</t>
  </si>
  <si>
    <t>Issa Diop</t>
  </si>
  <si>
    <t>Jarrod Bowen</t>
  </si>
  <si>
    <t>West Ham</t>
  </si>
  <si>
    <t>Niclas Fullkrug</t>
  </si>
  <si>
    <t>Callum Wilson</t>
  </si>
  <si>
    <t>Lucas Paqueta</t>
  </si>
  <si>
    <t>Maxwel Cornet</t>
  </si>
  <si>
    <t>Marc Guiu</t>
  </si>
  <si>
    <t>Sunderland</t>
  </si>
  <si>
    <t>Chemsdine Talbi</t>
  </si>
  <si>
    <t>Patrick Roberts</t>
  </si>
  <si>
    <t>Simon Adingra</t>
  </si>
  <si>
    <t>Wilson Isidor</t>
  </si>
  <si>
    <t>Eliezer Mayenda</t>
  </si>
  <si>
    <t>Chris Rigg</t>
  </si>
  <si>
    <t>Enzo Le Fee</t>
  </si>
  <si>
    <t>Luis Guilherme Lira</t>
  </si>
  <si>
    <t>Andrew Irving</t>
  </si>
  <si>
    <t>James Ward-Prowse</t>
  </si>
  <si>
    <t>Milan Aleksic</t>
  </si>
  <si>
    <t>Tomas Soucek</t>
  </si>
  <si>
    <t>Ian Poveda-Ocampo</t>
  </si>
  <si>
    <t>Lewis Orford</t>
  </si>
  <si>
    <t>Noah Sadiki</t>
  </si>
  <si>
    <t>Granit Xhaka</t>
  </si>
  <si>
    <t>Habib Diarra</t>
  </si>
  <si>
    <t>Kyle Walker-Peters</t>
  </si>
  <si>
    <t>Alan Browne</t>
  </si>
  <si>
    <t>Dennis Cirkin</t>
  </si>
  <si>
    <t>El Hadji Diouf</t>
  </si>
  <si>
    <t>Guido Rodriguez</t>
  </si>
  <si>
    <t>Oliver Scarles</t>
  </si>
  <si>
    <t>Trai Hume</t>
  </si>
  <si>
    <t>Arthur Masuaku</t>
  </si>
  <si>
    <t>Edson Alvarez</t>
  </si>
  <si>
    <t>Konstantinos Mavropanos</t>
  </si>
  <si>
    <t>Dan Neil</t>
  </si>
  <si>
    <t>Nayef Aguerd</t>
  </si>
  <si>
    <t>Aaron Wan-Bissaka</t>
  </si>
  <si>
    <t>Luke O'Nien</t>
  </si>
  <si>
    <t>Max Kilman</t>
  </si>
  <si>
    <t>Daniel Ballard</t>
  </si>
  <si>
    <t>Jenson Seelt</t>
  </si>
  <si>
    <t>Joseph Anderson</t>
  </si>
  <si>
    <t>Leo Hjelde</t>
  </si>
  <si>
    <t>Niall Huggins</t>
  </si>
  <si>
    <t>Reinildo Mandava</t>
  </si>
  <si>
    <t>Jean-Clair Todibo</t>
  </si>
  <si>
    <t>Richarlison</t>
  </si>
  <si>
    <t>Tottenham</t>
  </si>
  <si>
    <t>Dominic Solanke</t>
  </si>
  <si>
    <t>Brennan Johnson</t>
  </si>
  <si>
    <t>Mathys Tel</t>
  </si>
  <si>
    <t>Mohammed Kudus</t>
  </si>
  <si>
    <t>Wilson Odobert</t>
  </si>
  <si>
    <t>Pedro Porro</t>
  </si>
  <si>
    <t>Jacob Bruun Larsen</t>
  </si>
  <si>
    <t>Burnley</t>
  </si>
  <si>
    <t>Lucas Bergvall</t>
  </si>
  <si>
    <t>Pape Sarr</t>
  </si>
  <si>
    <t>Destiny Udogie</t>
  </si>
  <si>
    <t>Lyle Foster</t>
  </si>
  <si>
    <t>Rodrigo Bentancur</t>
  </si>
  <si>
    <t>Yves Bissouma</t>
  </si>
  <si>
    <t>Archie Gray</t>
  </si>
  <si>
    <t>Armando Broja</t>
  </si>
  <si>
    <t>Djed Spence</t>
  </si>
  <si>
    <t>Jaidon Anthony</t>
  </si>
  <si>
    <t>Luka Vuskovic</t>
  </si>
  <si>
    <t>Manuel Benson</t>
  </si>
  <si>
    <t>Zian Flemming</t>
  </si>
  <si>
    <t>Ashley Barnes</t>
  </si>
  <si>
    <t>Marcus Edwards</t>
  </si>
  <si>
    <t>Joao Palhinha</t>
  </si>
  <si>
    <t>Mike Tresor</t>
  </si>
  <si>
    <t>Luca Koleosho</t>
  </si>
  <si>
    <t>Kevin Danso</t>
  </si>
  <si>
    <t>Hannibal Mejbri</t>
  </si>
  <si>
    <t>Jaydon Banel</t>
  </si>
  <si>
    <t>Josh Laurent</t>
  </si>
  <si>
    <t>Loum Tchaouna</t>
  </si>
  <si>
    <t>Aaron Ramsey</t>
  </si>
  <si>
    <t>Cristian Romero</t>
  </si>
  <si>
    <t>Junai Byfield</t>
  </si>
  <si>
    <t>Ben Davies</t>
  </si>
  <si>
    <t>Josh Cullen</t>
  </si>
  <si>
    <t>Lucas Pires</t>
  </si>
  <si>
    <t>Lesley Ugochukwu</t>
  </si>
  <si>
    <t>Quilindschy Hartman</t>
  </si>
  <si>
    <t>Micky van de Ven</t>
  </si>
  <si>
    <t>Bashir Humphreys</t>
  </si>
  <si>
    <t>Connor Roberts</t>
  </si>
  <si>
    <t>Oliver Sonne</t>
  </si>
  <si>
    <t>Hjalmar Ekdal</t>
  </si>
  <si>
    <t>Jordan Beyer</t>
  </si>
  <si>
    <t>Axel Tuanzebe</t>
  </si>
  <si>
    <t>Joe Worrall</t>
  </si>
  <si>
    <t>Maxime Esteve</t>
  </si>
  <si>
    <t>Kyle Walker</t>
  </si>
  <si>
    <t>Erling Haaland</t>
  </si>
  <si>
    <t>Manchester City</t>
  </si>
  <si>
    <t>Omar Marmoush</t>
  </si>
  <si>
    <t>Phil Foden</t>
  </si>
  <si>
    <t>Rayan Cherki</t>
  </si>
  <si>
    <t>Claudio Echeverri</t>
  </si>
  <si>
    <t>Savinho</t>
  </si>
  <si>
    <t>Oscar Bobb</t>
  </si>
  <si>
    <t>Jack Grealish</t>
  </si>
  <si>
    <t>Jeremy Doku</t>
  </si>
  <si>
    <t>Bernardo Silva</t>
  </si>
  <si>
    <t>Tijjani Reijnders</t>
  </si>
  <si>
    <t>Ilkay Gundogan</t>
  </si>
  <si>
    <t>Matheus Nunes</t>
  </si>
  <si>
    <t>Rayan Ait Nouri</t>
  </si>
  <si>
    <t>Jhon Arias</t>
  </si>
  <si>
    <t>Wolves</t>
  </si>
  <si>
    <t>Hee-Chan Hwang</t>
  </si>
  <si>
    <t>Jorgen Larsen</t>
  </si>
  <si>
    <t>Mateo Kovacic</t>
  </si>
  <si>
    <t>Nico O'Reilly</t>
  </si>
  <si>
    <t>Mateus Mane</t>
  </si>
  <si>
    <t>Marshall Munetsi</t>
  </si>
  <si>
    <t>Nico Gonzalez</t>
  </si>
  <si>
    <t>Tom Edozie</t>
  </si>
  <si>
    <t>Josko Gvardiol</t>
  </si>
  <si>
    <t>Fernando Lopez</t>
  </si>
  <si>
    <t>Jeanricner Bellegarde</t>
  </si>
  <si>
    <t>Rico Lewis</t>
  </si>
  <si>
    <t>Abduqodir Khusanov</t>
  </si>
  <si>
    <t>Rodrigo Gomes</t>
  </si>
  <si>
    <t>Joao Gomes</t>
  </si>
  <si>
    <t>John Stones</t>
  </si>
  <si>
    <t>Wesley Okoduwa</t>
  </si>
  <si>
    <t>David Wolfe</t>
  </si>
  <si>
    <t>Manuel Akanji</t>
  </si>
  <si>
    <t>Matt Doherty</t>
  </si>
  <si>
    <t>Nathan Ake</t>
  </si>
  <si>
    <t>Pedro Lima</t>
  </si>
  <si>
    <t>Andre Trindade</t>
  </si>
  <si>
    <t>Ruben Dias</t>
  </si>
  <si>
    <t>Emmanuel Agbadou</t>
  </si>
  <si>
    <t>Toti Gomes</t>
  </si>
  <si>
    <t>Santiago Bueno</t>
  </si>
  <si>
    <t>Cole Palmer</t>
  </si>
  <si>
    <t>Chelsea</t>
  </si>
  <si>
    <t>Christopher Nkunku</t>
  </si>
  <si>
    <t>Joao Pedro</t>
  </si>
  <si>
    <t>Estevao</t>
  </si>
  <si>
    <t>Pedro Neto</t>
  </si>
  <si>
    <t>Liam Delap</t>
  </si>
  <si>
    <t>Jamie Bynoe-Gittens</t>
  </si>
  <si>
    <t>Tyrique George</t>
  </si>
  <si>
    <t>Enzo Fernandez</t>
  </si>
  <si>
    <t>Jean-Philippe Mateta</t>
  </si>
  <si>
    <t>Crystal Palace</t>
  </si>
  <si>
    <t>Eberechi Eze</t>
  </si>
  <si>
    <t>Eddie Nketiah</t>
  </si>
  <si>
    <t>Odsonne Edouard</t>
  </si>
  <si>
    <t>Reece James</t>
  </si>
  <si>
    <t>Ismaila Sarr</t>
  </si>
  <si>
    <t>Jesurun Rak-Sakyi</t>
  </si>
  <si>
    <t>Jorrel Hato</t>
  </si>
  <si>
    <t>Matheus Franca</t>
  </si>
  <si>
    <t>Rio Cardines</t>
  </si>
  <si>
    <t>Josh Acheampong</t>
  </si>
  <si>
    <t>Daichi Kamada</t>
  </si>
  <si>
    <t>Malo Gusto</t>
  </si>
  <si>
    <t>Romain Esse</t>
  </si>
  <si>
    <t>Moises Caicedo</t>
  </si>
  <si>
    <t>Romeo Lavia</t>
  </si>
  <si>
    <t>Sam Rak-Sakyi</t>
  </si>
  <si>
    <t>Daniel Munoz</t>
  </si>
  <si>
    <t>Justin Devenny</t>
  </si>
  <si>
    <t>Marc Cucurella</t>
  </si>
  <si>
    <t>Borna Sosa</t>
  </si>
  <si>
    <t>Trevoh Chalobah</t>
  </si>
  <si>
    <t>Adam Wharton</t>
  </si>
  <si>
    <t>Benoit Badiashile</t>
  </si>
  <si>
    <t>Jefferson Lerma</t>
  </si>
  <si>
    <t>Will Hughes</t>
  </si>
  <si>
    <t>Tosin Adarabioyo</t>
  </si>
  <si>
    <t>Tyrick Mitchell</t>
  </si>
  <si>
    <t>Chris Richards</t>
  </si>
  <si>
    <t>Marc Guehi</t>
  </si>
  <si>
    <t>Maxence Lacroix</t>
  </si>
  <si>
    <t>Nathaniel Clyne</t>
  </si>
  <si>
    <t>Taiwo Awoniyi</t>
  </si>
  <si>
    <t>Nottingham Forest</t>
  </si>
  <si>
    <t>Igor Jesus</t>
  </si>
  <si>
    <t>Chris Wood</t>
  </si>
  <si>
    <t>Morgan Gibbs-White</t>
  </si>
  <si>
    <t>Dan Ndoye</t>
  </si>
  <si>
    <t>Igor Thiago</t>
  </si>
  <si>
    <t>Brentford</t>
  </si>
  <si>
    <t>Jota Silva</t>
  </si>
  <si>
    <t>Callum Hudson-Odoi</t>
  </si>
  <si>
    <t>Yoane Wissa</t>
  </si>
  <si>
    <t>Elliot Anderson</t>
  </si>
  <si>
    <t>Mikkel Damsgaard</t>
  </si>
  <si>
    <t>Fabio Carvalho</t>
  </si>
  <si>
    <t>Kevin Schade</t>
  </si>
  <si>
    <t>Antoni Milambo</t>
  </si>
  <si>
    <t>Eric Moreira</t>
  </si>
  <si>
    <t>Yegor Yarmolyuk</t>
  </si>
  <si>
    <t>Mathias Jensen</t>
  </si>
  <si>
    <t>Keane Lewis-Potter</t>
  </si>
  <si>
    <t>Ibrahim Sangare</t>
  </si>
  <si>
    <t>Neco Williams</t>
  </si>
  <si>
    <t>Ryan Yates</t>
  </si>
  <si>
    <t>Frank Onyeka</t>
  </si>
  <si>
    <t>Jordan Henderson</t>
  </si>
  <si>
    <t>Vitaly Janelt</t>
  </si>
  <si>
    <t>Mads Roerslev</t>
  </si>
  <si>
    <t>Yunus Emre Konak</t>
  </si>
  <si>
    <t>Murillo dos Santos</t>
  </si>
  <si>
    <t>Jayden Meghoma</t>
  </si>
  <si>
    <t>Felipe Morato</t>
  </si>
  <si>
    <t>Nikola Milenkovic</t>
  </si>
  <si>
    <t>Ola Aina</t>
  </si>
  <si>
    <t>Rico Henry</t>
  </si>
  <si>
    <t>Willy Boly</t>
  </si>
  <si>
    <t>David Carmo</t>
  </si>
  <si>
    <t>Kristoffer Ajer</t>
  </si>
  <si>
    <t>Michael Kayode</t>
  </si>
  <si>
    <t>Omar Richards</t>
  </si>
  <si>
    <t>Zach Abbott</t>
  </si>
  <si>
    <t>Benjamin Arthur</t>
  </si>
  <si>
    <t>Nathan Collins</t>
  </si>
  <si>
    <t>Aaron Hickey</t>
  </si>
  <si>
    <t>Ethan Pinnock</t>
  </si>
  <si>
    <t>Jair Cunha</t>
  </si>
  <si>
    <t>Sepp van den Berg</t>
  </si>
  <si>
    <t>Viktor Gyokeres</t>
  </si>
  <si>
    <t>Arsenal</t>
  </si>
  <si>
    <t>Bukayo Saka</t>
  </si>
  <si>
    <t>Leandro Trossard</t>
  </si>
  <si>
    <t>Gabriel Martinelli</t>
  </si>
  <si>
    <t>Ethan Nwaneri</t>
  </si>
  <si>
    <t>Martin Odegaard</t>
  </si>
  <si>
    <t>Noni Madueke</t>
  </si>
  <si>
    <t>Benjamin Sesko</t>
  </si>
  <si>
    <t>Manchester United</t>
  </si>
  <si>
    <t>Bruno Fernandes</t>
  </si>
  <si>
    <t>Matheus Cunha</t>
  </si>
  <si>
    <t>Mikel Merino</t>
  </si>
  <si>
    <t>Reiss Nelson</t>
  </si>
  <si>
    <t>Max Dowman</t>
  </si>
  <si>
    <t>Amad Diallo</t>
  </si>
  <si>
    <t>Bryan Mbeumo</t>
  </si>
  <si>
    <t>Kai Havertz</t>
  </si>
  <si>
    <t>Chidozie Obi-Martin</t>
  </si>
  <si>
    <t>Rasmus Hojlund</t>
  </si>
  <si>
    <t>Declan Rice</t>
  </si>
  <si>
    <t>Joshua Zirkzee</t>
  </si>
  <si>
    <t>Albert Sambi Lokonga</t>
  </si>
  <si>
    <t>Martin Zubimendi</t>
  </si>
  <si>
    <t>Mason Mount</t>
  </si>
  <si>
    <t>Casemiro</t>
  </si>
  <si>
    <t>Oleksandr Zinchenko</t>
  </si>
  <si>
    <t>Patrick Dorgu</t>
  </si>
  <si>
    <t>Kobbie Mainoo</t>
  </si>
  <si>
    <t>Christian Norgaard</t>
  </si>
  <si>
    <t>Jack Fletcher</t>
  </si>
  <si>
    <t>Riccardo Calafiori</t>
  </si>
  <si>
    <t>Ben White</t>
  </si>
  <si>
    <t>Diogo Dalot</t>
  </si>
  <si>
    <t>Luke Shaw</t>
  </si>
  <si>
    <t>Gabriel Magalhaes</t>
  </si>
  <si>
    <t>Manuel Ugarte</t>
  </si>
  <si>
    <t>Myles Lewis-Skelly</t>
  </si>
  <si>
    <t>Jakub Kiwior</t>
  </si>
  <si>
    <t>Jurrien Timber</t>
  </si>
  <si>
    <t>Diego Leon</t>
  </si>
  <si>
    <t>Cristhian Mosquera</t>
  </si>
  <si>
    <t>Noussair Mazraoui</t>
  </si>
  <si>
    <t>Toby Collyer</t>
  </si>
  <si>
    <t>Harry Maguire</t>
  </si>
  <si>
    <t>Leny Yoro</t>
  </si>
  <si>
    <t>Matthijs de Ligt</t>
  </si>
  <si>
    <t>William Saliba</t>
  </si>
  <si>
    <t>Tyler Fredricson</t>
  </si>
  <si>
    <t>Thierno Barry</t>
  </si>
  <si>
    <t>Everton</t>
  </si>
  <si>
    <t>Daniel James</t>
  </si>
  <si>
    <t>Leeds United</t>
  </si>
  <si>
    <t>Carlos Alcaraz</t>
  </si>
  <si>
    <t>Degnand Gnonto</t>
  </si>
  <si>
    <t>Dwight McNeil</t>
  </si>
  <si>
    <t>Iliman-Cheikh Ndiaye</t>
  </si>
  <si>
    <t>Joel Piroe</t>
  </si>
  <si>
    <t>Beto</t>
  </si>
  <si>
    <t>Lukas Nmecha</t>
  </si>
  <si>
    <t>Youssef Chermiti</t>
  </si>
  <si>
    <t>Largie Ramazani</t>
  </si>
  <si>
    <t>Harry Gray</t>
  </si>
  <si>
    <t>Jack Harrison</t>
  </si>
  <si>
    <t>Brenden Aaronson</t>
  </si>
  <si>
    <t>Kiernan Dewsbury-Hall</t>
  </si>
  <si>
    <t>James Garner</t>
  </si>
  <si>
    <t>Anton Stach</t>
  </si>
  <si>
    <t>Ao Tanaka</t>
  </si>
  <si>
    <t>Harrison Armstrong</t>
  </si>
  <si>
    <t>Jayden Bogle</t>
  </si>
  <si>
    <t>Isaac Schmidt</t>
  </si>
  <si>
    <t>Sean Longstaff</t>
  </si>
  <si>
    <t>Timothy Iroegbunam</t>
  </si>
  <si>
    <t>Tyler Onyango</t>
  </si>
  <si>
    <t>James Tarkowski</t>
  </si>
  <si>
    <t>Idrissa Gueye</t>
  </si>
  <si>
    <t>Ilia Gruev</t>
  </si>
  <si>
    <t>Nathan Patterson</t>
  </si>
  <si>
    <t>Jake O'Brien</t>
  </si>
  <si>
    <t>Pascal Struijk</t>
  </si>
  <si>
    <t>Adam Aznou</t>
  </si>
  <si>
    <t>Gabriel Gudmundsson</t>
  </si>
  <si>
    <t>Michael Keane</t>
  </si>
  <si>
    <t>Sam Byram</t>
  </si>
  <si>
    <t>Seamus Coleman</t>
  </si>
  <si>
    <t>Ethan Ampadu</t>
  </si>
  <si>
    <t>Vitaliy Mykolenko</t>
  </si>
  <si>
    <t>Sebastiaan Bornauw</t>
  </si>
  <si>
    <t>Jarrad Branthwaite</t>
  </si>
  <si>
    <t>Joe Rodon</t>
  </si>
  <si>
    <t>Score</t>
  </si>
  <si>
    <t>Assist</t>
  </si>
  <si>
    <t>Player</t>
  </si>
  <si>
    <t>first_name</t>
  </si>
  <si>
    <t>second_name</t>
  </si>
  <si>
    <t>goals_scored</t>
  </si>
  <si>
    <t>assists</t>
  </si>
  <si>
    <t>total_points</t>
  </si>
  <si>
    <t>minutes</t>
  </si>
  <si>
    <t>goals_conceded</t>
  </si>
  <si>
    <t>creativity</t>
  </si>
  <si>
    <t>influence</t>
  </si>
  <si>
    <t>threat</t>
  </si>
  <si>
    <t>bonus</t>
  </si>
  <si>
    <t>bps</t>
  </si>
  <si>
    <t>ict_index</t>
  </si>
  <si>
    <t>clean_sheets</t>
  </si>
  <si>
    <t>red_cards</t>
  </si>
  <si>
    <t>yellow_cards</t>
  </si>
  <si>
    <t>selected_by_percent</t>
  </si>
  <si>
    <t>now_cost</t>
  </si>
  <si>
    <t>element_type</t>
  </si>
  <si>
    <t>David</t>
  </si>
  <si>
    <t>Raya MartÃ­n</t>
  </si>
  <si>
    <t>GK</t>
  </si>
  <si>
    <t>Kepa</t>
  </si>
  <si>
    <t>Arrizabalaga Revuelta</t>
  </si>
  <si>
    <t>Karl</t>
  </si>
  <si>
    <t>Hein</t>
  </si>
  <si>
    <t>Tommy</t>
  </si>
  <si>
    <t>Setford</t>
  </si>
  <si>
    <t>Gabriel</t>
  </si>
  <si>
    <t>dos Santos MagalhÃ£es</t>
  </si>
  <si>
    <t>DEF</t>
  </si>
  <si>
    <t>William</t>
  </si>
  <si>
    <t>Saliba</t>
  </si>
  <si>
    <t>Riccardo</t>
  </si>
  <si>
    <t>Calafiori</t>
  </si>
  <si>
    <t>JurriÃ«n</t>
  </si>
  <si>
    <t>Timber</t>
  </si>
  <si>
    <t>Jakub</t>
  </si>
  <si>
    <t>Kiwior</t>
  </si>
  <si>
    <t>Myles</t>
  </si>
  <si>
    <t>Lewis-Skelly</t>
  </si>
  <si>
    <t>Benjamin</t>
  </si>
  <si>
    <t>White</t>
  </si>
  <si>
    <t>Oleksandr</t>
  </si>
  <si>
    <t>Zinchenko</t>
  </si>
  <si>
    <t>Brayden</t>
  </si>
  <si>
    <t>Clarke</t>
  </si>
  <si>
    <t>Maldini</t>
  </si>
  <si>
    <t>Kacurri</t>
  </si>
  <si>
    <t>Josh</t>
  </si>
  <si>
    <t>Nichols</t>
  </si>
  <si>
    <t>Bukayo</t>
  </si>
  <si>
    <t>Saka</t>
  </si>
  <si>
    <t>MID</t>
  </si>
  <si>
    <t>Martin</t>
  </si>
  <si>
    <t>Ã˜degaard</t>
  </si>
  <si>
    <t>Noni</t>
  </si>
  <si>
    <t>Madueke</t>
  </si>
  <si>
    <t>Martinelli Silva</t>
  </si>
  <si>
    <t>Leandro</t>
  </si>
  <si>
    <t>Trossard</t>
  </si>
  <si>
    <t>Declan</t>
  </si>
  <si>
    <t>Rice</t>
  </si>
  <si>
    <t>Mikel</t>
  </si>
  <si>
    <t>Merino ZazÃ³n</t>
  </si>
  <si>
    <t>FÃ¡bio</t>
  </si>
  <si>
    <t>Ferreira Vieira</t>
  </si>
  <si>
    <t>Christian</t>
  </si>
  <si>
    <t>NÃ¸rgaard</t>
  </si>
  <si>
    <t>Ethan</t>
  </si>
  <si>
    <t>Nwaneri</t>
  </si>
  <si>
    <t>MartÃ­n</t>
  </si>
  <si>
    <t>Zubimendi IbÃ¡Ã±ez</t>
  </si>
  <si>
    <t>Reiss</t>
  </si>
  <si>
    <t>Nelson</t>
  </si>
  <si>
    <t>Ismeal</t>
  </si>
  <si>
    <t>Kabia</t>
  </si>
  <si>
    <t>Albert</t>
  </si>
  <si>
    <t>Sambi Lokonga</t>
  </si>
  <si>
    <t>Kai</t>
  </si>
  <si>
    <t>Havertz</t>
  </si>
  <si>
    <t>FWD</t>
  </si>
  <si>
    <t>Fernando de Jesus</t>
  </si>
  <si>
    <t>Cristhian</t>
  </si>
  <si>
    <t>Mosquera</t>
  </si>
  <si>
    <t>Viktor</t>
  </si>
  <si>
    <t>GyÃ¶keres</t>
  </si>
  <si>
    <t>Emiliano</t>
  </si>
  <si>
    <t>MartÃ­nez Romero</t>
  </si>
  <si>
    <t>Marco</t>
  </si>
  <si>
    <t>Bizot</t>
  </si>
  <si>
    <t>Joe</t>
  </si>
  <si>
    <t>Gauci</t>
  </si>
  <si>
    <t>Filip</t>
  </si>
  <si>
    <t>Marschall</t>
  </si>
  <si>
    <t>Matty</t>
  </si>
  <si>
    <t>Cash</t>
  </si>
  <si>
    <t>Lucas</t>
  </si>
  <si>
    <t>Digne</t>
  </si>
  <si>
    <t>Ezri</t>
  </si>
  <si>
    <t>Konsa Ngoyo</t>
  </si>
  <si>
    <t>Ian</t>
  </si>
  <si>
    <t>Maatsen</t>
  </si>
  <si>
    <t>Tyrone</t>
  </si>
  <si>
    <t>Mings</t>
  </si>
  <si>
    <t>Pau</t>
  </si>
  <si>
    <t>Torres</t>
  </si>
  <si>
    <t>AndrÃ©s</t>
  </si>
  <si>
    <t>GarcÃ­a</t>
  </si>
  <si>
    <t>Ãlex</t>
  </si>
  <si>
    <t>Moreno Lopera</t>
  </si>
  <si>
    <t>Lamare</t>
  </si>
  <si>
    <t>Bogarde</t>
  </si>
  <si>
    <t>Lino</t>
  </si>
  <si>
    <t>da Cruz Sousa</t>
  </si>
  <si>
    <t>Yasin</t>
  </si>
  <si>
    <t>Ã–zcan</t>
  </si>
  <si>
    <t>Morgan</t>
  </si>
  <si>
    <t>Rogers</t>
  </si>
  <si>
    <t>Youri</t>
  </si>
  <si>
    <t>Tielemans</t>
  </si>
  <si>
    <t>Leon</t>
  </si>
  <si>
    <t>Bailey</t>
  </si>
  <si>
    <t>BuendÃ­a Stati</t>
  </si>
  <si>
    <t>Samuel</t>
  </si>
  <si>
    <t>Iling-Junior</t>
  </si>
  <si>
    <t>Jacob</t>
  </si>
  <si>
    <t>Ramsey</t>
  </si>
  <si>
    <t>Donyell</t>
  </si>
  <si>
    <t>Malen</t>
  </si>
  <si>
    <t>John</t>
  </si>
  <si>
    <t>McGinn</t>
  </si>
  <si>
    <t>Ross</t>
  </si>
  <si>
    <t>Barkley</t>
  </si>
  <si>
    <t>Enzo</t>
  </si>
  <si>
    <t>Barrenechea</t>
  </si>
  <si>
    <t>Lewis</t>
  </si>
  <si>
    <t>Dobbin</t>
  </si>
  <si>
    <t>Boubacar</t>
  </si>
  <si>
    <t>Kamara</t>
  </si>
  <si>
    <t>Amadou</t>
  </si>
  <si>
    <t>Onana</t>
  </si>
  <si>
    <t>Ben</t>
  </si>
  <si>
    <t>Broggio</t>
  </si>
  <si>
    <t>Leander</t>
  </si>
  <si>
    <t>Dendoncker</t>
  </si>
  <si>
    <t>Jamaldeen</t>
  </si>
  <si>
    <t>Jimoh-Aloba</t>
  </si>
  <si>
    <t>Kadan</t>
  </si>
  <si>
    <t>Young</t>
  </si>
  <si>
    <t>Ollie</t>
  </si>
  <si>
    <t>Watkins</t>
  </si>
  <si>
    <t>ZÃ©piqueno</t>
  </si>
  <si>
    <t>Redmond</t>
  </si>
  <si>
    <t>Max</t>
  </si>
  <si>
    <t>WeiÃŸ</t>
  </si>
  <si>
    <t>Etienne</t>
  </si>
  <si>
    <t>Green</t>
  </si>
  <si>
    <t>VÃ¡clav</t>
  </si>
  <si>
    <t>HladkÃ½</t>
  </si>
  <si>
    <t>Connor</t>
  </si>
  <si>
    <t>Roberts</t>
  </si>
  <si>
    <t>Kyle</t>
  </si>
  <si>
    <t>Walker</t>
  </si>
  <si>
    <t>Hannes</t>
  </si>
  <si>
    <t>Delcroix</t>
  </si>
  <si>
    <t>Owen</t>
  </si>
  <si>
    <t>Dodgson</t>
  </si>
  <si>
    <t>Hjalmar</t>
  </si>
  <si>
    <t>Ekdal</t>
  </si>
  <si>
    <t>Maxime</t>
  </si>
  <si>
    <t>EstÃ¨ve</t>
  </si>
  <si>
    <t>Quilindschy</t>
  </si>
  <si>
    <t>Hartman</t>
  </si>
  <si>
    <t>Bashir</t>
  </si>
  <si>
    <t>Humphreys</t>
  </si>
  <si>
    <t>Jordan</t>
  </si>
  <si>
    <t>Beyer</t>
  </si>
  <si>
    <t>Pires Silva</t>
  </si>
  <si>
    <t>Shurandy</t>
  </si>
  <si>
    <t>Sambo</t>
  </si>
  <si>
    <t>Oliver</t>
  </si>
  <si>
    <t>Sonne</t>
  </si>
  <si>
    <t>Axel</t>
  </si>
  <si>
    <t>Tuanzebe</t>
  </si>
  <si>
    <t>Worrall</t>
  </si>
  <si>
    <t>Jaidon</t>
  </si>
  <si>
    <t>Anthony</t>
  </si>
  <si>
    <t>Manuel</t>
  </si>
  <si>
    <t>Benson Hedilazio</t>
  </si>
  <si>
    <t>Bruun Larsen</t>
  </si>
  <si>
    <t>Enock</t>
  </si>
  <si>
    <t>Agyei</t>
  </si>
  <si>
    <t>Darko</t>
  </si>
  <si>
    <t>Churlinov</t>
  </si>
  <si>
    <t>Cullen</t>
  </si>
  <si>
    <t>Marcus</t>
  </si>
  <si>
    <t>Edwards</t>
  </si>
  <si>
    <t>Hannibal</t>
  </si>
  <si>
    <t>Mejbri</t>
  </si>
  <si>
    <t>Luca</t>
  </si>
  <si>
    <t>Koleosho</t>
  </si>
  <si>
    <t>Laurent</t>
  </si>
  <si>
    <t>Loum</t>
  </si>
  <si>
    <t>Tchaouna</t>
  </si>
  <si>
    <t>Aaron</t>
  </si>
  <si>
    <t>Oluwaseun</t>
  </si>
  <si>
    <t>Adewumi</t>
  </si>
  <si>
    <t>Jaydon</t>
  </si>
  <si>
    <t>Banel</t>
  </si>
  <si>
    <t>Mike</t>
  </si>
  <si>
    <t>TrÃ©sor Ndayishimiye</t>
  </si>
  <si>
    <t>Zian</t>
  </si>
  <si>
    <t>Flemming</t>
  </si>
  <si>
    <t>Zeki</t>
  </si>
  <si>
    <t>Amdouni</t>
  </si>
  <si>
    <t>Lyle</t>
  </si>
  <si>
    <t>Foster</t>
  </si>
  <si>
    <t>Ashley</t>
  </si>
  <si>
    <t>Barnes</t>
  </si>
  <si>
    <t>Michael</t>
  </si>
  <si>
    <t>Obafemi</t>
  </si>
  <si>
    <t>Norberto</t>
  </si>
  <si>
    <t>Murara Neto</t>
  </si>
  <si>
    <t>ÄorÄ‘e</t>
  </si>
  <si>
    <t>PetroviÄ‡</t>
  </si>
  <si>
    <t>Will</t>
  </si>
  <si>
    <t>Dennis</t>
  </si>
  <si>
    <t>Callan</t>
  </si>
  <si>
    <t>McKenna</t>
  </si>
  <si>
    <t>Alex</t>
  </si>
  <si>
    <t>Paulsen</t>
  </si>
  <si>
    <t>Illia</t>
  </si>
  <si>
    <t>Zabarnyi</t>
  </si>
  <si>
    <t>Marcos</t>
  </si>
  <si>
    <t>Senesi BarÃ³n</t>
  </si>
  <si>
    <t>Adam</t>
  </si>
  <si>
    <t>Smith</t>
  </si>
  <si>
    <t>Adrien</t>
  </si>
  <si>
    <t>Truffert</t>
  </si>
  <si>
    <t>Matai</t>
  </si>
  <si>
    <t>Akinmboni</t>
  </si>
  <si>
    <t>Bevan</t>
  </si>
  <si>
    <t>James</t>
  </si>
  <si>
    <t>Hill</t>
  </si>
  <si>
    <t>JuliÃ¡n</t>
  </si>
  <si>
    <t>Araujo ZÃºÃ±iga</t>
  </si>
  <si>
    <t>Chris</t>
  </si>
  <si>
    <t>Mepham</t>
  </si>
  <si>
    <t>Julio</t>
  </si>
  <si>
    <t>Soler Barreto</t>
  </si>
  <si>
    <t>Justin</t>
  </si>
  <si>
    <t>Kluivert</t>
  </si>
  <si>
    <t>Antoine</t>
  </si>
  <si>
    <t>Semenyo</t>
  </si>
  <si>
    <t>Dango</t>
  </si>
  <si>
    <t>Ouattara</t>
  </si>
  <si>
    <t>Tavernier</t>
  </si>
  <si>
    <t>Tyler</t>
  </si>
  <si>
    <t>Adams</t>
  </si>
  <si>
    <t>Brooks</t>
  </si>
  <si>
    <t>Ryan</t>
  </si>
  <si>
    <t>Christie</t>
  </si>
  <si>
    <t>Cook</t>
  </si>
  <si>
    <t>Philip</t>
  </si>
  <si>
    <t>Billing</t>
  </si>
  <si>
    <t>Scott</t>
  </si>
  <si>
    <t>Luis</t>
  </si>
  <si>
    <t>Sinisterra LucumÃ­</t>
  </si>
  <si>
    <t>Romain</t>
  </si>
  <si>
    <t>Faivre</t>
  </si>
  <si>
    <t>Hamed</t>
  </si>
  <si>
    <t>TraorÃ¨</t>
  </si>
  <si>
    <t>Dominic</t>
  </si>
  <si>
    <t>Sadi</t>
  </si>
  <si>
    <t>Zain</t>
  </si>
  <si>
    <t>Silcott-Duberry</t>
  </si>
  <si>
    <t>Winterburn</t>
  </si>
  <si>
    <t>Francisco Evanilson</t>
  </si>
  <si>
    <t>de Lima Barbosa</t>
  </si>
  <si>
    <t>Enes</t>
  </si>
  <si>
    <t>Ãœnal</t>
  </si>
  <si>
    <t>Daniel</t>
  </si>
  <si>
    <t>Adu-Adjei</t>
  </si>
  <si>
    <t>Eli Junior</t>
  </si>
  <si>
    <t>Kroupi</t>
  </si>
  <si>
    <t>CaoimhÃ­n</t>
  </si>
  <si>
    <t>Kelleher</t>
  </si>
  <si>
    <t>Ellery</t>
  </si>
  <si>
    <t>Balcombe</t>
  </si>
  <si>
    <t>Matthew</t>
  </si>
  <si>
    <t>Cox</t>
  </si>
  <si>
    <t>Julian</t>
  </si>
  <si>
    <t>Eyestone</t>
  </si>
  <si>
    <t>HÃ¡kon Rafn</t>
  </si>
  <si>
    <t>Valdimarsson</t>
  </si>
  <si>
    <t>Nathan</t>
  </si>
  <si>
    <t>Collins</t>
  </si>
  <si>
    <t>Keane</t>
  </si>
  <si>
    <t>Lewis-Potter</t>
  </si>
  <si>
    <t>Kristoffer</t>
  </si>
  <si>
    <t>Ajer</t>
  </si>
  <si>
    <t>Rico</t>
  </si>
  <si>
    <t>Henry</t>
  </si>
  <si>
    <t>Kayode</t>
  </si>
  <si>
    <t>Pinnock</t>
  </si>
  <si>
    <t>Mads</t>
  </si>
  <si>
    <t>Roerslev Rasmussen</t>
  </si>
  <si>
    <t>Sepp</t>
  </si>
  <si>
    <t>van den Berg</t>
  </si>
  <si>
    <t>Arthur</t>
  </si>
  <si>
    <t>Fredrick</t>
  </si>
  <si>
    <t>Hickey</t>
  </si>
  <si>
    <t>Kim</t>
  </si>
  <si>
    <t>Ji-soo</t>
  </si>
  <si>
    <t>Jayden</t>
  </si>
  <si>
    <t>Meghoma</t>
  </si>
  <si>
    <t>Kevin</t>
  </si>
  <si>
    <t>Schade</t>
  </si>
  <si>
    <t>Mikkel</t>
  </si>
  <si>
    <t>Damsgaard</t>
  </si>
  <si>
    <t>Antoni</t>
  </si>
  <si>
    <t>Milambo</t>
  </si>
  <si>
    <t>Freitas Gouveia Carvalho</t>
  </si>
  <si>
    <t>Henderson</t>
  </si>
  <si>
    <t>Vitaly</t>
  </si>
  <si>
    <t>Janelt</t>
  </si>
  <si>
    <t>Mathias</t>
  </si>
  <si>
    <t>Jensen</t>
  </si>
  <si>
    <t>Gustavo</t>
  </si>
  <si>
    <t>Nunes Fernandes Gomes</t>
  </si>
  <si>
    <t>Frank</t>
  </si>
  <si>
    <t>Onyeka</t>
  </si>
  <si>
    <t>Yehor</t>
  </si>
  <si>
    <t>Yarmoliuk</t>
  </si>
  <si>
    <t>Romelle</t>
  </si>
  <si>
    <t>Donovan</t>
  </si>
  <si>
    <t>Yunus Emre</t>
  </si>
  <si>
    <t>Konak</t>
  </si>
  <si>
    <t>Paris</t>
  </si>
  <si>
    <t>Maghoma</t>
  </si>
  <si>
    <t>Peart-Harris</t>
  </si>
  <si>
    <t>Trevitt</t>
  </si>
  <si>
    <t>Yoane</t>
  </si>
  <si>
    <t>Wissa</t>
  </si>
  <si>
    <t>Nascimento Rodrigues</t>
  </si>
  <si>
    <t>Iwan</t>
  </si>
  <si>
    <t>Jason</t>
  </si>
  <si>
    <t>Steele</t>
  </si>
  <si>
    <t>Bart</t>
  </si>
  <si>
    <t>Verbruggen</t>
  </si>
  <si>
    <t>Tom</t>
  </si>
  <si>
    <t>McGill</t>
  </si>
  <si>
    <t>Carl</t>
  </si>
  <si>
    <t>Rushworth</t>
  </si>
  <si>
    <t>Kjell</t>
  </si>
  <si>
    <t>Scherpen</t>
  </si>
  <si>
    <t>Olivier</t>
  </si>
  <si>
    <t>Boscagli</t>
  </si>
  <si>
    <t>Diego</t>
  </si>
  <si>
    <t>Coppola</t>
  </si>
  <si>
    <t>Maxim</t>
  </si>
  <si>
    <t>De Cuyper</t>
  </si>
  <si>
    <t>Dunk</t>
  </si>
  <si>
    <t>Pervis</t>
  </si>
  <si>
    <t>EstupiÃ±Ã¡n Tenorio</t>
  </si>
  <si>
    <t>Ferdi</t>
  </si>
  <si>
    <t>KadÄ±oÄŸlu</t>
  </si>
  <si>
    <t>dos Santos de Paulo</t>
  </si>
  <si>
    <t>Tariq</t>
  </si>
  <si>
    <t>Lamptey</t>
  </si>
  <si>
    <t>Jan Paul</t>
  </si>
  <si>
    <t>van Hecke</t>
  </si>
  <si>
    <t>JoÃ«l</t>
  </si>
  <si>
    <t>Veltman</t>
  </si>
  <si>
    <t>Webster</t>
  </si>
  <si>
    <t>Eiran</t>
  </si>
  <si>
    <t>Cashin</t>
  </si>
  <si>
    <t>Slater</t>
  </si>
  <si>
    <t>Charlie</t>
  </si>
  <si>
    <t>Tasker</t>
  </si>
  <si>
    <t>Mitoma</t>
  </si>
  <si>
    <t>Kaoru</t>
  </si>
  <si>
    <t>Georginio</t>
  </si>
  <si>
    <t>Rutter</t>
  </si>
  <si>
    <t>Solly</t>
  </si>
  <si>
    <t>March</t>
  </si>
  <si>
    <t>Yankuba</t>
  </si>
  <si>
    <t>Minteh</t>
  </si>
  <si>
    <t>Enciso EspÃ­nola</t>
  </si>
  <si>
    <t>Brajan</t>
  </si>
  <si>
    <t>Gruda</t>
  </si>
  <si>
    <t>Jack</t>
  </si>
  <si>
    <t>Hinshelwood</t>
  </si>
  <si>
    <t>Matt</t>
  </si>
  <si>
    <t>O'Riley</t>
  </si>
  <si>
    <t>Abdallah</t>
  </si>
  <si>
    <t>Sima</t>
  </si>
  <si>
    <t>Ayari</t>
  </si>
  <si>
    <t>Carlos</t>
  </si>
  <si>
    <t>Baleba</t>
  </si>
  <si>
    <t>Facundo</t>
  </si>
  <si>
    <t>Buonanotte</t>
  </si>
  <si>
    <t>GÃ³mez Amarilla</t>
  </si>
  <si>
    <t>Milner</t>
  </si>
  <si>
    <t>Jeremy</t>
  </si>
  <si>
    <t>Sarmiento Morante</t>
  </si>
  <si>
    <t>Watson</t>
  </si>
  <si>
    <t>Mats</t>
  </si>
  <si>
    <t>Wieffer</t>
  </si>
  <si>
    <t>Malick</t>
  </si>
  <si>
    <t>YalcouyÃ©</t>
  </si>
  <si>
    <t>Knight</t>
  </si>
  <si>
    <t>Adrian</t>
  </si>
  <si>
    <t>Mazilu</t>
  </si>
  <si>
    <t>Andrew</t>
  </si>
  <si>
    <t>Moran</t>
  </si>
  <si>
    <t>Danny</t>
  </si>
  <si>
    <t>Welbeck</t>
  </si>
  <si>
    <t>Evan</t>
  </si>
  <si>
    <t>Ferguson</t>
  </si>
  <si>
    <t>Stefanos</t>
  </si>
  <si>
    <t>Tzimas</t>
  </si>
  <si>
    <t>Charalampos</t>
  </si>
  <si>
    <t>Kostoulas</t>
  </si>
  <si>
    <t>Robert</t>
  </si>
  <si>
    <t>Lynch SÃ¡nchez</t>
  </si>
  <si>
    <t>JÃ¶rgensen</t>
  </si>
  <si>
    <t>Penders</t>
  </si>
  <si>
    <t>SÅ‚onina</t>
  </si>
  <si>
    <t>Marc</t>
  </si>
  <si>
    <t>Cucurella Saseta</t>
  </si>
  <si>
    <t>Reece</t>
  </si>
  <si>
    <t>Trevoh</t>
  </si>
  <si>
    <t>Chalobah</t>
  </si>
  <si>
    <t>Levi</t>
  </si>
  <si>
    <t>Samuels Colwill</t>
  </si>
  <si>
    <t>Malo</t>
  </si>
  <si>
    <t>Gusto</t>
  </si>
  <si>
    <t>BenoÃ®t</t>
  </si>
  <si>
    <t>Badiashile Mukinayi</t>
  </si>
  <si>
    <t>Wesley</t>
  </si>
  <si>
    <t>Fofana</t>
  </si>
  <si>
    <t>Mamadou</t>
  </si>
  <si>
    <t>Sarr</t>
  </si>
  <si>
    <t>Tosin</t>
  </si>
  <si>
    <t>Adarabioyo</t>
  </si>
  <si>
    <t>Acheampong</t>
  </si>
  <si>
    <t>AarÃ³n</t>
  </si>
  <si>
    <t>Anselmino</t>
  </si>
  <si>
    <t>Cole</t>
  </si>
  <si>
    <t>Palmer</t>
  </si>
  <si>
    <t>Pedro</t>
  </si>
  <si>
    <t>Lomba Neto</t>
  </si>
  <si>
    <t>FernÃ¡ndez</t>
  </si>
  <si>
    <t>EstÃªvÃ£o</t>
  </si>
  <si>
    <t>Almeida de Oliveira GonÃ§alves</t>
  </si>
  <si>
    <t>Jamie</t>
  </si>
  <si>
    <t>Bynoe-Gittens</t>
  </si>
  <si>
    <t>Christopher</t>
  </si>
  <si>
    <t>Nkunku</t>
  </si>
  <si>
    <t>MoisÃ©s</t>
  </si>
  <si>
    <t>Caicedo Corozo</t>
  </si>
  <si>
    <t>Kiernan</t>
  </si>
  <si>
    <t>Dewsbury-Hall</t>
  </si>
  <si>
    <t>Tyrique</t>
  </si>
  <si>
    <t>George</t>
  </si>
  <si>
    <t>RomÃ©o</t>
  </si>
  <si>
    <t>Lavia</t>
  </si>
  <si>
    <t>Mykhailo</t>
  </si>
  <si>
    <t>Mudryk</t>
  </si>
  <si>
    <t>Andrey</t>
  </si>
  <si>
    <t>Nascimento dos Santos</t>
  </si>
  <si>
    <t>DÃ¡rio</t>
  </si>
  <si>
    <t>LuÃ­s Essugo</t>
  </si>
  <si>
    <t>Kendry</t>
  </si>
  <si>
    <t>PÃ¡ez Andrade</t>
  </si>
  <si>
    <t>JoÃ£o Pedro</t>
  </si>
  <si>
    <t>Junqueira de Jesus</t>
  </si>
  <si>
    <t>Liam</t>
  </si>
  <si>
    <t>Delap</t>
  </si>
  <si>
    <t>Nicolas</t>
  </si>
  <si>
    <t>Jackson</t>
  </si>
  <si>
    <t>Guiu Paz</t>
  </si>
  <si>
    <t>Dean</t>
  </si>
  <si>
    <t>Walter</t>
  </si>
  <si>
    <t>BenÃ­tez</t>
  </si>
  <si>
    <t>Remi</t>
  </si>
  <si>
    <t>Matthews</t>
  </si>
  <si>
    <t>MuÃ±oz MejÃ­a</t>
  </si>
  <si>
    <t>Maxence</t>
  </si>
  <si>
    <t>Lacroix</t>
  </si>
  <si>
    <t>Tyrick</t>
  </si>
  <si>
    <t>Mitchell</t>
  </si>
  <si>
    <t>Borna</t>
  </si>
  <si>
    <t>Sosa</t>
  </si>
  <si>
    <t>GuÃ©hi</t>
  </si>
  <si>
    <t>Richards</t>
  </si>
  <si>
    <t>Chadi</t>
  </si>
  <si>
    <t>Riad Dnanou</t>
  </si>
  <si>
    <t>Nathaniel</t>
  </si>
  <si>
    <t>Clyne</t>
  </si>
  <si>
    <t>Rob</t>
  </si>
  <si>
    <t>Holding</t>
  </si>
  <si>
    <t>Caleb</t>
  </si>
  <si>
    <t>Kporha</t>
  </si>
  <si>
    <t>Eberechi</t>
  </si>
  <si>
    <t>Eze</t>
  </si>
  <si>
    <t>IsmaÃ¯la</t>
  </si>
  <si>
    <t>Cheick</t>
  </si>
  <si>
    <t>DoucourÃ©</t>
  </si>
  <si>
    <t>Esse</t>
  </si>
  <si>
    <t>Hughes</t>
  </si>
  <si>
    <t>Daichi</t>
  </si>
  <si>
    <t>Kamada</t>
  </si>
  <si>
    <t>Jefferson</t>
  </si>
  <si>
    <t>Lerma SolÃ­s</t>
  </si>
  <si>
    <t>Wharton</t>
  </si>
  <si>
    <t>Asher</t>
  </si>
  <si>
    <t>Agbinone</t>
  </si>
  <si>
    <t>Naouirou</t>
  </si>
  <si>
    <t>Ahamada</t>
  </si>
  <si>
    <t>Devenny</t>
  </si>
  <si>
    <t>Malcolm</t>
  </si>
  <si>
    <t>Ebiowei</t>
  </si>
  <si>
    <t>Jesurun</t>
  </si>
  <si>
    <t>Rak-Sakyi</t>
  </si>
  <si>
    <t>Matheus</t>
  </si>
  <si>
    <t>FranÃ§a de Oliveira</t>
  </si>
  <si>
    <t>Ozoh</t>
  </si>
  <si>
    <t>Kaden</t>
  </si>
  <si>
    <t>Rodney</t>
  </si>
  <si>
    <t>Franco</t>
  </si>
  <si>
    <t>Umeh-Chibueze</t>
  </si>
  <si>
    <t>Jean-Philippe</t>
  </si>
  <si>
    <t>Mateta</t>
  </si>
  <si>
    <t>Eddie</t>
  </si>
  <si>
    <t>Nketiah</t>
  </si>
  <si>
    <t>Odsonne</t>
  </si>
  <si>
    <t>Ã‰douard</t>
  </si>
  <si>
    <t>Zach</t>
  </si>
  <si>
    <t>Marsh</t>
  </si>
  <si>
    <t>Pickford</t>
  </si>
  <si>
    <t>Mark</t>
  </si>
  <si>
    <t>Travers</t>
  </si>
  <si>
    <t>Harry</t>
  </si>
  <si>
    <t>Tyrer</t>
  </si>
  <si>
    <t>Jarrad</t>
  </si>
  <si>
    <t>Branthwaite</t>
  </si>
  <si>
    <t>Tarkowski</t>
  </si>
  <si>
    <t>Vitalii</t>
  </si>
  <si>
    <t>Mykolenko</t>
  </si>
  <si>
    <t>Jake</t>
  </si>
  <si>
    <t>O'Brien</t>
  </si>
  <si>
    <t>SÃ©amus</t>
  </si>
  <si>
    <t>Coleman</t>
  </si>
  <si>
    <t>Patterson</t>
  </si>
  <si>
    <t>Roman</t>
  </si>
  <si>
    <t>Dixon</t>
  </si>
  <si>
    <t>Welch</t>
  </si>
  <si>
    <t>Iliman</t>
  </si>
  <si>
    <t>Ndiaye</t>
  </si>
  <si>
    <t>Dwight</t>
  </si>
  <si>
    <t>McNeil</t>
  </si>
  <si>
    <t>Alcaraz DurÃ¡n</t>
  </si>
  <si>
    <t>Idrissa Gana</t>
  </si>
  <si>
    <t>Gueye</t>
  </si>
  <si>
    <t>Garner</t>
  </si>
  <si>
    <t>Tim</t>
  </si>
  <si>
    <t>Iroegbunam</t>
  </si>
  <si>
    <t>Harrison</t>
  </si>
  <si>
    <t>Armstrong</t>
  </si>
  <si>
    <t>Callum</t>
  </si>
  <si>
    <t>Bates</t>
  </si>
  <si>
    <t>Coby</t>
  </si>
  <si>
    <t>Ebere</t>
  </si>
  <si>
    <t>Isaac</t>
  </si>
  <si>
    <t>Heath</t>
  </si>
  <si>
    <t>Jenson</t>
  </si>
  <si>
    <t>Metcalfe</t>
  </si>
  <si>
    <t>Thierno</t>
  </si>
  <si>
    <t>Barry</t>
  </si>
  <si>
    <t>Norberto Bercique</t>
  </si>
  <si>
    <t>Gomes Betuncal</t>
  </si>
  <si>
    <t>Youssef</t>
  </si>
  <si>
    <t>Ramalho Chermiti</t>
  </si>
  <si>
    <t>Sherif</t>
  </si>
  <si>
    <t>Aznou</t>
  </si>
  <si>
    <t>Bernd</t>
  </si>
  <si>
    <t>Leno</t>
  </si>
  <si>
    <t>Steven</t>
  </si>
  <si>
    <t>Benda</t>
  </si>
  <si>
    <t>Antonee</t>
  </si>
  <si>
    <t>Robinson</t>
  </si>
  <si>
    <t>Joachim</t>
  </si>
  <si>
    <t>Andersen</t>
  </si>
  <si>
    <t>Calvin</t>
  </si>
  <si>
    <t>Bassey</t>
  </si>
  <si>
    <t>Timothy</t>
  </si>
  <si>
    <t>Castagne</t>
  </si>
  <si>
    <t>Issa</t>
  </si>
  <si>
    <t>Diop</t>
  </si>
  <si>
    <t>Jorge</t>
  </si>
  <si>
    <t>Cuenca Barreno</t>
  </si>
  <si>
    <t>Kenny</t>
  </si>
  <si>
    <t>Tete</t>
  </si>
  <si>
    <t>Amissah</t>
  </si>
  <si>
    <t>Iwobi</t>
  </si>
  <si>
    <t>Emile</t>
  </si>
  <si>
    <t>Smith Rowe</t>
  </si>
  <si>
    <t>Adama</t>
  </si>
  <si>
    <t>TraorÃ© Diarra</t>
  </si>
  <si>
    <t>Andreas</t>
  </si>
  <si>
    <t>Hoelgebaum Pereira</t>
  </si>
  <si>
    <t>Sessegnon</t>
  </si>
  <si>
    <t>Wilson</t>
  </si>
  <si>
    <t>Sander</t>
  </si>
  <si>
    <t>Berge</t>
  </si>
  <si>
    <t>Cairney</t>
  </si>
  <si>
    <t>SaÅ¡a</t>
  </si>
  <si>
    <t>LukiÄ‡</t>
  </si>
  <si>
    <t>Martial</t>
  </si>
  <si>
    <t>Godo</t>
  </si>
  <si>
    <t>Luke</t>
  </si>
  <si>
    <t>Harris</t>
  </si>
  <si>
    <t>King</t>
  </si>
  <si>
    <t>Reed</t>
  </si>
  <si>
    <t>RaÃºl</t>
  </si>
  <si>
    <t>JimÃ©nez RodrÃ­guez</t>
  </si>
  <si>
    <t>Rodrigo</t>
  </si>
  <si>
    <t>Muniz Carvalho</t>
  </si>
  <si>
    <t>Lecomte</t>
  </si>
  <si>
    <t>Illan</t>
  </si>
  <si>
    <t>Meslier</t>
  </si>
  <si>
    <t>Cairns</t>
  </si>
  <si>
    <t>Darlow</t>
  </si>
  <si>
    <t>Bogle</t>
  </si>
  <si>
    <t>Pascal</t>
  </si>
  <si>
    <t>Struijk</t>
  </si>
  <si>
    <t>Jaka</t>
  </si>
  <si>
    <t>Bijol</t>
  </si>
  <si>
    <t>Sebastiaan</t>
  </si>
  <si>
    <t>Bornauw</t>
  </si>
  <si>
    <t>Sam</t>
  </si>
  <si>
    <t>Byram</t>
  </si>
  <si>
    <t>Gudmundsson</t>
  </si>
  <si>
    <t>Rodon</t>
  </si>
  <si>
    <t>Schmidt</t>
  </si>
  <si>
    <t>Brenden</t>
  </si>
  <si>
    <t>Aaronson</t>
  </si>
  <si>
    <t>Wilfried</t>
  </si>
  <si>
    <t>Gnonto</t>
  </si>
  <si>
    <t>Ampadu</t>
  </si>
  <si>
    <t>Greenwood</t>
  </si>
  <si>
    <t>Ilia</t>
  </si>
  <si>
    <t>Gruev</t>
  </si>
  <si>
    <t>Largie</t>
  </si>
  <si>
    <t>Ramazani</t>
  </si>
  <si>
    <t>Tanaka</t>
  </si>
  <si>
    <t>Ao</t>
  </si>
  <si>
    <t>Crew</t>
  </si>
  <si>
    <t>Gelhardt</t>
  </si>
  <si>
    <t>Gyabi</t>
  </si>
  <si>
    <t>Piroe</t>
  </si>
  <si>
    <t>Patrick</t>
  </si>
  <si>
    <t>Bamford</t>
  </si>
  <si>
    <t>Mateo</t>
  </si>
  <si>
    <t>Joseph FernÃ¡ndez-Regatillo</t>
  </si>
  <si>
    <t>Lukas</t>
  </si>
  <si>
    <t>Nmecha</t>
  </si>
  <si>
    <t>Sean</t>
  </si>
  <si>
    <t>Longstaff</t>
  </si>
  <si>
    <t>Anton</t>
  </si>
  <si>
    <t>Stach</t>
  </si>
  <si>
    <t>Lucas Estella</t>
  </si>
  <si>
    <t>Perri</t>
  </si>
  <si>
    <t>Alisson</t>
  </si>
  <si>
    <t>Becker</t>
  </si>
  <si>
    <t>Giorgi</t>
  </si>
  <si>
    <t>Mamardashvili</t>
  </si>
  <si>
    <t>Ãrmin</t>
  </si>
  <si>
    <t>PÃ©csi</t>
  </si>
  <si>
    <t>Freddie</t>
  </si>
  <si>
    <t>Woodman</t>
  </si>
  <si>
    <t>Jeremie</t>
  </si>
  <si>
    <t>Frimpong</t>
  </si>
  <si>
    <t>Milos</t>
  </si>
  <si>
    <t>Kerkez</t>
  </si>
  <si>
    <t>Robertson</t>
  </si>
  <si>
    <t>Virgil</t>
  </si>
  <si>
    <t>van Dijk</t>
  </si>
  <si>
    <t>Ibrahima</t>
  </si>
  <si>
    <t>KonatÃ©</t>
  </si>
  <si>
    <t>Conor</t>
  </si>
  <si>
    <t>Bradley</t>
  </si>
  <si>
    <t>Gomez</t>
  </si>
  <si>
    <t>Konstantinos</t>
  </si>
  <si>
    <t>Tsimikas</t>
  </si>
  <si>
    <t>Amara</t>
  </si>
  <si>
    <t>Nallo</t>
  </si>
  <si>
    <t>Rhys</t>
  </si>
  <si>
    <t>Ramsay</t>
  </si>
  <si>
    <t>Mohamed</t>
  </si>
  <si>
    <t>Salah</t>
  </si>
  <si>
    <t>Florian</t>
  </si>
  <si>
    <t>Wirtz</t>
  </si>
  <si>
    <t>DÃ­az Marulanda</t>
  </si>
  <si>
    <t>Cody</t>
  </si>
  <si>
    <t>Gakpo</t>
  </si>
  <si>
    <t>Federico</t>
  </si>
  <si>
    <t>Chiesa</t>
  </si>
  <si>
    <t>Alexis</t>
  </si>
  <si>
    <t>Mac Allister</t>
  </si>
  <si>
    <t>Dominik</t>
  </si>
  <si>
    <t>Szoboszlai</t>
  </si>
  <si>
    <t>Curtis</t>
  </si>
  <si>
    <t>Jones</t>
  </si>
  <si>
    <t>Harvey</t>
  </si>
  <si>
    <t>Elliott</t>
  </si>
  <si>
    <t>Gravenberch</t>
  </si>
  <si>
    <t>Doak</t>
  </si>
  <si>
    <t>Endo</t>
  </si>
  <si>
    <t>Wataru</t>
  </si>
  <si>
    <t>Stefan</t>
  </si>
  <si>
    <t>BajÄetiÄ‡ Maquieira</t>
  </si>
  <si>
    <t>McConnell</t>
  </si>
  <si>
    <t>Morton</t>
  </si>
  <si>
    <t>Trey</t>
  </si>
  <si>
    <t>Nyoni</t>
  </si>
  <si>
    <t>Darwin</t>
  </si>
  <si>
    <t>NÃºÃ±ez Ribeiro</t>
  </si>
  <si>
    <t>Danns</t>
  </si>
  <si>
    <t>Hugo</t>
  </si>
  <si>
    <t>EkitikÃ©</t>
  </si>
  <si>
    <t>Trafford</t>
  </si>
  <si>
    <t>Ederson</t>
  </si>
  <si>
    <t>Santana de Moraes</t>
  </si>
  <si>
    <t>Ortega Moreno</t>
  </si>
  <si>
    <t>Bettinelli</t>
  </si>
  <si>
    <t>Rayan</t>
  </si>
  <si>
    <t>AÃ¯t-Nouri</t>
  </si>
  <si>
    <t>JoÅ¡ko</t>
  </si>
  <si>
    <t>Gvardiol</t>
  </si>
  <si>
    <t>Akanji</t>
  </si>
  <si>
    <t>AkÃ©</t>
  </si>
  <si>
    <t>Abdukodir</t>
  </si>
  <si>
    <t>Khusanov</t>
  </si>
  <si>
    <t>Nunes</t>
  </si>
  <si>
    <t>RÃºben</t>
  </si>
  <si>
    <t>dos Santos Gato Alves Dias</t>
  </si>
  <si>
    <t>Stones</t>
  </si>
  <si>
    <t>Nico</t>
  </si>
  <si>
    <t>O'Reilly</t>
  </si>
  <si>
    <t>Vitor</t>
  </si>
  <si>
    <t>de Oliveira Nunes dos Reis</t>
  </si>
  <si>
    <t>Omar</t>
  </si>
  <si>
    <t>Marmoush</t>
  </si>
  <si>
    <t>Phil</t>
  </si>
  <si>
    <t>Foden</t>
  </si>
  <si>
    <t>SÃ¡vio</t>
  </si>
  <si>
    <t>Moreira de Oliveira</t>
  </si>
  <si>
    <t>Bernardo</t>
  </si>
  <si>
    <t>Mota Veiga de Carvalho e Silva</t>
  </si>
  <si>
    <t>Cherki</t>
  </si>
  <si>
    <t>JÃ©rÃ©my</t>
  </si>
  <si>
    <t>Doku</t>
  </si>
  <si>
    <t>Grealish</t>
  </si>
  <si>
    <t>Ä°lkay</t>
  </si>
  <si>
    <t>GÃ¼ndoÄŸan</t>
  </si>
  <si>
    <t>Rodrigo 'Rodri'</t>
  </si>
  <si>
    <t>Hernandez Cascante</t>
  </si>
  <si>
    <t>KovaÄiÄ‡</t>
  </si>
  <si>
    <t>GonzÃ¡lez Iglesias</t>
  </si>
  <si>
    <t>Oscar</t>
  </si>
  <si>
    <t>Bobb</t>
  </si>
  <si>
    <t>Claudio</t>
  </si>
  <si>
    <t>Echeverri</t>
  </si>
  <si>
    <t>McAtee</t>
  </si>
  <si>
    <t>Tijjani</t>
  </si>
  <si>
    <t>Reijnders</t>
  </si>
  <si>
    <t>Sverre</t>
  </si>
  <si>
    <t>Nypan</t>
  </si>
  <si>
    <t>Kalvin</t>
  </si>
  <si>
    <t>Phillips</t>
  </si>
  <si>
    <t>Erling</t>
  </si>
  <si>
    <t>Haaland</t>
  </si>
  <si>
    <t>Bryan</t>
  </si>
  <si>
    <t>Mbeumo</t>
  </si>
  <si>
    <t>Altay</t>
  </si>
  <si>
    <t>BayÄ±ndÄ±r</t>
  </si>
  <si>
    <t>AndrÃ©</t>
  </si>
  <si>
    <t>Elyh</t>
  </si>
  <si>
    <t>Heaton</t>
  </si>
  <si>
    <t>Dermot</t>
  </si>
  <si>
    <t>Mee</t>
  </si>
  <si>
    <t>Matthijs</t>
  </si>
  <si>
    <t>de Ligt</t>
  </si>
  <si>
    <t>Lisandro</t>
  </si>
  <si>
    <t>MartÃ­nez</t>
  </si>
  <si>
    <t>Noussair</t>
  </si>
  <si>
    <t>Mazraoui</t>
  </si>
  <si>
    <t>LeÃ³n Blanco</t>
  </si>
  <si>
    <t>Diogo</t>
  </si>
  <si>
    <t>Dalot Teixeira</t>
  </si>
  <si>
    <t>Dorgu</t>
  </si>
  <si>
    <t>Maguire</t>
  </si>
  <si>
    <t>Shaw</t>
  </si>
  <si>
    <t>Leny</t>
  </si>
  <si>
    <t>Yoro</t>
  </si>
  <si>
    <t>Amass</t>
  </si>
  <si>
    <t>Fredricson</t>
  </si>
  <si>
    <t>Ayden</t>
  </si>
  <si>
    <t>Heaven</t>
  </si>
  <si>
    <t>Tyrell</t>
  </si>
  <si>
    <t>Malacia</t>
  </si>
  <si>
    <t>Bruno</t>
  </si>
  <si>
    <t>Borges Fernandes</t>
  </si>
  <si>
    <t>Santos Carneiro da Cunha</t>
  </si>
  <si>
    <t>Rashford</t>
  </si>
  <si>
    <t>Amad</t>
  </si>
  <si>
    <t>Diallo</t>
  </si>
  <si>
    <t>Alejandro</t>
  </si>
  <si>
    <t>Garnacho Ferreyra</t>
  </si>
  <si>
    <t>Antony</t>
  </si>
  <si>
    <t>dos Santos</t>
  </si>
  <si>
    <t>Mason</t>
  </si>
  <si>
    <t>Mount</t>
  </si>
  <si>
    <t>Jadon</t>
  </si>
  <si>
    <t>Sancho</t>
  </si>
  <si>
    <t>Carlos Henrique</t>
  </si>
  <si>
    <t>Casimiro</t>
  </si>
  <si>
    <t>Kobbie</t>
  </si>
  <si>
    <t>Mainoo</t>
  </si>
  <si>
    <t>Ugarte Ribeiro</t>
  </si>
  <si>
    <t>Toby</t>
  </si>
  <si>
    <t>Collyer</t>
  </si>
  <si>
    <t>Jayce</t>
  </si>
  <si>
    <t>Fitzgerald</t>
  </si>
  <si>
    <t>Fletcher</t>
  </si>
  <si>
    <t>SÃ©kou</t>
  </si>
  <si>
    <t>KonÃ©</t>
  </si>
  <si>
    <t>Moorhouse</t>
  </si>
  <si>
    <t>Rasmus</t>
  </si>
  <si>
    <t>HÃ¸jlund</t>
  </si>
  <si>
    <t>Joshua</t>
  </si>
  <si>
    <t>Zirkzee</t>
  </si>
  <si>
    <t>Chido</t>
  </si>
  <si>
    <t>Obi</t>
  </si>
  <si>
    <t>Wheatley</t>
  </si>
  <si>
    <t>Nick</t>
  </si>
  <si>
    <t>Pope</t>
  </si>
  <si>
    <t>DÃºbravka</t>
  </si>
  <si>
    <t>Gillespie</t>
  </si>
  <si>
    <t>Odysseas</t>
  </si>
  <si>
    <t>Vlachodimos</t>
  </si>
  <si>
    <t>Hall</t>
  </si>
  <si>
    <t>Fabian</t>
  </si>
  <si>
    <t>SchÃ¤r</t>
  </si>
  <si>
    <t>Sven</t>
  </si>
  <si>
    <t>Botman</t>
  </si>
  <si>
    <t>Dan</t>
  </si>
  <si>
    <t>Burn</t>
  </si>
  <si>
    <t>Tino</t>
  </si>
  <si>
    <t>Livramento</t>
  </si>
  <si>
    <t>Kieran</t>
  </si>
  <si>
    <t>Trippier</t>
  </si>
  <si>
    <t>Emil</t>
  </si>
  <si>
    <t>Krafth</t>
  </si>
  <si>
    <t>Jamaal</t>
  </si>
  <si>
    <t>Lascelles</t>
  </si>
  <si>
    <t>Murphy</t>
  </si>
  <si>
    <t>Ashby</t>
  </si>
  <si>
    <t>Miodrag</t>
  </si>
  <si>
    <t>PivaÅ¡</t>
  </si>
  <si>
    <t>Targett</t>
  </si>
  <si>
    <t>Gordon</t>
  </si>
  <si>
    <t>Elanga</t>
  </si>
  <si>
    <t>GuimarÃ£es Rodriguez Moura</t>
  </si>
  <si>
    <t>Joelinton CÃ¡ssio</t>
  </si>
  <si>
    <t>ApolinÃ¡rio de Lira</t>
  </si>
  <si>
    <t>Sandro</t>
  </si>
  <si>
    <t>Tonali</t>
  </si>
  <si>
    <t>AntoÃ±ito</t>
  </si>
  <si>
    <t>Cordero Campillo</t>
  </si>
  <si>
    <t>Willock</t>
  </si>
  <si>
    <t>Hayden</t>
  </si>
  <si>
    <t>Garang</t>
  </si>
  <si>
    <t>Kuol</t>
  </si>
  <si>
    <t>Miley</t>
  </si>
  <si>
    <t>Alexander</t>
  </si>
  <si>
    <t>Isak</t>
  </si>
  <si>
    <t>Osula</t>
  </si>
  <si>
    <t>Neave</t>
  </si>
  <si>
    <t>Matz</t>
  </si>
  <si>
    <t>Sels</t>
  </si>
  <si>
    <t>Carlos Miguel</t>
  </si>
  <si>
    <t>dos Santos Pereira</t>
  </si>
  <si>
    <t>Turner</t>
  </si>
  <si>
    <t>Nikola</t>
  </si>
  <si>
    <t>MilenkoviÄ‡</t>
  </si>
  <si>
    <t>Murillo</t>
  </si>
  <si>
    <t>Costa dos Santos</t>
  </si>
  <si>
    <t>Ola</t>
  </si>
  <si>
    <t>Aina</t>
  </si>
  <si>
    <t>Neco</t>
  </si>
  <si>
    <t>Mota Veiga Teixeira do Carmo</t>
  </si>
  <si>
    <t>Jair</t>
  </si>
  <si>
    <t>Paula da Cunha Filho</t>
  </si>
  <si>
    <t>Felipe</t>
  </si>
  <si>
    <t>Rodrigues da Silva</t>
  </si>
  <si>
    <t>Abbott</t>
  </si>
  <si>
    <t>Willy</t>
  </si>
  <si>
    <t>Boly</t>
  </si>
  <si>
    <t>Gibbs-White</t>
  </si>
  <si>
    <t>Hudson-Odoi</t>
  </si>
  <si>
    <t>Elliot</t>
  </si>
  <si>
    <t>Anderson</t>
  </si>
  <si>
    <t>Ferreira da Silva</t>
  </si>
  <si>
    <t>NicolÃ¡s</t>
  </si>
  <si>
    <t>DomÃ­nguez</t>
  </si>
  <si>
    <t>Ibrahim</t>
  </si>
  <si>
    <t>SangarÃ©</t>
  </si>
  <si>
    <t>Yates</t>
  </si>
  <si>
    <t>Eric</t>
  </si>
  <si>
    <t>da Silva Moreira</t>
  </si>
  <si>
    <t>Marko</t>
  </si>
  <si>
    <t>StameniÄ‡</t>
  </si>
  <si>
    <t>Wood</t>
  </si>
  <si>
    <t>Maciel da Cruz</t>
  </si>
  <si>
    <t>Taiwo</t>
  </si>
  <si>
    <t>Awoniyi</t>
  </si>
  <si>
    <t>Simon</t>
  </si>
  <si>
    <t>Moore</t>
  </si>
  <si>
    <t>Blondy</t>
  </si>
  <si>
    <t>Nna Noukeu</t>
  </si>
  <si>
    <t>Ballard</t>
  </si>
  <si>
    <t>Trai</t>
  </si>
  <si>
    <t>Hume</t>
  </si>
  <si>
    <t>Aji</t>
  </si>
  <si>
    <t>Alese</t>
  </si>
  <si>
    <t>Cirkin</t>
  </si>
  <si>
    <t>Leo Fuhr</t>
  </si>
  <si>
    <t>Hjelde</t>
  </si>
  <si>
    <t>Niall</t>
  </si>
  <si>
    <t>Huggins</t>
  </si>
  <si>
    <t>Zak</t>
  </si>
  <si>
    <t>Johnson</t>
  </si>
  <si>
    <t>O'Nien</t>
  </si>
  <si>
    <t>TimothÃ©e</t>
  </si>
  <si>
    <t>PembÃ©lÃ©</t>
  </si>
  <si>
    <t>Reinildo</t>
  </si>
  <si>
    <t>Mandava</t>
  </si>
  <si>
    <t>Seelt</t>
  </si>
  <si>
    <t>Adingra</t>
  </si>
  <si>
    <t>Habib</t>
  </si>
  <si>
    <t>Diarra</t>
  </si>
  <si>
    <t>Milan</t>
  </si>
  <si>
    <t>AleksiÄ‡</t>
  </si>
  <si>
    <t>Le FÃ©e</t>
  </si>
  <si>
    <t>Romaine</t>
  </si>
  <si>
    <t>Mundle</t>
  </si>
  <si>
    <t>Neil</t>
  </si>
  <si>
    <t>Poveda-Ocampo</t>
  </si>
  <si>
    <t>Rigg</t>
  </si>
  <si>
    <t>Noah</t>
  </si>
  <si>
    <t>Sadiki</t>
  </si>
  <si>
    <t>Chemsdine</t>
  </si>
  <si>
    <t>Talbi</t>
  </si>
  <si>
    <t>Abdoullah</t>
  </si>
  <si>
    <t>Ba</t>
  </si>
  <si>
    <t>Alan</t>
  </si>
  <si>
    <t>Browne</t>
  </si>
  <si>
    <t>Pierre</t>
  </si>
  <si>
    <t>Ekwah Elimby</t>
  </si>
  <si>
    <t>Jay</t>
  </si>
  <si>
    <t>Matete</t>
  </si>
  <si>
    <t>Nectarios</t>
  </si>
  <si>
    <t>Triantis</t>
  </si>
  <si>
    <t>Isidor</t>
  </si>
  <si>
    <t>Eliezer</t>
  </si>
  <si>
    <t>Mayenda Dossou</t>
  </si>
  <si>
    <t>Ahmed</t>
  </si>
  <si>
    <t>Abdullahi</t>
  </si>
  <si>
    <t>LuÃ­s Hemir</t>
  </si>
  <si>
    <t>Silva Semedo</t>
  </si>
  <si>
    <t>Nazarii</t>
  </si>
  <si>
    <t>Rusyn</t>
  </si>
  <si>
    <t>Granit</t>
  </si>
  <si>
    <t>Xhaka</t>
  </si>
  <si>
    <t>Guglielmo</t>
  </si>
  <si>
    <t>Vicario</t>
  </si>
  <si>
    <t>Brandon</t>
  </si>
  <si>
    <t>Austin</t>
  </si>
  <si>
    <t>AntonÃ­n</t>
  </si>
  <si>
    <t>KinskÃ½</t>
  </si>
  <si>
    <t>Porro Sauceda</t>
  </si>
  <si>
    <t>Cristian</t>
  </si>
  <si>
    <t>Romero</t>
  </si>
  <si>
    <t>Danso</t>
  </si>
  <si>
    <t>Davies</t>
  </si>
  <si>
    <t>Radu</t>
  </si>
  <si>
    <t>DrÄƒguÈ™in</t>
  </si>
  <si>
    <t>Djed</t>
  </si>
  <si>
    <t>Spence</t>
  </si>
  <si>
    <t>Destiny</t>
  </si>
  <si>
    <t>Udogie</t>
  </si>
  <si>
    <t>Micky</t>
  </si>
  <si>
    <t>van de Ven</t>
  </si>
  <si>
    <t>Takai</t>
  </si>
  <si>
    <t>KÅta</t>
  </si>
  <si>
    <t>Luka</t>
  </si>
  <si>
    <t>VuÅ¡koviÄ‡</t>
  </si>
  <si>
    <t>Son</t>
  </si>
  <si>
    <t>Heung-min</t>
  </si>
  <si>
    <t>Brennan</t>
  </si>
  <si>
    <t>Maddison</t>
  </si>
  <si>
    <t>Mohammed</t>
  </si>
  <si>
    <t>Kudus</t>
  </si>
  <si>
    <t>Dejan</t>
  </si>
  <si>
    <t>Kulusevski</t>
  </si>
  <si>
    <t>Mathys</t>
  </si>
  <si>
    <t>Tel</t>
  </si>
  <si>
    <t>Bentancur</t>
  </si>
  <si>
    <t>Bergvall</t>
  </si>
  <si>
    <t>Yves</t>
  </si>
  <si>
    <t>Bissouma</t>
  </si>
  <si>
    <t>Odobert</t>
  </si>
  <si>
    <t>Manor</t>
  </si>
  <si>
    <t>Solomon</t>
  </si>
  <si>
    <t>Gil Salvatierra</t>
  </si>
  <si>
    <t>Archie</t>
  </si>
  <si>
    <t>Gray</t>
  </si>
  <si>
    <t>Mikey</t>
  </si>
  <si>
    <t>Pape Matar</t>
  </si>
  <si>
    <t>Yang</t>
  </si>
  <si>
    <t>Min-hyeok</t>
  </si>
  <si>
    <t>Olusesi</t>
  </si>
  <si>
    <t>Solanke-Mitchell</t>
  </si>
  <si>
    <t>de Andrade</t>
  </si>
  <si>
    <t>Lankshear</t>
  </si>
  <si>
    <t>Dane</t>
  </si>
  <si>
    <t>Scarlett</t>
  </si>
  <si>
    <t>Alphonse</t>
  </si>
  <si>
    <t>Areola</t>
  </si>
  <si>
    <t>Wes</t>
  </si>
  <si>
    <t>Foderingham</t>
  </si>
  <si>
    <t>KrisztiÃ¡n</t>
  </si>
  <si>
    <t>Hegyi</t>
  </si>
  <si>
    <t>El Hadji Malick</t>
  </si>
  <si>
    <t>Diouf</t>
  </si>
  <si>
    <t>Emerson</t>
  </si>
  <si>
    <t>Palmieri dos Santos</t>
  </si>
  <si>
    <t>Maximilian</t>
  </si>
  <si>
    <t>Kilman</t>
  </si>
  <si>
    <t>Mavropanos</t>
  </si>
  <si>
    <t>Nayef</t>
  </si>
  <si>
    <t>Aguerd</t>
  </si>
  <si>
    <t>Scarles</t>
  </si>
  <si>
    <t>Jean-Clair</t>
  </si>
  <si>
    <t>Todibo</t>
  </si>
  <si>
    <t>Wan-Bissaka</t>
  </si>
  <si>
    <t>Kaelan</t>
  </si>
  <si>
    <t>Casey</t>
  </si>
  <si>
    <t>Tolentino Coelho de Lima</t>
  </si>
  <si>
    <t>TomÃ¡Å¡</t>
  </si>
  <si>
    <t>SouÄek</t>
  </si>
  <si>
    <t>Ward-Prowse</t>
  </si>
  <si>
    <t>Crysencio</t>
  </si>
  <si>
    <t>Summerville</t>
  </si>
  <si>
    <t>Edson</t>
  </si>
  <si>
    <t>Ãlvarez VelÃ¡zquez</t>
  </si>
  <si>
    <t>Maxwel</t>
  </si>
  <si>
    <t>Cornet</t>
  </si>
  <si>
    <t>Guido</t>
  </si>
  <si>
    <t>RodrÃ­guez</t>
  </si>
  <si>
    <t>Luis Guilherme</t>
  </si>
  <si>
    <t>Lira dos Santos</t>
  </si>
  <si>
    <t>Earthy</t>
  </si>
  <si>
    <t>Andy</t>
  </si>
  <si>
    <t>Irving</t>
  </si>
  <si>
    <t>Orford</t>
  </si>
  <si>
    <t>Potts</t>
  </si>
  <si>
    <t>Jarrod</t>
  </si>
  <si>
    <t>Bowen</t>
  </si>
  <si>
    <t>Niclas</t>
  </si>
  <si>
    <t>FÃ¼llkrug</t>
  </si>
  <si>
    <t>Marshall</t>
  </si>
  <si>
    <t>Walker-Peters</t>
  </si>
  <si>
    <t>Johnstone</t>
  </si>
  <si>
    <t>JosÃ©</t>
  </si>
  <si>
    <t>Malheiro de SÃ¡</t>
  </si>
  <si>
    <t>Bentley</t>
  </si>
  <si>
    <t>Emmanuel</t>
  </si>
  <si>
    <t>Agbadou</t>
  </si>
  <si>
    <t>Doherty</t>
  </si>
  <si>
    <t>Bueno LÃ³pez</t>
  </si>
  <si>
    <t>Yerson</t>
  </si>
  <si>
    <t>Mosquera Valdelamar</t>
  </si>
  <si>
    <t>Martins Gomes</t>
  </si>
  <si>
    <t>Santiago</t>
  </si>
  <si>
    <t>Ignacio Bueno</t>
  </si>
  <si>
    <t>Toti</t>
  </si>
  <si>
    <t>Gomes</t>
  </si>
  <si>
    <t>Ki-Jana</t>
  </si>
  <si>
    <t>Hoever</t>
  </si>
  <si>
    <t>Bastien</t>
  </si>
  <si>
    <t>Meupiyou Menadjou</t>
  </si>
  <si>
    <t>Cardoso de Lima</t>
  </si>
  <si>
    <t>Alfie</t>
  </si>
  <si>
    <t>Pond</t>
  </si>
  <si>
    <t>Hwang</t>
  </si>
  <si>
    <t>Hee-chan</t>
  </si>
  <si>
    <t>Trindade da Costa Neto</t>
  </si>
  <si>
    <t>Jean-Ricner</t>
  </si>
  <si>
    <t>Bellegarde</t>
  </si>
  <si>
    <t>Fer</t>
  </si>
  <si>
    <t>LÃ³pez GonzÃ¡lez</t>
  </si>
  <si>
    <t>JoÃ£o Victor</t>
  </si>
  <si>
    <t>Gomes da Silva</t>
  </si>
  <si>
    <t>GonÃ§alo Manuel</t>
  </si>
  <si>
    <t>Ganchinho Guedes</t>
  </si>
  <si>
    <t>Munetsi</t>
  </si>
  <si>
    <t>TraorÃ©</t>
  </si>
  <si>
    <t>Tawanda</t>
  </si>
  <si>
    <t>Chirewa</t>
  </si>
  <si>
    <t>Edozie</t>
  </si>
  <si>
    <t>Enso</t>
  </si>
  <si>
    <t>GonzÃ¡lez Medina</t>
  </si>
  <si>
    <t>Hodge</t>
  </si>
  <si>
    <t>JÃ¸rgen</t>
  </si>
  <si>
    <t>Strand Larsen</t>
  </si>
  <si>
    <t>Soares Silva</t>
  </si>
  <si>
    <t>KalajdÅ¾iÄ‡</t>
  </si>
  <si>
    <t>Chiwome</t>
  </si>
  <si>
    <t>Fraser</t>
  </si>
  <si>
    <t>Jhon</t>
  </si>
  <si>
    <t>Arias</t>
  </si>
  <si>
    <t>position</t>
  </si>
  <si>
    <t>Player Name</t>
  </si>
  <si>
    <t>Raya</t>
  </si>
  <si>
    <t>Arrizabalaga</t>
  </si>
  <si>
    <t>Solanke</t>
  </si>
  <si>
    <t>birth_date</t>
  </si>
  <si>
    <t>can_select</t>
  </si>
  <si>
    <t>can_transact</t>
  </si>
  <si>
    <t>chance_of_playing_next_round</t>
  </si>
  <si>
    <t>chance_of_playing_this_round</t>
  </si>
  <si>
    <t>clean_sheets_per_90</t>
  </si>
  <si>
    <t>code</t>
  </si>
  <si>
    <t>corners_and_indirect_freekicks_order</t>
  </si>
  <si>
    <t>corners_and_indirect_freekicks_text</t>
  </si>
  <si>
    <t>cost_change_event</t>
  </si>
  <si>
    <t>cost_change_event_fall</t>
  </si>
  <si>
    <t>cost_change_start</t>
  </si>
  <si>
    <t>cost_change_start_fall</t>
  </si>
  <si>
    <t>creativity_rank</t>
  </si>
  <si>
    <t>creativity_rank_type</t>
  </si>
  <si>
    <t>defensive_contribution</t>
  </si>
  <si>
    <t>direct_freekicks_order</t>
  </si>
  <si>
    <t>direct_freekicks_text</t>
  </si>
  <si>
    <t>dreamteam_count</t>
  </si>
  <si>
    <t>ep_next</t>
  </si>
  <si>
    <t>ep_this</t>
  </si>
  <si>
    <t>event_points</t>
  </si>
  <si>
    <t>expected_assists</t>
  </si>
  <si>
    <t>expected_assists_per_90</t>
  </si>
  <si>
    <t>expected_goal_involvements</t>
  </si>
  <si>
    <t>expected_goal_involvements_per_90</t>
  </si>
  <si>
    <t>expected_goals</t>
  </si>
  <si>
    <t>expected_goals_conceded</t>
  </si>
  <si>
    <t>expected_goals_conceded_per_90</t>
  </si>
  <si>
    <t>expected_goals_per_90</t>
  </si>
  <si>
    <t>form</t>
  </si>
  <si>
    <t>form_rank</t>
  </si>
  <si>
    <t>form_rank_type</t>
  </si>
  <si>
    <t>goals_conceded_per_90</t>
  </si>
  <si>
    <t>has_temporary_code</t>
  </si>
  <si>
    <t>ict_index_rank</t>
  </si>
  <si>
    <t>ict_index_rank_type</t>
  </si>
  <si>
    <t>id</t>
  </si>
  <si>
    <t>in_dreamteam</t>
  </si>
  <si>
    <t>influence_rank</t>
  </si>
  <si>
    <t>influence_rank_type</t>
  </si>
  <si>
    <t>news</t>
  </si>
  <si>
    <t>news_added</t>
  </si>
  <si>
    <t>now_cost_rank</t>
  </si>
  <si>
    <t>now_cost_rank_type</t>
  </si>
  <si>
    <t>opta_code</t>
  </si>
  <si>
    <t>own_goals</t>
  </si>
  <si>
    <t>penalties_missed</t>
  </si>
  <si>
    <t>penalties_order</t>
  </si>
  <si>
    <t>penalties_saved</t>
  </si>
  <si>
    <t>penalties_text</t>
  </si>
  <si>
    <t>photo</t>
  </si>
  <si>
    <t>points_per_game</t>
  </si>
  <si>
    <t>points_per_game_rank</t>
  </si>
  <si>
    <t>points_per_game_rank_type</t>
  </si>
  <si>
    <t>region</t>
  </si>
  <si>
    <t>removed</t>
  </si>
  <si>
    <t>saves</t>
  </si>
  <si>
    <t>saves_per_90</t>
  </si>
  <si>
    <t>selected_rank</t>
  </si>
  <si>
    <t>selected_rank_type</t>
  </si>
  <si>
    <t>special</t>
  </si>
  <si>
    <t>squad_number</t>
  </si>
  <si>
    <t>starts</t>
  </si>
  <si>
    <t>starts_per_90</t>
  </si>
  <si>
    <t>status</t>
  </si>
  <si>
    <t>team_code</t>
  </si>
  <si>
    <t>team_join_date</t>
  </si>
  <si>
    <t>threat_rank</t>
  </si>
  <si>
    <t>threat_rank_type</t>
  </si>
  <si>
    <t>transfers_in</t>
  </si>
  <si>
    <t>transfers_in_event</t>
  </si>
  <si>
    <t>transfers_out</t>
  </si>
  <si>
    <t>transfers_out_event</t>
  </si>
  <si>
    <t>value_form</t>
  </si>
  <si>
    <t>value_season</t>
  </si>
  <si>
    <t>web_name</t>
  </si>
  <si>
    <t>None</t>
  </si>
  <si>
    <t>p154561</t>
  </si>
  <si>
    <t>154561.jpg</t>
  </si>
  <si>
    <t>a</t>
  </si>
  <si>
    <t>p109745</t>
  </si>
  <si>
    <t>109745.jpg</t>
  </si>
  <si>
    <t>p463748</t>
  </si>
  <si>
    <t>463748.jpg</t>
  </si>
  <si>
    <t>p551221</t>
  </si>
  <si>
    <t>551221.jpg</t>
  </si>
  <si>
    <t>p226597</t>
  </si>
  <si>
    <t>226597.jpg</t>
  </si>
  <si>
    <t>p462424</t>
  </si>
  <si>
    <t>462424.jpg</t>
  </si>
  <si>
    <t>p466075</t>
  </si>
  <si>
    <t>466075.jpg</t>
  </si>
  <si>
    <t>p445122</t>
  </si>
  <si>
    <t>445122.jpg</t>
  </si>
  <si>
    <t>J.Timber</t>
  </si>
  <si>
    <t>p440854</t>
  </si>
  <si>
    <t>440854.jpg</t>
  </si>
  <si>
    <t>p499169</t>
  </si>
  <si>
    <t>499169.jpg</t>
  </si>
  <si>
    <t>p198869</t>
  </si>
  <si>
    <t>198869.jpg</t>
  </si>
  <si>
    <t>p206325</t>
  </si>
  <si>
    <t>206325.jpg</t>
  </si>
  <si>
    <t>p563324</t>
  </si>
  <si>
    <t>563324.jpg</t>
  </si>
  <si>
    <t>p588793</t>
  </si>
  <si>
    <t>588793.jpg</t>
  </si>
  <si>
    <t>p499167</t>
  </si>
  <si>
    <t>499167.jpg</t>
  </si>
  <si>
    <t>p223340</t>
  </si>
  <si>
    <t>223340.jpg</t>
  </si>
  <si>
    <t>p184029</t>
  </si>
  <si>
    <t>184029.jpg</t>
  </si>
  <si>
    <t>p248857</t>
  </si>
  <si>
    <t>248857.jpg</t>
  </si>
  <si>
    <t>p444145</t>
  </si>
  <si>
    <t>444145.jpg</t>
  </si>
  <si>
    <t>Martinelli</t>
  </si>
  <si>
    <t>p116216</t>
  </si>
  <si>
    <t>116216.jpg</t>
  </si>
  <si>
    <t>p204480</t>
  </si>
  <si>
    <t>204480.jpg</t>
  </si>
  <si>
    <t>p195384</t>
  </si>
  <si>
    <t>195384.jpg</t>
  </si>
  <si>
    <t>Merino</t>
  </si>
  <si>
    <t>p438098</t>
  </si>
  <si>
    <t>438098.jpg</t>
  </si>
  <si>
    <t>FÃ¡bio Vieira</t>
  </si>
  <si>
    <t>p128295</t>
  </si>
  <si>
    <t>128295.jpg</t>
  </si>
  <si>
    <t>p499175</t>
  </si>
  <si>
    <t>499175.jpg</t>
  </si>
  <si>
    <t>p481655</t>
  </si>
  <si>
    <t>481655.jpg</t>
  </si>
  <si>
    <t>Zubimendi</t>
  </si>
  <si>
    <t>p200641</t>
  </si>
  <si>
    <t>200641.jpg</t>
  </si>
  <si>
    <t>p588796</t>
  </si>
  <si>
    <t>588796.jpg</t>
  </si>
  <si>
    <t>p437742</t>
  </si>
  <si>
    <t>437742.jpg</t>
  </si>
  <si>
    <t>Sambi</t>
  </si>
  <si>
    <t>p219847</t>
  </si>
  <si>
    <t>219847.jpg</t>
  </si>
  <si>
    <t>Knee injury - Unknown return date</t>
  </si>
  <si>
    <t>2025-07-21T10:00:04.697564Z</t>
  </si>
  <si>
    <t>p205651</t>
  </si>
  <si>
    <t>205651.jpg</t>
  </si>
  <si>
    <t>i</t>
  </si>
  <si>
    <t>G.Jesus</t>
  </si>
  <si>
    <t>p500040</t>
  </si>
  <si>
    <t>500040.jpg</t>
  </si>
  <si>
    <t>p224117</t>
  </si>
  <si>
    <t>224117.jpg</t>
  </si>
  <si>
    <t>Suspended until 23 Aug</t>
  </si>
  <si>
    <t>2025-07-21T10:00:04.758838Z</t>
  </si>
  <si>
    <t>p98980</t>
  </si>
  <si>
    <t>98980.jpg</t>
  </si>
  <si>
    <t>s</t>
  </si>
  <si>
    <t>Martinez</t>
  </si>
  <si>
    <t>p72147</t>
  </si>
  <si>
    <t>72147.jpg</t>
  </si>
  <si>
    <t>M.Bizot</t>
  </si>
  <si>
    <t>p462492</t>
  </si>
  <si>
    <t>462492.jpg</t>
  </si>
  <si>
    <t>Has joined Stevenage permanently.</t>
  </si>
  <si>
    <t>2025-07-30T14:08:21.698398Z</t>
  </si>
  <si>
    <t>p462381</t>
  </si>
  <si>
    <t>462381.jpg</t>
  </si>
  <si>
    <t>u</t>
  </si>
  <si>
    <t>p199796</t>
  </si>
  <si>
    <t>199796.jpg</t>
  </si>
  <si>
    <t>p101188</t>
  </si>
  <si>
    <t>101188.jpg</t>
  </si>
  <si>
    <t>p199798</t>
  </si>
  <si>
    <t>199798.jpg</t>
  </si>
  <si>
    <t>Konsa</t>
  </si>
  <si>
    <t>p441302</t>
  </si>
  <si>
    <t>441302.jpg</t>
  </si>
  <si>
    <t>p149484</t>
  </si>
  <si>
    <t>149484.jpg</t>
  </si>
  <si>
    <t>p244954</t>
  </si>
  <si>
    <t>244954.jpg</t>
  </si>
  <si>
    <t>p606798</t>
  </si>
  <si>
    <t>606798.jpg</t>
  </si>
  <si>
    <t>A.GarcÃ­a</t>
  </si>
  <si>
    <t>p106468</t>
  </si>
  <si>
    <t>106468.jpg</t>
  </si>
  <si>
    <t>p515597</t>
  </si>
  <si>
    <t>515597.jpg</t>
  </si>
  <si>
    <t>p514315</t>
  </si>
  <si>
    <t>514315.jpg</t>
  </si>
  <si>
    <t>Sousa</t>
  </si>
  <si>
    <t>p587178</t>
  </si>
  <si>
    <t>587178.jpg</t>
  </si>
  <si>
    <t>p244850</t>
  </si>
  <si>
    <t>244850.jpg</t>
  </si>
  <si>
    <t>p166989</t>
  </si>
  <si>
    <t>166989.jpg</t>
  </si>
  <si>
    <t>p215711</t>
  </si>
  <si>
    <t>215711.jpg</t>
  </si>
  <si>
    <t>p195546</t>
  </si>
  <si>
    <t>195546.jpg</t>
  </si>
  <si>
    <t>BuendÃ­a</t>
  </si>
  <si>
    <t>p469247</t>
  </si>
  <si>
    <t>469247.jpg</t>
  </si>
  <si>
    <t>Iling Jr</t>
  </si>
  <si>
    <t>p232653</t>
  </si>
  <si>
    <t>232653.jpg</t>
  </si>
  <si>
    <t>J.Ramsey</t>
  </si>
  <si>
    <t>p204646</t>
  </si>
  <si>
    <t>204646.jpg</t>
  </si>
  <si>
    <t>p122806</t>
  </si>
  <si>
    <t>122806.jpg</t>
  </si>
  <si>
    <t>p88894</t>
  </si>
  <si>
    <t>88894.jpg</t>
  </si>
  <si>
    <t>Season-long loan to Benfica</t>
  </si>
  <si>
    <t>2025-07-22T13:50:13.193555Z</t>
  </si>
  <si>
    <t>p491287</t>
  </si>
  <si>
    <t>491287.jpg</t>
  </si>
  <si>
    <t>p461421</t>
  </si>
  <si>
    <t>461421.jpg</t>
  </si>
  <si>
    <t>p226944</t>
  </si>
  <si>
    <t>226944.jpg</t>
  </si>
  <si>
    <t>p449871</t>
  </si>
  <si>
    <t>449871.jpg</t>
  </si>
  <si>
    <t>p577731</t>
  </si>
  <si>
    <t>577731.jpg</t>
  </si>
  <si>
    <t>p151589</t>
  </si>
  <si>
    <t>151589.jpg</t>
  </si>
  <si>
    <t>p559962</t>
  </si>
  <si>
    <t>559962.jpg</t>
  </si>
  <si>
    <t>p537403</t>
  </si>
  <si>
    <t>537403.jpg</t>
  </si>
  <si>
    <t>p178301</t>
  </si>
  <si>
    <t>178301.jpg</t>
  </si>
  <si>
    <t>p576756</t>
  </si>
  <si>
    <t>576756.jpg</t>
  </si>
  <si>
    <t>p518030</t>
  </si>
  <si>
    <t>518030.jpg</t>
  </si>
  <si>
    <t>Weiss</t>
  </si>
  <si>
    <t>p489571</t>
  </si>
  <si>
    <t>489571.jpg</t>
  </si>
  <si>
    <t>p51943</t>
  </si>
  <si>
    <t>51943.jpg</t>
  </si>
  <si>
    <t>p192290</t>
  </si>
  <si>
    <t>192290.jpg</t>
  </si>
  <si>
    <t>p58621</t>
  </si>
  <si>
    <t>58621.jpg</t>
  </si>
  <si>
    <t>p247245</t>
  </si>
  <si>
    <t>247245.jpg</t>
  </si>
  <si>
    <t>p461567</t>
  </si>
  <si>
    <t>461567.jpg</t>
  </si>
  <si>
    <t>p478969</t>
  </si>
  <si>
    <t>478969.jpg</t>
  </si>
  <si>
    <t>p477717</t>
  </si>
  <si>
    <t>477717.jpg</t>
  </si>
  <si>
    <t>p494960</t>
  </si>
  <si>
    <t>494960.jpg</t>
  </si>
  <si>
    <t>p461188</t>
  </si>
  <si>
    <t>461188.jpg</t>
  </si>
  <si>
    <t>p241231</t>
  </si>
  <si>
    <t>241231.jpg</t>
  </si>
  <si>
    <t>p549329</t>
  </si>
  <si>
    <t>549329.jpg</t>
  </si>
  <si>
    <t>p450072</t>
  </si>
  <si>
    <t>450072.jpg</t>
  </si>
  <si>
    <t>p519895</t>
  </si>
  <si>
    <t>519895.jpg</t>
  </si>
  <si>
    <t>p180804</t>
  </si>
  <si>
    <t>180804.jpg</t>
  </si>
  <si>
    <t>p208912</t>
  </si>
  <si>
    <t>208912.jpg</t>
  </si>
  <si>
    <t>p444180</t>
  </si>
  <si>
    <t>444180.jpg</t>
  </si>
  <si>
    <t>p183751</t>
  </si>
  <si>
    <t>183751.jpg</t>
  </si>
  <si>
    <t>Benson</t>
  </si>
  <si>
    <t>p179458</t>
  </si>
  <si>
    <t>179458.jpg</t>
  </si>
  <si>
    <t>p578614</t>
  </si>
  <si>
    <t>578614.jpg</t>
  </si>
  <si>
    <t>Boateng</t>
  </si>
  <si>
    <t>p250735</t>
  </si>
  <si>
    <t>250735.jpg</t>
  </si>
  <si>
    <t>p172567</t>
  </si>
  <si>
    <t>172567.jpg</t>
  </si>
  <si>
    <t>p174592</t>
  </si>
  <si>
    <t>174592.jpg</t>
  </si>
  <si>
    <t>p465527</t>
  </si>
  <si>
    <t>465527.jpg</t>
  </si>
  <si>
    <t>p487702</t>
  </si>
  <si>
    <t>487702.jpg</t>
  </si>
  <si>
    <t>p167887</t>
  </si>
  <si>
    <t>167887.jpg</t>
  </si>
  <si>
    <t>p469272</t>
  </si>
  <si>
    <t>469272.jpg</t>
  </si>
  <si>
    <t>p447715</t>
  </si>
  <si>
    <t>447715.jpg</t>
  </si>
  <si>
    <t>A.Ramsey</t>
  </si>
  <si>
    <t>p576323</t>
  </si>
  <si>
    <t>576323.jpg</t>
  </si>
  <si>
    <t>p551206</t>
  </si>
  <si>
    <t>551206.jpg</t>
  </si>
  <si>
    <t>p437748</t>
  </si>
  <si>
    <t>437748.jpg</t>
  </si>
  <si>
    <t>TrÃ©sor</t>
  </si>
  <si>
    <t>p431639</t>
  </si>
  <si>
    <t>431639.jpg</t>
  </si>
  <si>
    <t>p492831</t>
  </si>
  <si>
    <t>492831.jpg</t>
  </si>
  <si>
    <t>p435973</t>
  </si>
  <si>
    <t>435973.jpg</t>
  </si>
  <si>
    <t>p44699</t>
  </si>
  <si>
    <t>44699.jpg</t>
  </si>
  <si>
    <t>p220598</t>
  </si>
  <si>
    <t>220598.jpg</t>
  </si>
  <si>
    <t>p69752</t>
  </si>
  <si>
    <t>69752.jpg</t>
  </si>
  <si>
    <t>Neto</t>
  </si>
  <si>
    <t>p457569</t>
  </si>
  <si>
    <t>457569.jpg</t>
  </si>
  <si>
    <t>p444172</t>
  </si>
  <si>
    <t>444172.jpg</t>
  </si>
  <si>
    <t>p568791</t>
  </si>
  <si>
    <t>568791.jpg</t>
  </si>
  <si>
    <t>p495145</t>
  </si>
  <si>
    <t>495145.jpg</t>
  </si>
  <si>
    <t>p477580</t>
  </si>
  <si>
    <t>477580.jpg</t>
  </si>
  <si>
    <t>p221466</t>
  </si>
  <si>
    <t>221466.jpg</t>
  </si>
  <si>
    <t>Senesi</t>
  </si>
  <si>
    <t>p54469</t>
  </si>
  <si>
    <t>54469.jpg</t>
  </si>
  <si>
    <t>p494521</t>
  </si>
  <si>
    <t>494521.jpg</t>
  </si>
  <si>
    <t>p541462</t>
  </si>
  <si>
    <t>541462.jpg</t>
  </si>
  <si>
    <t>p518906</t>
  </si>
  <si>
    <t>518906.jpg</t>
  </si>
  <si>
    <t>p463981</t>
  </si>
  <si>
    <t>463981.jpg</t>
  </si>
  <si>
    <t>p436893</t>
  </si>
  <si>
    <t>436893.jpg</t>
  </si>
  <si>
    <t>J.Araujo</t>
  </si>
  <si>
    <t>p223911</t>
  </si>
  <si>
    <t>223911.jpg</t>
  </si>
  <si>
    <t>p575901</t>
  </si>
  <si>
    <t>575901.jpg</t>
  </si>
  <si>
    <t>Soler</t>
  </si>
  <si>
    <t>p222683</t>
  </si>
  <si>
    <t>222683.jpg</t>
  </si>
  <si>
    <t>p437730</t>
  </si>
  <si>
    <t>437730.jpg</t>
  </si>
  <si>
    <t>p533463</t>
  </si>
  <si>
    <t>533463.jpg</t>
  </si>
  <si>
    <t>O.Dango</t>
  </si>
  <si>
    <t>p201658</t>
  </si>
  <si>
    <t>201658.jpg</t>
  </si>
  <si>
    <t>p200785</t>
  </si>
  <si>
    <t>200785.jpg</t>
  </si>
  <si>
    <t>p111317</t>
  </si>
  <si>
    <t>111317.jpg</t>
  </si>
  <si>
    <t>p158499</t>
  </si>
  <si>
    <t>158499.jpg</t>
  </si>
  <si>
    <t>Suspended until 30 Aug</t>
  </si>
  <si>
    <t>2025-07-21T10:00:04.780951Z</t>
  </si>
  <si>
    <t>p155408</t>
  </si>
  <si>
    <t>155408.jpg</t>
  </si>
  <si>
    <t>p168991</t>
  </si>
  <si>
    <t>168991.jpg</t>
  </si>
  <si>
    <t>p503139</t>
  </si>
  <si>
    <t>503139.jpg</t>
  </si>
  <si>
    <t>p224995</t>
  </si>
  <si>
    <t>224995.jpg</t>
  </si>
  <si>
    <t>Sinisterra</t>
  </si>
  <si>
    <t>p441240</t>
  </si>
  <si>
    <t>441240.jpg</t>
  </si>
  <si>
    <t>p424044</t>
  </si>
  <si>
    <t>424044.jpg</t>
  </si>
  <si>
    <t>H.TraorÃ¨</t>
  </si>
  <si>
    <t>p550596</t>
  </si>
  <si>
    <t>550596.jpg</t>
  </si>
  <si>
    <t>p530121</t>
  </si>
  <si>
    <t>530121.jpg</t>
  </si>
  <si>
    <t>p606775</t>
  </si>
  <si>
    <t>606775.jpg</t>
  </si>
  <si>
    <t>p444102</t>
  </si>
  <si>
    <t>444102.jpg</t>
  </si>
  <si>
    <t>2025-07-21T10:00:04.802496Z</t>
  </si>
  <si>
    <t>p168636</t>
  </si>
  <si>
    <t>168636.jpg</t>
  </si>
  <si>
    <t>Enes Ãœnal</t>
  </si>
  <si>
    <t>p590760</t>
  </si>
  <si>
    <t>590760.jpg</t>
  </si>
  <si>
    <t>p560262</t>
  </si>
  <si>
    <t>560262.jpg</t>
  </si>
  <si>
    <t>Kroupi.Jr</t>
  </si>
  <si>
    <t>p200720</t>
  </si>
  <si>
    <t>200720.jpg</t>
  </si>
  <si>
    <t>p235448</t>
  </si>
  <si>
    <t>235448.jpg</t>
  </si>
  <si>
    <t>p503300</t>
  </si>
  <si>
    <t>503300.jpg</t>
  </si>
  <si>
    <t>p535017</t>
  </si>
  <si>
    <t>535017.jpg</t>
  </si>
  <si>
    <t>p507433</t>
  </si>
  <si>
    <t>507433.jpg</t>
  </si>
  <si>
    <t>p432830</t>
  </si>
  <si>
    <t>432830.jpg</t>
  </si>
  <si>
    <t>p249231</t>
  </si>
  <si>
    <t>249231.jpg</t>
  </si>
  <si>
    <t>p191866</t>
  </si>
  <si>
    <t>191866.jpg</t>
  </si>
  <si>
    <t>p194010</t>
  </si>
  <si>
    <t>194010.jpg</t>
  </si>
  <si>
    <t>p607464</t>
  </si>
  <si>
    <t>607464.jpg</t>
  </si>
  <si>
    <t>p231065</t>
  </si>
  <si>
    <t>231065.jpg</t>
  </si>
  <si>
    <t>p226956</t>
  </si>
  <si>
    <t>226956.jpg</t>
  </si>
  <si>
    <t>Roerslev</t>
  </si>
  <si>
    <t>p444765</t>
  </si>
  <si>
    <t>444765.jpg</t>
  </si>
  <si>
    <t>Van den Berg</t>
  </si>
  <si>
    <t>p622536</t>
  </si>
  <si>
    <t>622536.jpg</t>
  </si>
  <si>
    <t>p612534</t>
  </si>
  <si>
    <t>612534.jpg</t>
  </si>
  <si>
    <t>p472713</t>
  </si>
  <si>
    <t>472713.jpg</t>
  </si>
  <si>
    <t>p570241</t>
  </si>
  <si>
    <t>570241.jpg</t>
  </si>
  <si>
    <t>p499717</t>
  </si>
  <si>
    <t>499717.jpg</t>
  </si>
  <si>
    <t>p513418</t>
  </si>
  <si>
    <t>513418.jpg</t>
  </si>
  <si>
    <t>p440089</t>
  </si>
  <si>
    <t>440089.jpg</t>
  </si>
  <si>
    <t>p543295</t>
  </si>
  <si>
    <t>543295.jpg</t>
  </si>
  <si>
    <t>p244858</t>
  </si>
  <si>
    <t>244858.jpg</t>
  </si>
  <si>
    <t>Carvalho</t>
  </si>
  <si>
    <t>p56979</t>
  </si>
  <si>
    <t>56979.jpg</t>
  </si>
  <si>
    <t>p204580</t>
  </si>
  <si>
    <t>204580.jpg</t>
  </si>
  <si>
    <t>p207283</t>
  </si>
  <si>
    <t>207283.jpg</t>
  </si>
  <si>
    <t>p626464</t>
  </si>
  <si>
    <t>626464.jpg</t>
  </si>
  <si>
    <t>p428580</t>
  </si>
  <si>
    <t>428580.jpg</t>
  </si>
  <si>
    <t>p508395</t>
  </si>
  <si>
    <t>508395.jpg</t>
  </si>
  <si>
    <t>p606689</t>
  </si>
  <si>
    <t>606689.jpg</t>
  </si>
  <si>
    <t>p628204</t>
  </si>
  <si>
    <t>628204.jpg</t>
  </si>
  <si>
    <t>p220695</t>
  </si>
  <si>
    <t>220695.jpg</t>
  </si>
  <si>
    <t>p450539</t>
  </si>
  <si>
    <t>450539.jpg</t>
  </si>
  <si>
    <t>p591357</t>
  </si>
  <si>
    <t>591357.jpg</t>
  </si>
  <si>
    <t>p216646</t>
  </si>
  <si>
    <t>216646.jpg</t>
  </si>
  <si>
    <t>p502500</t>
  </si>
  <si>
    <t>502500.jpg</t>
  </si>
  <si>
    <t>Thiago</t>
  </si>
  <si>
    <t>p533710</t>
  </si>
  <si>
    <t>533710.jpg</t>
  </si>
  <si>
    <t>p49262</t>
  </si>
  <si>
    <t>49262.jpg</t>
  </si>
  <si>
    <t>p489639</t>
  </si>
  <si>
    <t>489639.jpg</t>
  </si>
  <si>
    <t>p209288</t>
  </si>
  <si>
    <t>209288.jpg</t>
  </si>
  <si>
    <t>Has joined Coventry City on loan for the rest of the season.</t>
  </si>
  <si>
    <t>2025-07-25T14:54:18.206318Z</t>
  </si>
  <si>
    <t>p472739</t>
  </si>
  <si>
    <t>472739.jpg</t>
  </si>
  <si>
    <t>Has joined Union SG permanently</t>
  </si>
  <si>
    <t>2025-07-25T14:53:26.961790Z</t>
  </si>
  <si>
    <t>p240514</t>
  </si>
  <si>
    <t>240514.jpg</t>
  </si>
  <si>
    <t>p204120</t>
  </si>
  <si>
    <t>204120.jpg</t>
  </si>
  <si>
    <t>p550090</t>
  </si>
  <si>
    <t>550090.jpg</t>
  </si>
  <si>
    <t>p465730</t>
  </si>
  <si>
    <t>465730.jpg</t>
  </si>
  <si>
    <t>p83299</t>
  </si>
  <si>
    <t>83299.jpg</t>
  </si>
  <si>
    <t>Has joined AC Milan permanently</t>
  </si>
  <si>
    <t>2025-07-24T10:14:09.955203Z</t>
  </si>
  <si>
    <t>p204214</t>
  </si>
  <si>
    <t>204214.jpg</t>
  </si>
  <si>
    <t>EstupiÃ±an</t>
  </si>
  <si>
    <t>p231416</t>
  </si>
  <si>
    <t>231416.jpg</t>
  </si>
  <si>
    <t>F.KadÄ±oÄŸlu</t>
  </si>
  <si>
    <t>p223434</t>
  </si>
  <si>
    <t>223434.jpg</t>
  </si>
  <si>
    <t>Igor</t>
  </si>
  <si>
    <t>p232792</t>
  </si>
  <si>
    <t>232792.jpg</t>
  </si>
  <si>
    <t>p469142</t>
  </si>
  <si>
    <t>469142.jpg</t>
  </si>
  <si>
    <t>Van Hecke</t>
  </si>
  <si>
    <t>p111478</t>
  </si>
  <si>
    <t>111478.jpg</t>
  </si>
  <si>
    <t>p110735</t>
  </si>
  <si>
    <t>110735.jpg</t>
  </si>
  <si>
    <t>Has joined Birmingham on loan for the rest of the season.</t>
  </si>
  <si>
    <t>2025-07-28T11:50:54.390347Z</t>
  </si>
  <si>
    <t>p439135</t>
  </si>
  <si>
    <t>439135.jpg</t>
  </si>
  <si>
    <t>p589100</t>
  </si>
  <si>
    <t>589100.jpg</t>
  </si>
  <si>
    <t>p547720</t>
  </si>
  <si>
    <t>547720.jpg</t>
  </si>
  <si>
    <t>p451340</t>
  </si>
  <si>
    <t>451340.jpg</t>
  </si>
  <si>
    <t>p463067</t>
  </si>
  <si>
    <t>463067.jpg</t>
  </si>
  <si>
    <t>p109345</t>
  </si>
  <si>
    <t>109345.jpg</t>
  </si>
  <si>
    <t>p592031</t>
  </si>
  <si>
    <t>592031.jpg</t>
  </si>
  <si>
    <t>p474120</t>
  </si>
  <si>
    <t>474120.jpg</t>
  </si>
  <si>
    <t>Enciso</t>
  </si>
  <si>
    <t>p513433</t>
  </si>
  <si>
    <t>513433.jpg</t>
  </si>
  <si>
    <t>p532529</t>
  </si>
  <si>
    <t>532529.jpg</t>
  </si>
  <si>
    <t>p219249</t>
  </si>
  <si>
    <t>219249.jpg</t>
  </si>
  <si>
    <t>p516211</t>
  </si>
  <si>
    <t>516211.jpg</t>
  </si>
  <si>
    <t>p509416</t>
  </si>
  <si>
    <t>509416.jpg</t>
  </si>
  <si>
    <t>p535301</t>
  </si>
  <si>
    <t>535301.jpg</t>
  </si>
  <si>
    <t>p536916</t>
  </si>
  <si>
    <t>536916.jpg</t>
  </si>
  <si>
    <t>p514254</t>
  </si>
  <si>
    <t>514254.jpg</t>
  </si>
  <si>
    <t>p15157</t>
  </si>
  <si>
    <t>15157.jpg</t>
  </si>
  <si>
    <t>p441192</t>
  </si>
  <si>
    <t>441192.jpg</t>
  </si>
  <si>
    <t>Sarmiento</t>
  </si>
  <si>
    <t>p549074</t>
  </si>
  <si>
    <t>549074.jpg</t>
  </si>
  <si>
    <t>p467779</t>
  </si>
  <si>
    <t>467779.jpg</t>
  </si>
  <si>
    <t>p611695</t>
  </si>
  <si>
    <t>611695.jpg</t>
  </si>
  <si>
    <t>Yalcouye</t>
  </si>
  <si>
    <t>p567121</t>
  </si>
  <si>
    <t>567121.jpg</t>
  </si>
  <si>
    <t>p550141</t>
  </si>
  <si>
    <t>550141.jpg</t>
  </si>
  <si>
    <t>p513834</t>
  </si>
  <si>
    <t>513834.jpg</t>
  </si>
  <si>
    <t>p50175</t>
  </si>
  <si>
    <t>50175.jpg</t>
  </si>
  <si>
    <t>Has joined AS Roma on loan for the rest of the season</t>
  </si>
  <si>
    <t>2025-07-24T10:13:22.396984Z</t>
  </si>
  <si>
    <t>p487117</t>
  </si>
  <si>
    <t>487117.jpg</t>
  </si>
  <si>
    <t>p608181</t>
  </si>
  <si>
    <t>608181.jpg</t>
  </si>
  <si>
    <t>p647850</t>
  </si>
  <si>
    <t>647850.jpg</t>
  </si>
  <si>
    <t>p215059</t>
  </si>
  <si>
    <t>215059.jpg</t>
  </si>
  <si>
    <t>SÃ¡nchez</t>
  </si>
  <si>
    <t>p508479</t>
  </si>
  <si>
    <t>508479.jpg</t>
  </si>
  <si>
    <t>Has joined RC Strasbourg on loan for the rest of the season.</t>
  </si>
  <si>
    <t>2025-07-28T11:48:06.001822Z</t>
  </si>
  <si>
    <t>p549939</t>
  </si>
  <si>
    <t>549939.jpg</t>
  </si>
  <si>
    <t>p471798</t>
  </si>
  <si>
    <t>471798.jpg</t>
  </si>
  <si>
    <t>Slonina</t>
  </si>
  <si>
    <t>p179268</t>
  </si>
  <si>
    <t>179268.jpg</t>
  </si>
  <si>
    <t>Cucurella</t>
  </si>
  <si>
    <t>p225796</t>
  </si>
  <si>
    <t>225796.jpg</t>
  </si>
  <si>
    <t>p180736</t>
  </si>
  <si>
    <t>180736.jpg</t>
  </si>
  <si>
    <t>p460028</t>
  </si>
  <si>
    <t>460028.jpg</t>
  </si>
  <si>
    <t>Colwill</t>
  </si>
  <si>
    <t>p482609</t>
  </si>
  <si>
    <t>482609.jpg</t>
  </si>
  <si>
    <t>p242880</t>
  </si>
  <si>
    <t>242880.jpg</t>
  </si>
  <si>
    <t>B.Badiashile</t>
  </si>
  <si>
    <t>p444463</t>
  </si>
  <si>
    <t>444463.jpg</t>
  </si>
  <si>
    <t>p574458</t>
  </si>
  <si>
    <t>574458.jpg</t>
  </si>
  <si>
    <t>M.Sarr</t>
  </si>
  <si>
    <t>p109646</t>
  </si>
  <si>
    <t>109646.jpg</t>
  </si>
  <si>
    <t>p577016</t>
  </si>
  <si>
    <t>577016.jpg</t>
  </si>
  <si>
    <t>p622758</t>
  </si>
  <si>
    <t>622758.jpg</t>
  </si>
  <si>
    <t>p244851</t>
  </si>
  <si>
    <t>244851.jpg</t>
  </si>
  <si>
    <t>p247632</t>
  </si>
  <si>
    <t>247632.jpg</t>
  </si>
  <si>
    <t>p448047</t>
  </si>
  <si>
    <t>448047.jpg</t>
  </si>
  <si>
    <t>p624773</t>
  </si>
  <si>
    <t>624773.jpg</t>
  </si>
  <si>
    <t>p463936</t>
  </si>
  <si>
    <t>463936.jpg</t>
  </si>
  <si>
    <t>Gittens</t>
  </si>
  <si>
    <t>p213198</t>
  </si>
  <si>
    <t>213198.jpg</t>
  </si>
  <si>
    <t>p486672</t>
  </si>
  <si>
    <t>486672.jpg</t>
  </si>
  <si>
    <t>Caicedo</t>
  </si>
  <si>
    <t>p215413</t>
  </si>
  <si>
    <t>215413.jpg</t>
  </si>
  <si>
    <t>p550615</t>
  </si>
  <si>
    <t>550615.jpg</t>
  </si>
  <si>
    <t>p514356</t>
  </si>
  <si>
    <t>514356.jpg</t>
  </si>
  <si>
    <t>Suspended - unknown return date</t>
  </si>
  <si>
    <t>2025-07-21T10:00:04.824210Z</t>
  </si>
  <si>
    <t>p465920</t>
  </si>
  <si>
    <t>465920.jpg</t>
  </si>
  <si>
    <t>p532605</t>
  </si>
  <si>
    <t>532605.jpg</t>
  </si>
  <si>
    <t>Andrey Santos</t>
  </si>
  <si>
    <t>p491007</t>
  </si>
  <si>
    <t>491007.jpg</t>
  </si>
  <si>
    <t>D.Essugo</t>
  </si>
  <si>
    <t>p611134</t>
  </si>
  <si>
    <t>611134.jpg</t>
  </si>
  <si>
    <t>Paez</t>
  </si>
  <si>
    <t>p475168</t>
  </si>
  <si>
    <t>475168.jpg</t>
  </si>
  <si>
    <t>p463034</t>
  </si>
  <si>
    <t>463034.jpg</t>
  </si>
  <si>
    <t>Suspended until 22 Aug</t>
  </si>
  <si>
    <t>2025-07-21T10:00:04.843234Z</t>
  </si>
  <si>
    <t>p517052</t>
  </si>
  <si>
    <t>517052.jpg</t>
  </si>
  <si>
    <t>N.Jackson</t>
  </si>
  <si>
    <t>p499309</t>
  </si>
  <si>
    <t>499309.jpg</t>
  </si>
  <si>
    <t>p172649</t>
  </si>
  <si>
    <t>172649.jpg</t>
  </si>
  <si>
    <t>p121709</t>
  </si>
  <si>
    <t>121709.jpg</t>
  </si>
  <si>
    <t>Benitez</t>
  </si>
  <si>
    <t>p169593</t>
  </si>
  <si>
    <t>169593.jpg</t>
  </si>
  <si>
    <t>p247348</t>
  </si>
  <si>
    <t>247348.jpg</t>
  </si>
  <si>
    <t>MuÃ±oz</t>
  </si>
  <si>
    <t>p437499</t>
  </si>
  <si>
    <t>437499.jpg</t>
  </si>
  <si>
    <t>p244723</t>
  </si>
  <si>
    <t>244723.jpg</t>
  </si>
  <si>
    <t>p218364</t>
  </si>
  <si>
    <t>218364.jpg</t>
  </si>
  <si>
    <t>p209036</t>
  </si>
  <si>
    <t>209036.jpg</t>
  </si>
  <si>
    <t>p427623</t>
  </si>
  <si>
    <t>427623.jpg</t>
  </si>
  <si>
    <t>2025-07-21T10:00:04.863209Z</t>
  </si>
  <si>
    <t>p515621</t>
  </si>
  <si>
    <t>515621.jpg</t>
  </si>
  <si>
    <t>Chadi Riad</t>
  </si>
  <si>
    <t>p57328</t>
  </si>
  <si>
    <t>57328.jpg</t>
  </si>
  <si>
    <t>p156074</t>
  </si>
  <si>
    <t>156074.jpg</t>
  </si>
  <si>
    <t>p590012</t>
  </si>
  <si>
    <t>590012.jpg</t>
  </si>
  <si>
    <t>p232413</t>
  </si>
  <si>
    <t>232413.jpg</t>
  </si>
  <si>
    <t>p232185</t>
  </si>
  <si>
    <t>232185.jpg</t>
  </si>
  <si>
    <t>2025-07-21T10:00:04.882113Z</t>
  </si>
  <si>
    <t>p438464</t>
  </si>
  <si>
    <t>438464.jpg</t>
  </si>
  <si>
    <t>p606921</t>
  </si>
  <si>
    <t>606921.jpg</t>
  </si>
  <si>
    <t>p108413</t>
  </si>
  <si>
    <t>108413.jpg</t>
  </si>
  <si>
    <t>p209400</t>
  </si>
  <si>
    <t>209400.jpg</t>
  </si>
  <si>
    <t>p152551</t>
  </si>
  <si>
    <t>152551.jpg</t>
  </si>
  <si>
    <t>Lerma</t>
  </si>
  <si>
    <t>p496221</t>
  </si>
  <si>
    <t>496221.jpg</t>
  </si>
  <si>
    <t>p579075</t>
  </si>
  <si>
    <t>579075.jpg</t>
  </si>
  <si>
    <t>p466117</t>
  </si>
  <si>
    <t>466117.jpg</t>
  </si>
  <si>
    <t>p489706</t>
  </si>
  <si>
    <t>489706.jpg</t>
  </si>
  <si>
    <t>p450535</t>
  </si>
  <si>
    <t>450535.jpg</t>
  </si>
  <si>
    <t>p450542</t>
  </si>
  <si>
    <t>450542.jpg</t>
  </si>
  <si>
    <t>J.Rak-Sakyi</t>
  </si>
  <si>
    <t>p536694</t>
  </si>
  <si>
    <t>536694.jpg</t>
  </si>
  <si>
    <t>M.FranÃ§a</t>
  </si>
  <si>
    <t>Has joined Derby County on loan for the rest of the season.</t>
  </si>
  <si>
    <t>2025-07-30T14:07:45.618291Z</t>
  </si>
  <si>
    <t>p531989</t>
  </si>
  <si>
    <t>531989.jpg</t>
  </si>
  <si>
    <t>p530318</t>
  </si>
  <si>
    <t>530318.jpg</t>
  </si>
  <si>
    <t>p574398</t>
  </si>
  <si>
    <t>574398.jpg</t>
  </si>
  <si>
    <t>Umeh</t>
  </si>
  <si>
    <t>p231747</t>
  </si>
  <si>
    <t>231747.jpg</t>
  </si>
  <si>
    <t>p205533</t>
  </si>
  <si>
    <t>205533.jpg</t>
  </si>
  <si>
    <t>p199670</t>
  </si>
  <si>
    <t>199670.jpg</t>
  </si>
  <si>
    <t>p576980</t>
  </si>
  <si>
    <t>576980.jpg</t>
  </si>
  <si>
    <t>p111234</t>
  </si>
  <si>
    <t>111234.jpg</t>
  </si>
  <si>
    <t>p229600</t>
  </si>
  <si>
    <t>229600.jpg</t>
  </si>
  <si>
    <t>p447325</t>
  </si>
  <si>
    <t>447325.jpg</t>
  </si>
  <si>
    <t>p480455</t>
  </si>
  <si>
    <t>480455.jpg</t>
  </si>
  <si>
    <t>p17761</t>
  </si>
  <si>
    <t>17761.jpg</t>
  </si>
  <si>
    <t>p224967</t>
  </si>
  <si>
    <t>224967.jpg</t>
  </si>
  <si>
    <t>p512462</t>
  </si>
  <si>
    <t>512462.jpg</t>
  </si>
  <si>
    <t>p59949</t>
  </si>
  <si>
    <t>59949.jpg</t>
  </si>
  <si>
    <t>p106611</t>
  </si>
  <si>
    <t>106611.jpg</t>
  </si>
  <si>
    <t>p243571</t>
  </si>
  <si>
    <t>243571.jpg</t>
  </si>
  <si>
    <t>p496178</t>
  </si>
  <si>
    <t>496178.jpg</t>
  </si>
  <si>
    <t>p474907</t>
  </si>
  <si>
    <t>474907.jpg</t>
  </si>
  <si>
    <t>p440993</t>
  </si>
  <si>
    <t>440993.jpg</t>
  </si>
  <si>
    <t>p433154</t>
  </si>
  <si>
    <t>433154.jpg</t>
  </si>
  <si>
    <t>p502697</t>
  </si>
  <si>
    <t>502697.jpg</t>
  </si>
  <si>
    <t>Alcaraz</t>
  </si>
  <si>
    <t>p80801</t>
  </si>
  <si>
    <t>80801.jpg</t>
  </si>
  <si>
    <t>Gana</t>
  </si>
  <si>
    <t>p232928</t>
  </si>
  <si>
    <t>232928.jpg</t>
  </si>
  <si>
    <t>p490094</t>
  </si>
  <si>
    <t>490094.jpg</t>
  </si>
  <si>
    <t>p609873</t>
  </si>
  <si>
    <t>609873.jpg</t>
  </si>
  <si>
    <t>p547801</t>
  </si>
  <si>
    <t>547801.jpg</t>
  </si>
  <si>
    <t>p504296</t>
  </si>
  <si>
    <t>504296.jpg</t>
  </si>
  <si>
    <t>p496279</t>
  </si>
  <si>
    <t>496279.jpg</t>
  </si>
  <si>
    <t>Has joined Bradford City permanently.</t>
  </si>
  <si>
    <t>2025-07-25T14:54:45.196473Z</t>
  </si>
  <si>
    <t>p491557</t>
  </si>
  <si>
    <t>491557.jpg</t>
  </si>
  <si>
    <t>p586309</t>
  </si>
  <si>
    <t>586309.jpg</t>
  </si>
  <si>
    <t>p486385</t>
  </si>
  <si>
    <t>486385.jpg</t>
  </si>
  <si>
    <t>p491012</t>
  </si>
  <si>
    <t>491012.jpg</t>
  </si>
  <si>
    <t>Y.Chermiti</t>
  </si>
  <si>
    <t>p536241</t>
  </si>
  <si>
    <t>536241.jpg</t>
  </si>
  <si>
    <t>p499300</t>
  </si>
  <si>
    <t>499300.jpg</t>
  </si>
  <si>
    <t>p80201</t>
  </si>
  <si>
    <t>80201.jpg</t>
  </si>
  <si>
    <t>Has joined Millwall on loan for the rest of the season.</t>
  </si>
  <si>
    <t>2025-07-28T11:48:41.553663Z</t>
  </si>
  <si>
    <t>p428971</t>
  </si>
  <si>
    <t>428971.jpg</t>
  </si>
  <si>
    <t>p169528</t>
  </si>
  <si>
    <t>169528.jpg</t>
  </si>
  <si>
    <t>p174874</t>
  </si>
  <si>
    <t>174874.jpg</t>
  </si>
  <si>
    <t>p232892</t>
  </si>
  <si>
    <t>232892.jpg</t>
  </si>
  <si>
    <t>p166477</t>
  </si>
  <si>
    <t>166477.jpg</t>
  </si>
  <si>
    <t>p219924</t>
  </si>
  <si>
    <t>219924.jpg</t>
  </si>
  <si>
    <t>p246301</t>
  </si>
  <si>
    <t>246301.jpg</t>
  </si>
  <si>
    <t>J.Cuenca</t>
  </si>
  <si>
    <t>p167074</t>
  </si>
  <si>
    <t>167074.jpg</t>
  </si>
  <si>
    <t>p591385</t>
  </si>
  <si>
    <t>591385.jpg</t>
  </si>
  <si>
    <t>p153133</t>
  </si>
  <si>
    <t>153133.jpg</t>
  </si>
  <si>
    <t>p209289</t>
  </si>
  <si>
    <t>209289.jpg</t>
  </si>
  <si>
    <t>p159533</t>
  </si>
  <si>
    <t>159533.jpg</t>
  </si>
  <si>
    <t>p156689</t>
  </si>
  <si>
    <t>156689.jpg</t>
  </si>
  <si>
    <t>p184349</t>
  </si>
  <si>
    <t>184349.jpg</t>
  </si>
  <si>
    <t>p153682</t>
  </si>
  <si>
    <t>153682.jpg</t>
  </si>
  <si>
    <t>p207189</t>
  </si>
  <si>
    <t>207189.jpg</t>
  </si>
  <si>
    <t>p76357</t>
  </si>
  <si>
    <t>76357.jpg</t>
  </si>
  <si>
    <t>p212314</t>
  </si>
  <si>
    <t>212314.jpg</t>
  </si>
  <si>
    <t>p573062</t>
  </si>
  <si>
    <t>573062.jpg</t>
  </si>
  <si>
    <t>Has joined Oxford United on loan for the rest of the season.</t>
  </si>
  <si>
    <t>2025-07-28T11:48:41.571901Z</t>
  </si>
  <si>
    <t>p515024</t>
  </si>
  <si>
    <t>515024.jpg</t>
  </si>
  <si>
    <t>p577725</t>
  </si>
  <si>
    <t>577725.jpg</t>
  </si>
  <si>
    <t>p153366</t>
  </si>
  <si>
    <t>153366.jpg</t>
  </si>
  <si>
    <t>p102057</t>
  </si>
  <si>
    <t>102057.jpg</t>
  </si>
  <si>
    <t>p244042</t>
  </si>
  <si>
    <t>244042.jpg</t>
  </si>
  <si>
    <t>Muniz</t>
  </si>
  <si>
    <t>p86873</t>
  </si>
  <si>
    <t>86873.jpg</t>
  </si>
  <si>
    <t>p437495</t>
  </si>
  <si>
    <t>437495.jpg</t>
  </si>
  <si>
    <t>p97846</t>
  </si>
  <si>
    <t>97846.jpg</t>
  </si>
  <si>
    <t>p59735</t>
  </si>
  <si>
    <t>59735.jpg</t>
  </si>
  <si>
    <t>p226182</t>
  </si>
  <si>
    <t>226182.jpg</t>
  </si>
  <si>
    <t>p222694</t>
  </si>
  <si>
    <t>222694.jpg</t>
  </si>
  <si>
    <t>2025-07-21T10:00:04.901206Z</t>
  </si>
  <si>
    <t>p434752</t>
  </si>
  <si>
    <t>434752.jpg</t>
  </si>
  <si>
    <t>p437738</t>
  </si>
  <si>
    <t>437738.jpg</t>
  </si>
  <si>
    <t>p113564</t>
  </si>
  <si>
    <t>113564.jpg</t>
  </si>
  <si>
    <t>p243526</t>
  </si>
  <si>
    <t>243526.jpg</t>
  </si>
  <si>
    <t>p214225</t>
  </si>
  <si>
    <t>214225.jpg</t>
  </si>
  <si>
    <t>p492368</t>
  </si>
  <si>
    <t>492368.jpg</t>
  </si>
  <si>
    <t>p427637</t>
  </si>
  <si>
    <t>427637.jpg</t>
  </si>
  <si>
    <t>p492859</t>
  </si>
  <si>
    <t>492859.jpg</t>
  </si>
  <si>
    <t>p221399</t>
  </si>
  <si>
    <t>221399.jpg</t>
  </si>
  <si>
    <t>p200617</t>
  </si>
  <si>
    <t>200617.jpg</t>
  </si>
  <si>
    <t>p199598</t>
  </si>
  <si>
    <t>199598.jpg</t>
  </si>
  <si>
    <t>p248937</t>
  </si>
  <si>
    <t>248937.jpg</t>
  </si>
  <si>
    <t>p486520</t>
  </si>
  <si>
    <t>486520.jpg</t>
  </si>
  <si>
    <t>p433952</t>
  </si>
  <si>
    <t>433952.jpg</t>
  </si>
  <si>
    <t>p248056</t>
  </si>
  <si>
    <t>248056.jpg</t>
  </si>
  <si>
    <t>p536119</t>
  </si>
  <si>
    <t>536119.jpg</t>
  </si>
  <si>
    <t>p462635</t>
  </si>
  <si>
    <t>462635.jpg</t>
  </si>
  <si>
    <t>p470294</t>
  </si>
  <si>
    <t>470294.jpg</t>
  </si>
  <si>
    <t>p235826</t>
  </si>
  <si>
    <t>235826.jpg</t>
  </si>
  <si>
    <t>p106617</t>
  </si>
  <si>
    <t>106617.jpg</t>
  </si>
  <si>
    <t>p565297</t>
  </si>
  <si>
    <t>565297.jpg</t>
  </si>
  <si>
    <t>Mateo Joseph</t>
  </si>
  <si>
    <t>p174594</t>
  </si>
  <si>
    <t>174594.jpg</t>
  </si>
  <si>
    <t>p180135</t>
  </si>
  <si>
    <t>180135.jpg</t>
  </si>
  <si>
    <t>p466525</t>
  </si>
  <si>
    <t>466525.jpg</t>
  </si>
  <si>
    <t>p201595</t>
  </si>
  <si>
    <t>201595.jpg</t>
  </si>
  <si>
    <t>p116535</t>
  </si>
  <si>
    <t>116535.jpg</t>
  </si>
  <si>
    <t>A.Becker</t>
  </si>
  <si>
    <t>p449027</t>
  </si>
  <si>
    <t>449027.jpg</t>
  </si>
  <si>
    <t>p586268</t>
  </si>
  <si>
    <t>586268.jpg</t>
  </si>
  <si>
    <t>p155503</t>
  </si>
  <si>
    <t>155503.jpg</t>
  </si>
  <si>
    <t>p216094</t>
  </si>
  <si>
    <t>216094.jpg</t>
  </si>
  <si>
    <t>p544877</t>
  </si>
  <si>
    <t>544877.jpg</t>
  </si>
  <si>
    <t>p122798</t>
  </si>
  <si>
    <t>122798.jpg</t>
  </si>
  <si>
    <t>p97032</t>
  </si>
  <si>
    <t>97032.jpg</t>
  </si>
  <si>
    <t>p204716</t>
  </si>
  <si>
    <t>204716.jpg</t>
  </si>
  <si>
    <t>p492777</t>
  </si>
  <si>
    <t>492777.jpg</t>
  </si>
  <si>
    <t>p171287</t>
  </si>
  <si>
    <t>171287.jpg</t>
  </si>
  <si>
    <t>p214285</t>
  </si>
  <si>
    <t>214285.jpg</t>
  </si>
  <si>
    <t>p611926</t>
  </si>
  <si>
    <t>611926.jpg</t>
  </si>
  <si>
    <t>p219937</t>
  </si>
  <si>
    <t>219937.jpg</t>
  </si>
  <si>
    <t>R.Williams</t>
  </si>
  <si>
    <t>p489580</t>
  </si>
  <si>
    <t>489580.jpg</t>
  </si>
  <si>
    <t>p118748</t>
  </si>
  <si>
    <t>118748.jpg</t>
  </si>
  <si>
    <t>M.Salah</t>
  </si>
  <si>
    <t>p494595</t>
  </si>
  <si>
    <t>494595.jpg</t>
  </si>
  <si>
    <t>Has joined Bayern Munch permanently.</t>
  </si>
  <si>
    <t>2025-07-30T14:05:01.491481Z</t>
  </si>
  <si>
    <t>p244731</t>
  </si>
  <si>
    <t>244731.jpg</t>
  </si>
  <si>
    <t>Luis DÃ­az</t>
  </si>
  <si>
    <t>p243298</t>
  </si>
  <si>
    <t>243298.jpg</t>
  </si>
  <si>
    <t>p223541</t>
  </si>
  <si>
    <t>223541.jpg</t>
  </si>
  <si>
    <t>p243016</t>
  </si>
  <si>
    <t>243016.jpg</t>
  </si>
  <si>
    <t>p424876</t>
  </si>
  <si>
    <t>424876.jpg</t>
  </si>
  <si>
    <t>p206915</t>
  </si>
  <si>
    <t>206915.jpg</t>
  </si>
  <si>
    <t>C.Jones</t>
  </si>
  <si>
    <t>p444884</t>
  </si>
  <si>
    <t>444884.jpg</t>
  </si>
  <si>
    <t>Suspended until 25 Aug</t>
  </si>
  <si>
    <t>2025-07-21T10:00:04.921035Z</t>
  </si>
  <si>
    <t>p441266</t>
  </si>
  <si>
    <t>441266.jpg</t>
  </si>
  <si>
    <t>p496208</t>
  </si>
  <si>
    <t>496208.jpg</t>
  </si>
  <si>
    <t>p158983</t>
  </si>
  <si>
    <t>158983.jpg</t>
  </si>
  <si>
    <t>p535928</t>
  </si>
  <si>
    <t>535928.jpg</t>
  </si>
  <si>
    <t>Bajcetic</t>
  </si>
  <si>
    <t>p491501</t>
  </si>
  <si>
    <t>491501.jpg</t>
  </si>
  <si>
    <t>p440148</t>
  </si>
  <si>
    <t>440148.jpg</t>
  </si>
  <si>
    <t>p591386</t>
  </si>
  <si>
    <t>591386.jpg</t>
  </si>
  <si>
    <t>p447203</t>
  </si>
  <si>
    <t>447203.jpg</t>
  </si>
  <si>
    <t>p500058</t>
  </si>
  <si>
    <t>500058.jpg</t>
  </si>
  <si>
    <t>p510663</t>
  </si>
  <si>
    <t>510663.jpg</t>
  </si>
  <si>
    <t>p432720</t>
  </si>
  <si>
    <t>432720.jpg</t>
  </si>
  <si>
    <t>p121160</t>
  </si>
  <si>
    <t>121160.jpg</t>
  </si>
  <si>
    <t>Ederson M.</t>
  </si>
  <si>
    <t>p88248</t>
  </si>
  <si>
    <t>88248.jpg</t>
  </si>
  <si>
    <t>p122074</t>
  </si>
  <si>
    <t>122074.jpg</t>
  </si>
  <si>
    <t>p448514</t>
  </si>
  <si>
    <t>448514.jpg</t>
  </si>
  <si>
    <t>p477424</t>
  </si>
  <si>
    <t>477424.jpg</t>
  </si>
  <si>
    <t>p211975</t>
  </si>
  <si>
    <t>211975.jpg</t>
  </si>
  <si>
    <t>p126184</t>
  </si>
  <si>
    <t>126184.jpg</t>
  </si>
  <si>
    <t>p578153</t>
  </si>
  <si>
    <t>578153.jpg</t>
  </si>
  <si>
    <t>p465351</t>
  </si>
  <si>
    <t>465351.jpg</t>
  </si>
  <si>
    <t>Matheus N.</t>
  </si>
  <si>
    <t>p171314</t>
  </si>
  <si>
    <t>171314.jpg</t>
  </si>
  <si>
    <t>p97299</t>
  </si>
  <si>
    <t>97299.jpg</t>
  </si>
  <si>
    <t>p477064</t>
  </si>
  <si>
    <t>477064.jpg</t>
  </si>
  <si>
    <t>p472769</t>
  </si>
  <si>
    <t>472769.jpg</t>
  </si>
  <si>
    <t>Oâ€™Reilly</t>
  </si>
  <si>
    <t>p616222</t>
  </si>
  <si>
    <t>616222.jpg</t>
  </si>
  <si>
    <t>Vitor Reis</t>
  </si>
  <si>
    <t>p438234</t>
  </si>
  <si>
    <t>438234.jpg</t>
  </si>
  <si>
    <t>p209244</t>
  </si>
  <si>
    <t>209244.jpg</t>
  </si>
  <si>
    <t>p510281</t>
  </si>
  <si>
    <t>510281.jpg</t>
  </si>
  <si>
    <t>p165809</t>
  </si>
  <si>
    <t>165809.jpg</t>
  </si>
  <si>
    <t>p466052</t>
  </si>
  <si>
    <t>466052.jpg</t>
  </si>
  <si>
    <t>p248875</t>
  </si>
  <si>
    <t>248875.jpg</t>
  </si>
  <si>
    <t>p114283</t>
  </si>
  <si>
    <t>114283.jpg</t>
  </si>
  <si>
    <t>p59859</t>
  </si>
  <si>
    <t>59859.jpg</t>
  </si>
  <si>
    <t>p220566</t>
  </si>
  <si>
    <t>220566.jpg</t>
  </si>
  <si>
    <t>Achilles injury - Expected back 13 Sep</t>
  </si>
  <si>
    <t>2025-07-21T10:00:04.940328Z</t>
  </si>
  <si>
    <t>p91651</t>
  </si>
  <si>
    <t>91651.jpg</t>
  </si>
  <si>
    <t>p465694</t>
  </si>
  <si>
    <t>465694.jpg</t>
  </si>
  <si>
    <t>N.Gonzalez</t>
  </si>
  <si>
    <t>p477555</t>
  </si>
  <si>
    <t>477555.jpg</t>
  </si>
  <si>
    <t>p575204</t>
  </si>
  <si>
    <t>575204.jpg</t>
  </si>
  <si>
    <t>p432714</t>
  </si>
  <si>
    <t>432714.jpg</t>
  </si>
  <si>
    <t>p433036</t>
  </si>
  <si>
    <t>433036.jpg</t>
  </si>
  <si>
    <t>p566164</t>
  </si>
  <si>
    <t>566164.jpg</t>
  </si>
  <si>
    <t>p155405</t>
  </si>
  <si>
    <t>155405.jpg</t>
  </si>
  <si>
    <t>p223094</t>
  </si>
  <si>
    <t>223094.jpg</t>
  </si>
  <si>
    <t>p446008</t>
  </si>
  <si>
    <t>446008.jpg</t>
  </si>
  <si>
    <t>p451302</t>
  </si>
  <si>
    <t>451302.jpg</t>
  </si>
  <si>
    <t>Bayindir</t>
  </si>
  <si>
    <t>Hamstring injury - 50% chance of playing</t>
  </si>
  <si>
    <t>2025-07-21T10:00:04.960176Z</t>
  </si>
  <si>
    <t>p202641</t>
  </si>
  <si>
    <t>202641.jpg</t>
  </si>
  <si>
    <t>d</t>
  </si>
  <si>
    <t>On loan to Shrewsbury Town</t>
  </si>
  <si>
    <t>2025-07-23T18:48:43.383466Z</t>
  </si>
  <si>
    <t>p588555</t>
  </si>
  <si>
    <t>588555.jpg</t>
  </si>
  <si>
    <t>p21205</t>
  </si>
  <si>
    <t>21205.jpg</t>
  </si>
  <si>
    <t>p461537</t>
  </si>
  <si>
    <t>461537.jpg</t>
  </si>
  <si>
    <t>p209365</t>
  </si>
  <si>
    <t>209365.jpg</t>
  </si>
  <si>
    <t>De Ligt</t>
  </si>
  <si>
    <t>p221820</t>
  </si>
  <si>
    <t>221820.jpg</t>
  </si>
  <si>
    <t>p230001</t>
  </si>
  <si>
    <t>230001.jpg</t>
  </si>
  <si>
    <t>p661712</t>
  </si>
  <si>
    <t>661712.jpg</t>
  </si>
  <si>
    <t>D.Leon</t>
  </si>
  <si>
    <t>p216051</t>
  </si>
  <si>
    <t>216051.jpg</t>
  </si>
  <si>
    <t>Dalot</t>
  </si>
  <si>
    <t>p596777</t>
  </si>
  <si>
    <t>596777.jpg</t>
  </si>
  <si>
    <t>p95658</t>
  </si>
  <si>
    <t>95658.jpg</t>
  </si>
  <si>
    <t>p106760</t>
  </si>
  <si>
    <t>106760.jpg</t>
  </si>
  <si>
    <t>p550864</t>
  </si>
  <si>
    <t>550864.jpg</t>
  </si>
  <si>
    <t>p577974</t>
  </si>
  <si>
    <t>577974.jpg</t>
  </si>
  <si>
    <t>p547676</t>
  </si>
  <si>
    <t>547676.jpg</t>
  </si>
  <si>
    <t>p606745</t>
  </si>
  <si>
    <t>606745.jpg</t>
  </si>
  <si>
    <t>p222690</t>
  </si>
  <si>
    <t>222690.jpg</t>
  </si>
  <si>
    <t>p141746</t>
  </si>
  <si>
    <t>141746.jpg</t>
  </si>
  <si>
    <t>B.Fernandes</t>
  </si>
  <si>
    <t>p430871</t>
  </si>
  <si>
    <t>430871.jpg</t>
  </si>
  <si>
    <t>Cunha</t>
  </si>
  <si>
    <t>Has joined Barcelona on loan for the rest of the season</t>
  </si>
  <si>
    <t>2025-07-24T10:12:59.455702Z</t>
  </si>
  <si>
    <t>p176297</t>
  </si>
  <si>
    <t>176297.jpg</t>
  </si>
  <si>
    <t>p493250</t>
  </si>
  <si>
    <t>493250.jpg</t>
  </si>
  <si>
    <t>p493105</t>
  </si>
  <si>
    <t>493105.jpg</t>
  </si>
  <si>
    <t>Garnacho</t>
  </si>
  <si>
    <t>p467169</t>
  </si>
  <si>
    <t>467169.jpg</t>
  </si>
  <si>
    <t>p184341</t>
  </si>
  <si>
    <t>184341.jpg</t>
  </si>
  <si>
    <t>p209243</t>
  </si>
  <si>
    <t>209243.jpg</t>
  </si>
  <si>
    <t>p61256</t>
  </si>
  <si>
    <t>61256.jpg</t>
  </si>
  <si>
    <t>p516895</t>
  </si>
  <si>
    <t>516895.jpg</t>
  </si>
  <si>
    <t>p232112</t>
  </si>
  <si>
    <t>232112.jpg</t>
  </si>
  <si>
    <t>Ugarte</t>
  </si>
  <si>
    <t>p490881</t>
  </si>
  <si>
    <t>490881.jpg</t>
  </si>
  <si>
    <t>p556639</t>
  </si>
  <si>
    <t>556639.jpg</t>
  </si>
  <si>
    <t>p547037</t>
  </si>
  <si>
    <t>547037.jpg</t>
  </si>
  <si>
    <t>J.Fletcher</t>
  </si>
  <si>
    <t>p618873</t>
  </si>
  <si>
    <t>618873.jpg</t>
  </si>
  <si>
    <t>Kone</t>
  </si>
  <si>
    <t>p559684</t>
  </si>
  <si>
    <t>559684.jpg</t>
  </si>
  <si>
    <t>p497894</t>
  </si>
  <si>
    <t>497894.jpg</t>
  </si>
  <si>
    <t>p458249</t>
  </si>
  <si>
    <t>458249.jpg</t>
  </si>
  <si>
    <t>p596047</t>
  </si>
  <si>
    <t>596047.jpg</t>
  </si>
  <si>
    <t>p575034</t>
  </si>
  <si>
    <t>575034.jpg</t>
  </si>
  <si>
    <t>p98747</t>
  </si>
  <si>
    <t>98747.jpg</t>
  </si>
  <si>
    <t>p67089</t>
  </si>
  <si>
    <t>67089.jpg</t>
  </si>
  <si>
    <t>p81441</t>
  </si>
  <si>
    <t>81441.jpg</t>
  </si>
  <si>
    <t>p111452</t>
  </si>
  <si>
    <t>111452.jpg</t>
  </si>
  <si>
    <t>p487838</t>
  </si>
  <si>
    <t>487838.jpg</t>
  </si>
  <si>
    <t>p119471</t>
  </si>
  <si>
    <t>119471.jpg</t>
  </si>
  <si>
    <t>p220237</t>
  </si>
  <si>
    <t>220237.jpg</t>
  </si>
  <si>
    <t>p78916</t>
  </si>
  <si>
    <t>78916.jpg</t>
  </si>
  <si>
    <t>p441191</t>
  </si>
  <si>
    <t>441191.jpg</t>
  </si>
  <si>
    <t>p77794</t>
  </si>
  <si>
    <t>77794.jpg</t>
  </si>
  <si>
    <t>p111773</t>
  </si>
  <si>
    <t>111773.jpg</t>
  </si>
  <si>
    <t>p101148</t>
  </si>
  <si>
    <t>101148.jpg</t>
  </si>
  <si>
    <t>p545477</t>
  </si>
  <si>
    <t>545477.jpg</t>
  </si>
  <si>
    <t>A.Murphy</t>
  </si>
  <si>
    <t>p441024</t>
  </si>
  <si>
    <t>441024.jpg</t>
  </si>
  <si>
    <t>p578512</t>
  </si>
  <si>
    <t>578512.jpg</t>
  </si>
  <si>
    <t>Pivas</t>
  </si>
  <si>
    <t>p169359</t>
  </si>
  <si>
    <t>169359.jpg</t>
  </si>
  <si>
    <t>p232826</t>
  </si>
  <si>
    <t>232826.jpg</t>
  </si>
  <si>
    <t>p449434</t>
  </si>
  <si>
    <t>449434.jpg</t>
  </si>
  <si>
    <t>p201666</t>
  </si>
  <si>
    <t>201666.jpg</t>
  </si>
  <si>
    <t>p208706</t>
  </si>
  <si>
    <t>208706.jpg</t>
  </si>
  <si>
    <t>Bruno G.</t>
  </si>
  <si>
    <t>p114243</t>
  </si>
  <si>
    <t>114243.jpg</t>
  </si>
  <si>
    <t>J.Murphy</t>
  </si>
  <si>
    <t>p180974</t>
  </si>
  <si>
    <t>180974.jpg</t>
  </si>
  <si>
    <t>p432422</t>
  </si>
  <si>
    <t>432422.jpg</t>
  </si>
  <si>
    <t>p640108</t>
  </si>
  <si>
    <t>640108.jpg</t>
  </si>
  <si>
    <t>AntoÃ±ito C.</t>
  </si>
  <si>
    <t>p200089</t>
  </si>
  <si>
    <t>200089.jpg</t>
  </si>
  <si>
    <t>p153127</t>
  </si>
  <si>
    <t>153127.jpg</t>
  </si>
  <si>
    <t>p564510</t>
  </si>
  <si>
    <t>564510.jpg</t>
  </si>
  <si>
    <t>p547719</t>
  </si>
  <si>
    <t>547719.jpg</t>
  </si>
  <si>
    <t>L.Miley</t>
  </si>
  <si>
    <t>Has joined Leyton Orient on loan for the rest of the season.</t>
  </si>
  <si>
    <t>2025-07-30T14:07:15.215025Z</t>
  </si>
  <si>
    <t>p461484</t>
  </si>
  <si>
    <t>461484.jpg</t>
  </si>
  <si>
    <t>p219168</t>
  </si>
  <si>
    <t>219168.jpg</t>
  </si>
  <si>
    <t>p538207</t>
  </si>
  <si>
    <t>538207.jpg</t>
  </si>
  <si>
    <t>p599303</t>
  </si>
  <si>
    <t>599303.jpg</t>
  </si>
  <si>
    <t>p85633</t>
  </si>
  <si>
    <t>85633.jpg</t>
  </si>
  <si>
    <t>p475123</t>
  </si>
  <si>
    <t>475123.jpg</t>
  </si>
  <si>
    <t>C.Miguel</t>
  </si>
  <si>
    <t>p224068</t>
  </si>
  <si>
    <t>224068.jpg</t>
  </si>
  <si>
    <t>p227444</t>
  </si>
  <si>
    <t>227444.jpg</t>
  </si>
  <si>
    <t>p575476</t>
  </si>
  <si>
    <t>575476.jpg</t>
  </si>
  <si>
    <t>p159506</t>
  </si>
  <si>
    <t>159506.jpg</t>
  </si>
  <si>
    <t>p215136</t>
  </si>
  <si>
    <t>215136.jpg</t>
  </si>
  <si>
    <t>N.Williams</t>
  </si>
  <si>
    <t>p451432</t>
  </si>
  <si>
    <t>451432.jpg</t>
  </si>
  <si>
    <t>p575458</t>
  </si>
  <si>
    <t>575458.jpg</t>
  </si>
  <si>
    <t>p485047</t>
  </si>
  <si>
    <t>485047.jpg</t>
  </si>
  <si>
    <t>Morato</t>
  </si>
  <si>
    <t>p204822</t>
  </si>
  <si>
    <t>204822.jpg</t>
  </si>
  <si>
    <t>O.Richards</t>
  </si>
  <si>
    <t>p549067</t>
  </si>
  <si>
    <t>549067.jpg</t>
  </si>
  <si>
    <t>p90585</t>
  </si>
  <si>
    <t>90585.jpg</t>
  </si>
  <si>
    <t>p222531</t>
  </si>
  <si>
    <t>222531.jpg</t>
  </si>
  <si>
    <t>p209046</t>
  </si>
  <si>
    <t>209046.jpg</t>
  </si>
  <si>
    <t>p215379</t>
  </si>
  <si>
    <t>215379.jpg</t>
  </si>
  <si>
    <t>p510500</t>
  </si>
  <si>
    <t>510500.jpg</t>
  </si>
  <si>
    <t>Jota</t>
  </si>
  <si>
    <t>Knee injury - Expected back 04 Oct</t>
  </si>
  <si>
    <t>2025-07-21T10:00:04.988497Z</t>
  </si>
  <si>
    <t>p250199</t>
  </si>
  <si>
    <t>250199.jpg</t>
  </si>
  <si>
    <t>Dominguez</t>
  </si>
  <si>
    <t>Has joined Wrexham permanently.</t>
  </si>
  <si>
    <t>2025-07-25T14:55:12.030109Z</t>
  </si>
  <si>
    <t>p243345</t>
  </si>
  <si>
    <t>243345.jpg</t>
  </si>
  <si>
    <t>p210462</t>
  </si>
  <si>
    <t>210462.jpg</t>
  </si>
  <si>
    <t>p204968</t>
  </si>
  <si>
    <t>204968.jpg</t>
  </si>
  <si>
    <t>p569014</t>
  </si>
  <si>
    <t>569014.jpg</t>
  </si>
  <si>
    <t>Da Silva Moreira</t>
  </si>
  <si>
    <t>p495161</t>
  </si>
  <si>
    <t>495161.jpg</t>
  </si>
  <si>
    <t>Stamenic</t>
  </si>
  <si>
    <t>p60689</t>
  </si>
  <si>
    <t>60689.jpg</t>
  </si>
  <si>
    <t>p482973</t>
  </si>
  <si>
    <t>482973.jpg</t>
  </si>
  <si>
    <t>p210156</t>
  </si>
  <si>
    <t>210156.jpg</t>
  </si>
  <si>
    <t>p232571</t>
  </si>
  <si>
    <t>232571.jpg</t>
  </si>
  <si>
    <t>p74854</t>
  </si>
  <si>
    <t>74854.jpg</t>
  </si>
  <si>
    <t>p490000</t>
  </si>
  <si>
    <t>490000.jpg</t>
  </si>
  <si>
    <t>p223827</t>
  </si>
  <si>
    <t>223827.jpg</t>
  </si>
  <si>
    <t>p487676</t>
  </si>
  <si>
    <t>487676.jpg</t>
  </si>
  <si>
    <t>Shoulder injury - Expected back 13 Sep</t>
  </si>
  <si>
    <t>2025-07-21T10:00:05.007315Z</t>
  </si>
  <si>
    <t>p220684</t>
  </si>
  <si>
    <t>220684.jpg</t>
  </si>
  <si>
    <t>p232820</t>
  </si>
  <si>
    <t>232820.jpg</t>
  </si>
  <si>
    <t>Wrist Injury - Expected back 13 Jul</t>
  </si>
  <si>
    <t>2025-07-21T10:00:05.027113Z</t>
  </si>
  <si>
    <t>p461195</t>
  </si>
  <si>
    <t>461195.jpg</t>
  </si>
  <si>
    <t>2025-07-21T10:00:05.047173Z</t>
  </si>
  <si>
    <t>p477547</t>
  </si>
  <si>
    <t>477547.jpg</t>
  </si>
  <si>
    <t>p492066</t>
  </si>
  <si>
    <t>492066.jpg</t>
  </si>
  <si>
    <t>p514613</t>
  </si>
  <si>
    <t>514613.jpg</t>
  </si>
  <si>
    <t>2025-07-21T10:00:05.068622Z</t>
  </si>
  <si>
    <t>p167512</t>
  </si>
  <si>
    <t>167512.jpg</t>
  </si>
  <si>
    <t>p465702</t>
  </si>
  <si>
    <t>465702.jpg</t>
  </si>
  <si>
    <t>Pembele</t>
  </si>
  <si>
    <t>p434399</t>
  </si>
  <si>
    <t>434399.jpg</t>
  </si>
  <si>
    <t>p519634</t>
  </si>
  <si>
    <t>519634.jpg</t>
  </si>
  <si>
    <t>p535818</t>
  </si>
  <si>
    <t>535818.jpg</t>
  </si>
  <si>
    <t>p547027</t>
  </si>
  <si>
    <t>547027.jpg</t>
  </si>
  <si>
    <t>p124165</t>
  </si>
  <si>
    <t>124165.jpg</t>
  </si>
  <si>
    <t>p626844</t>
  </si>
  <si>
    <t>626844.jpg</t>
  </si>
  <si>
    <t>p484420</t>
  </si>
  <si>
    <t>484420.jpg</t>
  </si>
  <si>
    <t>E.Le FÃ©e</t>
  </si>
  <si>
    <t>p461199</t>
  </si>
  <si>
    <t>461199.jpg</t>
  </si>
  <si>
    <t>p223336</t>
  </si>
  <si>
    <t>223336.jpg</t>
  </si>
  <si>
    <t>p215460</t>
  </si>
  <si>
    <t>215460.jpg</t>
  </si>
  <si>
    <t>Poveda</t>
  </si>
  <si>
    <t>p554197</t>
  </si>
  <si>
    <t>554197.jpg</t>
  </si>
  <si>
    <t>p577669</t>
  </si>
  <si>
    <t>577669.jpg</t>
  </si>
  <si>
    <t>p549912</t>
  </si>
  <si>
    <t>549912.jpg</t>
  </si>
  <si>
    <t>p477851</t>
  </si>
  <si>
    <t>477851.jpg</t>
  </si>
  <si>
    <t>p171422</t>
  </si>
  <si>
    <t>171422.jpg</t>
  </si>
  <si>
    <t>p458297</t>
  </si>
  <si>
    <t>458297.jpg</t>
  </si>
  <si>
    <t>Ekwah</t>
  </si>
  <si>
    <t>p547410</t>
  </si>
  <si>
    <t>547410.jpg</t>
  </si>
  <si>
    <t>H.Jones</t>
  </si>
  <si>
    <t>p493837</t>
  </si>
  <si>
    <t>493837.jpg</t>
  </si>
  <si>
    <t>p500696</t>
  </si>
  <si>
    <t>500696.jpg</t>
  </si>
  <si>
    <t>p437505</t>
  </si>
  <si>
    <t>437505.jpg</t>
  </si>
  <si>
    <t>p564406</t>
  </si>
  <si>
    <t>564406.jpg</t>
  </si>
  <si>
    <t>Mayenda</t>
  </si>
  <si>
    <t>p611975</t>
  </si>
  <si>
    <t>611975.jpg</t>
  </si>
  <si>
    <t>p551153</t>
  </si>
  <si>
    <t>551153.jpg</t>
  </si>
  <si>
    <t>p440955</t>
  </si>
  <si>
    <t>440955.jpg</t>
  </si>
  <si>
    <t>p84450</t>
  </si>
  <si>
    <t>84450.jpg</t>
  </si>
  <si>
    <t>p184254</t>
  </si>
  <si>
    <t>184254.jpg</t>
  </si>
  <si>
    <t>p214572</t>
  </si>
  <si>
    <t>214572.jpg</t>
  </si>
  <si>
    <t>p485055</t>
  </si>
  <si>
    <t>485055.jpg</t>
  </si>
  <si>
    <t>Kinsky</t>
  </si>
  <si>
    <t>p441164</t>
  </si>
  <si>
    <t>441164.jpg</t>
  </si>
  <si>
    <t>p221632</t>
  </si>
  <si>
    <t>221632.jpg</t>
  </si>
  <si>
    <t>p135720</t>
  </si>
  <si>
    <t>135720.jpg</t>
  </si>
  <si>
    <t>p115556</t>
  </si>
  <si>
    <t>115556.jpg</t>
  </si>
  <si>
    <t>2025-07-21T10:00:05.088977Z</t>
  </si>
  <si>
    <t>p493125</t>
  </si>
  <si>
    <t>493125.jpg</t>
  </si>
  <si>
    <t>Dragusin</t>
  </si>
  <si>
    <t>p232859</t>
  </si>
  <si>
    <t>232859.jpg</t>
  </si>
  <si>
    <t>p487053</t>
  </si>
  <si>
    <t>487053.jpg</t>
  </si>
  <si>
    <t>p491279</t>
  </si>
  <si>
    <t>491279.jpg</t>
  </si>
  <si>
    <t>Van de Ven</t>
  </si>
  <si>
    <t>Has joined Stoke City on loan for the rest of the season.</t>
  </si>
  <si>
    <t>2025-07-25T14:55:41.438809Z</t>
  </si>
  <si>
    <t>p548308</t>
  </si>
  <si>
    <t>548308.jpg</t>
  </si>
  <si>
    <t>p553299</t>
  </si>
  <si>
    <t>553299.jpg</t>
  </si>
  <si>
    <t>p610799</t>
  </si>
  <si>
    <t>610799.jpg</t>
  </si>
  <si>
    <t>Vuskovic</t>
  </si>
  <si>
    <t>p85971</t>
  </si>
  <si>
    <t>85971.jpg</t>
  </si>
  <si>
    <t>p242898</t>
  </si>
  <si>
    <t>242898.jpg</t>
  </si>
  <si>
    <t>p172780</t>
  </si>
  <si>
    <t>172780.jpg</t>
  </si>
  <si>
    <t>p460842</t>
  </si>
  <si>
    <t>460842.jpg</t>
  </si>
  <si>
    <t>2025-07-21T10:00:05.109205Z</t>
  </si>
  <si>
    <t>p445044</t>
  </si>
  <si>
    <t>445044.jpg</t>
  </si>
  <si>
    <t>p511499</t>
  </si>
  <si>
    <t>511499.jpg</t>
  </si>
  <si>
    <t>p202993</t>
  </si>
  <si>
    <t>202993.jpg</t>
  </si>
  <si>
    <t>p570526</t>
  </si>
  <si>
    <t>570526.jpg</t>
  </si>
  <si>
    <t>p227127</t>
  </si>
  <si>
    <t>227127.jpg</t>
  </si>
  <si>
    <t>p550839</t>
  </si>
  <si>
    <t>550839.jpg</t>
  </si>
  <si>
    <t>p235674</t>
  </si>
  <si>
    <t>235674.jpg</t>
  </si>
  <si>
    <t>p436234</t>
  </si>
  <si>
    <t>436234.jpg</t>
  </si>
  <si>
    <t>p547701</t>
  </si>
  <si>
    <t>547701.jpg</t>
  </si>
  <si>
    <t>p499721</t>
  </si>
  <si>
    <t>499721.jpg</t>
  </si>
  <si>
    <t>p482442</t>
  </si>
  <si>
    <t>482442.jpg</t>
  </si>
  <si>
    <t>P.M.Sarr</t>
  </si>
  <si>
    <t>p623095</t>
  </si>
  <si>
    <t>623095.jpg</t>
  </si>
  <si>
    <t>p499726</t>
  </si>
  <si>
    <t>499726.jpg</t>
  </si>
  <si>
    <t>p154566</t>
  </si>
  <si>
    <t>154566.jpg</t>
  </si>
  <si>
    <t>p212319</t>
  </si>
  <si>
    <t>212319.jpg</t>
  </si>
  <si>
    <t>p552427</t>
  </si>
  <si>
    <t>552427.jpg</t>
  </si>
  <si>
    <t>p490145</t>
  </si>
  <si>
    <t>490145.jpg</t>
  </si>
  <si>
    <t>p84182</t>
  </si>
  <si>
    <t>84182.jpg</t>
  </si>
  <si>
    <t>p82143</t>
  </si>
  <si>
    <t>82143.jpg</t>
  </si>
  <si>
    <t>p483364</t>
  </si>
  <si>
    <t>483364.jpg</t>
  </si>
  <si>
    <t>p613804</t>
  </si>
  <si>
    <t>613804.jpg</t>
  </si>
  <si>
    <t>p109533</t>
  </si>
  <si>
    <t>109533.jpg</t>
  </si>
  <si>
    <t>p214048</t>
  </si>
  <si>
    <t>214048.jpg</t>
  </si>
  <si>
    <t>p233963</t>
  </si>
  <si>
    <t>233963.jpg</t>
  </si>
  <si>
    <t>p210494</t>
  </si>
  <si>
    <t>210494.jpg</t>
  </si>
  <si>
    <t>N.Aguerd</t>
  </si>
  <si>
    <t>p536109</t>
  </si>
  <si>
    <t>536109.jpg</t>
  </si>
  <si>
    <t>p462116</t>
  </si>
  <si>
    <t>462116.jpg</t>
  </si>
  <si>
    <t>p214590</t>
  </si>
  <si>
    <t>214590.jpg</t>
  </si>
  <si>
    <t>p518438</t>
  </si>
  <si>
    <t>518438.jpg</t>
  </si>
  <si>
    <t>p224024</t>
  </si>
  <si>
    <t>224024.jpg</t>
  </si>
  <si>
    <t>L.PaquetÃ¡</t>
  </si>
  <si>
    <t>p215439</t>
  </si>
  <si>
    <t>215439.jpg</t>
  </si>
  <si>
    <t>p101178</t>
  </si>
  <si>
    <t>101178.jpg</t>
  </si>
  <si>
    <t>Hamstring injury - Unknown return date</t>
  </si>
  <si>
    <t>2025-07-21T10:00:05.129084Z</t>
  </si>
  <si>
    <t>p450070</t>
  </si>
  <si>
    <t>450070.jpg</t>
  </si>
  <si>
    <t>p213999</t>
  </si>
  <si>
    <t>213999.jpg</t>
  </si>
  <si>
    <t>Ãlvarez</t>
  </si>
  <si>
    <t>p149519</t>
  </si>
  <si>
    <t>149519.jpg</t>
  </si>
  <si>
    <t>p197024</t>
  </si>
  <si>
    <t>197024.jpg</t>
  </si>
  <si>
    <t>G.Rodriguez</t>
  </si>
  <si>
    <t>p577114</t>
  </si>
  <si>
    <t>577114.jpg</t>
  </si>
  <si>
    <t>L.Guilherme</t>
  </si>
  <si>
    <t>p490885</t>
  </si>
  <si>
    <t>490885.jpg</t>
  </si>
  <si>
    <t>p229384</t>
  </si>
  <si>
    <t>229384.jpg</t>
  </si>
  <si>
    <t>p518442</t>
  </si>
  <si>
    <t>518442.jpg</t>
  </si>
  <si>
    <t>p490142</t>
  </si>
  <si>
    <t>490142.jpg</t>
  </si>
  <si>
    <t>p178186</t>
  </si>
  <si>
    <t>178186.jpg</t>
  </si>
  <si>
    <t>p91889</t>
  </si>
  <si>
    <t>91889.jpg</t>
  </si>
  <si>
    <t>p565431</t>
  </si>
  <si>
    <t>565431.jpg</t>
  </si>
  <si>
    <t>p158534</t>
  </si>
  <si>
    <t>158534.jpg</t>
  </si>
  <si>
    <t>p101982</t>
  </si>
  <si>
    <t>101982.jpg</t>
  </si>
  <si>
    <t>p149065</t>
  </si>
  <si>
    <t>149065.jpg</t>
  </si>
  <si>
    <t>JosÃ© SÃ¡</t>
  </si>
  <si>
    <t>p79602</t>
  </si>
  <si>
    <t>79602.jpg</t>
  </si>
  <si>
    <t>p138001</t>
  </si>
  <si>
    <t>138001.jpg</t>
  </si>
  <si>
    <t>p516939</t>
  </si>
  <si>
    <t>516939.jpg</t>
  </si>
  <si>
    <t>p87835</t>
  </si>
  <si>
    <t>87835.jpg</t>
  </si>
  <si>
    <t>p490721</t>
  </si>
  <si>
    <t>490721.jpg</t>
  </si>
  <si>
    <t>H.Bueno</t>
  </si>
  <si>
    <t>p501837</t>
  </si>
  <si>
    <t>501837.jpg</t>
  </si>
  <si>
    <t>p483081</t>
  </si>
  <si>
    <t>483081.jpg</t>
  </si>
  <si>
    <t>R.Gomes</t>
  </si>
  <si>
    <t>p231480</t>
  </si>
  <si>
    <t>231480.jpg</t>
  </si>
  <si>
    <t>S.Bueno</t>
  </si>
  <si>
    <t>p510362</t>
  </si>
  <si>
    <t>510362.jpg</t>
  </si>
  <si>
    <t>p441271</t>
  </si>
  <si>
    <t>441271.jpg</t>
  </si>
  <si>
    <t>On loan to FC Alverca</t>
  </si>
  <si>
    <t>2025-07-23T18:49:36.204721Z</t>
  </si>
  <si>
    <t>p560248</t>
  </si>
  <si>
    <t>560248.jpg</t>
  </si>
  <si>
    <t>Meupiyou</t>
  </si>
  <si>
    <t>p641221</t>
  </si>
  <si>
    <t>641221.jpg</t>
  </si>
  <si>
    <t>p517179</t>
  </si>
  <si>
    <t>517179.jpg</t>
  </si>
  <si>
    <t>p184754</t>
  </si>
  <si>
    <t>184754.jpg</t>
  </si>
  <si>
    <t>Hee Chan</t>
  </si>
  <si>
    <t>p509291</t>
  </si>
  <si>
    <t>509291.jpg</t>
  </si>
  <si>
    <t>p231057</t>
  </si>
  <si>
    <t>231057.jpg</t>
  </si>
  <si>
    <t>p643135</t>
  </si>
  <si>
    <t>643135.jpg</t>
  </si>
  <si>
    <t>Fer LÃ³pez</t>
  </si>
  <si>
    <t>p448089</t>
  </si>
  <si>
    <t>448089.jpg</t>
  </si>
  <si>
    <t>p181284</t>
  </si>
  <si>
    <t>181284.jpg</t>
  </si>
  <si>
    <t>Guedes</t>
  </si>
  <si>
    <t>p433312</t>
  </si>
  <si>
    <t>433312.jpg</t>
  </si>
  <si>
    <t>Has joined FC Metz on loan for the rest of the season.</t>
  </si>
  <si>
    <t>2025-07-25T14:53:52.740212Z</t>
  </si>
  <si>
    <t>p476502</t>
  </si>
  <si>
    <t>476502.jpg</t>
  </si>
  <si>
    <t>B.Traore</t>
  </si>
  <si>
    <t>p497606</t>
  </si>
  <si>
    <t>497606.jpg</t>
  </si>
  <si>
    <t>p596054</t>
  </si>
  <si>
    <t>596054.jpg</t>
  </si>
  <si>
    <t>p593001</t>
  </si>
  <si>
    <t>593001.jpg</t>
  </si>
  <si>
    <t>Gonzalez</t>
  </si>
  <si>
    <t>Signed by CD Tondela</t>
  </si>
  <si>
    <t>2025-07-23T18:50:21.231185Z</t>
  </si>
  <si>
    <t>p240299</t>
  </si>
  <si>
    <t>240299.jpg</t>
  </si>
  <si>
    <t>p247412</t>
  </si>
  <si>
    <t>247412.jpg</t>
  </si>
  <si>
    <t>p449988</t>
  </si>
  <si>
    <t>449988.jpg</t>
  </si>
  <si>
    <t>FÃ¡bio Silva</t>
  </si>
  <si>
    <t>p429414</t>
  </si>
  <si>
    <t>429414.jpg</t>
  </si>
  <si>
    <t>2025-07-21T10:00:05.148649Z</t>
  </si>
  <si>
    <t>p589507</t>
  </si>
  <si>
    <t>589507.jpg</t>
  </si>
  <si>
    <t>p531363</t>
  </si>
  <si>
    <t>531363.jpg</t>
  </si>
  <si>
    <t>p230376</t>
  </si>
  <si>
    <t>230376.jpg</t>
  </si>
  <si>
    <t>J.Arias</t>
  </si>
  <si>
    <t>Cost</t>
  </si>
  <si>
    <t>draw</t>
  </si>
  <si>
    <t>loss</t>
  </si>
  <si>
    <t>name</t>
  </si>
  <si>
    <t>played</t>
  </si>
  <si>
    <t>points</t>
  </si>
  <si>
    <t>short_name</t>
  </si>
  <si>
    <t>strength</t>
  </si>
  <si>
    <t>team_division</t>
  </si>
  <si>
    <t>unavailable</t>
  </si>
  <si>
    <t>win</t>
  </si>
  <si>
    <t>strength_overall_home</t>
  </si>
  <si>
    <t>strength_overall_away</t>
  </si>
  <si>
    <t>strength_attack_home</t>
  </si>
  <si>
    <t>strength_attack_away</t>
  </si>
  <si>
    <t>strength_defence_home</t>
  </si>
  <si>
    <t>strength_defence_away</t>
  </si>
  <si>
    <t>pulse_id</t>
  </si>
  <si>
    <t>ARS</t>
  </si>
  <si>
    <t>AVL</t>
  </si>
  <si>
    <t>BUR</t>
  </si>
  <si>
    <t>BOU</t>
  </si>
  <si>
    <t>BRE</t>
  </si>
  <si>
    <t>BHA</t>
  </si>
  <si>
    <t>CHE</t>
  </si>
  <si>
    <t>CRY</t>
  </si>
  <si>
    <t>EVE</t>
  </si>
  <si>
    <t>FUL</t>
  </si>
  <si>
    <t>Leeds</t>
  </si>
  <si>
    <t>LEE</t>
  </si>
  <si>
    <t>LIV</t>
  </si>
  <si>
    <t>Man City</t>
  </si>
  <si>
    <t>MCI</t>
  </si>
  <si>
    <t>Man Utd</t>
  </si>
  <si>
    <t>MUN</t>
  </si>
  <si>
    <t>NEW</t>
  </si>
  <si>
    <t>NFO</t>
  </si>
  <si>
    <t>SUN</t>
  </si>
  <si>
    <t>TOT</t>
  </si>
  <si>
    <t>WHU</t>
  </si>
  <si>
    <t>WOL</t>
  </si>
  <si>
    <t>team_name</t>
  </si>
  <si>
    <t>yes</t>
  </si>
  <si>
    <t>no</t>
  </si>
  <si>
    <t>Clean Sheet</t>
  </si>
  <si>
    <t>Wolverhampton</t>
  </si>
  <si>
    <t>Nottm Forest</t>
  </si>
  <si>
    <t>match_name</t>
  </si>
  <si>
    <t>match_time</t>
  </si>
  <si>
    <t>Match</t>
  </si>
  <si>
    <t>Date</t>
  </si>
  <si>
    <t>Goalkeeper</t>
  </si>
  <si>
    <t>0.5 Saves</t>
  </si>
  <si>
    <t>1.5 Saves</t>
  </si>
  <si>
    <t>2.5 Saves</t>
  </si>
  <si>
    <t>3.5 Saves</t>
  </si>
  <si>
    <t>4.5 Saves</t>
  </si>
  <si>
    <t>5.5 Saves</t>
  </si>
  <si>
    <t>6.5 Saves</t>
  </si>
  <si>
    <t>7.5 Saves</t>
  </si>
  <si>
    <t>Alisson Becker</t>
  </si>
  <si>
    <t>Djordje Petrovic</t>
  </si>
  <si>
    <t>Emiliano Martinez</t>
  </si>
  <si>
    <t>Nick Pope</t>
  </si>
  <si>
    <t>Bart Verbruggen</t>
  </si>
  <si>
    <t>Bernd Leno</t>
  </si>
  <si>
    <t>Anthony Patterson</t>
  </si>
  <si>
    <t>Alphonse Areola</t>
  </si>
  <si>
    <t>Guglielmo Vicario</t>
  </si>
  <si>
    <t>Martin Dubravka</t>
  </si>
  <si>
    <t>Jose Sa</t>
  </si>
  <si>
    <t>Robert Sanchez</t>
  </si>
  <si>
    <t>Dean Henderson</t>
  </si>
  <si>
    <t>Matz Sels</t>
  </si>
  <si>
    <t>Caoimhin Kelleher</t>
  </si>
  <si>
    <t>Altay Bayindir</t>
  </si>
  <si>
    <t>David Raya</t>
  </si>
  <si>
    <t>Lucas Perri</t>
  </si>
  <si>
    <t>Jordan Pickford</t>
  </si>
  <si>
    <t>3 Saves</t>
  </si>
  <si>
    <t>6 Saves</t>
  </si>
  <si>
    <t>Start</t>
  </si>
  <si>
    <t>Robin Roefs</t>
  </si>
  <si>
    <t>David Moller Wolfe</t>
  </si>
  <si>
    <t>name_cleaned</t>
  </si>
  <si>
    <t>David Raya MartÃ­n</t>
  </si>
  <si>
    <t>Kepa Arrizabalaga Revuelta</t>
  </si>
  <si>
    <t>Kepa Arrizabalaga</t>
  </si>
  <si>
    <t>Gabriel dos Santos MagalhÃ£es</t>
  </si>
  <si>
    <t>Benjamin White</t>
  </si>
  <si>
    <t>Martin Ã˜degaard</t>
  </si>
  <si>
    <t>Gabriel Martinelli Silva</t>
  </si>
  <si>
    <t>MartÃ­n Zubimendi IbÃ¡Ã±ez</t>
  </si>
  <si>
    <t>Viktor GyÃ¶keres</t>
  </si>
  <si>
    <t>Ezri Konsa Ngoyo</t>
  </si>
  <si>
    <t>Max WeiÃŸ</t>
  </si>
  <si>
    <t>Max Weiss</t>
  </si>
  <si>
    <t>Maxime EstÃ¨ve</t>
  </si>
  <si>
    <t>ÄorÄ‘e PetroviÄ‡</t>
  </si>
  <si>
    <t>Marcos Senesi BarÃ³n</t>
  </si>
  <si>
    <t>Francisco Evanilson de Lima Barbosa</t>
  </si>
  <si>
    <t>CaoimhÃ­n Kelleher</t>
  </si>
  <si>
    <t>FÃ¡bio Freitas Gouveia Carvalho</t>
  </si>
  <si>
    <t>Yehor Yarmoliuk</t>
  </si>
  <si>
    <t>Igor Thiago Nascimento Rodrigues</t>
  </si>
  <si>
    <t>Mitoma Kaoru</t>
  </si>
  <si>
    <t>Robert Lynch SÃ¡nchez</t>
  </si>
  <si>
    <t>Marc Cucurella Saseta</t>
  </si>
  <si>
    <t>Pedro Lomba Neto</t>
  </si>
  <si>
    <t>Enzo FernÃ¡ndez</t>
  </si>
  <si>
    <t>MoisÃ©s Caicedo Corozo</t>
  </si>
  <si>
    <t>JoÃ£o Pedro Junqueira de Jesus</t>
  </si>
  <si>
    <t>Daniel MuÃ±oz MejÃ­a</t>
  </si>
  <si>
    <t>Marc GuÃ©hi</t>
  </si>
  <si>
    <t>IsmaÃ¯la Sarr</t>
  </si>
  <si>
    <t>Carlos Alcaraz DurÃ¡n</t>
  </si>
  <si>
    <t>Idrissa Gana Gueye</t>
  </si>
  <si>
    <t>Norberto Bercique Gomes Betuncal</t>
  </si>
  <si>
    <t>Jorge Cuenca Barreno</t>
  </si>
  <si>
    <t>RaÃºl JimÃ©nez RodrÃ­guez</t>
  </si>
  <si>
    <t>SaÅ¡a LukiÄ‡</t>
  </si>
  <si>
    <t>Wilfried Gnonto</t>
  </si>
  <si>
    <t>Tanaka Ao</t>
  </si>
  <si>
    <t>JoÃ«l Piroe</t>
  </si>
  <si>
    <t>Lucas Estella Perri</t>
  </si>
  <si>
    <t>Ibrahima KonatÃ©</t>
  </si>
  <si>
    <t>Hugo EkitikÃ©</t>
  </si>
  <si>
    <t>Ederson Santana de Moraes</t>
  </si>
  <si>
    <t>Rayan AÃ¯t-Nouri</t>
  </si>
  <si>
    <t>Nathan AkÃ©</t>
  </si>
  <si>
    <t>RÃºben dos Santos Gato Alves Dias</t>
  </si>
  <si>
    <t>Bernardo Mota Veiga de Carvalho e Silva</t>
  </si>
  <si>
    <t>JÃ©rÃ©my Doku</t>
  </si>
  <si>
    <t>Ä°lkay GÃ¼ndoÄŸan</t>
  </si>
  <si>
    <t>SÃ¡vio Moreira de Oliveira</t>
  </si>
  <si>
    <t>Altay BayÄ±ndÄ±r</t>
  </si>
  <si>
    <t>Bruno Borges Fernandes</t>
  </si>
  <si>
    <t>Carlos Henrique Casimiro</t>
  </si>
  <si>
    <t>Manuel Ugarte Ribeiro</t>
  </si>
  <si>
    <t>Fabian SchÃ¤r</t>
  </si>
  <si>
    <t>Tino Livramento</t>
  </si>
  <si>
    <t>Bruno GuimarÃ£es Rodriguez Moura</t>
  </si>
  <si>
    <t>Joelinton CÃ¡ssio ApolinÃ¡rio de Lira</t>
  </si>
  <si>
    <t>Nikola MilenkoviÄ‡</t>
  </si>
  <si>
    <t>Murillo Costa dos Santos</t>
  </si>
  <si>
    <t>Pedro Porro Sauceda</t>
  </si>
  <si>
    <t>Pape Matar Sarr</t>
  </si>
  <si>
    <t>Richarlison de Andrade</t>
  </si>
  <si>
    <t>El Hadji Malick Diouf</t>
  </si>
  <si>
    <t>Maximilian Kilman</t>
  </si>
  <si>
    <t>Lucas Tolentino Coelho de Lima</t>
  </si>
  <si>
    <t>Niclas FÃ¼llkrug</t>
  </si>
  <si>
    <t>JosÃ© Malheiro de SÃ¡</t>
  </si>
  <si>
    <t>AndrÃ© Trindade da Costa Neto</t>
  </si>
  <si>
    <t>JoÃ£o Victor Gomes da Silva</t>
  </si>
  <si>
    <t>JÃ¸rgen Strand Larsen</t>
  </si>
  <si>
    <t>JurriÃ«n Timber</t>
  </si>
  <si>
    <t>Jurrian Timber</t>
  </si>
  <si>
    <t>Jefferson Lerma SolÃ­s</t>
  </si>
  <si>
    <t>Opponent</t>
  </si>
  <si>
    <t>Team_Over_1.5</t>
  </si>
  <si>
    <t>Team_Under_1.5</t>
  </si>
  <si>
    <t>Team_Over_3.5</t>
  </si>
  <si>
    <t>Team_Under_3.5</t>
  </si>
  <si>
    <t>Opponent_Concedes_Over_1.5</t>
  </si>
  <si>
    <t>Opponent_Concedes_Under_1.5</t>
  </si>
  <si>
    <t>Opponent_Concedes_Over_3.5</t>
  </si>
  <si>
    <t>Opponent_Concedes_Under_3.5</t>
  </si>
  <si>
    <t>2+ Goals</t>
  </si>
  <si>
    <t>4+ Goals</t>
  </si>
  <si>
    <t>Concede 2+ Goals</t>
  </si>
  <si>
    <t>Concede 4+ Goals</t>
  </si>
  <si>
    <t>H</t>
  </si>
  <si>
    <t>A</t>
  </si>
  <si>
    <t>F3 XP</t>
  </si>
  <si>
    <t>F3 Venue</t>
  </si>
  <si>
    <t>F2 XP</t>
  </si>
  <si>
    <t>F2 Venue</t>
  </si>
  <si>
    <t>F4 Venue</t>
  </si>
  <si>
    <t>F4 XP</t>
  </si>
  <si>
    <t>Total XP</t>
  </si>
  <si>
    <t>F1 Venue</t>
  </si>
  <si>
    <t>F1 Factor</t>
  </si>
  <si>
    <t>GW1 Venue</t>
  </si>
  <si>
    <t>GW2 Venue</t>
  </si>
  <si>
    <t>GW3 Venue</t>
  </si>
  <si>
    <t>GW4 Venue</t>
  </si>
  <si>
    <t>GW5 Venue</t>
  </si>
  <si>
    <t>F5 Venue</t>
  </si>
  <si>
    <t>F5 XP</t>
  </si>
  <si>
    <t>GW2 Opponent Difficulty</t>
  </si>
  <si>
    <t>GW2 Difficulty Difference</t>
  </si>
  <si>
    <t>GW3 Opponent Difficulty</t>
  </si>
  <si>
    <t>GW3 Difficulty Difference</t>
  </si>
  <si>
    <t>GW4 Opponent Difficulty</t>
  </si>
  <si>
    <t>GW4 Difficulty Difference</t>
  </si>
  <si>
    <t>GW5 Opponent Difficulty</t>
  </si>
  <si>
    <t>GW5 Difficulty Difference</t>
  </si>
  <si>
    <t>Nott'm Forest</t>
  </si>
  <si>
    <t>Spurs</t>
  </si>
  <si>
    <t>F1 Difficulty</t>
  </si>
  <si>
    <t>F1 Opponent</t>
  </si>
  <si>
    <t>F1 Diff</t>
  </si>
  <si>
    <t>F2 Difficulty</t>
  </si>
  <si>
    <t>F2 Opponent</t>
  </si>
  <si>
    <t>F2 Diff</t>
  </si>
  <si>
    <t>F3 Difficulty</t>
  </si>
  <si>
    <t>F3 Opponent</t>
  </si>
  <si>
    <t>F3 Diff</t>
  </si>
  <si>
    <t>F4 Difficulty</t>
  </si>
  <si>
    <t>F4 Opponent</t>
  </si>
  <si>
    <t>F4 Diff</t>
  </si>
  <si>
    <t>F5 Difficulty</t>
  </si>
  <si>
    <t>F5 Opponent</t>
  </si>
  <si>
    <t>F5 Diff</t>
  </si>
  <si>
    <t>Marco Bizot</t>
  </si>
  <si>
    <t>Etienne Green</t>
  </si>
  <si>
    <t>Iliman Ndiaye</t>
  </si>
  <si>
    <t>Josh King</t>
  </si>
  <si>
    <t>Ibrahim SangarÃ©</t>
  </si>
  <si>
    <t>Eliezer Mayenda Dossou</t>
  </si>
  <si>
    <t>Freddie Potts</t>
  </si>
  <si>
    <t>Ki-Jana Hoever</t>
  </si>
  <si>
    <t>Starting Prob</t>
  </si>
  <si>
    <t>Lesley</t>
  </si>
  <si>
    <t>Ugochukwu</t>
  </si>
  <si>
    <t>Ndoye</t>
  </si>
  <si>
    <t>Roefs</t>
  </si>
  <si>
    <t>Moller Wolfe</t>
  </si>
  <si>
    <t>Robin</t>
  </si>
  <si>
    <t>Player_Name</t>
  </si>
  <si>
    <t>Booking_Odds</t>
  </si>
  <si>
    <t>Bafode Diakite</t>
  </si>
  <si>
    <t>Cameron Plain</t>
  </si>
  <si>
    <t>Callan McKenna</t>
  </si>
  <si>
    <t>Alex Paulsen</t>
  </si>
  <si>
    <t>William Dennis</t>
  </si>
  <si>
    <t>Freddie Woodman</t>
  </si>
  <si>
    <t>Giorgi Mamardashvili</t>
  </si>
  <si>
    <t>Armin Pecsi</t>
  </si>
  <si>
    <t>Harrison Ashby</t>
  </si>
  <si>
    <t>Alex Murphy</t>
  </si>
  <si>
    <t>Yeimar Mosquera</t>
  </si>
  <si>
    <t>Travis Patterson</t>
  </si>
  <si>
    <t>Mark Gillespie</t>
  </si>
  <si>
    <t>Odisseas Vlachodimos</t>
  </si>
  <si>
    <t>Malick Thiaw</t>
  </si>
  <si>
    <t>Aaron Ramsdale</t>
  </si>
  <si>
    <t>Sean Neave</t>
  </si>
  <si>
    <t>John Ruddy</t>
  </si>
  <si>
    <t>Oliwier Zych</t>
  </si>
  <si>
    <t>Sam Proctor</t>
  </si>
  <si>
    <t>James Wright</t>
  </si>
  <si>
    <t>Max Thompson</t>
  </si>
  <si>
    <t>Joe Gauci</t>
  </si>
  <si>
    <t>Jason Steele</t>
  </si>
  <si>
    <t>Alexander Borto</t>
  </si>
  <si>
    <t>Alfie McNally</t>
  </si>
  <si>
    <t>Benjamin Lecomte</t>
  </si>
  <si>
    <t>Thomas McGill</t>
  </si>
  <si>
    <t>Callum Marshall</t>
  </si>
  <si>
    <t>Wes Foderingham</t>
  </si>
  <si>
    <t>Mads Hermansen</t>
  </si>
  <si>
    <t>Finlay Herrick</t>
  </si>
  <si>
    <t>Simon Moore</t>
  </si>
  <si>
    <t>Blondy Nna Noukeu</t>
  </si>
  <si>
    <t>Antonin Kinsky</t>
  </si>
  <si>
    <t>Vaclav Hladky</t>
  </si>
  <si>
    <t>Brandon Austin</t>
  </si>
  <si>
    <t>Daniel Bentley</t>
  </si>
  <si>
    <t>Tom King</t>
  </si>
  <si>
    <t>Sam Johnstone</t>
  </si>
  <si>
    <t>Marcus Bettinelli</t>
  </si>
  <si>
    <t>Stefan Ortega</t>
  </si>
  <si>
    <t>James Trafford</t>
  </si>
  <si>
    <t>Remi Matthews</t>
  </si>
  <si>
    <t>Walter Benitez</t>
  </si>
  <si>
    <t>Gabriel Slonina</t>
  </si>
  <si>
    <t>Filip Jorgensen</t>
  </si>
  <si>
    <t>Marko Stamenic</t>
  </si>
  <si>
    <t>Romelle Donovan</t>
  </si>
  <si>
    <t>Ellery Balcombe</t>
  </si>
  <si>
    <t>Hakon Rafn Valdimarsson</t>
  </si>
  <si>
    <t>Julian Eyestone</t>
  </si>
  <si>
    <t>Angus Gunn</t>
  </si>
  <si>
    <t>Aaron Bott</t>
  </si>
  <si>
    <t>Matthew Cox</t>
  </si>
  <si>
    <t>Tommy Setford</t>
  </si>
  <si>
    <t>Jack Porter</t>
  </si>
  <si>
    <t>Alexei Rojas</t>
  </si>
  <si>
    <t>Ayden Heaven</t>
  </si>
  <si>
    <t>Tom Heaton</t>
  </si>
  <si>
    <t>Andre Onana</t>
  </si>
  <si>
    <t>Dermot Mee</t>
  </si>
  <si>
    <t>Justin Clarke</t>
  </si>
  <si>
    <t>Isaac Heath</t>
  </si>
  <si>
    <t>Rhys Chadwick</t>
  </si>
  <si>
    <t>Karl Darlow</t>
  </si>
  <si>
    <t>Illan Meslier</t>
  </si>
  <si>
    <t>Alex Cairns</t>
  </si>
  <si>
    <t>Zan-Luk Leban</t>
  </si>
  <si>
    <t>Mark Travers</t>
  </si>
  <si>
    <t>Harry Tyrer</t>
  </si>
  <si>
    <t>Yellow Card Chance</t>
  </si>
  <si>
    <t>Yellow Card</t>
  </si>
  <si>
    <t>F1 XP</t>
  </si>
  <si>
    <t>Odds</t>
  </si>
  <si>
    <t>Strength</t>
  </si>
  <si>
    <t>GW1 Opponent</t>
  </si>
  <si>
    <t>GW2 Opponent</t>
  </si>
  <si>
    <t>GW3 Opponent</t>
  </si>
  <si>
    <t>GW4 Opponent</t>
  </si>
  <si>
    <t>GW5 Opponent</t>
  </si>
  <si>
    <t>GW6 Opponent</t>
  </si>
  <si>
    <t>GW6 Venue</t>
  </si>
  <si>
    <t>GW7 Opponent</t>
  </si>
  <si>
    <t>GW7 Venue</t>
  </si>
  <si>
    <t>GW8 Opponent</t>
  </si>
  <si>
    <t>GW8 Venue</t>
  </si>
  <si>
    <t>GW9 Opponent</t>
  </si>
  <si>
    <t>GW9 Venue</t>
  </si>
  <si>
    <t>GW10 Opponent</t>
  </si>
  <si>
    <t>GW10 Venue</t>
  </si>
  <si>
    <t>GW11 Opponent</t>
  </si>
  <si>
    <t>GW11 Venue</t>
  </si>
  <si>
    <t>GW12 Opponent</t>
  </si>
  <si>
    <t>GW12 Venue</t>
  </si>
  <si>
    <t>GW13 Opponent</t>
  </si>
  <si>
    <t>GW13 Venue</t>
  </si>
  <si>
    <t>GW14 Opponent</t>
  </si>
  <si>
    <t>GW14 Venue</t>
  </si>
  <si>
    <t>GW15 Opponent</t>
  </si>
  <si>
    <t>GW15 Venue</t>
  </si>
  <si>
    <t>GW16 Opponent</t>
  </si>
  <si>
    <t>GW16 Venue</t>
  </si>
  <si>
    <t>GW17 Opponent</t>
  </si>
  <si>
    <t>GW17 Venue</t>
  </si>
  <si>
    <t>GW18 Opponent</t>
  </si>
  <si>
    <t>GW18 Venue</t>
  </si>
  <si>
    <t>GW19 Opponent</t>
  </si>
  <si>
    <t>GW19 Venue</t>
  </si>
  <si>
    <t>GW20 Opponent</t>
  </si>
  <si>
    <t>GW20 Venue</t>
  </si>
  <si>
    <t>GW21 Opponent</t>
  </si>
  <si>
    <t>GW21 Venue</t>
  </si>
  <si>
    <t>GW22 Opponent</t>
  </si>
  <si>
    <t>GW22 Venue</t>
  </si>
  <si>
    <t>GW23 Opponent</t>
  </si>
  <si>
    <t>GW23 Venue</t>
  </si>
  <si>
    <t>GW24 Opponent</t>
  </si>
  <si>
    <t>GW24 Venue</t>
  </si>
  <si>
    <t>GW25 Opponent</t>
  </si>
  <si>
    <t>GW25 Venue</t>
  </si>
  <si>
    <t>GW26 Opponent</t>
  </si>
  <si>
    <t>GW26 Venue</t>
  </si>
  <si>
    <t>GW27 Opponent</t>
  </si>
  <si>
    <t>GW27 Venue</t>
  </si>
  <si>
    <t>GW28 Opponent</t>
  </si>
  <si>
    <t>GW28 Venue</t>
  </si>
  <si>
    <t>GW29 Opponent</t>
  </si>
  <si>
    <t>GW29 Venue</t>
  </si>
  <si>
    <t>GW30 Opponent</t>
  </si>
  <si>
    <t>GW30 Venue</t>
  </si>
  <si>
    <t>XP</t>
  </si>
  <si>
    <t>Row Labels</t>
  </si>
  <si>
    <t>Count of XP</t>
  </si>
  <si>
    <t>Count of Player</t>
  </si>
  <si>
    <t>Matheus Santos Carneiro da Cunha</t>
  </si>
  <si>
    <t>FÃ¡bio Ferreira Vieira</t>
  </si>
  <si>
    <t>Christian NÃ¸rgaard</t>
  </si>
  <si>
    <t>Emiliano MartÃ­nez Romero</t>
  </si>
  <si>
    <t>Fabio Vieira</t>
  </si>
  <si>
    <t>Lopez</t>
  </si>
  <si>
    <t>Fer Lopez</t>
  </si>
  <si>
    <t>F1 Player Strength</t>
  </si>
  <si>
    <t>F1 Bonus Probability</t>
  </si>
  <si>
    <t>F1 XP Pre</t>
  </si>
  <si>
    <t>F2 Player Strength</t>
  </si>
  <si>
    <t>F2 Bonus Probability</t>
  </si>
  <si>
    <t>F2 XP Pre</t>
  </si>
  <si>
    <t>F3 Player Strength</t>
  </si>
  <si>
    <t>F3 Bonus Probability</t>
  </si>
  <si>
    <t>F3 XP Pre</t>
  </si>
  <si>
    <t>Sum of Starting Prob</t>
  </si>
  <si>
    <t>JuliÃ¡n Araujo ZÃºÃ±iga</t>
  </si>
  <si>
    <t>DF</t>
  </si>
  <si>
    <t>Newcastle Utd</t>
  </si>
  <si>
    <t>Nott'ham Forest</t>
  </si>
  <si>
    <t>Nikola Milenković</t>
  </si>
  <si>
    <t>Joško Gvardiol</t>
  </si>
  <si>
    <t>Daniel Muñoz</t>
  </si>
  <si>
    <t>Levi Colwill</t>
  </si>
  <si>
    <t>Ipswich Town</t>
  </si>
  <si>
    <t>Dara O'Shea</t>
  </si>
  <si>
    <t>Rayan Aït-Nouri</t>
  </si>
  <si>
    <t>Illia Zabarnyi</t>
  </si>
  <si>
    <t>Marc Guéhi</t>
  </si>
  <si>
    <t>Fabian Schär</t>
  </si>
  <si>
    <t>Southampton</t>
  </si>
  <si>
    <t>Leicester City</t>
  </si>
  <si>
    <t>James Justin</t>
  </si>
  <si>
    <t>Nélson Semedo</t>
  </si>
  <si>
    <t>Manchester Utd</t>
  </si>
  <si>
    <t>Taylor Harwood-Bellis</t>
  </si>
  <si>
    <t>Wout Faes</t>
  </si>
  <si>
    <t>Leif Davis</t>
  </si>
  <si>
    <t>Ibrahima Konaté</t>
  </si>
  <si>
    <t>Jan Bednarek</t>
  </si>
  <si>
    <t>Victor Bernth Kristiansen</t>
  </si>
  <si>
    <t>Dean Huijsen</t>
  </si>
  <si>
    <t>Jurriën Timber</t>
  </si>
  <si>
    <t>Pervis Estupiñán</t>
  </si>
  <si>
    <t>Gabriel Magalhães</t>
  </si>
  <si>
    <t>Trent Alexander-Arnold</t>
  </si>
  <si>
    <t>Rúben Dias</t>
  </si>
  <si>
    <t>Jacob Greaves</t>
  </si>
  <si>
    <t>Emerson Palmieri</t>
  </si>
  <si>
    <t>Ashley Young</t>
  </si>
  <si>
    <t>Lisandro Martínez</t>
  </si>
  <si>
    <t>Conor Coady</t>
  </si>
  <si>
    <t>Joël Veltman</t>
  </si>
  <si>
    <t>Cameron Burgess</t>
  </si>
  <si>
    <t>Jannik Vestergaard</t>
  </si>
  <si>
    <t>Jack Stephens</t>
  </si>
  <si>
    <t>Radu Drăgușin</t>
  </si>
  <si>
    <t>Luke Woolfenden</t>
  </si>
  <si>
    <t>Wesley Fofana</t>
  </si>
  <si>
    <t>Caleb Okoli</t>
  </si>
  <si>
    <t>Luke Thomas</t>
  </si>
  <si>
    <t>James Bree</t>
  </si>
  <si>
    <t>Vladimír Coufal</t>
  </si>
  <si>
    <t>Craig Dawson</t>
  </si>
  <si>
    <t>Adam Webster</t>
  </si>
  <si>
    <t>Tariq Lamptey</t>
  </si>
  <si>
    <t>Kostas Tsimikas</t>
  </si>
  <si>
    <t>Diego Carlos</t>
  </si>
  <si>
    <t>Aaron Cresswell</t>
  </si>
  <si>
    <t>Nathan Wood-Gordon</t>
  </si>
  <si>
    <t>Victor Lindelöf</t>
  </si>
  <si>
    <t>Nathan Aké</t>
  </si>
  <si>
    <t>Nico O’Reilly</t>
  </si>
  <si>
    <t>Joe Gomez</t>
  </si>
  <si>
    <t>Abdukodir Khusanov</t>
  </si>
  <si>
    <t>Jarell Quansah</t>
  </si>
  <si>
    <t>Axel Disasi</t>
  </si>
  <si>
    <t>Welington</t>
  </si>
  <si>
    <t>Standard Deviation</t>
  </si>
  <si>
    <t>Probability</t>
  </si>
  <si>
    <t>Clr</t>
  </si>
  <si>
    <t>Int</t>
  </si>
  <si>
    <t>Blocks</t>
  </si>
  <si>
    <t>Tkl</t>
  </si>
  <si>
    <t>90s</t>
  </si>
  <si>
    <t>Squad</t>
  </si>
  <si>
    <t>Pos</t>
  </si>
  <si>
    <t>Matching Name</t>
  </si>
  <si>
    <t>Defensive Contribution - DEF</t>
  </si>
  <si>
    <t>Defensive Contribution - MID</t>
  </si>
  <si>
    <t>MF,DF</t>
  </si>
  <si>
    <t>Moisés Caicedo</t>
  </si>
  <si>
    <t>MF</t>
  </si>
  <si>
    <t>Bruno Guimarães</t>
  </si>
  <si>
    <t>Ryan Gravenberch</t>
  </si>
  <si>
    <t>Lewis Cook</t>
  </si>
  <si>
    <t>João Gomes</t>
  </si>
  <si>
    <t>Enzo Fernández</t>
  </si>
  <si>
    <t>Mateus Fernandes</t>
  </si>
  <si>
    <t>Christian Nørgaard</t>
  </si>
  <si>
    <t>Thomas Partey</t>
  </si>
  <si>
    <t>Sam Morsy</t>
  </si>
  <si>
    <t>Abdoulaye Doucouré</t>
  </si>
  <si>
    <t>Tomáš Souček</t>
  </si>
  <si>
    <t>André</t>
  </si>
  <si>
    <t>Justin Kluivert</t>
  </si>
  <si>
    <t>Saša Lukić</t>
  </si>
  <si>
    <t>Martin Ødegaard</t>
  </si>
  <si>
    <t>Wilfred Ndidi</t>
  </si>
  <si>
    <t>İlkay Gündoğan</t>
  </si>
  <si>
    <t>Mateo Kovačić</t>
  </si>
  <si>
    <t>Boubakary Soumaré</t>
  </si>
  <si>
    <t>Flynn Downes</t>
  </si>
  <si>
    <t>Ryan Christie</t>
  </si>
  <si>
    <t>Joe Aribo</t>
  </si>
  <si>
    <t>Jens Cajuste</t>
  </si>
  <si>
    <t>DF,MF</t>
  </si>
  <si>
    <t>James Maddison</t>
  </si>
  <si>
    <t>Edson Álvarez</t>
  </si>
  <si>
    <t>Yukinari Sugawara</t>
  </si>
  <si>
    <t>Harry Winks</t>
  </si>
  <si>
    <t>Ryan Manning</t>
  </si>
  <si>
    <t>Mario Lemina</t>
  </si>
  <si>
    <t>Orel Mangala</t>
  </si>
  <si>
    <t>Kalvin Phillips</t>
  </si>
  <si>
    <t>Guido Rodríguez</t>
  </si>
  <si>
    <t>Oliver Skipp</t>
  </si>
  <si>
    <t>Christian Eriksen</t>
  </si>
  <si>
    <t>Álex Moreno</t>
  </si>
  <si>
    <t>Jack Taylor</t>
  </si>
  <si>
    <t>Roméo Lavia</t>
  </si>
  <si>
    <t>Nicolás González</t>
  </si>
  <si>
    <t>Marco Asensio</t>
  </si>
  <si>
    <t>Jorginho</t>
  </si>
  <si>
    <t>William Smallbone</t>
  </si>
  <si>
    <t>Ibrahim Sangaré</t>
  </si>
  <si>
    <t>Tim Iroegbunam</t>
  </si>
  <si>
    <t>Diego Gómez</t>
  </si>
  <si>
    <t>Tommy Doyle</t>
  </si>
  <si>
    <t>Cheick Doucouré</t>
  </si>
  <si>
    <t>Average</t>
  </si>
  <si>
    <t>Nation</t>
  </si>
  <si>
    <t>Age</t>
  </si>
  <si>
    <t>Born</t>
  </si>
  <si>
    <t>TklW</t>
  </si>
  <si>
    <t>Lost</t>
  </si>
  <si>
    <t>Max Aarons</t>
  </si>
  <si>
    <t>eng ENG</t>
  </si>
  <si>
    <t>Joshua Acheampong</t>
  </si>
  <si>
    <t>us USA</t>
  </si>
  <si>
    <t>ci CIV</t>
  </si>
  <si>
    <t>FW,MF</t>
  </si>
  <si>
    <t>Asher Agbinone</t>
  </si>
  <si>
    <t>ng NGA</t>
  </si>
  <si>
    <t>dz ALG</t>
  </si>
  <si>
    <t>no NOR</t>
  </si>
  <si>
    <t>ch SUI</t>
  </si>
  <si>
    <t>nl NED</t>
  </si>
  <si>
    <t>ar ARG</t>
  </si>
  <si>
    <t>br BRA</t>
  </si>
  <si>
    <t>Miguel Almirón</t>
  </si>
  <si>
    <t>py PAR</t>
  </si>
  <si>
    <t>FW</t>
  </si>
  <si>
    <t>Olabade Aluko</t>
  </si>
  <si>
    <t>mx MEX</t>
  </si>
  <si>
    <t>Will Alves</t>
  </si>
  <si>
    <t>Harry Amass</t>
  </si>
  <si>
    <t>Samuel Amo-Ameyaw</t>
  </si>
  <si>
    <t>FW,DF</t>
  </si>
  <si>
    <t>Mathis Amougou</t>
  </si>
  <si>
    <t>fr FRA</t>
  </si>
  <si>
    <t>dk DEN</t>
  </si>
  <si>
    <t>Michail Antonio</t>
  </si>
  <si>
    <t>jm JAM</t>
  </si>
  <si>
    <t>Cameron Archer</t>
  </si>
  <si>
    <t>Adam Armstrong</t>
  </si>
  <si>
    <t>es ESP</t>
  </si>
  <si>
    <t>se SWE</t>
  </si>
  <si>
    <t>Jordan Ayew</t>
  </si>
  <si>
    <t>gh GHA</t>
  </si>
  <si>
    <t>Benoît Badiashile</t>
  </si>
  <si>
    <t>cm CMR</t>
  </si>
  <si>
    <t>Altay Bayındır</t>
  </si>
  <si>
    <t>tr TUR</t>
  </si>
  <si>
    <t>pl POL</t>
  </si>
  <si>
    <t>Armel Bella Kotchap</t>
  </si>
  <si>
    <t>de GER</t>
  </si>
  <si>
    <t>Jean-Ricner Bellegarde</t>
  </si>
  <si>
    <t>MF,FW</t>
  </si>
  <si>
    <t>uy URU</t>
  </si>
  <si>
    <t>gw GNB</t>
  </si>
  <si>
    <t>ml MLI</t>
  </si>
  <si>
    <t>nir NIR</t>
  </si>
  <si>
    <t>Ben Brereton</t>
  </si>
  <si>
    <t>cl CHI</t>
  </si>
  <si>
    <t>Nathan Broadhead</t>
  </si>
  <si>
    <t>wls WAL</t>
  </si>
  <si>
    <t>al ALB</t>
  </si>
  <si>
    <t>Emi Buendía</t>
  </si>
  <si>
    <t>Facundo Buonanotte</t>
  </si>
  <si>
    <t>au AUS</t>
  </si>
  <si>
    <t>Wes Burns</t>
  </si>
  <si>
    <t>Nathan Butler-Oyedeji</t>
  </si>
  <si>
    <t>ec ECU</t>
  </si>
  <si>
    <t>sct SCO</t>
  </si>
  <si>
    <t>it ITA</t>
  </si>
  <si>
    <t>Dominic Calvert-Lewin</t>
  </si>
  <si>
    <t>pt POR</t>
  </si>
  <si>
    <t>Kaelan Casey</t>
  </si>
  <si>
    <t>Eiran Cashin</t>
  </si>
  <si>
    <t>ie IRL</t>
  </si>
  <si>
    <t>be BEL</t>
  </si>
  <si>
    <t>Conor Chaplin</t>
  </si>
  <si>
    <t>Ben Chilwell</t>
  </si>
  <si>
    <t>Chiquinho</t>
  </si>
  <si>
    <t>Hamza Choudhury</t>
  </si>
  <si>
    <t>bd BAN</t>
  </si>
  <si>
    <t>Harry Clarke</t>
  </si>
  <si>
    <t>Jack Clarke</t>
  </si>
  <si>
    <t>Séamus Coleman</t>
  </si>
  <si>
    <t>cz CZE</t>
  </si>
  <si>
    <t>Woyo Coulibaly</t>
  </si>
  <si>
    <t>Patson Daka</t>
  </si>
  <si>
    <t>zm ZAM</t>
  </si>
  <si>
    <t>Danilo</t>
  </si>
  <si>
    <t>Jayden Danns</t>
  </si>
  <si>
    <t>at AUT</t>
  </si>
  <si>
    <t>Kevin De Bruyne</t>
  </si>
  <si>
    <t>Bobby De Cordova-Reid</t>
  </si>
  <si>
    <t>Luis Díaz</t>
  </si>
  <si>
    <t>co COL</t>
  </si>
  <si>
    <t>Tyler Dibling</t>
  </si>
  <si>
    <t>Roman Dixon</t>
  </si>
  <si>
    <t>Nasser Djiga</t>
  </si>
  <si>
    <t>bf BFA</t>
  </si>
  <si>
    <t>Nicolás Domínguez</t>
  </si>
  <si>
    <t>Alfie Dorrington</t>
  </si>
  <si>
    <t>ro ROU</t>
  </si>
  <si>
    <t>Martin Dúbravka</t>
  </si>
  <si>
    <t>sk SVK</t>
  </si>
  <si>
    <t>Jáder Durán</t>
  </si>
  <si>
    <t>George Edmundson</t>
  </si>
  <si>
    <t>Odsonne Édouard</t>
  </si>
  <si>
    <t>Samuel Edozie</t>
  </si>
  <si>
    <t>DF,FW</t>
  </si>
  <si>
    <t>Ronnie Edwards</t>
  </si>
  <si>
    <t>jp JPN</t>
  </si>
  <si>
    <t>Jake Evans</t>
  </si>
  <si>
    <t>Jonny Evans</t>
  </si>
  <si>
    <t>Łukasz Fabiański</t>
  </si>
  <si>
    <t>Abdul Fatawu Issahaku</t>
  </si>
  <si>
    <t>João Félix</t>
  </si>
  <si>
    <t>Evan Ferguson</t>
  </si>
  <si>
    <t>Mark Flekken</t>
  </si>
  <si>
    <t>Carlos Forbs</t>
  </si>
  <si>
    <t>Fraser Forster</t>
  </si>
  <si>
    <t>Matheus França</t>
  </si>
  <si>
    <t>Ryan Fraser</t>
  </si>
  <si>
    <t>Niclas Füllkrug</t>
  </si>
  <si>
    <t>sn SEN</t>
  </si>
  <si>
    <t>Andrés García</t>
  </si>
  <si>
    <t>Alejandro Garnacho</t>
  </si>
  <si>
    <t>Billy Gilmour</t>
  </si>
  <si>
    <t>Ben Godfrey</t>
  </si>
  <si>
    <t>Martial Godo</t>
  </si>
  <si>
    <t>Michael Golding</t>
  </si>
  <si>
    <t>Albert Grønbaek</t>
  </si>
  <si>
    <t>Gonçalo Guedes</t>
  </si>
  <si>
    <t>hr CRO</t>
  </si>
  <si>
    <t>Ali Al Hamadi</t>
  </si>
  <si>
    <t>iq IRQ</t>
  </si>
  <si>
    <t>Marcus Harness</t>
  </si>
  <si>
    <t>Hwang Hee-chan</t>
  </si>
  <si>
    <t>kr KOR</t>
  </si>
  <si>
    <t>Son Heung-min</t>
  </si>
  <si>
    <t>George Hirst</t>
  </si>
  <si>
    <t>Mason Holgate</t>
  </si>
  <si>
    <t>Harry Howell</t>
  </si>
  <si>
    <t>Omari Hutchinson</t>
  </si>
  <si>
    <t>Rasmus Højlund</t>
  </si>
  <si>
    <t>Danny Ings</t>
  </si>
  <si>
    <t>Andy Irving</t>
  </si>
  <si>
    <t>Alexander Isak</t>
  </si>
  <si>
    <t>Nicolas Jackson</t>
  </si>
  <si>
    <t>Vitezslav Jaros</t>
  </si>
  <si>
    <t>Daniel Jebbison</t>
  </si>
  <si>
    <t>ca CAN</t>
  </si>
  <si>
    <t>Gabriel Jesus</t>
  </si>
  <si>
    <t>Raúl Jiménez</t>
  </si>
  <si>
    <t>Kim Jisoo</t>
  </si>
  <si>
    <t>João Pedro</t>
  </si>
  <si>
    <t>Ben Johnson</t>
  </si>
  <si>
    <t>Diogo Jota</t>
  </si>
  <si>
    <t>Filip Jørgensen</t>
  </si>
  <si>
    <t>Joachim Kayi Sanda</t>
  </si>
  <si>
    <t>Caoimhín Kelleher</t>
  </si>
  <si>
    <t>Lloyd Kelly</t>
  </si>
  <si>
    <t>hu HUN</t>
  </si>
  <si>
    <t>Bilal El Khannouss</t>
  </si>
  <si>
    <t>ma MAR</t>
  </si>
  <si>
    <t>uz UZB</t>
  </si>
  <si>
    <t>Antonín Kinský</t>
  </si>
  <si>
    <t>Caleb Kporha</t>
  </si>
  <si>
    <t>Dejan Kulusevski</t>
  </si>
  <si>
    <t>Adam Lallana</t>
  </si>
  <si>
    <t>Will Lankshear</t>
  </si>
  <si>
    <t>ga GAB</t>
  </si>
  <si>
    <t>Jesper Lindstrøm</t>
  </si>
  <si>
    <t>rs SRB</t>
  </si>
  <si>
    <t>Joe Lumley</t>
  </si>
  <si>
    <t>Massimo Luongo</t>
  </si>
  <si>
    <t>Edmond-Paris Maghoma</t>
  </si>
  <si>
    <t>Tyrell Malacia</t>
  </si>
  <si>
    <t>Solly March</t>
  </si>
  <si>
    <t>eg EGY</t>
  </si>
  <si>
    <t>Emiliano Martínez</t>
  </si>
  <si>
    <t>Stephy Mavididi</t>
  </si>
  <si>
    <t>gr GRE</t>
  </si>
  <si>
    <t>James Mcatee</t>
  </si>
  <si>
    <t>Kasey McAteer</t>
  </si>
  <si>
    <t>Alex McCarthy</t>
  </si>
  <si>
    <t>Scott McTominay</t>
  </si>
  <si>
    <t>Ben Mee</t>
  </si>
  <si>
    <t>Shumaira Mheuka</t>
  </si>
  <si>
    <t>gm GAM</t>
  </si>
  <si>
    <t>Jakub Moder</t>
  </si>
  <si>
    <t>Jeremy Monga</t>
  </si>
  <si>
    <t>Mikey Moore</t>
  </si>
  <si>
    <t>Yerson Mosquera</t>
  </si>
  <si>
    <t>Divin Mubama</t>
  </si>
  <si>
    <t>Mykhailo Mudryk</t>
  </si>
  <si>
    <t>ua UKR</t>
  </si>
  <si>
    <t>zw ZIM</t>
  </si>
  <si>
    <t>Arijanet Muric</t>
  </si>
  <si>
    <t>xk KVX</t>
  </si>
  <si>
    <t>Kosta Nedeljković</t>
  </si>
  <si>
    <t>Gustavo Nunes</t>
  </si>
  <si>
    <t>Darwin Núñez</t>
  </si>
  <si>
    <t>Chiedozie Ogbene</t>
  </si>
  <si>
    <t>Robin Olsen</t>
  </si>
  <si>
    <t>André Onana</t>
  </si>
  <si>
    <t>Paul Onuachu</t>
  </si>
  <si>
    <t>Alex Palmer</t>
  </si>
  <si>
    <t>Lucas Paquetá</t>
  </si>
  <si>
    <t>Ricardo Pereira</t>
  </si>
  <si>
    <t>Jaden Philogene Bidace</t>
  </si>
  <si>
    <t>Daniel Podence</t>
  </si>
  <si>
    <t>Alfie Pond</t>
  </si>
  <si>
    <t>Hákon Rafn Valdimarsson</t>
  </si>
  <si>
    <t>is ISL</t>
  </si>
  <si>
    <t>Marcus Rashford</t>
  </si>
  <si>
    <t>Sergio Reguilón</t>
  </si>
  <si>
    <t>Jay Robinson</t>
  </si>
  <si>
    <t>Rodri</t>
  </si>
  <si>
    <t>José Sá</t>
  </si>
  <si>
    <t>Robert Sánchez</t>
  </si>
  <si>
    <t>Jadon Sancho</t>
  </si>
  <si>
    <t>Pablo Sarabia</t>
  </si>
  <si>
    <t>Jeremy Sarmiento</t>
  </si>
  <si>
    <t>Sávio</t>
  </si>
  <si>
    <t>Dane Scarlett</t>
  </si>
  <si>
    <t>Jeffrey Schlupp</t>
  </si>
  <si>
    <t>Zain Silcott-Duberry</t>
  </si>
  <si>
    <t>ms MSR</t>
  </si>
  <si>
    <t>Eric da Silva Moreira</t>
  </si>
  <si>
    <t>Jahmai Simpson-Pusey</t>
  </si>
  <si>
    <t>Luis Sinisterra</t>
  </si>
  <si>
    <t>Carlos Soler</t>
  </si>
  <si>
    <t>Ramón Sosa</t>
  </si>
  <si>
    <t>Jay Stansfield</t>
  </si>
  <si>
    <t>Raheem Sterling</t>
  </si>
  <si>
    <t>Ross Stewart</t>
  </si>
  <si>
    <t>Jakub Stolarczyk</t>
  </si>
  <si>
    <t>Jørgen Strand Larsen</t>
  </si>
  <si>
    <t>Kamaldeen Sulemana</t>
  </si>
  <si>
    <t>Crysencio Summerville</t>
  </si>
  <si>
    <t>Sammie Szmodics</t>
  </si>
  <si>
    <t>Charlie Taylor</t>
  </si>
  <si>
    <t>Kieran Tierney</t>
  </si>
  <si>
    <t>Harry Toffolo</t>
  </si>
  <si>
    <t>Takehiro Tomiyasu</t>
  </si>
  <si>
    <t>Conor Townsend</t>
  </si>
  <si>
    <t>Adama Traoré</t>
  </si>
  <si>
    <t>Boubacar Traoré</t>
  </si>
  <si>
    <t>Ryan Trevitt</t>
  </si>
  <si>
    <t>cd COD</t>
  </si>
  <si>
    <t>Enes Ünal</t>
  </si>
  <si>
    <t>Jamie Vardy</t>
  </si>
  <si>
    <t>Renato Veiga</t>
  </si>
  <si>
    <t>Carlos Vinícius</t>
  </si>
  <si>
    <t>Christian Walton</t>
  </si>
  <si>
    <t>Danny Ward</t>
  </si>
  <si>
    <t>Joel Ward</t>
  </si>
  <si>
    <t>Timo Werner</t>
  </si>
  <si>
    <t>Willian</t>
  </si>
  <si>
    <t>nz NZL</t>
  </si>
  <si>
    <t>Total/90</t>
  </si>
  <si>
    <t>CrdY</t>
  </si>
  <si>
    <t>CrdR</t>
  </si>
  <si>
    <t>2CrdY</t>
  </si>
  <si>
    <t>Fls</t>
  </si>
  <si>
    <t>Fld</t>
  </si>
  <si>
    <t>Off</t>
  </si>
  <si>
    <t>Crs</t>
  </si>
  <si>
    <t>PKwon</t>
  </si>
  <si>
    <t>PKcon</t>
  </si>
  <si>
    <t>OG</t>
  </si>
  <si>
    <t>Recov</t>
  </si>
  <si>
    <t>Won</t>
  </si>
  <si>
    <t>Won%</t>
  </si>
  <si>
    <t>F4 XP Pre</t>
  </si>
  <si>
    <t>F5 XP Pre</t>
  </si>
  <si>
    <t>F5 Player Strength</t>
  </si>
  <si>
    <t>F5 Bonus Probability</t>
  </si>
  <si>
    <t>player_name</t>
  </si>
  <si>
    <t>Seung-Soo Park</t>
  </si>
  <si>
    <t>Omar Alderete</t>
  </si>
  <si>
    <t>Diego GÃ³mez Amarilla</t>
  </si>
  <si>
    <t>AndrÃ© Onana</t>
  </si>
  <si>
    <t>Rayyan Aït Nouri</t>
  </si>
  <si>
    <t>BenoÃ®t Badiashile Mukinayi</t>
  </si>
  <si>
    <t>Santiago Ignacio Bueno</t>
  </si>
  <si>
    <t>Radu Dragușin</t>
  </si>
  <si>
    <t>Pervis Estupinan</t>
  </si>
  <si>
    <t>Victor Lindelof</t>
  </si>
  <si>
    <t>Kosta Nedeljkovic</t>
  </si>
  <si>
    <t>Sergio Reguilon</t>
  </si>
  <si>
    <t>Nelson Semedo</t>
  </si>
  <si>
    <t>Abdoulaye Doucoure</t>
  </si>
  <si>
    <t>Cheick Doucoure</t>
  </si>
  <si>
    <t>Nicolás Gonzalez</t>
  </si>
  <si>
    <t>Karl Hein</t>
  </si>
  <si>
    <t>Brayden Clarke</t>
  </si>
  <si>
    <t>Maldini Kacurri</t>
  </si>
  <si>
    <t>Josh Nichols</t>
  </si>
  <si>
    <t>Mikel Merino ZazÃ³n</t>
  </si>
  <si>
    <t>Ismeal Kabia</t>
  </si>
  <si>
    <t>Gabriel Fernando de Jesus</t>
  </si>
  <si>
    <t>Filip Marschall</t>
  </si>
  <si>
    <t>AndrÃ©s GarcÃ­a</t>
  </si>
  <si>
    <t>Ãlex Moreno Lopera</t>
  </si>
  <si>
    <t>Lino da Cruz Sousa</t>
  </si>
  <si>
    <t>Yasin Ã–zcan</t>
  </si>
  <si>
    <t>Emiliano BuendÃ­a Stati</t>
  </si>
  <si>
    <t>Enzo Barrenechea</t>
  </si>
  <si>
    <t>Ben Broggio</t>
  </si>
  <si>
    <t>Leander Dendoncker</t>
  </si>
  <si>
    <t>Jamaldeen Jimoh-Aloba</t>
  </si>
  <si>
    <t>Kadan Young</t>
  </si>
  <si>
    <t>ZÃ©piqueno Redmond</t>
  </si>
  <si>
    <t>VÃ¡clav HladkÃ½</t>
  </si>
  <si>
    <t>Hannes Delcroix</t>
  </si>
  <si>
    <t>Owen Dodgson</t>
  </si>
  <si>
    <t>Lucas Pires Silva</t>
  </si>
  <si>
    <t>Shurandy Sambo</t>
  </si>
  <si>
    <t>Manuel Benson Hedilazio</t>
  </si>
  <si>
    <t>Enock Agyei</t>
  </si>
  <si>
    <t>Darko Churlinov</t>
  </si>
  <si>
    <t>Oluwaseun Adewumi</t>
  </si>
  <si>
    <t>Mike TrÃ©sor Ndayishimiye</t>
  </si>
  <si>
    <t>Zeki Amdouni</t>
  </si>
  <si>
    <t>Michael Obafemi</t>
  </si>
  <si>
    <t>Norberto Murara Neto</t>
  </si>
  <si>
    <t>Will Dennis</t>
  </si>
  <si>
    <t>Matai Akinmboni</t>
  </si>
  <si>
    <t>Owen Bevan</t>
  </si>
  <si>
    <t>Julio Soler Barreto</t>
  </si>
  <si>
    <t>Luis Sinisterra LucumÃ­</t>
  </si>
  <si>
    <t>Hamed TraorÃ¨</t>
  </si>
  <si>
    <t>Dominic Sadi</t>
  </si>
  <si>
    <t>HÃ¡kon Rafn Valdimarsson</t>
  </si>
  <si>
    <t>Mads Roerslev Rasmussen</t>
  </si>
  <si>
    <t>Benjamin Fredrick</t>
  </si>
  <si>
    <t>Kim Ji-soo</t>
  </si>
  <si>
    <t>Gustavo Nunes Fernandes Gomes</t>
  </si>
  <si>
    <t>Paris Maghoma</t>
  </si>
  <si>
    <t>Myles Peart-Harris</t>
  </si>
  <si>
    <t>Iwan Morgan</t>
  </si>
  <si>
    <t>Tom McGill</t>
  </si>
  <si>
    <t>Carl Rushworth</t>
  </si>
  <si>
    <t>Kjell Scherpen</t>
  </si>
  <si>
    <t>Pervis EstupiÃ±Ã¡n Tenorio</t>
  </si>
  <si>
    <t>Ferdi KadÄ±oÄŸlu</t>
  </si>
  <si>
    <t>Igor Julio dos Santos de Paulo</t>
  </si>
  <si>
    <t>JoÃ«l Veltman</t>
  </si>
  <si>
    <t>Jacob Slater</t>
  </si>
  <si>
    <t>Charlie Tasker</t>
  </si>
  <si>
    <t>Julio Enciso EspÃ­nola</t>
  </si>
  <si>
    <t>Abdallah Sima</t>
  </si>
  <si>
    <t>Jeremy Sarmiento Morante</t>
  </si>
  <si>
    <t>Malick YalcouyÃ©</t>
  </si>
  <si>
    <t>Joe Knight</t>
  </si>
  <si>
    <t>Adrian Mazilu</t>
  </si>
  <si>
    <t>Andrew Moran</t>
  </si>
  <si>
    <t>Stefanos Tzimas</t>
  </si>
  <si>
    <t>Charalampos Kostoulas</t>
  </si>
  <si>
    <t>Filip JÃ¶rgensen</t>
  </si>
  <si>
    <t>Mike Penders</t>
  </si>
  <si>
    <t>Gabriel SÅ‚onina</t>
  </si>
  <si>
    <t>Levi Samuels Colwill</t>
  </si>
  <si>
    <t>Mamadou Sarr</t>
  </si>
  <si>
    <t>AarÃ³n Anselmino</t>
  </si>
  <si>
    <t>EstÃªvÃ£o Almeida de Oliveira GonÃ§alves</t>
  </si>
  <si>
    <t>RomÃ©o Lavia</t>
  </si>
  <si>
    <t>Andrey Nascimento dos Santos</t>
  </si>
  <si>
    <t>DÃ¡rio LuÃ­s Essugo</t>
  </si>
  <si>
    <t>Kendry PÃ¡ez Andrade</t>
  </si>
  <si>
    <t>Marc Guiu Paz</t>
  </si>
  <si>
    <t>Walter BenÃ­tez</t>
  </si>
  <si>
    <t>Chadi Riad Dnanou</t>
  </si>
  <si>
    <t>Rob Holding</t>
  </si>
  <si>
    <t>Cheick DoucourÃ©</t>
  </si>
  <si>
    <t>Naouirou Ahamada</t>
  </si>
  <si>
    <t>Malcolm Ebiowei</t>
  </si>
  <si>
    <t>Matheus FranÃ§a de Oliveira</t>
  </si>
  <si>
    <t>David Ozoh</t>
  </si>
  <si>
    <t>Kaden Rodney</t>
  </si>
  <si>
    <t>Franco Umeh-Chibueze</t>
  </si>
  <si>
    <t>Odsonne Ã‰douard</t>
  </si>
  <si>
    <t>Zach Marsh</t>
  </si>
  <si>
    <t>Vitalii Mykolenko</t>
  </si>
  <si>
    <t>SÃ©amus Coleman</t>
  </si>
  <si>
    <t>Reece Welch</t>
  </si>
  <si>
    <t>Callum Bates</t>
  </si>
  <si>
    <t>Coby Ebere</t>
  </si>
  <si>
    <t>Jenson Metcalfe</t>
  </si>
  <si>
    <t>Youssef Ramalho Chermiti</t>
  </si>
  <si>
    <t>Martin Sherif</t>
  </si>
  <si>
    <t>Steven Benda</t>
  </si>
  <si>
    <t>Samuel Amissah</t>
  </si>
  <si>
    <t>Adama TraorÃ© Diarra</t>
  </si>
  <si>
    <t>Andreas Hoelgebaum Pereira</t>
  </si>
  <si>
    <t>Luke Harris</t>
  </si>
  <si>
    <t>Rodrigo Muniz Carvalho</t>
  </si>
  <si>
    <t>Jaka Bijol</t>
  </si>
  <si>
    <t>Sam Greenwood</t>
  </si>
  <si>
    <t>Charlie Crew</t>
  </si>
  <si>
    <t>Joe Gelhardt</t>
  </si>
  <si>
    <t>Darko Gyabi</t>
  </si>
  <si>
    <t>Patrick Bamford</t>
  </si>
  <si>
    <t>Mateo Joseph FernÃ¡ndez-Regatillo</t>
  </si>
  <si>
    <t>Ãrmin PÃ©csi</t>
  </si>
  <si>
    <t>Amara Nallo</t>
  </si>
  <si>
    <t>Rhys Williams</t>
  </si>
  <si>
    <t>Calvin Ramsay</t>
  </si>
  <si>
    <t>Luis DÃ­az Marulanda</t>
  </si>
  <si>
    <t>Ben Doak</t>
  </si>
  <si>
    <t>Endo Wataru</t>
  </si>
  <si>
    <t>Stefan BajÄetiÄ‡ Maquieira</t>
  </si>
  <si>
    <t>James McConnell</t>
  </si>
  <si>
    <t>Tyler Morton</t>
  </si>
  <si>
    <t>Trey Nyoni</t>
  </si>
  <si>
    <t>Darwin NÃºÃ±ez Ribeiro</t>
  </si>
  <si>
    <t>Stefan Ortega Moreno</t>
  </si>
  <si>
    <t>JoÅ¡ko Gvardiol</t>
  </si>
  <si>
    <t>Vitor de Oliveira Nunes dos Reis</t>
  </si>
  <si>
    <t>Rodrigo 'Rodri' Hernandez Cascante</t>
  </si>
  <si>
    <t>Mateo KovaÄiÄ‡</t>
  </si>
  <si>
    <t>Nico GonzÃ¡lez Iglesias</t>
  </si>
  <si>
    <t>James McAtee</t>
  </si>
  <si>
    <t>Sverre Nypan</t>
  </si>
  <si>
    <t>Elyh Harrison</t>
  </si>
  <si>
    <t>Lisandro MartÃ­nez</t>
  </si>
  <si>
    <t>Diego LeÃ³n Blanco</t>
  </si>
  <si>
    <t>Diogo Dalot Teixeira</t>
  </si>
  <si>
    <t>Alejandro Garnacho Ferreyra</t>
  </si>
  <si>
    <t>Antony dos Santos</t>
  </si>
  <si>
    <t>Jayce Fitzgerald</t>
  </si>
  <si>
    <t>SÃ©kou KonÃ©</t>
  </si>
  <si>
    <t>Jack Moorhouse</t>
  </si>
  <si>
    <t>Rasmus HÃ¸jlund</t>
  </si>
  <si>
    <t>Chido Obi</t>
  </si>
  <si>
    <t>Ethan Wheatley</t>
  </si>
  <si>
    <t>Martin DÃºbravka</t>
  </si>
  <si>
    <t>Odysseas Vlachodimos</t>
  </si>
  <si>
    <t>Miodrag PivaÅ¡</t>
  </si>
  <si>
    <t>AntoÃ±ito Cordero Campillo</t>
  </si>
  <si>
    <t>Isaac Hayden</t>
  </si>
  <si>
    <t>Joe White</t>
  </si>
  <si>
    <t>Carlos Miguel dos Santos Pereira</t>
  </si>
  <si>
    <t>Matt Turner</t>
  </si>
  <si>
    <t>David Mota Veiga Teixeira do Carmo</t>
  </si>
  <si>
    <t>Jair Paula da Cunha Filho</t>
  </si>
  <si>
    <t>Felipe Rodrigues da Silva</t>
  </si>
  <si>
    <t>JoÃ£o Pedro Ferreira da Silva</t>
  </si>
  <si>
    <t>NicolÃ¡s DomÃ­nguez</t>
  </si>
  <si>
    <t>Lewis O'Brien</t>
  </si>
  <si>
    <t>Marko StameniÄ‡</t>
  </si>
  <si>
    <t>Igor Jesus Maciel da Cruz</t>
  </si>
  <si>
    <t>Aji Alese</t>
  </si>
  <si>
    <t>Joe Anderson</t>
  </si>
  <si>
    <t>Leo Fuhr Hjelde</t>
  </si>
  <si>
    <t>Zak Johnson</t>
  </si>
  <si>
    <t>TimothÃ©e PembÃ©lÃ©</t>
  </si>
  <si>
    <t>Milan AleksiÄ‡</t>
  </si>
  <si>
    <t>Enzo Le FÃ©e</t>
  </si>
  <si>
    <t>Romaine Mundle</t>
  </si>
  <si>
    <t>Abdoullah Ba</t>
  </si>
  <si>
    <t>Pierre Ekwah Elimby</t>
  </si>
  <si>
    <t>Harrison Jones</t>
  </si>
  <si>
    <t>Jay Matete</t>
  </si>
  <si>
    <t>Nectarios Triantis</t>
  </si>
  <si>
    <t>Ahmed Abdullahi</t>
  </si>
  <si>
    <t>LuÃ­s Hemir Silva Semedo</t>
  </si>
  <si>
    <t>Nazarii Rusyn</t>
  </si>
  <si>
    <t>AntonÃ­n KinskÃ½</t>
  </si>
  <si>
    <t>Radu DrÄƒguÈ™in</t>
  </si>
  <si>
    <t>Ashley Phillips</t>
  </si>
  <si>
    <t>Takai KÅta</t>
  </si>
  <si>
    <t>Luka VuÅ¡koviÄ‡</t>
  </si>
  <si>
    <t>Manor Solomon</t>
  </si>
  <si>
    <t>Bryan Gil Salvatierra</t>
  </si>
  <si>
    <t>Yang Min-hyeok</t>
  </si>
  <si>
    <t>Callum Olusesi</t>
  </si>
  <si>
    <t>Dominic Solanke-Mitchell</t>
  </si>
  <si>
    <t>KrisztiÃ¡n Hegyi</t>
  </si>
  <si>
    <t>Emerson Palmieri dos Santos</t>
  </si>
  <si>
    <t>Ollie Scarles</t>
  </si>
  <si>
    <t>TomÃ¡Å¡ SouÄek</t>
  </si>
  <si>
    <t>Edson Ãlvarez VelÃ¡zquez</t>
  </si>
  <si>
    <t>Guido RodrÃ­guez</t>
  </si>
  <si>
    <t>Luis Guilherme Lira dos Santos</t>
  </si>
  <si>
    <t>George Earthy</t>
  </si>
  <si>
    <t>Hugo Bueno LÃ³pez</t>
  </si>
  <si>
    <t>Yerson Mosquera Valdelamar</t>
  </si>
  <si>
    <t>Rodrigo Martins Gomes</t>
  </si>
  <si>
    <t>Bastien Meupiyou Menadjou</t>
  </si>
  <si>
    <t>Pedro Cardoso de Lima</t>
  </si>
  <si>
    <t>Fer LÃ³pez GonzÃ¡lez</t>
  </si>
  <si>
    <t>GonÃ§alo Manuel Ganchinho Guedes</t>
  </si>
  <si>
    <t>Boubacar TraorÃ©</t>
  </si>
  <si>
    <t>Tawanda Chirewa</t>
  </si>
  <si>
    <t>Enso GonzÃ¡lez Medina</t>
  </si>
  <si>
    <t>Joe Hodge</t>
  </si>
  <si>
    <t>FÃ¡bio Soares Silva</t>
  </si>
  <si>
    <t>SaÅ¡a KalajdÅ¾iÄ‡</t>
  </si>
  <si>
    <t>Leon Chiwome</t>
  </si>
  <si>
    <t>Nathan Fraser</t>
  </si>
  <si>
    <t xml:space="preserve"> </t>
  </si>
  <si>
    <t>GW1</t>
  </si>
  <si>
    <t>F4 Bonus Probability</t>
  </si>
  <si>
    <t>F4 Player Strength</t>
  </si>
  <si>
    <t>West Ham v Chelsea</t>
  </si>
  <si>
    <t>Fri 22 Aug 21:00</t>
  </si>
  <si>
    <t>Man City v Tottenham</t>
  </si>
  <si>
    <t>Sat 23 Aug 13:30</t>
  </si>
  <si>
    <t>Bournemouth v Wolverhampton</t>
  </si>
  <si>
    <t>Sat 23 Aug 16:00</t>
  </si>
  <si>
    <t>Brentford v Aston Villa</t>
  </si>
  <si>
    <t>Burnley v Sunderland</t>
  </si>
  <si>
    <t>Arsenal v Leeds</t>
  </si>
  <si>
    <t>Sat 23 Aug 18:30</t>
  </si>
  <si>
    <t>Crystal Palace v Nottm Forest</t>
  </si>
  <si>
    <t>Sun 24 Aug 15:00</t>
  </si>
  <si>
    <t>Everton v Brighton</t>
  </si>
  <si>
    <t>Fulham v Man Utd</t>
  </si>
  <si>
    <t>Sun 24 Aug 17:30</t>
  </si>
  <si>
    <t>Newcastle v Liverpool</t>
  </si>
  <si>
    <t>Mon 25 Aug 21:00</t>
  </si>
  <si>
    <t>West</t>
  </si>
  <si>
    <t>Dario Essugo</t>
  </si>
  <si>
    <t>Sasa Kalajdzic</t>
  </si>
  <si>
    <t>Jackson Tchatchoua</t>
  </si>
  <si>
    <t>Hugo Bueno</t>
  </si>
  <si>
    <t>Gustavo Nunes Gomes</t>
  </si>
  <si>
    <t>Nordi Mukiele</t>
  </si>
  <si>
    <t>Arnaud Kalimuendo</t>
  </si>
  <si>
    <t>Omari Giraud-Hutchinson</t>
  </si>
  <si>
    <t>Giovanni Leoni</t>
  </si>
  <si>
    <t>Score 2+</t>
  </si>
  <si>
    <t>Score 3+</t>
  </si>
  <si>
    <t>GW6 Opponent Difficulty</t>
  </si>
  <si>
    <t>GW6 Difficulty Difference</t>
  </si>
  <si>
    <t>Rk</t>
  </si>
  <si>
    <t>Def 3rd</t>
  </si>
  <si>
    <t>Mid 3rd</t>
  </si>
  <si>
    <t>Att 3rd</t>
  </si>
  <si>
    <t>Att</t>
  </si>
  <si>
    <t>Tkl%</t>
  </si>
  <si>
    <t>Sh</t>
  </si>
  <si>
    <t>Pass</t>
  </si>
  <si>
    <t>Tkl+Int</t>
  </si>
  <si>
    <t>Err</t>
  </si>
  <si>
    <t>Matches</t>
  </si>
  <si>
    <t>24-301</t>
  </si>
  <si>
    <t>19-106</t>
  </si>
  <si>
    <t>26-186</t>
  </si>
  <si>
    <t>23-230</t>
  </si>
  <si>
    <t>28-063</t>
  </si>
  <si>
    <t>29-142</t>
  </si>
  <si>
    <t>28-315</t>
  </si>
  <si>
    <t>24-074</t>
  </si>
  <si>
    <t>22-262</t>
  </si>
  <si>
    <t>28-236</t>
  </si>
  <si>
    <t>32-321</t>
  </si>
  <si>
    <t>24-339</t>
  </si>
  <si>
    <t>29-080</t>
  </si>
  <si>
    <t>22-286</t>
  </si>
  <si>
    <t>24-034</t>
  </si>
  <si>
    <t>25-261</t>
  </si>
  <si>
    <t>27-332</t>
  </si>
  <si>
    <t>21-317</t>
  </si>
  <si>
    <t>21-228</t>
  </si>
  <si>
    <t>25-331</t>
  </si>
  <si>
    <t>27-253</t>
  </si>
  <si>
    <t>22-302</t>
  </si>
  <si>
    <t>25-231</t>
  </si>
  <si>
    <t>27-127</t>
  </si>
  <si>
    <t>27-053</t>
  </si>
  <si>
    <t>28-055</t>
  </si>
  <si>
    <t>27-186</t>
  </si>
  <si>
    <t>19-198</t>
  </si>
  <si>
    <t>27-200</t>
  </si>
  <si>
    <t>34-162</t>
  </si>
  <si>
    <t>22-038</t>
  </si>
  <si>
    <t>25-023</t>
  </si>
  <si>
    <t>28-242</t>
  </si>
  <si>
    <t>28-042</t>
  </si>
  <si>
    <t>26-334</t>
  </si>
  <si>
    <t>22-335</t>
  </si>
  <si>
    <t>33-102</t>
  </si>
  <si>
    <t>23-290</t>
  </si>
  <si>
    <t>34-211</t>
  </si>
  <si>
    <t>23-092</t>
  </si>
  <si>
    <t>22-354</t>
  </si>
  <si>
    <t>33-177</t>
  </si>
  <si>
    <t>28-012</t>
  </si>
  <si>
    <t>29-257</t>
  </si>
  <si>
    <t>26-045</t>
  </si>
  <si>
    <t>22-002</t>
  </si>
  <si>
    <t>27-298</t>
  </si>
  <si>
    <t>24-111</t>
  </si>
  <si>
    <t>27-028</t>
  </si>
  <si>
    <t>25-275</t>
  </si>
  <si>
    <t>29-134</t>
  </si>
  <si>
    <t>26-084</t>
  </si>
  <si>
    <t>26-154</t>
  </si>
  <si>
    <t>24-240</t>
  </si>
  <si>
    <t>22-192</t>
  </si>
  <si>
    <t>23-242</t>
  </si>
  <si>
    <t>21-312</t>
  </si>
  <si>
    <t>26-347</t>
  </si>
  <si>
    <t>Bafodé Diakité</t>
  </si>
  <si>
    <t>24-225</t>
  </si>
  <si>
    <t>23-039</t>
  </si>
  <si>
    <t>28-097</t>
  </si>
  <si>
    <t>32-030</t>
  </si>
  <si>
    <t>33-215</t>
  </si>
  <si>
    <t>23-084</t>
  </si>
  <si>
    <t>20-297</t>
  </si>
  <si>
    <t>36-216</t>
  </si>
  <si>
    <t>33-271</t>
  </si>
  <si>
    <t>26-259</t>
  </si>
  <si>
    <t>26-302</t>
  </si>
  <si>
    <t>23-060</t>
  </si>
  <si>
    <t>23-114</t>
  </si>
  <si>
    <t>32-191</t>
  </si>
  <si>
    <t>Maxime Estève</t>
  </si>
  <si>
    <t>23-085</t>
  </si>
  <si>
    <t>25-317</t>
  </si>
  <si>
    <t>27-051</t>
  </si>
  <si>
    <t>30-345</t>
  </si>
  <si>
    <t>24-214</t>
  </si>
  <si>
    <t>27-018</t>
  </si>
  <si>
    <t>za RSA</t>
  </si>
  <si>
    <t>24-350</t>
  </si>
  <si>
    <t>24-252</t>
  </si>
  <si>
    <t>26-104</t>
  </si>
  <si>
    <t>35-327</t>
  </si>
  <si>
    <t>24-159</t>
  </si>
  <si>
    <t>25-204</t>
  </si>
  <si>
    <t>Jamie Gittens</t>
  </si>
  <si>
    <t>21-011</t>
  </si>
  <si>
    <t>21-287</t>
  </si>
  <si>
    <t>24-188</t>
  </si>
  <si>
    <t>22-043</t>
  </si>
  <si>
    <t>26-215</t>
  </si>
  <si>
    <t>22-145</t>
  </si>
  <si>
    <t>28-088</t>
  </si>
  <si>
    <t>23-228</t>
  </si>
  <si>
    <t>24-176</t>
  </si>
  <si>
    <t>19-160</t>
  </si>
  <si>
    <t>29-343</t>
  </si>
  <si>
    <t>21-080</t>
  </si>
  <si>
    <t>bg BUL</t>
  </si>
  <si>
    <t>25-105</t>
  </si>
  <si>
    <t>26-112</t>
  </si>
  <si>
    <t>25-037</t>
  </si>
  <si>
    <t>27-276</t>
  </si>
  <si>
    <t>22-092</t>
  </si>
  <si>
    <t>Viktor Gyökeres</t>
  </si>
  <si>
    <t>27-076</t>
  </si>
  <si>
    <t>25-029</t>
  </si>
  <si>
    <t>20-234</t>
  </si>
  <si>
    <t>28-272</t>
  </si>
  <si>
    <t>23-278</t>
  </si>
  <si>
    <t>26-069</t>
  </si>
  <si>
    <t>25-072</t>
  </si>
  <si>
    <t>29-205</t>
  </si>
  <si>
    <t>28-160</t>
  </si>
  <si>
    <t>35-063</t>
  </si>
  <si>
    <t>25-039</t>
  </si>
  <si>
    <t>23-070</t>
  </si>
  <si>
    <t>23-221</t>
  </si>
  <si>
    <t>23-213</t>
  </si>
  <si>
    <t>24-285</t>
  </si>
  <si>
    <t>30-124</t>
  </si>
  <si>
    <t>23-154</t>
  </si>
  <si>
    <t>22-050</t>
  </si>
  <si>
    <t>25-098</t>
  </si>
  <si>
    <t>24-357</t>
  </si>
  <si>
    <t>29-108</t>
  </si>
  <si>
    <t>27-282</t>
  </si>
  <si>
    <t>25-254</t>
  </si>
  <si>
    <t>29-230</t>
  </si>
  <si>
    <t>24-175</t>
  </si>
  <si>
    <t>34-106</t>
  </si>
  <si>
    <t>23-327</t>
  </si>
  <si>
    <t>29-005</t>
  </si>
  <si>
    <t>24-088</t>
  </si>
  <si>
    <t>24-201</t>
  </si>
  <si>
    <t>19-057</t>
  </si>
  <si>
    <t>Hamed Junior Traorè</t>
  </si>
  <si>
    <t>25-184</t>
  </si>
  <si>
    <t>25-316</t>
  </si>
  <si>
    <t>25-269</t>
  </si>
  <si>
    <t>21-040</t>
  </si>
  <si>
    <t>32-220</t>
  </si>
  <si>
    <t>26-269</t>
  </si>
  <si>
    <t>21-285</t>
  </si>
  <si>
    <t>21-171</t>
  </si>
  <si>
    <t>18-228</t>
  </si>
  <si>
    <t>26-086</t>
  </si>
  <si>
    <t>27-300</t>
  </si>
  <si>
    <t>25-017</t>
  </si>
  <si>
    <t>25-135</t>
  </si>
  <si>
    <t>30-105</t>
  </si>
  <si>
    <t>Enzo Le Fée</t>
  </si>
  <si>
    <t>25-197</t>
  </si>
  <si>
    <t>33-168</t>
  </si>
  <si>
    <t>30-298</t>
  </si>
  <si>
    <t>20-271</t>
  </si>
  <si>
    <t>24-178</t>
  </si>
  <si>
    <t>18-327</t>
  </si>
  <si>
    <t>26-007</t>
  </si>
  <si>
    <t>22-280</t>
  </si>
  <si>
    <t>27-293</t>
  </si>
  <si>
    <t>Fer López</t>
  </si>
  <si>
    <t>29-006</t>
  </si>
  <si>
    <t>26-238</t>
  </si>
  <si>
    <t>23-162</t>
  </si>
  <si>
    <t>27-243</t>
  </si>
  <si>
    <t>32-167</t>
  </si>
  <si>
    <t>26-222</t>
  </si>
  <si>
    <t>mz MOZ</t>
  </si>
  <si>
    <t>31-210</t>
  </si>
  <si>
    <t>26-193</t>
  </si>
  <si>
    <t>24-062</t>
  </si>
  <si>
    <t>22-339</t>
  </si>
  <si>
    <t>28-052</t>
  </si>
  <si>
    <t>20-103</t>
  </si>
  <si>
    <t>26-012</t>
  </si>
  <si>
    <t>30-305</t>
  </si>
  <si>
    <t>tn TUN</t>
  </si>
  <si>
    <t>22-210</t>
  </si>
  <si>
    <t>29-058</t>
  </si>
  <si>
    <t>20-138</t>
  </si>
  <si>
    <t>27-311</t>
  </si>
  <si>
    <t>19-110</t>
  </si>
  <si>
    <t>39-227</t>
  </si>
  <si>
    <t>32-159</t>
  </si>
  <si>
    <t>21-028</t>
  </si>
  <si>
    <t>25-352</t>
  </si>
  <si>
    <t>28-091</t>
  </si>
  <si>
    <t>26-221</t>
  </si>
  <si>
    <t>24-107</t>
  </si>
  <si>
    <t>29-085</t>
  </si>
  <si>
    <t>23-046</t>
  </si>
  <si>
    <t>30-176</t>
  </si>
  <si>
    <t>David Møller Wolfe</t>
  </si>
  <si>
    <t>23-118</t>
  </si>
  <si>
    <t>25-166</t>
  </si>
  <si>
    <t>24-298</t>
  </si>
  <si>
    <t>25-163</t>
  </si>
  <si>
    <t>26-248</t>
  </si>
  <si>
    <t>26-357</t>
  </si>
  <si>
    <t>24-096</t>
  </si>
  <si>
    <t>24-271</t>
  </si>
  <si>
    <t>20-264</t>
  </si>
  <si>
    <t>24-003</t>
  </si>
  <si>
    <t>27-230</t>
  </si>
  <si>
    <t>22-015</t>
  </si>
  <si>
    <t>20-151</t>
  </si>
  <si>
    <t>João Palhinha</t>
  </si>
  <si>
    <t>30-041</t>
  </si>
  <si>
    <t>23-105</t>
  </si>
  <si>
    <t>27-357</t>
  </si>
  <si>
    <t>27-252</t>
  </si>
  <si>
    <t>Đorđe Petrović</t>
  </si>
  <si>
    <t>25-315</t>
  </si>
  <si>
    <t>31-165</t>
  </si>
  <si>
    <t>Joël Piroe</t>
  </si>
  <si>
    <t>26-017</t>
  </si>
  <si>
    <t>33-122</t>
  </si>
  <si>
    <t>25-340</t>
  </si>
  <si>
    <t>29-338</t>
  </si>
  <si>
    <t>27-021</t>
  </si>
  <si>
    <t>26-217</t>
  </si>
  <si>
    <t>25-144</t>
  </si>
  <si>
    <t>28-101</t>
  </si>
  <si>
    <t>18-062</t>
  </si>
  <si>
    <t>31-161</t>
  </si>
  <si>
    <t>27-301</t>
  </si>
  <si>
    <t>31-129</t>
  </si>
  <si>
    <t>22-214</t>
  </si>
  <si>
    <t>23-024</t>
  </si>
  <si>
    <t>27-114</t>
  </si>
  <si>
    <t>23-121</t>
  </si>
  <si>
    <t>32-214</t>
  </si>
  <si>
    <t>20-245</t>
  </si>
  <si>
    <t>23-348</t>
  </si>
  <si>
    <t>33-065</t>
  </si>
  <si>
    <t>24-148</t>
  </si>
  <si>
    <t>27-274</t>
  </si>
  <si>
    <t>27-260</t>
  </si>
  <si>
    <t>21-108</t>
  </si>
  <si>
    <t>27-175</t>
  </si>
  <si>
    <t>23-265</t>
  </si>
  <si>
    <t>33-242</t>
  </si>
  <si>
    <t>21-363</t>
  </si>
  <si>
    <t>22-088</t>
  </si>
  <si>
    <t>33-174</t>
  </si>
  <si>
    <t>25-224</t>
  </si>
  <si>
    <t>Benjamin Šeško</t>
  </si>
  <si>
    <t>si SVN</t>
  </si>
  <si>
    <t>22-080</t>
  </si>
  <si>
    <t>30-038</t>
  </si>
  <si>
    <t>31-009</t>
  </si>
  <si>
    <t>26-018</t>
  </si>
  <si>
    <t>34-112</t>
  </si>
  <si>
    <t>25-022</t>
  </si>
  <si>
    <t>27-339</t>
  </si>
  <si>
    <t>pe PER</t>
  </si>
  <si>
    <t>24-282</t>
  </si>
  <si>
    <t>30-173</t>
  </si>
  <si>
    <t>25-010</t>
  </si>
  <si>
    <t>26-277</t>
  </si>
  <si>
    <t>31-083</t>
  </si>
  <si>
    <t>25-194</t>
  </si>
  <si>
    <t>26-008</t>
  </si>
  <si>
    <t>20-102</t>
  </si>
  <si>
    <t>26-343</t>
  </si>
  <si>
    <t>32-273</t>
  </si>
  <si>
    <t>26-150</t>
  </si>
  <si>
    <t>21-345</t>
  </si>
  <si>
    <t>20-114</t>
  </si>
  <si>
    <t>29-314</t>
  </si>
  <si>
    <t>24-054</t>
  </si>
  <si>
    <t>28-104</t>
  </si>
  <si>
    <t>24-063</t>
  </si>
  <si>
    <t>25-232</t>
  </si>
  <si>
    <t>25-103</t>
  </si>
  <si>
    <t>22-313</t>
  </si>
  <si>
    <t>29-206</t>
  </si>
  <si>
    <t>34-334</t>
  </si>
  <si>
    <t>23-272</t>
  </si>
  <si>
    <t>24-130</t>
  </si>
  <si>
    <t>21-146</t>
  </si>
  <si>
    <t>34-042</t>
  </si>
  <si>
    <t>24-122</t>
  </si>
  <si>
    <t>23-001</t>
  </si>
  <si>
    <t>28-316</t>
  </si>
  <si>
    <t>35-083</t>
  </si>
  <si>
    <t>27-266</t>
  </si>
  <si>
    <t>30-291</t>
  </si>
  <si>
    <t>29-232</t>
  </si>
  <si>
    <t>34-266</t>
  </si>
  <si>
    <t>21-078</t>
  </si>
  <si>
    <t>27-315</t>
  </si>
  <si>
    <t>25-276</t>
  </si>
  <si>
    <t>24-128</t>
  </si>
  <si>
    <t>Estêvão Willian</t>
  </si>
  <si>
    <t>18-117</t>
  </si>
  <si>
    <t>33-173</t>
  </si>
  <si>
    <t>28-150</t>
  </si>
  <si>
    <t>20-349</t>
  </si>
  <si>
    <t>22-108</t>
  </si>
  <si>
    <t>33-255</t>
  </si>
  <si>
    <t>32-326</t>
  </si>
  <si>
    <t>27-271</t>
  </si>
  <si>
    <t>19-279</t>
  </si>
  <si>
    <t>Martín Zubimendi</t>
  </si>
  <si>
    <t>26-198</t>
  </si>
  <si>
    <t>26-245</t>
  </si>
  <si>
    <t>Cleaned Name</t>
  </si>
  <si>
    <t>Hamed Junior Traore</t>
  </si>
  <si>
    <t>Dorđe Petrovic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</si>
</sst>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9" fontId="2" fillId="0" borderId="0" xfId="1" applyFont="1"/>
    <xf numFmtId="9" fontId="0" fillId="0" borderId="0" xfId="1" applyFont="1"/>
    <xf numFmtId="14" fontId="0" fillId="0" borderId="0" xfId="0" applyNumberFormat="1"/>
    <xf numFmtId="9" fontId="0" fillId="0" borderId="0" xfId="1" applyFont="1" applyFill="1"/>
    <xf numFmtId="0" fontId="0" fillId="0" borderId="0" xfId="0" applyAlignment="1">
      <alignment wrapText="1"/>
    </xf>
    <xf numFmtId="164" fontId="2" fillId="0" borderId="0" xfId="0" applyNumberFormat="1" applyFont="1"/>
    <xf numFmtId="164" fontId="0" fillId="0" borderId="0" xfId="0" applyNumberFormat="1"/>
    <xf numFmtId="9" fontId="2" fillId="0" borderId="0" xfId="1" applyFont="1" applyFill="1"/>
    <xf numFmtId="9" fontId="0" fillId="0" borderId="0" xfId="0" applyNumberFormat="1"/>
    <xf numFmtId="0" fontId="2" fillId="4" borderId="0" xfId="0" applyFont="1" applyFill="1"/>
    <xf numFmtId="0" fontId="0" fillId="4" borderId="0" xfId="0" applyFill="1"/>
    <xf numFmtId="14" fontId="0" fillId="4" borderId="0" xfId="0" applyNumberFormat="1" applyFill="1"/>
    <xf numFmtId="2" fontId="2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1" applyNumberFormat="1" applyFont="1" applyFill="1"/>
    <xf numFmtId="9" fontId="2" fillId="2" borderId="0" xfId="1" applyFont="1" applyFill="1"/>
    <xf numFmtId="2" fontId="0" fillId="2" borderId="0" xfId="1" applyNumberFormat="1" applyFont="1" applyFill="1"/>
    <xf numFmtId="2" fontId="2" fillId="4" borderId="0" xfId="0" applyNumberFormat="1" applyFont="1" applyFill="1"/>
    <xf numFmtId="2" fontId="0" fillId="4" borderId="0" xfId="0" applyNumberFormat="1" applyFill="1"/>
    <xf numFmtId="2" fontId="2" fillId="2" borderId="0" xfId="1" applyNumberFormat="1" applyFont="1" applyFill="1"/>
    <xf numFmtId="2" fontId="2" fillId="3" borderId="0" xfId="0" applyNumberFormat="1" applyFont="1" applyFill="1"/>
    <xf numFmtId="2" fontId="0" fillId="3" borderId="0" xfId="0" applyNumberFormat="1" applyFill="1"/>
    <xf numFmtId="2" fontId="0" fillId="2" borderId="0" xfId="0" applyNumberFormat="1" applyFill="1"/>
    <xf numFmtId="165" fontId="0" fillId="0" borderId="0" xfId="0" applyNumberFormat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F61"/>
      <color rgb="FF33CC33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yrone" refreshedDate="45888.907770486112" createdVersion="8" refreshedVersion="8" minRefreshableVersion="3" recordCount="226" xr:uid="{EC4F22F9-C484-496B-A621-346BCFA75206}">
  <cacheSource type="worksheet">
    <worksheetSource ref="A1:D227" sheet="Starting Lineups"/>
  </cacheSource>
  <cacheFields count="4">
    <cacheField name="Player" numFmtId="0">
      <sharedItems/>
    </cacheField>
    <cacheField name="Team" numFmtId="0">
      <sharedItems count="20">
        <s v="Arsenal"/>
        <s v="Aston Villa"/>
        <s v="Bournemouth"/>
        <s v="Brentford"/>
        <s v="Brighton"/>
        <s v="Burnley"/>
        <s v="Chelsea"/>
        <s v="Crystal Palace"/>
        <s v="Everton"/>
        <s v="Fulham"/>
        <s v="Leeds"/>
        <s v="Liverpool"/>
        <s v="Man City"/>
        <s v="Man Utd"/>
        <s v="Newcastle"/>
        <s v="Nott'm Forest"/>
        <s v="Sunderland"/>
        <s v="Spurs"/>
        <s v="West Ham"/>
        <s v="Wolves"/>
      </sharedItems>
    </cacheField>
    <cacheField name="Starting Prob" numFmtId="9">
      <sharedItems containsSemiMixedTypes="0" containsString="0" containsNumber="1" minValue="0" maxValue="1"/>
    </cacheField>
    <cacheField name="XP" numFmtId="2">
      <sharedItems containsMixedTypes="1" containsNumber="1" minValue="0" maxValue="7.06830594488072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s v="David Raya"/>
    <x v="0"/>
    <n v="1"/>
    <n v="3.8008341505866419"/>
  </r>
  <r>
    <s v="Ben White"/>
    <x v="0"/>
    <n v="1"/>
    <n v="4.7951213683155229"/>
  </r>
  <r>
    <s v="Gabriel Magalhaes"/>
    <x v="0"/>
    <n v="1"/>
    <n v="5.169875278145736"/>
  </r>
  <r>
    <s v="William Saliba"/>
    <x v="0"/>
    <n v="1"/>
    <n v="4.6224594423216878"/>
  </r>
  <r>
    <s v="Myles Lewis-Skelly"/>
    <x v="0"/>
    <n v="1"/>
    <n v="4.6977777933909621"/>
  </r>
  <r>
    <s v="Martin Odegaard"/>
    <x v="0"/>
    <n v="1"/>
    <n v="6.2738875824782365"/>
  </r>
  <r>
    <s v="Martin Zubimendi"/>
    <x v="0"/>
    <n v="1"/>
    <n v="4.8776471478629269"/>
  </r>
  <r>
    <s v="Declan Rice"/>
    <x v="0"/>
    <n v="1"/>
    <n v="5.1726155825237026"/>
  </r>
  <r>
    <s v="Bukayo Saka"/>
    <x v="0"/>
    <n v="1"/>
    <n v="7.0683059448807244"/>
  </r>
  <r>
    <s v="Gabriel Martinelli"/>
    <x v="0"/>
    <n v="0.5"/>
    <n v="3.1406408125709917"/>
  </r>
  <r>
    <s v="Viktor Gyokeres"/>
    <x v="0"/>
    <n v="1"/>
    <n v="5.7487122382174896"/>
  </r>
  <r>
    <s v="Marco Bizot"/>
    <x v="1"/>
    <n v="1"/>
    <n v="2.3357058024605859"/>
  </r>
  <r>
    <s v="Matty Cash"/>
    <x v="1"/>
    <n v="1"/>
    <n v="3.9338821677331461"/>
  </r>
  <r>
    <s v="Ezri Konsa"/>
    <x v="1"/>
    <n v="1"/>
    <n v="2.3765569136847908"/>
  </r>
  <r>
    <s v="Pau Torres"/>
    <x v="1"/>
    <n v="1"/>
    <n v="3.0422580156966541"/>
  </r>
  <r>
    <s v="Ian Maatsen"/>
    <x v="1"/>
    <n v="1"/>
    <n v="3.7520120477752839"/>
  </r>
  <r>
    <s v="Morgan Rogers"/>
    <x v="1"/>
    <n v="1"/>
    <n v="5.1233268712777011"/>
  </r>
  <r>
    <s v="Boubacar Kamara"/>
    <x v="1"/>
    <n v="1"/>
    <n v="3.8031399291224477"/>
  </r>
  <r>
    <s v="Amadou Onana"/>
    <x v="1"/>
    <n v="1"/>
    <n v="4.2634381788811497"/>
  </r>
  <r>
    <s v="John McGinn"/>
    <x v="1"/>
    <n v="1"/>
    <n v="4.2805139811678119"/>
  </r>
  <r>
    <s v="Youri Tielemans"/>
    <x v="1"/>
    <n v="1"/>
    <n v="4.2171098691797226"/>
  </r>
  <r>
    <s v="Ollie Watkins"/>
    <x v="1"/>
    <n v="1"/>
    <n v="4.3114867861961637"/>
  </r>
  <r>
    <s v="Djordje Petrovic"/>
    <x v="2"/>
    <n v="1"/>
    <n v="3.36805621582646"/>
  </r>
  <r>
    <s v="Julian Araujo"/>
    <x v="2"/>
    <n v="1"/>
    <n v="4.2283590553541384"/>
  </r>
  <r>
    <s v="James Hill"/>
    <x v="2"/>
    <n v="1"/>
    <n v="4.2788048015860776"/>
  </r>
  <r>
    <s v="Marcos Senesi"/>
    <x v="2"/>
    <n v="1"/>
    <n v="4.4831401733389038"/>
  </r>
  <r>
    <s v="Adrien Truffert"/>
    <x v="2"/>
    <n v="1"/>
    <n v="4.403452896824172"/>
  </r>
  <r>
    <s v="Marcus Tavernier"/>
    <x v="2"/>
    <n v="1"/>
    <n v="4.9575838029297135"/>
  </r>
  <r>
    <s v="Tyler Adams"/>
    <x v="2"/>
    <n v="1"/>
    <n v="4.1974168454223513"/>
  </r>
  <r>
    <s v="David Brooks"/>
    <x v="2"/>
    <n v="1"/>
    <n v="5.7020972499808691"/>
  </r>
  <r>
    <s v="Alex Scott"/>
    <x v="2"/>
    <n v="1"/>
    <n v="4.9860145698206466"/>
  </r>
  <r>
    <s v="Antoine Semenyo"/>
    <x v="2"/>
    <n v="1"/>
    <n v="5.6363493397262499"/>
  </r>
  <r>
    <s v="Evanilson"/>
    <x v="2"/>
    <n v="1"/>
    <n v="4.1040139126570043"/>
  </r>
  <r>
    <s v="Caoimhin Kelleher"/>
    <x v="3"/>
    <n v="1"/>
    <n v="2.3175673233711294"/>
  </r>
  <r>
    <s v="Michael Kayode"/>
    <x v="3"/>
    <n v="1"/>
    <n v="2.768333689880548"/>
  </r>
  <r>
    <s v="Nathan Collins"/>
    <x v="3"/>
    <n v="1"/>
    <n v="2.789054412205842"/>
  </r>
  <r>
    <s v="Sepp van den Berg"/>
    <x v="3"/>
    <n v="1"/>
    <n v="2.5660645607298611"/>
  </r>
  <r>
    <s v="Rico Henry"/>
    <x v="3"/>
    <n v="1"/>
    <n v="2.8957130021238604"/>
  </r>
  <r>
    <s v="Jordan Henderson"/>
    <x v="3"/>
    <n v="0.8"/>
    <n v="2.9609303844899899"/>
  </r>
  <r>
    <s v="Mathias Jensen"/>
    <x v="3"/>
    <n v="0.2"/>
    <n v="0.76642807327331253"/>
  </r>
  <r>
    <s v="Yegor Yarmolyuk"/>
    <x v="3"/>
    <n v="1"/>
    <n v="4.150793665240724"/>
  </r>
  <r>
    <s v="Fabio Carvalho"/>
    <x v="3"/>
    <n v="1"/>
    <n v="4.4647777393943624"/>
  </r>
  <r>
    <s v="Mikkel Damsgaard"/>
    <x v="3"/>
    <n v="1"/>
    <n v="4.4780084052943208"/>
  </r>
  <r>
    <s v="Keane Lewis-Potter"/>
    <x v="3"/>
    <n v="1"/>
    <n v="3.27221417184303"/>
  </r>
  <r>
    <s v="Igor Thiago"/>
    <x v="3"/>
    <n v="1"/>
    <n v="3.659865614145235"/>
  </r>
  <r>
    <s v="Bart Verbruggen"/>
    <x v="4"/>
    <n v="1"/>
    <n v="2.3559894678291391"/>
  </r>
  <r>
    <s v="Mats Wieffer"/>
    <x v="4"/>
    <n v="1"/>
    <n v="3.9173972624896858"/>
  </r>
  <r>
    <s v="Jan Paul van Hecke"/>
    <x v="4"/>
    <n v="1"/>
    <n v="3.507825787691687"/>
  </r>
  <r>
    <s v="Lewis Dunk"/>
    <x v="4"/>
    <n v="1"/>
    <n v="3.6530981302659664"/>
  </r>
  <r>
    <s v="Maxim De Cuyper"/>
    <x v="4"/>
    <n v="1"/>
    <n v="4.2760924721451961"/>
  </r>
  <r>
    <s v="Diego Gomez"/>
    <x v="4"/>
    <n v="1"/>
    <n v="4.2601432921073368"/>
  </r>
  <r>
    <s v="Yasin Ayari"/>
    <x v="4"/>
    <n v="1"/>
    <n v="4.2047078111496843"/>
  </r>
  <r>
    <s v="Yankuba Minteh"/>
    <x v="4"/>
    <n v="1"/>
    <n v="4.5030291759684751"/>
  </r>
  <r>
    <s v="Matt O'Riley"/>
    <x v="4"/>
    <n v="1"/>
    <n v="4.6174758720408127"/>
  </r>
  <r>
    <s v="Kaoru Mitoma"/>
    <x v="4"/>
    <n v="1"/>
    <n v="4.9410225294449521"/>
  </r>
  <r>
    <s v="Georginio Rutter"/>
    <x v="4"/>
    <n v="1"/>
    <n v="4.7843940138124372"/>
  </r>
  <r>
    <s v="Martin Dubravka"/>
    <x v="5"/>
    <n v="1"/>
    <n v="3.2388515875176456"/>
  </r>
  <r>
    <s v="Oliver Sonne"/>
    <x v="5"/>
    <n v="1"/>
    <n v="3.8537829129358805"/>
  </r>
  <r>
    <s v="Kyle Walker"/>
    <x v="5"/>
    <n v="1"/>
    <n v="3.2154615368914854"/>
  </r>
  <r>
    <s v="Hjalmar Ekdal"/>
    <x v="5"/>
    <n v="1"/>
    <n v="3.8499072998906616"/>
  </r>
  <r>
    <s v="Maxime Esteve"/>
    <x v="5"/>
    <n v="1"/>
    <n v="3.8189171565249147"/>
  </r>
  <r>
    <s v="Quilindschy Hartman"/>
    <x v="5"/>
    <n v="1"/>
    <n v="4.0104833755209146"/>
  </r>
  <r>
    <s v="Hannibal Mejbri"/>
    <x v="5"/>
    <n v="1"/>
    <n v="4.0619189582188691"/>
  </r>
  <r>
    <s v="Josh Cullen"/>
    <x v="5"/>
    <n v="1"/>
    <n v="3.7958913874212454"/>
  </r>
  <r>
    <s v="Lesley Ugochukwu"/>
    <x v="5"/>
    <n v="0.75"/>
    <n v="2.7964529345413074"/>
  </r>
  <r>
    <s v="Josh Laurent"/>
    <x v="5"/>
    <n v="0.25"/>
    <n v="0.97975661788009549"/>
  </r>
  <r>
    <s v="Jaidon Anthony"/>
    <x v="5"/>
    <n v="1"/>
    <n v="4.7089575281796456"/>
  </r>
  <r>
    <s v="Lyle Foster"/>
    <x v="5"/>
    <n v="1"/>
    <n v="3.3827949632813126"/>
  </r>
  <r>
    <s v="Robert Sanchez"/>
    <x v="6"/>
    <n v="1"/>
    <n v="3.2186133252901752"/>
  </r>
  <r>
    <s v="Reece James"/>
    <x v="6"/>
    <n v="1"/>
    <n v="4.7860904793612384"/>
  </r>
  <r>
    <s v="Trevoh Chalobah"/>
    <x v="6"/>
    <n v="1"/>
    <n v="4.167706422465753"/>
  </r>
  <r>
    <s v="Tosin Adarabioyo"/>
    <x v="6"/>
    <n v="1"/>
    <n v="4.2210191142818729"/>
  </r>
  <r>
    <s v="Marc Cucurella"/>
    <x v="6"/>
    <n v="1"/>
    <n v="4.298290141286615"/>
  </r>
  <r>
    <s v="Moises Caicedo"/>
    <x v="6"/>
    <n v="1"/>
    <n v="3.8730352831162853"/>
  </r>
  <r>
    <s v="Enzo Fernandez"/>
    <x v="6"/>
    <n v="1"/>
    <n v="4.1666580825392359"/>
  </r>
  <r>
    <s v="Pedro Neto"/>
    <x v="6"/>
    <n v="1"/>
    <n v="5.6345140585968121"/>
  </r>
  <r>
    <s v="Cole Palmer"/>
    <x v="6"/>
    <n v="1"/>
    <n v="6.539119542375543"/>
  </r>
  <r>
    <s v="Jamie Bynoe-Gittens"/>
    <x v="6"/>
    <n v="1"/>
    <n v="5.2015412957491538"/>
  </r>
  <r>
    <s v="Joao Pedro"/>
    <x v="6"/>
    <n v="1"/>
    <n v="4.3822796999711393"/>
  </r>
  <r>
    <s v="Dean Henderson"/>
    <x v="7"/>
    <n v="1"/>
    <n v="3.2576650346228777"/>
  </r>
  <r>
    <s v="Chris Richards"/>
    <x v="7"/>
    <n v="1"/>
    <n v="3.7885443886099557"/>
  </r>
  <r>
    <s v="Maxence Lacroix"/>
    <x v="7"/>
    <n v="1"/>
    <n v="3.80448430976563"/>
  </r>
  <r>
    <s v="Marc Guehi"/>
    <x v="7"/>
    <n v="1"/>
    <n v="3.7885443886099557"/>
  </r>
  <r>
    <s v="Daniel Munoz"/>
    <x v="7"/>
    <n v="1"/>
    <n v="4.3102210667955676"/>
  </r>
  <r>
    <s v="Will Hughes"/>
    <x v="7"/>
    <n v="1"/>
    <n v="4.0090156108540924"/>
  </r>
  <r>
    <s v="Adam Wharton"/>
    <x v="7"/>
    <n v="1"/>
    <n v="4.2764647042980934"/>
  </r>
  <r>
    <s v="Tyrick Mitchell"/>
    <x v="7"/>
    <n v="1"/>
    <n v="3.9231834937663561"/>
  </r>
  <r>
    <s v="Ismaila Sarr"/>
    <x v="7"/>
    <n v="1"/>
    <n v="4.5854039766931427"/>
  </r>
  <r>
    <s v="Eberechi Eze"/>
    <x v="7"/>
    <n v="1"/>
    <n v="5.0613162435405421"/>
  </r>
  <r>
    <s v="Jean-Philippe Mateta"/>
    <x v="7"/>
    <n v="1"/>
    <n v="3.9875120359139427"/>
  </r>
  <r>
    <s v="Jordan Pickford"/>
    <x v="8"/>
    <n v="1"/>
    <n v="1.9958518634505704"/>
  </r>
  <r>
    <s v="Jake O'Brien"/>
    <x v="8"/>
    <n v="1"/>
    <n v="3.3509858887350759"/>
  </r>
  <r>
    <s v="James Tarkowski"/>
    <x v="8"/>
    <n v="1"/>
    <n v="3.4421814182426052"/>
  </r>
  <r>
    <s v="Michael Keane"/>
    <x v="8"/>
    <n v="1"/>
    <n v="3.3555240811246976"/>
  </r>
  <r>
    <s v="Adam Aznou"/>
    <x v="8"/>
    <n v="1"/>
    <n v="3.3428197639826354"/>
  </r>
  <r>
    <s v="Kiernan Dewsbury-Hall"/>
    <x v="8"/>
    <n v="1"/>
    <n v="4.3744280608359194"/>
  </r>
  <r>
    <s v="James Garner"/>
    <x v="8"/>
    <n v="1"/>
    <n v="3.8622147372571223"/>
  </r>
  <r>
    <s v="Idrissa Gueye"/>
    <x v="8"/>
    <n v="1"/>
    <n v="3.3423647049354428"/>
  </r>
  <r>
    <s v="Carlos Alcaraz"/>
    <x v="8"/>
    <n v="1"/>
    <n v="5.6380919681286779"/>
  </r>
  <r>
    <s v="Beto"/>
    <x v="8"/>
    <n v="1"/>
    <n v="3.3309724035394672"/>
  </r>
  <r>
    <s v="Iliman Ndiaye"/>
    <x v="8"/>
    <n v="1"/>
    <n v="3.1401845353897095"/>
  </r>
  <r>
    <s v="Bernd Leno"/>
    <x v="9"/>
    <n v="1"/>
    <n v="1.614233160393441"/>
  </r>
  <r>
    <s v="Kenny Tete"/>
    <x v="9"/>
    <n v="1"/>
    <n v="3.2153557867835261"/>
  </r>
  <r>
    <s v="Joachim Andersen"/>
    <x v="9"/>
    <n v="1"/>
    <n v="2.8014651360238978"/>
  </r>
  <r>
    <s v="Calvin Bassey"/>
    <x v="9"/>
    <n v="1"/>
    <n v="2.7621887007926875"/>
  </r>
  <r>
    <s v="Ryan Sessegnon"/>
    <x v="9"/>
    <n v="0.75"/>
    <n v="3.2593464233877261"/>
  </r>
  <r>
    <s v="Jorge Cuenca"/>
    <x v="9"/>
    <n v="0.25"/>
    <n v="0.72345846504775013"/>
  </r>
  <r>
    <s v="Sander Berge"/>
    <x v="9"/>
    <n v="1"/>
    <n v="3.7435858241265296"/>
  </r>
  <r>
    <s v="Sasa Lukic"/>
    <x v="9"/>
    <n v="1"/>
    <n v="3.7219395501556676"/>
  </r>
  <r>
    <s v="Harry Wilson"/>
    <x v="9"/>
    <n v="1"/>
    <n v="4.4706195380619409"/>
  </r>
  <r>
    <s v="Josh King"/>
    <x v="9"/>
    <n v="1"/>
    <n v="2.914312607297274"/>
  </r>
  <r>
    <s v="Alex Iwobi"/>
    <x v="9"/>
    <n v="1"/>
    <n v="4.8879118626685516"/>
  </r>
  <r>
    <s v="Raul Jimenez"/>
    <x v="9"/>
    <n v="1"/>
    <n v="3.8271803683135697"/>
  </r>
  <r>
    <s v="Lucas Perri"/>
    <x v="10"/>
    <n v="1"/>
    <n v="1.4635315377183269"/>
  </r>
  <r>
    <s v="Jayden Bogle"/>
    <x v="10"/>
    <n v="1"/>
    <n v="1.2719475168116197"/>
  </r>
  <r>
    <s v="Joe Rodon"/>
    <x v="10"/>
    <n v="1"/>
    <n v="1.1729282656679123"/>
  </r>
  <r>
    <s v="Pascal Struijk"/>
    <x v="10"/>
    <n v="1"/>
    <n v="1.4373499795813434"/>
  </r>
  <r>
    <s v="Gabriel Gudmundsson"/>
    <x v="10"/>
    <n v="1"/>
    <n v="1.3118795616741579"/>
  </r>
  <r>
    <s v="Anton Stach"/>
    <x v="10"/>
    <n v="1"/>
    <n v="3.4089613339088709"/>
  </r>
  <r>
    <s v="Ethan Ampadu"/>
    <x v="10"/>
    <n v="1"/>
    <n v="3.0416849276309676"/>
  </r>
  <r>
    <s v="Ao Tanaka"/>
    <x v="10"/>
    <n v="1"/>
    <n v="3.3723540253878181"/>
  </r>
  <r>
    <s v="Daniel James"/>
    <x v="10"/>
    <n v="1"/>
    <n v="3.8428014575947089"/>
  </r>
  <r>
    <s v="Degnand Gnonto"/>
    <x v="10"/>
    <n v="1"/>
    <n v="3.7869781958038682"/>
  </r>
  <r>
    <s v="Joel Piroe"/>
    <x v="10"/>
    <n v="1"/>
    <n v="2.9066348291013249"/>
  </r>
  <r>
    <s v="Alisson Becker"/>
    <x v="11"/>
    <n v="1"/>
    <n v="2.0358611378015383"/>
  </r>
  <r>
    <s v="Jeremie Frimpong"/>
    <x v="11"/>
    <n v="1"/>
    <n v="4.1052180951169763"/>
  </r>
  <r>
    <s v="Ibrahima Konate"/>
    <x v="11"/>
    <n v="1"/>
    <n v="3.1657143691746099"/>
  </r>
  <r>
    <s v="Virgil van Dijk"/>
    <x v="11"/>
    <n v="1"/>
    <n v="3.4540201109257289"/>
  </r>
  <r>
    <s v="Milos Kerkez"/>
    <x v="11"/>
    <n v="1"/>
    <n v="3.4448114835697936"/>
  </r>
  <r>
    <s v="Dominik Szoboszlai"/>
    <x v="11"/>
    <n v="1"/>
    <n v="4.0329112649084795"/>
  </r>
  <r>
    <s v="Alexis Mac Allister"/>
    <x v="11"/>
    <n v="0.7"/>
    <n v="3.0905999778283428"/>
  </r>
  <r>
    <s v="Curtis Jones"/>
    <x v="11"/>
    <n v="0.3"/>
    <n v="1.2960560737193656"/>
  </r>
  <r>
    <s v="Mohamed Salah"/>
    <x v="11"/>
    <n v="1"/>
    <n v="6.5356418178469333"/>
  </r>
  <r>
    <s v="Florian Wirtz"/>
    <x v="11"/>
    <n v="1"/>
    <n v="5.1195783381740094"/>
  </r>
  <r>
    <s v="Cody Gakpo"/>
    <x v="11"/>
    <n v="1"/>
    <n v="5.5409942321514318"/>
  </r>
  <r>
    <s v="Hugo Ekitike"/>
    <x v="11"/>
    <n v="1"/>
    <n v="4.4828670228468788"/>
  </r>
  <r>
    <s v="James Trafford"/>
    <x v="12"/>
    <n v="0.5"/>
    <n v="1.5984951986646236"/>
  </r>
  <r>
    <s v="Matheus Nunes"/>
    <x v="12"/>
    <n v="0.8"/>
    <n v="4.0255919345093991"/>
  </r>
  <r>
    <s v="Manuel Akanji"/>
    <x v="12"/>
    <n v="0.85"/>
    <n v="3.5070678671973128"/>
  </r>
  <r>
    <s v="Ruben Dias"/>
    <x v="12"/>
    <n v="0.85"/>
    <n v="3.48378195929569"/>
  </r>
  <r>
    <s v="Rayan Ait Nouri"/>
    <x v="12"/>
    <n v="1"/>
    <n v="4.9134920825061652"/>
  </r>
  <r>
    <s v="Tijjani Reijnders"/>
    <x v="12"/>
    <n v="1"/>
    <n v="4.8282749717028306"/>
  </r>
  <r>
    <s v="Ilkay Gundogan"/>
    <x v="12"/>
    <n v="1"/>
    <n v="3.961532742041006"/>
  </r>
  <r>
    <s v="Bernardo Silva"/>
    <x v="12"/>
    <n v="1"/>
    <n v="4.9762534032680144"/>
  </r>
  <r>
    <s v="Rayan Cherki"/>
    <x v="12"/>
    <n v="0.8"/>
    <n v="4.4215773938185743"/>
  </r>
  <r>
    <s v="Omar Marmoush"/>
    <x v="12"/>
    <n v="0.8"/>
    <n v="5.072189622225892"/>
  </r>
  <r>
    <s v="Jeremy Doku"/>
    <x v="12"/>
    <n v="0.2"/>
    <n v="0.99815172192344415"/>
  </r>
  <r>
    <s v="Erling Haaland"/>
    <x v="12"/>
    <n v="1"/>
    <n v="6.4871641971443008"/>
  </r>
  <r>
    <s v="Andre Onana"/>
    <x v="13"/>
    <n v="1"/>
    <n v="2.1247710521268997"/>
  </r>
  <r>
    <s v="Leny Yoro"/>
    <x v="13"/>
    <n v="1"/>
    <n v="3.4317655880440903"/>
  </r>
  <r>
    <s v="Matthijs de Ligt"/>
    <x v="13"/>
    <n v="1"/>
    <n v="3.3896849011606411"/>
  </r>
  <r>
    <s v="Luke Shaw"/>
    <x v="13"/>
    <n v="1"/>
    <n v="3.3616298218521501"/>
  </r>
  <r>
    <s v="Amad Diallo"/>
    <x v="13"/>
    <n v="1"/>
    <n v="5.1224784981885589"/>
  </r>
  <r>
    <s v="Manuel Ugarte"/>
    <x v="13"/>
    <n v="1"/>
    <n v="3.6661633121173209"/>
  </r>
  <r>
    <s v="Casemiro"/>
    <x v="13"/>
    <n v="1"/>
    <n v="4.6166446283719109"/>
  </r>
  <r>
    <s v="Patrick Dorgu"/>
    <x v="13"/>
    <n v="1"/>
    <n v="3.8079188844105061"/>
  </r>
  <r>
    <s v="Bryan Mbeumo"/>
    <x v="13"/>
    <n v="1"/>
    <n v="5.0938511844496661"/>
  </r>
  <r>
    <s v="Bruno Fernandes"/>
    <x v="13"/>
    <n v="1"/>
    <n v="5.3223327777878904"/>
  </r>
  <r>
    <s v="Matheus Cunha"/>
    <x v="13"/>
    <n v="1"/>
    <n v="5.2144647930701478"/>
  </r>
  <r>
    <s v="Nick Pope"/>
    <x v="14"/>
    <n v="1"/>
    <n v="1.146228429136688"/>
  </r>
  <r>
    <s v="Kieran Trippier"/>
    <x v="14"/>
    <n v="1"/>
    <n v="2.7908105787836042"/>
  </r>
  <r>
    <s v="Fabian Schar"/>
    <x v="14"/>
    <n v="1"/>
    <n v="2.7269922483045597"/>
  </r>
  <r>
    <s v="Dan Burn"/>
    <x v="14"/>
    <n v="1"/>
    <n v="2.5247850896564965"/>
  </r>
  <r>
    <s v="Valentino Livramento"/>
    <x v="14"/>
    <n v="1"/>
    <n v="2.5290620311407706"/>
  </r>
  <r>
    <s v="Bruno Guimaraes"/>
    <x v="14"/>
    <n v="1"/>
    <n v="3.2196196532724435"/>
  </r>
  <r>
    <s v="Sandro Tonali"/>
    <x v="14"/>
    <n v="1"/>
    <n v="4.062453159491791"/>
  </r>
  <r>
    <s v="Joelinton"/>
    <x v="14"/>
    <n v="1"/>
    <n v="4.274944070699104"/>
  </r>
  <r>
    <s v="Jacob Murphy"/>
    <x v="14"/>
    <n v="1"/>
    <n v="4.4571192377306863"/>
  </r>
  <r>
    <s v="Anthony Gordon"/>
    <x v="14"/>
    <n v="1"/>
    <n v="4.6977763106496297"/>
  </r>
  <r>
    <s v="Harvey Barnes"/>
    <x v="14"/>
    <n v="1"/>
    <n v="4.9153438950652131"/>
  </r>
  <r>
    <s v="Matz Sels"/>
    <x v="15"/>
    <n v="1"/>
    <n v="2.744499417989418"/>
  </r>
  <r>
    <s v="Ola Aina"/>
    <x v="15"/>
    <n v="1"/>
    <n v="3.0620864410063504"/>
  </r>
  <r>
    <s v="Nikola Milenkovic"/>
    <x v="15"/>
    <n v="1"/>
    <n v="3.061141779428191"/>
  </r>
  <r>
    <s v="Murillo dos Santos"/>
    <x v="15"/>
    <n v="1"/>
    <n v="3.2494695116499925"/>
  </r>
  <r>
    <s v="Neco Williams"/>
    <x v="15"/>
    <n v="1"/>
    <n v="3.2878227717232522"/>
  </r>
  <r>
    <s v="Ibrahim Sangare"/>
    <x v="15"/>
    <n v="1"/>
    <n v="3.3749527570101163"/>
  </r>
  <r>
    <s v="Elliot Anderson"/>
    <x v="15"/>
    <n v="1"/>
    <n v="4.3720312582291383"/>
  </r>
  <r>
    <s v="Dan Ndoye"/>
    <x v="15"/>
    <n v="1"/>
    <n v="4.1712284211977799"/>
  </r>
  <r>
    <s v="Morgan Gibbs-White"/>
    <x v="15"/>
    <n v="1"/>
    <n v="3.9692712822759253"/>
  </r>
  <r>
    <s v="Callum Hudson-Odoi"/>
    <x v="15"/>
    <n v="1"/>
    <n v="4.0838488473642061"/>
  </r>
  <r>
    <s v="Chris Wood"/>
    <x v="15"/>
    <n v="1"/>
    <n v="3.4282114770585403"/>
  </r>
  <r>
    <s v="Robin Roefs"/>
    <x v="16"/>
    <n v="1"/>
    <n v="2.7373496648944484"/>
  </r>
  <r>
    <s v="Daniel Ballard"/>
    <x v="16"/>
    <n v="1"/>
    <n v="3.3567403177735815"/>
  </r>
  <r>
    <s v="Trai Hume"/>
    <x v="16"/>
    <n v="1"/>
    <n v="3.4305412879145512"/>
  </r>
  <r>
    <s v="Reinildo Mandava"/>
    <x v="16"/>
    <n v="1"/>
    <n v="3.2742002345402881"/>
  </r>
  <r>
    <s v="Jenson Seelt"/>
    <x v="16"/>
    <n v="1"/>
    <n v="3.3567403177735815"/>
  </r>
  <r>
    <s v="Simon Adingra"/>
    <x v="16"/>
    <n v="1"/>
    <n v="4.4585171499288752"/>
  </r>
  <r>
    <s v="Habib Diarra"/>
    <x v="16"/>
    <n v="1"/>
    <n v="3.8808237040879505"/>
  </r>
  <r>
    <s v="Noah Sadiki"/>
    <x v="16"/>
    <n v="1"/>
    <n v="3.9225502204840512"/>
  </r>
  <r>
    <s v="Chemsdine Talbi"/>
    <x v="16"/>
    <n v="1"/>
    <n v="4.2901022961861264"/>
  </r>
  <r>
    <s v="Eliezer Mayenda Dossou"/>
    <x v="16"/>
    <n v="1"/>
    <n v="2.0520100000000001"/>
  </r>
  <r>
    <s v="Granit Xhaka"/>
    <x v="16"/>
    <n v="1"/>
    <n v="3.8390612653415115"/>
  </r>
  <r>
    <s v="Guglielmo Vicario"/>
    <x v="17"/>
    <n v="1"/>
    <n v="2.9909345155960692"/>
  </r>
  <r>
    <s v="Pedro Porro"/>
    <x v="17"/>
    <n v="1"/>
    <n v="3.4021852199417006"/>
  </r>
  <r>
    <s v="Cristian Romero"/>
    <x v="17"/>
    <n v="1"/>
    <n v="2.9782894021908239"/>
  </r>
  <r>
    <s v="Micky van de Ven"/>
    <x v="17"/>
    <n v="1"/>
    <n v="2.8694391974114755"/>
  </r>
  <r>
    <s v="Djed Spence"/>
    <x v="17"/>
    <n v="1"/>
    <n v="3.1729954355039163"/>
  </r>
  <r>
    <s v="Joao Palhinha"/>
    <x v="17"/>
    <n v="1"/>
    <s v=""/>
  </r>
  <r>
    <s v="Rodrigo Bentancur"/>
    <x v="17"/>
    <n v="1"/>
    <n v="3.7664196482508538"/>
  </r>
  <r>
    <s v="Mohammed Kudus"/>
    <x v="17"/>
    <n v="1"/>
    <n v="4.1170883394276991"/>
  </r>
  <r>
    <s v="Pape Sarr"/>
    <x v="17"/>
    <n v="1"/>
    <n v="3.5313237611519432"/>
  </r>
  <r>
    <s v="Wilson Odobert"/>
    <x v="17"/>
    <n v="0.5"/>
    <n v="1.9547841610558403"/>
  </r>
  <r>
    <s v="Brennan Johnson"/>
    <x v="17"/>
    <n v="0.5"/>
    <n v="2.0707446617773413"/>
  </r>
  <r>
    <s v="Richarlison"/>
    <x v="17"/>
    <n v="1"/>
    <n v="3.5282177410590907"/>
  </r>
  <r>
    <s v="Alphonse Areola"/>
    <x v="18"/>
    <n v="0"/>
    <n v="0"/>
  </r>
  <r>
    <s v="Aaron Wan-Bissaka"/>
    <x v="18"/>
    <n v="1"/>
    <n v="2.1689747463210352"/>
  </r>
  <r>
    <s v="Jean-Clair Todibo"/>
    <x v="18"/>
    <n v="1"/>
    <n v="1.9015116922745821"/>
  </r>
  <r>
    <s v="Nayef Aguerd"/>
    <x v="18"/>
    <n v="1"/>
    <n v="2.2022512529561413"/>
  </r>
  <r>
    <s v="Max Kilman"/>
    <x v="18"/>
    <n v="1"/>
    <n v="2.1668803778650876"/>
  </r>
  <r>
    <s v="El Hadji Diouf"/>
    <x v="18"/>
    <n v="1"/>
    <n v="2.495241111455758"/>
  </r>
  <r>
    <s v="James Ward-Prowse"/>
    <x v="18"/>
    <n v="1"/>
    <n v="3.5978053876742382"/>
  </r>
  <r>
    <s v="Freddie Potts"/>
    <x v="18"/>
    <n v="1"/>
    <n v="3.3771170219450437"/>
  </r>
  <r>
    <s v="Lucas Paqueta"/>
    <x v="18"/>
    <n v="1"/>
    <n v="4.1961750164926226"/>
  </r>
  <r>
    <s v="Niclas Fullkrug"/>
    <x v="18"/>
    <n v="1"/>
    <n v="3.4333641485109601"/>
  </r>
  <r>
    <s v="Jarrod Bowen"/>
    <x v="18"/>
    <n v="1"/>
    <n v="3.5758191144973543"/>
  </r>
  <r>
    <s v="Jose Sa"/>
    <x v="19"/>
    <n v="1"/>
    <n v="2.7088856764928191"/>
  </r>
  <r>
    <s v="Matt Doherty"/>
    <x v="19"/>
    <n v="1"/>
    <n v="3.1729954355039163"/>
  </r>
  <r>
    <s v="Emmanuel Agbadou"/>
    <x v="19"/>
    <n v="1"/>
    <n v="2.9497961472651024"/>
  </r>
  <r>
    <s v="Toti Gomes"/>
    <x v="19"/>
    <n v="1"/>
    <n v="3.1003261006282656"/>
  </r>
  <r>
    <s v="Ki-Jana Hoever"/>
    <x v="19"/>
    <n v="1"/>
    <n v="3.4995929293042329"/>
  </r>
  <r>
    <s v="Joao Gomes"/>
    <x v="19"/>
    <n v="1"/>
    <n v="3.0619265106506033"/>
  </r>
  <r>
    <s v="Andre Trindade"/>
    <x v="19"/>
    <n v="1"/>
    <n v="3.2392717780389151"/>
  </r>
  <r>
    <s v="David Moller Wolfe"/>
    <x v="19"/>
    <n v="1"/>
    <n v="2.6624856506487711"/>
  </r>
  <r>
    <s v="Jhon Arias"/>
    <x v="19"/>
    <n v="1"/>
    <n v="4.137154111458508"/>
  </r>
  <r>
    <s v="Fer Lopez"/>
    <x v="19"/>
    <n v="1"/>
    <n v="2.8598045521261111"/>
  </r>
  <r>
    <s v="Jorgen Larsen"/>
    <x v="19"/>
    <n v="1"/>
    <n v="3.33939508026143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A2A61-4EDA-45B3-98A7-47E5F13928C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1:I21" firstHeaderRow="0" firstDataRow="1" firstDataCol="1"/>
  <pivotFields count="4">
    <pivotField dataField="1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7"/>
        <item x="16"/>
        <item x="18"/>
        <item x="19"/>
        <item t="default"/>
      </items>
    </pivotField>
    <pivotField dataField="1" numFmtId="9"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layer" fld="0" subtotal="count" baseField="0" baseItem="0"/>
    <dataField name="Sum of Starting Prob" fld="2" baseField="0" baseItem="0" numFmtId="9"/>
    <dataField name="Count of XP" fld="3" subtotal="countNums" baseField="1" baseItem="11"/>
  </dataFields>
  <conditionalFormats count="3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priority="5">
      <pivotAreas count="2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E5326-AB7D-4604-934D-F9BB70271163}">
  <dimension ref="A1:BB7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8.85546875" bestFit="1" customWidth="1"/>
    <col min="2" max="2" width="8.42578125" bestFit="1" customWidth="1"/>
    <col min="3" max="3" width="13.5703125" bestFit="1" customWidth="1"/>
    <col min="4" max="4" width="5.28515625" bestFit="1" customWidth="1"/>
    <col min="5" max="5" width="5.5703125" bestFit="1" customWidth="1"/>
    <col min="6" max="6" width="6.140625" bestFit="1" customWidth="1"/>
    <col min="7" max="8" width="8.5703125" bestFit="1" customWidth="1"/>
    <col min="9" max="9" width="6.42578125" style="5" bestFit="1" customWidth="1"/>
    <col min="10" max="10" width="11.7109375" style="5" bestFit="1" customWidth="1"/>
    <col min="11" max="11" width="12" bestFit="1" customWidth="1"/>
    <col min="12" max="13" width="17.42578125" bestFit="1" customWidth="1"/>
    <col min="14" max="15" width="7.7109375" bestFit="1" customWidth="1"/>
    <col min="16" max="16" width="28" bestFit="1" customWidth="1"/>
    <col min="17" max="17" width="28" customWidth="1"/>
    <col min="18" max="18" width="9.140625" style="22" bestFit="1" customWidth="1"/>
    <col min="19" max="19" width="19.42578125" style="3" bestFit="1" customWidth="1"/>
    <col min="20" max="20" width="5.7109375" style="20" bestFit="1" customWidth="1"/>
    <col min="21" max="21" width="11.85546875" style="3" bestFit="1" customWidth="1"/>
    <col min="22" max="22" width="12.42578125" style="3" bestFit="1" customWidth="1"/>
    <col min="23" max="23" width="6.85546875" style="3" bestFit="1" customWidth="1"/>
    <col min="24" max="24" width="9.140625" style="8" bestFit="1" customWidth="1"/>
    <col min="25" max="25" width="9" style="25" bestFit="1" customWidth="1"/>
    <col min="26" max="26" width="11.85546875" style="3" bestFit="1" customWidth="1"/>
    <col min="27" max="27" width="12.42578125" style="8" bestFit="1" customWidth="1"/>
    <col min="28" max="28" width="6.85546875" bestFit="1" customWidth="1"/>
    <col min="29" max="29" width="9.140625" bestFit="1" customWidth="1"/>
    <col min="30" max="30" width="9.140625" style="22" bestFit="1" customWidth="1"/>
    <col min="31" max="31" width="19.42578125" style="5" bestFit="1" customWidth="1"/>
    <col min="32" max="32" width="5.7109375" style="26" customWidth="1"/>
    <col min="33" max="33" width="11.85546875" style="3" bestFit="1" customWidth="1"/>
    <col min="34" max="34" width="12.42578125" bestFit="1" customWidth="1"/>
    <col min="35" max="35" width="6.85546875" bestFit="1" customWidth="1"/>
    <col min="36" max="36" width="9.140625" bestFit="1" customWidth="1"/>
    <col min="37" max="37" width="9.140625" style="22" bestFit="1" customWidth="1"/>
    <col min="38" max="38" width="19.42578125" style="3" bestFit="1" customWidth="1"/>
    <col min="39" max="39" width="5.7109375" style="26" bestFit="1" customWidth="1"/>
    <col min="40" max="40" width="11.85546875" style="3" bestFit="1" customWidth="1"/>
    <col min="41" max="41" width="12.42578125" bestFit="1" customWidth="1"/>
    <col min="42" max="42" width="6.85546875" bestFit="1" customWidth="1"/>
    <col min="43" max="43" width="9.140625" bestFit="1" customWidth="1"/>
    <col min="44" max="44" width="9.140625" style="22" bestFit="1" customWidth="1"/>
    <col min="45" max="45" width="19.42578125" style="22" bestFit="1" customWidth="1"/>
    <col min="46" max="46" width="7.42578125" style="22" bestFit="1" customWidth="1"/>
    <col min="47" max="47" width="11.85546875" style="3" bestFit="1" customWidth="1"/>
    <col min="48" max="48" width="12.42578125" bestFit="1" customWidth="1"/>
    <col min="49" max="49" width="6.85546875" bestFit="1" customWidth="1"/>
    <col min="50" max="50" width="9.140625" bestFit="1" customWidth="1"/>
    <col min="51" max="51" width="9.140625" style="22" bestFit="1" customWidth="1"/>
    <col min="52" max="52" width="19.42578125" style="22" bestFit="1" customWidth="1"/>
    <col min="53" max="53" width="5.7109375" style="22" customWidth="1"/>
    <col min="54" max="54" width="8.140625" style="15" bestFit="1" customWidth="1"/>
  </cols>
  <sheetData>
    <row r="1" spans="1:54" x14ac:dyDescent="0.25">
      <c r="A1" s="1" t="s">
        <v>1603</v>
      </c>
      <c r="B1" s="1" t="s">
        <v>2</v>
      </c>
      <c r="C1" s="1" t="s">
        <v>0</v>
      </c>
      <c r="D1" s="1" t="s">
        <v>3229</v>
      </c>
      <c r="E1" s="1" t="s">
        <v>3310</v>
      </c>
      <c r="F1" s="1" t="s">
        <v>462</v>
      </c>
      <c r="G1" s="1" t="s">
        <v>4266</v>
      </c>
      <c r="H1" s="1" t="s">
        <v>4267</v>
      </c>
      <c r="I1" s="9" t="s">
        <v>463</v>
      </c>
      <c r="J1" s="9" t="s">
        <v>3533</v>
      </c>
      <c r="K1" s="1" t="s">
        <v>3273</v>
      </c>
      <c r="L1" s="1" t="s">
        <v>3399</v>
      </c>
      <c r="M1" s="1" t="s">
        <v>3400</v>
      </c>
      <c r="N1" s="1" t="s">
        <v>3308</v>
      </c>
      <c r="O1" s="1" t="s">
        <v>3309</v>
      </c>
      <c r="P1" s="1" t="s">
        <v>3685</v>
      </c>
      <c r="Q1" s="1" t="s">
        <v>3686</v>
      </c>
      <c r="R1" s="21" t="s">
        <v>3605</v>
      </c>
      <c r="S1" s="2" t="s">
        <v>3604</v>
      </c>
      <c r="T1" s="23" t="s">
        <v>3534</v>
      </c>
      <c r="U1" s="2" t="s">
        <v>3429</v>
      </c>
      <c r="V1" s="2" t="s">
        <v>3430</v>
      </c>
      <c r="W1" s="2" t="s">
        <v>3431</v>
      </c>
      <c r="X1" s="1" t="s">
        <v>3410</v>
      </c>
      <c r="Y1" s="24" t="s">
        <v>3411</v>
      </c>
      <c r="Z1" s="2" t="s">
        <v>3432</v>
      </c>
      <c r="AA1" s="7" t="s">
        <v>3433</v>
      </c>
      <c r="AB1" s="7" t="s">
        <v>3434</v>
      </c>
      <c r="AC1" s="1" t="s">
        <v>3406</v>
      </c>
      <c r="AD1" s="21" t="s">
        <v>3608</v>
      </c>
      <c r="AE1" s="2" t="s">
        <v>3607</v>
      </c>
      <c r="AF1" s="23" t="s">
        <v>3405</v>
      </c>
      <c r="AG1" s="2" t="s">
        <v>3435</v>
      </c>
      <c r="AH1" s="7" t="s">
        <v>3436</v>
      </c>
      <c r="AI1" s="7" t="s">
        <v>3437</v>
      </c>
      <c r="AJ1" s="1" t="s">
        <v>3404</v>
      </c>
      <c r="AK1" s="21" t="s">
        <v>3611</v>
      </c>
      <c r="AL1" s="9" t="s">
        <v>3610</v>
      </c>
      <c r="AM1" s="19" t="s">
        <v>3403</v>
      </c>
      <c r="AN1" s="2" t="s">
        <v>3438</v>
      </c>
      <c r="AO1" s="7" t="s">
        <v>3439</v>
      </c>
      <c r="AP1" s="7" t="s">
        <v>3440</v>
      </c>
      <c r="AQ1" s="1" t="s">
        <v>3407</v>
      </c>
      <c r="AR1" s="21" t="s">
        <v>4007</v>
      </c>
      <c r="AS1" s="9" t="s">
        <v>4237</v>
      </c>
      <c r="AT1" s="19" t="s">
        <v>3408</v>
      </c>
      <c r="AU1" s="2" t="s">
        <v>3441</v>
      </c>
      <c r="AV1" s="7" t="s">
        <v>3442</v>
      </c>
      <c r="AW1" s="7" t="s">
        <v>3443</v>
      </c>
      <c r="AX1" s="1" t="s">
        <v>3417</v>
      </c>
      <c r="AY1" s="21" t="s">
        <v>4008</v>
      </c>
      <c r="AZ1" s="9" t="s">
        <v>4010</v>
      </c>
      <c r="BA1" s="19" t="s">
        <v>3418</v>
      </c>
      <c r="BB1" s="14" t="s">
        <v>3409</v>
      </c>
    </row>
    <row r="2" spans="1:54" x14ac:dyDescent="0.25">
      <c r="A2" t="str">
        <f>'Players Full'!CU2</f>
        <v>David Raya</v>
      </c>
      <c r="B2" t="str">
        <f>VLOOKUP(_xlfn.CONCAT('Players Full'!AK2,'Players Full'!BV2),'Players Summarised'!$A$1:$T$1000,20,0)</f>
        <v>GK</v>
      </c>
      <c r="C2" t="str">
        <f>VLOOKUP('Players Full'!CF2,Teams!$A$1:$G$21,6,0)</f>
        <v>Arsenal</v>
      </c>
      <c r="D2">
        <f>'Players Full'!BD2/10</f>
        <v>5.5</v>
      </c>
      <c r="E2" s="10">
        <f>IFERROR(VLOOKUP($A2,'Starting Lineups'!$A$2:$C$510,3,FALSE),0)</f>
        <v>1</v>
      </c>
      <c r="F2" s="5" t="e">
        <f>VLOOKUP(A2,'Score &amp; Assist'!$A$1:$G$2000,6,0)</f>
        <v>#N/A</v>
      </c>
      <c r="G2" s="5" t="e">
        <f t="shared" ref="G2:G65" si="0">IF(F2&lt;0.3, 0.01,IF(F2=0.3,0.03,IF(F2&lt;0.5,0.05,IF(F2&lt;0.55,0.06,IF(F2&lt;0.57,0.1,IF(F2&lt;0.58,0.11,IF(F2&lt;0.59,0.12,IF(F2&lt;0.6,0.15,0.28))))))))</f>
        <v>#N/A</v>
      </c>
      <c r="H2" s="5" t="e">
        <f>IF(F2&lt;0.3,0,IF(F2&lt;0.55,0.01,IF(F2&lt;0.59,0.02,IF(F2&lt;0.6,0.03,0.11))))</f>
        <v>#N/A</v>
      </c>
      <c r="I2" s="5" t="e">
        <f>VLOOKUP(A2,'Score &amp; Assist'!$A$1:$G$2000,7,0)</f>
        <v>#N/A</v>
      </c>
      <c r="J2" s="5">
        <f>VLOOKUP(A2,'Yellow Card'!$C$1:$E$987,3,0)</f>
        <v>0.13605442176870747</v>
      </c>
      <c r="K2" s="5">
        <f>VLOOKUP(C2,'Team Clean Sheet'!$C$2:$F$21,4,0)</f>
        <v>0.5</v>
      </c>
      <c r="L2" s="5">
        <f>VLOOKUP(C2,'Team Total Goals'!$D$2:$N$21,10,0)</f>
        <v>0.1716867469879518</v>
      </c>
      <c r="M2" s="5">
        <f>VLOOKUP(C2,'Team Total Goals'!$D$2:$N$21,11,0)</f>
        <v>1.9268489673474099E-2</v>
      </c>
      <c r="N2" s="5">
        <f>VLOOKUP(A2,'Goalkeeper Saves'!$D$2:$N$15,10,0)</f>
        <v>0.27210884353741494</v>
      </c>
      <c r="O2" s="5">
        <f>VLOOKUP(A2,'Goalkeeper Saves'!$D$2:$N$15,11,0)</f>
        <v>0</v>
      </c>
      <c r="P2" s="5">
        <f>IF(B2="DEF",IFERROR(VLOOKUP(A2,'Defensive Contribution - DEF'!A2:H498,8,FALSE),'Defensive Contribution - DEF'!K$2),0)</f>
        <v>0</v>
      </c>
      <c r="Q2" s="5">
        <f>IF(B2="MID",IFERROR(VLOOKUP(A2,'Defensive Contribution - MID'!A$2:I$500,9,FALSE),'Defensive Contribution - MID'!L$2),0)</f>
        <v>0</v>
      </c>
      <c r="R2" s="22">
        <f>IFERROR(IFERROR(E2,0)*IF(B2="GK",2+IFERROR(F2*10,0)+IFERROR(G2*10,0)+IFERROR(H2*10,0)+IFERROR(I2*3,0)-IFERROR(J2*1,0)+IFERROR(K2*4,0)+IFERROR(N2*1,0)+IFERROR(O2*1,0)-IFERROR(L2*2,0)-IFERROR(M2*2,0),IF(B2="DEF",2+IFERROR(F2*6,0)+IFERROR(G2*6,0)+IFERROR(H2*6,0)+IFERROR(I2*3,0)-IFERROR(J2*1,0)+IFERROR(K2*4,0)-IFERROR(L2*2,0)-IFERROR(M2*2,0)+IFERROR(P2*2,0),IF(B2="MID",2+IFERROR(F2*5,0)+IFERROR(G2*5,0)+IFERROR(H2*5,0)+IFERROR(I2*3,0)-IFERROR(J2*1,0)+IFERROR(K2*1,0)+IFERROR(Q2*2,0),IF(B2="FWD",2+IFERROR(F2*4,0)+IFERROR(G2*4,0)+IFERROR(H2*4,0)+IFERROR(I2*3,0)-IFERROR(J2*1,0),"ERROR")))),0)</f>
        <v>3.7541439484458561</v>
      </c>
      <c r="S2" s="5">
        <f t="shared" ref="S2:S65" si="1">MAX(0, MIN(1, -0.021039 + 0.023522 * R2))</f>
        <v>6.7265973955343436E-2</v>
      </c>
      <c r="T2" s="20">
        <f t="shared" ref="T2:T65" si="2">R2+S2*2</f>
        <v>3.8886758963565429</v>
      </c>
      <c r="U2" s="3">
        <f>VLOOKUP($C2,'Team Fixtures'!$A$2:$Q$21,2,FALSE)</f>
        <v>0.88924458672357831</v>
      </c>
      <c r="V2" s="3">
        <f>VLOOKUP($C2,'Team Fixtures'!$A$2:$Q$21,4,FALSE)</f>
        <v>2.8011204481792715E-2</v>
      </c>
      <c r="W2" s="3">
        <f>VLOOKUP($C2,'Team Fixtures'!$A$2:$Q$21,5,FALSE)</f>
        <v>0.86123338224178558</v>
      </c>
      <c r="X2" s="3" t="str">
        <f>VLOOKUP($C2,'Team Fixtures'!$A$2:$Q$21,6,FALSE)</f>
        <v>H</v>
      </c>
      <c r="Y2" s="25">
        <f t="shared" ref="Y2:Y65" si="3">R2/(2.926+0.578*U2-0.576*V2-0.561*W2+0.469*IF(X2="H",1,0))</f>
        <v>1.1010198148276424</v>
      </c>
      <c r="Z2" s="3">
        <f>VLOOKUP($C2,'Team Fixtures'!$A$2:$Q$21,2,FALSE)</f>
        <v>0.88924458672357831</v>
      </c>
      <c r="AA2" s="3">
        <f>VLOOKUP($C2,'Team Fixtures'!$A$2:$Q$21,8,FALSE)</f>
        <v>0.89678055779750687</v>
      </c>
      <c r="AB2" s="3">
        <f>VLOOKUP($C2,'Team Fixtures'!$A$2:$Q$21,9,FALSE)</f>
        <v>-7.5359710739285601E-3</v>
      </c>
      <c r="AC2" s="3" t="str">
        <f>VLOOKUP($C2,'Team Fixtures'!$A$2:$Q$21,10,FALSE)</f>
        <v>A</v>
      </c>
      <c r="AD2" s="22">
        <f>IFERROR((2.926+0.578*Z2-0.576*AA2-0.561*AB2+0.469*IF(AC2="H",1,0))*$Y2,0)</f>
        <v>3.2234176712039582</v>
      </c>
      <c r="AE2" s="5">
        <f t="shared" ref="AE2:AE65" si="4">MAX(0, MIN(1, -0.021039 + 0.023522 * AD2))</f>
        <v>5.4782230462059503E-2</v>
      </c>
      <c r="AF2" s="20">
        <f t="shared" ref="AF2:AF65" si="5">AD2+AE2*2</f>
        <v>3.3329821321280773</v>
      </c>
      <c r="AG2" s="3">
        <f>VLOOKUP($C2,'Team Fixtures'!$A$2:$Q$21,2,FALSE)</f>
        <v>0.88924458672357831</v>
      </c>
      <c r="AH2" s="3">
        <f>VLOOKUP($C2,'Team Fixtures'!$A$2:$Q$21,12,FALSE)</f>
        <v>0.10582010582010581</v>
      </c>
      <c r="AI2" s="3">
        <f>VLOOKUP($C2,'Team Fixtures'!$A$2:$Q$21,13,FALSE)</f>
        <v>0.7834244809034725</v>
      </c>
      <c r="AJ2" s="3" t="str">
        <f>VLOOKUP($C2,'Team Fixtures'!$A$2:$Q$21,14,FALSE)</f>
        <v>H</v>
      </c>
      <c r="AK2" s="22">
        <f>IFERROR((2.926+0.578*AG2-0.576*AH2-0.561*AI2+0.469*IF(AJ2="H",1,0))*$Y2,0)</f>
        <v>3.7528589113137043</v>
      </c>
      <c r="AL2" s="5">
        <f t="shared" ref="AL2:AL65" si="6">MAX(0, MIN(1, -0.021039 + 0.023522 * AK2))</f>
        <v>6.723574731192096E-2</v>
      </c>
      <c r="AM2" s="20">
        <f t="shared" ref="AM2:AM65" si="7">AK2+AL2*2</f>
        <v>3.8873304059375462</v>
      </c>
      <c r="AN2" s="3">
        <f>VLOOKUP($C2,'Team Fixtures'!$A$2:$Q$21,2,FALSE)</f>
        <v>0.88924458672357831</v>
      </c>
      <c r="AO2" s="3">
        <f>VLOOKUP($C2,'Team Fixtures'!$A$2:$Q$21,16,FALSE)</f>
        <v>0.87939146110891264</v>
      </c>
      <c r="AP2" s="3">
        <f>VLOOKUP($C2,'Team Fixtures'!$A$2:$Q$21,17,FALSE)</f>
        <v>9.8531256146656698E-3</v>
      </c>
      <c r="AQ2" s="3" t="str">
        <f>VLOOKUP($C2,'Team Fixtures'!$A$2:$V$21,18,FALSE)</f>
        <v>H</v>
      </c>
      <c r="AR2" s="22">
        <f>IFERROR((2.926+0.578*AN2-0.576*AO2-0.561*AP2+0.469*IF(AQ2="H",1,0))*$Y2,0)</f>
        <v>3.7400831504583638</v>
      </c>
      <c r="AS2" s="5">
        <f t="shared" ref="AS2:AS65" si="8">MAX(0, MIN(1, -0.021039 + 0.023522 * AR2))</f>
        <v>6.6935235865081641E-2</v>
      </c>
      <c r="AT2" s="20">
        <f t="shared" ref="AT2:AT65" si="9">AR2+AS2*2</f>
        <v>3.8739536221885271</v>
      </c>
      <c r="AU2" s="3">
        <f>VLOOKUP($C2,'Team Fixtures'!$A$2:$Q$21,2,FALSE)</f>
        <v>0.88924458672357831</v>
      </c>
      <c r="AV2" s="3">
        <f>VLOOKUP($C2,'Team Fixtures'!$A$2:$V$21,20,FALSE)</f>
        <v>0.50125313283208017</v>
      </c>
      <c r="AW2" s="3">
        <f>VLOOKUP($C2,'Team Fixtures'!$A$2:$V$21,21,FALSE)</f>
        <v>0.38799145389149814</v>
      </c>
      <c r="AX2" s="3" t="str">
        <f>VLOOKUP($C2,'Team Fixtures'!$A$2:$V$21,22,FALSE)</f>
        <v>A</v>
      </c>
      <c r="AY2" s="22">
        <f>IFERROR((2.926+0.578*AU2-0.576*AV2-0.561*AW2+0.469*IF(AX2="H",1,0))*$Y2,0)</f>
        <v>3.2299499241868781</v>
      </c>
      <c r="AZ2" s="5">
        <f>MAX(0, MIN(1, -0.021039 + 0.023522 * AY2))</f>
        <v>5.4935882116723747E-2</v>
      </c>
      <c r="BA2" s="20">
        <f t="shared" ref="BA2:BA65" si="10">AY2+AZ2*2</f>
        <v>3.3398216884203258</v>
      </c>
      <c r="BB2" s="15">
        <f t="shared" ref="BB2:BB65" si="11">IFERROR(T2*1+AF2*0.85+AM2*0.7+AT2*0.55+BA2*0.4,0)</f>
        <v>12.909445160393512</v>
      </c>
    </row>
    <row r="3" spans="1:54" x14ac:dyDescent="0.25">
      <c r="A3" t="str">
        <f>'Players Full'!CU3</f>
        <v>Kepa Arrizabalaga</v>
      </c>
      <c r="B3" t="str">
        <f>VLOOKUP(_xlfn.CONCAT('Players Full'!AK3,'Players Full'!BV3),'Players Summarised'!$A$1:$T$1000,20,0)</f>
        <v>GK</v>
      </c>
      <c r="C3" t="str">
        <f>VLOOKUP('Players Full'!CF3,Teams!$A$1:$G$21,6,0)</f>
        <v>Arsenal</v>
      </c>
      <c r="D3">
        <f>'Players Full'!BD3/10</f>
        <v>4.5</v>
      </c>
      <c r="E3" s="10">
        <f>IFERROR(VLOOKUP($A3,'Starting Lineups'!$A$2:$C$510,3,FALSE),0)</f>
        <v>0</v>
      </c>
      <c r="F3" s="5" t="e">
        <f>VLOOKUP(A3,'Score &amp; Assist'!$A$1:$G$2000,6,0)</f>
        <v>#N/A</v>
      </c>
      <c r="G3" s="5" t="e">
        <f t="shared" si="0"/>
        <v>#N/A</v>
      </c>
      <c r="H3" s="5" t="e">
        <f t="shared" ref="H3:H66" si="12">IF(F3&lt;0.3,0,IF(F3&lt;0.55,0.01,IF(F3&lt;0.59,0.02,IF(F3&lt;0.6,0.03,0.11))))</f>
        <v>#N/A</v>
      </c>
      <c r="I3" s="5" t="e">
        <f>VLOOKUP(A3,'Score &amp; Assist'!$A$1:$G$2000,7,0)</f>
        <v>#N/A</v>
      </c>
      <c r="J3" s="5">
        <f>VLOOKUP(A3,'Yellow Card'!$C$1:$E$987,3,0)</f>
        <v>0.13605442176870747</v>
      </c>
      <c r="K3" s="5">
        <f>VLOOKUP(C3,'Team Clean Sheet'!$C$2:$F$21,4,0)</f>
        <v>0.5</v>
      </c>
      <c r="L3" s="5">
        <f>VLOOKUP(C3,'Team Total Goals'!$D$2:$N$21,10,0)</f>
        <v>0.1716867469879518</v>
      </c>
      <c r="M3" s="5">
        <f>VLOOKUP(C3,'Team Total Goals'!$D$2:$N$21,11,0)</f>
        <v>1.9268489673474099E-2</v>
      </c>
      <c r="N3" s="5" t="e">
        <f>VLOOKUP(A3,'Goalkeeper Saves'!$D$2:$N$15,10,0)</f>
        <v>#N/A</v>
      </c>
      <c r="O3" s="5" t="e">
        <f>VLOOKUP(A3,'Goalkeeper Saves'!$D$2:$N$15,11,0)</f>
        <v>#N/A</v>
      </c>
      <c r="P3" s="5">
        <f>IF(B3="DEF",IFERROR(VLOOKUP(A3,'Defensive Contribution - DEF'!A3:H499,8,FALSE),'Defensive Contribution - DEF'!K$2),0)</f>
        <v>0</v>
      </c>
      <c r="Q3" s="5">
        <f>IF(B3="MID",IFERROR(VLOOKUP(A3,'Defensive Contribution - MID'!A$2:I$500,9,FALSE),'Defensive Contribution - MID'!L$2),0)</f>
        <v>0</v>
      </c>
      <c r="R3" s="22">
        <f t="shared" ref="R3:R66" si="13">IFERROR(IFERROR(E3,0)*IF(B3="GK",2+IFERROR(F3*10,0)+IFERROR(G3*10,0)+IFERROR(H3*10,0)+IFERROR(I3*3,0)-IFERROR(J3*1,0)+IFERROR(K3*4,0)+IFERROR(N3*1,0)+IFERROR(O3*1,0)-IFERROR(L3*2,0)-IFERROR(M3*2,0),IF(B3="DEF",2+IFERROR(F3*6,0)+IFERROR(G3*6,0)+IFERROR(H3*6,0)+IFERROR(I3*3,0)-IFERROR(J3*1,0)+IFERROR(K3*4,0)-IFERROR(L3*2,0)-IFERROR(M3*2,0)+IFERROR(P3*2,0),IF(B3="MID",2+IFERROR(F3*5,0)+IFERROR(G3*5,0)+IFERROR(H3*5,0)+IFERROR(I3*3,0)-IFERROR(J3*1,0)+IFERROR(K3*1,0)+IFERROR(Q3*2,0),IF(B3="FWD",2+IFERROR(F3*4,0)+IFERROR(G3*4,0)+IFERROR(H3*4,0)+IFERROR(I3*3,0)-IFERROR(J3*1,0),"ERROR")))),0)</f>
        <v>0</v>
      </c>
      <c r="S3" s="5">
        <f t="shared" si="1"/>
        <v>0</v>
      </c>
      <c r="T3" s="20">
        <f t="shared" si="2"/>
        <v>0</v>
      </c>
      <c r="U3" s="3">
        <f>VLOOKUP($C3,'Team Fixtures'!$A$2:$Q$21,2,FALSE)</f>
        <v>0.88924458672357831</v>
      </c>
      <c r="V3" s="3">
        <f>VLOOKUP($C3,'Team Fixtures'!$A$2:$Q$21,4,FALSE)</f>
        <v>2.8011204481792715E-2</v>
      </c>
      <c r="W3" s="3">
        <f>VLOOKUP($C3,'Team Fixtures'!$A$2:$Q$21,5,FALSE)</f>
        <v>0.86123338224178558</v>
      </c>
      <c r="X3" s="3" t="str">
        <f>VLOOKUP($C3,'Team Fixtures'!$A$2:$Q$21,6,FALSE)</f>
        <v>H</v>
      </c>
      <c r="Y3" s="25">
        <f t="shared" si="3"/>
        <v>0</v>
      </c>
      <c r="Z3" s="3">
        <f>VLOOKUP($C3,'Team Fixtures'!$A$2:$Q$21,2,FALSE)</f>
        <v>0.88924458672357831</v>
      </c>
      <c r="AA3" s="3">
        <f>VLOOKUP($C3,'Team Fixtures'!$A$2:$Q$21,8,FALSE)</f>
        <v>0.89678055779750687</v>
      </c>
      <c r="AB3" s="3">
        <f>VLOOKUP($C3,'Team Fixtures'!$A$2:$Q$21,9,FALSE)</f>
        <v>-7.5359710739285601E-3</v>
      </c>
      <c r="AC3" s="3" t="str">
        <f>VLOOKUP($C3,'Team Fixtures'!$A$2:$Q$21,10,FALSE)</f>
        <v>A</v>
      </c>
      <c r="AD3" s="22">
        <f t="shared" ref="AD3:AD66" si="14">IFERROR((2.926+0.578*Z3-0.576*AA3-0.561*AB3+0.469*IF(AC3="H",1,0))*$Y3,0)</f>
        <v>0</v>
      </c>
      <c r="AE3" s="5">
        <f t="shared" si="4"/>
        <v>0</v>
      </c>
      <c r="AF3" s="20">
        <f t="shared" si="5"/>
        <v>0</v>
      </c>
      <c r="AG3" s="3">
        <f>VLOOKUP($C3,'Team Fixtures'!$A$2:$Q$21,2,FALSE)</f>
        <v>0.88924458672357831</v>
      </c>
      <c r="AH3" s="3">
        <f>VLOOKUP($C3,'Team Fixtures'!$A$2:$Q$21,12,FALSE)</f>
        <v>0.10582010582010581</v>
      </c>
      <c r="AI3" s="3">
        <f>VLOOKUP($C3,'Team Fixtures'!$A$2:$Q$21,13,FALSE)</f>
        <v>0.7834244809034725</v>
      </c>
      <c r="AJ3" s="3" t="str">
        <f>VLOOKUP($C3,'Team Fixtures'!$A$2:$Q$21,14,FALSE)</f>
        <v>H</v>
      </c>
      <c r="AK3" s="22">
        <f t="shared" ref="AK3:AK66" si="15">IFERROR((2.926+0.578*AG3-0.576*AH3-0.561*AI3+0.469*IF(AJ3="H",1,0))*$Y3,0)</f>
        <v>0</v>
      </c>
      <c r="AL3" s="5">
        <f t="shared" si="6"/>
        <v>0</v>
      </c>
      <c r="AM3" s="20">
        <f t="shared" si="7"/>
        <v>0</v>
      </c>
      <c r="AN3" s="3">
        <f>VLOOKUP($C3,'Team Fixtures'!$A$2:$Q$21,2,FALSE)</f>
        <v>0.88924458672357831</v>
      </c>
      <c r="AO3" s="3">
        <f>VLOOKUP($C3,'Team Fixtures'!$A$2:$Q$21,16,FALSE)</f>
        <v>0.87939146110891264</v>
      </c>
      <c r="AP3" s="3">
        <f>VLOOKUP($C3,'Team Fixtures'!$A$2:$Q$21,17,FALSE)</f>
        <v>9.8531256146656698E-3</v>
      </c>
      <c r="AQ3" s="3" t="str">
        <f>VLOOKUP($C3,'Team Fixtures'!$A$2:$V$21,18,FALSE)</f>
        <v>H</v>
      </c>
      <c r="AR3" s="22">
        <f t="shared" ref="AR3:AR66" si="16">IFERROR((2.926+0.578*AN3-0.576*AO3-0.561*AP3+0.469*IF(AQ3="H",1,0))*$Y3,0)</f>
        <v>0</v>
      </c>
      <c r="AS3" s="5">
        <f t="shared" si="8"/>
        <v>0</v>
      </c>
      <c r="AT3" s="20">
        <f t="shared" si="9"/>
        <v>0</v>
      </c>
      <c r="AU3" s="3">
        <f>VLOOKUP($C3,'Team Fixtures'!$A$2:$Q$21,2,FALSE)</f>
        <v>0.88924458672357831</v>
      </c>
      <c r="AV3" s="3">
        <f>VLOOKUP($C3,'Team Fixtures'!$A$2:$V$21,20,FALSE)</f>
        <v>0.50125313283208017</v>
      </c>
      <c r="AW3" s="3">
        <f>VLOOKUP($C3,'Team Fixtures'!$A$2:$V$21,21,FALSE)</f>
        <v>0.38799145389149814</v>
      </c>
      <c r="AX3" s="3" t="str">
        <f>VLOOKUP($C3,'Team Fixtures'!$A$2:$V$21,22,FALSE)</f>
        <v>A</v>
      </c>
      <c r="AY3" s="22">
        <f t="shared" ref="AY3:AY66" si="17">IFERROR((2.926+0.578*AU3-0.576*AV3-0.561*AW3+0.469*IF(AX3="H",1,0))*$Y3,0)</f>
        <v>0</v>
      </c>
      <c r="AZ3" s="5">
        <f t="shared" ref="AZ3:AZ66" si="18">MAX(0, MIN(1, -0.021039 + 0.023522 * AY3))</f>
        <v>0</v>
      </c>
      <c r="BA3" s="20">
        <f t="shared" si="10"/>
        <v>0</v>
      </c>
      <c r="BB3" s="15">
        <f t="shared" si="11"/>
        <v>0</v>
      </c>
    </row>
    <row r="4" spans="1:54" x14ac:dyDescent="0.25">
      <c r="A4" t="str">
        <f>'Players Full'!CU4</f>
        <v>Karl Hein</v>
      </c>
      <c r="B4" t="str">
        <f>VLOOKUP(_xlfn.CONCAT('Players Full'!AK4,'Players Full'!BV4),'Players Summarised'!$A$1:$T$1000,20,0)</f>
        <v>GK</v>
      </c>
      <c r="C4" t="str">
        <f>VLOOKUP('Players Full'!CF4,Teams!$A$1:$G$21,6,0)</f>
        <v>Arsenal</v>
      </c>
      <c r="D4">
        <f>'Players Full'!BD4/10</f>
        <v>4</v>
      </c>
      <c r="E4" s="10">
        <f>IFERROR(VLOOKUP($A4,'Starting Lineups'!$A$2:$C$510,3,FALSE),0)</f>
        <v>0</v>
      </c>
      <c r="F4" s="5" t="e">
        <f>VLOOKUP(A4,'Score &amp; Assist'!$A$1:$G$2000,6,0)</f>
        <v>#N/A</v>
      </c>
      <c r="G4" s="5" t="e">
        <f t="shared" si="0"/>
        <v>#N/A</v>
      </c>
      <c r="H4" s="5" t="e">
        <f t="shared" si="12"/>
        <v>#N/A</v>
      </c>
      <c r="I4" s="5" t="e">
        <f>VLOOKUP(A4,'Score &amp; Assist'!$A$1:$G$2000,7,0)</f>
        <v>#N/A</v>
      </c>
      <c r="J4" s="5" t="e">
        <f>VLOOKUP(A4,'Yellow Card'!$C$1:$E$987,3,0)</f>
        <v>#N/A</v>
      </c>
      <c r="K4" s="5">
        <f>VLOOKUP(C4,'Team Clean Sheet'!$C$2:$F$21,4,0)</f>
        <v>0.5</v>
      </c>
      <c r="L4" s="5">
        <f>VLOOKUP(C4,'Team Total Goals'!$D$2:$N$21,10,0)</f>
        <v>0.1716867469879518</v>
      </c>
      <c r="M4" s="5">
        <f>VLOOKUP(C4,'Team Total Goals'!$D$2:$N$21,11,0)</f>
        <v>1.9268489673474099E-2</v>
      </c>
      <c r="N4" s="5" t="e">
        <f>VLOOKUP(A4,'Goalkeeper Saves'!$D$2:$N$15,10,0)</f>
        <v>#N/A</v>
      </c>
      <c r="O4" s="5" t="e">
        <f>VLOOKUP(A4,'Goalkeeper Saves'!$D$2:$N$15,11,0)</f>
        <v>#N/A</v>
      </c>
      <c r="P4" s="5">
        <f>IF(B4="DEF",IFERROR(VLOOKUP(A4,'Defensive Contribution - DEF'!A4:H500,8,FALSE),'Defensive Contribution - DEF'!K$2),0)</f>
        <v>0</v>
      </c>
      <c r="Q4" s="5">
        <f>IF(B4="MID",IFERROR(VLOOKUP(A4,'Defensive Contribution - MID'!A$2:I$500,9,FALSE),'Defensive Contribution - MID'!L$2),0)</f>
        <v>0</v>
      </c>
      <c r="R4" s="22">
        <f t="shared" si="13"/>
        <v>0</v>
      </c>
      <c r="S4" s="5">
        <f t="shared" si="1"/>
        <v>0</v>
      </c>
      <c r="T4" s="20">
        <f t="shared" si="2"/>
        <v>0</v>
      </c>
      <c r="U4" s="3">
        <f>VLOOKUP($C4,'Team Fixtures'!$A$2:$Q$21,2,FALSE)</f>
        <v>0.88924458672357831</v>
      </c>
      <c r="V4" s="3">
        <f>VLOOKUP($C4,'Team Fixtures'!$A$2:$Q$21,4,FALSE)</f>
        <v>2.8011204481792715E-2</v>
      </c>
      <c r="W4" s="3">
        <f>VLOOKUP($C4,'Team Fixtures'!$A$2:$Q$21,5,FALSE)</f>
        <v>0.86123338224178558</v>
      </c>
      <c r="X4" s="3" t="str">
        <f>VLOOKUP($C4,'Team Fixtures'!$A$2:$Q$21,6,FALSE)</f>
        <v>H</v>
      </c>
      <c r="Y4" s="25">
        <f t="shared" si="3"/>
        <v>0</v>
      </c>
      <c r="Z4" s="3">
        <f>VLOOKUP($C4,'Team Fixtures'!$A$2:$Q$21,2,FALSE)</f>
        <v>0.88924458672357831</v>
      </c>
      <c r="AA4" s="3">
        <f>VLOOKUP($C4,'Team Fixtures'!$A$2:$Q$21,8,FALSE)</f>
        <v>0.89678055779750687</v>
      </c>
      <c r="AB4" s="3">
        <f>VLOOKUP($C4,'Team Fixtures'!$A$2:$Q$21,9,FALSE)</f>
        <v>-7.5359710739285601E-3</v>
      </c>
      <c r="AC4" s="3" t="str">
        <f>VLOOKUP($C4,'Team Fixtures'!$A$2:$Q$21,10,FALSE)</f>
        <v>A</v>
      </c>
      <c r="AD4" s="22">
        <f t="shared" si="14"/>
        <v>0</v>
      </c>
      <c r="AE4" s="5">
        <f t="shared" si="4"/>
        <v>0</v>
      </c>
      <c r="AF4" s="20">
        <f t="shared" si="5"/>
        <v>0</v>
      </c>
      <c r="AG4" s="3">
        <f>VLOOKUP($C4,'Team Fixtures'!$A$2:$Q$21,2,FALSE)</f>
        <v>0.88924458672357831</v>
      </c>
      <c r="AH4" s="3">
        <f>VLOOKUP($C4,'Team Fixtures'!$A$2:$Q$21,12,FALSE)</f>
        <v>0.10582010582010581</v>
      </c>
      <c r="AI4" s="3">
        <f>VLOOKUP($C4,'Team Fixtures'!$A$2:$Q$21,13,FALSE)</f>
        <v>0.7834244809034725</v>
      </c>
      <c r="AJ4" s="3" t="str">
        <f>VLOOKUP($C4,'Team Fixtures'!$A$2:$Q$21,14,FALSE)</f>
        <v>H</v>
      </c>
      <c r="AK4" s="22">
        <f t="shared" si="15"/>
        <v>0</v>
      </c>
      <c r="AL4" s="5">
        <f t="shared" si="6"/>
        <v>0</v>
      </c>
      <c r="AM4" s="20">
        <f t="shared" si="7"/>
        <v>0</v>
      </c>
      <c r="AN4" s="3">
        <f>VLOOKUP($C4,'Team Fixtures'!$A$2:$Q$21,2,FALSE)</f>
        <v>0.88924458672357831</v>
      </c>
      <c r="AO4" s="3">
        <f>VLOOKUP($C4,'Team Fixtures'!$A$2:$Q$21,16,FALSE)</f>
        <v>0.87939146110891264</v>
      </c>
      <c r="AP4" s="3">
        <f>VLOOKUP($C4,'Team Fixtures'!$A$2:$Q$21,17,FALSE)</f>
        <v>9.8531256146656698E-3</v>
      </c>
      <c r="AQ4" s="3" t="str">
        <f>VLOOKUP($C4,'Team Fixtures'!$A$2:$V$21,18,FALSE)</f>
        <v>H</v>
      </c>
      <c r="AR4" s="22">
        <f t="shared" si="16"/>
        <v>0</v>
      </c>
      <c r="AS4" s="5">
        <f t="shared" si="8"/>
        <v>0</v>
      </c>
      <c r="AT4" s="20">
        <f t="shared" si="9"/>
        <v>0</v>
      </c>
      <c r="AU4" s="3">
        <f>VLOOKUP($C4,'Team Fixtures'!$A$2:$Q$21,2,FALSE)</f>
        <v>0.88924458672357831</v>
      </c>
      <c r="AV4" s="3">
        <f>VLOOKUP($C4,'Team Fixtures'!$A$2:$V$21,20,FALSE)</f>
        <v>0.50125313283208017</v>
      </c>
      <c r="AW4" s="3">
        <f>VLOOKUP($C4,'Team Fixtures'!$A$2:$V$21,21,FALSE)</f>
        <v>0.38799145389149814</v>
      </c>
      <c r="AX4" s="3" t="str">
        <f>VLOOKUP($C4,'Team Fixtures'!$A$2:$V$21,22,FALSE)</f>
        <v>A</v>
      </c>
      <c r="AY4" s="22">
        <f t="shared" si="17"/>
        <v>0</v>
      </c>
      <c r="AZ4" s="5">
        <f t="shared" si="18"/>
        <v>0</v>
      </c>
      <c r="BA4" s="20">
        <f t="shared" si="10"/>
        <v>0</v>
      </c>
      <c r="BB4" s="15">
        <f t="shared" si="11"/>
        <v>0</v>
      </c>
    </row>
    <row r="5" spans="1:54" x14ac:dyDescent="0.25">
      <c r="A5" t="str">
        <f>'Players Full'!CU5</f>
        <v>Tommy Setford</v>
      </c>
      <c r="B5" t="str">
        <f>VLOOKUP(_xlfn.CONCAT('Players Full'!AK5,'Players Full'!BV5),'Players Summarised'!$A$1:$T$1000,20,0)</f>
        <v>GK</v>
      </c>
      <c r="C5" t="str">
        <f>VLOOKUP('Players Full'!CF5,Teams!$A$1:$G$21,6,0)</f>
        <v>Arsenal</v>
      </c>
      <c r="D5">
        <f>'Players Full'!BD5/10</f>
        <v>4</v>
      </c>
      <c r="E5" s="10">
        <f>IFERROR(VLOOKUP($A5,'Starting Lineups'!$A$2:$C$510,3,FALSE),0)</f>
        <v>0</v>
      </c>
      <c r="F5" s="5" t="e">
        <f>VLOOKUP(A5,'Score &amp; Assist'!$A$1:$G$2000,6,0)</f>
        <v>#N/A</v>
      </c>
      <c r="G5" s="5" t="e">
        <f t="shared" si="0"/>
        <v>#N/A</v>
      </c>
      <c r="H5" s="5" t="e">
        <f t="shared" si="12"/>
        <v>#N/A</v>
      </c>
      <c r="I5" s="5" t="e">
        <f>VLOOKUP(A5,'Score &amp; Assist'!$A$1:$G$2000,7,0)</f>
        <v>#N/A</v>
      </c>
      <c r="J5" s="5">
        <f>VLOOKUP(A5,'Yellow Card'!$C$1:$E$987,3,0)</f>
        <v>0.13605442176870747</v>
      </c>
      <c r="K5" s="5">
        <f>VLOOKUP(C5,'Team Clean Sheet'!$C$2:$F$21,4,0)</f>
        <v>0.5</v>
      </c>
      <c r="L5" s="5">
        <f>VLOOKUP(C5,'Team Total Goals'!$D$2:$N$21,10,0)</f>
        <v>0.1716867469879518</v>
      </c>
      <c r="M5" s="5">
        <f>VLOOKUP(C5,'Team Total Goals'!$D$2:$N$21,11,0)</f>
        <v>1.9268489673474099E-2</v>
      </c>
      <c r="N5" s="5" t="e">
        <f>VLOOKUP(A5,'Goalkeeper Saves'!$D$2:$N$15,10,0)</f>
        <v>#N/A</v>
      </c>
      <c r="O5" s="5" t="e">
        <f>VLOOKUP(A5,'Goalkeeper Saves'!$D$2:$N$15,11,0)</f>
        <v>#N/A</v>
      </c>
      <c r="P5" s="5">
        <f>IF(B5="DEF",IFERROR(VLOOKUP(A5,'Defensive Contribution - DEF'!A5:H501,8,FALSE),'Defensive Contribution - DEF'!K$2),0)</f>
        <v>0</v>
      </c>
      <c r="Q5" s="5">
        <f>IF(B5="MID",IFERROR(VLOOKUP(A5,'Defensive Contribution - MID'!A$2:I$500,9,FALSE),'Defensive Contribution - MID'!L$2),0)</f>
        <v>0</v>
      </c>
      <c r="R5" s="22">
        <f t="shared" si="13"/>
        <v>0</v>
      </c>
      <c r="S5" s="5">
        <f t="shared" si="1"/>
        <v>0</v>
      </c>
      <c r="T5" s="20">
        <f t="shared" si="2"/>
        <v>0</v>
      </c>
      <c r="U5" s="3">
        <f>VLOOKUP($C5,'Team Fixtures'!$A$2:$Q$21,2,FALSE)</f>
        <v>0.88924458672357831</v>
      </c>
      <c r="V5" s="3">
        <f>VLOOKUP($C5,'Team Fixtures'!$A$2:$Q$21,4,FALSE)</f>
        <v>2.8011204481792715E-2</v>
      </c>
      <c r="W5" s="3">
        <f>VLOOKUP($C5,'Team Fixtures'!$A$2:$Q$21,5,FALSE)</f>
        <v>0.86123338224178558</v>
      </c>
      <c r="X5" s="3" t="str">
        <f>VLOOKUP($C5,'Team Fixtures'!$A$2:$Q$21,6,FALSE)</f>
        <v>H</v>
      </c>
      <c r="Y5" s="25">
        <f t="shared" si="3"/>
        <v>0</v>
      </c>
      <c r="Z5" s="3">
        <f>VLOOKUP($C5,'Team Fixtures'!$A$2:$Q$21,2,FALSE)</f>
        <v>0.88924458672357831</v>
      </c>
      <c r="AA5" s="3">
        <f>VLOOKUP($C5,'Team Fixtures'!$A$2:$Q$21,8,FALSE)</f>
        <v>0.89678055779750687</v>
      </c>
      <c r="AB5" s="3">
        <f>VLOOKUP($C5,'Team Fixtures'!$A$2:$Q$21,9,FALSE)</f>
        <v>-7.5359710739285601E-3</v>
      </c>
      <c r="AC5" s="3" t="str">
        <f>VLOOKUP($C5,'Team Fixtures'!$A$2:$Q$21,10,FALSE)</f>
        <v>A</v>
      </c>
      <c r="AD5" s="22">
        <f t="shared" si="14"/>
        <v>0</v>
      </c>
      <c r="AE5" s="5">
        <f t="shared" si="4"/>
        <v>0</v>
      </c>
      <c r="AF5" s="20">
        <f t="shared" si="5"/>
        <v>0</v>
      </c>
      <c r="AG5" s="3">
        <f>VLOOKUP($C5,'Team Fixtures'!$A$2:$Q$21,2,FALSE)</f>
        <v>0.88924458672357831</v>
      </c>
      <c r="AH5" s="3">
        <f>VLOOKUP($C5,'Team Fixtures'!$A$2:$Q$21,12,FALSE)</f>
        <v>0.10582010582010581</v>
      </c>
      <c r="AI5" s="3">
        <f>VLOOKUP($C5,'Team Fixtures'!$A$2:$Q$21,13,FALSE)</f>
        <v>0.7834244809034725</v>
      </c>
      <c r="AJ5" s="3" t="str">
        <f>VLOOKUP($C5,'Team Fixtures'!$A$2:$Q$21,14,FALSE)</f>
        <v>H</v>
      </c>
      <c r="AK5" s="22">
        <f t="shared" si="15"/>
        <v>0</v>
      </c>
      <c r="AL5" s="5">
        <f t="shared" si="6"/>
        <v>0</v>
      </c>
      <c r="AM5" s="20">
        <f t="shared" si="7"/>
        <v>0</v>
      </c>
      <c r="AN5" s="3">
        <f>VLOOKUP($C5,'Team Fixtures'!$A$2:$Q$21,2,FALSE)</f>
        <v>0.88924458672357831</v>
      </c>
      <c r="AO5" s="3">
        <f>VLOOKUP($C5,'Team Fixtures'!$A$2:$Q$21,16,FALSE)</f>
        <v>0.87939146110891264</v>
      </c>
      <c r="AP5" s="3">
        <f>VLOOKUP($C5,'Team Fixtures'!$A$2:$Q$21,17,FALSE)</f>
        <v>9.8531256146656698E-3</v>
      </c>
      <c r="AQ5" s="3" t="str">
        <f>VLOOKUP($C5,'Team Fixtures'!$A$2:$V$21,18,FALSE)</f>
        <v>H</v>
      </c>
      <c r="AR5" s="22">
        <f t="shared" si="16"/>
        <v>0</v>
      </c>
      <c r="AS5" s="5">
        <f t="shared" si="8"/>
        <v>0</v>
      </c>
      <c r="AT5" s="20">
        <f t="shared" si="9"/>
        <v>0</v>
      </c>
      <c r="AU5" s="3">
        <f>VLOOKUP($C5,'Team Fixtures'!$A$2:$Q$21,2,FALSE)</f>
        <v>0.88924458672357831</v>
      </c>
      <c r="AV5" s="3">
        <f>VLOOKUP($C5,'Team Fixtures'!$A$2:$V$21,20,FALSE)</f>
        <v>0.50125313283208017</v>
      </c>
      <c r="AW5" s="3">
        <f>VLOOKUP($C5,'Team Fixtures'!$A$2:$V$21,21,FALSE)</f>
        <v>0.38799145389149814</v>
      </c>
      <c r="AX5" s="3" t="str">
        <f>VLOOKUP($C5,'Team Fixtures'!$A$2:$V$21,22,FALSE)</f>
        <v>A</v>
      </c>
      <c r="AY5" s="22">
        <f t="shared" si="17"/>
        <v>0</v>
      </c>
      <c r="AZ5" s="5">
        <f t="shared" si="18"/>
        <v>0</v>
      </c>
      <c r="BA5" s="20">
        <f t="shared" si="10"/>
        <v>0</v>
      </c>
      <c r="BB5" s="15">
        <f t="shared" si="11"/>
        <v>0</v>
      </c>
    </row>
    <row r="6" spans="1:54" x14ac:dyDescent="0.25">
      <c r="A6" t="str">
        <f>'Players Full'!CU6</f>
        <v>Gabriel Magalhaes</v>
      </c>
      <c r="B6" t="str">
        <f>VLOOKUP(_xlfn.CONCAT('Players Full'!AK6,'Players Full'!BV6),'Players Summarised'!$A$1:$T$1000,20,0)</f>
        <v>DEF</v>
      </c>
      <c r="C6" t="str">
        <f>VLOOKUP('Players Full'!CF6,Teams!$A$1:$G$21,6,0)</f>
        <v>Arsenal</v>
      </c>
      <c r="D6">
        <f>'Players Full'!BD6/10</f>
        <v>6</v>
      </c>
      <c r="E6" s="10">
        <f>IFERROR(VLOOKUP($A6,'Starting Lineups'!$A$2:$C$510,3,FALSE),0)</f>
        <v>1</v>
      </c>
      <c r="F6" s="5">
        <f>VLOOKUP(A6,'Score &amp; Assist'!$A$1:$G$2000,6,0)</f>
        <v>0.19047619047619047</v>
      </c>
      <c r="G6" s="5">
        <f t="shared" si="0"/>
        <v>0.01</v>
      </c>
      <c r="H6" s="5">
        <f t="shared" si="12"/>
        <v>0</v>
      </c>
      <c r="I6" s="5">
        <f>VLOOKUP(A6,'Score &amp; Assist'!$A$1:$G$2000,7,0)</f>
        <v>5.0125313283208017E-2</v>
      </c>
      <c r="J6" s="5">
        <f>VLOOKUP(A6,'Yellow Card'!$C$1:$E$987,3,0)</f>
        <v>0.13605442176870747</v>
      </c>
      <c r="K6" s="5">
        <f>VLOOKUP(C6,'Team Clean Sheet'!$C$2:$F$21,4,0)</f>
        <v>0.5</v>
      </c>
      <c r="L6" s="5">
        <f>VLOOKUP(C6,'Team Total Goals'!$D$2:$N$21,10,0)</f>
        <v>0.1716867469879518</v>
      </c>
      <c r="M6" s="5">
        <f>VLOOKUP(C6,'Team Total Goals'!$D$2:$N$21,11,0)</f>
        <v>1.9268489673474099E-2</v>
      </c>
      <c r="N6" s="5" t="e">
        <f>VLOOKUP(A6,'Goalkeeper Saves'!$D$2:$N$15,10,0)</f>
        <v>#N/A</v>
      </c>
      <c r="O6" s="5" t="e">
        <f>VLOOKUP(A6,'Goalkeeper Saves'!$D$2:$N$15,11,0)</f>
        <v>#N/A</v>
      </c>
      <c r="P6" s="5">
        <f>IF(B6="DEF",IFERROR(VLOOKUP(A6,'Defensive Contribution - DEF'!A6:H502,8,FALSE),'Defensive Contribution - DEF'!K$2),0)</f>
        <v>0.11320273058355701</v>
      </c>
      <c r="Q6" s="5">
        <f>IF(B6="MID",IFERROR(VLOOKUP(A6,'Defensive Contribution - MID'!A$2:I$500,9,FALSE),'Defensive Contribution - MID'!L$2),0)</f>
        <v>0</v>
      </c>
      <c r="R6" s="22">
        <f t="shared" si="13"/>
        <v>5.061673648782322</v>
      </c>
      <c r="S6" s="5">
        <f t="shared" si="1"/>
        <v>9.8021687566657786E-2</v>
      </c>
      <c r="T6" s="20">
        <f t="shared" si="2"/>
        <v>5.2577170239156379</v>
      </c>
      <c r="U6" s="3">
        <f>VLOOKUP($C6,'Team Fixtures'!$A$2:$Q$21,2,FALSE)</f>
        <v>0.88924458672357831</v>
      </c>
      <c r="V6" s="3">
        <f>VLOOKUP($C6,'Team Fixtures'!$A$2:$Q$21,4,FALSE)</f>
        <v>2.8011204481792715E-2</v>
      </c>
      <c r="W6" s="3">
        <f>VLOOKUP($C6,'Team Fixtures'!$A$2:$Q$21,5,FALSE)</f>
        <v>0.86123338224178558</v>
      </c>
      <c r="X6" s="3" t="str">
        <f>VLOOKUP($C6,'Team Fixtures'!$A$2:$Q$21,6,FALSE)</f>
        <v>H</v>
      </c>
      <c r="Y6" s="25">
        <f t="shared" si="3"/>
        <v>1.4844936848538761</v>
      </c>
      <c r="Z6" s="3">
        <f>VLOOKUP($C6,'Team Fixtures'!$A$2:$Q$21,2,FALSE)</f>
        <v>0.88924458672357831</v>
      </c>
      <c r="AA6" s="3">
        <f>VLOOKUP($C6,'Team Fixtures'!$A$2:$Q$21,8,FALSE)</f>
        <v>0.89678055779750687</v>
      </c>
      <c r="AB6" s="3">
        <f>VLOOKUP($C6,'Team Fixtures'!$A$2:$Q$21,9,FALSE)</f>
        <v>-7.5359710739285601E-3</v>
      </c>
      <c r="AC6" s="3" t="str">
        <f>VLOOKUP($C6,'Team Fixtures'!$A$2:$Q$21,10,FALSE)</f>
        <v>A</v>
      </c>
      <c r="AD6" s="22">
        <f t="shared" si="14"/>
        <v>4.3461008713069775</v>
      </c>
      <c r="AE6" s="5">
        <f t="shared" si="4"/>
        <v>8.1189984694882728E-2</v>
      </c>
      <c r="AF6" s="20">
        <f t="shared" si="5"/>
        <v>4.5084808406967429</v>
      </c>
      <c r="AG6" s="3">
        <f>VLOOKUP($C6,'Team Fixtures'!$A$2:$Q$21,2,FALSE)</f>
        <v>0.88924458672357831</v>
      </c>
      <c r="AH6" s="3">
        <f>VLOOKUP($C6,'Team Fixtures'!$A$2:$Q$21,12,FALSE)</f>
        <v>0.10582010582010581</v>
      </c>
      <c r="AI6" s="3">
        <f>VLOOKUP($C6,'Team Fixtures'!$A$2:$Q$21,13,FALSE)</f>
        <v>0.7834244809034725</v>
      </c>
      <c r="AJ6" s="3" t="str">
        <f>VLOOKUP($C6,'Team Fixtures'!$A$2:$Q$21,14,FALSE)</f>
        <v>H</v>
      </c>
      <c r="AK6" s="22">
        <f t="shared" si="15"/>
        <v>5.0599410464423888</v>
      </c>
      <c r="AL6" s="5">
        <f t="shared" si="6"/>
        <v>9.7980933294417871E-2</v>
      </c>
      <c r="AM6" s="20">
        <f t="shared" si="7"/>
        <v>5.2559029130312247</v>
      </c>
      <c r="AN6" s="3">
        <f>VLOOKUP($C6,'Team Fixtures'!$A$2:$Q$21,2,FALSE)</f>
        <v>0.88924458672357831</v>
      </c>
      <c r="AO6" s="3">
        <f>VLOOKUP($C6,'Team Fixtures'!$A$2:$Q$21,16,FALSE)</f>
        <v>0.87939146110891264</v>
      </c>
      <c r="AP6" s="3">
        <f>VLOOKUP($C6,'Team Fixtures'!$A$2:$Q$21,17,FALSE)</f>
        <v>9.8531256146656698E-3</v>
      </c>
      <c r="AQ6" s="3" t="str">
        <f>VLOOKUP($C6,'Team Fixtures'!$A$2:$V$21,18,FALSE)</f>
        <v>H</v>
      </c>
      <c r="AR6" s="22">
        <f t="shared" si="16"/>
        <v>5.0427156195667378</v>
      </c>
      <c r="AS6" s="5">
        <f t="shared" si="8"/>
        <v>9.7575756803448807E-2</v>
      </c>
      <c r="AT6" s="20">
        <f t="shared" si="9"/>
        <v>5.2378671331736353</v>
      </c>
      <c r="AU6" s="3">
        <f>VLOOKUP($C6,'Team Fixtures'!$A$2:$Q$21,2,FALSE)</f>
        <v>0.88924458672357831</v>
      </c>
      <c r="AV6" s="3">
        <f>VLOOKUP($C6,'Team Fixtures'!$A$2:$V$21,20,FALSE)</f>
        <v>0.50125313283208017</v>
      </c>
      <c r="AW6" s="3">
        <f>VLOOKUP($C6,'Team Fixtures'!$A$2:$V$21,21,FALSE)</f>
        <v>0.38799145389149814</v>
      </c>
      <c r="AX6" s="3" t="str">
        <f>VLOOKUP($C6,'Team Fixtures'!$A$2:$V$21,22,FALSE)</f>
        <v>A</v>
      </c>
      <c r="AY6" s="22">
        <f t="shared" si="17"/>
        <v>4.3549082407751927</v>
      </c>
      <c r="AZ6" s="5">
        <f t="shared" si="18"/>
        <v>8.1397151639514082E-2</v>
      </c>
      <c r="BA6" s="20">
        <f t="shared" si="10"/>
        <v>4.5177025440542211</v>
      </c>
      <c r="BB6" s="15">
        <f t="shared" si="11"/>
        <v>17.456965718496914</v>
      </c>
    </row>
    <row r="7" spans="1:54" x14ac:dyDescent="0.25">
      <c r="A7" t="str">
        <f>'Players Full'!CU7</f>
        <v>William Saliba</v>
      </c>
      <c r="B7" t="str">
        <f>VLOOKUP(_xlfn.CONCAT('Players Full'!AK7,'Players Full'!BV7),'Players Summarised'!$A$1:$T$1000,20,0)</f>
        <v>DEF</v>
      </c>
      <c r="C7" t="str">
        <f>VLOOKUP('Players Full'!CF7,Teams!$A$1:$G$21,6,0)</f>
        <v>Arsenal</v>
      </c>
      <c r="D7">
        <f>'Players Full'!BD7/10</f>
        <v>6</v>
      </c>
      <c r="E7" s="10">
        <f>IFERROR(VLOOKUP($A7,'Starting Lineups'!$A$2:$C$510,3,FALSE),0)</f>
        <v>1</v>
      </c>
      <c r="F7" s="5">
        <f>VLOOKUP(A7,'Score &amp; Assist'!$A$1:$G$2000,6,0)</f>
        <v>0.10025062656641603</v>
      </c>
      <c r="G7" s="5">
        <f t="shared" si="0"/>
        <v>0.01</v>
      </c>
      <c r="H7" s="5">
        <f t="shared" si="12"/>
        <v>0</v>
      </c>
      <c r="I7" s="5">
        <f>VLOOKUP(A7,'Score &amp; Assist'!$A$1:$G$2000,7,0)</f>
        <v>4.5351473922902487E-2</v>
      </c>
      <c r="J7" s="5">
        <f>VLOOKUP(A7,'Yellow Card'!$C$1:$E$987,3,0)</f>
        <v>0.11204481792717086</v>
      </c>
      <c r="K7" s="5">
        <f>VLOOKUP(C7,'Team Clean Sheet'!$C$2:$F$21,4,0)</f>
        <v>0.5</v>
      </c>
      <c r="L7" s="5">
        <f>VLOOKUP(C7,'Team Total Goals'!$D$2:$N$21,10,0)</f>
        <v>0.1716867469879518</v>
      </c>
      <c r="M7" s="5">
        <f>VLOOKUP(C7,'Team Total Goals'!$D$2:$N$21,11,0)</f>
        <v>1.9268489673474099E-2</v>
      </c>
      <c r="N7" s="5" t="e">
        <f>VLOOKUP(A7,'Goalkeeper Saves'!$D$2:$N$15,10,0)</f>
        <v>#N/A</v>
      </c>
      <c r="O7" s="5" t="e">
        <f>VLOOKUP(A7,'Goalkeeper Saves'!$D$2:$N$15,11,0)</f>
        <v>#N/A</v>
      </c>
      <c r="P7" s="5">
        <f>IF(B7="DEF",IFERROR(VLOOKUP(A7,'Defensive Contribution - DEF'!A7:H503,8,FALSE),'Defensive Contribution - DEF'!K$2),0)</f>
        <v>0.1148934314558212</v>
      </c>
      <c r="Q7" s="5">
        <f>IF(B7="MID",IFERROR(VLOOKUP(A7,'Defensive Contribution - MID'!A$2:I$500,9,FALSE),'Defensive Contribution - MID'!L$2),0)</f>
        <v>0</v>
      </c>
      <c r="R7" s="22">
        <f t="shared" si="13"/>
        <v>4.5333897528288238</v>
      </c>
      <c r="S7" s="5">
        <f t="shared" si="1"/>
        <v>8.5595393766039599E-2</v>
      </c>
      <c r="T7" s="20">
        <f t="shared" si="2"/>
        <v>4.7045805403609027</v>
      </c>
      <c r="U7" s="3">
        <f>VLOOKUP($C7,'Team Fixtures'!$A$2:$Q$21,2,FALSE)</f>
        <v>0.88924458672357831</v>
      </c>
      <c r="V7" s="3">
        <f>VLOOKUP($C7,'Team Fixtures'!$A$2:$Q$21,4,FALSE)</f>
        <v>2.8011204481792715E-2</v>
      </c>
      <c r="W7" s="3">
        <f>VLOOKUP($C7,'Team Fixtures'!$A$2:$Q$21,5,FALSE)</f>
        <v>0.86123338224178558</v>
      </c>
      <c r="X7" s="3" t="str">
        <f>VLOOKUP($C7,'Team Fixtures'!$A$2:$Q$21,6,FALSE)</f>
        <v>H</v>
      </c>
      <c r="Y7" s="25">
        <f t="shared" si="3"/>
        <v>1.3295579537559947</v>
      </c>
      <c r="Z7" s="3">
        <f>VLOOKUP($C7,'Team Fixtures'!$A$2:$Q$21,2,FALSE)</f>
        <v>0.88924458672357831</v>
      </c>
      <c r="AA7" s="3">
        <f>VLOOKUP($C7,'Team Fixtures'!$A$2:$Q$21,8,FALSE)</f>
        <v>0.89678055779750687</v>
      </c>
      <c r="AB7" s="3">
        <f>VLOOKUP($C7,'Team Fixtures'!$A$2:$Q$21,9,FALSE)</f>
        <v>-7.5359710739285601E-3</v>
      </c>
      <c r="AC7" s="3" t="str">
        <f>VLOOKUP($C7,'Team Fixtures'!$A$2:$Q$21,10,FALSE)</f>
        <v>A</v>
      </c>
      <c r="AD7" s="22">
        <f t="shared" si="14"/>
        <v>3.892500884462057</v>
      </c>
      <c r="AE7" s="5">
        <f t="shared" si="4"/>
        <v>7.0520405804316511E-2</v>
      </c>
      <c r="AF7" s="20">
        <f t="shared" si="5"/>
        <v>4.0335416960706905</v>
      </c>
      <c r="AG7" s="3">
        <f>VLOOKUP($C7,'Team Fixtures'!$A$2:$Q$21,2,FALSE)</f>
        <v>0.88924458672357831</v>
      </c>
      <c r="AH7" s="3">
        <f>VLOOKUP($C7,'Team Fixtures'!$A$2:$Q$21,12,FALSE)</f>
        <v>0.10582010582010581</v>
      </c>
      <c r="AI7" s="3">
        <f>VLOOKUP($C7,'Team Fixtures'!$A$2:$Q$21,13,FALSE)</f>
        <v>0.7834244809034725</v>
      </c>
      <c r="AJ7" s="3" t="str">
        <f>VLOOKUP($C7,'Team Fixtures'!$A$2:$Q$21,14,FALSE)</f>
        <v>H</v>
      </c>
      <c r="AK7" s="22">
        <f t="shared" si="15"/>
        <v>4.531837981174113</v>
      </c>
      <c r="AL7" s="5">
        <f t="shared" si="6"/>
        <v>8.5558892993177482E-2</v>
      </c>
      <c r="AM7" s="20">
        <f t="shared" si="7"/>
        <v>4.7029557671604678</v>
      </c>
      <c r="AN7" s="3">
        <f>VLOOKUP($C7,'Team Fixtures'!$A$2:$Q$21,2,FALSE)</f>
        <v>0.88924458672357831</v>
      </c>
      <c r="AO7" s="3">
        <f>VLOOKUP($C7,'Team Fixtures'!$A$2:$Q$21,16,FALSE)</f>
        <v>0.87939146110891264</v>
      </c>
      <c r="AP7" s="3">
        <f>VLOOKUP($C7,'Team Fixtures'!$A$2:$Q$21,17,FALSE)</f>
        <v>9.8531256146656698E-3</v>
      </c>
      <c r="AQ7" s="3" t="str">
        <f>VLOOKUP($C7,'Team Fixtures'!$A$2:$V$21,18,FALSE)</f>
        <v>H</v>
      </c>
      <c r="AR7" s="22">
        <f t="shared" si="16"/>
        <v>4.5164103619507827</v>
      </c>
      <c r="AS7" s="5">
        <f t="shared" si="8"/>
        <v>8.519600453380631E-2</v>
      </c>
      <c r="AT7" s="20">
        <f t="shared" si="9"/>
        <v>4.6868023710183957</v>
      </c>
      <c r="AU7" s="3">
        <f>VLOOKUP($C7,'Team Fixtures'!$A$2:$Q$21,2,FALSE)</f>
        <v>0.88924458672357831</v>
      </c>
      <c r="AV7" s="3">
        <f>VLOOKUP($C7,'Team Fixtures'!$A$2:$V$21,20,FALSE)</f>
        <v>0.50125313283208017</v>
      </c>
      <c r="AW7" s="3">
        <f>VLOOKUP($C7,'Team Fixtures'!$A$2:$V$21,21,FALSE)</f>
        <v>0.38799145389149814</v>
      </c>
      <c r="AX7" s="3" t="str">
        <f>VLOOKUP($C7,'Team Fixtures'!$A$2:$V$21,22,FALSE)</f>
        <v>A</v>
      </c>
      <c r="AY7" s="22">
        <f t="shared" si="17"/>
        <v>3.9003890339689278</v>
      </c>
      <c r="AZ7" s="5">
        <f t="shared" si="18"/>
        <v>7.0705950857017127E-2</v>
      </c>
      <c r="BA7" s="20">
        <f t="shared" si="10"/>
        <v>4.0418009356829616</v>
      </c>
      <c r="BB7" s="15">
        <f t="shared" si="11"/>
        <v>15.619621697366622</v>
      </c>
    </row>
    <row r="8" spans="1:54" x14ac:dyDescent="0.25">
      <c r="A8" t="str">
        <f>'Players Full'!CU8</f>
        <v>Riccardo Calafiori</v>
      </c>
      <c r="B8" t="str">
        <f>VLOOKUP(_xlfn.CONCAT('Players Full'!AK8,'Players Full'!BV8),'Players Summarised'!$A$1:$T$1000,20,0)</f>
        <v>DEF</v>
      </c>
      <c r="C8" t="str">
        <f>VLOOKUP('Players Full'!CF8,Teams!$A$1:$G$21,6,0)</f>
        <v>Arsenal</v>
      </c>
      <c r="D8">
        <f>'Players Full'!BD8/10</f>
        <v>5.5</v>
      </c>
      <c r="E8" s="10">
        <f>IFERROR(VLOOKUP($A8,'Starting Lineups'!$A$2:$C$510,3,FALSE),0)</f>
        <v>0</v>
      </c>
      <c r="F8" s="5">
        <f>VLOOKUP(A8,'Score &amp; Assist'!$A$1:$G$2000,6,0)</f>
        <v>0.11204481792717086</v>
      </c>
      <c r="G8" s="5">
        <f t="shared" si="0"/>
        <v>0.01</v>
      </c>
      <c r="H8" s="5">
        <f t="shared" si="12"/>
        <v>0</v>
      </c>
      <c r="I8" s="5">
        <f>VLOOKUP(A8,'Score &amp; Assist'!$A$1:$G$2000,7,0)</f>
        <v>0.13605442176870747</v>
      </c>
      <c r="J8" s="5">
        <f>VLOOKUP(A8,'Yellow Card'!$C$1:$E$987,3,0)</f>
        <v>0.17316017316017315</v>
      </c>
      <c r="K8" s="5">
        <f>VLOOKUP(C8,'Team Clean Sheet'!$C$2:$F$21,4,0)</f>
        <v>0.5</v>
      </c>
      <c r="L8" s="5">
        <f>VLOOKUP(C8,'Team Total Goals'!$D$2:$N$21,10,0)</f>
        <v>0.1716867469879518</v>
      </c>
      <c r="M8" s="5">
        <f>VLOOKUP(C8,'Team Total Goals'!$D$2:$N$21,11,0)</f>
        <v>1.9268489673474099E-2</v>
      </c>
      <c r="N8" s="5" t="e">
        <f>VLOOKUP(A8,'Goalkeeper Saves'!$D$2:$N$15,10,0)</f>
        <v>#N/A</v>
      </c>
      <c r="O8" s="5" t="e">
        <f>VLOOKUP(A8,'Goalkeeper Saves'!$D$2:$N$15,11,0)</f>
        <v>#N/A</v>
      </c>
      <c r="P8" s="5">
        <f>IF(B8="DEF",IFERROR(VLOOKUP(A8,'Defensive Contribution - DEF'!A8:H504,8,FALSE),'Defensive Contribution - DEF'!K$2),0)</f>
        <v>0.11357041312371852</v>
      </c>
      <c r="Q8" s="5">
        <f>IF(B8="MID",IFERROR(VLOOKUP(A8,'Defensive Contribution - MID'!A$2:I$500,9,FALSE),'Defensive Contribution - MID'!L$2),0)</f>
        <v>0</v>
      </c>
      <c r="R8" s="22">
        <f t="shared" si="13"/>
        <v>0</v>
      </c>
      <c r="S8" s="5">
        <f t="shared" si="1"/>
        <v>0</v>
      </c>
      <c r="T8" s="20">
        <f t="shared" si="2"/>
        <v>0</v>
      </c>
      <c r="U8" s="3">
        <f>VLOOKUP($C8,'Team Fixtures'!$A$2:$Q$21,2,FALSE)</f>
        <v>0.88924458672357831</v>
      </c>
      <c r="V8" s="3">
        <f>VLOOKUP($C8,'Team Fixtures'!$A$2:$Q$21,4,FALSE)</f>
        <v>2.8011204481792715E-2</v>
      </c>
      <c r="W8" s="3">
        <f>VLOOKUP($C8,'Team Fixtures'!$A$2:$Q$21,5,FALSE)</f>
        <v>0.86123338224178558</v>
      </c>
      <c r="X8" s="3" t="str">
        <f>VLOOKUP($C8,'Team Fixtures'!$A$2:$Q$21,6,FALSE)</f>
        <v>H</v>
      </c>
      <c r="Y8" s="25">
        <f t="shared" si="3"/>
        <v>0</v>
      </c>
      <c r="Z8" s="3">
        <f>VLOOKUP($C8,'Team Fixtures'!$A$2:$Q$21,2,FALSE)</f>
        <v>0.88924458672357831</v>
      </c>
      <c r="AA8" s="3">
        <f>VLOOKUP($C8,'Team Fixtures'!$A$2:$Q$21,8,FALSE)</f>
        <v>0.89678055779750687</v>
      </c>
      <c r="AB8" s="3">
        <f>VLOOKUP($C8,'Team Fixtures'!$A$2:$Q$21,9,FALSE)</f>
        <v>-7.5359710739285601E-3</v>
      </c>
      <c r="AC8" s="3" t="str">
        <f>VLOOKUP($C8,'Team Fixtures'!$A$2:$Q$21,10,FALSE)</f>
        <v>A</v>
      </c>
      <c r="AD8" s="22">
        <f t="shared" si="14"/>
        <v>0</v>
      </c>
      <c r="AE8" s="5">
        <f t="shared" si="4"/>
        <v>0</v>
      </c>
      <c r="AF8" s="20">
        <f t="shared" si="5"/>
        <v>0</v>
      </c>
      <c r="AG8" s="3">
        <f>VLOOKUP($C8,'Team Fixtures'!$A$2:$Q$21,2,FALSE)</f>
        <v>0.88924458672357831</v>
      </c>
      <c r="AH8" s="3">
        <f>VLOOKUP($C8,'Team Fixtures'!$A$2:$Q$21,12,FALSE)</f>
        <v>0.10582010582010581</v>
      </c>
      <c r="AI8" s="3">
        <f>VLOOKUP($C8,'Team Fixtures'!$A$2:$Q$21,13,FALSE)</f>
        <v>0.7834244809034725</v>
      </c>
      <c r="AJ8" s="3" t="str">
        <f>VLOOKUP($C8,'Team Fixtures'!$A$2:$Q$21,14,FALSE)</f>
        <v>H</v>
      </c>
      <c r="AK8" s="22">
        <f t="shared" si="15"/>
        <v>0</v>
      </c>
      <c r="AL8" s="5">
        <f t="shared" si="6"/>
        <v>0</v>
      </c>
      <c r="AM8" s="20">
        <f t="shared" si="7"/>
        <v>0</v>
      </c>
      <c r="AN8" s="3">
        <f>VLOOKUP($C8,'Team Fixtures'!$A$2:$Q$21,2,FALSE)</f>
        <v>0.88924458672357831</v>
      </c>
      <c r="AO8" s="3">
        <f>VLOOKUP($C8,'Team Fixtures'!$A$2:$Q$21,16,FALSE)</f>
        <v>0.87939146110891264</v>
      </c>
      <c r="AP8" s="3">
        <f>VLOOKUP($C8,'Team Fixtures'!$A$2:$Q$21,17,FALSE)</f>
        <v>9.8531256146656698E-3</v>
      </c>
      <c r="AQ8" s="3" t="str">
        <f>VLOOKUP($C8,'Team Fixtures'!$A$2:$V$21,18,FALSE)</f>
        <v>H</v>
      </c>
      <c r="AR8" s="22">
        <f t="shared" si="16"/>
        <v>0</v>
      </c>
      <c r="AS8" s="5">
        <f t="shared" si="8"/>
        <v>0</v>
      </c>
      <c r="AT8" s="20">
        <f t="shared" si="9"/>
        <v>0</v>
      </c>
      <c r="AU8" s="3">
        <f>VLOOKUP($C8,'Team Fixtures'!$A$2:$Q$21,2,FALSE)</f>
        <v>0.88924458672357831</v>
      </c>
      <c r="AV8" s="3">
        <f>VLOOKUP($C8,'Team Fixtures'!$A$2:$V$21,20,FALSE)</f>
        <v>0.50125313283208017</v>
      </c>
      <c r="AW8" s="3">
        <f>VLOOKUP($C8,'Team Fixtures'!$A$2:$V$21,21,FALSE)</f>
        <v>0.38799145389149814</v>
      </c>
      <c r="AX8" s="3" t="str">
        <f>VLOOKUP($C8,'Team Fixtures'!$A$2:$V$21,22,FALSE)</f>
        <v>A</v>
      </c>
      <c r="AY8" s="22">
        <f t="shared" si="17"/>
        <v>0</v>
      </c>
      <c r="AZ8" s="5">
        <f t="shared" si="18"/>
        <v>0</v>
      </c>
      <c r="BA8" s="20">
        <f t="shared" si="10"/>
        <v>0</v>
      </c>
      <c r="BB8" s="15">
        <f t="shared" si="11"/>
        <v>0</v>
      </c>
    </row>
    <row r="9" spans="1:54" x14ac:dyDescent="0.25">
      <c r="A9" t="str">
        <f>'Players Full'!CU9</f>
        <v>Jurrian Timber</v>
      </c>
      <c r="B9" t="str">
        <f>VLOOKUP(_xlfn.CONCAT('Players Full'!AK9,'Players Full'!BV9),'Players Summarised'!$A$1:$T$1000,20,0)</f>
        <v>DEF</v>
      </c>
      <c r="C9" t="str">
        <f>VLOOKUP('Players Full'!CF9,Teams!$A$1:$G$21,6,0)</f>
        <v>Arsenal</v>
      </c>
      <c r="D9">
        <f>'Players Full'!BD9/10</f>
        <v>5.5</v>
      </c>
      <c r="E9" s="10">
        <f>IFERROR(VLOOKUP($A9,'Starting Lineups'!$A$2:$C$510,3,FALSE),0)</f>
        <v>0</v>
      </c>
      <c r="F9" s="5" t="e">
        <f>VLOOKUP(A9,'Score &amp; Assist'!$A$1:$G$2000,6,0)</f>
        <v>#N/A</v>
      </c>
      <c r="G9" s="5" t="e">
        <f t="shared" si="0"/>
        <v>#N/A</v>
      </c>
      <c r="H9" s="5" t="e">
        <f t="shared" si="12"/>
        <v>#N/A</v>
      </c>
      <c r="I9" s="5" t="e">
        <f>VLOOKUP(A9,'Score &amp; Assist'!$A$1:$G$2000,7,0)</f>
        <v>#N/A</v>
      </c>
      <c r="J9" s="5" t="e">
        <f>VLOOKUP(A9,'Yellow Card'!$C$1:$E$987,3,0)</f>
        <v>#N/A</v>
      </c>
      <c r="K9" s="5">
        <f>VLOOKUP(C9,'Team Clean Sheet'!$C$2:$F$21,4,0)</f>
        <v>0.5</v>
      </c>
      <c r="L9" s="5">
        <f>VLOOKUP(C9,'Team Total Goals'!$D$2:$N$21,10,0)</f>
        <v>0.1716867469879518</v>
      </c>
      <c r="M9" s="5">
        <f>VLOOKUP(C9,'Team Total Goals'!$D$2:$N$21,11,0)</f>
        <v>1.9268489673474099E-2</v>
      </c>
      <c r="N9" s="5" t="e">
        <f>VLOOKUP(A9,'Goalkeeper Saves'!$D$2:$N$15,10,0)</f>
        <v>#N/A</v>
      </c>
      <c r="O9" s="5" t="e">
        <f>VLOOKUP(A9,'Goalkeeper Saves'!$D$2:$N$15,11,0)</f>
        <v>#N/A</v>
      </c>
      <c r="P9" s="5">
        <f>IF(B9="DEF",IFERROR(VLOOKUP(A9,'Defensive Contribution - DEF'!A9:H505,8,FALSE),'Defensive Contribution - DEF'!K$2),0)</f>
        <v>0.29152339856241527</v>
      </c>
      <c r="Q9" s="5">
        <f>IF(B9="MID",IFERROR(VLOOKUP(A9,'Defensive Contribution - MID'!A$2:I$500,9,FALSE),'Defensive Contribution - MID'!L$2),0)</f>
        <v>0</v>
      </c>
      <c r="R9" s="22">
        <f t="shared" si="13"/>
        <v>0</v>
      </c>
      <c r="S9" s="5">
        <f t="shared" si="1"/>
        <v>0</v>
      </c>
      <c r="T9" s="20">
        <f t="shared" si="2"/>
        <v>0</v>
      </c>
      <c r="U9" s="3">
        <f>VLOOKUP($C9,'Team Fixtures'!$A$2:$Q$21,2,FALSE)</f>
        <v>0.88924458672357831</v>
      </c>
      <c r="V9" s="3">
        <f>VLOOKUP($C9,'Team Fixtures'!$A$2:$Q$21,4,FALSE)</f>
        <v>2.8011204481792715E-2</v>
      </c>
      <c r="W9" s="3">
        <f>VLOOKUP($C9,'Team Fixtures'!$A$2:$Q$21,5,FALSE)</f>
        <v>0.86123338224178558</v>
      </c>
      <c r="X9" s="3" t="str">
        <f>VLOOKUP($C9,'Team Fixtures'!$A$2:$Q$21,6,FALSE)</f>
        <v>H</v>
      </c>
      <c r="Y9" s="25">
        <f t="shared" si="3"/>
        <v>0</v>
      </c>
      <c r="Z9" s="3">
        <f>VLOOKUP($C9,'Team Fixtures'!$A$2:$Q$21,2,FALSE)</f>
        <v>0.88924458672357831</v>
      </c>
      <c r="AA9" s="3">
        <f>VLOOKUP($C9,'Team Fixtures'!$A$2:$Q$21,8,FALSE)</f>
        <v>0.89678055779750687</v>
      </c>
      <c r="AB9" s="3">
        <f>VLOOKUP($C9,'Team Fixtures'!$A$2:$Q$21,9,FALSE)</f>
        <v>-7.5359710739285601E-3</v>
      </c>
      <c r="AC9" s="3" t="str">
        <f>VLOOKUP($C9,'Team Fixtures'!$A$2:$Q$21,10,FALSE)</f>
        <v>A</v>
      </c>
      <c r="AD9" s="22">
        <f t="shared" si="14"/>
        <v>0</v>
      </c>
      <c r="AE9" s="5">
        <f t="shared" si="4"/>
        <v>0</v>
      </c>
      <c r="AF9" s="20">
        <f t="shared" si="5"/>
        <v>0</v>
      </c>
      <c r="AG9" s="3">
        <f>VLOOKUP($C9,'Team Fixtures'!$A$2:$Q$21,2,FALSE)</f>
        <v>0.88924458672357831</v>
      </c>
      <c r="AH9" s="3">
        <f>VLOOKUP($C9,'Team Fixtures'!$A$2:$Q$21,12,FALSE)</f>
        <v>0.10582010582010581</v>
      </c>
      <c r="AI9" s="3">
        <f>VLOOKUP($C9,'Team Fixtures'!$A$2:$Q$21,13,FALSE)</f>
        <v>0.7834244809034725</v>
      </c>
      <c r="AJ9" s="3" t="str">
        <f>VLOOKUP($C9,'Team Fixtures'!$A$2:$Q$21,14,FALSE)</f>
        <v>H</v>
      </c>
      <c r="AK9" s="22">
        <f t="shared" si="15"/>
        <v>0</v>
      </c>
      <c r="AL9" s="5">
        <f t="shared" si="6"/>
        <v>0</v>
      </c>
      <c r="AM9" s="20">
        <f t="shared" si="7"/>
        <v>0</v>
      </c>
      <c r="AN9" s="3">
        <f>VLOOKUP($C9,'Team Fixtures'!$A$2:$Q$21,2,FALSE)</f>
        <v>0.88924458672357831</v>
      </c>
      <c r="AO9" s="3">
        <f>VLOOKUP($C9,'Team Fixtures'!$A$2:$Q$21,16,FALSE)</f>
        <v>0.87939146110891264</v>
      </c>
      <c r="AP9" s="3">
        <f>VLOOKUP($C9,'Team Fixtures'!$A$2:$Q$21,17,FALSE)</f>
        <v>9.8531256146656698E-3</v>
      </c>
      <c r="AQ9" s="3" t="str">
        <f>VLOOKUP($C9,'Team Fixtures'!$A$2:$V$21,18,FALSE)</f>
        <v>H</v>
      </c>
      <c r="AR9" s="22">
        <f t="shared" si="16"/>
        <v>0</v>
      </c>
      <c r="AS9" s="5">
        <f t="shared" si="8"/>
        <v>0</v>
      </c>
      <c r="AT9" s="20">
        <f t="shared" si="9"/>
        <v>0</v>
      </c>
      <c r="AU9" s="3">
        <f>VLOOKUP($C9,'Team Fixtures'!$A$2:$Q$21,2,FALSE)</f>
        <v>0.88924458672357831</v>
      </c>
      <c r="AV9" s="3">
        <f>VLOOKUP($C9,'Team Fixtures'!$A$2:$V$21,20,FALSE)</f>
        <v>0.50125313283208017</v>
      </c>
      <c r="AW9" s="3">
        <f>VLOOKUP($C9,'Team Fixtures'!$A$2:$V$21,21,FALSE)</f>
        <v>0.38799145389149814</v>
      </c>
      <c r="AX9" s="3" t="str">
        <f>VLOOKUP($C9,'Team Fixtures'!$A$2:$V$21,22,FALSE)</f>
        <v>A</v>
      </c>
      <c r="AY9" s="22">
        <f t="shared" si="17"/>
        <v>0</v>
      </c>
      <c r="AZ9" s="5">
        <f t="shared" si="18"/>
        <v>0</v>
      </c>
      <c r="BA9" s="20">
        <f t="shared" si="10"/>
        <v>0</v>
      </c>
      <c r="BB9" s="15">
        <f t="shared" si="11"/>
        <v>0</v>
      </c>
    </row>
    <row r="10" spans="1:54" x14ac:dyDescent="0.25">
      <c r="A10" t="str">
        <f>'Players Full'!CU10</f>
        <v>Jakub Kiwior</v>
      </c>
      <c r="B10" t="str">
        <f>VLOOKUP(_xlfn.CONCAT('Players Full'!AK10,'Players Full'!BV10),'Players Summarised'!$A$1:$T$1000,20,0)</f>
        <v>DEF</v>
      </c>
      <c r="C10" t="str">
        <f>VLOOKUP('Players Full'!CF10,Teams!$A$1:$G$21,6,0)</f>
        <v>Arsenal</v>
      </c>
      <c r="D10">
        <f>'Players Full'!BD10/10</f>
        <v>5.5</v>
      </c>
      <c r="E10" s="10">
        <f>IFERROR(VLOOKUP($A10,'Starting Lineups'!$A$2:$C$510,3,FALSE),0)</f>
        <v>0</v>
      </c>
      <c r="F10" s="5">
        <f>VLOOKUP(A10,'Score &amp; Assist'!$A$1:$G$2000,6,0)</f>
        <v>0.10025062656641603</v>
      </c>
      <c r="G10" s="5">
        <f t="shared" si="0"/>
        <v>0.01</v>
      </c>
      <c r="H10" s="5">
        <f t="shared" si="12"/>
        <v>0</v>
      </c>
      <c r="I10" s="5">
        <f>VLOOKUP(A10,'Score &amp; Assist'!$A$1:$G$2000,7,0)</f>
        <v>0.10582010582010581</v>
      </c>
      <c r="J10" s="5">
        <f>VLOOKUP(A10,'Yellow Card'!$C$1:$E$987,3,0)</f>
        <v>0.13605442176870747</v>
      </c>
      <c r="K10" s="5">
        <f>VLOOKUP(C10,'Team Clean Sheet'!$C$2:$F$21,4,0)</f>
        <v>0.5</v>
      </c>
      <c r="L10" s="5">
        <f>VLOOKUP(C10,'Team Total Goals'!$D$2:$N$21,10,0)</f>
        <v>0.1716867469879518</v>
      </c>
      <c r="M10" s="5">
        <f>VLOOKUP(C10,'Team Total Goals'!$D$2:$N$21,11,0)</f>
        <v>1.9268489673474099E-2</v>
      </c>
      <c r="N10" s="5" t="e">
        <f>VLOOKUP(A10,'Goalkeeper Saves'!$D$2:$N$15,10,0)</f>
        <v>#N/A</v>
      </c>
      <c r="O10" s="5" t="e">
        <f>VLOOKUP(A10,'Goalkeeper Saves'!$D$2:$N$15,11,0)</f>
        <v>#N/A</v>
      </c>
      <c r="P10" s="5">
        <f>IF(B10="DEF",IFERROR(VLOOKUP(A10,'Defensive Contribution - DEF'!A10:H506,8,FALSE),'Defensive Contribution - DEF'!K$2),0)</f>
        <v>0.22344251678083882</v>
      </c>
      <c r="Q10" s="5">
        <f>IF(B10="MID",IFERROR(VLOOKUP(A10,'Defensive Contribution - MID'!A$2:I$500,9,FALSE),'Defensive Contribution - MID'!L$2),0)</f>
        <v>0</v>
      </c>
      <c r="R10" s="22">
        <f t="shared" si="13"/>
        <v>0</v>
      </c>
      <c r="S10" s="5">
        <f t="shared" si="1"/>
        <v>0</v>
      </c>
      <c r="T10" s="20">
        <f t="shared" si="2"/>
        <v>0</v>
      </c>
      <c r="U10" s="3">
        <f>VLOOKUP($C10,'Team Fixtures'!$A$2:$Q$21,2,FALSE)</f>
        <v>0.88924458672357831</v>
      </c>
      <c r="V10" s="3">
        <f>VLOOKUP($C10,'Team Fixtures'!$A$2:$Q$21,4,FALSE)</f>
        <v>2.8011204481792715E-2</v>
      </c>
      <c r="W10" s="3">
        <f>VLOOKUP($C10,'Team Fixtures'!$A$2:$Q$21,5,FALSE)</f>
        <v>0.86123338224178558</v>
      </c>
      <c r="X10" s="3" t="str">
        <f>VLOOKUP($C10,'Team Fixtures'!$A$2:$Q$21,6,FALSE)</f>
        <v>H</v>
      </c>
      <c r="Y10" s="25">
        <f t="shared" si="3"/>
        <v>0</v>
      </c>
      <c r="Z10" s="3">
        <f>VLOOKUP($C10,'Team Fixtures'!$A$2:$Q$21,2,FALSE)</f>
        <v>0.88924458672357831</v>
      </c>
      <c r="AA10" s="3">
        <f>VLOOKUP($C10,'Team Fixtures'!$A$2:$Q$21,8,FALSE)</f>
        <v>0.89678055779750687</v>
      </c>
      <c r="AB10" s="3">
        <f>VLOOKUP($C10,'Team Fixtures'!$A$2:$Q$21,9,FALSE)</f>
        <v>-7.5359710739285601E-3</v>
      </c>
      <c r="AC10" s="3" t="str">
        <f>VLOOKUP($C10,'Team Fixtures'!$A$2:$Q$21,10,FALSE)</f>
        <v>A</v>
      </c>
      <c r="AD10" s="22">
        <f t="shared" si="14"/>
        <v>0</v>
      </c>
      <c r="AE10" s="5">
        <f t="shared" si="4"/>
        <v>0</v>
      </c>
      <c r="AF10" s="20">
        <f t="shared" si="5"/>
        <v>0</v>
      </c>
      <c r="AG10" s="3">
        <f>VLOOKUP($C10,'Team Fixtures'!$A$2:$Q$21,2,FALSE)</f>
        <v>0.88924458672357831</v>
      </c>
      <c r="AH10" s="3">
        <f>VLOOKUP($C10,'Team Fixtures'!$A$2:$Q$21,12,FALSE)</f>
        <v>0.10582010582010581</v>
      </c>
      <c r="AI10" s="3">
        <f>VLOOKUP($C10,'Team Fixtures'!$A$2:$Q$21,13,FALSE)</f>
        <v>0.7834244809034725</v>
      </c>
      <c r="AJ10" s="3" t="str">
        <f>VLOOKUP($C10,'Team Fixtures'!$A$2:$Q$21,14,FALSE)</f>
        <v>H</v>
      </c>
      <c r="AK10" s="22">
        <f t="shared" si="15"/>
        <v>0</v>
      </c>
      <c r="AL10" s="5">
        <f t="shared" si="6"/>
        <v>0</v>
      </c>
      <c r="AM10" s="20">
        <f t="shared" si="7"/>
        <v>0</v>
      </c>
      <c r="AN10" s="3">
        <f>VLOOKUP($C10,'Team Fixtures'!$A$2:$Q$21,2,FALSE)</f>
        <v>0.88924458672357831</v>
      </c>
      <c r="AO10" s="3">
        <f>VLOOKUP($C10,'Team Fixtures'!$A$2:$Q$21,16,FALSE)</f>
        <v>0.87939146110891264</v>
      </c>
      <c r="AP10" s="3">
        <f>VLOOKUP($C10,'Team Fixtures'!$A$2:$Q$21,17,FALSE)</f>
        <v>9.8531256146656698E-3</v>
      </c>
      <c r="AQ10" s="3" t="str">
        <f>VLOOKUP($C10,'Team Fixtures'!$A$2:$V$21,18,FALSE)</f>
        <v>H</v>
      </c>
      <c r="AR10" s="22">
        <f t="shared" si="16"/>
        <v>0</v>
      </c>
      <c r="AS10" s="5">
        <f t="shared" si="8"/>
        <v>0</v>
      </c>
      <c r="AT10" s="20">
        <f t="shared" si="9"/>
        <v>0</v>
      </c>
      <c r="AU10" s="3">
        <f>VLOOKUP($C10,'Team Fixtures'!$A$2:$Q$21,2,FALSE)</f>
        <v>0.88924458672357831</v>
      </c>
      <c r="AV10" s="3">
        <f>VLOOKUP($C10,'Team Fixtures'!$A$2:$V$21,20,FALSE)</f>
        <v>0.50125313283208017</v>
      </c>
      <c r="AW10" s="3">
        <f>VLOOKUP($C10,'Team Fixtures'!$A$2:$V$21,21,FALSE)</f>
        <v>0.38799145389149814</v>
      </c>
      <c r="AX10" s="3" t="str">
        <f>VLOOKUP($C10,'Team Fixtures'!$A$2:$V$21,22,FALSE)</f>
        <v>A</v>
      </c>
      <c r="AY10" s="22">
        <f t="shared" si="17"/>
        <v>0</v>
      </c>
      <c r="AZ10" s="5">
        <f t="shared" si="18"/>
        <v>0</v>
      </c>
      <c r="BA10" s="20">
        <f t="shared" si="10"/>
        <v>0</v>
      </c>
      <c r="BB10" s="15">
        <f t="shared" si="11"/>
        <v>0</v>
      </c>
    </row>
    <row r="11" spans="1:54" x14ac:dyDescent="0.25">
      <c r="A11" t="str">
        <f>'Players Full'!CU11</f>
        <v>Myles Lewis-Skelly</v>
      </c>
      <c r="B11" t="str">
        <f>VLOOKUP(_xlfn.CONCAT('Players Full'!AK11,'Players Full'!BV11),'Players Summarised'!$A$1:$T$1000,20,0)</f>
        <v>DEF</v>
      </c>
      <c r="C11" t="str">
        <f>VLOOKUP('Players Full'!CF11,Teams!$A$1:$G$21,6,0)</f>
        <v>Arsenal</v>
      </c>
      <c r="D11">
        <f>'Players Full'!BD11/10</f>
        <v>5.5</v>
      </c>
      <c r="E11" s="10">
        <f>IFERROR(VLOOKUP($A11,'Starting Lineups'!$A$2:$C$510,3,FALSE),0)</f>
        <v>1</v>
      </c>
      <c r="F11" s="5">
        <f>VLOOKUP(A11,'Score &amp; Assist'!$A$1:$G$2000,6,0)</f>
        <v>0.13605442176870747</v>
      </c>
      <c r="G11" s="5">
        <f t="shared" si="0"/>
        <v>0.01</v>
      </c>
      <c r="H11" s="5">
        <f t="shared" si="12"/>
        <v>0</v>
      </c>
      <c r="I11" s="5">
        <f>VLOOKUP(A11,'Score &amp; Assist'!$A$1:$G$2000,7,0)</f>
        <v>9.5238095238095233E-2</v>
      </c>
      <c r="J11" s="5">
        <f>VLOOKUP(A11,'Yellow Card'!$C$1:$E$987,3,0)</f>
        <v>0.17316017316017315</v>
      </c>
      <c r="K11" s="5">
        <f>VLOOKUP(C11,'Team Clean Sheet'!$C$2:$F$21,4,0)</f>
        <v>0.5</v>
      </c>
      <c r="L11" s="5">
        <f>VLOOKUP(C11,'Team Total Goals'!$D$2:$N$21,10,0)</f>
        <v>0.1716867469879518</v>
      </c>
      <c r="M11" s="5">
        <f>VLOOKUP(C11,'Team Total Goals'!$D$2:$N$21,11,0)</f>
        <v>1.9268489673474099E-2</v>
      </c>
      <c r="N11" s="5" t="e">
        <f>VLOOKUP(A11,'Goalkeeper Saves'!$D$2:$N$15,10,0)</f>
        <v>#N/A</v>
      </c>
      <c r="O11" s="5" t="e">
        <f>VLOOKUP(A11,'Goalkeeper Saves'!$D$2:$N$15,11,0)</f>
        <v>#N/A</v>
      </c>
      <c r="P11" s="5">
        <f>IF(B11="DEF",IFERROR(VLOOKUP(A11,'Defensive Contribution - DEF'!A11:H507,8,FALSE),'Defensive Contribution - DEF'!K$2),0)</f>
        <v>1.3437178564301377E-2</v>
      </c>
      <c r="Q11" s="5">
        <f>IF(B11="MID",IFERROR(VLOOKUP(A11,'Defensive Contribution - MID'!A$2:I$500,9,FALSE),'Defensive Contribution - MID'!L$2),0)</f>
        <v>0</v>
      </c>
      <c r="R11" s="22">
        <f t="shared" si="13"/>
        <v>4.6338445269721085</v>
      </c>
      <c r="S11" s="5">
        <f t="shared" si="1"/>
        <v>8.7958290963437935E-2</v>
      </c>
      <c r="T11" s="20">
        <f t="shared" si="2"/>
        <v>4.809761108898984</v>
      </c>
      <c r="U11" s="3">
        <f>VLOOKUP($C11,'Team Fixtures'!$A$2:$Q$21,2,FALSE)</f>
        <v>0.88924458672357831</v>
      </c>
      <c r="V11" s="3">
        <f>VLOOKUP($C11,'Team Fixtures'!$A$2:$Q$21,4,FALSE)</f>
        <v>2.8011204481792715E-2</v>
      </c>
      <c r="W11" s="3">
        <f>VLOOKUP($C11,'Team Fixtures'!$A$2:$Q$21,5,FALSE)</f>
        <v>0.86123338224178558</v>
      </c>
      <c r="X11" s="3" t="str">
        <f>VLOOKUP($C11,'Team Fixtures'!$A$2:$Q$21,6,FALSE)</f>
        <v>H</v>
      </c>
      <c r="Y11" s="25">
        <f t="shared" si="3"/>
        <v>1.3590194497307506</v>
      </c>
      <c r="Z11" s="3">
        <f>VLOOKUP($C11,'Team Fixtures'!$A$2:$Q$21,2,FALSE)</f>
        <v>0.88924458672357831</v>
      </c>
      <c r="AA11" s="3">
        <f>VLOOKUP($C11,'Team Fixtures'!$A$2:$Q$21,8,FALSE)</f>
        <v>0.89678055779750687</v>
      </c>
      <c r="AB11" s="3">
        <f>VLOOKUP($C11,'Team Fixtures'!$A$2:$Q$21,9,FALSE)</f>
        <v>-7.5359710739285601E-3</v>
      </c>
      <c r="AC11" s="3" t="str">
        <f>VLOOKUP($C11,'Team Fixtures'!$A$2:$Q$21,10,FALSE)</f>
        <v>A</v>
      </c>
      <c r="AD11" s="22">
        <f t="shared" si="14"/>
        <v>3.9787542883210953</v>
      </c>
      <c r="AE11" s="5">
        <f t="shared" si="4"/>
        <v>7.2549258369888805E-2</v>
      </c>
      <c r="AF11" s="20">
        <f t="shared" si="5"/>
        <v>4.1238528050608734</v>
      </c>
      <c r="AG11" s="3">
        <f>VLOOKUP($C11,'Team Fixtures'!$A$2:$Q$21,2,FALSE)</f>
        <v>0.88924458672357831</v>
      </c>
      <c r="AH11" s="3">
        <f>VLOOKUP($C11,'Team Fixtures'!$A$2:$Q$21,12,FALSE)</f>
        <v>0.10582010582010581</v>
      </c>
      <c r="AI11" s="3">
        <f>VLOOKUP($C11,'Team Fixtures'!$A$2:$Q$21,13,FALSE)</f>
        <v>0.7834244809034725</v>
      </c>
      <c r="AJ11" s="3" t="str">
        <f>VLOOKUP($C11,'Team Fixtures'!$A$2:$Q$21,14,FALSE)</f>
        <v>H</v>
      </c>
      <c r="AK11" s="22">
        <f t="shared" si="15"/>
        <v>4.6322583698178939</v>
      </c>
      <c r="AL11" s="5">
        <f t="shared" si="6"/>
        <v>8.7920981374856502E-2</v>
      </c>
      <c r="AM11" s="20">
        <f t="shared" si="7"/>
        <v>4.8081003325676068</v>
      </c>
      <c r="AN11" s="3">
        <f>VLOOKUP($C11,'Team Fixtures'!$A$2:$Q$21,2,FALSE)</f>
        <v>0.88924458672357831</v>
      </c>
      <c r="AO11" s="3">
        <f>VLOOKUP($C11,'Team Fixtures'!$A$2:$Q$21,16,FALSE)</f>
        <v>0.87939146110891264</v>
      </c>
      <c r="AP11" s="3">
        <f>VLOOKUP($C11,'Team Fixtures'!$A$2:$Q$21,17,FALSE)</f>
        <v>9.8531256146656698E-3</v>
      </c>
      <c r="AQ11" s="3" t="str">
        <f>VLOOKUP($C11,'Team Fixtures'!$A$2:$V$21,18,FALSE)</f>
        <v>H</v>
      </c>
      <c r="AR11" s="22">
        <f t="shared" si="16"/>
        <v>4.6164888920540132</v>
      </c>
      <c r="AS11" s="5">
        <f t="shared" si="8"/>
        <v>8.7550051718894503E-2</v>
      </c>
      <c r="AT11" s="20">
        <f t="shared" si="9"/>
        <v>4.7915889954918018</v>
      </c>
      <c r="AU11" s="3">
        <f>VLOOKUP($C11,'Team Fixtures'!$A$2:$Q$21,2,FALSE)</f>
        <v>0.88924458672357831</v>
      </c>
      <c r="AV11" s="3">
        <f>VLOOKUP($C11,'Team Fixtures'!$A$2:$V$21,20,FALSE)</f>
        <v>0.50125313283208017</v>
      </c>
      <c r="AW11" s="3">
        <f>VLOOKUP($C11,'Team Fixtures'!$A$2:$V$21,21,FALSE)</f>
        <v>0.38799145389149814</v>
      </c>
      <c r="AX11" s="3" t="str">
        <f>VLOOKUP($C11,'Team Fixtures'!$A$2:$V$21,22,FALSE)</f>
        <v>A</v>
      </c>
      <c r="AY11" s="22">
        <f t="shared" si="17"/>
        <v>3.9868172302725444</v>
      </c>
      <c r="AZ11" s="5">
        <f t="shared" si="18"/>
        <v>7.2738914890470796E-2</v>
      </c>
      <c r="BA11" s="20">
        <f t="shared" si="10"/>
        <v>4.1322950600534858</v>
      </c>
      <c r="BB11" s="15">
        <f t="shared" si="11"/>
        <v>15.968998197539937</v>
      </c>
    </row>
    <row r="12" spans="1:54" x14ac:dyDescent="0.25">
      <c r="A12" t="str">
        <f>'Players Full'!CU12</f>
        <v>Ben White</v>
      </c>
      <c r="B12" t="str">
        <f>VLOOKUP(_xlfn.CONCAT('Players Full'!AK12,'Players Full'!BV12),'Players Summarised'!$A$1:$T$1000,20,0)</f>
        <v>DEF</v>
      </c>
      <c r="C12" t="str">
        <f>VLOOKUP('Players Full'!CF12,Teams!$A$1:$G$21,6,0)</f>
        <v>Arsenal</v>
      </c>
      <c r="D12">
        <f>'Players Full'!BD12/10</f>
        <v>5.5</v>
      </c>
      <c r="E12" s="10">
        <f>IFERROR(VLOOKUP($A12,'Starting Lineups'!$A$2:$C$510,3,FALSE),0)</f>
        <v>1</v>
      </c>
      <c r="F12" s="5">
        <f>VLOOKUP(A12,'Score &amp; Assist'!$A$1:$G$2000,6,0)</f>
        <v>0.10025062656641603</v>
      </c>
      <c r="G12" s="5">
        <f t="shared" si="0"/>
        <v>0.01</v>
      </c>
      <c r="H12" s="5">
        <f t="shared" si="12"/>
        <v>0</v>
      </c>
      <c r="I12" s="5">
        <f>VLOOKUP(A12,'Score &amp; Assist'!$A$1:$G$2000,7,0)</f>
        <v>0.11904761904761904</v>
      </c>
      <c r="J12" s="5">
        <f>VLOOKUP(A12,'Yellow Card'!$C$1:$E$987,3,0)</f>
        <v>0.14652014652014653</v>
      </c>
      <c r="K12" s="5">
        <f>VLOOKUP(C12,'Team Clean Sheet'!$C$2:$F$21,4,0)</f>
        <v>0.5</v>
      </c>
      <c r="L12" s="5">
        <f>VLOOKUP(C12,'Team Total Goals'!$D$2:$N$21,10,0)</f>
        <v>0.1716867469879518</v>
      </c>
      <c r="M12" s="5">
        <f>VLOOKUP(C12,'Team Total Goals'!$D$2:$N$21,11,0)</f>
        <v>1.9268489673474099E-2</v>
      </c>
      <c r="N12" s="5" t="e">
        <f>VLOOKUP(A12,'Goalkeeper Saves'!$D$2:$N$15,10,0)</f>
        <v>#N/A</v>
      </c>
      <c r="O12" s="5" t="e">
        <f>VLOOKUP(A12,'Goalkeeper Saves'!$D$2:$N$15,11,0)</f>
        <v>#N/A</v>
      </c>
      <c r="P12" s="5">
        <f>IF(B12="DEF",IFERROR(VLOOKUP(A12,'Defensive Contribution - DEF'!A12:H508,8,FALSE),'Defensive Contribution - DEF'!K$2),0)</f>
        <v>0.11854733253014516</v>
      </c>
      <c r="Q12" s="5">
        <f>IF(B12="MID",IFERROR(VLOOKUP(A12,'Defensive Contribution - MID'!A$2:I$500,9,FALSE),'Defensive Contribution - MID'!L$2),0)</f>
        <v>0</v>
      </c>
      <c r="R12" s="22">
        <f t="shared" si="13"/>
        <v>4.7273106617586462</v>
      </c>
      <c r="S12" s="5">
        <f t="shared" si="1"/>
        <v>9.0156801385886887E-2</v>
      </c>
      <c r="T12" s="20">
        <f t="shared" si="2"/>
        <v>4.90762426453042</v>
      </c>
      <c r="U12" s="3">
        <f>VLOOKUP($C12,'Team Fixtures'!$A$2:$Q$21,2,FALSE)</f>
        <v>0.88924458672357831</v>
      </c>
      <c r="V12" s="3">
        <f>VLOOKUP($C12,'Team Fixtures'!$A$2:$Q$21,4,FALSE)</f>
        <v>2.8011204481792715E-2</v>
      </c>
      <c r="W12" s="3">
        <f>VLOOKUP($C12,'Team Fixtures'!$A$2:$Q$21,5,FALSE)</f>
        <v>0.86123338224178558</v>
      </c>
      <c r="X12" s="3" t="str">
        <f>VLOOKUP($C12,'Team Fixtures'!$A$2:$Q$21,6,FALSE)</f>
        <v>H</v>
      </c>
      <c r="Y12" s="25">
        <f t="shared" si="3"/>
        <v>1.386431309219498</v>
      </c>
      <c r="Z12" s="3">
        <f>VLOOKUP($C12,'Team Fixtures'!$A$2:$Q$21,2,FALSE)</f>
        <v>0.88924458672357831</v>
      </c>
      <c r="AA12" s="3">
        <f>VLOOKUP($C12,'Team Fixtures'!$A$2:$Q$21,8,FALSE)</f>
        <v>0.89678055779750687</v>
      </c>
      <c r="AB12" s="3">
        <f>VLOOKUP($C12,'Team Fixtures'!$A$2:$Q$21,9,FALSE)</f>
        <v>-7.5359710739285601E-3</v>
      </c>
      <c r="AC12" s="3" t="str">
        <f>VLOOKUP($C12,'Team Fixtures'!$A$2:$Q$21,10,FALSE)</f>
        <v>A</v>
      </c>
      <c r="AD12" s="22">
        <f t="shared" si="14"/>
        <v>4.059007042255792</v>
      </c>
      <c r="AE12" s="5">
        <f t="shared" si="4"/>
        <v>7.4436963647940738E-2</v>
      </c>
      <c r="AF12" s="20">
        <f t="shared" si="5"/>
        <v>4.2078809695516739</v>
      </c>
      <c r="AG12" s="3">
        <f>VLOOKUP($C12,'Team Fixtures'!$A$2:$Q$21,2,FALSE)</f>
        <v>0.88924458672357831</v>
      </c>
      <c r="AH12" s="3">
        <f>VLOOKUP($C12,'Team Fixtures'!$A$2:$Q$21,12,FALSE)</f>
        <v>0.10582010582010581</v>
      </c>
      <c r="AI12" s="3">
        <f>VLOOKUP($C12,'Team Fixtures'!$A$2:$Q$21,13,FALSE)</f>
        <v>0.7834244809034725</v>
      </c>
      <c r="AJ12" s="3" t="str">
        <f>VLOOKUP($C12,'Team Fixtures'!$A$2:$Q$21,14,FALSE)</f>
        <v>H</v>
      </c>
      <c r="AK12" s="22">
        <f t="shared" si="15"/>
        <v>4.7256925113043744</v>
      </c>
      <c r="AL12" s="5">
        <f t="shared" si="6"/>
        <v>9.0118739250901497E-2</v>
      </c>
      <c r="AM12" s="20">
        <f t="shared" si="7"/>
        <v>4.905929989806177</v>
      </c>
      <c r="AN12" s="3">
        <f>VLOOKUP($C12,'Team Fixtures'!$A$2:$Q$21,2,FALSE)</f>
        <v>0.88924458672357831</v>
      </c>
      <c r="AO12" s="3">
        <f>VLOOKUP($C12,'Team Fixtures'!$A$2:$Q$21,16,FALSE)</f>
        <v>0.87939146110891264</v>
      </c>
      <c r="AP12" s="3">
        <f>VLOOKUP($C12,'Team Fixtures'!$A$2:$Q$21,17,FALSE)</f>
        <v>9.8531256146656698E-3</v>
      </c>
      <c r="AQ12" s="3" t="str">
        <f>VLOOKUP($C12,'Team Fixtures'!$A$2:$V$21,18,FALSE)</f>
        <v>H</v>
      </c>
      <c r="AR12" s="22">
        <f t="shared" si="16"/>
        <v>4.7096049581010577</v>
      </c>
      <c r="AS12" s="5">
        <f t="shared" si="8"/>
        <v>8.9740327824453084E-2</v>
      </c>
      <c r="AT12" s="20">
        <f t="shared" si="9"/>
        <v>4.8890856137499643</v>
      </c>
      <c r="AU12" s="3">
        <f>VLOOKUP($C12,'Team Fixtures'!$A$2:$Q$21,2,FALSE)</f>
        <v>0.88924458672357831</v>
      </c>
      <c r="AV12" s="3">
        <f>VLOOKUP($C12,'Team Fixtures'!$A$2:$V$21,20,FALSE)</f>
        <v>0.50125313283208017</v>
      </c>
      <c r="AW12" s="3">
        <f>VLOOKUP($C12,'Team Fixtures'!$A$2:$V$21,21,FALSE)</f>
        <v>0.38799145389149814</v>
      </c>
      <c r="AX12" s="3" t="str">
        <f>VLOOKUP($C12,'Team Fixtures'!$A$2:$V$21,22,FALSE)</f>
        <v>A</v>
      </c>
      <c r="AY12" s="22">
        <f t="shared" si="17"/>
        <v>4.0672326163401973</v>
      </c>
      <c r="AZ12" s="5">
        <f t="shared" si="18"/>
        <v>7.463044560155413E-2</v>
      </c>
      <c r="BA12" s="20">
        <f t="shared" si="10"/>
        <v>4.2164935075433059</v>
      </c>
      <c r="BB12" s="15">
        <f t="shared" si="11"/>
        <v>16.294068572093472</v>
      </c>
    </row>
    <row r="13" spans="1:54" x14ac:dyDescent="0.25">
      <c r="A13" t="str">
        <f>'Players Full'!CU13</f>
        <v>Oleksandr Zinchenko</v>
      </c>
      <c r="B13" t="str">
        <f>VLOOKUP(_xlfn.CONCAT('Players Full'!AK13,'Players Full'!BV13),'Players Summarised'!$A$1:$T$1000,20,0)</f>
        <v>DEF</v>
      </c>
      <c r="C13" t="str">
        <f>VLOOKUP('Players Full'!CF13,Teams!$A$1:$G$21,6,0)</f>
        <v>Arsenal</v>
      </c>
      <c r="D13">
        <f>'Players Full'!BD13/10</f>
        <v>5</v>
      </c>
      <c r="E13" s="10">
        <f>IFERROR(VLOOKUP($A13,'Starting Lineups'!$A$2:$C$510,3,FALSE),0)</f>
        <v>0</v>
      </c>
      <c r="F13" s="5">
        <f>VLOOKUP(A13,'Score &amp; Assist'!$A$1:$G$2000,6,0)</f>
        <v>0.15873015873015872</v>
      </c>
      <c r="G13" s="5">
        <f t="shared" si="0"/>
        <v>0.01</v>
      </c>
      <c r="H13" s="5">
        <f t="shared" si="12"/>
        <v>0</v>
      </c>
      <c r="I13" s="5">
        <f>VLOOKUP(A13,'Score &amp; Assist'!$A$1:$G$2000,7,0)</f>
        <v>0.11904761904761904</v>
      </c>
      <c r="J13" s="5">
        <f>VLOOKUP(A13,'Yellow Card'!$C$1:$E$987,3,0)</f>
        <v>0.11204481792717086</v>
      </c>
      <c r="K13" s="5">
        <f>VLOOKUP(C13,'Team Clean Sheet'!$C$2:$F$21,4,0)</f>
        <v>0.5</v>
      </c>
      <c r="L13" s="5">
        <f>VLOOKUP(C13,'Team Total Goals'!$D$2:$N$21,10,0)</f>
        <v>0.1716867469879518</v>
      </c>
      <c r="M13" s="5">
        <f>VLOOKUP(C13,'Team Total Goals'!$D$2:$N$21,11,0)</f>
        <v>1.9268489673474099E-2</v>
      </c>
      <c r="N13" s="5" t="e">
        <f>VLOOKUP(A13,'Goalkeeper Saves'!$D$2:$N$15,10,0)</f>
        <v>#N/A</v>
      </c>
      <c r="O13" s="5" t="e">
        <f>VLOOKUP(A13,'Goalkeeper Saves'!$D$2:$N$15,11,0)</f>
        <v>#N/A</v>
      </c>
      <c r="P13" s="5">
        <f>IF(B13="DEF",IFERROR(VLOOKUP(A13,'Defensive Contribution - DEF'!A13:H509,8,FALSE),'Defensive Contribution - DEF'!K$2),0)</f>
        <v>0.29152339856241527</v>
      </c>
      <c r="Q13" s="5">
        <f>IF(B13="MID",IFERROR(VLOOKUP(A13,'Defensive Contribution - MID'!A$2:I$500,9,FALSE),'Defensive Contribution - MID'!L$2),0)</f>
        <v>0</v>
      </c>
      <c r="R13" s="22">
        <f t="shared" si="13"/>
        <v>0</v>
      </c>
      <c r="S13" s="5">
        <f t="shared" si="1"/>
        <v>0</v>
      </c>
      <c r="T13" s="20">
        <f t="shared" si="2"/>
        <v>0</v>
      </c>
      <c r="U13" s="3">
        <f>VLOOKUP($C13,'Team Fixtures'!$A$2:$Q$21,2,FALSE)</f>
        <v>0.88924458672357831</v>
      </c>
      <c r="V13" s="3">
        <f>VLOOKUP($C13,'Team Fixtures'!$A$2:$Q$21,4,FALSE)</f>
        <v>2.8011204481792715E-2</v>
      </c>
      <c r="W13" s="3">
        <f>VLOOKUP($C13,'Team Fixtures'!$A$2:$Q$21,5,FALSE)</f>
        <v>0.86123338224178558</v>
      </c>
      <c r="X13" s="3" t="str">
        <f>VLOOKUP($C13,'Team Fixtures'!$A$2:$Q$21,6,FALSE)</f>
        <v>H</v>
      </c>
      <c r="Y13" s="25">
        <f t="shared" si="3"/>
        <v>0</v>
      </c>
      <c r="Z13" s="3">
        <f>VLOOKUP($C13,'Team Fixtures'!$A$2:$Q$21,2,FALSE)</f>
        <v>0.88924458672357831</v>
      </c>
      <c r="AA13" s="3">
        <f>VLOOKUP($C13,'Team Fixtures'!$A$2:$Q$21,8,FALSE)</f>
        <v>0.89678055779750687</v>
      </c>
      <c r="AB13" s="3">
        <f>VLOOKUP($C13,'Team Fixtures'!$A$2:$Q$21,9,FALSE)</f>
        <v>-7.5359710739285601E-3</v>
      </c>
      <c r="AC13" s="3" t="str">
        <f>VLOOKUP($C13,'Team Fixtures'!$A$2:$Q$21,10,FALSE)</f>
        <v>A</v>
      </c>
      <c r="AD13" s="22">
        <f t="shared" si="14"/>
        <v>0</v>
      </c>
      <c r="AE13" s="5">
        <f t="shared" si="4"/>
        <v>0</v>
      </c>
      <c r="AF13" s="20">
        <f t="shared" si="5"/>
        <v>0</v>
      </c>
      <c r="AG13" s="3">
        <f>VLOOKUP($C13,'Team Fixtures'!$A$2:$Q$21,2,FALSE)</f>
        <v>0.88924458672357831</v>
      </c>
      <c r="AH13" s="3">
        <f>VLOOKUP($C13,'Team Fixtures'!$A$2:$Q$21,12,FALSE)</f>
        <v>0.10582010582010581</v>
      </c>
      <c r="AI13" s="3">
        <f>VLOOKUP($C13,'Team Fixtures'!$A$2:$Q$21,13,FALSE)</f>
        <v>0.7834244809034725</v>
      </c>
      <c r="AJ13" s="3" t="str">
        <f>VLOOKUP($C13,'Team Fixtures'!$A$2:$Q$21,14,FALSE)</f>
        <v>H</v>
      </c>
      <c r="AK13" s="22">
        <f t="shared" si="15"/>
        <v>0</v>
      </c>
      <c r="AL13" s="5">
        <f t="shared" si="6"/>
        <v>0</v>
      </c>
      <c r="AM13" s="20">
        <f t="shared" si="7"/>
        <v>0</v>
      </c>
      <c r="AN13" s="3">
        <f>VLOOKUP($C13,'Team Fixtures'!$A$2:$Q$21,2,FALSE)</f>
        <v>0.88924458672357831</v>
      </c>
      <c r="AO13" s="3">
        <f>VLOOKUP($C13,'Team Fixtures'!$A$2:$Q$21,16,FALSE)</f>
        <v>0.87939146110891264</v>
      </c>
      <c r="AP13" s="3">
        <f>VLOOKUP($C13,'Team Fixtures'!$A$2:$Q$21,17,FALSE)</f>
        <v>9.8531256146656698E-3</v>
      </c>
      <c r="AQ13" s="3" t="str">
        <f>VLOOKUP($C13,'Team Fixtures'!$A$2:$V$21,18,FALSE)</f>
        <v>H</v>
      </c>
      <c r="AR13" s="22">
        <f t="shared" si="16"/>
        <v>0</v>
      </c>
      <c r="AS13" s="5">
        <f t="shared" si="8"/>
        <v>0</v>
      </c>
      <c r="AT13" s="20">
        <f t="shared" si="9"/>
        <v>0</v>
      </c>
      <c r="AU13" s="3">
        <f>VLOOKUP($C13,'Team Fixtures'!$A$2:$Q$21,2,FALSE)</f>
        <v>0.88924458672357831</v>
      </c>
      <c r="AV13" s="3">
        <f>VLOOKUP($C13,'Team Fixtures'!$A$2:$V$21,20,FALSE)</f>
        <v>0.50125313283208017</v>
      </c>
      <c r="AW13" s="3">
        <f>VLOOKUP($C13,'Team Fixtures'!$A$2:$V$21,21,FALSE)</f>
        <v>0.38799145389149814</v>
      </c>
      <c r="AX13" s="3" t="str">
        <f>VLOOKUP($C13,'Team Fixtures'!$A$2:$V$21,22,FALSE)</f>
        <v>A</v>
      </c>
      <c r="AY13" s="22">
        <f t="shared" si="17"/>
        <v>0</v>
      </c>
      <c r="AZ13" s="5">
        <f t="shared" si="18"/>
        <v>0</v>
      </c>
      <c r="BA13" s="20">
        <f t="shared" si="10"/>
        <v>0</v>
      </c>
      <c r="BB13" s="15">
        <f t="shared" si="11"/>
        <v>0</v>
      </c>
    </row>
    <row r="14" spans="1:54" x14ac:dyDescent="0.25">
      <c r="A14" t="str">
        <f>'Players Full'!CU14</f>
        <v>Brayden Clarke</v>
      </c>
      <c r="B14" t="str">
        <f>VLOOKUP(_xlfn.CONCAT('Players Full'!AK14,'Players Full'!BV14),'Players Summarised'!$A$1:$T$1000,20,0)</f>
        <v>DEF</v>
      </c>
      <c r="C14" t="str">
        <f>VLOOKUP('Players Full'!CF14,Teams!$A$1:$G$21,6,0)</f>
        <v>Arsenal</v>
      </c>
      <c r="D14">
        <f>'Players Full'!BD14/10</f>
        <v>4</v>
      </c>
      <c r="E14" s="10">
        <f>IFERROR(VLOOKUP($A14,'Starting Lineups'!$A$2:$C$510,3,FALSE),0)</f>
        <v>0</v>
      </c>
      <c r="F14" s="5" t="e">
        <f>VLOOKUP(A14,'Score &amp; Assist'!$A$1:$G$2000,6,0)</f>
        <v>#N/A</v>
      </c>
      <c r="G14" s="5" t="e">
        <f t="shared" si="0"/>
        <v>#N/A</v>
      </c>
      <c r="H14" s="5" t="e">
        <f t="shared" si="12"/>
        <v>#N/A</v>
      </c>
      <c r="I14" s="5" t="e">
        <f>VLOOKUP(A14,'Score &amp; Assist'!$A$1:$G$2000,7,0)</f>
        <v>#N/A</v>
      </c>
      <c r="J14" s="5" t="e">
        <f>VLOOKUP(A14,'Yellow Card'!$C$1:$E$987,3,0)</f>
        <v>#N/A</v>
      </c>
      <c r="K14" s="5">
        <f>VLOOKUP(C14,'Team Clean Sheet'!$C$2:$F$21,4,0)</f>
        <v>0.5</v>
      </c>
      <c r="L14" s="5">
        <f>VLOOKUP(C14,'Team Total Goals'!$D$2:$N$21,10,0)</f>
        <v>0.1716867469879518</v>
      </c>
      <c r="M14" s="5">
        <f>VLOOKUP(C14,'Team Total Goals'!$D$2:$N$21,11,0)</f>
        <v>1.9268489673474099E-2</v>
      </c>
      <c r="N14" s="5" t="e">
        <f>VLOOKUP(A14,'Goalkeeper Saves'!$D$2:$N$15,10,0)</f>
        <v>#N/A</v>
      </c>
      <c r="O14" s="5" t="e">
        <f>VLOOKUP(A14,'Goalkeeper Saves'!$D$2:$N$15,11,0)</f>
        <v>#N/A</v>
      </c>
      <c r="P14" s="5">
        <f>IF(B14="DEF",IFERROR(VLOOKUP(A14,'Defensive Contribution - DEF'!A14:H510,8,FALSE),'Defensive Contribution - DEF'!K$2),0)</f>
        <v>0.29152339856241527</v>
      </c>
      <c r="Q14" s="5">
        <f>IF(B14="MID",IFERROR(VLOOKUP(A14,'Defensive Contribution - MID'!A$2:I$500,9,FALSE),'Defensive Contribution - MID'!L$2),0)</f>
        <v>0</v>
      </c>
      <c r="R14" s="22">
        <f t="shared" si="13"/>
        <v>0</v>
      </c>
      <c r="S14" s="5">
        <f t="shared" si="1"/>
        <v>0</v>
      </c>
      <c r="T14" s="20">
        <f t="shared" si="2"/>
        <v>0</v>
      </c>
      <c r="U14" s="3">
        <f>VLOOKUP($C14,'Team Fixtures'!$A$2:$Q$21,2,FALSE)</f>
        <v>0.88924458672357831</v>
      </c>
      <c r="V14" s="3">
        <f>VLOOKUP($C14,'Team Fixtures'!$A$2:$Q$21,4,FALSE)</f>
        <v>2.8011204481792715E-2</v>
      </c>
      <c r="W14" s="3">
        <f>VLOOKUP($C14,'Team Fixtures'!$A$2:$Q$21,5,FALSE)</f>
        <v>0.86123338224178558</v>
      </c>
      <c r="X14" s="3" t="str">
        <f>VLOOKUP($C14,'Team Fixtures'!$A$2:$Q$21,6,FALSE)</f>
        <v>H</v>
      </c>
      <c r="Y14" s="25">
        <f t="shared" si="3"/>
        <v>0</v>
      </c>
      <c r="Z14" s="3">
        <f>VLOOKUP($C14,'Team Fixtures'!$A$2:$Q$21,2,FALSE)</f>
        <v>0.88924458672357831</v>
      </c>
      <c r="AA14" s="3">
        <f>VLOOKUP($C14,'Team Fixtures'!$A$2:$Q$21,8,FALSE)</f>
        <v>0.89678055779750687</v>
      </c>
      <c r="AB14" s="3">
        <f>VLOOKUP($C14,'Team Fixtures'!$A$2:$Q$21,9,FALSE)</f>
        <v>-7.5359710739285601E-3</v>
      </c>
      <c r="AC14" s="3" t="str">
        <f>VLOOKUP($C14,'Team Fixtures'!$A$2:$Q$21,10,FALSE)</f>
        <v>A</v>
      </c>
      <c r="AD14" s="22">
        <f t="shared" si="14"/>
        <v>0</v>
      </c>
      <c r="AE14" s="5">
        <f t="shared" si="4"/>
        <v>0</v>
      </c>
      <c r="AF14" s="20">
        <f t="shared" si="5"/>
        <v>0</v>
      </c>
      <c r="AG14" s="3">
        <f>VLOOKUP($C14,'Team Fixtures'!$A$2:$Q$21,2,FALSE)</f>
        <v>0.88924458672357831</v>
      </c>
      <c r="AH14" s="3">
        <f>VLOOKUP($C14,'Team Fixtures'!$A$2:$Q$21,12,FALSE)</f>
        <v>0.10582010582010581</v>
      </c>
      <c r="AI14" s="3">
        <f>VLOOKUP($C14,'Team Fixtures'!$A$2:$Q$21,13,FALSE)</f>
        <v>0.7834244809034725</v>
      </c>
      <c r="AJ14" s="3" t="str">
        <f>VLOOKUP($C14,'Team Fixtures'!$A$2:$Q$21,14,FALSE)</f>
        <v>H</v>
      </c>
      <c r="AK14" s="22">
        <f t="shared" si="15"/>
        <v>0</v>
      </c>
      <c r="AL14" s="5">
        <f t="shared" si="6"/>
        <v>0</v>
      </c>
      <c r="AM14" s="20">
        <f t="shared" si="7"/>
        <v>0</v>
      </c>
      <c r="AN14" s="3">
        <f>VLOOKUP($C14,'Team Fixtures'!$A$2:$Q$21,2,FALSE)</f>
        <v>0.88924458672357831</v>
      </c>
      <c r="AO14" s="3">
        <f>VLOOKUP($C14,'Team Fixtures'!$A$2:$Q$21,16,FALSE)</f>
        <v>0.87939146110891264</v>
      </c>
      <c r="AP14" s="3">
        <f>VLOOKUP($C14,'Team Fixtures'!$A$2:$Q$21,17,FALSE)</f>
        <v>9.8531256146656698E-3</v>
      </c>
      <c r="AQ14" s="3" t="str">
        <f>VLOOKUP($C14,'Team Fixtures'!$A$2:$V$21,18,FALSE)</f>
        <v>H</v>
      </c>
      <c r="AR14" s="22">
        <f t="shared" si="16"/>
        <v>0</v>
      </c>
      <c r="AS14" s="5">
        <f t="shared" si="8"/>
        <v>0</v>
      </c>
      <c r="AT14" s="20">
        <f t="shared" si="9"/>
        <v>0</v>
      </c>
      <c r="AU14" s="3">
        <f>VLOOKUP($C14,'Team Fixtures'!$A$2:$Q$21,2,FALSE)</f>
        <v>0.88924458672357831</v>
      </c>
      <c r="AV14" s="3">
        <f>VLOOKUP($C14,'Team Fixtures'!$A$2:$V$21,20,FALSE)</f>
        <v>0.50125313283208017</v>
      </c>
      <c r="AW14" s="3">
        <f>VLOOKUP($C14,'Team Fixtures'!$A$2:$V$21,21,FALSE)</f>
        <v>0.38799145389149814</v>
      </c>
      <c r="AX14" s="3" t="str">
        <f>VLOOKUP($C14,'Team Fixtures'!$A$2:$V$21,22,FALSE)</f>
        <v>A</v>
      </c>
      <c r="AY14" s="22">
        <f t="shared" si="17"/>
        <v>0</v>
      </c>
      <c r="AZ14" s="5">
        <f t="shared" si="18"/>
        <v>0</v>
      </c>
      <c r="BA14" s="20">
        <f t="shared" si="10"/>
        <v>0</v>
      </c>
      <c r="BB14" s="15">
        <f t="shared" si="11"/>
        <v>0</v>
      </c>
    </row>
    <row r="15" spans="1:54" x14ac:dyDescent="0.25">
      <c r="A15" t="str">
        <f>'Players Full'!CU15</f>
        <v>Maldini Kacurri</v>
      </c>
      <c r="B15" t="str">
        <f>VLOOKUP(_xlfn.CONCAT('Players Full'!AK15,'Players Full'!BV15),'Players Summarised'!$A$1:$T$1000,20,0)</f>
        <v>DEF</v>
      </c>
      <c r="C15" t="str">
        <f>VLOOKUP('Players Full'!CF15,Teams!$A$1:$G$21,6,0)</f>
        <v>Arsenal</v>
      </c>
      <c r="D15">
        <f>'Players Full'!BD15/10</f>
        <v>4</v>
      </c>
      <c r="E15" s="10">
        <f>IFERROR(VLOOKUP($A15,'Starting Lineups'!$A$2:$C$510,3,FALSE),0)</f>
        <v>0</v>
      </c>
      <c r="F15" s="5" t="e">
        <f>VLOOKUP(A15,'Score &amp; Assist'!$A$1:$G$2000,6,0)</f>
        <v>#N/A</v>
      </c>
      <c r="G15" s="5" t="e">
        <f t="shared" si="0"/>
        <v>#N/A</v>
      </c>
      <c r="H15" s="5" t="e">
        <f t="shared" si="12"/>
        <v>#N/A</v>
      </c>
      <c r="I15" s="5" t="e">
        <f>VLOOKUP(A15,'Score &amp; Assist'!$A$1:$G$2000,7,0)</f>
        <v>#N/A</v>
      </c>
      <c r="J15" s="5" t="e">
        <f>VLOOKUP(A15,'Yellow Card'!$C$1:$E$987,3,0)</f>
        <v>#N/A</v>
      </c>
      <c r="K15" s="5">
        <f>VLOOKUP(C15,'Team Clean Sheet'!$C$2:$F$21,4,0)</f>
        <v>0.5</v>
      </c>
      <c r="L15" s="5">
        <f>VLOOKUP(C15,'Team Total Goals'!$D$2:$N$21,10,0)</f>
        <v>0.1716867469879518</v>
      </c>
      <c r="M15" s="5">
        <f>VLOOKUP(C15,'Team Total Goals'!$D$2:$N$21,11,0)</f>
        <v>1.9268489673474099E-2</v>
      </c>
      <c r="N15" s="5" t="e">
        <f>VLOOKUP(A15,'Goalkeeper Saves'!$D$2:$N$15,10,0)</f>
        <v>#N/A</v>
      </c>
      <c r="O15" s="5" t="e">
        <f>VLOOKUP(A15,'Goalkeeper Saves'!$D$2:$N$15,11,0)</f>
        <v>#N/A</v>
      </c>
      <c r="P15" s="5">
        <f>IF(B15="DEF",IFERROR(VLOOKUP(A15,'Defensive Contribution - DEF'!A15:H511,8,FALSE),'Defensive Contribution - DEF'!K$2),0)</f>
        <v>0.29152339856241527</v>
      </c>
      <c r="Q15" s="5">
        <f>IF(B15="MID",IFERROR(VLOOKUP(A15,'Defensive Contribution - MID'!A$2:I$500,9,FALSE),'Defensive Contribution - MID'!L$2),0)</f>
        <v>0</v>
      </c>
      <c r="R15" s="22">
        <f t="shared" si="13"/>
        <v>0</v>
      </c>
      <c r="S15" s="5">
        <f t="shared" si="1"/>
        <v>0</v>
      </c>
      <c r="T15" s="20">
        <f t="shared" si="2"/>
        <v>0</v>
      </c>
      <c r="U15" s="3">
        <f>VLOOKUP($C15,'Team Fixtures'!$A$2:$Q$21,2,FALSE)</f>
        <v>0.88924458672357831</v>
      </c>
      <c r="V15" s="3">
        <f>VLOOKUP($C15,'Team Fixtures'!$A$2:$Q$21,4,FALSE)</f>
        <v>2.8011204481792715E-2</v>
      </c>
      <c r="W15" s="3">
        <f>VLOOKUP($C15,'Team Fixtures'!$A$2:$Q$21,5,FALSE)</f>
        <v>0.86123338224178558</v>
      </c>
      <c r="X15" s="3" t="str">
        <f>VLOOKUP($C15,'Team Fixtures'!$A$2:$Q$21,6,FALSE)</f>
        <v>H</v>
      </c>
      <c r="Y15" s="25">
        <f t="shared" si="3"/>
        <v>0</v>
      </c>
      <c r="Z15" s="3">
        <f>VLOOKUP($C15,'Team Fixtures'!$A$2:$Q$21,2,FALSE)</f>
        <v>0.88924458672357831</v>
      </c>
      <c r="AA15" s="3">
        <f>VLOOKUP($C15,'Team Fixtures'!$A$2:$Q$21,8,FALSE)</f>
        <v>0.89678055779750687</v>
      </c>
      <c r="AB15" s="3">
        <f>VLOOKUP($C15,'Team Fixtures'!$A$2:$Q$21,9,FALSE)</f>
        <v>-7.5359710739285601E-3</v>
      </c>
      <c r="AC15" s="3" t="str">
        <f>VLOOKUP($C15,'Team Fixtures'!$A$2:$Q$21,10,FALSE)</f>
        <v>A</v>
      </c>
      <c r="AD15" s="22">
        <f t="shared" si="14"/>
        <v>0</v>
      </c>
      <c r="AE15" s="5">
        <f t="shared" si="4"/>
        <v>0</v>
      </c>
      <c r="AF15" s="20">
        <f t="shared" si="5"/>
        <v>0</v>
      </c>
      <c r="AG15" s="3">
        <f>VLOOKUP($C15,'Team Fixtures'!$A$2:$Q$21,2,FALSE)</f>
        <v>0.88924458672357831</v>
      </c>
      <c r="AH15" s="3">
        <f>VLOOKUP($C15,'Team Fixtures'!$A$2:$Q$21,12,FALSE)</f>
        <v>0.10582010582010581</v>
      </c>
      <c r="AI15" s="3">
        <f>VLOOKUP($C15,'Team Fixtures'!$A$2:$Q$21,13,FALSE)</f>
        <v>0.7834244809034725</v>
      </c>
      <c r="AJ15" s="3" t="str">
        <f>VLOOKUP($C15,'Team Fixtures'!$A$2:$Q$21,14,FALSE)</f>
        <v>H</v>
      </c>
      <c r="AK15" s="22">
        <f t="shared" si="15"/>
        <v>0</v>
      </c>
      <c r="AL15" s="5">
        <f t="shared" si="6"/>
        <v>0</v>
      </c>
      <c r="AM15" s="20">
        <f t="shared" si="7"/>
        <v>0</v>
      </c>
      <c r="AN15" s="3">
        <f>VLOOKUP($C15,'Team Fixtures'!$A$2:$Q$21,2,FALSE)</f>
        <v>0.88924458672357831</v>
      </c>
      <c r="AO15" s="3">
        <f>VLOOKUP($C15,'Team Fixtures'!$A$2:$Q$21,16,FALSE)</f>
        <v>0.87939146110891264</v>
      </c>
      <c r="AP15" s="3">
        <f>VLOOKUP($C15,'Team Fixtures'!$A$2:$Q$21,17,FALSE)</f>
        <v>9.8531256146656698E-3</v>
      </c>
      <c r="AQ15" s="3" t="str">
        <f>VLOOKUP($C15,'Team Fixtures'!$A$2:$V$21,18,FALSE)</f>
        <v>H</v>
      </c>
      <c r="AR15" s="22">
        <f t="shared" si="16"/>
        <v>0</v>
      </c>
      <c r="AS15" s="5">
        <f t="shared" si="8"/>
        <v>0</v>
      </c>
      <c r="AT15" s="20">
        <f t="shared" si="9"/>
        <v>0</v>
      </c>
      <c r="AU15" s="3">
        <f>VLOOKUP($C15,'Team Fixtures'!$A$2:$Q$21,2,FALSE)</f>
        <v>0.88924458672357831</v>
      </c>
      <c r="AV15" s="3">
        <f>VLOOKUP($C15,'Team Fixtures'!$A$2:$V$21,20,FALSE)</f>
        <v>0.50125313283208017</v>
      </c>
      <c r="AW15" s="3">
        <f>VLOOKUP($C15,'Team Fixtures'!$A$2:$V$21,21,FALSE)</f>
        <v>0.38799145389149814</v>
      </c>
      <c r="AX15" s="3" t="str">
        <f>VLOOKUP($C15,'Team Fixtures'!$A$2:$V$21,22,FALSE)</f>
        <v>A</v>
      </c>
      <c r="AY15" s="22">
        <f t="shared" si="17"/>
        <v>0</v>
      </c>
      <c r="AZ15" s="5">
        <f t="shared" si="18"/>
        <v>0</v>
      </c>
      <c r="BA15" s="20">
        <f t="shared" si="10"/>
        <v>0</v>
      </c>
      <c r="BB15" s="15">
        <f t="shared" si="11"/>
        <v>0</v>
      </c>
    </row>
    <row r="16" spans="1:54" x14ac:dyDescent="0.25">
      <c r="A16" t="str">
        <f>'Players Full'!CU16</f>
        <v>Josh Nichols</v>
      </c>
      <c r="B16" t="str">
        <f>VLOOKUP(_xlfn.CONCAT('Players Full'!AK16,'Players Full'!BV16),'Players Summarised'!$A$1:$T$1000,20,0)</f>
        <v>DEF</v>
      </c>
      <c r="C16" t="str">
        <f>VLOOKUP('Players Full'!CF16,Teams!$A$1:$G$21,6,0)</f>
        <v>Arsenal</v>
      </c>
      <c r="D16">
        <f>'Players Full'!BD16/10</f>
        <v>4</v>
      </c>
      <c r="E16" s="10">
        <f>IFERROR(VLOOKUP($A16,'Starting Lineups'!$A$2:$C$510,3,FALSE),0)</f>
        <v>0</v>
      </c>
      <c r="F16" s="5" t="e">
        <f>VLOOKUP(A16,'Score &amp; Assist'!$A$1:$G$2000,6,0)</f>
        <v>#N/A</v>
      </c>
      <c r="G16" s="5" t="e">
        <f t="shared" si="0"/>
        <v>#N/A</v>
      </c>
      <c r="H16" s="5" t="e">
        <f t="shared" si="12"/>
        <v>#N/A</v>
      </c>
      <c r="I16" s="5" t="e">
        <f>VLOOKUP(A16,'Score &amp; Assist'!$A$1:$G$2000,7,0)</f>
        <v>#N/A</v>
      </c>
      <c r="J16" s="5" t="e">
        <f>VLOOKUP(A16,'Yellow Card'!$C$1:$E$987,3,0)</f>
        <v>#N/A</v>
      </c>
      <c r="K16" s="5">
        <f>VLOOKUP(C16,'Team Clean Sheet'!$C$2:$F$21,4,0)</f>
        <v>0.5</v>
      </c>
      <c r="L16" s="5">
        <f>VLOOKUP(C16,'Team Total Goals'!$D$2:$N$21,10,0)</f>
        <v>0.1716867469879518</v>
      </c>
      <c r="M16" s="5">
        <f>VLOOKUP(C16,'Team Total Goals'!$D$2:$N$21,11,0)</f>
        <v>1.9268489673474099E-2</v>
      </c>
      <c r="N16" s="5" t="e">
        <f>VLOOKUP(A16,'Goalkeeper Saves'!$D$2:$N$15,10,0)</f>
        <v>#N/A</v>
      </c>
      <c r="O16" s="5" t="e">
        <f>VLOOKUP(A16,'Goalkeeper Saves'!$D$2:$N$15,11,0)</f>
        <v>#N/A</v>
      </c>
      <c r="P16" s="5">
        <f>IF(B16="DEF",IFERROR(VLOOKUP(A16,'Defensive Contribution - DEF'!A16:H512,8,FALSE),'Defensive Contribution - DEF'!K$2),0)</f>
        <v>0.29152339856241527</v>
      </c>
      <c r="Q16" s="5">
        <f>IF(B16="MID",IFERROR(VLOOKUP(A16,'Defensive Contribution - MID'!A$2:I$500,9,FALSE),'Defensive Contribution - MID'!L$2),0)</f>
        <v>0</v>
      </c>
      <c r="R16" s="22">
        <f t="shared" si="13"/>
        <v>0</v>
      </c>
      <c r="S16" s="5">
        <f t="shared" si="1"/>
        <v>0</v>
      </c>
      <c r="T16" s="20">
        <f t="shared" si="2"/>
        <v>0</v>
      </c>
      <c r="U16" s="3">
        <f>VLOOKUP($C16,'Team Fixtures'!$A$2:$Q$21,2,FALSE)</f>
        <v>0.88924458672357831</v>
      </c>
      <c r="V16" s="3">
        <f>VLOOKUP($C16,'Team Fixtures'!$A$2:$Q$21,4,FALSE)</f>
        <v>2.8011204481792715E-2</v>
      </c>
      <c r="W16" s="3">
        <f>VLOOKUP($C16,'Team Fixtures'!$A$2:$Q$21,5,FALSE)</f>
        <v>0.86123338224178558</v>
      </c>
      <c r="X16" s="3" t="str">
        <f>VLOOKUP($C16,'Team Fixtures'!$A$2:$Q$21,6,FALSE)</f>
        <v>H</v>
      </c>
      <c r="Y16" s="25">
        <f t="shared" si="3"/>
        <v>0</v>
      </c>
      <c r="Z16" s="3">
        <f>VLOOKUP($C16,'Team Fixtures'!$A$2:$Q$21,2,FALSE)</f>
        <v>0.88924458672357831</v>
      </c>
      <c r="AA16" s="3">
        <f>VLOOKUP($C16,'Team Fixtures'!$A$2:$Q$21,8,FALSE)</f>
        <v>0.89678055779750687</v>
      </c>
      <c r="AB16" s="3">
        <f>VLOOKUP($C16,'Team Fixtures'!$A$2:$Q$21,9,FALSE)</f>
        <v>-7.5359710739285601E-3</v>
      </c>
      <c r="AC16" s="3" t="str">
        <f>VLOOKUP($C16,'Team Fixtures'!$A$2:$Q$21,10,FALSE)</f>
        <v>A</v>
      </c>
      <c r="AD16" s="22">
        <f t="shared" si="14"/>
        <v>0</v>
      </c>
      <c r="AE16" s="5">
        <f t="shared" si="4"/>
        <v>0</v>
      </c>
      <c r="AF16" s="20">
        <f t="shared" si="5"/>
        <v>0</v>
      </c>
      <c r="AG16" s="3">
        <f>VLOOKUP($C16,'Team Fixtures'!$A$2:$Q$21,2,FALSE)</f>
        <v>0.88924458672357831</v>
      </c>
      <c r="AH16" s="3">
        <f>VLOOKUP($C16,'Team Fixtures'!$A$2:$Q$21,12,FALSE)</f>
        <v>0.10582010582010581</v>
      </c>
      <c r="AI16" s="3">
        <f>VLOOKUP($C16,'Team Fixtures'!$A$2:$Q$21,13,FALSE)</f>
        <v>0.7834244809034725</v>
      </c>
      <c r="AJ16" s="3" t="str">
        <f>VLOOKUP($C16,'Team Fixtures'!$A$2:$Q$21,14,FALSE)</f>
        <v>H</v>
      </c>
      <c r="AK16" s="22">
        <f t="shared" si="15"/>
        <v>0</v>
      </c>
      <c r="AL16" s="5">
        <f t="shared" si="6"/>
        <v>0</v>
      </c>
      <c r="AM16" s="20">
        <f t="shared" si="7"/>
        <v>0</v>
      </c>
      <c r="AN16" s="3">
        <f>VLOOKUP($C16,'Team Fixtures'!$A$2:$Q$21,2,FALSE)</f>
        <v>0.88924458672357831</v>
      </c>
      <c r="AO16" s="3">
        <f>VLOOKUP($C16,'Team Fixtures'!$A$2:$Q$21,16,FALSE)</f>
        <v>0.87939146110891264</v>
      </c>
      <c r="AP16" s="3">
        <f>VLOOKUP($C16,'Team Fixtures'!$A$2:$Q$21,17,FALSE)</f>
        <v>9.8531256146656698E-3</v>
      </c>
      <c r="AQ16" s="3" t="str">
        <f>VLOOKUP($C16,'Team Fixtures'!$A$2:$V$21,18,FALSE)</f>
        <v>H</v>
      </c>
      <c r="AR16" s="22">
        <f t="shared" si="16"/>
        <v>0</v>
      </c>
      <c r="AS16" s="5">
        <f t="shared" si="8"/>
        <v>0</v>
      </c>
      <c r="AT16" s="20">
        <f t="shared" si="9"/>
        <v>0</v>
      </c>
      <c r="AU16" s="3">
        <f>VLOOKUP($C16,'Team Fixtures'!$A$2:$Q$21,2,FALSE)</f>
        <v>0.88924458672357831</v>
      </c>
      <c r="AV16" s="3">
        <f>VLOOKUP($C16,'Team Fixtures'!$A$2:$V$21,20,FALSE)</f>
        <v>0.50125313283208017</v>
      </c>
      <c r="AW16" s="3">
        <f>VLOOKUP($C16,'Team Fixtures'!$A$2:$V$21,21,FALSE)</f>
        <v>0.38799145389149814</v>
      </c>
      <c r="AX16" s="3" t="str">
        <f>VLOOKUP($C16,'Team Fixtures'!$A$2:$V$21,22,FALSE)</f>
        <v>A</v>
      </c>
      <c r="AY16" s="22">
        <f t="shared" si="17"/>
        <v>0</v>
      </c>
      <c r="AZ16" s="5">
        <f t="shared" si="18"/>
        <v>0</v>
      </c>
      <c r="BA16" s="20">
        <f t="shared" si="10"/>
        <v>0</v>
      </c>
      <c r="BB16" s="15">
        <f t="shared" si="11"/>
        <v>0</v>
      </c>
    </row>
    <row r="17" spans="1:54" x14ac:dyDescent="0.25">
      <c r="A17" t="str">
        <f>'Players Full'!CU17</f>
        <v>Bukayo Saka</v>
      </c>
      <c r="B17" t="str">
        <f>VLOOKUP(_xlfn.CONCAT('Players Full'!AK17,'Players Full'!BV17),'Players Summarised'!$A$1:$T$1000,20,0)</f>
        <v>MID</v>
      </c>
      <c r="C17" t="str">
        <f>VLOOKUP('Players Full'!CF17,Teams!$A$1:$G$21,6,0)</f>
        <v>Arsenal</v>
      </c>
      <c r="D17">
        <f>'Players Full'!BD17/10</f>
        <v>10</v>
      </c>
      <c r="E17" s="10">
        <f>IFERROR(VLOOKUP($A17,'Starting Lineups'!$A$2:$C$510,3,FALSE),0)</f>
        <v>1</v>
      </c>
      <c r="F17" s="5">
        <f>VLOOKUP(A17,'Score &amp; Assist'!$A$1:$G$2000,6,0)</f>
        <v>0.47619047619047616</v>
      </c>
      <c r="G17" s="5">
        <f t="shared" si="0"/>
        <v>0.05</v>
      </c>
      <c r="H17" s="5">
        <f t="shared" si="12"/>
        <v>0.01</v>
      </c>
      <c r="I17" s="5">
        <f>VLOOKUP(A17,'Score &amp; Assist'!$A$1:$G$2000,7,0)</f>
        <v>0.34632034632034631</v>
      </c>
      <c r="J17" s="5">
        <f>VLOOKUP(A17,'Yellow Card'!$C$1:$E$987,3,0)</f>
        <v>0.11904761904761904</v>
      </c>
      <c r="K17" s="5">
        <f>VLOOKUP(C17,'Team Clean Sheet'!$C$2:$F$21,4,0)</f>
        <v>0.5</v>
      </c>
      <c r="L17" s="5">
        <f>VLOOKUP(C17,'Team Total Goals'!$D$2:$N$21,10,0)</f>
        <v>0.1716867469879518</v>
      </c>
      <c r="M17" s="5">
        <f>VLOOKUP(C17,'Team Total Goals'!$D$2:$N$21,11,0)</f>
        <v>1.9268489673474099E-2</v>
      </c>
      <c r="N17" s="5" t="e">
        <f>VLOOKUP(A17,'Goalkeeper Saves'!$D$2:$N$15,10,0)</f>
        <v>#N/A</v>
      </c>
      <c r="O17" s="5" t="e">
        <f>VLOOKUP(A17,'Goalkeeper Saves'!$D$2:$N$15,11,0)</f>
        <v>#N/A</v>
      </c>
      <c r="P17" s="5">
        <f>IF(B17="DEF",IFERROR(VLOOKUP(A17,'Defensive Contribution - DEF'!A17:H513,8,FALSE),'Defensive Contribution - DEF'!K$2),0)</f>
        <v>0</v>
      </c>
      <c r="Q17" s="5">
        <f>IF(B17="MID",IFERROR(VLOOKUP(A17,'Defensive Contribution - MID'!A$2:I$500,9,FALSE),'Defensive Contribution - MID'!L$2),0)</f>
        <v>0.3857500506789166</v>
      </c>
      <c r="R17" s="22">
        <f t="shared" si="13"/>
        <v>6.8723659022236339</v>
      </c>
      <c r="S17" s="5">
        <f t="shared" si="1"/>
        <v>0.14061279075210431</v>
      </c>
      <c r="T17" s="20">
        <f t="shared" si="2"/>
        <v>7.1535914837278423</v>
      </c>
      <c r="U17" s="3">
        <f>VLOOKUP($C17,'Team Fixtures'!$A$2:$Q$21,2,FALSE)</f>
        <v>0.88924458672357831</v>
      </c>
      <c r="V17" s="3">
        <f>VLOOKUP($C17,'Team Fixtures'!$A$2:$Q$21,4,FALSE)</f>
        <v>2.8011204481792715E-2</v>
      </c>
      <c r="W17" s="3">
        <f>VLOOKUP($C17,'Team Fixtures'!$A$2:$Q$21,5,FALSE)</f>
        <v>0.86123338224178558</v>
      </c>
      <c r="X17" s="3" t="str">
        <f>VLOOKUP($C17,'Team Fixtures'!$A$2:$Q$21,6,FALSE)</f>
        <v>H</v>
      </c>
      <c r="Y17" s="25">
        <f t="shared" si="3"/>
        <v>2.0155356685847119</v>
      </c>
      <c r="Z17" s="3">
        <f>VLOOKUP($C17,'Team Fixtures'!$A$2:$Q$21,2,FALSE)</f>
        <v>0.88924458672357831</v>
      </c>
      <c r="AA17" s="3">
        <f>VLOOKUP($C17,'Team Fixtures'!$A$2:$Q$21,8,FALSE)</f>
        <v>0.89678055779750687</v>
      </c>
      <c r="AB17" s="3">
        <f>VLOOKUP($C17,'Team Fixtures'!$A$2:$Q$21,9,FALSE)</f>
        <v>-7.5359710739285601E-3</v>
      </c>
      <c r="AC17" s="3" t="str">
        <f>VLOOKUP($C17,'Team Fixtures'!$A$2:$Q$21,10,FALSE)</f>
        <v>A</v>
      </c>
      <c r="AD17" s="22">
        <f t="shared" si="14"/>
        <v>5.9008141393666875</v>
      </c>
      <c r="AE17" s="5">
        <f t="shared" si="4"/>
        <v>0.11775995018618324</v>
      </c>
      <c r="AF17" s="20">
        <f t="shared" si="5"/>
        <v>6.1363340397390544</v>
      </c>
      <c r="AG17" s="3">
        <f>VLOOKUP($C17,'Team Fixtures'!$A$2:$Q$21,2,FALSE)</f>
        <v>0.88924458672357831</v>
      </c>
      <c r="AH17" s="3">
        <f>VLOOKUP($C17,'Team Fixtures'!$A$2:$Q$21,12,FALSE)</f>
        <v>0.10582010582010581</v>
      </c>
      <c r="AI17" s="3">
        <f>VLOOKUP($C17,'Team Fixtures'!$A$2:$Q$21,13,FALSE)</f>
        <v>0.7834244809034725</v>
      </c>
      <c r="AJ17" s="3" t="str">
        <f>VLOOKUP($C17,'Team Fixtures'!$A$2:$Q$21,14,FALSE)</f>
        <v>H</v>
      </c>
      <c r="AK17" s="22">
        <f t="shared" si="15"/>
        <v>6.8700135029839213</v>
      </c>
      <c r="AL17" s="5">
        <f t="shared" si="6"/>
        <v>0.1405574576171878</v>
      </c>
      <c r="AM17" s="20">
        <f t="shared" si="7"/>
        <v>7.1511284182182973</v>
      </c>
      <c r="AN17" s="3">
        <f>VLOOKUP($C17,'Team Fixtures'!$A$2:$Q$21,2,FALSE)</f>
        <v>0.88924458672357831</v>
      </c>
      <c r="AO17" s="3">
        <f>VLOOKUP($C17,'Team Fixtures'!$A$2:$Q$21,16,FALSE)</f>
        <v>0.87939146110891264</v>
      </c>
      <c r="AP17" s="3">
        <f>VLOOKUP($C17,'Team Fixtures'!$A$2:$Q$21,17,FALSE)</f>
        <v>9.8531256146656698E-3</v>
      </c>
      <c r="AQ17" s="3" t="str">
        <f>VLOOKUP($C17,'Team Fixtures'!$A$2:$V$21,18,FALSE)</f>
        <v>H</v>
      </c>
      <c r="AR17" s="22">
        <f t="shared" si="16"/>
        <v>6.8466260931022225</v>
      </c>
      <c r="AS17" s="5">
        <f t="shared" si="8"/>
        <v>0.14000733896195047</v>
      </c>
      <c r="AT17" s="20">
        <f t="shared" si="9"/>
        <v>7.126640771026123</v>
      </c>
      <c r="AU17" s="3">
        <f>VLOOKUP($C17,'Team Fixtures'!$A$2:$Q$21,2,FALSE)</f>
        <v>0.88924458672357831</v>
      </c>
      <c r="AV17" s="3">
        <f>VLOOKUP($C17,'Team Fixtures'!$A$2:$V$21,20,FALSE)</f>
        <v>0.50125313283208017</v>
      </c>
      <c r="AW17" s="3">
        <f>VLOOKUP($C17,'Team Fixtures'!$A$2:$V$21,21,FALSE)</f>
        <v>0.38799145389149814</v>
      </c>
      <c r="AX17" s="3" t="str">
        <f>VLOOKUP($C17,'Team Fixtures'!$A$2:$V$21,22,FALSE)</f>
        <v>A</v>
      </c>
      <c r="AY17" s="22">
        <f t="shared" si="17"/>
        <v>5.9127721338605062</v>
      </c>
      <c r="AZ17" s="5">
        <f t="shared" si="18"/>
        <v>0.11804122613266682</v>
      </c>
      <c r="BA17" s="20">
        <f t="shared" si="10"/>
        <v>6.1488545861258395</v>
      </c>
      <c r="BB17" s="15">
        <f t="shared" si="11"/>
        <v>23.754459568773548</v>
      </c>
    </row>
    <row r="18" spans="1:54" x14ac:dyDescent="0.25">
      <c r="A18" t="str">
        <f>'Players Full'!CU18</f>
        <v>Martin Odegaard</v>
      </c>
      <c r="B18" t="str">
        <f>VLOOKUP(_xlfn.CONCAT('Players Full'!AK18,'Players Full'!BV18),'Players Summarised'!$A$1:$T$1000,20,0)</f>
        <v>MID</v>
      </c>
      <c r="C18" t="str">
        <f>VLOOKUP('Players Full'!CF18,Teams!$A$1:$G$21,6,0)</f>
        <v>Arsenal</v>
      </c>
      <c r="D18">
        <f>'Players Full'!BD18/10</f>
        <v>8</v>
      </c>
      <c r="E18" s="10">
        <f>IFERROR(VLOOKUP($A18,'Starting Lineups'!$A$2:$C$510,3,FALSE),0)</f>
        <v>1</v>
      </c>
      <c r="F18" s="5">
        <f>VLOOKUP(A18,'Score &amp; Assist'!$A$1:$G$2000,6,0)</f>
        <v>0.36350418029807341</v>
      </c>
      <c r="G18" s="5">
        <f t="shared" si="0"/>
        <v>0.05</v>
      </c>
      <c r="H18" s="5">
        <f t="shared" si="12"/>
        <v>0.01</v>
      </c>
      <c r="I18" s="5">
        <f>VLOOKUP(A18,'Score &amp; Assist'!$A$1:$G$2000,7,0)</f>
        <v>0.27210884353741494</v>
      </c>
      <c r="J18" s="5">
        <f>VLOOKUP(A18,'Yellow Card'!$C$1:$E$987,3,0)</f>
        <v>0.10025062656641603</v>
      </c>
      <c r="K18" s="5">
        <f>VLOOKUP(C18,'Team Clean Sheet'!$C$2:$F$21,4,0)</f>
        <v>0.5</v>
      </c>
      <c r="L18" s="5">
        <f>VLOOKUP(C18,'Team Total Goals'!$D$2:$N$21,10,0)</f>
        <v>0.1716867469879518</v>
      </c>
      <c r="M18" s="5">
        <f>VLOOKUP(C18,'Team Total Goals'!$D$2:$N$21,11,0)</f>
        <v>1.9268489673474099E-2</v>
      </c>
      <c r="N18" s="5" t="e">
        <f>VLOOKUP(A18,'Goalkeeper Saves'!$D$2:$N$15,10,0)</f>
        <v>#N/A</v>
      </c>
      <c r="O18" s="5" t="e">
        <f>VLOOKUP(A18,'Goalkeeper Saves'!$D$2:$N$15,11,0)</f>
        <v>#N/A</v>
      </c>
      <c r="P18" s="5">
        <f>IF(B18="DEF",IFERROR(VLOOKUP(A18,'Defensive Contribution - DEF'!A18:H514,8,FALSE),'Defensive Contribution - DEF'!K$2),0)</f>
        <v>0</v>
      </c>
      <c r="Q18" s="5">
        <f>IF(B18="MID",IFERROR(VLOOKUP(A18,'Defensive Contribution - MID'!A$2:I$500,9,FALSE),'Defensive Contribution - MID'!L$2),0)</f>
        <v>0.3857500506789166</v>
      </c>
      <c r="R18" s="22">
        <f t="shared" si="13"/>
        <v>6.1050969068940288</v>
      </c>
      <c r="S18" s="5">
        <f t="shared" si="1"/>
        <v>0.12256508944396136</v>
      </c>
      <c r="T18" s="20">
        <f t="shared" si="2"/>
        <v>6.3502270857819516</v>
      </c>
      <c r="U18" s="3">
        <f>VLOOKUP($C18,'Team Fixtures'!$A$2:$Q$21,2,FALSE)</f>
        <v>0.88924458672357831</v>
      </c>
      <c r="V18" s="3">
        <f>VLOOKUP($C18,'Team Fixtures'!$A$2:$Q$21,4,FALSE)</f>
        <v>2.8011204481792715E-2</v>
      </c>
      <c r="W18" s="3">
        <f>VLOOKUP($C18,'Team Fixtures'!$A$2:$Q$21,5,FALSE)</f>
        <v>0.86123338224178558</v>
      </c>
      <c r="X18" s="3" t="str">
        <f>VLOOKUP($C18,'Team Fixtures'!$A$2:$Q$21,6,FALSE)</f>
        <v>H</v>
      </c>
      <c r="Y18" s="25">
        <f t="shared" si="3"/>
        <v>1.7905101025004613</v>
      </c>
      <c r="Z18" s="3">
        <f>VLOOKUP($C18,'Team Fixtures'!$A$2:$Q$21,2,FALSE)</f>
        <v>0.88924458672357831</v>
      </c>
      <c r="AA18" s="3">
        <f>VLOOKUP($C18,'Team Fixtures'!$A$2:$Q$21,8,FALSE)</f>
        <v>0.89678055779750687</v>
      </c>
      <c r="AB18" s="3">
        <f>VLOOKUP($C18,'Team Fixtures'!$A$2:$Q$21,9,FALSE)</f>
        <v>-7.5359710739285601E-3</v>
      </c>
      <c r="AC18" s="3" t="str">
        <f>VLOOKUP($C18,'Team Fixtures'!$A$2:$Q$21,10,FALSE)</f>
        <v>A</v>
      </c>
      <c r="AD18" s="22">
        <f t="shared" si="14"/>
        <v>5.2420145642634939</v>
      </c>
      <c r="AE18" s="5">
        <f t="shared" si="4"/>
        <v>0.10226366658060591</v>
      </c>
      <c r="AF18" s="20">
        <f t="shared" si="5"/>
        <v>5.446541897424706</v>
      </c>
      <c r="AG18" s="3">
        <f>VLOOKUP($C18,'Team Fixtures'!$A$2:$Q$21,2,FALSE)</f>
        <v>0.88924458672357831</v>
      </c>
      <c r="AH18" s="3">
        <f>VLOOKUP($C18,'Team Fixtures'!$A$2:$Q$21,12,FALSE)</f>
        <v>0.10582010582010581</v>
      </c>
      <c r="AI18" s="3">
        <f>VLOOKUP($C18,'Team Fixtures'!$A$2:$Q$21,13,FALSE)</f>
        <v>0.7834244809034725</v>
      </c>
      <c r="AJ18" s="3" t="str">
        <f>VLOOKUP($C18,'Team Fixtures'!$A$2:$Q$21,14,FALSE)</f>
        <v>H</v>
      </c>
      <c r="AK18" s="22">
        <f t="shared" si="15"/>
        <v>6.1030071425353674</v>
      </c>
      <c r="AL18" s="5">
        <f t="shared" si="6"/>
        <v>0.12251593400671693</v>
      </c>
      <c r="AM18" s="20">
        <f t="shared" si="7"/>
        <v>6.3480390105488009</v>
      </c>
      <c r="AN18" s="3">
        <f>VLOOKUP($C18,'Team Fixtures'!$A$2:$Q$21,2,FALSE)</f>
        <v>0.88924458672357831</v>
      </c>
      <c r="AO18" s="3">
        <f>VLOOKUP($C18,'Team Fixtures'!$A$2:$Q$21,16,FALSE)</f>
        <v>0.87939146110891264</v>
      </c>
      <c r="AP18" s="3">
        <f>VLOOKUP($C18,'Team Fixtures'!$A$2:$Q$21,17,FALSE)</f>
        <v>9.8531256146656698E-3</v>
      </c>
      <c r="AQ18" s="3" t="str">
        <f>VLOOKUP($C18,'Team Fixtures'!$A$2:$V$21,18,FALSE)</f>
        <v>H</v>
      </c>
      <c r="AR18" s="22">
        <f t="shared" si="16"/>
        <v>6.0822308326356245</v>
      </c>
      <c r="AS18" s="5">
        <f t="shared" si="8"/>
        <v>0.12202723364525517</v>
      </c>
      <c r="AT18" s="20">
        <f t="shared" si="9"/>
        <v>6.326285299926135</v>
      </c>
      <c r="AU18" s="3">
        <f>VLOOKUP($C18,'Team Fixtures'!$A$2:$Q$21,2,FALSE)</f>
        <v>0.88924458672357831</v>
      </c>
      <c r="AV18" s="3">
        <f>VLOOKUP($C18,'Team Fixtures'!$A$2:$V$21,20,FALSE)</f>
        <v>0.50125313283208017</v>
      </c>
      <c r="AW18" s="3">
        <f>VLOOKUP($C18,'Team Fixtures'!$A$2:$V$21,21,FALSE)</f>
        <v>0.38799145389149814</v>
      </c>
      <c r="AX18" s="3" t="str">
        <f>VLOOKUP($C18,'Team Fixtures'!$A$2:$V$21,22,FALSE)</f>
        <v>A</v>
      </c>
      <c r="AY18" s="22">
        <f t="shared" si="17"/>
        <v>5.2526375020167428</v>
      </c>
      <c r="AZ18" s="5">
        <f t="shared" si="18"/>
        <v>0.10251353932243783</v>
      </c>
      <c r="BA18" s="20">
        <f t="shared" si="10"/>
        <v>5.4576645806616186</v>
      </c>
      <c r="BB18" s="15">
        <f t="shared" si="11"/>
        <v>21.085937753201129</v>
      </c>
    </row>
    <row r="19" spans="1:54" x14ac:dyDescent="0.25">
      <c r="A19" t="str">
        <f>'Players Full'!CU19</f>
        <v>Noni Madueke</v>
      </c>
      <c r="B19" t="str">
        <f>VLOOKUP(_xlfn.CONCAT('Players Full'!AK19,'Players Full'!BV19),'Players Summarised'!$A$1:$T$1000,20,0)</f>
        <v>MID</v>
      </c>
      <c r="C19" t="str">
        <f>VLOOKUP('Players Full'!CF19,Teams!$A$1:$G$21,6,0)</f>
        <v>Arsenal</v>
      </c>
      <c r="D19">
        <f>'Players Full'!BD19/10</f>
        <v>7</v>
      </c>
      <c r="E19" s="10">
        <f>IFERROR(VLOOKUP($A19,'Starting Lineups'!$A$2:$C$510,3,FALSE),0)</f>
        <v>0</v>
      </c>
      <c r="F19" s="5">
        <f>VLOOKUP(A19,'Score &amp; Assist'!$A$1:$G$2000,6,0)</f>
        <v>0.38095238095238093</v>
      </c>
      <c r="G19" s="5">
        <f t="shared" si="0"/>
        <v>0.05</v>
      </c>
      <c r="H19" s="5">
        <f t="shared" si="12"/>
        <v>0.01</v>
      </c>
      <c r="I19" s="5">
        <f>VLOOKUP(A19,'Score &amp; Assist'!$A$1:$G$2000,7,0)</f>
        <v>0.23809523809523808</v>
      </c>
      <c r="J19" s="5">
        <f>VLOOKUP(A19,'Yellow Card'!$C$1:$E$987,3,0)</f>
        <v>7.3260073260073263E-2</v>
      </c>
      <c r="K19" s="5">
        <f>VLOOKUP(C19,'Team Clean Sheet'!$C$2:$F$21,4,0)</f>
        <v>0.5</v>
      </c>
      <c r="L19" s="5">
        <f>VLOOKUP(C19,'Team Total Goals'!$D$2:$N$21,10,0)</f>
        <v>0.1716867469879518</v>
      </c>
      <c r="M19" s="5">
        <f>VLOOKUP(C19,'Team Total Goals'!$D$2:$N$21,11,0)</f>
        <v>1.9268489673474099E-2</v>
      </c>
      <c r="N19" s="5" t="e">
        <f>VLOOKUP(A19,'Goalkeeper Saves'!$D$2:$N$15,10,0)</f>
        <v>#N/A</v>
      </c>
      <c r="O19" s="5" t="e">
        <f>VLOOKUP(A19,'Goalkeeper Saves'!$D$2:$N$15,11,0)</f>
        <v>#N/A</v>
      </c>
      <c r="P19" s="5">
        <f>IF(B19="DEF",IFERROR(VLOOKUP(A19,'Defensive Contribution - DEF'!A19:H515,8,FALSE),'Defensive Contribution - DEF'!K$2),0)</f>
        <v>0</v>
      </c>
      <c r="Q19" s="5">
        <f>IF(B19="MID",IFERROR(VLOOKUP(A19,'Defensive Contribution - MID'!A$2:I$500,9,FALSE),'Defensive Contribution - MID'!L$2),0)</f>
        <v>0.3857500506789166</v>
      </c>
      <c r="R19" s="22">
        <f t="shared" si="13"/>
        <v>0</v>
      </c>
      <c r="S19" s="5">
        <f t="shared" si="1"/>
        <v>0</v>
      </c>
      <c r="T19" s="20">
        <f t="shared" si="2"/>
        <v>0</v>
      </c>
      <c r="U19" s="3">
        <f>VLOOKUP($C19,'Team Fixtures'!$A$2:$Q$21,2,FALSE)</f>
        <v>0.88924458672357831</v>
      </c>
      <c r="V19" s="3">
        <f>VLOOKUP($C19,'Team Fixtures'!$A$2:$Q$21,4,FALSE)</f>
        <v>2.8011204481792715E-2</v>
      </c>
      <c r="W19" s="3">
        <f>VLOOKUP($C19,'Team Fixtures'!$A$2:$Q$21,5,FALSE)</f>
        <v>0.86123338224178558</v>
      </c>
      <c r="X19" s="3" t="str">
        <f>VLOOKUP($C19,'Team Fixtures'!$A$2:$Q$21,6,FALSE)</f>
        <v>H</v>
      </c>
      <c r="Y19" s="25">
        <f t="shared" si="3"/>
        <v>0</v>
      </c>
      <c r="Z19" s="3">
        <f>VLOOKUP($C19,'Team Fixtures'!$A$2:$Q$21,2,FALSE)</f>
        <v>0.88924458672357831</v>
      </c>
      <c r="AA19" s="3">
        <f>VLOOKUP($C19,'Team Fixtures'!$A$2:$Q$21,8,FALSE)</f>
        <v>0.89678055779750687</v>
      </c>
      <c r="AB19" s="3">
        <f>VLOOKUP($C19,'Team Fixtures'!$A$2:$Q$21,9,FALSE)</f>
        <v>-7.5359710739285601E-3</v>
      </c>
      <c r="AC19" s="3" t="str">
        <f>VLOOKUP($C19,'Team Fixtures'!$A$2:$Q$21,10,FALSE)</f>
        <v>A</v>
      </c>
      <c r="AD19" s="22">
        <f t="shared" si="14"/>
        <v>0</v>
      </c>
      <c r="AE19" s="5">
        <f t="shared" si="4"/>
        <v>0</v>
      </c>
      <c r="AF19" s="20">
        <f t="shared" si="5"/>
        <v>0</v>
      </c>
      <c r="AG19" s="3">
        <f>VLOOKUP($C19,'Team Fixtures'!$A$2:$Q$21,2,FALSE)</f>
        <v>0.88924458672357831</v>
      </c>
      <c r="AH19" s="3">
        <f>VLOOKUP($C19,'Team Fixtures'!$A$2:$Q$21,12,FALSE)</f>
        <v>0.10582010582010581</v>
      </c>
      <c r="AI19" s="3">
        <f>VLOOKUP($C19,'Team Fixtures'!$A$2:$Q$21,13,FALSE)</f>
        <v>0.7834244809034725</v>
      </c>
      <c r="AJ19" s="3" t="str">
        <f>VLOOKUP($C19,'Team Fixtures'!$A$2:$Q$21,14,FALSE)</f>
        <v>H</v>
      </c>
      <c r="AK19" s="22">
        <f t="shared" si="15"/>
        <v>0</v>
      </c>
      <c r="AL19" s="5">
        <f t="shared" si="6"/>
        <v>0</v>
      </c>
      <c r="AM19" s="20">
        <f t="shared" si="7"/>
        <v>0</v>
      </c>
      <c r="AN19" s="3">
        <f>VLOOKUP($C19,'Team Fixtures'!$A$2:$Q$21,2,FALSE)</f>
        <v>0.88924458672357831</v>
      </c>
      <c r="AO19" s="3">
        <f>VLOOKUP($C19,'Team Fixtures'!$A$2:$Q$21,16,FALSE)</f>
        <v>0.87939146110891264</v>
      </c>
      <c r="AP19" s="3">
        <f>VLOOKUP($C19,'Team Fixtures'!$A$2:$Q$21,17,FALSE)</f>
        <v>9.8531256146656698E-3</v>
      </c>
      <c r="AQ19" s="3" t="str">
        <f>VLOOKUP($C19,'Team Fixtures'!$A$2:$V$21,18,FALSE)</f>
        <v>H</v>
      </c>
      <c r="AR19" s="22">
        <f t="shared" si="16"/>
        <v>0</v>
      </c>
      <c r="AS19" s="5">
        <f t="shared" si="8"/>
        <v>0</v>
      </c>
      <c r="AT19" s="20">
        <f t="shared" si="9"/>
        <v>0</v>
      </c>
      <c r="AU19" s="3">
        <f>VLOOKUP($C19,'Team Fixtures'!$A$2:$Q$21,2,FALSE)</f>
        <v>0.88924458672357831</v>
      </c>
      <c r="AV19" s="3">
        <f>VLOOKUP($C19,'Team Fixtures'!$A$2:$V$21,20,FALSE)</f>
        <v>0.50125313283208017</v>
      </c>
      <c r="AW19" s="3">
        <f>VLOOKUP($C19,'Team Fixtures'!$A$2:$V$21,21,FALSE)</f>
        <v>0.38799145389149814</v>
      </c>
      <c r="AX19" s="3" t="str">
        <f>VLOOKUP($C19,'Team Fixtures'!$A$2:$V$21,22,FALSE)</f>
        <v>A</v>
      </c>
      <c r="AY19" s="22">
        <f t="shared" si="17"/>
        <v>0</v>
      </c>
      <c r="AZ19" s="5">
        <f t="shared" si="18"/>
        <v>0</v>
      </c>
      <c r="BA19" s="20">
        <f t="shared" si="10"/>
        <v>0</v>
      </c>
      <c r="BB19" s="15">
        <f t="shared" si="11"/>
        <v>0</v>
      </c>
    </row>
    <row r="20" spans="1:54" x14ac:dyDescent="0.25">
      <c r="A20" t="str">
        <f>'Players Full'!CU20</f>
        <v>Gabriel Martinelli</v>
      </c>
      <c r="B20" t="str">
        <f>VLOOKUP(_xlfn.CONCAT('Players Full'!AK20,'Players Full'!BV20),'Players Summarised'!$A$1:$T$1000,20,0)</f>
        <v>MID</v>
      </c>
      <c r="C20" t="str">
        <f>VLOOKUP('Players Full'!CF20,Teams!$A$1:$G$21,6,0)</f>
        <v>Arsenal</v>
      </c>
      <c r="D20">
        <f>'Players Full'!BD20/10</f>
        <v>7</v>
      </c>
      <c r="E20" s="10">
        <f>IFERROR(VLOOKUP($A20,'Starting Lineups'!$A$2:$C$510,3,FALSE),0)</f>
        <v>0.5</v>
      </c>
      <c r="F20" s="5">
        <f>VLOOKUP(A20,'Score &amp; Assist'!$A$1:$G$2000,6,0)</f>
        <v>0.38095238095238093</v>
      </c>
      <c r="G20" s="5">
        <f t="shared" si="0"/>
        <v>0.05</v>
      </c>
      <c r="H20" s="5">
        <f t="shared" si="12"/>
        <v>0.01</v>
      </c>
      <c r="I20" s="5">
        <f>VLOOKUP(A20,'Score &amp; Assist'!$A$1:$G$2000,7,0)</f>
        <v>0.25396825396825395</v>
      </c>
      <c r="J20" s="5">
        <f>VLOOKUP(A20,'Yellow Card'!$C$1:$E$987,3,0)</f>
        <v>8.6580086580086577E-2</v>
      </c>
      <c r="K20" s="5">
        <f>VLOOKUP(C20,'Team Clean Sheet'!$C$2:$F$21,4,0)</f>
        <v>0.5</v>
      </c>
      <c r="L20" s="5">
        <f>VLOOKUP(C20,'Team Total Goals'!$D$2:$N$21,10,0)</f>
        <v>0.1716867469879518</v>
      </c>
      <c r="M20" s="5">
        <f>VLOOKUP(C20,'Team Total Goals'!$D$2:$N$21,11,0)</f>
        <v>1.9268489673474099E-2</v>
      </c>
      <c r="N20" s="5" t="e">
        <f>VLOOKUP(A20,'Goalkeeper Saves'!$D$2:$N$15,10,0)</f>
        <v>#N/A</v>
      </c>
      <c r="O20" s="5" t="e">
        <f>VLOOKUP(A20,'Goalkeeper Saves'!$D$2:$N$15,11,0)</f>
        <v>#N/A</v>
      </c>
      <c r="P20" s="5">
        <f>IF(B20="DEF",IFERROR(VLOOKUP(A20,'Defensive Contribution - DEF'!A20:H516,8,FALSE),'Defensive Contribution - DEF'!K$2),0)</f>
        <v>0</v>
      </c>
      <c r="Q20" s="5">
        <f>IF(B20="MID",IFERROR(VLOOKUP(A20,'Defensive Contribution - MID'!A$2:I$500,9,FALSE),'Defensive Contribution - MID'!L$2),0)</f>
        <v>0.3857500506789166</v>
      </c>
      <c r="R20" s="22">
        <f t="shared" si="13"/>
        <v>3.0757933407222064</v>
      </c>
      <c r="S20" s="5">
        <f t="shared" si="1"/>
        <v>5.1309810960467744E-2</v>
      </c>
      <c r="T20" s="20">
        <f t="shared" si="2"/>
        <v>3.1784129626431419</v>
      </c>
      <c r="U20" s="3">
        <f>VLOOKUP($C20,'Team Fixtures'!$A$2:$Q$21,2,FALSE)</f>
        <v>0.88924458672357831</v>
      </c>
      <c r="V20" s="3">
        <f>VLOOKUP($C20,'Team Fixtures'!$A$2:$Q$21,4,FALSE)</f>
        <v>2.8011204481792715E-2</v>
      </c>
      <c r="W20" s="3">
        <f>VLOOKUP($C20,'Team Fixtures'!$A$2:$Q$21,5,FALSE)</f>
        <v>0.86123338224178558</v>
      </c>
      <c r="X20" s="3" t="str">
        <f>VLOOKUP($C20,'Team Fixtures'!$A$2:$Q$21,6,FALSE)</f>
        <v>H</v>
      </c>
      <c r="Y20" s="25">
        <f t="shared" si="3"/>
        <v>0.90207233951484722</v>
      </c>
      <c r="Z20" s="3">
        <f>VLOOKUP($C20,'Team Fixtures'!$A$2:$Q$21,2,FALSE)</f>
        <v>0.88924458672357831</v>
      </c>
      <c r="AA20" s="3">
        <f>VLOOKUP($C20,'Team Fixtures'!$A$2:$Q$21,8,FALSE)</f>
        <v>0.89678055779750687</v>
      </c>
      <c r="AB20" s="3">
        <f>VLOOKUP($C20,'Team Fixtures'!$A$2:$Q$21,9,FALSE)</f>
        <v>-7.5359710739285601E-3</v>
      </c>
      <c r="AC20" s="3" t="str">
        <f>VLOOKUP($C20,'Team Fixtures'!$A$2:$Q$21,10,FALSE)</f>
        <v>A</v>
      </c>
      <c r="AD20" s="22">
        <f t="shared" si="14"/>
        <v>2.6409660214440787</v>
      </c>
      <c r="AE20" s="5">
        <f t="shared" si="4"/>
        <v>4.1081802756407618E-2</v>
      </c>
      <c r="AF20" s="20">
        <f t="shared" si="5"/>
        <v>2.7231296269568941</v>
      </c>
      <c r="AG20" s="3">
        <f>VLOOKUP($C20,'Team Fixtures'!$A$2:$Q$21,2,FALSE)</f>
        <v>0.88924458672357831</v>
      </c>
      <c r="AH20" s="3">
        <f>VLOOKUP($C20,'Team Fixtures'!$A$2:$Q$21,12,FALSE)</f>
        <v>0.10582010582010581</v>
      </c>
      <c r="AI20" s="3">
        <f>VLOOKUP($C20,'Team Fixtures'!$A$2:$Q$21,13,FALSE)</f>
        <v>0.7834244809034725</v>
      </c>
      <c r="AJ20" s="3" t="str">
        <f>VLOOKUP($C20,'Team Fixtures'!$A$2:$Q$21,14,FALSE)</f>
        <v>H</v>
      </c>
      <c r="AK20" s="22">
        <f t="shared" si="15"/>
        <v>3.0747405018572262</v>
      </c>
      <c r="AL20" s="5">
        <f t="shared" si="6"/>
        <v>5.1285046084685676E-2</v>
      </c>
      <c r="AM20" s="20">
        <f t="shared" si="7"/>
        <v>3.1773105940265975</v>
      </c>
      <c r="AN20" s="3">
        <f>VLOOKUP($C20,'Team Fixtures'!$A$2:$Q$21,2,FALSE)</f>
        <v>0.88924458672357831</v>
      </c>
      <c r="AO20" s="3">
        <f>VLOOKUP($C20,'Team Fixtures'!$A$2:$Q$21,16,FALSE)</f>
        <v>0.87939146110891264</v>
      </c>
      <c r="AP20" s="3">
        <f>VLOOKUP($C20,'Team Fixtures'!$A$2:$Q$21,17,FALSE)</f>
        <v>9.8531256146656698E-3</v>
      </c>
      <c r="AQ20" s="3" t="str">
        <f>VLOOKUP($C20,'Team Fixtures'!$A$2:$V$21,18,FALSE)</f>
        <v>H</v>
      </c>
      <c r="AR20" s="22">
        <f t="shared" si="16"/>
        <v>3.0642732420235208</v>
      </c>
      <c r="AS20" s="5">
        <f t="shared" si="8"/>
        <v>5.1038835198877253E-2</v>
      </c>
      <c r="AT20" s="20">
        <f t="shared" si="9"/>
        <v>3.1663509124212754</v>
      </c>
      <c r="AU20" s="3">
        <f>VLOOKUP($C20,'Team Fixtures'!$A$2:$Q$21,2,FALSE)</f>
        <v>0.88924458672357831</v>
      </c>
      <c r="AV20" s="3">
        <f>VLOOKUP($C20,'Team Fixtures'!$A$2:$V$21,20,FALSE)</f>
        <v>0.50125313283208017</v>
      </c>
      <c r="AW20" s="3">
        <f>VLOOKUP($C20,'Team Fixtures'!$A$2:$V$21,21,FALSE)</f>
        <v>0.38799145389149814</v>
      </c>
      <c r="AX20" s="3" t="str">
        <f>VLOOKUP($C20,'Team Fixtures'!$A$2:$V$21,22,FALSE)</f>
        <v>A</v>
      </c>
      <c r="AY20" s="22">
        <f t="shared" si="17"/>
        <v>2.6463179366877911</v>
      </c>
      <c r="AZ20" s="5">
        <f t="shared" si="18"/>
        <v>4.1207690506770228E-2</v>
      </c>
      <c r="BA20" s="20">
        <f t="shared" si="10"/>
        <v>2.7287333177013315</v>
      </c>
      <c r="BB20" s="15">
        <f t="shared" si="11"/>
        <v>10.550176890287355</v>
      </c>
    </row>
    <row r="21" spans="1:54" x14ac:dyDescent="0.25">
      <c r="A21" t="str">
        <f>'Players Full'!CU21</f>
        <v>Leandro Trossard</v>
      </c>
      <c r="B21" t="str">
        <f>VLOOKUP(_xlfn.CONCAT('Players Full'!AK21,'Players Full'!BV21),'Players Summarised'!$A$1:$T$1000,20,0)</f>
        <v>MID</v>
      </c>
      <c r="C21" t="str">
        <f>VLOOKUP('Players Full'!CF21,Teams!$A$1:$G$21,6,0)</f>
        <v>Arsenal</v>
      </c>
      <c r="D21">
        <f>'Players Full'!BD21/10</f>
        <v>7</v>
      </c>
      <c r="E21" s="10">
        <f>IFERROR(VLOOKUP($A21,'Starting Lineups'!$A$2:$C$510,3,FALSE),0)</f>
        <v>0</v>
      </c>
      <c r="F21" s="5">
        <f>VLOOKUP(A21,'Score &amp; Assist'!$A$1:$G$2000,6,0)</f>
        <v>0.41407867494824019</v>
      </c>
      <c r="G21" s="5">
        <f t="shared" si="0"/>
        <v>0.05</v>
      </c>
      <c r="H21" s="5">
        <f t="shared" si="12"/>
        <v>0.01</v>
      </c>
      <c r="I21" s="5">
        <f>VLOOKUP(A21,'Score &amp; Assist'!$A$1:$G$2000,7,0)</f>
        <v>0.25396825396825395</v>
      </c>
      <c r="J21" s="5">
        <f>VLOOKUP(A21,'Yellow Card'!$C$1:$E$987,3,0)</f>
        <v>7.9365079365079361E-2</v>
      </c>
      <c r="K21" s="5">
        <f>VLOOKUP(C21,'Team Clean Sheet'!$C$2:$F$21,4,0)</f>
        <v>0.5</v>
      </c>
      <c r="L21" s="5">
        <f>VLOOKUP(C21,'Team Total Goals'!$D$2:$N$21,10,0)</f>
        <v>0.1716867469879518</v>
      </c>
      <c r="M21" s="5">
        <f>VLOOKUP(C21,'Team Total Goals'!$D$2:$N$21,11,0)</f>
        <v>1.9268489673474099E-2</v>
      </c>
      <c r="N21" s="5" t="e">
        <f>VLOOKUP(A21,'Goalkeeper Saves'!$D$2:$N$15,10,0)</f>
        <v>#N/A</v>
      </c>
      <c r="O21" s="5" t="e">
        <f>VLOOKUP(A21,'Goalkeeper Saves'!$D$2:$N$15,11,0)</f>
        <v>#N/A</v>
      </c>
      <c r="P21" s="5">
        <f>IF(B21="DEF",IFERROR(VLOOKUP(A21,'Defensive Contribution - DEF'!A21:H517,8,FALSE),'Defensive Contribution - DEF'!K$2),0)</f>
        <v>0</v>
      </c>
      <c r="Q21" s="5">
        <f>IF(B21="MID",IFERROR(VLOOKUP(A21,'Defensive Contribution - MID'!A$2:I$500,9,FALSE),'Defensive Contribution - MID'!L$2),0)</f>
        <v>0.3857500506789166</v>
      </c>
      <c r="R21" s="22">
        <f t="shared" si="13"/>
        <v>0</v>
      </c>
      <c r="S21" s="5">
        <f t="shared" si="1"/>
        <v>0</v>
      </c>
      <c r="T21" s="20">
        <f t="shared" si="2"/>
        <v>0</v>
      </c>
      <c r="U21" s="3">
        <f>VLOOKUP($C21,'Team Fixtures'!$A$2:$Q$21,2,FALSE)</f>
        <v>0.88924458672357831</v>
      </c>
      <c r="V21" s="3">
        <f>VLOOKUP($C21,'Team Fixtures'!$A$2:$Q$21,4,FALSE)</f>
        <v>2.8011204481792715E-2</v>
      </c>
      <c r="W21" s="3">
        <f>VLOOKUP($C21,'Team Fixtures'!$A$2:$Q$21,5,FALSE)</f>
        <v>0.86123338224178558</v>
      </c>
      <c r="X21" s="3" t="str">
        <f>VLOOKUP($C21,'Team Fixtures'!$A$2:$Q$21,6,FALSE)</f>
        <v>H</v>
      </c>
      <c r="Y21" s="25">
        <f t="shared" si="3"/>
        <v>0</v>
      </c>
      <c r="Z21" s="3">
        <f>VLOOKUP($C21,'Team Fixtures'!$A$2:$Q$21,2,FALSE)</f>
        <v>0.88924458672357831</v>
      </c>
      <c r="AA21" s="3">
        <f>VLOOKUP($C21,'Team Fixtures'!$A$2:$Q$21,8,FALSE)</f>
        <v>0.89678055779750687</v>
      </c>
      <c r="AB21" s="3">
        <f>VLOOKUP($C21,'Team Fixtures'!$A$2:$Q$21,9,FALSE)</f>
        <v>-7.5359710739285601E-3</v>
      </c>
      <c r="AC21" s="3" t="str">
        <f>VLOOKUP($C21,'Team Fixtures'!$A$2:$Q$21,10,FALSE)</f>
        <v>A</v>
      </c>
      <c r="AD21" s="22">
        <f t="shared" si="14"/>
        <v>0</v>
      </c>
      <c r="AE21" s="5">
        <f t="shared" si="4"/>
        <v>0</v>
      </c>
      <c r="AF21" s="20">
        <f t="shared" si="5"/>
        <v>0</v>
      </c>
      <c r="AG21" s="3">
        <f>VLOOKUP($C21,'Team Fixtures'!$A$2:$Q$21,2,FALSE)</f>
        <v>0.88924458672357831</v>
      </c>
      <c r="AH21" s="3">
        <f>VLOOKUP($C21,'Team Fixtures'!$A$2:$Q$21,12,FALSE)</f>
        <v>0.10582010582010581</v>
      </c>
      <c r="AI21" s="3">
        <f>VLOOKUP($C21,'Team Fixtures'!$A$2:$Q$21,13,FALSE)</f>
        <v>0.7834244809034725</v>
      </c>
      <c r="AJ21" s="3" t="str">
        <f>VLOOKUP($C21,'Team Fixtures'!$A$2:$Q$21,14,FALSE)</f>
        <v>H</v>
      </c>
      <c r="AK21" s="22">
        <f t="shared" si="15"/>
        <v>0</v>
      </c>
      <c r="AL21" s="5">
        <f t="shared" si="6"/>
        <v>0</v>
      </c>
      <c r="AM21" s="20">
        <f t="shared" si="7"/>
        <v>0</v>
      </c>
      <c r="AN21" s="3">
        <f>VLOOKUP($C21,'Team Fixtures'!$A$2:$Q$21,2,FALSE)</f>
        <v>0.88924458672357831</v>
      </c>
      <c r="AO21" s="3">
        <f>VLOOKUP($C21,'Team Fixtures'!$A$2:$Q$21,16,FALSE)</f>
        <v>0.87939146110891264</v>
      </c>
      <c r="AP21" s="3">
        <f>VLOOKUP($C21,'Team Fixtures'!$A$2:$Q$21,17,FALSE)</f>
        <v>9.8531256146656698E-3</v>
      </c>
      <c r="AQ21" s="3" t="str">
        <f>VLOOKUP($C21,'Team Fixtures'!$A$2:$V$21,18,FALSE)</f>
        <v>H</v>
      </c>
      <c r="AR21" s="22">
        <f t="shared" si="16"/>
        <v>0</v>
      </c>
      <c r="AS21" s="5">
        <f t="shared" si="8"/>
        <v>0</v>
      </c>
      <c r="AT21" s="20">
        <f t="shared" si="9"/>
        <v>0</v>
      </c>
      <c r="AU21" s="3">
        <f>VLOOKUP($C21,'Team Fixtures'!$A$2:$Q$21,2,FALSE)</f>
        <v>0.88924458672357831</v>
      </c>
      <c r="AV21" s="3">
        <f>VLOOKUP($C21,'Team Fixtures'!$A$2:$V$21,20,FALSE)</f>
        <v>0.50125313283208017</v>
      </c>
      <c r="AW21" s="3">
        <f>VLOOKUP($C21,'Team Fixtures'!$A$2:$V$21,21,FALSE)</f>
        <v>0.38799145389149814</v>
      </c>
      <c r="AX21" s="3" t="str">
        <f>VLOOKUP($C21,'Team Fixtures'!$A$2:$V$21,22,FALSE)</f>
        <v>A</v>
      </c>
      <c r="AY21" s="22">
        <f t="shared" si="17"/>
        <v>0</v>
      </c>
      <c r="AZ21" s="5">
        <f t="shared" si="18"/>
        <v>0</v>
      </c>
      <c r="BA21" s="20">
        <f t="shared" si="10"/>
        <v>0</v>
      </c>
      <c r="BB21" s="15">
        <f t="shared" si="11"/>
        <v>0</v>
      </c>
    </row>
    <row r="22" spans="1:54" x14ac:dyDescent="0.25">
      <c r="A22" t="str">
        <f>'Players Full'!CU22</f>
        <v>Declan Rice</v>
      </c>
      <c r="B22" t="str">
        <f>VLOOKUP(_xlfn.CONCAT('Players Full'!AK22,'Players Full'!BV22),'Players Summarised'!$A$1:$T$1000,20,0)</f>
        <v>MID</v>
      </c>
      <c r="C22" t="str">
        <f>VLOOKUP('Players Full'!CF22,Teams!$A$1:$G$21,6,0)</f>
        <v>Arsenal</v>
      </c>
      <c r="D22">
        <f>'Players Full'!BD22/10</f>
        <v>6.5</v>
      </c>
      <c r="E22" s="10">
        <f>IFERROR(VLOOKUP($A22,'Starting Lineups'!$A$2:$C$510,3,FALSE),0)</f>
        <v>1</v>
      </c>
      <c r="F22" s="5">
        <f>VLOOKUP(A22,'Score &amp; Assist'!$A$1:$G$2000,6,0)</f>
        <v>0.23809523809523808</v>
      </c>
      <c r="G22" s="5">
        <f t="shared" si="0"/>
        <v>0.01</v>
      </c>
      <c r="H22" s="5">
        <f t="shared" si="12"/>
        <v>0</v>
      </c>
      <c r="I22" s="5">
        <f>VLOOKUP(A22,'Score &amp; Assist'!$A$1:$G$2000,7,0)</f>
        <v>0.23809523809523808</v>
      </c>
      <c r="J22" s="5">
        <f>VLOOKUP(A22,'Yellow Card'!$C$1:$E$987,3,0)</f>
        <v>0.13605442176870747</v>
      </c>
      <c r="K22" s="5">
        <f>VLOOKUP(C22,'Team Clean Sheet'!$C$2:$F$21,4,0)</f>
        <v>0.5</v>
      </c>
      <c r="L22" s="5">
        <f>VLOOKUP(C22,'Team Total Goals'!$D$2:$N$21,10,0)</f>
        <v>0.1716867469879518</v>
      </c>
      <c r="M22" s="5">
        <f>VLOOKUP(C22,'Team Total Goals'!$D$2:$N$21,11,0)</f>
        <v>1.9268489673474099E-2</v>
      </c>
      <c r="N22" s="5" t="e">
        <f>VLOOKUP(A22,'Goalkeeper Saves'!$D$2:$N$15,10,0)</f>
        <v>#N/A</v>
      </c>
      <c r="O22" s="5" t="e">
        <f>VLOOKUP(A22,'Goalkeeper Saves'!$D$2:$N$15,11,0)</f>
        <v>#N/A</v>
      </c>
      <c r="P22" s="5">
        <f>IF(B22="DEF",IFERROR(VLOOKUP(A22,'Defensive Contribution - DEF'!A22:H518,8,FALSE),'Defensive Contribution - DEF'!K$2),0)</f>
        <v>0</v>
      </c>
      <c r="Q22" s="5">
        <f>IF(B22="MID",IFERROR(VLOOKUP(A22,'Defensive Contribution - MID'!A$2:I$500,9,FALSE),'Defensive Contribution - MID'!L$2),0)</f>
        <v>0.37279167373600086</v>
      </c>
      <c r="R22" s="22">
        <f t="shared" si="13"/>
        <v>5.0642908304651986</v>
      </c>
      <c r="S22" s="5">
        <f t="shared" si="1"/>
        <v>9.8083248914202406E-2</v>
      </c>
      <c r="T22" s="20">
        <f t="shared" si="2"/>
        <v>5.2604573282936036</v>
      </c>
      <c r="U22" s="3">
        <f>VLOOKUP($C22,'Team Fixtures'!$A$2:$Q$21,2,FALSE)</f>
        <v>0.88924458672357831</v>
      </c>
      <c r="V22" s="3">
        <f>VLOOKUP($C22,'Team Fixtures'!$A$2:$Q$21,4,FALSE)</f>
        <v>2.8011204481792715E-2</v>
      </c>
      <c r="W22" s="3">
        <f>VLOOKUP($C22,'Team Fixtures'!$A$2:$Q$21,5,FALSE)</f>
        <v>0.86123338224178558</v>
      </c>
      <c r="X22" s="3" t="str">
        <f>VLOOKUP($C22,'Team Fixtures'!$A$2:$Q$21,6,FALSE)</f>
        <v>H</v>
      </c>
      <c r="Y22" s="25">
        <f t="shared" si="3"/>
        <v>1.4852612550193847</v>
      </c>
      <c r="Z22" s="3">
        <f>VLOOKUP($C22,'Team Fixtures'!$A$2:$Q$21,2,FALSE)</f>
        <v>0.88924458672357831</v>
      </c>
      <c r="AA22" s="3">
        <f>VLOOKUP($C22,'Team Fixtures'!$A$2:$Q$21,8,FALSE)</f>
        <v>0.89678055779750687</v>
      </c>
      <c r="AB22" s="3">
        <f>VLOOKUP($C22,'Team Fixtures'!$A$2:$Q$21,9,FALSE)</f>
        <v>-7.5359710739285601E-3</v>
      </c>
      <c r="AC22" s="3" t="str">
        <f>VLOOKUP($C22,'Team Fixtures'!$A$2:$Q$21,10,FALSE)</f>
        <v>A</v>
      </c>
      <c r="AD22" s="22">
        <f t="shared" si="14"/>
        <v>4.3483480599606859</v>
      </c>
      <c r="AE22" s="5">
        <f t="shared" si="4"/>
        <v>8.1242843066395259E-2</v>
      </c>
      <c r="AF22" s="20">
        <f t="shared" si="5"/>
        <v>4.5108337460934766</v>
      </c>
      <c r="AG22" s="3">
        <f>VLOOKUP($C22,'Team Fixtures'!$A$2:$Q$21,2,FALSE)</f>
        <v>0.88924458672357831</v>
      </c>
      <c r="AH22" s="3">
        <f>VLOOKUP($C22,'Team Fixtures'!$A$2:$Q$21,12,FALSE)</f>
        <v>0.10582010582010581</v>
      </c>
      <c r="AI22" s="3">
        <f>VLOOKUP($C22,'Team Fixtures'!$A$2:$Q$21,13,FALSE)</f>
        <v>0.7834244809034725</v>
      </c>
      <c r="AJ22" s="3" t="str">
        <f>VLOOKUP($C22,'Team Fixtures'!$A$2:$Q$21,14,FALSE)</f>
        <v>H</v>
      </c>
      <c r="AK22" s="22">
        <f t="shared" si="15"/>
        <v>5.0625573322683968</v>
      </c>
      <c r="AL22" s="5">
        <f t="shared" si="6"/>
        <v>9.8042473569617233E-2</v>
      </c>
      <c r="AM22" s="20">
        <f t="shared" si="7"/>
        <v>5.2586422794076313</v>
      </c>
      <c r="AN22" s="3">
        <f>VLOOKUP($C22,'Team Fixtures'!$A$2:$Q$21,2,FALSE)</f>
        <v>0.88924458672357831</v>
      </c>
      <c r="AO22" s="3">
        <f>VLOOKUP($C22,'Team Fixtures'!$A$2:$Q$21,16,FALSE)</f>
        <v>0.87939146110891264</v>
      </c>
      <c r="AP22" s="3">
        <f>VLOOKUP($C22,'Team Fixtures'!$A$2:$Q$21,17,FALSE)</f>
        <v>9.8531256146656698E-3</v>
      </c>
      <c r="AQ22" s="3" t="str">
        <f>VLOOKUP($C22,'Team Fixtures'!$A$2:$V$21,18,FALSE)</f>
        <v>H</v>
      </c>
      <c r="AR22" s="22">
        <f t="shared" si="16"/>
        <v>5.0453229988383477</v>
      </c>
      <c r="AS22" s="5">
        <f t="shared" si="8"/>
        <v>9.7637087578675619E-2</v>
      </c>
      <c r="AT22" s="20">
        <f t="shared" si="9"/>
        <v>5.2405971739956989</v>
      </c>
      <c r="AU22" s="3">
        <f>VLOOKUP($C22,'Team Fixtures'!$A$2:$Q$21,2,FALSE)</f>
        <v>0.88924458672357831</v>
      </c>
      <c r="AV22" s="3">
        <f>VLOOKUP($C22,'Team Fixtures'!$A$2:$V$21,20,FALSE)</f>
        <v>0.50125313283208017</v>
      </c>
      <c r="AW22" s="3">
        <f>VLOOKUP($C22,'Team Fixtures'!$A$2:$V$21,21,FALSE)</f>
        <v>0.38799145389149814</v>
      </c>
      <c r="AX22" s="3" t="str">
        <f>VLOOKUP($C22,'Team Fixtures'!$A$2:$V$21,22,FALSE)</f>
        <v>A</v>
      </c>
      <c r="AY22" s="22">
        <f t="shared" si="17"/>
        <v>4.3571599833546673</v>
      </c>
      <c r="AZ22" s="5">
        <f t="shared" si="18"/>
        <v>8.1450117128468488E-2</v>
      </c>
      <c r="BA22" s="20">
        <f t="shared" si="10"/>
        <v>4.5200602176116043</v>
      </c>
      <c r="BB22" s="15">
        <f t="shared" si="11"/>
        <v>17.466068140800679</v>
      </c>
    </row>
    <row r="23" spans="1:54" x14ac:dyDescent="0.25">
      <c r="A23" t="str">
        <f>'Players Full'!CU23</f>
        <v>Mikel Merino</v>
      </c>
      <c r="B23" t="str">
        <f>VLOOKUP(_xlfn.CONCAT('Players Full'!AK23,'Players Full'!BV23),'Players Summarised'!$A$1:$T$1000,20,0)</f>
        <v>MID</v>
      </c>
      <c r="C23" t="str">
        <f>VLOOKUP('Players Full'!CF23,Teams!$A$1:$G$21,6,0)</f>
        <v>Arsenal</v>
      </c>
      <c r="D23">
        <f>'Players Full'!BD23/10</f>
        <v>6</v>
      </c>
      <c r="E23" s="10">
        <f>IFERROR(VLOOKUP($A23,'Starting Lineups'!$A$2:$C$510,3,FALSE),0)</f>
        <v>0</v>
      </c>
      <c r="F23" s="5">
        <f>VLOOKUP(A23,'Score &amp; Assist'!$A$1:$G$2000,6,0)</f>
        <v>0.41407867494824019</v>
      </c>
      <c r="G23" s="5">
        <f t="shared" si="0"/>
        <v>0.05</v>
      </c>
      <c r="H23" s="5">
        <f t="shared" si="12"/>
        <v>0.01</v>
      </c>
      <c r="I23" s="5">
        <f>VLOOKUP(A23,'Score &amp; Assist'!$A$1:$G$2000,7,0)</f>
        <v>0.17316017316017315</v>
      </c>
      <c r="J23" s="5">
        <f>VLOOKUP(A23,'Yellow Card'!$C$1:$E$987,3,0)</f>
        <v>0.14652014652014653</v>
      </c>
      <c r="K23" s="5">
        <f>VLOOKUP(C23,'Team Clean Sheet'!$C$2:$F$21,4,0)</f>
        <v>0.5</v>
      </c>
      <c r="L23" s="5">
        <f>VLOOKUP(C23,'Team Total Goals'!$D$2:$N$21,10,0)</f>
        <v>0.1716867469879518</v>
      </c>
      <c r="M23" s="5">
        <f>VLOOKUP(C23,'Team Total Goals'!$D$2:$N$21,11,0)</f>
        <v>1.9268489673474099E-2</v>
      </c>
      <c r="N23" s="5" t="e">
        <f>VLOOKUP(A23,'Goalkeeper Saves'!$D$2:$N$15,10,0)</f>
        <v>#N/A</v>
      </c>
      <c r="O23" s="5" t="e">
        <f>VLOOKUP(A23,'Goalkeeper Saves'!$D$2:$N$15,11,0)</f>
        <v>#N/A</v>
      </c>
      <c r="P23" s="5">
        <f>IF(B23="DEF",IFERROR(VLOOKUP(A23,'Defensive Contribution - DEF'!A23:H519,8,FALSE),'Defensive Contribution - DEF'!K$2),0)</f>
        <v>0</v>
      </c>
      <c r="Q23" s="5">
        <f>IF(B23="MID",IFERROR(VLOOKUP(A23,'Defensive Contribution - MID'!A$2:I$500,9,FALSE),'Defensive Contribution - MID'!L$2),0)</f>
        <v>0.3857500506789166</v>
      </c>
      <c r="R23" s="22">
        <f t="shared" si="13"/>
        <v>0</v>
      </c>
      <c r="S23" s="5">
        <f t="shared" si="1"/>
        <v>0</v>
      </c>
      <c r="T23" s="20">
        <f t="shared" si="2"/>
        <v>0</v>
      </c>
      <c r="U23" s="3">
        <f>VLOOKUP($C23,'Team Fixtures'!$A$2:$Q$21,2,FALSE)</f>
        <v>0.88924458672357831</v>
      </c>
      <c r="V23" s="3">
        <f>VLOOKUP($C23,'Team Fixtures'!$A$2:$Q$21,4,FALSE)</f>
        <v>2.8011204481792715E-2</v>
      </c>
      <c r="W23" s="3">
        <f>VLOOKUP($C23,'Team Fixtures'!$A$2:$Q$21,5,FALSE)</f>
        <v>0.86123338224178558</v>
      </c>
      <c r="X23" s="3" t="str">
        <f>VLOOKUP($C23,'Team Fixtures'!$A$2:$Q$21,6,FALSE)</f>
        <v>H</v>
      </c>
      <c r="Y23" s="25">
        <f t="shared" si="3"/>
        <v>0</v>
      </c>
      <c r="Z23" s="3">
        <f>VLOOKUP($C23,'Team Fixtures'!$A$2:$Q$21,2,FALSE)</f>
        <v>0.88924458672357831</v>
      </c>
      <c r="AA23" s="3">
        <f>VLOOKUP($C23,'Team Fixtures'!$A$2:$Q$21,8,FALSE)</f>
        <v>0.89678055779750687</v>
      </c>
      <c r="AB23" s="3">
        <f>VLOOKUP($C23,'Team Fixtures'!$A$2:$Q$21,9,FALSE)</f>
        <v>-7.5359710739285601E-3</v>
      </c>
      <c r="AC23" s="3" t="str">
        <f>VLOOKUP($C23,'Team Fixtures'!$A$2:$Q$21,10,FALSE)</f>
        <v>A</v>
      </c>
      <c r="AD23" s="22">
        <f t="shared" si="14"/>
        <v>0</v>
      </c>
      <c r="AE23" s="5">
        <f t="shared" si="4"/>
        <v>0</v>
      </c>
      <c r="AF23" s="20">
        <f t="shared" si="5"/>
        <v>0</v>
      </c>
      <c r="AG23" s="3">
        <f>VLOOKUP($C23,'Team Fixtures'!$A$2:$Q$21,2,FALSE)</f>
        <v>0.88924458672357831</v>
      </c>
      <c r="AH23" s="3">
        <f>VLOOKUP($C23,'Team Fixtures'!$A$2:$Q$21,12,FALSE)</f>
        <v>0.10582010582010581</v>
      </c>
      <c r="AI23" s="3">
        <f>VLOOKUP($C23,'Team Fixtures'!$A$2:$Q$21,13,FALSE)</f>
        <v>0.7834244809034725</v>
      </c>
      <c r="AJ23" s="3" t="str">
        <f>VLOOKUP($C23,'Team Fixtures'!$A$2:$Q$21,14,FALSE)</f>
        <v>H</v>
      </c>
      <c r="AK23" s="22">
        <f t="shared" si="15"/>
        <v>0</v>
      </c>
      <c r="AL23" s="5">
        <f t="shared" si="6"/>
        <v>0</v>
      </c>
      <c r="AM23" s="20">
        <f t="shared" si="7"/>
        <v>0</v>
      </c>
      <c r="AN23" s="3">
        <f>VLOOKUP($C23,'Team Fixtures'!$A$2:$Q$21,2,FALSE)</f>
        <v>0.88924458672357831</v>
      </c>
      <c r="AO23" s="3">
        <f>VLOOKUP($C23,'Team Fixtures'!$A$2:$Q$21,16,FALSE)</f>
        <v>0.87939146110891264</v>
      </c>
      <c r="AP23" s="3">
        <f>VLOOKUP($C23,'Team Fixtures'!$A$2:$Q$21,17,FALSE)</f>
        <v>9.8531256146656698E-3</v>
      </c>
      <c r="AQ23" s="3" t="str">
        <f>VLOOKUP($C23,'Team Fixtures'!$A$2:$V$21,18,FALSE)</f>
        <v>H</v>
      </c>
      <c r="AR23" s="22">
        <f t="shared" si="16"/>
        <v>0</v>
      </c>
      <c r="AS23" s="5">
        <f t="shared" si="8"/>
        <v>0</v>
      </c>
      <c r="AT23" s="20">
        <f t="shared" si="9"/>
        <v>0</v>
      </c>
      <c r="AU23" s="3">
        <f>VLOOKUP($C23,'Team Fixtures'!$A$2:$Q$21,2,FALSE)</f>
        <v>0.88924458672357831</v>
      </c>
      <c r="AV23" s="3">
        <f>VLOOKUP($C23,'Team Fixtures'!$A$2:$V$21,20,FALSE)</f>
        <v>0.50125313283208017</v>
      </c>
      <c r="AW23" s="3">
        <f>VLOOKUP($C23,'Team Fixtures'!$A$2:$V$21,21,FALSE)</f>
        <v>0.38799145389149814</v>
      </c>
      <c r="AX23" s="3" t="str">
        <f>VLOOKUP($C23,'Team Fixtures'!$A$2:$V$21,22,FALSE)</f>
        <v>A</v>
      </c>
      <c r="AY23" s="22">
        <f t="shared" si="17"/>
        <v>0</v>
      </c>
      <c r="AZ23" s="5">
        <f t="shared" si="18"/>
        <v>0</v>
      </c>
      <c r="BA23" s="20">
        <f t="shared" si="10"/>
        <v>0</v>
      </c>
      <c r="BB23" s="15">
        <f t="shared" si="11"/>
        <v>0</v>
      </c>
    </row>
    <row r="24" spans="1:54" x14ac:dyDescent="0.25">
      <c r="A24" t="str">
        <f>'Players Full'!CU24</f>
        <v>Fabio Vieira</v>
      </c>
      <c r="B24" t="str">
        <f>VLOOKUP(_xlfn.CONCAT('Players Full'!AK24,'Players Full'!BV24),'Players Summarised'!$A$1:$T$1000,20,0)</f>
        <v>MID</v>
      </c>
      <c r="C24" t="str">
        <f>VLOOKUP('Players Full'!CF24,Teams!$A$1:$G$21,6,0)</f>
        <v>Arsenal</v>
      </c>
      <c r="D24">
        <f>'Players Full'!BD24/10</f>
        <v>5.5</v>
      </c>
      <c r="E24" s="10">
        <f>IFERROR(VLOOKUP($A24,'Starting Lineups'!$A$2:$C$510,3,FALSE),0)</f>
        <v>0</v>
      </c>
      <c r="F24" s="5" t="e">
        <f>VLOOKUP(A24,'Score &amp; Assist'!$A$1:$G$2000,6,0)</f>
        <v>#N/A</v>
      </c>
      <c r="G24" s="5" t="e">
        <f t="shared" si="0"/>
        <v>#N/A</v>
      </c>
      <c r="H24" s="5" t="e">
        <f t="shared" si="12"/>
        <v>#N/A</v>
      </c>
      <c r="I24" s="5" t="e">
        <f>VLOOKUP(A24,'Score &amp; Assist'!$A$1:$G$2000,7,0)</f>
        <v>#N/A</v>
      </c>
      <c r="J24" s="5" t="e">
        <f>VLOOKUP(A24,'Yellow Card'!$C$1:$E$987,3,0)</f>
        <v>#N/A</v>
      </c>
      <c r="K24" s="5">
        <f>VLOOKUP(C24,'Team Clean Sheet'!$C$2:$F$21,4,0)</f>
        <v>0.5</v>
      </c>
      <c r="L24" s="5">
        <f>VLOOKUP(C24,'Team Total Goals'!$D$2:$N$21,10,0)</f>
        <v>0.1716867469879518</v>
      </c>
      <c r="M24" s="5">
        <f>VLOOKUP(C24,'Team Total Goals'!$D$2:$N$21,11,0)</f>
        <v>1.9268489673474099E-2</v>
      </c>
      <c r="N24" s="5" t="e">
        <f>VLOOKUP(A24,'Goalkeeper Saves'!$D$2:$N$15,10,0)</f>
        <v>#N/A</v>
      </c>
      <c r="O24" s="5" t="e">
        <f>VLOOKUP(A24,'Goalkeeper Saves'!$D$2:$N$15,11,0)</f>
        <v>#N/A</v>
      </c>
      <c r="P24" s="5">
        <f>IF(B24="DEF",IFERROR(VLOOKUP(A24,'Defensive Contribution - DEF'!A24:H520,8,FALSE),'Defensive Contribution - DEF'!K$2),0)</f>
        <v>0</v>
      </c>
      <c r="Q24" s="5">
        <f>IF(B24="MID",IFERROR(VLOOKUP(A24,'Defensive Contribution - MID'!A$2:I$500,9,FALSE),'Defensive Contribution - MID'!L$2),0)</f>
        <v>0.3857500506789166</v>
      </c>
      <c r="R24" s="22">
        <f t="shared" si="13"/>
        <v>0</v>
      </c>
      <c r="S24" s="5">
        <f t="shared" si="1"/>
        <v>0</v>
      </c>
      <c r="T24" s="20">
        <f t="shared" si="2"/>
        <v>0</v>
      </c>
      <c r="U24" s="3">
        <f>VLOOKUP($C24,'Team Fixtures'!$A$2:$Q$21,2,FALSE)</f>
        <v>0.88924458672357831</v>
      </c>
      <c r="V24" s="3">
        <f>VLOOKUP($C24,'Team Fixtures'!$A$2:$Q$21,4,FALSE)</f>
        <v>2.8011204481792715E-2</v>
      </c>
      <c r="W24" s="3">
        <f>VLOOKUP($C24,'Team Fixtures'!$A$2:$Q$21,5,FALSE)</f>
        <v>0.86123338224178558</v>
      </c>
      <c r="X24" s="3" t="str">
        <f>VLOOKUP($C24,'Team Fixtures'!$A$2:$Q$21,6,FALSE)</f>
        <v>H</v>
      </c>
      <c r="Y24" s="25">
        <f t="shared" si="3"/>
        <v>0</v>
      </c>
      <c r="Z24" s="3">
        <f>VLOOKUP($C24,'Team Fixtures'!$A$2:$Q$21,2,FALSE)</f>
        <v>0.88924458672357831</v>
      </c>
      <c r="AA24" s="3">
        <f>VLOOKUP($C24,'Team Fixtures'!$A$2:$Q$21,8,FALSE)</f>
        <v>0.89678055779750687</v>
      </c>
      <c r="AB24" s="3">
        <f>VLOOKUP($C24,'Team Fixtures'!$A$2:$Q$21,9,FALSE)</f>
        <v>-7.5359710739285601E-3</v>
      </c>
      <c r="AC24" s="3" t="str">
        <f>VLOOKUP($C24,'Team Fixtures'!$A$2:$Q$21,10,FALSE)</f>
        <v>A</v>
      </c>
      <c r="AD24" s="22">
        <f t="shared" si="14"/>
        <v>0</v>
      </c>
      <c r="AE24" s="5">
        <f t="shared" si="4"/>
        <v>0</v>
      </c>
      <c r="AF24" s="20">
        <f t="shared" si="5"/>
        <v>0</v>
      </c>
      <c r="AG24" s="3">
        <f>VLOOKUP($C24,'Team Fixtures'!$A$2:$Q$21,2,FALSE)</f>
        <v>0.88924458672357831</v>
      </c>
      <c r="AH24" s="3">
        <f>VLOOKUP($C24,'Team Fixtures'!$A$2:$Q$21,12,FALSE)</f>
        <v>0.10582010582010581</v>
      </c>
      <c r="AI24" s="3">
        <f>VLOOKUP($C24,'Team Fixtures'!$A$2:$Q$21,13,FALSE)</f>
        <v>0.7834244809034725</v>
      </c>
      <c r="AJ24" s="3" t="str">
        <f>VLOOKUP($C24,'Team Fixtures'!$A$2:$Q$21,14,FALSE)</f>
        <v>H</v>
      </c>
      <c r="AK24" s="22">
        <f t="shared" si="15"/>
        <v>0</v>
      </c>
      <c r="AL24" s="5">
        <f t="shared" si="6"/>
        <v>0</v>
      </c>
      <c r="AM24" s="20">
        <f t="shared" si="7"/>
        <v>0</v>
      </c>
      <c r="AN24" s="3">
        <f>VLOOKUP($C24,'Team Fixtures'!$A$2:$Q$21,2,FALSE)</f>
        <v>0.88924458672357831</v>
      </c>
      <c r="AO24" s="3">
        <f>VLOOKUP($C24,'Team Fixtures'!$A$2:$Q$21,16,FALSE)</f>
        <v>0.87939146110891264</v>
      </c>
      <c r="AP24" s="3">
        <f>VLOOKUP($C24,'Team Fixtures'!$A$2:$Q$21,17,FALSE)</f>
        <v>9.8531256146656698E-3</v>
      </c>
      <c r="AQ24" s="3" t="str">
        <f>VLOOKUP($C24,'Team Fixtures'!$A$2:$V$21,18,FALSE)</f>
        <v>H</v>
      </c>
      <c r="AR24" s="22">
        <f t="shared" si="16"/>
        <v>0</v>
      </c>
      <c r="AS24" s="5">
        <f t="shared" si="8"/>
        <v>0</v>
      </c>
      <c r="AT24" s="20">
        <f t="shared" si="9"/>
        <v>0</v>
      </c>
      <c r="AU24" s="3">
        <f>VLOOKUP($C24,'Team Fixtures'!$A$2:$Q$21,2,FALSE)</f>
        <v>0.88924458672357831</v>
      </c>
      <c r="AV24" s="3">
        <f>VLOOKUP($C24,'Team Fixtures'!$A$2:$V$21,20,FALSE)</f>
        <v>0.50125313283208017</v>
      </c>
      <c r="AW24" s="3">
        <f>VLOOKUP($C24,'Team Fixtures'!$A$2:$V$21,21,FALSE)</f>
        <v>0.38799145389149814</v>
      </c>
      <c r="AX24" s="3" t="str">
        <f>VLOOKUP($C24,'Team Fixtures'!$A$2:$V$21,22,FALSE)</f>
        <v>A</v>
      </c>
      <c r="AY24" s="22">
        <f t="shared" si="17"/>
        <v>0</v>
      </c>
      <c r="AZ24" s="5">
        <f t="shared" si="18"/>
        <v>0</v>
      </c>
      <c r="BA24" s="20">
        <f t="shared" si="10"/>
        <v>0</v>
      </c>
      <c r="BB24" s="15">
        <f t="shared" si="11"/>
        <v>0</v>
      </c>
    </row>
    <row r="25" spans="1:54" x14ac:dyDescent="0.25">
      <c r="A25" t="str">
        <f>'Players Full'!CU25</f>
        <v>Christian Norgaard</v>
      </c>
      <c r="B25" t="str">
        <f>VLOOKUP(_xlfn.CONCAT('Players Full'!AK25,'Players Full'!BV25),'Players Summarised'!$A$1:$T$1000,20,0)</f>
        <v>MID</v>
      </c>
      <c r="C25" t="str">
        <f>VLOOKUP('Players Full'!CF25,Teams!$A$1:$G$21,6,0)</f>
        <v>Arsenal</v>
      </c>
      <c r="D25">
        <f>'Players Full'!BD25/10</f>
        <v>5.5</v>
      </c>
      <c r="E25" s="10">
        <f>IFERROR(VLOOKUP($A25,'Starting Lineups'!$A$2:$C$510,3,FALSE),0)</f>
        <v>0</v>
      </c>
      <c r="F25" s="5">
        <f>VLOOKUP(A25,'Score &amp; Assist'!$A$1:$G$2000,6,0)</f>
        <v>0.14652014652014653</v>
      </c>
      <c r="G25" s="5">
        <f t="shared" si="0"/>
        <v>0.01</v>
      </c>
      <c r="H25" s="5">
        <f t="shared" si="12"/>
        <v>0</v>
      </c>
      <c r="I25" s="5">
        <f>VLOOKUP(A25,'Score &amp; Assist'!$A$1:$G$2000,7,0)</f>
        <v>0.10582010582010581</v>
      </c>
      <c r="J25" s="5">
        <f>VLOOKUP(A25,'Yellow Card'!$C$1:$E$987,3,0)</f>
        <v>0.20050125313283207</v>
      </c>
      <c r="K25" s="5">
        <f>VLOOKUP(C25,'Team Clean Sheet'!$C$2:$F$21,4,0)</f>
        <v>0.5</v>
      </c>
      <c r="L25" s="5">
        <f>VLOOKUP(C25,'Team Total Goals'!$D$2:$N$21,10,0)</f>
        <v>0.1716867469879518</v>
      </c>
      <c r="M25" s="5">
        <f>VLOOKUP(C25,'Team Total Goals'!$D$2:$N$21,11,0)</f>
        <v>1.9268489673474099E-2</v>
      </c>
      <c r="N25" s="5" t="e">
        <f>VLOOKUP(A25,'Goalkeeper Saves'!$D$2:$N$15,10,0)</f>
        <v>#N/A</v>
      </c>
      <c r="O25" s="5" t="e">
        <f>VLOOKUP(A25,'Goalkeeper Saves'!$D$2:$N$15,11,0)</f>
        <v>#N/A</v>
      </c>
      <c r="P25" s="5">
        <f>IF(B25="DEF",IFERROR(VLOOKUP(A25,'Defensive Contribution - DEF'!A25:H521,8,FALSE),'Defensive Contribution - DEF'!K$2),0)</f>
        <v>0</v>
      </c>
      <c r="Q25" s="5">
        <f>IF(B25="MID",IFERROR(VLOOKUP(A25,'Defensive Contribution - MID'!A$2:I$500,9,FALSE),'Defensive Contribution - MID'!L$2),0)</f>
        <v>0.3857500506789166</v>
      </c>
      <c r="R25" s="22">
        <f t="shared" si="13"/>
        <v>0</v>
      </c>
      <c r="S25" s="5">
        <f t="shared" si="1"/>
        <v>0</v>
      </c>
      <c r="T25" s="20">
        <f t="shared" si="2"/>
        <v>0</v>
      </c>
      <c r="U25" s="3">
        <f>VLOOKUP($C25,'Team Fixtures'!$A$2:$Q$21,2,FALSE)</f>
        <v>0.88924458672357831</v>
      </c>
      <c r="V25" s="3">
        <f>VLOOKUP($C25,'Team Fixtures'!$A$2:$Q$21,4,FALSE)</f>
        <v>2.8011204481792715E-2</v>
      </c>
      <c r="W25" s="3">
        <f>VLOOKUP($C25,'Team Fixtures'!$A$2:$Q$21,5,FALSE)</f>
        <v>0.86123338224178558</v>
      </c>
      <c r="X25" s="3" t="str">
        <f>VLOOKUP($C25,'Team Fixtures'!$A$2:$Q$21,6,FALSE)</f>
        <v>H</v>
      </c>
      <c r="Y25" s="25">
        <f t="shared" si="3"/>
        <v>0</v>
      </c>
      <c r="Z25" s="3">
        <f>VLOOKUP($C25,'Team Fixtures'!$A$2:$Q$21,2,FALSE)</f>
        <v>0.88924458672357831</v>
      </c>
      <c r="AA25" s="3">
        <f>VLOOKUP($C25,'Team Fixtures'!$A$2:$Q$21,8,FALSE)</f>
        <v>0.89678055779750687</v>
      </c>
      <c r="AB25" s="3">
        <f>VLOOKUP($C25,'Team Fixtures'!$A$2:$Q$21,9,FALSE)</f>
        <v>-7.5359710739285601E-3</v>
      </c>
      <c r="AC25" s="3" t="str">
        <f>VLOOKUP($C25,'Team Fixtures'!$A$2:$Q$21,10,FALSE)</f>
        <v>A</v>
      </c>
      <c r="AD25" s="22">
        <f t="shared" si="14"/>
        <v>0</v>
      </c>
      <c r="AE25" s="5">
        <f t="shared" si="4"/>
        <v>0</v>
      </c>
      <c r="AF25" s="20">
        <f t="shared" si="5"/>
        <v>0</v>
      </c>
      <c r="AG25" s="3">
        <f>VLOOKUP($C25,'Team Fixtures'!$A$2:$Q$21,2,FALSE)</f>
        <v>0.88924458672357831</v>
      </c>
      <c r="AH25" s="3">
        <f>VLOOKUP($C25,'Team Fixtures'!$A$2:$Q$21,12,FALSE)</f>
        <v>0.10582010582010581</v>
      </c>
      <c r="AI25" s="3">
        <f>VLOOKUP($C25,'Team Fixtures'!$A$2:$Q$21,13,FALSE)</f>
        <v>0.7834244809034725</v>
      </c>
      <c r="AJ25" s="3" t="str">
        <f>VLOOKUP($C25,'Team Fixtures'!$A$2:$Q$21,14,FALSE)</f>
        <v>H</v>
      </c>
      <c r="AK25" s="22">
        <f t="shared" si="15"/>
        <v>0</v>
      </c>
      <c r="AL25" s="5">
        <f t="shared" si="6"/>
        <v>0</v>
      </c>
      <c r="AM25" s="20">
        <f t="shared" si="7"/>
        <v>0</v>
      </c>
      <c r="AN25" s="3">
        <f>VLOOKUP($C25,'Team Fixtures'!$A$2:$Q$21,2,FALSE)</f>
        <v>0.88924458672357831</v>
      </c>
      <c r="AO25" s="3">
        <f>VLOOKUP($C25,'Team Fixtures'!$A$2:$Q$21,16,FALSE)</f>
        <v>0.87939146110891264</v>
      </c>
      <c r="AP25" s="3">
        <f>VLOOKUP($C25,'Team Fixtures'!$A$2:$Q$21,17,FALSE)</f>
        <v>9.8531256146656698E-3</v>
      </c>
      <c r="AQ25" s="3" t="str">
        <f>VLOOKUP($C25,'Team Fixtures'!$A$2:$V$21,18,FALSE)</f>
        <v>H</v>
      </c>
      <c r="AR25" s="22">
        <f t="shared" si="16"/>
        <v>0</v>
      </c>
      <c r="AS25" s="5">
        <f t="shared" si="8"/>
        <v>0</v>
      </c>
      <c r="AT25" s="20">
        <f t="shared" si="9"/>
        <v>0</v>
      </c>
      <c r="AU25" s="3">
        <f>VLOOKUP($C25,'Team Fixtures'!$A$2:$Q$21,2,FALSE)</f>
        <v>0.88924458672357831</v>
      </c>
      <c r="AV25" s="3">
        <f>VLOOKUP($C25,'Team Fixtures'!$A$2:$V$21,20,FALSE)</f>
        <v>0.50125313283208017</v>
      </c>
      <c r="AW25" s="3">
        <f>VLOOKUP($C25,'Team Fixtures'!$A$2:$V$21,21,FALSE)</f>
        <v>0.38799145389149814</v>
      </c>
      <c r="AX25" s="3" t="str">
        <f>VLOOKUP($C25,'Team Fixtures'!$A$2:$V$21,22,FALSE)</f>
        <v>A</v>
      </c>
      <c r="AY25" s="22">
        <f t="shared" si="17"/>
        <v>0</v>
      </c>
      <c r="AZ25" s="5">
        <f t="shared" si="18"/>
        <v>0</v>
      </c>
      <c r="BA25" s="20">
        <f t="shared" si="10"/>
        <v>0</v>
      </c>
      <c r="BB25" s="15">
        <f t="shared" si="11"/>
        <v>0</v>
      </c>
    </row>
    <row r="26" spans="1:54" x14ac:dyDescent="0.25">
      <c r="A26" t="str">
        <f>'Players Full'!CU26</f>
        <v>Ethan Nwaneri</v>
      </c>
      <c r="B26" t="str">
        <f>VLOOKUP(_xlfn.CONCAT('Players Full'!AK26,'Players Full'!BV26),'Players Summarised'!$A$1:$T$1000,20,0)</f>
        <v>MID</v>
      </c>
      <c r="C26" t="str">
        <f>VLOOKUP('Players Full'!CF26,Teams!$A$1:$G$21,6,0)</f>
        <v>Arsenal</v>
      </c>
      <c r="D26">
        <f>'Players Full'!BD26/10</f>
        <v>5.5</v>
      </c>
      <c r="E26" s="10">
        <f>IFERROR(VLOOKUP($A26,'Starting Lineups'!$A$2:$C$510,3,FALSE),0)</f>
        <v>0</v>
      </c>
      <c r="F26" s="5">
        <f>VLOOKUP(A26,'Score &amp; Assist'!$A$1:$G$2000,6,0)</f>
        <v>0.41407867494824019</v>
      </c>
      <c r="G26" s="5">
        <f t="shared" si="0"/>
        <v>0.05</v>
      </c>
      <c r="H26" s="5">
        <f t="shared" si="12"/>
        <v>0.01</v>
      </c>
      <c r="I26" s="5">
        <f>VLOOKUP(A26,'Score &amp; Assist'!$A$1:$G$2000,7,0)</f>
        <v>0.21994941163532386</v>
      </c>
      <c r="J26" s="5">
        <f>VLOOKUP(A26,'Yellow Card'!$C$1:$E$987,3,0)</f>
        <v>0.10025062656641603</v>
      </c>
      <c r="K26" s="5">
        <f>VLOOKUP(C26,'Team Clean Sheet'!$C$2:$F$21,4,0)</f>
        <v>0.5</v>
      </c>
      <c r="L26" s="5">
        <f>VLOOKUP(C26,'Team Total Goals'!$D$2:$N$21,10,0)</f>
        <v>0.1716867469879518</v>
      </c>
      <c r="M26" s="5">
        <f>VLOOKUP(C26,'Team Total Goals'!$D$2:$N$21,11,0)</f>
        <v>1.9268489673474099E-2</v>
      </c>
      <c r="N26" s="5" t="e">
        <f>VLOOKUP(A26,'Goalkeeper Saves'!$D$2:$N$15,10,0)</f>
        <v>#N/A</v>
      </c>
      <c r="O26" s="5" t="e">
        <f>VLOOKUP(A26,'Goalkeeper Saves'!$D$2:$N$15,11,0)</f>
        <v>#N/A</v>
      </c>
      <c r="P26" s="5">
        <f>IF(B26="DEF",IFERROR(VLOOKUP(A26,'Defensive Contribution - DEF'!A26:H522,8,FALSE),'Defensive Contribution - DEF'!K$2),0)</f>
        <v>0</v>
      </c>
      <c r="Q26" s="5">
        <f>IF(B26="MID",IFERROR(VLOOKUP(A26,'Defensive Contribution - MID'!A$2:I$500,9,FALSE),'Defensive Contribution - MID'!L$2),0)</f>
        <v>0.3857500506789166</v>
      </c>
      <c r="R26" s="22">
        <f t="shared" si="13"/>
        <v>0</v>
      </c>
      <c r="S26" s="5">
        <f t="shared" si="1"/>
        <v>0</v>
      </c>
      <c r="T26" s="20">
        <f t="shared" si="2"/>
        <v>0</v>
      </c>
      <c r="U26" s="3">
        <f>VLOOKUP($C26,'Team Fixtures'!$A$2:$Q$21,2,FALSE)</f>
        <v>0.88924458672357831</v>
      </c>
      <c r="V26" s="3">
        <f>VLOOKUP($C26,'Team Fixtures'!$A$2:$Q$21,4,FALSE)</f>
        <v>2.8011204481792715E-2</v>
      </c>
      <c r="W26" s="3">
        <f>VLOOKUP($C26,'Team Fixtures'!$A$2:$Q$21,5,FALSE)</f>
        <v>0.86123338224178558</v>
      </c>
      <c r="X26" s="3" t="str">
        <f>VLOOKUP($C26,'Team Fixtures'!$A$2:$Q$21,6,FALSE)</f>
        <v>H</v>
      </c>
      <c r="Y26" s="25">
        <f t="shared" si="3"/>
        <v>0</v>
      </c>
      <c r="Z26" s="3">
        <f>VLOOKUP($C26,'Team Fixtures'!$A$2:$Q$21,2,FALSE)</f>
        <v>0.88924458672357831</v>
      </c>
      <c r="AA26" s="3">
        <f>VLOOKUP($C26,'Team Fixtures'!$A$2:$Q$21,8,FALSE)</f>
        <v>0.89678055779750687</v>
      </c>
      <c r="AB26" s="3">
        <f>VLOOKUP($C26,'Team Fixtures'!$A$2:$Q$21,9,FALSE)</f>
        <v>-7.5359710739285601E-3</v>
      </c>
      <c r="AC26" s="3" t="str">
        <f>VLOOKUP($C26,'Team Fixtures'!$A$2:$Q$21,10,FALSE)</f>
        <v>A</v>
      </c>
      <c r="AD26" s="22">
        <f t="shared" si="14"/>
        <v>0</v>
      </c>
      <c r="AE26" s="5">
        <f t="shared" si="4"/>
        <v>0</v>
      </c>
      <c r="AF26" s="20">
        <f t="shared" si="5"/>
        <v>0</v>
      </c>
      <c r="AG26" s="3">
        <f>VLOOKUP($C26,'Team Fixtures'!$A$2:$Q$21,2,FALSE)</f>
        <v>0.88924458672357831</v>
      </c>
      <c r="AH26" s="3">
        <f>VLOOKUP($C26,'Team Fixtures'!$A$2:$Q$21,12,FALSE)</f>
        <v>0.10582010582010581</v>
      </c>
      <c r="AI26" s="3">
        <f>VLOOKUP($C26,'Team Fixtures'!$A$2:$Q$21,13,FALSE)</f>
        <v>0.7834244809034725</v>
      </c>
      <c r="AJ26" s="3" t="str">
        <f>VLOOKUP($C26,'Team Fixtures'!$A$2:$Q$21,14,FALSE)</f>
        <v>H</v>
      </c>
      <c r="AK26" s="22">
        <f t="shared" si="15"/>
        <v>0</v>
      </c>
      <c r="AL26" s="5">
        <f t="shared" si="6"/>
        <v>0</v>
      </c>
      <c r="AM26" s="20">
        <f t="shared" si="7"/>
        <v>0</v>
      </c>
      <c r="AN26" s="3">
        <f>VLOOKUP($C26,'Team Fixtures'!$A$2:$Q$21,2,FALSE)</f>
        <v>0.88924458672357831</v>
      </c>
      <c r="AO26" s="3">
        <f>VLOOKUP($C26,'Team Fixtures'!$A$2:$Q$21,16,FALSE)</f>
        <v>0.87939146110891264</v>
      </c>
      <c r="AP26" s="3">
        <f>VLOOKUP($C26,'Team Fixtures'!$A$2:$Q$21,17,FALSE)</f>
        <v>9.8531256146656698E-3</v>
      </c>
      <c r="AQ26" s="3" t="str">
        <f>VLOOKUP($C26,'Team Fixtures'!$A$2:$V$21,18,FALSE)</f>
        <v>H</v>
      </c>
      <c r="AR26" s="22">
        <f t="shared" si="16"/>
        <v>0</v>
      </c>
      <c r="AS26" s="5">
        <f t="shared" si="8"/>
        <v>0</v>
      </c>
      <c r="AT26" s="20">
        <f t="shared" si="9"/>
        <v>0</v>
      </c>
      <c r="AU26" s="3">
        <f>VLOOKUP($C26,'Team Fixtures'!$A$2:$Q$21,2,FALSE)</f>
        <v>0.88924458672357831</v>
      </c>
      <c r="AV26" s="3">
        <f>VLOOKUP($C26,'Team Fixtures'!$A$2:$V$21,20,FALSE)</f>
        <v>0.50125313283208017</v>
      </c>
      <c r="AW26" s="3">
        <f>VLOOKUP($C26,'Team Fixtures'!$A$2:$V$21,21,FALSE)</f>
        <v>0.38799145389149814</v>
      </c>
      <c r="AX26" s="3" t="str">
        <f>VLOOKUP($C26,'Team Fixtures'!$A$2:$V$21,22,FALSE)</f>
        <v>A</v>
      </c>
      <c r="AY26" s="22">
        <f t="shared" si="17"/>
        <v>0</v>
      </c>
      <c r="AZ26" s="5">
        <f t="shared" si="18"/>
        <v>0</v>
      </c>
      <c r="BA26" s="20">
        <f t="shared" si="10"/>
        <v>0</v>
      </c>
      <c r="BB26" s="15">
        <f t="shared" si="11"/>
        <v>0</v>
      </c>
    </row>
    <row r="27" spans="1:54" x14ac:dyDescent="0.25">
      <c r="A27" t="str">
        <f>'Players Full'!CU27</f>
        <v>Martin Zubimendi</v>
      </c>
      <c r="B27" t="str">
        <f>VLOOKUP(_xlfn.CONCAT('Players Full'!AK27,'Players Full'!BV27),'Players Summarised'!$A$1:$T$1000,20,0)</f>
        <v>MID</v>
      </c>
      <c r="C27" t="str">
        <f>VLOOKUP('Players Full'!CF27,Teams!$A$1:$G$21,6,0)</f>
        <v>Arsenal</v>
      </c>
      <c r="D27">
        <f>'Players Full'!BD27/10</f>
        <v>5.5</v>
      </c>
      <c r="E27" s="10">
        <f>IFERROR(VLOOKUP($A27,'Starting Lineups'!$A$2:$C$510,3,FALSE),0)</f>
        <v>1</v>
      </c>
      <c r="F27" s="5">
        <f>VLOOKUP(A27,'Score &amp; Assist'!$A$1:$G$2000,6,0)</f>
        <v>0.21164021164021163</v>
      </c>
      <c r="G27" s="5">
        <f t="shared" si="0"/>
        <v>0.01</v>
      </c>
      <c r="H27" s="5">
        <f t="shared" si="12"/>
        <v>0</v>
      </c>
      <c r="I27" s="5">
        <f>VLOOKUP(A27,'Score &amp; Assist'!$A$1:$G$2000,7,0)</f>
        <v>0.17316017316017315</v>
      </c>
      <c r="J27" s="5">
        <f>VLOOKUP(A27,'Yellow Card'!$C$1:$E$987,3,0)</f>
        <v>0.11904761904761904</v>
      </c>
      <c r="K27" s="5">
        <f>VLOOKUP(C27,'Team Clean Sheet'!$C$2:$F$21,4,0)</f>
        <v>0.5</v>
      </c>
      <c r="L27" s="5">
        <f>VLOOKUP(C27,'Team Total Goals'!$D$2:$N$21,10,0)</f>
        <v>0.1716867469879518</v>
      </c>
      <c r="M27" s="5">
        <f>VLOOKUP(C27,'Team Total Goals'!$D$2:$N$21,11,0)</f>
        <v>1.9268489673474099E-2</v>
      </c>
      <c r="N27" s="5" t="e">
        <f>VLOOKUP(A27,'Goalkeeper Saves'!$D$2:$N$15,10,0)</f>
        <v>#N/A</v>
      </c>
      <c r="O27" s="5" t="e">
        <f>VLOOKUP(A27,'Goalkeeper Saves'!$D$2:$N$15,11,0)</f>
        <v>#N/A</v>
      </c>
      <c r="P27" s="5">
        <f>IF(B27="DEF",IFERROR(VLOOKUP(A27,'Defensive Contribution - DEF'!A27:H523,8,FALSE),'Defensive Contribution - DEF'!K$2),0)</f>
        <v>0</v>
      </c>
      <c r="Q27" s="5">
        <f>IF(B27="MID",IFERROR(VLOOKUP(A27,'Defensive Contribution - MID'!A$2:I$500,9,FALSE),'Defensive Contribution - MID'!L$2),0)</f>
        <v>0.3857500506789166</v>
      </c>
      <c r="R27" s="22">
        <f t="shared" si="13"/>
        <v>4.7801340599917905</v>
      </c>
      <c r="S27" s="5">
        <f t="shared" si="1"/>
        <v>9.1399313359126905E-2</v>
      </c>
      <c r="T27" s="20">
        <f t="shared" si="2"/>
        <v>4.9629326867100447</v>
      </c>
      <c r="U27" s="3">
        <f>VLOOKUP($C27,'Team Fixtures'!$A$2:$Q$21,2,FALSE)</f>
        <v>0.88924458672357831</v>
      </c>
      <c r="V27" s="3">
        <f>VLOOKUP($C27,'Team Fixtures'!$A$2:$Q$21,4,FALSE)</f>
        <v>2.8011204481792715E-2</v>
      </c>
      <c r="W27" s="3">
        <f>VLOOKUP($C27,'Team Fixtures'!$A$2:$Q$21,5,FALSE)</f>
        <v>0.86123338224178558</v>
      </c>
      <c r="X27" s="3" t="str">
        <f>VLOOKUP($C27,'Team Fixtures'!$A$2:$Q$21,6,FALSE)</f>
        <v>H</v>
      </c>
      <c r="Y27" s="25">
        <f t="shared" si="3"/>
        <v>1.4019234184566254</v>
      </c>
      <c r="Z27" s="3">
        <f>VLOOKUP($C27,'Team Fixtures'!$A$2:$Q$21,2,FALSE)</f>
        <v>0.88924458672357831</v>
      </c>
      <c r="AA27" s="3">
        <f>VLOOKUP($C27,'Team Fixtures'!$A$2:$Q$21,8,FALSE)</f>
        <v>0.89678055779750687</v>
      </c>
      <c r="AB27" s="3">
        <f>VLOOKUP($C27,'Team Fixtures'!$A$2:$Q$21,9,FALSE)</f>
        <v>-7.5359710739285601E-3</v>
      </c>
      <c r="AC27" s="3" t="str">
        <f>VLOOKUP($C27,'Team Fixtures'!$A$2:$Q$21,10,FALSE)</f>
        <v>A</v>
      </c>
      <c r="AD27" s="22">
        <f t="shared" si="14"/>
        <v>4.1043627552108726</v>
      </c>
      <c r="AE27" s="5">
        <f t="shared" si="4"/>
        <v>7.5503820728070145E-2</v>
      </c>
      <c r="AF27" s="20">
        <f t="shared" si="5"/>
        <v>4.2553703966670131</v>
      </c>
      <c r="AG27" s="3">
        <f>VLOOKUP($C27,'Team Fixtures'!$A$2:$Q$21,2,FALSE)</f>
        <v>0.88924458672357831</v>
      </c>
      <c r="AH27" s="3">
        <f>VLOOKUP($C27,'Team Fixtures'!$A$2:$Q$21,12,FALSE)</f>
        <v>0.10582010582010581</v>
      </c>
      <c r="AI27" s="3">
        <f>VLOOKUP($C27,'Team Fixtures'!$A$2:$Q$21,13,FALSE)</f>
        <v>0.7834244809034725</v>
      </c>
      <c r="AJ27" s="3" t="str">
        <f>VLOOKUP($C27,'Team Fixtures'!$A$2:$Q$21,14,FALSE)</f>
        <v>H</v>
      </c>
      <c r="AK27" s="22">
        <f t="shared" si="15"/>
        <v>4.7784978281775317</v>
      </c>
      <c r="AL27" s="5">
        <f t="shared" si="6"/>
        <v>9.1360825914391902E-2</v>
      </c>
      <c r="AM27" s="20">
        <f t="shared" si="7"/>
        <v>4.9612194800063154</v>
      </c>
      <c r="AN27" s="3">
        <f>VLOOKUP($C27,'Team Fixtures'!$A$2:$Q$21,2,FALSE)</f>
        <v>0.88924458672357831</v>
      </c>
      <c r="AO27" s="3">
        <f>VLOOKUP($C27,'Team Fixtures'!$A$2:$Q$21,16,FALSE)</f>
        <v>0.87939146110891264</v>
      </c>
      <c r="AP27" s="3">
        <f>VLOOKUP($C27,'Team Fixtures'!$A$2:$Q$21,17,FALSE)</f>
        <v>9.8531256146656698E-3</v>
      </c>
      <c r="AQ27" s="3" t="str">
        <f>VLOOKUP($C27,'Team Fixtures'!$A$2:$V$21,18,FALSE)</f>
        <v>H</v>
      </c>
      <c r="AR27" s="22">
        <f t="shared" si="16"/>
        <v>4.7622305111951331</v>
      </c>
      <c r="AS27" s="5">
        <f t="shared" si="8"/>
        <v>9.0978186084331919E-2</v>
      </c>
      <c r="AT27" s="20">
        <f t="shared" si="9"/>
        <v>4.9441868833637965</v>
      </c>
      <c r="AU27" s="3">
        <f>VLOOKUP($C27,'Team Fixtures'!$A$2:$Q$21,2,FALSE)</f>
        <v>0.88924458672357831</v>
      </c>
      <c r="AV27" s="3">
        <f>VLOOKUP($C27,'Team Fixtures'!$A$2:$V$21,20,FALSE)</f>
        <v>0.50125313283208017</v>
      </c>
      <c r="AW27" s="3">
        <f>VLOOKUP($C27,'Team Fixtures'!$A$2:$V$21,21,FALSE)</f>
        <v>0.38799145389149814</v>
      </c>
      <c r="AX27" s="3" t="str">
        <f>VLOOKUP($C27,'Team Fixtures'!$A$2:$V$21,22,FALSE)</f>
        <v>A</v>
      </c>
      <c r="AY27" s="22">
        <f t="shared" si="17"/>
        <v>4.1126802426063858</v>
      </c>
      <c r="AZ27" s="5">
        <f t="shared" si="18"/>
        <v>7.5699464666587404E-2</v>
      </c>
      <c r="BA27" s="20">
        <f t="shared" si="10"/>
        <v>4.264079171939561</v>
      </c>
      <c r="BB27" s="15">
        <f t="shared" si="11"/>
        <v>16.47778561450734</v>
      </c>
    </row>
    <row r="28" spans="1:54" x14ac:dyDescent="0.25">
      <c r="A28" t="str">
        <f>'Players Full'!CU28</f>
        <v>Reiss Nelson</v>
      </c>
      <c r="B28" t="str">
        <f>VLOOKUP(_xlfn.CONCAT('Players Full'!AK28,'Players Full'!BV28),'Players Summarised'!$A$1:$T$1000,20,0)</f>
        <v>MID</v>
      </c>
      <c r="C28" t="str">
        <f>VLOOKUP('Players Full'!CF28,Teams!$A$1:$G$21,6,0)</f>
        <v>Arsenal</v>
      </c>
      <c r="D28">
        <f>'Players Full'!BD28/10</f>
        <v>5</v>
      </c>
      <c r="E28" s="10">
        <f>IFERROR(VLOOKUP($A28,'Starting Lineups'!$A$2:$C$510,3,FALSE),0)</f>
        <v>0</v>
      </c>
      <c r="F28" s="5">
        <f>VLOOKUP(A28,'Score &amp; Assist'!$A$1:$G$2000,6,0)</f>
        <v>0.36350418029807341</v>
      </c>
      <c r="G28" s="5">
        <f t="shared" si="0"/>
        <v>0.05</v>
      </c>
      <c r="H28" s="5">
        <f t="shared" si="12"/>
        <v>0.01</v>
      </c>
      <c r="I28" s="5">
        <f>VLOOKUP(A28,'Score &amp; Assist'!$A$1:$G$2000,7,0)</f>
        <v>0.25396825396825395</v>
      </c>
      <c r="J28" s="5">
        <f>VLOOKUP(A28,'Yellow Card'!$C$1:$E$987,3,0)</f>
        <v>0.14652014652014653</v>
      </c>
      <c r="K28" s="5">
        <f>VLOOKUP(C28,'Team Clean Sheet'!$C$2:$F$21,4,0)</f>
        <v>0.5</v>
      </c>
      <c r="L28" s="5">
        <f>VLOOKUP(C28,'Team Total Goals'!$D$2:$N$21,10,0)</f>
        <v>0.1716867469879518</v>
      </c>
      <c r="M28" s="5">
        <f>VLOOKUP(C28,'Team Total Goals'!$D$2:$N$21,11,0)</f>
        <v>1.9268489673474099E-2</v>
      </c>
      <c r="N28" s="5" t="e">
        <f>VLOOKUP(A28,'Goalkeeper Saves'!$D$2:$N$15,10,0)</f>
        <v>#N/A</v>
      </c>
      <c r="O28" s="5" t="e">
        <f>VLOOKUP(A28,'Goalkeeper Saves'!$D$2:$N$15,11,0)</f>
        <v>#N/A</v>
      </c>
      <c r="P28" s="5">
        <f>IF(B28="DEF",IFERROR(VLOOKUP(A28,'Defensive Contribution - DEF'!A28:H524,8,FALSE),'Defensive Contribution - DEF'!K$2),0)</f>
        <v>0</v>
      </c>
      <c r="Q28" s="5">
        <f>IF(B28="MID",IFERROR(VLOOKUP(A28,'Defensive Contribution - MID'!A$2:I$500,9,FALSE),'Defensive Contribution - MID'!L$2),0)</f>
        <v>0.3857500506789166</v>
      </c>
      <c r="R28" s="22">
        <f t="shared" si="13"/>
        <v>0</v>
      </c>
      <c r="S28" s="5">
        <f t="shared" si="1"/>
        <v>0</v>
      </c>
      <c r="T28" s="20">
        <f t="shared" si="2"/>
        <v>0</v>
      </c>
      <c r="U28" s="3">
        <f>VLOOKUP($C28,'Team Fixtures'!$A$2:$Q$21,2,FALSE)</f>
        <v>0.88924458672357831</v>
      </c>
      <c r="V28" s="3">
        <f>VLOOKUP($C28,'Team Fixtures'!$A$2:$Q$21,4,FALSE)</f>
        <v>2.8011204481792715E-2</v>
      </c>
      <c r="W28" s="3">
        <f>VLOOKUP($C28,'Team Fixtures'!$A$2:$Q$21,5,FALSE)</f>
        <v>0.86123338224178558</v>
      </c>
      <c r="X28" s="3" t="str">
        <f>VLOOKUP($C28,'Team Fixtures'!$A$2:$Q$21,6,FALSE)</f>
        <v>H</v>
      </c>
      <c r="Y28" s="25">
        <f t="shared" si="3"/>
        <v>0</v>
      </c>
      <c r="Z28" s="3">
        <f>VLOOKUP($C28,'Team Fixtures'!$A$2:$Q$21,2,FALSE)</f>
        <v>0.88924458672357831</v>
      </c>
      <c r="AA28" s="3">
        <f>VLOOKUP($C28,'Team Fixtures'!$A$2:$Q$21,8,FALSE)</f>
        <v>0.89678055779750687</v>
      </c>
      <c r="AB28" s="3">
        <f>VLOOKUP($C28,'Team Fixtures'!$A$2:$Q$21,9,FALSE)</f>
        <v>-7.5359710739285601E-3</v>
      </c>
      <c r="AC28" s="3" t="str">
        <f>VLOOKUP($C28,'Team Fixtures'!$A$2:$Q$21,10,FALSE)</f>
        <v>A</v>
      </c>
      <c r="AD28" s="22">
        <f t="shared" si="14"/>
        <v>0</v>
      </c>
      <c r="AE28" s="5">
        <f t="shared" si="4"/>
        <v>0</v>
      </c>
      <c r="AF28" s="20">
        <f t="shared" si="5"/>
        <v>0</v>
      </c>
      <c r="AG28" s="3">
        <f>VLOOKUP($C28,'Team Fixtures'!$A$2:$Q$21,2,FALSE)</f>
        <v>0.88924458672357831</v>
      </c>
      <c r="AH28" s="3">
        <f>VLOOKUP($C28,'Team Fixtures'!$A$2:$Q$21,12,FALSE)</f>
        <v>0.10582010582010581</v>
      </c>
      <c r="AI28" s="3">
        <f>VLOOKUP($C28,'Team Fixtures'!$A$2:$Q$21,13,FALSE)</f>
        <v>0.7834244809034725</v>
      </c>
      <c r="AJ28" s="3" t="str">
        <f>VLOOKUP($C28,'Team Fixtures'!$A$2:$Q$21,14,FALSE)</f>
        <v>H</v>
      </c>
      <c r="AK28" s="22">
        <f t="shared" si="15"/>
        <v>0</v>
      </c>
      <c r="AL28" s="5">
        <f t="shared" si="6"/>
        <v>0</v>
      </c>
      <c r="AM28" s="20">
        <f t="shared" si="7"/>
        <v>0</v>
      </c>
      <c r="AN28" s="3">
        <f>VLOOKUP($C28,'Team Fixtures'!$A$2:$Q$21,2,FALSE)</f>
        <v>0.88924458672357831</v>
      </c>
      <c r="AO28" s="3">
        <f>VLOOKUP($C28,'Team Fixtures'!$A$2:$Q$21,16,FALSE)</f>
        <v>0.87939146110891264</v>
      </c>
      <c r="AP28" s="3">
        <f>VLOOKUP($C28,'Team Fixtures'!$A$2:$Q$21,17,FALSE)</f>
        <v>9.8531256146656698E-3</v>
      </c>
      <c r="AQ28" s="3" t="str">
        <f>VLOOKUP($C28,'Team Fixtures'!$A$2:$V$21,18,FALSE)</f>
        <v>H</v>
      </c>
      <c r="AR28" s="22">
        <f t="shared" si="16"/>
        <v>0</v>
      </c>
      <c r="AS28" s="5">
        <f t="shared" si="8"/>
        <v>0</v>
      </c>
      <c r="AT28" s="20">
        <f t="shared" si="9"/>
        <v>0</v>
      </c>
      <c r="AU28" s="3">
        <f>VLOOKUP($C28,'Team Fixtures'!$A$2:$Q$21,2,FALSE)</f>
        <v>0.88924458672357831</v>
      </c>
      <c r="AV28" s="3">
        <f>VLOOKUP($C28,'Team Fixtures'!$A$2:$V$21,20,FALSE)</f>
        <v>0.50125313283208017</v>
      </c>
      <c r="AW28" s="3">
        <f>VLOOKUP($C28,'Team Fixtures'!$A$2:$V$21,21,FALSE)</f>
        <v>0.38799145389149814</v>
      </c>
      <c r="AX28" s="3" t="str">
        <f>VLOOKUP($C28,'Team Fixtures'!$A$2:$V$21,22,FALSE)</f>
        <v>A</v>
      </c>
      <c r="AY28" s="22">
        <f t="shared" si="17"/>
        <v>0</v>
      </c>
      <c r="AZ28" s="5">
        <f t="shared" si="18"/>
        <v>0</v>
      </c>
      <c r="BA28" s="20">
        <f t="shared" si="10"/>
        <v>0</v>
      </c>
      <c r="BB28" s="15">
        <f t="shared" si="11"/>
        <v>0</v>
      </c>
    </row>
    <row r="29" spans="1:54" x14ac:dyDescent="0.25">
      <c r="A29" t="str">
        <f>'Players Full'!CU29</f>
        <v>Ismeal Kabia</v>
      </c>
      <c r="B29" t="str">
        <f>VLOOKUP(_xlfn.CONCAT('Players Full'!AK29,'Players Full'!BV29),'Players Summarised'!$A$1:$T$1000,20,0)</f>
        <v>MID</v>
      </c>
      <c r="C29" t="str">
        <f>VLOOKUP('Players Full'!CF29,Teams!$A$1:$G$21,6,0)</f>
        <v>Arsenal</v>
      </c>
      <c r="D29">
        <f>'Players Full'!BD29/10</f>
        <v>4.5</v>
      </c>
      <c r="E29" s="10">
        <f>IFERROR(VLOOKUP($A29,'Starting Lineups'!$A$2:$C$510,3,FALSE),0)</f>
        <v>0</v>
      </c>
      <c r="F29" s="5" t="e">
        <f>VLOOKUP(A29,'Score &amp; Assist'!$A$1:$G$2000,6,0)</f>
        <v>#N/A</v>
      </c>
      <c r="G29" s="5" t="e">
        <f t="shared" si="0"/>
        <v>#N/A</v>
      </c>
      <c r="H29" s="5" t="e">
        <f t="shared" si="12"/>
        <v>#N/A</v>
      </c>
      <c r="I29" s="5" t="e">
        <f>VLOOKUP(A29,'Score &amp; Assist'!$A$1:$G$2000,7,0)</f>
        <v>#N/A</v>
      </c>
      <c r="J29" s="5" t="e">
        <f>VLOOKUP(A29,'Yellow Card'!$C$1:$E$987,3,0)</f>
        <v>#N/A</v>
      </c>
      <c r="K29" s="5">
        <f>VLOOKUP(C29,'Team Clean Sheet'!$C$2:$F$21,4,0)</f>
        <v>0.5</v>
      </c>
      <c r="L29" s="5">
        <f>VLOOKUP(C29,'Team Total Goals'!$D$2:$N$21,10,0)</f>
        <v>0.1716867469879518</v>
      </c>
      <c r="M29" s="5">
        <f>VLOOKUP(C29,'Team Total Goals'!$D$2:$N$21,11,0)</f>
        <v>1.9268489673474099E-2</v>
      </c>
      <c r="N29" s="5" t="e">
        <f>VLOOKUP(A29,'Goalkeeper Saves'!$D$2:$N$15,10,0)</f>
        <v>#N/A</v>
      </c>
      <c r="O29" s="5" t="e">
        <f>VLOOKUP(A29,'Goalkeeper Saves'!$D$2:$N$15,11,0)</f>
        <v>#N/A</v>
      </c>
      <c r="P29" s="5">
        <f>IF(B29="DEF",IFERROR(VLOOKUP(A29,'Defensive Contribution - DEF'!A29:H525,8,FALSE),'Defensive Contribution - DEF'!K$2),0)</f>
        <v>0</v>
      </c>
      <c r="Q29" s="5">
        <f>IF(B29="MID",IFERROR(VLOOKUP(A29,'Defensive Contribution - MID'!A$2:I$500,9,FALSE),'Defensive Contribution - MID'!L$2),0)</f>
        <v>0.3857500506789166</v>
      </c>
      <c r="R29" s="22">
        <f t="shared" si="13"/>
        <v>0</v>
      </c>
      <c r="S29" s="5">
        <f t="shared" si="1"/>
        <v>0</v>
      </c>
      <c r="T29" s="20">
        <f t="shared" si="2"/>
        <v>0</v>
      </c>
      <c r="U29" s="3">
        <f>VLOOKUP($C29,'Team Fixtures'!$A$2:$Q$21,2,FALSE)</f>
        <v>0.88924458672357831</v>
      </c>
      <c r="V29" s="3">
        <f>VLOOKUP($C29,'Team Fixtures'!$A$2:$Q$21,4,FALSE)</f>
        <v>2.8011204481792715E-2</v>
      </c>
      <c r="W29" s="3">
        <f>VLOOKUP($C29,'Team Fixtures'!$A$2:$Q$21,5,FALSE)</f>
        <v>0.86123338224178558</v>
      </c>
      <c r="X29" s="3" t="str">
        <f>VLOOKUP($C29,'Team Fixtures'!$A$2:$Q$21,6,FALSE)</f>
        <v>H</v>
      </c>
      <c r="Y29" s="25">
        <f t="shared" si="3"/>
        <v>0</v>
      </c>
      <c r="Z29" s="3">
        <f>VLOOKUP($C29,'Team Fixtures'!$A$2:$Q$21,2,FALSE)</f>
        <v>0.88924458672357831</v>
      </c>
      <c r="AA29" s="3">
        <f>VLOOKUP($C29,'Team Fixtures'!$A$2:$Q$21,8,FALSE)</f>
        <v>0.89678055779750687</v>
      </c>
      <c r="AB29" s="3">
        <f>VLOOKUP($C29,'Team Fixtures'!$A$2:$Q$21,9,FALSE)</f>
        <v>-7.5359710739285601E-3</v>
      </c>
      <c r="AC29" s="3" t="str">
        <f>VLOOKUP($C29,'Team Fixtures'!$A$2:$Q$21,10,FALSE)</f>
        <v>A</v>
      </c>
      <c r="AD29" s="22">
        <f t="shared" si="14"/>
        <v>0</v>
      </c>
      <c r="AE29" s="5">
        <f t="shared" si="4"/>
        <v>0</v>
      </c>
      <c r="AF29" s="20">
        <f t="shared" si="5"/>
        <v>0</v>
      </c>
      <c r="AG29" s="3">
        <f>VLOOKUP($C29,'Team Fixtures'!$A$2:$Q$21,2,FALSE)</f>
        <v>0.88924458672357831</v>
      </c>
      <c r="AH29" s="3">
        <f>VLOOKUP($C29,'Team Fixtures'!$A$2:$Q$21,12,FALSE)</f>
        <v>0.10582010582010581</v>
      </c>
      <c r="AI29" s="3">
        <f>VLOOKUP($C29,'Team Fixtures'!$A$2:$Q$21,13,FALSE)</f>
        <v>0.7834244809034725</v>
      </c>
      <c r="AJ29" s="3" t="str">
        <f>VLOOKUP($C29,'Team Fixtures'!$A$2:$Q$21,14,FALSE)</f>
        <v>H</v>
      </c>
      <c r="AK29" s="22">
        <f t="shared" si="15"/>
        <v>0</v>
      </c>
      <c r="AL29" s="5">
        <f t="shared" si="6"/>
        <v>0</v>
      </c>
      <c r="AM29" s="20">
        <f t="shared" si="7"/>
        <v>0</v>
      </c>
      <c r="AN29" s="3">
        <f>VLOOKUP($C29,'Team Fixtures'!$A$2:$Q$21,2,FALSE)</f>
        <v>0.88924458672357831</v>
      </c>
      <c r="AO29" s="3">
        <f>VLOOKUP($C29,'Team Fixtures'!$A$2:$Q$21,16,FALSE)</f>
        <v>0.87939146110891264</v>
      </c>
      <c r="AP29" s="3">
        <f>VLOOKUP($C29,'Team Fixtures'!$A$2:$Q$21,17,FALSE)</f>
        <v>9.8531256146656698E-3</v>
      </c>
      <c r="AQ29" s="3" t="str">
        <f>VLOOKUP($C29,'Team Fixtures'!$A$2:$V$21,18,FALSE)</f>
        <v>H</v>
      </c>
      <c r="AR29" s="22">
        <f t="shared" si="16"/>
        <v>0</v>
      </c>
      <c r="AS29" s="5">
        <f t="shared" si="8"/>
        <v>0</v>
      </c>
      <c r="AT29" s="20">
        <f t="shared" si="9"/>
        <v>0</v>
      </c>
      <c r="AU29" s="3">
        <f>VLOOKUP($C29,'Team Fixtures'!$A$2:$Q$21,2,FALSE)</f>
        <v>0.88924458672357831</v>
      </c>
      <c r="AV29" s="3">
        <f>VLOOKUP($C29,'Team Fixtures'!$A$2:$V$21,20,FALSE)</f>
        <v>0.50125313283208017</v>
      </c>
      <c r="AW29" s="3">
        <f>VLOOKUP($C29,'Team Fixtures'!$A$2:$V$21,21,FALSE)</f>
        <v>0.38799145389149814</v>
      </c>
      <c r="AX29" s="3" t="str">
        <f>VLOOKUP($C29,'Team Fixtures'!$A$2:$V$21,22,FALSE)</f>
        <v>A</v>
      </c>
      <c r="AY29" s="22">
        <f t="shared" si="17"/>
        <v>0</v>
      </c>
      <c r="AZ29" s="5">
        <f t="shared" si="18"/>
        <v>0</v>
      </c>
      <c r="BA29" s="20">
        <f t="shared" si="10"/>
        <v>0</v>
      </c>
      <c r="BB29" s="15">
        <f t="shared" si="11"/>
        <v>0</v>
      </c>
    </row>
    <row r="30" spans="1:54" x14ac:dyDescent="0.25">
      <c r="A30" t="str">
        <f>'Players Full'!CU30</f>
        <v>Albert Sambi Lokonga</v>
      </c>
      <c r="B30" t="str">
        <f>VLOOKUP(_xlfn.CONCAT('Players Full'!AK30,'Players Full'!BV30),'Players Summarised'!$A$1:$T$1000,20,0)</f>
        <v>MID</v>
      </c>
      <c r="C30" t="str">
        <f>VLOOKUP('Players Full'!CF30,Teams!$A$1:$G$21,6,0)</f>
        <v>Arsenal</v>
      </c>
      <c r="D30">
        <f>'Players Full'!BD30/10</f>
        <v>4.5</v>
      </c>
      <c r="E30" s="10">
        <f>IFERROR(VLOOKUP($A30,'Starting Lineups'!$A$2:$C$510,3,FALSE),0)</f>
        <v>0</v>
      </c>
      <c r="F30" s="5">
        <f>VLOOKUP(A30,'Score &amp; Assist'!$A$1:$G$2000,6,0)</f>
        <v>0.21164021164021163</v>
      </c>
      <c r="G30" s="5">
        <f t="shared" si="0"/>
        <v>0.01</v>
      </c>
      <c r="H30" s="5">
        <f t="shared" si="12"/>
        <v>0</v>
      </c>
      <c r="I30" s="5">
        <f>VLOOKUP(A30,'Score &amp; Assist'!$A$1:$G$2000,7,0)</f>
        <v>0.15873015873015872</v>
      </c>
      <c r="J30" s="5">
        <f>VLOOKUP(A30,'Yellow Card'!$C$1:$E$987,3,0)</f>
        <v>0.17316017316017315</v>
      </c>
      <c r="K30" s="5">
        <f>VLOOKUP(C30,'Team Clean Sheet'!$C$2:$F$21,4,0)</f>
        <v>0.5</v>
      </c>
      <c r="L30" s="5">
        <f>VLOOKUP(C30,'Team Total Goals'!$D$2:$N$21,10,0)</f>
        <v>0.1716867469879518</v>
      </c>
      <c r="M30" s="5">
        <f>VLOOKUP(C30,'Team Total Goals'!$D$2:$N$21,11,0)</f>
        <v>1.9268489673474099E-2</v>
      </c>
      <c r="N30" s="5" t="e">
        <f>VLOOKUP(A30,'Goalkeeper Saves'!$D$2:$N$15,10,0)</f>
        <v>#N/A</v>
      </c>
      <c r="O30" s="5" t="e">
        <f>VLOOKUP(A30,'Goalkeeper Saves'!$D$2:$N$15,11,0)</f>
        <v>#N/A</v>
      </c>
      <c r="P30" s="5">
        <f>IF(B30="DEF",IFERROR(VLOOKUP(A30,'Defensive Contribution - DEF'!A30:H526,8,FALSE),'Defensive Contribution - DEF'!K$2),0)</f>
        <v>0</v>
      </c>
      <c r="Q30" s="5">
        <f>IF(B30="MID",IFERROR(VLOOKUP(A30,'Defensive Contribution - MID'!A$2:I$500,9,FALSE),'Defensive Contribution - MID'!L$2),0)</f>
        <v>0.3857500506789166</v>
      </c>
      <c r="R30" s="22">
        <f t="shared" si="13"/>
        <v>0</v>
      </c>
      <c r="S30" s="5">
        <f t="shared" si="1"/>
        <v>0</v>
      </c>
      <c r="T30" s="20">
        <f t="shared" si="2"/>
        <v>0</v>
      </c>
      <c r="U30" s="3">
        <f>VLOOKUP($C30,'Team Fixtures'!$A$2:$Q$21,2,FALSE)</f>
        <v>0.88924458672357831</v>
      </c>
      <c r="V30" s="3">
        <f>VLOOKUP($C30,'Team Fixtures'!$A$2:$Q$21,4,FALSE)</f>
        <v>2.8011204481792715E-2</v>
      </c>
      <c r="W30" s="3">
        <f>VLOOKUP($C30,'Team Fixtures'!$A$2:$Q$21,5,FALSE)</f>
        <v>0.86123338224178558</v>
      </c>
      <c r="X30" s="3" t="str">
        <f>VLOOKUP($C30,'Team Fixtures'!$A$2:$Q$21,6,FALSE)</f>
        <v>H</v>
      </c>
      <c r="Y30" s="25">
        <f t="shared" si="3"/>
        <v>0</v>
      </c>
      <c r="Z30" s="3">
        <f>VLOOKUP($C30,'Team Fixtures'!$A$2:$Q$21,2,FALSE)</f>
        <v>0.88924458672357831</v>
      </c>
      <c r="AA30" s="3">
        <f>VLOOKUP($C30,'Team Fixtures'!$A$2:$Q$21,8,FALSE)</f>
        <v>0.89678055779750687</v>
      </c>
      <c r="AB30" s="3">
        <f>VLOOKUP($C30,'Team Fixtures'!$A$2:$Q$21,9,FALSE)</f>
        <v>-7.5359710739285601E-3</v>
      </c>
      <c r="AC30" s="3" t="str">
        <f>VLOOKUP($C30,'Team Fixtures'!$A$2:$Q$21,10,FALSE)</f>
        <v>A</v>
      </c>
      <c r="AD30" s="22">
        <f t="shared" si="14"/>
        <v>0</v>
      </c>
      <c r="AE30" s="5">
        <f t="shared" si="4"/>
        <v>0</v>
      </c>
      <c r="AF30" s="20">
        <f t="shared" si="5"/>
        <v>0</v>
      </c>
      <c r="AG30" s="3">
        <f>VLOOKUP($C30,'Team Fixtures'!$A$2:$Q$21,2,FALSE)</f>
        <v>0.88924458672357831</v>
      </c>
      <c r="AH30" s="3">
        <f>VLOOKUP($C30,'Team Fixtures'!$A$2:$Q$21,12,FALSE)</f>
        <v>0.10582010582010581</v>
      </c>
      <c r="AI30" s="3">
        <f>VLOOKUP($C30,'Team Fixtures'!$A$2:$Q$21,13,FALSE)</f>
        <v>0.7834244809034725</v>
      </c>
      <c r="AJ30" s="3" t="str">
        <f>VLOOKUP($C30,'Team Fixtures'!$A$2:$Q$21,14,FALSE)</f>
        <v>H</v>
      </c>
      <c r="AK30" s="22">
        <f t="shared" si="15"/>
        <v>0</v>
      </c>
      <c r="AL30" s="5">
        <f t="shared" si="6"/>
        <v>0</v>
      </c>
      <c r="AM30" s="20">
        <f t="shared" si="7"/>
        <v>0</v>
      </c>
      <c r="AN30" s="3">
        <f>VLOOKUP($C30,'Team Fixtures'!$A$2:$Q$21,2,FALSE)</f>
        <v>0.88924458672357831</v>
      </c>
      <c r="AO30" s="3">
        <f>VLOOKUP($C30,'Team Fixtures'!$A$2:$Q$21,16,FALSE)</f>
        <v>0.87939146110891264</v>
      </c>
      <c r="AP30" s="3">
        <f>VLOOKUP($C30,'Team Fixtures'!$A$2:$Q$21,17,FALSE)</f>
        <v>9.8531256146656698E-3</v>
      </c>
      <c r="AQ30" s="3" t="str">
        <f>VLOOKUP($C30,'Team Fixtures'!$A$2:$V$21,18,FALSE)</f>
        <v>H</v>
      </c>
      <c r="AR30" s="22">
        <f t="shared" si="16"/>
        <v>0</v>
      </c>
      <c r="AS30" s="5">
        <f t="shared" si="8"/>
        <v>0</v>
      </c>
      <c r="AT30" s="20">
        <f t="shared" si="9"/>
        <v>0</v>
      </c>
      <c r="AU30" s="3">
        <f>VLOOKUP($C30,'Team Fixtures'!$A$2:$Q$21,2,FALSE)</f>
        <v>0.88924458672357831</v>
      </c>
      <c r="AV30" s="3">
        <f>VLOOKUP($C30,'Team Fixtures'!$A$2:$V$21,20,FALSE)</f>
        <v>0.50125313283208017</v>
      </c>
      <c r="AW30" s="3">
        <f>VLOOKUP($C30,'Team Fixtures'!$A$2:$V$21,21,FALSE)</f>
        <v>0.38799145389149814</v>
      </c>
      <c r="AX30" s="3" t="str">
        <f>VLOOKUP($C30,'Team Fixtures'!$A$2:$V$21,22,FALSE)</f>
        <v>A</v>
      </c>
      <c r="AY30" s="22">
        <f t="shared" si="17"/>
        <v>0</v>
      </c>
      <c r="AZ30" s="5">
        <f t="shared" si="18"/>
        <v>0</v>
      </c>
      <c r="BA30" s="20">
        <f t="shared" si="10"/>
        <v>0</v>
      </c>
      <c r="BB30" s="15">
        <f t="shared" si="11"/>
        <v>0</v>
      </c>
    </row>
    <row r="31" spans="1:54" x14ac:dyDescent="0.25">
      <c r="A31" t="str">
        <f>'Players Full'!CU31</f>
        <v>Kai Havertz</v>
      </c>
      <c r="B31" t="str">
        <f>VLOOKUP(_xlfn.CONCAT('Players Full'!AK31,'Players Full'!BV31),'Players Summarised'!$A$1:$T$1000,20,0)</f>
        <v>FWD</v>
      </c>
      <c r="C31" t="str">
        <f>VLOOKUP('Players Full'!CF31,Teams!$A$1:$G$21,6,0)</f>
        <v>Arsenal</v>
      </c>
      <c r="D31">
        <f>'Players Full'!BD31/10</f>
        <v>7.5</v>
      </c>
      <c r="E31" s="10">
        <f>IFERROR(VLOOKUP($A31,'Starting Lineups'!$A$2:$C$510,3,FALSE),0)</f>
        <v>0</v>
      </c>
      <c r="F31" s="5">
        <f>VLOOKUP(A31,'Score &amp; Assist'!$A$1:$G$2000,6,0)</f>
        <v>0.41407867494824019</v>
      </c>
      <c r="G31" s="5">
        <f t="shared" si="0"/>
        <v>0.05</v>
      </c>
      <c r="H31" s="5">
        <f t="shared" si="12"/>
        <v>0.01</v>
      </c>
      <c r="I31" s="5">
        <f>VLOOKUP(A31,'Score &amp; Assist'!$A$1:$G$2000,7,0)</f>
        <v>0.13605442176870747</v>
      </c>
      <c r="J31" s="5">
        <f>VLOOKUP(A31,'Yellow Card'!$C$1:$E$987,3,0)</f>
        <v>0.17316017316017315</v>
      </c>
      <c r="K31" s="5">
        <f>VLOOKUP(C31,'Team Clean Sheet'!$C$2:$F$21,4,0)</f>
        <v>0.5</v>
      </c>
      <c r="L31" s="5">
        <f>VLOOKUP(C31,'Team Total Goals'!$D$2:$N$21,10,0)</f>
        <v>0.1716867469879518</v>
      </c>
      <c r="M31" s="5">
        <f>VLOOKUP(C31,'Team Total Goals'!$D$2:$N$21,11,0)</f>
        <v>1.9268489673474099E-2</v>
      </c>
      <c r="N31" s="5" t="e">
        <f>VLOOKUP(A31,'Goalkeeper Saves'!$D$2:$N$15,10,0)</f>
        <v>#N/A</v>
      </c>
      <c r="O31" s="5" t="e">
        <f>VLOOKUP(A31,'Goalkeeper Saves'!$D$2:$N$15,11,0)</f>
        <v>#N/A</v>
      </c>
      <c r="P31" s="5">
        <f>IF(B31="DEF",IFERROR(VLOOKUP(A31,'Defensive Contribution - DEF'!A31:H527,8,FALSE),'Defensive Contribution - DEF'!K$2),0)</f>
        <v>0</v>
      </c>
      <c r="Q31" s="5">
        <f>IF(B31="MID",IFERROR(VLOOKUP(A31,'Defensive Contribution - MID'!A$2:I$500,9,FALSE),'Defensive Contribution - MID'!L$2),0)</f>
        <v>0</v>
      </c>
      <c r="R31" s="22">
        <f t="shared" si="13"/>
        <v>0</v>
      </c>
      <c r="S31" s="5">
        <f t="shared" si="1"/>
        <v>0</v>
      </c>
      <c r="T31" s="20">
        <f t="shared" si="2"/>
        <v>0</v>
      </c>
      <c r="U31" s="3">
        <f>VLOOKUP($C31,'Team Fixtures'!$A$2:$Q$21,2,FALSE)</f>
        <v>0.88924458672357831</v>
      </c>
      <c r="V31" s="3">
        <f>VLOOKUP($C31,'Team Fixtures'!$A$2:$Q$21,4,FALSE)</f>
        <v>2.8011204481792715E-2</v>
      </c>
      <c r="W31" s="3">
        <f>VLOOKUP($C31,'Team Fixtures'!$A$2:$Q$21,5,FALSE)</f>
        <v>0.86123338224178558</v>
      </c>
      <c r="X31" s="3" t="str">
        <f>VLOOKUP($C31,'Team Fixtures'!$A$2:$Q$21,6,FALSE)</f>
        <v>H</v>
      </c>
      <c r="Y31" s="25">
        <f t="shared" si="3"/>
        <v>0</v>
      </c>
      <c r="Z31" s="3">
        <f>VLOOKUP($C31,'Team Fixtures'!$A$2:$Q$21,2,FALSE)</f>
        <v>0.88924458672357831</v>
      </c>
      <c r="AA31" s="3">
        <f>VLOOKUP($C31,'Team Fixtures'!$A$2:$Q$21,8,FALSE)</f>
        <v>0.89678055779750687</v>
      </c>
      <c r="AB31" s="3">
        <f>VLOOKUP($C31,'Team Fixtures'!$A$2:$Q$21,9,FALSE)</f>
        <v>-7.5359710739285601E-3</v>
      </c>
      <c r="AC31" s="3" t="str">
        <f>VLOOKUP($C31,'Team Fixtures'!$A$2:$Q$21,10,FALSE)</f>
        <v>A</v>
      </c>
      <c r="AD31" s="22">
        <f t="shared" si="14"/>
        <v>0</v>
      </c>
      <c r="AE31" s="5">
        <f t="shared" si="4"/>
        <v>0</v>
      </c>
      <c r="AF31" s="20">
        <f t="shared" si="5"/>
        <v>0</v>
      </c>
      <c r="AG31" s="3">
        <f>VLOOKUP($C31,'Team Fixtures'!$A$2:$Q$21,2,FALSE)</f>
        <v>0.88924458672357831</v>
      </c>
      <c r="AH31" s="3">
        <f>VLOOKUP($C31,'Team Fixtures'!$A$2:$Q$21,12,FALSE)</f>
        <v>0.10582010582010581</v>
      </c>
      <c r="AI31" s="3">
        <f>VLOOKUP($C31,'Team Fixtures'!$A$2:$Q$21,13,FALSE)</f>
        <v>0.7834244809034725</v>
      </c>
      <c r="AJ31" s="3" t="str">
        <f>VLOOKUP($C31,'Team Fixtures'!$A$2:$Q$21,14,FALSE)</f>
        <v>H</v>
      </c>
      <c r="AK31" s="22">
        <f t="shared" si="15"/>
        <v>0</v>
      </c>
      <c r="AL31" s="5">
        <f t="shared" si="6"/>
        <v>0</v>
      </c>
      <c r="AM31" s="20">
        <f t="shared" si="7"/>
        <v>0</v>
      </c>
      <c r="AN31" s="3">
        <f>VLOOKUP($C31,'Team Fixtures'!$A$2:$Q$21,2,FALSE)</f>
        <v>0.88924458672357831</v>
      </c>
      <c r="AO31" s="3">
        <f>VLOOKUP($C31,'Team Fixtures'!$A$2:$Q$21,16,FALSE)</f>
        <v>0.87939146110891264</v>
      </c>
      <c r="AP31" s="3">
        <f>VLOOKUP($C31,'Team Fixtures'!$A$2:$Q$21,17,FALSE)</f>
        <v>9.8531256146656698E-3</v>
      </c>
      <c r="AQ31" s="3" t="str">
        <f>VLOOKUP($C31,'Team Fixtures'!$A$2:$V$21,18,FALSE)</f>
        <v>H</v>
      </c>
      <c r="AR31" s="22">
        <f t="shared" si="16"/>
        <v>0</v>
      </c>
      <c r="AS31" s="5">
        <f t="shared" si="8"/>
        <v>0</v>
      </c>
      <c r="AT31" s="20">
        <f t="shared" si="9"/>
        <v>0</v>
      </c>
      <c r="AU31" s="3">
        <f>VLOOKUP($C31,'Team Fixtures'!$A$2:$Q$21,2,FALSE)</f>
        <v>0.88924458672357831</v>
      </c>
      <c r="AV31" s="3">
        <f>VLOOKUP($C31,'Team Fixtures'!$A$2:$V$21,20,FALSE)</f>
        <v>0.50125313283208017</v>
      </c>
      <c r="AW31" s="3">
        <f>VLOOKUP($C31,'Team Fixtures'!$A$2:$V$21,21,FALSE)</f>
        <v>0.38799145389149814</v>
      </c>
      <c r="AX31" s="3" t="str">
        <f>VLOOKUP($C31,'Team Fixtures'!$A$2:$V$21,22,FALSE)</f>
        <v>A</v>
      </c>
      <c r="AY31" s="22">
        <f t="shared" si="17"/>
        <v>0</v>
      </c>
      <c r="AZ31" s="5">
        <f t="shared" si="18"/>
        <v>0</v>
      </c>
      <c r="BA31" s="20">
        <f t="shared" si="10"/>
        <v>0</v>
      </c>
      <c r="BB31" s="15">
        <f t="shared" si="11"/>
        <v>0</v>
      </c>
    </row>
    <row r="32" spans="1:54" x14ac:dyDescent="0.25">
      <c r="A32" t="str">
        <f>'Players Full'!CU32</f>
        <v>Gabriel Fernando de Jesus</v>
      </c>
      <c r="B32" t="str">
        <f>VLOOKUP(_xlfn.CONCAT('Players Full'!AK32,'Players Full'!BV32),'Players Summarised'!$A$1:$T$1000,20,0)</f>
        <v>FWD</v>
      </c>
      <c r="C32" t="str">
        <f>VLOOKUP('Players Full'!CF32,Teams!$A$1:$G$21,6,0)</f>
        <v>Arsenal</v>
      </c>
      <c r="D32">
        <f>'Players Full'!BD32/10</f>
        <v>6.5</v>
      </c>
      <c r="E32" s="10">
        <f>IFERROR(VLOOKUP($A32,'Starting Lineups'!$A$2:$C$510,3,FALSE),0)</f>
        <v>0</v>
      </c>
      <c r="F32" s="5" t="e">
        <f>VLOOKUP(A32,'Score &amp; Assist'!$A$1:$G$2000,6,0)</f>
        <v>#N/A</v>
      </c>
      <c r="G32" s="5" t="e">
        <f t="shared" si="0"/>
        <v>#N/A</v>
      </c>
      <c r="H32" s="5" t="e">
        <f t="shared" si="12"/>
        <v>#N/A</v>
      </c>
      <c r="I32" s="5" t="e">
        <f>VLOOKUP(A32,'Score &amp; Assist'!$A$1:$G$2000,7,0)</f>
        <v>#N/A</v>
      </c>
      <c r="J32" s="5" t="e">
        <f>VLOOKUP(A32,'Yellow Card'!$C$1:$E$987,3,0)</f>
        <v>#N/A</v>
      </c>
      <c r="K32" s="5">
        <f>VLOOKUP(C32,'Team Clean Sheet'!$C$2:$F$21,4,0)</f>
        <v>0.5</v>
      </c>
      <c r="L32" s="5">
        <f>VLOOKUP(C32,'Team Total Goals'!$D$2:$N$21,10,0)</f>
        <v>0.1716867469879518</v>
      </c>
      <c r="M32" s="5">
        <f>VLOOKUP(C32,'Team Total Goals'!$D$2:$N$21,11,0)</f>
        <v>1.9268489673474099E-2</v>
      </c>
      <c r="N32" s="5" t="e">
        <f>VLOOKUP(A32,'Goalkeeper Saves'!$D$2:$N$15,10,0)</f>
        <v>#N/A</v>
      </c>
      <c r="O32" s="5" t="e">
        <f>VLOOKUP(A32,'Goalkeeper Saves'!$D$2:$N$15,11,0)</f>
        <v>#N/A</v>
      </c>
      <c r="P32" s="5">
        <f>IF(B32="DEF",IFERROR(VLOOKUP(A32,'Defensive Contribution - DEF'!A32:H528,8,FALSE),'Defensive Contribution - DEF'!K$2),0)</f>
        <v>0</v>
      </c>
      <c r="Q32" s="5">
        <f>IF(B32="MID",IFERROR(VLOOKUP(A32,'Defensive Contribution - MID'!A$2:I$500,9,FALSE),'Defensive Contribution - MID'!L$2),0)</f>
        <v>0</v>
      </c>
      <c r="R32" s="22">
        <f t="shared" si="13"/>
        <v>0</v>
      </c>
      <c r="S32" s="5">
        <f t="shared" si="1"/>
        <v>0</v>
      </c>
      <c r="T32" s="20">
        <f t="shared" si="2"/>
        <v>0</v>
      </c>
      <c r="U32" s="3">
        <f>VLOOKUP($C32,'Team Fixtures'!$A$2:$Q$21,2,FALSE)</f>
        <v>0.88924458672357831</v>
      </c>
      <c r="V32" s="3">
        <f>VLOOKUP($C32,'Team Fixtures'!$A$2:$Q$21,4,FALSE)</f>
        <v>2.8011204481792715E-2</v>
      </c>
      <c r="W32" s="3">
        <f>VLOOKUP($C32,'Team Fixtures'!$A$2:$Q$21,5,FALSE)</f>
        <v>0.86123338224178558</v>
      </c>
      <c r="X32" s="3" t="str">
        <f>VLOOKUP($C32,'Team Fixtures'!$A$2:$Q$21,6,FALSE)</f>
        <v>H</v>
      </c>
      <c r="Y32" s="25">
        <f t="shared" si="3"/>
        <v>0</v>
      </c>
      <c r="Z32" s="3">
        <f>VLOOKUP($C32,'Team Fixtures'!$A$2:$Q$21,2,FALSE)</f>
        <v>0.88924458672357831</v>
      </c>
      <c r="AA32" s="3">
        <f>VLOOKUP($C32,'Team Fixtures'!$A$2:$Q$21,8,FALSE)</f>
        <v>0.89678055779750687</v>
      </c>
      <c r="AB32" s="3">
        <f>VLOOKUP($C32,'Team Fixtures'!$A$2:$Q$21,9,FALSE)</f>
        <v>-7.5359710739285601E-3</v>
      </c>
      <c r="AC32" s="3" t="str">
        <f>VLOOKUP($C32,'Team Fixtures'!$A$2:$Q$21,10,FALSE)</f>
        <v>A</v>
      </c>
      <c r="AD32" s="22">
        <f t="shared" si="14"/>
        <v>0</v>
      </c>
      <c r="AE32" s="5">
        <f t="shared" si="4"/>
        <v>0</v>
      </c>
      <c r="AF32" s="20">
        <f t="shared" si="5"/>
        <v>0</v>
      </c>
      <c r="AG32" s="3">
        <f>VLOOKUP($C32,'Team Fixtures'!$A$2:$Q$21,2,FALSE)</f>
        <v>0.88924458672357831</v>
      </c>
      <c r="AH32" s="3">
        <f>VLOOKUP($C32,'Team Fixtures'!$A$2:$Q$21,12,FALSE)</f>
        <v>0.10582010582010581</v>
      </c>
      <c r="AI32" s="3">
        <f>VLOOKUP($C32,'Team Fixtures'!$A$2:$Q$21,13,FALSE)</f>
        <v>0.7834244809034725</v>
      </c>
      <c r="AJ32" s="3" t="str">
        <f>VLOOKUP($C32,'Team Fixtures'!$A$2:$Q$21,14,FALSE)</f>
        <v>H</v>
      </c>
      <c r="AK32" s="22">
        <f t="shared" si="15"/>
        <v>0</v>
      </c>
      <c r="AL32" s="5">
        <f t="shared" si="6"/>
        <v>0</v>
      </c>
      <c r="AM32" s="20">
        <f t="shared" si="7"/>
        <v>0</v>
      </c>
      <c r="AN32" s="3">
        <f>VLOOKUP($C32,'Team Fixtures'!$A$2:$Q$21,2,FALSE)</f>
        <v>0.88924458672357831</v>
      </c>
      <c r="AO32" s="3">
        <f>VLOOKUP($C32,'Team Fixtures'!$A$2:$Q$21,16,FALSE)</f>
        <v>0.87939146110891264</v>
      </c>
      <c r="AP32" s="3">
        <f>VLOOKUP($C32,'Team Fixtures'!$A$2:$Q$21,17,FALSE)</f>
        <v>9.8531256146656698E-3</v>
      </c>
      <c r="AQ32" s="3" t="str">
        <f>VLOOKUP($C32,'Team Fixtures'!$A$2:$V$21,18,FALSE)</f>
        <v>H</v>
      </c>
      <c r="AR32" s="22">
        <f t="shared" si="16"/>
        <v>0</v>
      </c>
      <c r="AS32" s="5">
        <f t="shared" si="8"/>
        <v>0</v>
      </c>
      <c r="AT32" s="20">
        <f t="shared" si="9"/>
        <v>0</v>
      </c>
      <c r="AU32" s="3">
        <f>VLOOKUP($C32,'Team Fixtures'!$A$2:$Q$21,2,FALSE)</f>
        <v>0.88924458672357831</v>
      </c>
      <c r="AV32" s="3">
        <f>VLOOKUP($C32,'Team Fixtures'!$A$2:$V$21,20,FALSE)</f>
        <v>0.50125313283208017</v>
      </c>
      <c r="AW32" s="3">
        <f>VLOOKUP($C32,'Team Fixtures'!$A$2:$V$21,21,FALSE)</f>
        <v>0.38799145389149814</v>
      </c>
      <c r="AX32" s="3" t="str">
        <f>VLOOKUP($C32,'Team Fixtures'!$A$2:$V$21,22,FALSE)</f>
        <v>A</v>
      </c>
      <c r="AY32" s="22">
        <f t="shared" si="17"/>
        <v>0</v>
      </c>
      <c r="AZ32" s="5">
        <f t="shared" si="18"/>
        <v>0</v>
      </c>
      <c r="BA32" s="20">
        <f t="shared" si="10"/>
        <v>0</v>
      </c>
      <c r="BB32" s="15">
        <f t="shared" si="11"/>
        <v>0</v>
      </c>
    </row>
    <row r="33" spans="1:54" x14ac:dyDescent="0.25">
      <c r="A33" t="str">
        <f>'Players Full'!CU33</f>
        <v>Cristhian Mosquera</v>
      </c>
      <c r="B33" t="str">
        <f>VLOOKUP(_xlfn.CONCAT('Players Full'!AK33,'Players Full'!BV33),'Players Summarised'!$A$1:$T$1000,20,0)</f>
        <v>DEF</v>
      </c>
      <c r="C33" t="str">
        <f>VLOOKUP('Players Full'!CF33,Teams!$A$1:$G$21,6,0)</f>
        <v>Arsenal</v>
      </c>
      <c r="D33">
        <f>'Players Full'!BD33/10</f>
        <v>5.5</v>
      </c>
      <c r="E33" s="10">
        <f>IFERROR(VLOOKUP($A33,'Starting Lineups'!$A$2:$C$510,3,FALSE),0)</f>
        <v>0</v>
      </c>
      <c r="F33" s="5">
        <f>VLOOKUP(A33,'Score &amp; Assist'!$A$1:$G$2000,6,0)</f>
        <v>0.11204481792717086</v>
      </c>
      <c r="G33" s="5">
        <f t="shared" si="0"/>
        <v>0.01</v>
      </c>
      <c r="H33" s="5">
        <f t="shared" si="12"/>
        <v>0</v>
      </c>
      <c r="I33" s="5">
        <f>VLOOKUP(A33,'Score &amp; Assist'!$A$1:$G$2000,7,0)</f>
        <v>6.3492063492063489E-2</v>
      </c>
      <c r="J33" s="5">
        <f>VLOOKUP(A33,'Yellow Card'!$C$1:$E$987,3,0)</f>
        <v>0.11204481792717086</v>
      </c>
      <c r="K33" s="5">
        <f>VLOOKUP(C33,'Team Clean Sheet'!$C$2:$F$21,4,0)</f>
        <v>0.5</v>
      </c>
      <c r="L33" s="5">
        <f>VLOOKUP(C33,'Team Total Goals'!$D$2:$N$21,10,0)</f>
        <v>0.1716867469879518</v>
      </c>
      <c r="M33" s="5">
        <f>VLOOKUP(C33,'Team Total Goals'!$D$2:$N$21,11,0)</f>
        <v>1.9268489673474099E-2</v>
      </c>
      <c r="N33" s="5" t="e">
        <f>VLOOKUP(A33,'Goalkeeper Saves'!$D$2:$N$15,10,0)</f>
        <v>#N/A</v>
      </c>
      <c r="O33" s="5" t="e">
        <f>VLOOKUP(A33,'Goalkeeper Saves'!$D$2:$N$15,11,0)</f>
        <v>#N/A</v>
      </c>
      <c r="P33" s="5">
        <f>IF(B33="DEF",IFERROR(VLOOKUP(A33,'Defensive Contribution - DEF'!A33:H529,8,FALSE),'Defensive Contribution - DEF'!K$2),0)</f>
        <v>0.29152339856241527</v>
      </c>
      <c r="Q33" s="5">
        <f>IF(B33="MID",IFERROR(VLOOKUP(A33,'Defensive Contribution - MID'!A$2:I$500,9,FALSE),'Defensive Contribution - MID'!L$2),0)</f>
        <v>0</v>
      </c>
      <c r="R33" s="22">
        <f t="shared" si="13"/>
        <v>0</v>
      </c>
      <c r="S33" s="5">
        <f t="shared" si="1"/>
        <v>0</v>
      </c>
      <c r="T33" s="20">
        <f t="shared" si="2"/>
        <v>0</v>
      </c>
      <c r="U33" s="3">
        <f>VLOOKUP($C33,'Team Fixtures'!$A$2:$Q$21,2,FALSE)</f>
        <v>0.88924458672357831</v>
      </c>
      <c r="V33" s="3">
        <f>VLOOKUP($C33,'Team Fixtures'!$A$2:$Q$21,4,FALSE)</f>
        <v>2.8011204481792715E-2</v>
      </c>
      <c r="W33" s="3">
        <f>VLOOKUP($C33,'Team Fixtures'!$A$2:$Q$21,5,FALSE)</f>
        <v>0.86123338224178558</v>
      </c>
      <c r="X33" s="3" t="str">
        <f>VLOOKUP($C33,'Team Fixtures'!$A$2:$Q$21,6,FALSE)</f>
        <v>H</v>
      </c>
      <c r="Y33" s="25">
        <f t="shared" si="3"/>
        <v>0</v>
      </c>
      <c r="Z33" s="3">
        <f>VLOOKUP($C33,'Team Fixtures'!$A$2:$Q$21,2,FALSE)</f>
        <v>0.88924458672357831</v>
      </c>
      <c r="AA33" s="3">
        <f>VLOOKUP($C33,'Team Fixtures'!$A$2:$Q$21,8,FALSE)</f>
        <v>0.89678055779750687</v>
      </c>
      <c r="AB33" s="3">
        <f>VLOOKUP($C33,'Team Fixtures'!$A$2:$Q$21,9,FALSE)</f>
        <v>-7.5359710739285601E-3</v>
      </c>
      <c r="AC33" s="3" t="str">
        <f>VLOOKUP($C33,'Team Fixtures'!$A$2:$Q$21,10,FALSE)</f>
        <v>A</v>
      </c>
      <c r="AD33" s="22">
        <f t="shared" si="14"/>
        <v>0</v>
      </c>
      <c r="AE33" s="5">
        <f t="shared" si="4"/>
        <v>0</v>
      </c>
      <c r="AF33" s="20">
        <f t="shared" si="5"/>
        <v>0</v>
      </c>
      <c r="AG33" s="3">
        <f>VLOOKUP($C33,'Team Fixtures'!$A$2:$Q$21,2,FALSE)</f>
        <v>0.88924458672357831</v>
      </c>
      <c r="AH33" s="3">
        <f>VLOOKUP($C33,'Team Fixtures'!$A$2:$Q$21,12,FALSE)</f>
        <v>0.10582010582010581</v>
      </c>
      <c r="AI33" s="3">
        <f>VLOOKUP($C33,'Team Fixtures'!$A$2:$Q$21,13,FALSE)</f>
        <v>0.7834244809034725</v>
      </c>
      <c r="AJ33" s="3" t="str">
        <f>VLOOKUP($C33,'Team Fixtures'!$A$2:$Q$21,14,FALSE)</f>
        <v>H</v>
      </c>
      <c r="AK33" s="22">
        <f t="shared" si="15"/>
        <v>0</v>
      </c>
      <c r="AL33" s="5">
        <f t="shared" si="6"/>
        <v>0</v>
      </c>
      <c r="AM33" s="20">
        <f t="shared" si="7"/>
        <v>0</v>
      </c>
      <c r="AN33" s="3">
        <f>VLOOKUP($C33,'Team Fixtures'!$A$2:$Q$21,2,FALSE)</f>
        <v>0.88924458672357831</v>
      </c>
      <c r="AO33" s="3">
        <f>VLOOKUP($C33,'Team Fixtures'!$A$2:$Q$21,16,FALSE)</f>
        <v>0.87939146110891264</v>
      </c>
      <c r="AP33" s="3">
        <f>VLOOKUP($C33,'Team Fixtures'!$A$2:$Q$21,17,FALSE)</f>
        <v>9.8531256146656698E-3</v>
      </c>
      <c r="AQ33" s="3" t="str">
        <f>VLOOKUP($C33,'Team Fixtures'!$A$2:$V$21,18,FALSE)</f>
        <v>H</v>
      </c>
      <c r="AR33" s="22">
        <f t="shared" si="16"/>
        <v>0</v>
      </c>
      <c r="AS33" s="5">
        <f t="shared" si="8"/>
        <v>0</v>
      </c>
      <c r="AT33" s="20">
        <f t="shared" si="9"/>
        <v>0</v>
      </c>
      <c r="AU33" s="3">
        <f>VLOOKUP($C33,'Team Fixtures'!$A$2:$Q$21,2,FALSE)</f>
        <v>0.88924458672357831</v>
      </c>
      <c r="AV33" s="3">
        <f>VLOOKUP($C33,'Team Fixtures'!$A$2:$V$21,20,FALSE)</f>
        <v>0.50125313283208017</v>
      </c>
      <c r="AW33" s="3">
        <f>VLOOKUP($C33,'Team Fixtures'!$A$2:$V$21,21,FALSE)</f>
        <v>0.38799145389149814</v>
      </c>
      <c r="AX33" s="3" t="str">
        <f>VLOOKUP($C33,'Team Fixtures'!$A$2:$V$21,22,FALSE)</f>
        <v>A</v>
      </c>
      <c r="AY33" s="22">
        <f t="shared" si="17"/>
        <v>0</v>
      </c>
      <c r="AZ33" s="5">
        <f t="shared" si="18"/>
        <v>0</v>
      </c>
      <c r="BA33" s="20">
        <f t="shared" si="10"/>
        <v>0</v>
      </c>
      <c r="BB33" s="15">
        <f t="shared" si="11"/>
        <v>0</v>
      </c>
    </row>
    <row r="34" spans="1:54" x14ac:dyDescent="0.25">
      <c r="A34" t="str">
        <f>'Players Full'!CU34</f>
        <v>Viktor Gyokeres</v>
      </c>
      <c r="B34" t="str">
        <f>VLOOKUP(_xlfn.CONCAT('Players Full'!AK34,'Players Full'!BV34),'Players Summarised'!$A$1:$T$1000,20,0)</f>
        <v>FWD</v>
      </c>
      <c r="C34" t="str">
        <f>VLOOKUP('Players Full'!CF34,Teams!$A$1:$G$21,6,0)</f>
        <v>Arsenal</v>
      </c>
      <c r="D34">
        <f>'Players Full'!BD34/10</f>
        <v>9</v>
      </c>
      <c r="E34" s="10">
        <f>IFERROR(VLOOKUP($A34,'Starting Lineups'!$A$2:$C$510,3,FALSE),0)</f>
        <v>1</v>
      </c>
      <c r="F34" s="5">
        <f>VLOOKUP(A34,'Score &amp; Assist'!$A$1:$G$2000,6,0)</f>
        <v>0.5915409642117716</v>
      </c>
      <c r="G34" s="5">
        <f t="shared" si="0"/>
        <v>0.15</v>
      </c>
      <c r="H34" s="5">
        <f t="shared" si="12"/>
        <v>0.03</v>
      </c>
      <c r="I34" s="5">
        <f>VLOOKUP(A34,'Score &amp; Assist'!$A$1:$G$2000,7,0)</f>
        <v>0.21164021164021163</v>
      </c>
      <c r="J34" s="5">
        <f>VLOOKUP(A34,'Yellow Card'!$C$1:$E$987,3,0)</f>
        <v>0.11204481792717086</v>
      </c>
      <c r="K34" s="5">
        <f>VLOOKUP(C34,'Team Clean Sheet'!$C$2:$F$21,4,0)</f>
        <v>0.5</v>
      </c>
      <c r="L34" s="5">
        <f>VLOOKUP(C34,'Team Total Goals'!$D$2:$N$21,10,0)</f>
        <v>0.1716867469879518</v>
      </c>
      <c r="M34" s="5">
        <f>VLOOKUP(C34,'Team Total Goals'!$D$2:$N$21,11,0)</f>
        <v>1.9268489673474099E-2</v>
      </c>
      <c r="N34" s="5" t="e">
        <f>VLOOKUP(A34,'Goalkeeper Saves'!$D$2:$N$15,10,0)</f>
        <v>#N/A</v>
      </c>
      <c r="O34" s="5" t="e">
        <f>VLOOKUP(A34,'Goalkeeper Saves'!$D$2:$N$15,11,0)</f>
        <v>#N/A</v>
      </c>
      <c r="P34" s="5">
        <f>IF(B34="DEF",IFERROR(VLOOKUP(A34,'Defensive Contribution - DEF'!A34:H530,8,FALSE),'Defensive Contribution - DEF'!K$2),0)</f>
        <v>0</v>
      </c>
      <c r="Q34" s="5">
        <f>IF(B34="MID",IFERROR(VLOOKUP(A34,'Defensive Contribution - MID'!A$2:I$500,9,FALSE),'Defensive Contribution - MID'!L$2),0)</f>
        <v>0</v>
      </c>
      <c r="R34" s="22">
        <f t="shared" si="13"/>
        <v>5.6090396738405506</v>
      </c>
      <c r="S34" s="5">
        <f t="shared" si="1"/>
        <v>0.11089683120807745</v>
      </c>
      <c r="T34" s="20">
        <f t="shared" si="2"/>
        <v>5.8308333362567053</v>
      </c>
      <c r="U34" s="3">
        <f>VLOOKUP($C34,'Team Fixtures'!$A$2:$Q$21,2,FALSE)</f>
        <v>0.88924458672357831</v>
      </c>
      <c r="V34" s="3">
        <f>VLOOKUP($C34,'Team Fixtures'!$A$2:$Q$21,4,FALSE)</f>
        <v>2.8011204481792715E-2</v>
      </c>
      <c r="W34" s="3">
        <f>VLOOKUP($C34,'Team Fixtures'!$A$2:$Q$21,5,FALSE)</f>
        <v>0.86123338224178558</v>
      </c>
      <c r="X34" s="3" t="str">
        <f>VLOOKUP($C34,'Team Fixtures'!$A$2:$Q$21,6,FALSE)</f>
        <v>H</v>
      </c>
      <c r="Y34" s="25">
        <f t="shared" si="3"/>
        <v>1.645025845535153</v>
      </c>
      <c r="Z34" s="3">
        <f>VLOOKUP($C34,'Team Fixtures'!$A$2:$Q$21,2,FALSE)</f>
        <v>0.88924458672357831</v>
      </c>
      <c r="AA34" s="3">
        <f>VLOOKUP($C34,'Team Fixtures'!$A$2:$Q$21,8,FALSE)</f>
        <v>0.89678055779750687</v>
      </c>
      <c r="AB34" s="3">
        <f>VLOOKUP($C34,'Team Fixtures'!$A$2:$Q$21,9,FALSE)</f>
        <v>-7.5359710739285601E-3</v>
      </c>
      <c r="AC34" s="3" t="str">
        <f>VLOOKUP($C34,'Team Fixtures'!$A$2:$Q$21,10,FALSE)</f>
        <v>A</v>
      </c>
      <c r="AD34" s="22">
        <f t="shared" si="14"/>
        <v>4.8160853316843655</v>
      </c>
      <c r="AE34" s="5">
        <f t="shared" si="4"/>
        <v>9.2244959171879651E-2</v>
      </c>
      <c r="AF34" s="20">
        <f t="shared" si="5"/>
        <v>5.0005752500281249</v>
      </c>
      <c r="AG34" s="3">
        <f>VLOOKUP($C34,'Team Fixtures'!$A$2:$Q$21,2,FALSE)</f>
        <v>0.88924458672357831</v>
      </c>
      <c r="AH34" s="3">
        <f>VLOOKUP($C34,'Team Fixtures'!$A$2:$Q$21,12,FALSE)</f>
        <v>0.10582010582010581</v>
      </c>
      <c r="AI34" s="3">
        <f>VLOOKUP($C34,'Team Fixtures'!$A$2:$Q$21,13,FALSE)</f>
        <v>0.7834244809034725</v>
      </c>
      <c r="AJ34" s="3" t="str">
        <f>VLOOKUP($C34,'Team Fixtures'!$A$2:$Q$21,14,FALSE)</f>
        <v>H</v>
      </c>
      <c r="AK34" s="22">
        <f t="shared" si="15"/>
        <v>5.6071197090348361</v>
      </c>
      <c r="AL34" s="5">
        <f t="shared" si="6"/>
        <v>0.11085166979591743</v>
      </c>
      <c r="AM34" s="20">
        <f t="shared" si="7"/>
        <v>5.8288230486266706</v>
      </c>
      <c r="AN34" s="3">
        <f>VLOOKUP($C34,'Team Fixtures'!$A$2:$Q$21,2,FALSE)</f>
        <v>0.88924458672357831</v>
      </c>
      <c r="AO34" s="3">
        <f>VLOOKUP($C34,'Team Fixtures'!$A$2:$Q$21,16,FALSE)</f>
        <v>0.87939146110891264</v>
      </c>
      <c r="AP34" s="3">
        <f>VLOOKUP($C34,'Team Fixtures'!$A$2:$Q$21,17,FALSE)</f>
        <v>9.8531256146656698E-3</v>
      </c>
      <c r="AQ34" s="3" t="str">
        <f>VLOOKUP($C34,'Team Fixtures'!$A$2:$V$21,18,FALSE)</f>
        <v>H</v>
      </c>
      <c r="AR34" s="22">
        <f t="shared" si="16"/>
        <v>5.5880315359426005</v>
      </c>
      <c r="AS34" s="5">
        <f t="shared" si="8"/>
        <v>0.11040267778844184</v>
      </c>
      <c r="AT34" s="20">
        <f t="shared" si="9"/>
        <v>5.8088368915194843</v>
      </c>
      <c r="AU34" s="3">
        <f>VLOOKUP($C34,'Team Fixtures'!$A$2:$Q$21,2,FALSE)</f>
        <v>0.88924458672357831</v>
      </c>
      <c r="AV34" s="3">
        <f>VLOOKUP($C34,'Team Fixtures'!$A$2:$V$21,20,FALSE)</f>
        <v>0.50125313283208017</v>
      </c>
      <c r="AW34" s="3">
        <f>VLOOKUP($C34,'Team Fixtures'!$A$2:$V$21,21,FALSE)</f>
        <v>0.38799145389149814</v>
      </c>
      <c r="AX34" s="3" t="str">
        <f>VLOOKUP($C34,'Team Fixtures'!$A$2:$V$21,22,FALSE)</f>
        <v>A</v>
      </c>
      <c r="AY34" s="22">
        <f t="shared" si="17"/>
        <v>4.8258451242346565</v>
      </c>
      <c r="AZ34" s="5">
        <f t="shared" si="18"/>
        <v>9.2474529012247592E-2</v>
      </c>
      <c r="BA34" s="20">
        <f t="shared" si="10"/>
        <v>5.0107941822591515</v>
      </c>
      <c r="BB34" s="15">
        <f t="shared" si="11"/>
        <v>19.360676396058658</v>
      </c>
    </row>
    <row r="35" spans="1:54" x14ac:dyDescent="0.25">
      <c r="A35" t="str">
        <f>'Players Full'!CU35</f>
        <v>Emiliano Martinez</v>
      </c>
      <c r="B35" t="str">
        <f>VLOOKUP(_xlfn.CONCAT('Players Full'!AK35,'Players Full'!BV35),'Players Summarised'!$A$1:$T$1000,20,0)</f>
        <v>GK</v>
      </c>
      <c r="C35" t="str">
        <f>VLOOKUP('Players Full'!CF35,Teams!$A$1:$G$21,6,0)</f>
        <v>Aston Villa</v>
      </c>
      <c r="D35">
        <f>'Players Full'!BD35/10</f>
        <v>5</v>
      </c>
      <c r="E35" s="10">
        <f>IFERROR(VLOOKUP($A35,'Starting Lineups'!$A$2:$C$510,3,FALSE),0)</f>
        <v>0</v>
      </c>
      <c r="F35" s="5" t="e">
        <f>VLOOKUP(A35,'Score &amp; Assist'!$A$1:$G$2000,6,0)</f>
        <v>#N/A</v>
      </c>
      <c r="G35" s="5" t="e">
        <f t="shared" si="0"/>
        <v>#N/A</v>
      </c>
      <c r="H35" s="5" t="e">
        <f t="shared" si="12"/>
        <v>#N/A</v>
      </c>
      <c r="I35" s="5" t="e">
        <f>VLOOKUP(A35,'Score &amp; Assist'!$A$1:$G$2000,7,0)</f>
        <v>#N/A</v>
      </c>
      <c r="J35" s="5">
        <f>VLOOKUP(A35,'Yellow Card'!$C$1:$E$987,3,0)</f>
        <v>0.15873015873015872</v>
      </c>
      <c r="K35" s="5">
        <f>VLOOKUP(C35,'Team Clean Sheet'!$C$2:$F$21,4,0)</f>
        <v>0.29039301310043669</v>
      </c>
      <c r="L35" s="5">
        <f>VLOOKUP(C35,'Team Total Goals'!$D$2:$N$21,10,0)</f>
        <v>0.35467980295566504</v>
      </c>
      <c r="M35" s="5">
        <f>VLOOKUP(C35,'Team Total Goals'!$D$2:$N$21,11,0)</f>
        <v>5.0949050949050945E-2</v>
      </c>
      <c r="N35" s="5">
        <f>VLOOKUP(A35,'Goalkeeper Saves'!$D$2:$N$15,10,0)</f>
        <v>0.57372346528973039</v>
      </c>
      <c r="O35" s="5">
        <f>VLOOKUP(A35,'Goalkeeper Saves'!$D$2:$N$15,11,0)</f>
        <v>8.6580086580086577E-2</v>
      </c>
      <c r="P35" s="5">
        <f>IF(B35="DEF",IFERROR(VLOOKUP(A35,'Defensive Contribution - DEF'!A35:H531,8,FALSE),'Defensive Contribution - DEF'!K$2),0)</f>
        <v>0</v>
      </c>
      <c r="Q35" s="5">
        <f>IF(B35="MID",IFERROR(VLOOKUP(A35,'Defensive Contribution - MID'!A$2:I$500,9,FALSE),'Defensive Contribution - MID'!L$2),0)</f>
        <v>0</v>
      </c>
      <c r="R35" s="22">
        <f t="shared" si="13"/>
        <v>0</v>
      </c>
      <c r="S35" s="5">
        <f t="shared" si="1"/>
        <v>0</v>
      </c>
      <c r="T35" s="20">
        <f t="shared" si="2"/>
        <v>0</v>
      </c>
      <c r="U35" s="3">
        <f>VLOOKUP($C35,'Team Fixtures'!$A$2:$Q$21,2,FALSE)</f>
        <v>0.42328042328042326</v>
      </c>
      <c r="V35" s="3">
        <f>VLOOKUP($C35,'Team Fixtures'!$A$2:$Q$21,4,FALSE)</f>
        <v>5.6022408963585429E-2</v>
      </c>
      <c r="W35" s="3">
        <f>VLOOKUP($C35,'Team Fixtures'!$A$2:$Q$21,5,FALSE)</f>
        <v>0.3672580143168378</v>
      </c>
      <c r="X35" s="3" t="str">
        <f>VLOOKUP($C35,'Team Fixtures'!$A$2:$Q$21,6,FALSE)</f>
        <v>A</v>
      </c>
      <c r="Y35" s="25">
        <f t="shared" si="3"/>
        <v>0</v>
      </c>
      <c r="Z35" s="3">
        <f>VLOOKUP($C35,'Team Fixtures'!$A$2:$Q$21,2,FALSE)</f>
        <v>0.42328042328042326</v>
      </c>
      <c r="AA35" s="3">
        <f>VLOOKUP($C35,'Team Fixtures'!$A$2:$Q$21,8,FALSE)</f>
        <v>0.10582010582010581</v>
      </c>
      <c r="AB35" s="3">
        <f>VLOOKUP($C35,'Team Fixtures'!$A$2:$Q$21,9,FALSE)</f>
        <v>0.31746031746031744</v>
      </c>
      <c r="AC35" s="3" t="str">
        <f>VLOOKUP($C35,'Team Fixtures'!$A$2:$Q$21,10,FALSE)</f>
        <v>H</v>
      </c>
      <c r="AD35" s="22">
        <f t="shared" si="14"/>
        <v>0</v>
      </c>
      <c r="AE35" s="5">
        <f t="shared" si="4"/>
        <v>0</v>
      </c>
      <c r="AF35" s="20">
        <f t="shared" si="5"/>
        <v>0</v>
      </c>
      <c r="AG35" s="3">
        <f>VLOOKUP($C35,'Team Fixtures'!$A$2:$Q$21,2,FALSE)</f>
        <v>0.42328042328042326</v>
      </c>
      <c r="AH35" s="3">
        <f>VLOOKUP($C35,'Team Fixtures'!$A$2:$Q$21,12,FALSE)</f>
        <v>8.6580086580086577E-2</v>
      </c>
      <c r="AI35" s="3">
        <f>VLOOKUP($C35,'Team Fixtures'!$A$2:$Q$21,13,FALSE)</f>
        <v>0.33670033670033667</v>
      </c>
      <c r="AJ35" s="3" t="str">
        <f>VLOOKUP($C35,'Team Fixtures'!$A$2:$Q$21,14,FALSE)</f>
        <v>H</v>
      </c>
      <c r="AK35" s="22">
        <f t="shared" si="15"/>
        <v>0</v>
      </c>
      <c r="AL35" s="5">
        <f t="shared" si="6"/>
        <v>0</v>
      </c>
      <c r="AM35" s="20">
        <f t="shared" si="7"/>
        <v>0</v>
      </c>
      <c r="AN35" s="3">
        <f>VLOOKUP($C35,'Team Fixtures'!$A$2:$Q$21,2,FALSE)</f>
        <v>0.42328042328042326</v>
      </c>
      <c r="AO35" s="3">
        <f>VLOOKUP($C35,'Team Fixtures'!$A$2:$Q$21,16,FALSE)</f>
        <v>1.8674136321195144E-2</v>
      </c>
      <c r="AP35" s="3">
        <f>VLOOKUP($C35,'Team Fixtures'!$A$2:$Q$21,17,FALSE)</f>
        <v>0.40460628695922812</v>
      </c>
      <c r="AQ35" s="3" t="str">
        <f>VLOOKUP($C35,'Team Fixtures'!$A$2:$V$21,18,FALSE)</f>
        <v>A</v>
      </c>
      <c r="AR35" s="22">
        <f t="shared" si="16"/>
        <v>0</v>
      </c>
      <c r="AS35" s="5">
        <f t="shared" si="8"/>
        <v>0</v>
      </c>
      <c r="AT35" s="20">
        <f t="shared" si="9"/>
        <v>0</v>
      </c>
      <c r="AU35" s="3">
        <f>VLOOKUP($C35,'Team Fixtures'!$A$2:$Q$21,2,FALSE)</f>
        <v>0.42328042328042326</v>
      </c>
      <c r="AV35" s="3">
        <f>VLOOKUP($C35,'Team Fixtures'!$A$2:$V$21,20,FALSE)</f>
        <v>6.3492063492063489E-2</v>
      </c>
      <c r="AW35" s="3">
        <f>VLOOKUP($C35,'Team Fixtures'!$A$2:$V$21,21,FALSE)</f>
        <v>0.35978835978835977</v>
      </c>
      <c r="AX35" s="3" t="str">
        <f>VLOOKUP($C35,'Team Fixtures'!$A$2:$V$21,22,FALSE)</f>
        <v>H</v>
      </c>
      <c r="AY35" s="22">
        <f t="shared" si="17"/>
        <v>0</v>
      </c>
      <c r="AZ35" s="5">
        <f t="shared" si="18"/>
        <v>0</v>
      </c>
      <c r="BA35" s="20">
        <f t="shared" si="10"/>
        <v>0</v>
      </c>
      <c r="BB35" s="15">
        <f t="shared" si="11"/>
        <v>0</v>
      </c>
    </row>
    <row r="36" spans="1:54" x14ac:dyDescent="0.25">
      <c r="A36" t="str">
        <f>'Players Full'!CU36</f>
        <v>Marco Bizot</v>
      </c>
      <c r="B36" t="str">
        <f>VLOOKUP(_xlfn.CONCAT('Players Full'!AK36,'Players Full'!BV36),'Players Summarised'!$A$1:$T$1000,20,0)</f>
        <v>GK</v>
      </c>
      <c r="C36" t="str">
        <f>VLOOKUP('Players Full'!CF36,Teams!$A$1:$G$21,6,0)</f>
        <v>Aston Villa</v>
      </c>
      <c r="D36">
        <f>'Players Full'!BD36/10</f>
        <v>4.5</v>
      </c>
      <c r="E36" s="10">
        <f>IFERROR(VLOOKUP($A36,'Starting Lineups'!$A$2:$C$510,3,FALSE),0)</f>
        <v>1</v>
      </c>
      <c r="F36" s="5" t="e">
        <f>VLOOKUP(A36,'Score &amp; Assist'!$A$1:$G$2000,6,0)</f>
        <v>#N/A</v>
      </c>
      <c r="G36" s="5" t="e">
        <f t="shared" si="0"/>
        <v>#N/A</v>
      </c>
      <c r="H36" s="5" t="e">
        <f t="shared" si="12"/>
        <v>#N/A</v>
      </c>
      <c r="I36" s="5" t="e">
        <f>VLOOKUP(A36,'Score &amp; Assist'!$A$1:$G$2000,7,0)</f>
        <v>#N/A</v>
      </c>
      <c r="J36" s="5">
        <f>VLOOKUP(A36,'Yellow Card'!$C$1:$E$987,3,0)</f>
        <v>8.6580086580086577E-2</v>
      </c>
      <c r="K36" s="5">
        <f>VLOOKUP(C36,'Team Clean Sheet'!$C$2:$F$21,4,0)</f>
        <v>0.29039301310043669</v>
      </c>
      <c r="L36" s="5">
        <f>VLOOKUP(C36,'Team Total Goals'!$D$2:$N$21,10,0)</f>
        <v>0.35467980295566504</v>
      </c>
      <c r="M36" s="5">
        <f>VLOOKUP(C36,'Team Total Goals'!$D$2:$N$21,11,0)</f>
        <v>5.0949050949050945E-2</v>
      </c>
      <c r="N36" s="5" t="e">
        <f>VLOOKUP(A36,'Goalkeeper Saves'!$D$2:$N$15,10,0)</f>
        <v>#N/A</v>
      </c>
      <c r="O36" s="5" t="e">
        <f>VLOOKUP(A36,'Goalkeeper Saves'!$D$2:$N$15,11,0)</f>
        <v>#N/A</v>
      </c>
      <c r="P36" s="5">
        <f>IF(B36="DEF",IFERROR(VLOOKUP(A36,'Defensive Contribution - DEF'!A36:H532,8,FALSE),'Defensive Contribution - DEF'!K$2),0)</f>
        <v>0</v>
      </c>
      <c r="Q36" s="5">
        <f>IF(B36="MID",IFERROR(VLOOKUP(A36,'Defensive Contribution - MID'!A$2:I$500,9,FALSE),'Defensive Contribution - MID'!L$2),0)</f>
        <v>0</v>
      </c>
      <c r="R36" s="22">
        <f t="shared" si="13"/>
        <v>2.2637342580122284</v>
      </c>
      <c r="S36" s="5">
        <f t="shared" si="1"/>
        <v>3.220855721696364E-2</v>
      </c>
      <c r="T36" s="20">
        <f t="shared" si="2"/>
        <v>2.3281513724461558</v>
      </c>
      <c r="U36" s="3">
        <f>VLOOKUP($C36,'Team Fixtures'!$A$2:$Q$21,2,FALSE)</f>
        <v>0.42328042328042326</v>
      </c>
      <c r="V36" s="3">
        <f>VLOOKUP($C36,'Team Fixtures'!$A$2:$Q$21,4,FALSE)</f>
        <v>5.6022408963585429E-2</v>
      </c>
      <c r="W36" s="3">
        <f>VLOOKUP($C36,'Team Fixtures'!$A$2:$Q$21,5,FALSE)</f>
        <v>0.3672580143168378</v>
      </c>
      <c r="X36" s="3" t="str">
        <f>VLOOKUP($C36,'Team Fixtures'!$A$2:$Q$21,6,FALSE)</f>
        <v>A</v>
      </c>
      <c r="Y36" s="25">
        <f t="shared" si="3"/>
        <v>0.7719849490390428</v>
      </c>
      <c r="Z36" s="3">
        <f>VLOOKUP($C36,'Team Fixtures'!$A$2:$Q$21,2,FALSE)</f>
        <v>0.42328042328042326</v>
      </c>
      <c r="AA36" s="3">
        <f>VLOOKUP($C36,'Team Fixtures'!$A$2:$Q$21,8,FALSE)</f>
        <v>0.10582010582010581</v>
      </c>
      <c r="AB36" s="3">
        <f>VLOOKUP($C36,'Team Fixtures'!$A$2:$Q$21,9,FALSE)</f>
        <v>0.31746031746031744</v>
      </c>
      <c r="AC36" s="3" t="str">
        <f>VLOOKUP($C36,'Team Fixtures'!$A$2:$Q$21,10,FALSE)</f>
        <v>H</v>
      </c>
      <c r="AD36" s="22">
        <f t="shared" si="14"/>
        <v>2.6252185530244887</v>
      </c>
      <c r="AE36" s="5">
        <f t="shared" si="4"/>
        <v>4.0711390804242034E-2</v>
      </c>
      <c r="AF36" s="20">
        <f t="shared" si="5"/>
        <v>2.7066413346329727</v>
      </c>
      <c r="AG36" s="3">
        <f>VLOOKUP($C36,'Team Fixtures'!$A$2:$Q$21,2,FALSE)</f>
        <v>0.42328042328042326</v>
      </c>
      <c r="AH36" s="3">
        <f>VLOOKUP($C36,'Team Fixtures'!$A$2:$Q$21,12,FALSE)</f>
        <v>8.6580086580086577E-2</v>
      </c>
      <c r="AI36" s="3">
        <f>VLOOKUP($C36,'Team Fixtures'!$A$2:$Q$21,13,FALSE)</f>
        <v>0.33670033670033667</v>
      </c>
      <c r="AJ36" s="3" t="str">
        <f>VLOOKUP($C36,'Team Fixtures'!$A$2:$Q$21,14,FALSE)</f>
        <v>H</v>
      </c>
      <c r="AK36" s="22">
        <f t="shared" si="15"/>
        <v>2.6254413481035765</v>
      </c>
      <c r="AL36" s="5">
        <f t="shared" si="6"/>
        <v>4.0716631390092337E-2</v>
      </c>
      <c r="AM36" s="20">
        <f t="shared" si="7"/>
        <v>2.7068746108837614</v>
      </c>
      <c r="AN36" s="3">
        <f>VLOOKUP($C36,'Team Fixtures'!$A$2:$Q$21,2,FALSE)</f>
        <v>0.42328042328042326</v>
      </c>
      <c r="AO36" s="3">
        <f>VLOOKUP($C36,'Team Fixtures'!$A$2:$Q$21,16,FALSE)</f>
        <v>1.8674136321195144E-2</v>
      </c>
      <c r="AP36" s="3">
        <f>VLOOKUP($C36,'Team Fixtures'!$A$2:$Q$21,17,FALSE)</f>
        <v>0.40460628695922812</v>
      </c>
      <c r="AQ36" s="3" t="str">
        <f>VLOOKUP($C36,'Team Fixtures'!$A$2:$V$21,18,FALSE)</f>
        <v>A</v>
      </c>
      <c r="AR36" s="22">
        <f t="shared" si="16"/>
        <v>2.2641667425775167</v>
      </c>
      <c r="AS36" s="5">
        <f t="shared" si="8"/>
        <v>3.2218730118908356E-2</v>
      </c>
      <c r="AT36" s="20">
        <f t="shared" si="9"/>
        <v>2.3286042028153333</v>
      </c>
      <c r="AU36" s="3">
        <f>VLOOKUP($C36,'Team Fixtures'!$A$2:$Q$21,2,FALSE)</f>
        <v>0.42328042328042326</v>
      </c>
      <c r="AV36" s="3">
        <f>VLOOKUP($C36,'Team Fixtures'!$A$2:$V$21,20,FALSE)</f>
        <v>6.3492063492063489E-2</v>
      </c>
      <c r="AW36" s="3">
        <f>VLOOKUP($C36,'Team Fixtures'!$A$2:$V$21,21,FALSE)</f>
        <v>0.35978835978835977</v>
      </c>
      <c r="AX36" s="3" t="str">
        <f>VLOOKUP($C36,'Team Fixtures'!$A$2:$V$21,22,FALSE)</f>
        <v>H</v>
      </c>
      <c r="AY36" s="22">
        <f t="shared" si="17"/>
        <v>2.6257087021984824</v>
      </c>
      <c r="AZ36" s="5">
        <f t="shared" si="18"/>
        <v>4.0722920093112708E-2</v>
      </c>
      <c r="BA36" s="20">
        <f t="shared" si="10"/>
        <v>2.7071545423847079</v>
      </c>
      <c r="BB36" s="15">
        <f t="shared" si="11"/>
        <v>8.8872028630051325</v>
      </c>
    </row>
    <row r="37" spans="1:54" x14ac:dyDescent="0.25">
      <c r="A37" t="str">
        <f>'Players Full'!CU37</f>
        <v>Joe Gauci</v>
      </c>
      <c r="B37" t="str">
        <f>VLOOKUP(_xlfn.CONCAT('Players Full'!AK37,'Players Full'!BV37),'Players Summarised'!$A$1:$T$1000,20,0)</f>
        <v>GK</v>
      </c>
      <c r="C37" t="str">
        <f>VLOOKUP('Players Full'!CF37,Teams!$A$1:$G$21,6,0)</f>
        <v>Aston Villa</v>
      </c>
      <c r="D37">
        <f>'Players Full'!BD37/10</f>
        <v>4</v>
      </c>
      <c r="E37" s="10">
        <f>IFERROR(VLOOKUP($A37,'Starting Lineups'!$A$2:$C$510,3,FALSE),0)</f>
        <v>0</v>
      </c>
      <c r="F37" s="5" t="e">
        <f>VLOOKUP(A37,'Score &amp; Assist'!$A$1:$G$2000,6,0)</f>
        <v>#N/A</v>
      </c>
      <c r="G37" s="5" t="e">
        <f t="shared" si="0"/>
        <v>#N/A</v>
      </c>
      <c r="H37" s="5" t="e">
        <f t="shared" si="12"/>
        <v>#N/A</v>
      </c>
      <c r="I37" s="5" t="e">
        <f>VLOOKUP(A37,'Score &amp; Assist'!$A$1:$G$2000,7,0)</f>
        <v>#N/A</v>
      </c>
      <c r="J37" s="5">
        <f>VLOOKUP(A37,'Yellow Card'!$C$1:$E$987,3,0)</f>
        <v>0.12698412698412698</v>
      </c>
      <c r="K37" s="5">
        <f>VLOOKUP(C37,'Team Clean Sheet'!$C$2:$F$21,4,0)</f>
        <v>0.29039301310043669</v>
      </c>
      <c r="L37" s="5">
        <f>VLOOKUP(C37,'Team Total Goals'!$D$2:$N$21,10,0)</f>
        <v>0.35467980295566504</v>
      </c>
      <c r="M37" s="5">
        <f>VLOOKUP(C37,'Team Total Goals'!$D$2:$N$21,11,0)</f>
        <v>5.0949050949050945E-2</v>
      </c>
      <c r="N37" s="5" t="e">
        <f>VLOOKUP(A37,'Goalkeeper Saves'!$D$2:$N$15,10,0)</f>
        <v>#N/A</v>
      </c>
      <c r="O37" s="5" t="e">
        <f>VLOOKUP(A37,'Goalkeeper Saves'!$D$2:$N$15,11,0)</f>
        <v>#N/A</v>
      </c>
      <c r="P37" s="5">
        <f>IF(B37="DEF",IFERROR(VLOOKUP(A37,'Defensive Contribution - DEF'!A37:H533,8,FALSE),'Defensive Contribution - DEF'!K$2),0)</f>
        <v>0</v>
      </c>
      <c r="Q37" s="5">
        <f>IF(B37="MID",IFERROR(VLOOKUP(A37,'Defensive Contribution - MID'!A$2:I$500,9,FALSE),'Defensive Contribution - MID'!L$2),0)</f>
        <v>0</v>
      </c>
      <c r="R37" s="22">
        <f t="shared" si="13"/>
        <v>0</v>
      </c>
      <c r="S37" s="5">
        <f t="shared" si="1"/>
        <v>0</v>
      </c>
      <c r="T37" s="20">
        <f t="shared" si="2"/>
        <v>0</v>
      </c>
      <c r="U37" s="3">
        <f>VLOOKUP($C37,'Team Fixtures'!$A$2:$Q$21,2,FALSE)</f>
        <v>0.42328042328042326</v>
      </c>
      <c r="V37" s="3">
        <f>VLOOKUP($C37,'Team Fixtures'!$A$2:$Q$21,4,FALSE)</f>
        <v>5.6022408963585429E-2</v>
      </c>
      <c r="W37" s="3">
        <f>VLOOKUP($C37,'Team Fixtures'!$A$2:$Q$21,5,FALSE)</f>
        <v>0.3672580143168378</v>
      </c>
      <c r="X37" s="3" t="str">
        <f>VLOOKUP($C37,'Team Fixtures'!$A$2:$Q$21,6,FALSE)</f>
        <v>A</v>
      </c>
      <c r="Y37" s="25">
        <f t="shared" si="3"/>
        <v>0</v>
      </c>
      <c r="Z37" s="3">
        <f>VLOOKUP($C37,'Team Fixtures'!$A$2:$Q$21,2,FALSE)</f>
        <v>0.42328042328042326</v>
      </c>
      <c r="AA37" s="3">
        <f>VLOOKUP($C37,'Team Fixtures'!$A$2:$Q$21,8,FALSE)</f>
        <v>0.10582010582010581</v>
      </c>
      <c r="AB37" s="3">
        <f>VLOOKUP($C37,'Team Fixtures'!$A$2:$Q$21,9,FALSE)</f>
        <v>0.31746031746031744</v>
      </c>
      <c r="AC37" s="3" t="str">
        <f>VLOOKUP($C37,'Team Fixtures'!$A$2:$Q$21,10,FALSE)</f>
        <v>H</v>
      </c>
      <c r="AD37" s="22">
        <f t="shared" si="14"/>
        <v>0</v>
      </c>
      <c r="AE37" s="5">
        <f t="shared" si="4"/>
        <v>0</v>
      </c>
      <c r="AF37" s="20">
        <f t="shared" si="5"/>
        <v>0</v>
      </c>
      <c r="AG37" s="3">
        <f>VLOOKUP($C37,'Team Fixtures'!$A$2:$Q$21,2,FALSE)</f>
        <v>0.42328042328042326</v>
      </c>
      <c r="AH37" s="3">
        <f>VLOOKUP($C37,'Team Fixtures'!$A$2:$Q$21,12,FALSE)</f>
        <v>8.6580086580086577E-2</v>
      </c>
      <c r="AI37" s="3">
        <f>VLOOKUP($C37,'Team Fixtures'!$A$2:$Q$21,13,FALSE)</f>
        <v>0.33670033670033667</v>
      </c>
      <c r="AJ37" s="3" t="str">
        <f>VLOOKUP($C37,'Team Fixtures'!$A$2:$Q$21,14,FALSE)</f>
        <v>H</v>
      </c>
      <c r="AK37" s="22">
        <f t="shared" si="15"/>
        <v>0</v>
      </c>
      <c r="AL37" s="5">
        <f t="shared" si="6"/>
        <v>0</v>
      </c>
      <c r="AM37" s="20">
        <f t="shared" si="7"/>
        <v>0</v>
      </c>
      <c r="AN37" s="3">
        <f>VLOOKUP($C37,'Team Fixtures'!$A$2:$Q$21,2,FALSE)</f>
        <v>0.42328042328042326</v>
      </c>
      <c r="AO37" s="3">
        <f>VLOOKUP($C37,'Team Fixtures'!$A$2:$Q$21,16,FALSE)</f>
        <v>1.8674136321195144E-2</v>
      </c>
      <c r="AP37" s="3">
        <f>VLOOKUP($C37,'Team Fixtures'!$A$2:$Q$21,17,FALSE)</f>
        <v>0.40460628695922812</v>
      </c>
      <c r="AQ37" s="3" t="str">
        <f>VLOOKUP($C37,'Team Fixtures'!$A$2:$V$21,18,FALSE)</f>
        <v>A</v>
      </c>
      <c r="AR37" s="22">
        <f t="shared" si="16"/>
        <v>0</v>
      </c>
      <c r="AS37" s="5">
        <f t="shared" si="8"/>
        <v>0</v>
      </c>
      <c r="AT37" s="20">
        <f t="shared" si="9"/>
        <v>0</v>
      </c>
      <c r="AU37" s="3">
        <f>VLOOKUP($C37,'Team Fixtures'!$A$2:$Q$21,2,FALSE)</f>
        <v>0.42328042328042326</v>
      </c>
      <c r="AV37" s="3">
        <f>VLOOKUP($C37,'Team Fixtures'!$A$2:$V$21,20,FALSE)</f>
        <v>6.3492063492063489E-2</v>
      </c>
      <c r="AW37" s="3">
        <f>VLOOKUP($C37,'Team Fixtures'!$A$2:$V$21,21,FALSE)</f>
        <v>0.35978835978835977</v>
      </c>
      <c r="AX37" s="3" t="str">
        <f>VLOOKUP($C37,'Team Fixtures'!$A$2:$V$21,22,FALSE)</f>
        <v>H</v>
      </c>
      <c r="AY37" s="22">
        <f t="shared" si="17"/>
        <v>0</v>
      </c>
      <c r="AZ37" s="5">
        <f t="shared" si="18"/>
        <v>0</v>
      </c>
      <c r="BA37" s="20">
        <f t="shared" si="10"/>
        <v>0</v>
      </c>
      <c r="BB37" s="15">
        <f t="shared" si="11"/>
        <v>0</v>
      </c>
    </row>
    <row r="38" spans="1:54" x14ac:dyDescent="0.25">
      <c r="A38" t="str">
        <f>'Players Full'!CU38</f>
        <v>Filip Marschall</v>
      </c>
      <c r="B38" t="str">
        <f>VLOOKUP(_xlfn.CONCAT('Players Full'!AK38,'Players Full'!BV38),'Players Summarised'!$A$1:$T$1000,20,0)</f>
        <v>GK</v>
      </c>
      <c r="C38" t="str">
        <f>VLOOKUP('Players Full'!CF38,Teams!$A$1:$G$21,6,0)</f>
        <v>Aston Villa</v>
      </c>
      <c r="D38">
        <f>'Players Full'!BD38/10</f>
        <v>4</v>
      </c>
      <c r="E38" s="10">
        <f>IFERROR(VLOOKUP($A38,'Starting Lineups'!$A$2:$C$510,3,FALSE),0)</f>
        <v>0</v>
      </c>
      <c r="F38" s="5" t="e">
        <f>VLOOKUP(A38,'Score &amp; Assist'!$A$1:$G$2000,6,0)</f>
        <v>#N/A</v>
      </c>
      <c r="G38" s="5" t="e">
        <f t="shared" si="0"/>
        <v>#N/A</v>
      </c>
      <c r="H38" s="5" t="e">
        <f t="shared" si="12"/>
        <v>#N/A</v>
      </c>
      <c r="I38" s="5" t="e">
        <f>VLOOKUP(A38,'Score &amp; Assist'!$A$1:$G$2000,7,0)</f>
        <v>#N/A</v>
      </c>
      <c r="J38" s="5" t="e">
        <f>VLOOKUP(A38,'Yellow Card'!$C$1:$E$987,3,0)</f>
        <v>#N/A</v>
      </c>
      <c r="K38" s="5">
        <f>VLOOKUP(C38,'Team Clean Sheet'!$C$2:$F$21,4,0)</f>
        <v>0.29039301310043669</v>
      </c>
      <c r="L38" s="5">
        <f>VLOOKUP(C38,'Team Total Goals'!$D$2:$N$21,10,0)</f>
        <v>0.35467980295566504</v>
      </c>
      <c r="M38" s="5">
        <f>VLOOKUP(C38,'Team Total Goals'!$D$2:$N$21,11,0)</f>
        <v>5.0949050949050945E-2</v>
      </c>
      <c r="N38" s="5" t="e">
        <f>VLOOKUP(A38,'Goalkeeper Saves'!$D$2:$N$15,10,0)</f>
        <v>#N/A</v>
      </c>
      <c r="O38" s="5" t="e">
        <f>VLOOKUP(A38,'Goalkeeper Saves'!$D$2:$N$15,11,0)</f>
        <v>#N/A</v>
      </c>
      <c r="P38" s="5">
        <f>IF(B38="DEF",IFERROR(VLOOKUP(A38,'Defensive Contribution - DEF'!A38:H534,8,FALSE),'Defensive Contribution - DEF'!K$2),0)</f>
        <v>0</v>
      </c>
      <c r="Q38" s="5">
        <f>IF(B38="MID",IFERROR(VLOOKUP(A38,'Defensive Contribution - MID'!A$2:I$500,9,FALSE),'Defensive Contribution - MID'!L$2),0)</f>
        <v>0</v>
      </c>
      <c r="R38" s="22">
        <f t="shared" si="13"/>
        <v>0</v>
      </c>
      <c r="S38" s="5">
        <f t="shared" si="1"/>
        <v>0</v>
      </c>
      <c r="T38" s="20">
        <f t="shared" si="2"/>
        <v>0</v>
      </c>
      <c r="U38" s="3">
        <f>VLOOKUP($C38,'Team Fixtures'!$A$2:$Q$21,2,FALSE)</f>
        <v>0.42328042328042326</v>
      </c>
      <c r="V38" s="3">
        <f>VLOOKUP($C38,'Team Fixtures'!$A$2:$Q$21,4,FALSE)</f>
        <v>5.6022408963585429E-2</v>
      </c>
      <c r="W38" s="3">
        <f>VLOOKUP($C38,'Team Fixtures'!$A$2:$Q$21,5,FALSE)</f>
        <v>0.3672580143168378</v>
      </c>
      <c r="X38" s="3" t="str">
        <f>VLOOKUP($C38,'Team Fixtures'!$A$2:$Q$21,6,FALSE)</f>
        <v>A</v>
      </c>
      <c r="Y38" s="25">
        <f t="shared" si="3"/>
        <v>0</v>
      </c>
      <c r="Z38" s="3">
        <f>VLOOKUP($C38,'Team Fixtures'!$A$2:$Q$21,2,FALSE)</f>
        <v>0.42328042328042326</v>
      </c>
      <c r="AA38" s="3">
        <f>VLOOKUP($C38,'Team Fixtures'!$A$2:$Q$21,8,FALSE)</f>
        <v>0.10582010582010581</v>
      </c>
      <c r="AB38" s="3">
        <f>VLOOKUP($C38,'Team Fixtures'!$A$2:$Q$21,9,FALSE)</f>
        <v>0.31746031746031744</v>
      </c>
      <c r="AC38" s="3" t="str">
        <f>VLOOKUP($C38,'Team Fixtures'!$A$2:$Q$21,10,FALSE)</f>
        <v>H</v>
      </c>
      <c r="AD38" s="22">
        <f t="shared" si="14"/>
        <v>0</v>
      </c>
      <c r="AE38" s="5">
        <f t="shared" si="4"/>
        <v>0</v>
      </c>
      <c r="AF38" s="20">
        <f t="shared" si="5"/>
        <v>0</v>
      </c>
      <c r="AG38" s="3">
        <f>VLOOKUP($C38,'Team Fixtures'!$A$2:$Q$21,2,FALSE)</f>
        <v>0.42328042328042326</v>
      </c>
      <c r="AH38" s="3">
        <f>VLOOKUP($C38,'Team Fixtures'!$A$2:$Q$21,12,FALSE)</f>
        <v>8.6580086580086577E-2</v>
      </c>
      <c r="AI38" s="3">
        <f>VLOOKUP($C38,'Team Fixtures'!$A$2:$Q$21,13,FALSE)</f>
        <v>0.33670033670033667</v>
      </c>
      <c r="AJ38" s="3" t="str">
        <f>VLOOKUP($C38,'Team Fixtures'!$A$2:$Q$21,14,FALSE)</f>
        <v>H</v>
      </c>
      <c r="AK38" s="22">
        <f t="shared" si="15"/>
        <v>0</v>
      </c>
      <c r="AL38" s="5">
        <f t="shared" si="6"/>
        <v>0</v>
      </c>
      <c r="AM38" s="20">
        <f t="shared" si="7"/>
        <v>0</v>
      </c>
      <c r="AN38" s="3">
        <f>VLOOKUP($C38,'Team Fixtures'!$A$2:$Q$21,2,FALSE)</f>
        <v>0.42328042328042326</v>
      </c>
      <c r="AO38" s="3">
        <f>VLOOKUP($C38,'Team Fixtures'!$A$2:$Q$21,16,FALSE)</f>
        <v>1.8674136321195144E-2</v>
      </c>
      <c r="AP38" s="3">
        <f>VLOOKUP($C38,'Team Fixtures'!$A$2:$Q$21,17,FALSE)</f>
        <v>0.40460628695922812</v>
      </c>
      <c r="AQ38" s="3" t="str">
        <f>VLOOKUP($C38,'Team Fixtures'!$A$2:$V$21,18,FALSE)</f>
        <v>A</v>
      </c>
      <c r="AR38" s="22">
        <f t="shared" si="16"/>
        <v>0</v>
      </c>
      <c r="AS38" s="5">
        <f t="shared" si="8"/>
        <v>0</v>
      </c>
      <c r="AT38" s="20">
        <f t="shared" si="9"/>
        <v>0</v>
      </c>
      <c r="AU38" s="3">
        <f>VLOOKUP($C38,'Team Fixtures'!$A$2:$Q$21,2,FALSE)</f>
        <v>0.42328042328042326</v>
      </c>
      <c r="AV38" s="3">
        <f>VLOOKUP($C38,'Team Fixtures'!$A$2:$V$21,20,FALSE)</f>
        <v>6.3492063492063489E-2</v>
      </c>
      <c r="AW38" s="3">
        <f>VLOOKUP($C38,'Team Fixtures'!$A$2:$V$21,21,FALSE)</f>
        <v>0.35978835978835977</v>
      </c>
      <c r="AX38" s="3" t="str">
        <f>VLOOKUP($C38,'Team Fixtures'!$A$2:$V$21,22,FALSE)</f>
        <v>H</v>
      </c>
      <c r="AY38" s="22">
        <f t="shared" si="17"/>
        <v>0</v>
      </c>
      <c r="AZ38" s="5">
        <f t="shared" si="18"/>
        <v>0</v>
      </c>
      <c r="BA38" s="20">
        <f t="shared" si="10"/>
        <v>0</v>
      </c>
      <c r="BB38" s="15">
        <f t="shared" si="11"/>
        <v>0</v>
      </c>
    </row>
    <row r="39" spans="1:54" x14ac:dyDescent="0.25">
      <c r="A39" t="str">
        <f>'Players Full'!CU39</f>
        <v>Matty Cash</v>
      </c>
      <c r="B39" t="str">
        <f>VLOOKUP(_xlfn.CONCAT('Players Full'!AK39,'Players Full'!BV39),'Players Summarised'!$A$1:$T$1000,20,0)</f>
        <v>DEF</v>
      </c>
      <c r="C39" t="str">
        <f>VLOOKUP('Players Full'!CF39,Teams!$A$1:$G$21,6,0)</f>
        <v>Aston Villa</v>
      </c>
      <c r="D39">
        <f>'Players Full'!BD39/10</f>
        <v>4.5</v>
      </c>
      <c r="E39" s="10">
        <f>IFERROR(VLOOKUP($A39,'Starting Lineups'!$A$2:$C$510,3,FALSE),0)</f>
        <v>1</v>
      </c>
      <c r="F39" s="5">
        <f>VLOOKUP(A39,'Score &amp; Assist'!$A$1:$G$2000,6,0)</f>
        <v>0.13605442176870747</v>
      </c>
      <c r="G39" s="5">
        <f t="shared" si="0"/>
        <v>0.01</v>
      </c>
      <c r="H39" s="5">
        <f t="shared" si="12"/>
        <v>0</v>
      </c>
      <c r="I39" s="5">
        <f>VLOOKUP(A39,'Score &amp; Assist'!$A$1:$G$2000,7,0)</f>
        <v>8.6580086580086577E-2</v>
      </c>
      <c r="J39" s="5">
        <f>VLOOKUP(A39,'Yellow Card'!$C$1:$E$987,3,0)</f>
        <v>0.29761904761904762</v>
      </c>
      <c r="K39" s="5">
        <f>VLOOKUP(C39,'Team Clean Sheet'!$C$2:$F$21,4,0)</f>
        <v>0.29039301310043669</v>
      </c>
      <c r="L39" s="5">
        <f>VLOOKUP(C39,'Team Total Goals'!$D$2:$N$21,10,0)</f>
        <v>0.35467980295566504</v>
      </c>
      <c r="M39" s="5">
        <f>VLOOKUP(C39,'Team Total Goals'!$D$2:$N$21,11,0)</f>
        <v>5.0949050949050945E-2</v>
      </c>
      <c r="N39" s="5" t="e">
        <f>VLOOKUP(A39,'Goalkeeper Saves'!$D$2:$N$15,10,0)</f>
        <v>#N/A</v>
      </c>
      <c r="O39" s="5" t="e">
        <f>VLOOKUP(A39,'Goalkeeper Saves'!$D$2:$N$15,11,0)</f>
        <v>#N/A</v>
      </c>
      <c r="P39" s="5">
        <f>IF(B39="DEF",IFERROR(VLOOKUP(A39,'Defensive Contribution - DEF'!A39:H535,8,FALSE),'Defensive Contribution - DEF'!K$2),0)</f>
        <v>0.29152339856241527</v>
      </c>
      <c r="Q39" s="5">
        <f>IF(B39="MID",IFERROR(VLOOKUP(A39,'Defensive Contribution - MID'!A$2:I$500,9,FALSE),'Defensive Contribution - MID'!L$2),0)</f>
        <v>0</v>
      </c>
      <c r="R39" s="22">
        <f t="shared" si="13"/>
        <v>3.7718088844506026</v>
      </c>
      <c r="S39" s="5">
        <f t="shared" si="1"/>
        <v>6.7681488580047078E-2</v>
      </c>
      <c r="T39" s="20">
        <f t="shared" si="2"/>
        <v>3.9071718616106965</v>
      </c>
      <c r="U39" s="3">
        <f>VLOOKUP($C39,'Team Fixtures'!$A$2:$Q$21,2,FALSE)</f>
        <v>0.42328042328042326</v>
      </c>
      <c r="V39" s="3">
        <f>VLOOKUP($C39,'Team Fixtures'!$A$2:$Q$21,4,FALSE)</f>
        <v>5.6022408963585429E-2</v>
      </c>
      <c r="W39" s="3">
        <f>VLOOKUP($C39,'Team Fixtures'!$A$2:$Q$21,5,FALSE)</f>
        <v>0.3672580143168378</v>
      </c>
      <c r="X39" s="3" t="str">
        <f>VLOOKUP($C39,'Team Fixtures'!$A$2:$Q$21,6,FALSE)</f>
        <v>A</v>
      </c>
      <c r="Y39" s="25">
        <f t="shared" si="3"/>
        <v>1.2862727500552222</v>
      </c>
      <c r="Z39" s="3">
        <f>VLOOKUP($C39,'Team Fixtures'!$A$2:$Q$21,2,FALSE)</f>
        <v>0.42328042328042326</v>
      </c>
      <c r="AA39" s="3">
        <f>VLOOKUP($C39,'Team Fixtures'!$A$2:$Q$21,8,FALSE)</f>
        <v>0.10582010582010581</v>
      </c>
      <c r="AB39" s="3">
        <f>VLOOKUP($C39,'Team Fixtures'!$A$2:$Q$21,9,FALSE)</f>
        <v>0.31746031746031744</v>
      </c>
      <c r="AC39" s="3" t="str">
        <f>VLOOKUP($C39,'Team Fixtures'!$A$2:$Q$21,10,FALSE)</f>
        <v>H</v>
      </c>
      <c r="AD39" s="22">
        <f t="shared" si="14"/>
        <v>4.374110002919271</v>
      </c>
      <c r="AE39" s="5">
        <f t="shared" si="4"/>
        <v>8.1848815488667098E-2</v>
      </c>
      <c r="AF39" s="20">
        <f t="shared" si="5"/>
        <v>4.5378076338966054</v>
      </c>
      <c r="AG39" s="3">
        <f>VLOOKUP($C39,'Team Fixtures'!$A$2:$Q$21,2,FALSE)</f>
        <v>0.42328042328042326</v>
      </c>
      <c r="AH39" s="3">
        <f>VLOOKUP($C39,'Team Fixtures'!$A$2:$Q$21,12,FALSE)</f>
        <v>8.6580086580086577E-2</v>
      </c>
      <c r="AI39" s="3">
        <f>VLOOKUP($C39,'Team Fixtures'!$A$2:$Q$21,13,FALSE)</f>
        <v>0.33670033670033667</v>
      </c>
      <c r="AJ39" s="3" t="str">
        <f>VLOOKUP($C39,'Team Fixtures'!$A$2:$Q$21,14,FALSE)</f>
        <v>H</v>
      </c>
      <c r="AK39" s="22">
        <f t="shared" si="15"/>
        <v>4.374481221606155</v>
      </c>
      <c r="AL39" s="5">
        <f t="shared" si="6"/>
        <v>8.1857547294619984E-2</v>
      </c>
      <c r="AM39" s="20">
        <f t="shared" si="7"/>
        <v>4.5381963161953953</v>
      </c>
      <c r="AN39" s="3">
        <f>VLOOKUP($C39,'Team Fixtures'!$A$2:$Q$21,2,FALSE)</f>
        <v>0.42328042328042326</v>
      </c>
      <c r="AO39" s="3">
        <f>VLOOKUP($C39,'Team Fixtures'!$A$2:$Q$21,16,FALSE)</f>
        <v>1.8674136321195144E-2</v>
      </c>
      <c r="AP39" s="3">
        <f>VLOOKUP($C39,'Team Fixtures'!$A$2:$Q$21,17,FALSE)</f>
        <v>0.40460628695922812</v>
      </c>
      <c r="AQ39" s="3" t="str">
        <f>VLOOKUP($C39,'Team Fixtures'!$A$2:$V$21,18,FALSE)</f>
        <v>A</v>
      </c>
      <c r="AR39" s="22">
        <f t="shared" si="16"/>
        <v>3.7725294854310256</v>
      </c>
      <c r="AS39" s="5">
        <f t="shared" si="8"/>
        <v>6.7698438556308582E-2</v>
      </c>
      <c r="AT39" s="20">
        <f t="shared" si="9"/>
        <v>3.9079263625436429</v>
      </c>
      <c r="AU39" s="3">
        <f>VLOOKUP($C39,'Team Fixtures'!$A$2:$Q$21,2,FALSE)</f>
        <v>0.42328042328042326</v>
      </c>
      <c r="AV39" s="3">
        <f>VLOOKUP($C39,'Team Fixtures'!$A$2:$V$21,20,FALSE)</f>
        <v>6.3492063492063489E-2</v>
      </c>
      <c r="AW39" s="3">
        <f>VLOOKUP($C39,'Team Fixtures'!$A$2:$V$21,21,FALSE)</f>
        <v>0.35978835978835977</v>
      </c>
      <c r="AX39" s="3" t="str">
        <f>VLOOKUP($C39,'Team Fixtures'!$A$2:$V$21,22,FALSE)</f>
        <v>H</v>
      </c>
      <c r="AY39" s="22">
        <f t="shared" si="17"/>
        <v>4.3749266840304175</v>
      </c>
      <c r="AZ39" s="5">
        <f t="shared" si="18"/>
        <v>8.1868025461763486E-2</v>
      </c>
      <c r="BA39" s="20">
        <f t="shared" si="10"/>
        <v>4.5386627349539443</v>
      </c>
      <c r="BB39" s="15">
        <f t="shared" si="11"/>
        <v>14.905870365140169</v>
      </c>
    </row>
    <row r="40" spans="1:54" x14ac:dyDescent="0.25">
      <c r="A40" t="str">
        <f>'Players Full'!CU40</f>
        <v>Lucas Digne</v>
      </c>
      <c r="B40" t="str">
        <f>VLOOKUP(_xlfn.CONCAT('Players Full'!AK40,'Players Full'!BV40),'Players Summarised'!$A$1:$T$1000,20,0)</f>
        <v>DEF</v>
      </c>
      <c r="C40" t="str">
        <f>VLOOKUP('Players Full'!CF40,Teams!$A$1:$G$21,6,0)</f>
        <v>Aston Villa</v>
      </c>
      <c r="D40">
        <f>'Players Full'!BD40/10</f>
        <v>4.5</v>
      </c>
      <c r="E40" s="10">
        <f>IFERROR(VLOOKUP($A40,'Starting Lineups'!$A$2:$C$510,3,FALSE),0)</f>
        <v>0</v>
      </c>
      <c r="F40" s="5">
        <f>VLOOKUP(A40,'Score &amp; Assist'!$A$1:$G$2000,6,0)</f>
        <v>7.9365079365079361E-2</v>
      </c>
      <c r="G40" s="5">
        <f t="shared" si="0"/>
        <v>0.01</v>
      </c>
      <c r="H40" s="5">
        <f t="shared" si="12"/>
        <v>0</v>
      </c>
      <c r="I40" s="5">
        <f>VLOOKUP(A40,'Score &amp; Assist'!$A$1:$G$2000,7,0)</f>
        <v>0.15873015873015872</v>
      </c>
      <c r="J40" s="5">
        <f>VLOOKUP(A40,'Yellow Card'!$C$1:$E$987,3,0)</f>
        <v>0.29761904761904762</v>
      </c>
      <c r="K40" s="5">
        <f>VLOOKUP(C40,'Team Clean Sheet'!$C$2:$F$21,4,0)</f>
        <v>0.29039301310043669</v>
      </c>
      <c r="L40" s="5">
        <f>VLOOKUP(C40,'Team Total Goals'!$D$2:$N$21,10,0)</f>
        <v>0.35467980295566504</v>
      </c>
      <c r="M40" s="5">
        <f>VLOOKUP(C40,'Team Total Goals'!$D$2:$N$21,11,0)</f>
        <v>5.0949050949050945E-2</v>
      </c>
      <c r="N40" s="5" t="e">
        <f>VLOOKUP(A40,'Goalkeeper Saves'!$D$2:$N$15,10,0)</f>
        <v>#N/A</v>
      </c>
      <c r="O40" s="5" t="e">
        <f>VLOOKUP(A40,'Goalkeeper Saves'!$D$2:$N$15,11,0)</f>
        <v>#N/A</v>
      </c>
      <c r="P40" s="5">
        <f>IF(B40="DEF",IFERROR(VLOOKUP(A40,'Defensive Contribution - DEF'!A40:H536,8,FALSE),'Defensive Contribution - DEF'!K$2),0)</f>
        <v>0.20422133906632478</v>
      </c>
      <c r="Q40" s="5">
        <f>IF(B40="MID",IFERROR(VLOOKUP(A40,'Defensive Contribution - MID'!A$2:I$500,9,FALSE),'Defensive Contribution - MID'!L$2),0)</f>
        <v>0</v>
      </c>
      <c r="R40" s="22">
        <f t="shared" si="13"/>
        <v>0</v>
      </c>
      <c r="S40" s="5">
        <f t="shared" si="1"/>
        <v>0</v>
      </c>
      <c r="T40" s="20">
        <f t="shared" si="2"/>
        <v>0</v>
      </c>
      <c r="U40" s="3">
        <f>VLOOKUP($C40,'Team Fixtures'!$A$2:$Q$21,2,FALSE)</f>
        <v>0.42328042328042326</v>
      </c>
      <c r="V40" s="3">
        <f>VLOOKUP($C40,'Team Fixtures'!$A$2:$Q$21,4,FALSE)</f>
        <v>5.6022408963585429E-2</v>
      </c>
      <c r="W40" s="3">
        <f>VLOOKUP($C40,'Team Fixtures'!$A$2:$Q$21,5,FALSE)</f>
        <v>0.3672580143168378</v>
      </c>
      <c r="X40" s="3" t="str">
        <f>VLOOKUP($C40,'Team Fixtures'!$A$2:$Q$21,6,FALSE)</f>
        <v>A</v>
      </c>
      <c r="Y40" s="25">
        <f t="shared" si="3"/>
        <v>0</v>
      </c>
      <c r="Z40" s="3">
        <f>VLOOKUP($C40,'Team Fixtures'!$A$2:$Q$21,2,FALSE)</f>
        <v>0.42328042328042326</v>
      </c>
      <c r="AA40" s="3">
        <f>VLOOKUP($C40,'Team Fixtures'!$A$2:$Q$21,8,FALSE)</f>
        <v>0.10582010582010581</v>
      </c>
      <c r="AB40" s="3">
        <f>VLOOKUP($C40,'Team Fixtures'!$A$2:$Q$21,9,FALSE)</f>
        <v>0.31746031746031744</v>
      </c>
      <c r="AC40" s="3" t="str">
        <f>VLOOKUP($C40,'Team Fixtures'!$A$2:$Q$21,10,FALSE)</f>
        <v>H</v>
      </c>
      <c r="AD40" s="22">
        <f t="shared" si="14"/>
        <v>0</v>
      </c>
      <c r="AE40" s="5">
        <f t="shared" si="4"/>
        <v>0</v>
      </c>
      <c r="AF40" s="20">
        <f t="shared" si="5"/>
        <v>0</v>
      </c>
      <c r="AG40" s="3">
        <f>VLOOKUP($C40,'Team Fixtures'!$A$2:$Q$21,2,FALSE)</f>
        <v>0.42328042328042326</v>
      </c>
      <c r="AH40" s="3">
        <f>VLOOKUP($C40,'Team Fixtures'!$A$2:$Q$21,12,FALSE)</f>
        <v>8.6580086580086577E-2</v>
      </c>
      <c r="AI40" s="3">
        <f>VLOOKUP($C40,'Team Fixtures'!$A$2:$Q$21,13,FALSE)</f>
        <v>0.33670033670033667</v>
      </c>
      <c r="AJ40" s="3" t="str">
        <f>VLOOKUP($C40,'Team Fixtures'!$A$2:$Q$21,14,FALSE)</f>
        <v>H</v>
      </c>
      <c r="AK40" s="22">
        <f t="shared" si="15"/>
        <v>0</v>
      </c>
      <c r="AL40" s="5">
        <f t="shared" si="6"/>
        <v>0</v>
      </c>
      <c r="AM40" s="20">
        <f t="shared" si="7"/>
        <v>0</v>
      </c>
      <c r="AN40" s="3">
        <f>VLOOKUP($C40,'Team Fixtures'!$A$2:$Q$21,2,FALSE)</f>
        <v>0.42328042328042326</v>
      </c>
      <c r="AO40" s="3">
        <f>VLOOKUP($C40,'Team Fixtures'!$A$2:$Q$21,16,FALSE)</f>
        <v>1.8674136321195144E-2</v>
      </c>
      <c r="AP40" s="3">
        <f>VLOOKUP($C40,'Team Fixtures'!$A$2:$Q$21,17,FALSE)</f>
        <v>0.40460628695922812</v>
      </c>
      <c r="AQ40" s="3" t="str">
        <f>VLOOKUP($C40,'Team Fixtures'!$A$2:$V$21,18,FALSE)</f>
        <v>A</v>
      </c>
      <c r="AR40" s="22">
        <f t="shared" si="16"/>
        <v>0</v>
      </c>
      <c r="AS40" s="5">
        <f t="shared" si="8"/>
        <v>0</v>
      </c>
      <c r="AT40" s="20">
        <f t="shared" si="9"/>
        <v>0</v>
      </c>
      <c r="AU40" s="3">
        <f>VLOOKUP($C40,'Team Fixtures'!$A$2:$Q$21,2,FALSE)</f>
        <v>0.42328042328042326</v>
      </c>
      <c r="AV40" s="3">
        <f>VLOOKUP($C40,'Team Fixtures'!$A$2:$V$21,20,FALSE)</f>
        <v>6.3492063492063489E-2</v>
      </c>
      <c r="AW40" s="3">
        <f>VLOOKUP($C40,'Team Fixtures'!$A$2:$V$21,21,FALSE)</f>
        <v>0.35978835978835977</v>
      </c>
      <c r="AX40" s="3" t="str">
        <f>VLOOKUP($C40,'Team Fixtures'!$A$2:$V$21,22,FALSE)</f>
        <v>H</v>
      </c>
      <c r="AY40" s="22">
        <f t="shared" si="17"/>
        <v>0</v>
      </c>
      <c r="AZ40" s="5">
        <f t="shared" si="18"/>
        <v>0</v>
      </c>
      <c r="BA40" s="20">
        <f t="shared" si="10"/>
        <v>0</v>
      </c>
      <c r="BB40" s="15">
        <f t="shared" si="11"/>
        <v>0</v>
      </c>
    </row>
    <row r="41" spans="1:54" x14ac:dyDescent="0.25">
      <c r="A41" t="str">
        <f>'Players Full'!CU41</f>
        <v>Ezri Konsa</v>
      </c>
      <c r="B41" t="str">
        <f>VLOOKUP(_xlfn.CONCAT('Players Full'!AK41,'Players Full'!BV41),'Players Summarised'!$A$1:$T$1000,20,0)</f>
        <v>DEF</v>
      </c>
      <c r="C41" t="str">
        <f>VLOOKUP('Players Full'!CF41,Teams!$A$1:$G$21,6,0)</f>
        <v>Aston Villa</v>
      </c>
      <c r="D41">
        <f>'Players Full'!BD41/10</f>
        <v>4.5</v>
      </c>
      <c r="E41" s="10">
        <f>IFERROR(VLOOKUP($A41,'Starting Lineups'!$A$2:$C$510,3,FALSE),0)</f>
        <v>1</v>
      </c>
      <c r="F41" s="5" t="e">
        <f>VLOOKUP(A41,'Score &amp; Assist'!$A$1:$G$2000,6,0)</f>
        <v>#N/A</v>
      </c>
      <c r="G41" s="5" t="e">
        <f t="shared" si="0"/>
        <v>#N/A</v>
      </c>
      <c r="H41" s="5" t="e">
        <f t="shared" si="12"/>
        <v>#N/A</v>
      </c>
      <c r="I41" s="5" t="e">
        <f>VLOOKUP(A41,'Score &amp; Assist'!$A$1:$G$2000,7,0)</f>
        <v>#N/A</v>
      </c>
      <c r="J41" s="5" t="e">
        <f>VLOOKUP(A41,'Yellow Card'!$C$1:$E$987,3,0)</f>
        <v>#N/A</v>
      </c>
      <c r="K41" s="5">
        <f>VLOOKUP(C41,'Team Clean Sheet'!$C$2:$F$21,4,0)</f>
        <v>0.29039301310043669</v>
      </c>
      <c r="L41" s="5">
        <f>VLOOKUP(C41,'Team Total Goals'!$D$2:$N$21,10,0)</f>
        <v>0.35467980295566504</v>
      </c>
      <c r="M41" s="5">
        <f>VLOOKUP(C41,'Team Total Goals'!$D$2:$N$21,11,0)</f>
        <v>5.0949050949050945E-2</v>
      </c>
      <c r="N41" s="5" t="e">
        <f>VLOOKUP(A41,'Goalkeeper Saves'!$D$2:$N$15,10,0)</f>
        <v>#N/A</v>
      </c>
      <c r="O41" s="5" t="e">
        <f>VLOOKUP(A41,'Goalkeeper Saves'!$D$2:$N$15,11,0)</f>
        <v>#N/A</v>
      </c>
      <c r="P41" s="5">
        <f>IF(B41="DEF",IFERROR(VLOOKUP(A41,'Defensive Contribution - DEF'!A41:H537,8,FALSE),'Defensive Contribution - DEF'!K$2),0)</f>
        <v>6.6405376188486409E-2</v>
      </c>
      <c r="Q41" s="5">
        <f>IF(B41="MID",IFERROR(VLOOKUP(A41,'Defensive Contribution - MID'!A$2:I$500,9,FALSE),'Defensive Contribution - MID'!L$2),0)</f>
        <v>0</v>
      </c>
      <c r="R41" s="22">
        <f t="shared" si="13"/>
        <v>2.4831250969692875</v>
      </c>
      <c r="S41" s="5">
        <f t="shared" si="1"/>
        <v>3.7369068530911584E-2</v>
      </c>
      <c r="T41" s="20">
        <f t="shared" si="2"/>
        <v>2.5578632340311107</v>
      </c>
      <c r="U41" s="3">
        <f>VLOOKUP($C41,'Team Fixtures'!$A$2:$Q$21,2,FALSE)</f>
        <v>0.42328042328042326</v>
      </c>
      <c r="V41" s="3">
        <f>VLOOKUP($C41,'Team Fixtures'!$A$2:$Q$21,4,FALSE)</f>
        <v>5.6022408963585429E-2</v>
      </c>
      <c r="W41" s="3">
        <f>VLOOKUP($C41,'Team Fixtures'!$A$2:$Q$21,5,FALSE)</f>
        <v>0.3672580143168378</v>
      </c>
      <c r="X41" s="3" t="str">
        <f>VLOOKUP($C41,'Team Fixtures'!$A$2:$Q$21,6,FALSE)</f>
        <v>A</v>
      </c>
      <c r="Y41" s="25">
        <f t="shared" si="3"/>
        <v>0.8468022227682559</v>
      </c>
      <c r="Z41" s="3">
        <f>VLOOKUP($C41,'Team Fixtures'!$A$2:$Q$21,2,FALSE)</f>
        <v>0.42328042328042326</v>
      </c>
      <c r="AA41" s="3">
        <f>VLOOKUP($C41,'Team Fixtures'!$A$2:$Q$21,8,FALSE)</f>
        <v>0.10582010582010581</v>
      </c>
      <c r="AB41" s="3">
        <f>VLOOKUP($C41,'Team Fixtures'!$A$2:$Q$21,9,FALSE)</f>
        <v>0.31746031746031744</v>
      </c>
      <c r="AC41" s="3" t="str">
        <f>VLOOKUP($C41,'Team Fixtures'!$A$2:$Q$21,10,FALSE)</f>
        <v>H</v>
      </c>
      <c r="AD41" s="22">
        <f t="shared" si="14"/>
        <v>2.8796428074417966</v>
      </c>
      <c r="AE41" s="5">
        <f t="shared" si="4"/>
        <v>4.6695958116645939E-2</v>
      </c>
      <c r="AF41" s="20">
        <f t="shared" si="5"/>
        <v>2.9730347236750885</v>
      </c>
      <c r="AG41" s="3">
        <f>VLOOKUP($C41,'Team Fixtures'!$A$2:$Q$21,2,FALSE)</f>
        <v>0.42328042328042326</v>
      </c>
      <c r="AH41" s="3">
        <f>VLOOKUP($C41,'Team Fixtures'!$A$2:$Q$21,12,FALSE)</f>
        <v>8.6580086580086577E-2</v>
      </c>
      <c r="AI41" s="3">
        <f>VLOOKUP($C41,'Team Fixtures'!$A$2:$Q$21,13,FALSE)</f>
        <v>0.33670033670033667</v>
      </c>
      <c r="AJ41" s="3" t="str">
        <f>VLOOKUP($C41,'Team Fixtures'!$A$2:$Q$21,14,FALSE)</f>
        <v>H</v>
      </c>
      <c r="AK41" s="22">
        <f t="shared" si="15"/>
        <v>2.879887194807675</v>
      </c>
      <c r="AL41" s="5">
        <f t="shared" si="6"/>
        <v>4.6701706596266129E-2</v>
      </c>
      <c r="AM41" s="20">
        <f t="shared" si="7"/>
        <v>2.9732906080002071</v>
      </c>
      <c r="AN41" s="3">
        <f>VLOOKUP($C41,'Team Fixtures'!$A$2:$Q$21,2,FALSE)</f>
        <v>0.42328042328042326</v>
      </c>
      <c r="AO41" s="3">
        <f>VLOOKUP($C41,'Team Fixtures'!$A$2:$Q$21,16,FALSE)</f>
        <v>1.8674136321195144E-2</v>
      </c>
      <c r="AP41" s="3">
        <f>VLOOKUP($C41,'Team Fixtures'!$A$2:$Q$21,17,FALSE)</f>
        <v>0.40460628695922812</v>
      </c>
      <c r="AQ41" s="3" t="str">
        <f>VLOOKUP($C41,'Team Fixtures'!$A$2:$V$21,18,FALSE)</f>
        <v>A</v>
      </c>
      <c r="AR41" s="22">
        <f t="shared" si="16"/>
        <v>2.4835994959736394</v>
      </c>
      <c r="AS41" s="5">
        <f t="shared" si="8"/>
        <v>3.7380227344291944E-2</v>
      </c>
      <c r="AT41" s="20">
        <f t="shared" si="9"/>
        <v>2.5583599506622234</v>
      </c>
      <c r="AU41" s="3">
        <f>VLOOKUP($C41,'Team Fixtures'!$A$2:$Q$21,2,FALSE)</f>
        <v>0.42328042328042326</v>
      </c>
      <c r="AV41" s="3">
        <f>VLOOKUP($C41,'Team Fixtures'!$A$2:$V$21,20,FALSE)</f>
        <v>6.3492063492063489E-2</v>
      </c>
      <c r="AW41" s="3">
        <f>VLOOKUP($C41,'Team Fixtures'!$A$2:$V$21,21,FALSE)</f>
        <v>0.35978835978835977</v>
      </c>
      <c r="AX41" s="3" t="str">
        <f>VLOOKUP($C41,'Team Fixtures'!$A$2:$V$21,22,FALSE)</f>
        <v>H</v>
      </c>
      <c r="AY41" s="22">
        <f t="shared" si="17"/>
        <v>2.8801804596467293</v>
      </c>
      <c r="AZ41" s="5">
        <f t="shared" si="18"/>
        <v>4.6708604771810366E-2</v>
      </c>
      <c r="BA41" s="20">
        <f t="shared" si="10"/>
        <v>2.9735976691903501</v>
      </c>
      <c r="BB41" s="15">
        <f t="shared" si="11"/>
        <v>9.7627832152954444</v>
      </c>
    </row>
    <row r="42" spans="1:54" x14ac:dyDescent="0.25">
      <c r="A42" t="str">
        <f>'Players Full'!CU42</f>
        <v>Ian Maatsen</v>
      </c>
      <c r="B42" t="str">
        <f>VLOOKUP(_xlfn.CONCAT('Players Full'!AK42,'Players Full'!BV42),'Players Summarised'!$A$1:$T$1000,20,0)</f>
        <v>DEF</v>
      </c>
      <c r="C42" t="str">
        <f>VLOOKUP('Players Full'!CF42,Teams!$A$1:$G$21,6,0)</f>
        <v>Aston Villa</v>
      </c>
      <c r="D42">
        <f>'Players Full'!BD42/10</f>
        <v>4.5</v>
      </c>
      <c r="E42" s="10">
        <f>IFERROR(VLOOKUP($A42,'Starting Lineups'!$A$2:$C$510,3,FALSE),0)</f>
        <v>1</v>
      </c>
      <c r="F42" s="5">
        <f>VLOOKUP(A42,'Score &amp; Assist'!$A$1:$G$2000,6,0)</f>
        <v>0.11204481792717086</v>
      </c>
      <c r="G42" s="5">
        <f t="shared" si="0"/>
        <v>0.01</v>
      </c>
      <c r="H42" s="5">
        <f t="shared" si="12"/>
        <v>0</v>
      </c>
      <c r="I42" s="5">
        <f>VLOOKUP(A42,'Score &amp; Assist'!$A$1:$G$2000,7,0)</f>
        <v>0.15873015873015872</v>
      </c>
      <c r="J42" s="5">
        <f>VLOOKUP(A42,'Yellow Card'!$C$1:$E$987,3,0)</f>
        <v>0.34632034632034631</v>
      </c>
      <c r="K42" s="5">
        <f>VLOOKUP(C42,'Team Clean Sheet'!$C$2:$F$21,4,0)</f>
        <v>0.29039301310043669</v>
      </c>
      <c r="L42" s="5">
        <f>VLOOKUP(C42,'Team Total Goals'!$D$2:$N$21,10,0)</f>
        <v>0.35467980295566504</v>
      </c>
      <c r="M42" s="5">
        <f>VLOOKUP(C42,'Team Total Goals'!$D$2:$N$21,11,0)</f>
        <v>5.0949050949050945E-2</v>
      </c>
      <c r="N42" s="5" t="e">
        <f>VLOOKUP(A42,'Goalkeeper Saves'!$D$2:$N$15,10,0)</f>
        <v>#N/A</v>
      </c>
      <c r="O42" s="5" t="e">
        <f>VLOOKUP(A42,'Goalkeeper Saves'!$D$2:$N$15,11,0)</f>
        <v>#N/A</v>
      </c>
      <c r="P42" s="5">
        <f>IF(B42="DEF",IFERROR(VLOOKUP(A42,'Defensive Contribution - DEF'!A42:H538,8,FALSE),'Defensive Contribution - DEF'!K$2),0)</f>
        <v>0.18603319057910306</v>
      </c>
      <c r="Q42" s="5">
        <f>IF(B42="MID",IFERROR(VLOOKUP(A42,'Defensive Contribution - MID'!A$2:I$500,9,FALSE),'Defensive Contribution - MID'!L$2),0)</f>
        <v>0</v>
      </c>
      <c r="R42" s="22">
        <f t="shared" si="13"/>
        <v>3.584519763183676</v>
      </c>
      <c r="S42" s="5">
        <f t="shared" si="1"/>
        <v>6.3276073869606431E-2</v>
      </c>
      <c r="T42" s="20">
        <f t="shared" si="2"/>
        <v>3.7110719109228887</v>
      </c>
      <c r="U42" s="3">
        <f>VLOOKUP($C42,'Team Fixtures'!$A$2:$Q$21,2,FALSE)</f>
        <v>0.42328042328042326</v>
      </c>
      <c r="V42" s="3">
        <f>VLOOKUP($C42,'Team Fixtures'!$A$2:$Q$21,4,FALSE)</f>
        <v>5.6022408963585429E-2</v>
      </c>
      <c r="W42" s="3">
        <f>VLOOKUP($C42,'Team Fixtures'!$A$2:$Q$21,5,FALSE)</f>
        <v>0.3672580143168378</v>
      </c>
      <c r="X42" s="3" t="str">
        <f>VLOOKUP($C42,'Team Fixtures'!$A$2:$Q$21,6,FALSE)</f>
        <v>A</v>
      </c>
      <c r="Y42" s="25">
        <f t="shared" si="3"/>
        <v>1.2224028933239937</v>
      </c>
      <c r="Z42" s="3">
        <f>VLOOKUP($C42,'Team Fixtures'!$A$2:$Q$21,2,FALSE)</f>
        <v>0.42328042328042326</v>
      </c>
      <c r="AA42" s="3">
        <f>VLOOKUP($C42,'Team Fixtures'!$A$2:$Q$21,8,FALSE)</f>
        <v>0.10582010582010581</v>
      </c>
      <c r="AB42" s="3">
        <f>VLOOKUP($C42,'Team Fixtures'!$A$2:$Q$21,9,FALSE)</f>
        <v>0.31746031746031744</v>
      </c>
      <c r="AC42" s="3" t="str">
        <f>VLOOKUP($C42,'Team Fixtures'!$A$2:$Q$21,10,FALSE)</f>
        <v>H</v>
      </c>
      <c r="AD42" s="22">
        <f t="shared" si="14"/>
        <v>4.1569136274218552</v>
      </c>
      <c r="AE42" s="5">
        <f t="shared" si="4"/>
        <v>7.6739922344216879E-2</v>
      </c>
      <c r="AF42" s="20">
        <f t="shared" si="5"/>
        <v>4.310393472110289</v>
      </c>
      <c r="AG42" s="3">
        <f>VLOOKUP($C42,'Team Fixtures'!$A$2:$Q$21,2,FALSE)</f>
        <v>0.42328042328042326</v>
      </c>
      <c r="AH42" s="3">
        <f>VLOOKUP($C42,'Team Fixtures'!$A$2:$Q$21,12,FALSE)</f>
        <v>8.6580086580086577E-2</v>
      </c>
      <c r="AI42" s="3">
        <f>VLOOKUP($C42,'Team Fixtures'!$A$2:$Q$21,13,FALSE)</f>
        <v>0.33670033670033667</v>
      </c>
      <c r="AJ42" s="3" t="str">
        <f>VLOOKUP($C42,'Team Fixtures'!$A$2:$Q$21,14,FALSE)</f>
        <v>H</v>
      </c>
      <c r="AK42" s="22">
        <f t="shared" si="15"/>
        <v>4.157266413249654</v>
      </c>
      <c r="AL42" s="5">
        <f t="shared" si="6"/>
        <v>7.6748220572458364E-2</v>
      </c>
      <c r="AM42" s="20">
        <f t="shared" si="7"/>
        <v>4.3107628543945706</v>
      </c>
      <c r="AN42" s="3">
        <f>VLOOKUP($C42,'Team Fixtures'!$A$2:$Q$21,2,FALSE)</f>
        <v>0.42328042328042326</v>
      </c>
      <c r="AO42" s="3">
        <f>VLOOKUP($C42,'Team Fixtures'!$A$2:$Q$21,16,FALSE)</f>
        <v>1.8674136321195144E-2</v>
      </c>
      <c r="AP42" s="3">
        <f>VLOOKUP($C42,'Team Fixtures'!$A$2:$Q$21,17,FALSE)</f>
        <v>0.40460628695922812</v>
      </c>
      <c r="AQ42" s="3" t="str">
        <f>VLOOKUP($C42,'Team Fixtures'!$A$2:$V$21,18,FALSE)</f>
        <v>A</v>
      </c>
      <c r="AR42" s="22">
        <f t="shared" si="16"/>
        <v>3.5852045827317571</v>
      </c>
      <c r="AS42" s="5">
        <f t="shared" si="8"/>
        <v>6.3292182195016394E-2</v>
      </c>
      <c r="AT42" s="20">
        <f t="shared" si="9"/>
        <v>3.7117889471217898</v>
      </c>
      <c r="AU42" s="3">
        <f>VLOOKUP($C42,'Team Fixtures'!$A$2:$Q$21,2,FALSE)</f>
        <v>0.42328042328042326</v>
      </c>
      <c r="AV42" s="3">
        <f>VLOOKUP($C42,'Team Fixtures'!$A$2:$V$21,20,FALSE)</f>
        <v>6.3492063492063489E-2</v>
      </c>
      <c r="AW42" s="3">
        <f>VLOOKUP($C42,'Team Fixtures'!$A$2:$V$21,21,FALSE)</f>
        <v>0.35978835978835977</v>
      </c>
      <c r="AX42" s="3" t="str">
        <f>VLOOKUP($C42,'Team Fixtures'!$A$2:$V$21,22,FALSE)</f>
        <v>H</v>
      </c>
      <c r="AY42" s="22">
        <f t="shared" si="17"/>
        <v>4.1576897562430135</v>
      </c>
      <c r="AZ42" s="5">
        <f t="shared" si="18"/>
        <v>7.6758178446348163E-2</v>
      </c>
      <c r="BA42" s="20">
        <f t="shared" si="10"/>
        <v>4.31120611313571</v>
      </c>
      <c r="BB42" s="15">
        <f t="shared" si="11"/>
        <v>14.158406726464104</v>
      </c>
    </row>
    <row r="43" spans="1:54" x14ac:dyDescent="0.25">
      <c r="A43" t="str">
        <f>'Players Full'!CU43</f>
        <v>Tyrone Mings</v>
      </c>
      <c r="B43" t="str">
        <f>VLOOKUP(_xlfn.CONCAT('Players Full'!AK43,'Players Full'!BV43),'Players Summarised'!$A$1:$T$1000,20,0)</f>
        <v>DEF</v>
      </c>
      <c r="C43" t="str">
        <f>VLOOKUP('Players Full'!CF43,Teams!$A$1:$G$21,6,0)</f>
        <v>Aston Villa</v>
      </c>
      <c r="D43">
        <f>'Players Full'!BD43/10</f>
        <v>4.5</v>
      </c>
      <c r="E43" s="10">
        <f>IFERROR(VLOOKUP($A43,'Starting Lineups'!$A$2:$C$510,3,FALSE),0)</f>
        <v>0</v>
      </c>
      <c r="F43" s="5">
        <f>VLOOKUP(A43,'Score &amp; Assist'!$A$1:$G$2000,6,0)</f>
        <v>7.9365079365079361E-2</v>
      </c>
      <c r="G43" s="5">
        <f t="shared" si="0"/>
        <v>0.01</v>
      </c>
      <c r="H43" s="5">
        <f t="shared" si="12"/>
        <v>0</v>
      </c>
      <c r="I43" s="5">
        <f>VLOOKUP(A43,'Score &amp; Assist'!$A$1:$G$2000,7,0)</f>
        <v>4.5351473922902487E-2</v>
      </c>
      <c r="J43" s="5">
        <f>VLOOKUP(A43,'Yellow Card'!$C$1:$E$987,3,0)</f>
        <v>0.31746031746031744</v>
      </c>
      <c r="K43" s="5">
        <f>VLOOKUP(C43,'Team Clean Sheet'!$C$2:$F$21,4,0)</f>
        <v>0.29039301310043669</v>
      </c>
      <c r="L43" s="5">
        <f>VLOOKUP(C43,'Team Total Goals'!$D$2:$N$21,10,0)</f>
        <v>0.35467980295566504</v>
      </c>
      <c r="M43" s="5">
        <f>VLOOKUP(C43,'Team Total Goals'!$D$2:$N$21,11,0)</f>
        <v>5.0949050949050945E-2</v>
      </c>
      <c r="N43" s="5" t="e">
        <f>VLOOKUP(A43,'Goalkeeper Saves'!$D$2:$N$15,10,0)</f>
        <v>#N/A</v>
      </c>
      <c r="O43" s="5" t="e">
        <f>VLOOKUP(A43,'Goalkeeper Saves'!$D$2:$N$15,11,0)</f>
        <v>#N/A</v>
      </c>
      <c r="P43" s="5">
        <f>IF(B43="DEF",IFERROR(VLOOKUP(A43,'Defensive Contribution - DEF'!A43:H539,8,FALSE),'Defensive Contribution - DEF'!K$2),0)</f>
        <v>0.14419567278310275</v>
      </c>
      <c r="Q43" s="5">
        <f>IF(B43="MID",IFERROR(VLOOKUP(A43,'Defensive Contribution - MID'!A$2:I$500,9,FALSE),'Defensive Contribution - MID'!L$2),0)</f>
        <v>0</v>
      </c>
      <c r="R43" s="22">
        <f t="shared" si="13"/>
        <v>0</v>
      </c>
      <c r="S43" s="5">
        <f t="shared" si="1"/>
        <v>0</v>
      </c>
      <c r="T43" s="20">
        <f t="shared" si="2"/>
        <v>0</v>
      </c>
      <c r="U43" s="3">
        <f>VLOOKUP($C43,'Team Fixtures'!$A$2:$Q$21,2,FALSE)</f>
        <v>0.42328042328042326</v>
      </c>
      <c r="V43" s="3">
        <f>VLOOKUP($C43,'Team Fixtures'!$A$2:$Q$21,4,FALSE)</f>
        <v>5.6022408963585429E-2</v>
      </c>
      <c r="W43" s="3">
        <f>VLOOKUP($C43,'Team Fixtures'!$A$2:$Q$21,5,FALSE)</f>
        <v>0.3672580143168378</v>
      </c>
      <c r="X43" s="3" t="str">
        <f>VLOOKUP($C43,'Team Fixtures'!$A$2:$Q$21,6,FALSE)</f>
        <v>A</v>
      </c>
      <c r="Y43" s="25">
        <f t="shared" si="3"/>
        <v>0</v>
      </c>
      <c r="Z43" s="3">
        <f>VLOOKUP($C43,'Team Fixtures'!$A$2:$Q$21,2,FALSE)</f>
        <v>0.42328042328042326</v>
      </c>
      <c r="AA43" s="3">
        <f>VLOOKUP($C43,'Team Fixtures'!$A$2:$Q$21,8,FALSE)</f>
        <v>0.10582010582010581</v>
      </c>
      <c r="AB43" s="3">
        <f>VLOOKUP($C43,'Team Fixtures'!$A$2:$Q$21,9,FALSE)</f>
        <v>0.31746031746031744</v>
      </c>
      <c r="AC43" s="3" t="str">
        <f>VLOOKUP($C43,'Team Fixtures'!$A$2:$Q$21,10,FALSE)</f>
        <v>H</v>
      </c>
      <c r="AD43" s="22">
        <f t="shared" si="14"/>
        <v>0</v>
      </c>
      <c r="AE43" s="5">
        <f t="shared" si="4"/>
        <v>0</v>
      </c>
      <c r="AF43" s="20">
        <f t="shared" si="5"/>
        <v>0</v>
      </c>
      <c r="AG43" s="3">
        <f>VLOOKUP($C43,'Team Fixtures'!$A$2:$Q$21,2,FALSE)</f>
        <v>0.42328042328042326</v>
      </c>
      <c r="AH43" s="3">
        <f>VLOOKUP($C43,'Team Fixtures'!$A$2:$Q$21,12,FALSE)</f>
        <v>8.6580086580086577E-2</v>
      </c>
      <c r="AI43" s="3">
        <f>VLOOKUP($C43,'Team Fixtures'!$A$2:$Q$21,13,FALSE)</f>
        <v>0.33670033670033667</v>
      </c>
      <c r="AJ43" s="3" t="str">
        <f>VLOOKUP($C43,'Team Fixtures'!$A$2:$Q$21,14,FALSE)</f>
        <v>H</v>
      </c>
      <c r="AK43" s="22">
        <f t="shared" si="15"/>
        <v>0</v>
      </c>
      <c r="AL43" s="5">
        <f t="shared" si="6"/>
        <v>0</v>
      </c>
      <c r="AM43" s="20">
        <f t="shared" si="7"/>
        <v>0</v>
      </c>
      <c r="AN43" s="3">
        <f>VLOOKUP($C43,'Team Fixtures'!$A$2:$Q$21,2,FALSE)</f>
        <v>0.42328042328042326</v>
      </c>
      <c r="AO43" s="3">
        <f>VLOOKUP($C43,'Team Fixtures'!$A$2:$Q$21,16,FALSE)</f>
        <v>1.8674136321195144E-2</v>
      </c>
      <c r="AP43" s="3">
        <f>VLOOKUP($C43,'Team Fixtures'!$A$2:$Q$21,17,FALSE)</f>
        <v>0.40460628695922812</v>
      </c>
      <c r="AQ43" s="3" t="str">
        <f>VLOOKUP($C43,'Team Fixtures'!$A$2:$V$21,18,FALSE)</f>
        <v>A</v>
      </c>
      <c r="AR43" s="22">
        <f t="shared" si="16"/>
        <v>0</v>
      </c>
      <c r="AS43" s="5">
        <f t="shared" si="8"/>
        <v>0</v>
      </c>
      <c r="AT43" s="20">
        <f t="shared" si="9"/>
        <v>0</v>
      </c>
      <c r="AU43" s="3">
        <f>VLOOKUP($C43,'Team Fixtures'!$A$2:$Q$21,2,FALSE)</f>
        <v>0.42328042328042326</v>
      </c>
      <c r="AV43" s="3">
        <f>VLOOKUP($C43,'Team Fixtures'!$A$2:$V$21,20,FALSE)</f>
        <v>6.3492063492063489E-2</v>
      </c>
      <c r="AW43" s="3">
        <f>VLOOKUP($C43,'Team Fixtures'!$A$2:$V$21,21,FALSE)</f>
        <v>0.35978835978835977</v>
      </c>
      <c r="AX43" s="3" t="str">
        <f>VLOOKUP($C43,'Team Fixtures'!$A$2:$V$21,22,FALSE)</f>
        <v>H</v>
      </c>
      <c r="AY43" s="22">
        <f t="shared" si="17"/>
        <v>0</v>
      </c>
      <c r="AZ43" s="5">
        <f t="shared" si="18"/>
        <v>0</v>
      </c>
      <c r="BA43" s="20">
        <f t="shared" si="10"/>
        <v>0</v>
      </c>
      <c r="BB43" s="15">
        <f t="shared" si="11"/>
        <v>0</v>
      </c>
    </row>
    <row r="44" spans="1:54" x14ac:dyDescent="0.25">
      <c r="A44" t="str">
        <f>'Players Full'!CU44</f>
        <v>Pau Torres</v>
      </c>
      <c r="B44" t="str">
        <f>VLOOKUP(_xlfn.CONCAT('Players Full'!AK44,'Players Full'!BV44),'Players Summarised'!$A$1:$T$1000,20,0)</f>
        <v>DEF</v>
      </c>
      <c r="C44" t="str">
        <f>VLOOKUP('Players Full'!CF44,Teams!$A$1:$G$21,6,0)</f>
        <v>Aston Villa</v>
      </c>
      <c r="D44">
        <f>'Players Full'!BD44/10</f>
        <v>4.5</v>
      </c>
      <c r="E44" s="10">
        <f>IFERROR(VLOOKUP($A44,'Starting Lineups'!$A$2:$C$510,3,FALSE),0)</f>
        <v>1</v>
      </c>
      <c r="F44" s="5">
        <f>VLOOKUP(A44,'Score &amp; Assist'!$A$1:$G$2000,6,0)</f>
        <v>7.9365079365079361E-2</v>
      </c>
      <c r="G44" s="5">
        <f t="shared" si="0"/>
        <v>0.01</v>
      </c>
      <c r="H44" s="5">
        <f t="shared" si="12"/>
        <v>0</v>
      </c>
      <c r="I44" s="5">
        <f>VLOOKUP(A44,'Score &amp; Assist'!$A$1:$G$2000,7,0)</f>
        <v>3.6630036630036632E-2</v>
      </c>
      <c r="J44" s="5">
        <f>VLOOKUP(A44,'Yellow Card'!$C$1:$E$987,3,0)</f>
        <v>0.15873015873015872</v>
      </c>
      <c r="K44" s="5">
        <f>VLOOKUP(C44,'Team Clean Sheet'!$C$2:$F$21,4,0)</f>
        <v>0.29039301310043669</v>
      </c>
      <c r="L44" s="5">
        <f>VLOOKUP(C44,'Team Total Goals'!$D$2:$N$21,10,0)</f>
        <v>0.35467980295566504</v>
      </c>
      <c r="M44" s="5">
        <f>VLOOKUP(C44,'Team Total Goals'!$D$2:$N$21,11,0)</f>
        <v>5.0949050949050945E-2</v>
      </c>
      <c r="N44" s="5" t="e">
        <f>VLOOKUP(A44,'Goalkeeper Saves'!$D$2:$N$15,10,0)</f>
        <v>#N/A</v>
      </c>
      <c r="O44" s="5" t="e">
        <f>VLOOKUP(A44,'Goalkeeper Saves'!$D$2:$N$15,11,0)</f>
        <v>#N/A</v>
      </c>
      <c r="P44" s="5">
        <f>IF(B44="DEF",IFERROR(VLOOKUP(A44,'Defensive Contribution - DEF'!A44:H540,8,FALSE),'Defensive Contribution - DEF'!K$2),0)</f>
        <v>4.7940546050699306E-2</v>
      </c>
      <c r="Q44" s="5">
        <f>IF(B44="MID",IFERROR(VLOOKUP(A44,'Defensive Contribution - MID'!A$2:I$500,9,FALSE),'Defensive Contribution - MID'!L$2),0)</f>
        <v>0</v>
      </c>
      <c r="R44" s="22">
        <f t="shared" si="13"/>
        <v>2.9335458640441416</v>
      </c>
      <c r="S44" s="5">
        <f t="shared" si="1"/>
        <v>4.7963865814046297E-2</v>
      </c>
      <c r="T44" s="20">
        <f t="shared" si="2"/>
        <v>3.0294735956722341</v>
      </c>
      <c r="U44" s="3">
        <f>VLOOKUP($C44,'Team Fixtures'!$A$2:$Q$21,2,FALSE)</f>
        <v>0.42328042328042326</v>
      </c>
      <c r="V44" s="3">
        <f>VLOOKUP($C44,'Team Fixtures'!$A$2:$Q$21,4,FALSE)</f>
        <v>5.6022408963585429E-2</v>
      </c>
      <c r="W44" s="3">
        <f>VLOOKUP($C44,'Team Fixtures'!$A$2:$Q$21,5,FALSE)</f>
        <v>0.3672580143168378</v>
      </c>
      <c r="X44" s="3" t="str">
        <f>VLOOKUP($C44,'Team Fixtures'!$A$2:$Q$21,6,FALSE)</f>
        <v>A</v>
      </c>
      <c r="Y44" s="25">
        <f t="shared" si="3"/>
        <v>1.0004059647647821</v>
      </c>
      <c r="Z44" s="3">
        <f>VLOOKUP($C44,'Team Fixtures'!$A$2:$Q$21,2,FALSE)</f>
        <v>0.42328042328042326</v>
      </c>
      <c r="AA44" s="3">
        <f>VLOOKUP($C44,'Team Fixtures'!$A$2:$Q$21,8,FALSE)</f>
        <v>0.10582010582010581</v>
      </c>
      <c r="AB44" s="3">
        <f>VLOOKUP($C44,'Team Fixtures'!$A$2:$Q$21,9,FALSE)</f>
        <v>0.31746031746031744</v>
      </c>
      <c r="AC44" s="3" t="str">
        <f>VLOOKUP($C44,'Team Fixtures'!$A$2:$Q$21,10,FALSE)</f>
        <v>H</v>
      </c>
      <c r="AD44" s="22">
        <f t="shared" si="14"/>
        <v>3.4019889928243221</v>
      </c>
      <c r="AE44" s="5">
        <f t="shared" si="4"/>
        <v>5.898258508921371E-2</v>
      </c>
      <c r="AF44" s="20">
        <f t="shared" si="5"/>
        <v>3.5199541630027493</v>
      </c>
      <c r="AG44" s="3">
        <f>VLOOKUP($C44,'Team Fixtures'!$A$2:$Q$21,2,FALSE)</f>
        <v>0.42328042328042326</v>
      </c>
      <c r="AH44" s="3">
        <f>VLOOKUP($C44,'Team Fixtures'!$A$2:$Q$21,12,FALSE)</f>
        <v>8.6580086580086577E-2</v>
      </c>
      <c r="AI44" s="3">
        <f>VLOOKUP($C44,'Team Fixtures'!$A$2:$Q$21,13,FALSE)</f>
        <v>0.33670033670033667</v>
      </c>
      <c r="AJ44" s="3" t="str">
        <f>VLOOKUP($C44,'Team Fixtures'!$A$2:$Q$21,14,FALSE)</f>
        <v>H</v>
      </c>
      <c r="AK44" s="22">
        <f t="shared" si="15"/>
        <v>3.4022777102744706</v>
      </c>
      <c r="AL44" s="5">
        <f t="shared" si="6"/>
        <v>5.8989376301076105E-2</v>
      </c>
      <c r="AM44" s="20">
        <f t="shared" si="7"/>
        <v>3.5202564628766226</v>
      </c>
      <c r="AN44" s="3">
        <f>VLOOKUP($C44,'Team Fixtures'!$A$2:$Q$21,2,FALSE)</f>
        <v>0.42328042328042326</v>
      </c>
      <c r="AO44" s="3">
        <f>VLOOKUP($C44,'Team Fixtures'!$A$2:$Q$21,16,FALSE)</f>
        <v>1.8674136321195144E-2</v>
      </c>
      <c r="AP44" s="3">
        <f>VLOOKUP($C44,'Team Fixtures'!$A$2:$Q$21,17,FALSE)</f>
        <v>0.40460628695922812</v>
      </c>
      <c r="AQ44" s="3" t="str">
        <f>VLOOKUP($C44,'Team Fixtures'!$A$2:$V$21,18,FALSE)</f>
        <v>A</v>
      </c>
      <c r="AR44" s="22">
        <f t="shared" si="16"/>
        <v>2.9341063155650184</v>
      </c>
      <c r="AS44" s="5">
        <f t="shared" si="8"/>
        <v>4.7977048754720364E-2</v>
      </c>
      <c r="AT44" s="20">
        <f t="shared" si="9"/>
        <v>3.0300604130744593</v>
      </c>
      <c r="AU44" s="3">
        <f>VLOOKUP($C44,'Team Fixtures'!$A$2:$Q$21,2,FALSE)</f>
        <v>0.42328042328042326</v>
      </c>
      <c r="AV44" s="3">
        <f>VLOOKUP($C44,'Team Fixtures'!$A$2:$V$21,20,FALSE)</f>
        <v>6.3492063492063489E-2</v>
      </c>
      <c r="AW44" s="3">
        <f>VLOOKUP($C44,'Team Fixtures'!$A$2:$V$21,21,FALSE)</f>
        <v>0.35978835978835977</v>
      </c>
      <c r="AX44" s="3" t="str">
        <f>VLOOKUP($C44,'Team Fixtures'!$A$2:$V$21,22,FALSE)</f>
        <v>H</v>
      </c>
      <c r="AY44" s="22">
        <f t="shared" si="17"/>
        <v>3.4026241712146494</v>
      </c>
      <c r="AZ44" s="5">
        <f t="shared" si="18"/>
        <v>5.8997525755310989E-2</v>
      </c>
      <c r="BA44" s="20">
        <f t="shared" si="10"/>
        <v>3.5206192227252715</v>
      </c>
      <c r="BB44" s="15">
        <f t="shared" si="11"/>
        <v>11.560395074519269</v>
      </c>
    </row>
    <row r="45" spans="1:54" x14ac:dyDescent="0.25">
      <c r="A45" t="str">
        <f>'Players Full'!CU45</f>
        <v>AndrÃ©s GarcÃ­a</v>
      </c>
      <c r="B45" t="str">
        <f>VLOOKUP(_xlfn.CONCAT('Players Full'!AK45,'Players Full'!BV45),'Players Summarised'!$A$1:$T$1000,20,0)</f>
        <v>DEF</v>
      </c>
      <c r="C45" t="str">
        <f>VLOOKUP('Players Full'!CF45,Teams!$A$1:$G$21,6,0)</f>
        <v>Aston Villa</v>
      </c>
      <c r="D45">
        <f>'Players Full'!BD45/10</f>
        <v>4</v>
      </c>
      <c r="E45" s="10">
        <f>IFERROR(VLOOKUP($A45,'Starting Lineups'!$A$2:$C$510,3,FALSE),0)</f>
        <v>0</v>
      </c>
      <c r="F45" s="5" t="e">
        <f>VLOOKUP(A45,'Score &amp; Assist'!$A$1:$G$2000,6,0)</f>
        <v>#N/A</v>
      </c>
      <c r="G45" s="5" t="e">
        <f t="shared" si="0"/>
        <v>#N/A</v>
      </c>
      <c r="H45" s="5" t="e">
        <f t="shared" si="12"/>
        <v>#N/A</v>
      </c>
      <c r="I45" s="5" t="e">
        <f>VLOOKUP(A45,'Score &amp; Assist'!$A$1:$G$2000,7,0)</f>
        <v>#N/A</v>
      </c>
      <c r="J45" s="5" t="e">
        <f>VLOOKUP(A45,'Yellow Card'!$C$1:$E$987,3,0)</f>
        <v>#N/A</v>
      </c>
      <c r="K45" s="5">
        <f>VLOOKUP(C45,'Team Clean Sheet'!$C$2:$F$21,4,0)</f>
        <v>0.29039301310043669</v>
      </c>
      <c r="L45" s="5">
        <f>VLOOKUP(C45,'Team Total Goals'!$D$2:$N$21,10,0)</f>
        <v>0.35467980295566504</v>
      </c>
      <c r="M45" s="5">
        <f>VLOOKUP(C45,'Team Total Goals'!$D$2:$N$21,11,0)</f>
        <v>5.0949050949050945E-2</v>
      </c>
      <c r="N45" s="5" t="e">
        <f>VLOOKUP(A45,'Goalkeeper Saves'!$D$2:$N$15,10,0)</f>
        <v>#N/A</v>
      </c>
      <c r="O45" s="5" t="e">
        <f>VLOOKUP(A45,'Goalkeeper Saves'!$D$2:$N$15,11,0)</f>
        <v>#N/A</v>
      </c>
      <c r="P45" s="5">
        <f>IF(B45="DEF",IFERROR(VLOOKUP(A45,'Defensive Contribution - DEF'!A45:H541,8,FALSE),'Defensive Contribution - DEF'!K$2),0)</f>
        <v>0.29152339856241527</v>
      </c>
      <c r="Q45" s="5">
        <f>IF(B45="MID",IFERROR(VLOOKUP(A45,'Defensive Contribution - MID'!A$2:I$500,9,FALSE),'Defensive Contribution - MID'!L$2),0)</f>
        <v>0</v>
      </c>
      <c r="R45" s="22">
        <f t="shared" si="13"/>
        <v>0</v>
      </c>
      <c r="S45" s="5">
        <f t="shared" si="1"/>
        <v>0</v>
      </c>
      <c r="T45" s="20">
        <f t="shared" si="2"/>
        <v>0</v>
      </c>
      <c r="U45" s="3">
        <f>VLOOKUP($C45,'Team Fixtures'!$A$2:$Q$21,2,FALSE)</f>
        <v>0.42328042328042326</v>
      </c>
      <c r="V45" s="3">
        <f>VLOOKUP($C45,'Team Fixtures'!$A$2:$Q$21,4,FALSE)</f>
        <v>5.6022408963585429E-2</v>
      </c>
      <c r="W45" s="3">
        <f>VLOOKUP($C45,'Team Fixtures'!$A$2:$Q$21,5,FALSE)</f>
        <v>0.3672580143168378</v>
      </c>
      <c r="X45" s="3" t="str">
        <f>VLOOKUP($C45,'Team Fixtures'!$A$2:$Q$21,6,FALSE)</f>
        <v>A</v>
      </c>
      <c r="Y45" s="25">
        <f t="shared" si="3"/>
        <v>0</v>
      </c>
      <c r="Z45" s="3">
        <f>VLOOKUP($C45,'Team Fixtures'!$A$2:$Q$21,2,FALSE)</f>
        <v>0.42328042328042326</v>
      </c>
      <c r="AA45" s="3">
        <f>VLOOKUP($C45,'Team Fixtures'!$A$2:$Q$21,8,FALSE)</f>
        <v>0.10582010582010581</v>
      </c>
      <c r="AB45" s="3">
        <f>VLOOKUP($C45,'Team Fixtures'!$A$2:$Q$21,9,FALSE)</f>
        <v>0.31746031746031744</v>
      </c>
      <c r="AC45" s="3" t="str">
        <f>VLOOKUP($C45,'Team Fixtures'!$A$2:$Q$21,10,FALSE)</f>
        <v>H</v>
      </c>
      <c r="AD45" s="22">
        <f t="shared" si="14"/>
        <v>0</v>
      </c>
      <c r="AE45" s="5">
        <f t="shared" si="4"/>
        <v>0</v>
      </c>
      <c r="AF45" s="20">
        <f t="shared" si="5"/>
        <v>0</v>
      </c>
      <c r="AG45" s="3">
        <f>VLOOKUP($C45,'Team Fixtures'!$A$2:$Q$21,2,FALSE)</f>
        <v>0.42328042328042326</v>
      </c>
      <c r="AH45" s="3">
        <f>VLOOKUP($C45,'Team Fixtures'!$A$2:$Q$21,12,FALSE)</f>
        <v>8.6580086580086577E-2</v>
      </c>
      <c r="AI45" s="3">
        <f>VLOOKUP($C45,'Team Fixtures'!$A$2:$Q$21,13,FALSE)</f>
        <v>0.33670033670033667</v>
      </c>
      <c r="AJ45" s="3" t="str">
        <f>VLOOKUP($C45,'Team Fixtures'!$A$2:$Q$21,14,FALSE)</f>
        <v>H</v>
      </c>
      <c r="AK45" s="22">
        <f t="shared" si="15"/>
        <v>0</v>
      </c>
      <c r="AL45" s="5">
        <f t="shared" si="6"/>
        <v>0</v>
      </c>
      <c r="AM45" s="20">
        <f t="shared" si="7"/>
        <v>0</v>
      </c>
      <c r="AN45" s="3">
        <f>VLOOKUP($C45,'Team Fixtures'!$A$2:$Q$21,2,FALSE)</f>
        <v>0.42328042328042326</v>
      </c>
      <c r="AO45" s="3">
        <f>VLOOKUP($C45,'Team Fixtures'!$A$2:$Q$21,16,FALSE)</f>
        <v>1.8674136321195144E-2</v>
      </c>
      <c r="AP45" s="3">
        <f>VLOOKUP($C45,'Team Fixtures'!$A$2:$Q$21,17,FALSE)</f>
        <v>0.40460628695922812</v>
      </c>
      <c r="AQ45" s="3" t="str">
        <f>VLOOKUP($C45,'Team Fixtures'!$A$2:$V$21,18,FALSE)</f>
        <v>A</v>
      </c>
      <c r="AR45" s="22">
        <f t="shared" si="16"/>
        <v>0</v>
      </c>
      <c r="AS45" s="5">
        <f t="shared" si="8"/>
        <v>0</v>
      </c>
      <c r="AT45" s="20">
        <f t="shared" si="9"/>
        <v>0</v>
      </c>
      <c r="AU45" s="3">
        <f>VLOOKUP($C45,'Team Fixtures'!$A$2:$Q$21,2,FALSE)</f>
        <v>0.42328042328042326</v>
      </c>
      <c r="AV45" s="3">
        <f>VLOOKUP($C45,'Team Fixtures'!$A$2:$V$21,20,FALSE)</f>
        <v>6.3492063492063489E-2</v>
      </c>
      <c r="AW45" s="3">
        <f>VLOOKUP($C45,'Team Fixtures'!$A$2:$V$21,21,FALSE)</f>
        <v>0.35978835978835977</v>
      </c>
      <c r="AX45" s="3" t="str">
        <f>VLOOKUP($C45,'Team Fixtures'!$A$2:$V$21,22,FALSE)</f>
        <v>H</v>
      </c>
      <c r="AY45" s="22">
        <f t="shared" si="17"/>
        <v>0</v>
      </c>
      <c r="AZ45" s="5">
        <f t="shared" si="18"/>
        <v>0</v>
      </c>
      <c r="BA45" s="20">
        <f t="shared" si="10"/>
        <v>0</v>
      </c>
      <c r="BB45" s="15">
        <f t="shared" si="11"/>
        <v>0</v>
      </c>
    </row>
    <row r="46" spans="1:54" x14ac:dyDescent="0.25">
      <c r="A46" t="str">
        <f>'Players Full'!CU46</f>
        <v>Ãlex Moreno Lopera</v>
      </c>
      <c r="B46" t="str">
        <f>VLOOKUP(_xlfn.CONCAT('Players Full'!AK46,'Players Full'!BV46),'Players Summarised'!$A$1:$T$1000,20,0)</f>
        <v>DEF</v>
      </c>
      <c r="C46" t="str">
        <f>VLOOKUP('Players Full'!CF46,Teams!$A$1:$G$21,6,0)</f>
        <v>Aston Villa</v>
      </c>
      <c r="D46">
        <f>'Players Full'!BD46/10</f>
        <v>4</v>
      </c>
      <c r="E46" s="10">
        <f>IFERROR(VLOOKUP($A46,'Starting Lineups'!$A$2:$C$510,3,FALSE),0)</f>
        <v>0</v>
      </c>
      <c r="F46" s="5" t="e">
        <f>VLOOKUP(A46,'Score &amp; Assist'!$A$1:$G$2000,6,0)</f>
        <v>#N/A</v>
      </c>
      <c r="G46" s="5" t="e">
        <f t="shared" si="0"/>
        <v>#N/A</v>
      </c>
      <c r="H46" s="5" t="e">
        <f t="shared" si="12"/>
        <v>#N/A</v>
      </c>
      <c r="I46" s="5" t="e">
        <f>VLOOKUP(A46,'Score &amp; Assist'!$A$1:$G$2000,7,0)</f>
        <v>#N/A</v>
      </c>
      <c r="J46" s="5" t="e">
        <f>VLOOKUP(A46,'Yellow Card'!$C$1:$E$987,3,0)</f>
        <v>#N/A</v>
      </c>
      <c r="K46" s="5">
        <f>VLOOKUP(C46,'Team Clean Sheet'!$C$2:$F$21,4,0)</f>
        <v>0.29039301310043669</v>
      </c>
      <c r="L46" s="5">
        <f>VLOOKUP(C46,'Team Total Goals'!$D$2:$N$21,10,0)</f>
        <v>0.35467980295566504</v>
      </c>
      <c r="M46" s="5">
        <f>VLOOKUP(C46,'Team Total Goals'!$D$2:$N$21,11,0)</f>
        <v>5.0949050949050945E-2</v>
      </c>
      <c r="N46" s="5" t="e">
        <f>VLOOKUP(A46,'Goalkeeper Saves'!$D$2:$N$15,10,0)</f>
        <v>#N/A</v>
      </c>
      <c r="O46" s="5" t="e">
        <f>VLOOKUP(A46,'Goalkeeper Saves'!$D$2:$N$15,11,0)</f>
        <v>#N/A</v>
      </c>
      <c r="P46" s="5">
        <f>IF(B46="DEF",IFERROR(VLOOKUP(A46,'Defensive Contribution - DEF'!A46:H542,8,FALSE),'Defensive Contribution - DEF'!K$2),0)</f>
        <v>0.29152339856241527</v>
      </c>
      <c r="Q46" s="5">
        <f>IF(B46="MID",IFERROR(VLOOKUP(A46,'Defensive Contribution - MID'!A$2:I$500,9,FALSE),'Defensive Contribution - MID'!L$2),0)</f>
        <v>0</v>
      </c>
      <c r="R46" s="22">
        <f t="shared" si="13"/>
        <v>0</v>
      </c>
      <c r="S46" s="5">
        <f t="shared" si="1"/>
        <v>0</v>
      </c>
      <c r="T46" s="20">
        <f t="shared" si="2"/>
        <v>0</v>
      </c>
      <c r="U46" s="3">
        <f>VLOOKUP($C46,'Team Fixtures'!$A$2:$Q$21,2,FALSE)</f>
        <v>0.42328042328042326</v>
      </c>
      <c r="V46" s="3">
        <f>VLOOKUP($C46,'Team Fixtures'!$A$2:$Q$21,4,FALSE)</f>
        <v>5.6022408963585429E-2</v>
      </c>
      <c r="W46" s="3">
        <f>VLOOKUP($C46,'Team Fixtures'!$A$2:$Q$21,5,FALSE)</f>
        <v>0.3672580143168378</v>
      </c>
      <c r="X46" s="3" t="str">
        <f>VLOOKUP($C46,'Team Fixtures'!$A$2:$Q$21,6,FALSE)</f>
        <v>A</v>
      </c>
      <c r="Y46" s="25">
        <f t="shared" si="3"/>
        <v>0</v>
      </c>
      <c r="Z46" s="3">
        <f>VLOOKUP($C46,'Team Fixtures'!$A$2:$Q$21,2,FALSE)</f>
        <v>0.42328042328042326</v>
      </c>
      <c r="AA46" s="3">
        <f>VLOOKUP($C46,'Team Fixtures'!$A$2:$Q$21,8,FALSE)</f>
        <v>0.10582010582010581</v>
      </c>
      <c r="AB46" s="3">
        <f>VLOOKUP($C46,'Team Fixtures'!$A$2:$Q$21,9,FALSE)</f>
        <v>0.31746031746031744</v>
      </c>
      <c r="AC46" s="3" t="str">
        <f>VLOOKUP($C46,'Team Fixtures'!$A$2:$Q$21,10,FALSE)</f>
        <v>H</v>
      </c>
      <c r="AD46" s="22">
        <f t="shared" si="14"/>
        <v>0</v>
      </c>
      <c r="AE46" s="5">
        <f t="shared" si="4"/>
        <v>0</v>
      </c>
      <c r="AF46" s="20">
        <f t="shared" si="5"/>
        <v>0</v>
      </c>
      <c r="AG46" s="3">
        <f>VLOOKUP($C46,'Team Fixtures'!$A$2:$Q$21,2,FALSE)</f>
        <v>0.42328042328042326</v>
      </c>
      <c r="AH46" s="3">
        <f>VLOOKUP($C46,'Team Fixtures'!$A$2:$Q$21,12,FALSE)</f>
        <v>8.6580086580086577E-2</v>
      </c>
      <c r="AI46" s="3">
        <f>VLOOKUP($C46,'Team Fixtures'!$A$2:$Q$21,13,FALSE)</f>
        <v>0.33670033670033667</v>
      </c>
      <c r="AJ46" s="3" t="str">
        <f>VLOOKUP($C46,'Team Fixtures'!$A$2:$Q$21,14,FALSE)</f>
        <v>H</v>
      </c>
      <c r="AK46" s="22">
        <f t="shared" si="15"/>
        <v>0</v>
      </c>
      <c r="AL46" s="5">
        <f t="shared" si="6"/>
        <v>0</v>
      </c>
      <c r="AM46" s="20">
        <f t="shared" si="7"/>
        <v>0</v>
      </c>
      <c r="AN46" s="3">
        <f>VLOOKUP($C46,'Team Fixtures'!$A$2:$Q$21,2,FALSE)</f>
        <v>0.42328042328042326</v>
      </c>
      <c r="AO46" s="3">
        <f>VLOOKUP($C46,'Team Fixtures'!$A$2:$Q$21,16,FALSE)</f>
        <v>1.8674136321195144E-2</v>
      </c>
      <c r="AP46" s="3">
        <f>VLOOKUP($C46,'Team Fixtures'!$A$2:$Q$21,17,FALSE)</f>
        <v>0.40460628695922812</v>
      </c>
      <c r="AQ46" s="3" t="str">
        <f>VLOOKUP($C46,'Team Fixtures'!$A$2:$V$21,18,FALSE)</f>
        <v>A</v>
      </c>
      <c r="AR46" s="22">
        <f t="shared" si="16"/>
        <v>0</v>
      </c>
      <c r="AS46" s="5">
        <f t="shared" si="8"/>
        <v>0</v>
      </c>
      <c r="AT46" s="20">
        <f t="shared" si="9"/>
        <v>0</v>
      </c>
      <c r="AU46" s="3">
        <f>VLOOKUP($C46,'Team Fixtures'!$A$2:$Q$21,2,FALSE)</f>
        <v>0.42328042328042326</v>
      </c>
      <c r="AV46" s="3">
        <f>VLOOKUP($C46,'Team Fixtures'!$A$2:$V$21,20,FALSE)</f>
        <v>6.3492063492063489E-2</v>
      </c>
      <c r="AW46" s="3">
        <f>VLOOKUP($C46,'Team Fixtures'!$A$2:$V$21,21,FALSE)</f>
        <v>0.35978835978835977</v>
      </c>
      <c r="AX46" s="3" t="str">
        <f>VLOOKUP($C46,'Team Fixtures'!$A$2:$V$21,22,FALSE)</f>
        <v>H</v>
      </c>
      <c r="AY46" s="22">
        <f t="shared" si="17"/>
        <v>0</v>
      </c>
      <c r="AZ46" s="5">
        <f t="shared" si="18"/>
        <v>0</v>
      </c>
      <c r="BA46" s="20">
        <f t="shared" si="10"/>
        <v>0</v>
      </c>
      <c r="BB46" s="15">
        <f t="shared" si="11"/>
        <v>0</v>
      </c>
    </row>
    <row r="47" spans="1:54" x14ac:dyDescent="0.25">
      <c r="A47" t="str">
        <f>'Players Full'!CU47</f>
        <v>Lamare Bogarde</v>
      </c>
      <c r="B47" t="str">
        <f>VLOOKUP(_xlfn.CONCAT('Players Full'!AK47,'Players Full'!BV47),'Players Summarised'!$A$1:$T$1000,20,0)</f>
        <v>DEF</v>
      </c>
      <c r="C47" t="str">
        <f>VLOOKUP('Players Full'!CF47,Teams!$A$1:$G$21,6,0)</f>
        <v>Aston Villa</v>
      </c>
      <c r="D47">
        <f>'Players Full'!BD47/10</f>
        <v>4</v>
      </c>
      <c r="E47" s="10">
        <f>IFERROR(VLOOKUP($A47,'Starting Lineups'!$A$2:$C$510,3,FALSE),0)</f>
        <v>0</v>
      </c>
      <c r="F47" s="5">
        <f>VLOOKUP(A47,'Score &amp; Assist'!$A$1:$G$2000,6,0)</f>
        <v>0.11204481792717086</v>
      </c>
      <c r="G47" s="5">
        <f t="shared" si="0"/>
        <v>0.01</v>
      </c>
      <c r="H47" s="5">
        <f t="shared" si="12"/>
        <v>0</v>
      </c>
      <c r="I47" s="5">
        <f>VLOOKUP(A47,'Score &amp; Assist'!$A$1:$G$2000,7,0)</f>
        <v>5.6022408963585429E-2</v>
      </c>
      <c r="J47" s="5">
        <f>VLOOKUP(A47,'Yellow Card'!$C$1:$E$987,3,0)</f>
        <v>0.29761904761904762</v>
      </c>
      <c r="K47" s="5">
        <f>VLOOKUP(C47,'Team Clean Sheet'!$C$2:$F$21,4,0)</f>
        <v>0.29039301310043669</v>
      </c>
      <c r="L47" s="5">
        <f>VLOOKUP(C47,'Team Total Goals'!$D$2:$N$21,10,0)</f>
        <v>0.35467980295566504</v>
      </c>
      <c r="M47" s="5">
        <f>VLOOKUP(C47,'Team Total Goals'!$D$2:$N$21,11,0)</f>
        <v>5.0949050949050945E-2</v>
      </c>
      <c r="N47" s="5" t="e">
        <f>VLOOKUP(A47,'Goalkeeper Saves'!$D$2:$N$15,10,0)</f>
        <v>#N/A</v>
      </c>
      <c r="O47" s="5" t="e">
        <f>VLOOKUP(A47,'Goalkeeper Saves'!$D$2:$N$15,11,0)</f>
        <v>#N/A</v>
      </c>
      <c r="P47" s="5">
        <f>IF(B47="DEF",IFERROR(VLOOKUP(A47,'Defensive Contribution - DEF'!A47:H543,8,FALSE),'Defensive Contribution - DEF'!K$2),0)</f>
        <v>0.29152339856241527</v>
      </c>
      <c r="Q47" s="5">
        <f>IF(B47="MID",IFERROR(VLOOKUP(A47,'Defensive Contribution - MID'!A$2:I$500,9,FALSE),'Defensive Contribution - MID'!L$2),0)</f>
        <v>0</v>
      </c>
      <c r="R47" s="22">
        <f t="shared" si="13"/>
        <v>0</v>
      </c>
      <c r="S47" s="5">
        <f t="shared" si="1"/>
        <v>0</v>
      </c>
      <c r="T47" s="20">
        <f t="shared" si="2"/>
        <v>0</v>
      </c>
      <c r="U47" s="3">
        <f>VLOOKUP($C47,'Team Fixtures'!$A$2:$Q$21,2,FALSE)</f>
        <v>0.42328042328042326</v>
      </c>
      <c r="V47" s="3">
        <f>VLOOKUP($C47,'Team Fixtures'!$A$2:$Q$21,4,FALSE)</f>
        <v>5.6022408963585429E-2</v>
      </c>
      <c r="W47" s="3">
        <f>VLOOKUP($C47,'Team Fixtures'!$A$2:$Q$21,5,FALSE)</f>
        <v>0.3672580143168378</v>
      </c>
      <c r="X47" s="3" t="str">
        <f>VLOOKUP($C47,'Team Fixtures'!$A$2:$Q$21,6,FALSE)</f>
        <v>A</v>
      </c>
      <c r="Y47" s="25">
        <f t="shared" si="3"/>
        <v>0</v>
      </c>
      <c r="Z47" s="3">
        <f>VLOOKUP($C47,'Team Fixtures'!$A$2:$Q$21,2,FALSE)</f>
        <v>0.42328042328042326</v>
      </c>
      <c r="AA47" s="3">
        <f>VLOOKUP($C47,'Team Fixtures'!$A$2:$Q$21,8,FALSE)</f>
        <v>0.10582010582010581</v>
      </c>
      <c r="AB47" s="3">
        <f>VLOOKUP($C47,'Team Fixtures'!$A$2:$Q$21,9,FALSE)</f>
        <v>0.31746031746031744</v>
      </c>
      <c r="AC47" s="3" t="str">
        <f>VLOOKUP($C47,'Team Fixtures'!$A$2:$Q$21,10,FALSE)</f>
        <v>H</v>
      </c>
      <c r="AD47" s="22">
        <f t="shared" si="14"/>
        <v>0</v>
      </c>
      <c r="AE47" s="5">
        <f t="shared" si="4"/>
        <v>0</v>
      </c>
      <c r="AF47" s="20">
        <f t="shared" si="5"/>
        <v>0</v>
      </c>
      <c r="AG47" s="3">
        <f>VLOOKUP($C47,'Team Fixtures'!$A$2:$Q$21,2,FALSE)</f>
        <v>0.42328042328042326</v>
      </c>
      <c r="AH47" s="3">
        <f>VLOOKUP($C47,'Team Fixtures'!$A$2:$Q$21,12,FALSE)</f>
        <v>8.6580086580086577E-2</v>
      </c>
      <c r="AI47" s="3">
        <f>VLOOKUP($C47,'Team Fixtures'!$A$2:$Q$21,13,FALSE)</f>
        <v>0.33670033670033667</v>
      </c>
      <c r="AJ47" s="3" t="str">
        <f>VLOOKUP($C47,'Team Fixtures'!$A$2:$Q$21,14,FALSE)</f>
        <v>H</v>
      </c>
      <c r="AK47" s="22">
        <f t="shared" si="15"/>
        <v>0</v>
      </c>
      <c r="AL47" s="5">
        <f t="shared" si="6"/>
        <v>0</v>
      </c>
      <c r="AM47" s="20">
        <f t="shared" si="7"/>
        <v>0</v>
      </c>
      <c r="AN47" s="3">
        <f>VLOOKUP($C47,'Team Fixtures'!$A$2:$Q$21,2,FALSE)</f>
        <v>0.42328042328042326</v>
      </c>
      <c r="AO47" s="3">
        <f>VLOOKUP($C47,'Team Fixtures'!$A$2:$Q$21,16,FALSE)</f>
        <v>1.8674136321195144E-2</v>
      </c>
      <c r="AP47" s="3">
        <f>VLOOKUP($C47,'Team Fixtures'!$A$2:$Q$21,17,FALSE)</f>
        <v>0.40460628695922812</v>
      </c>
      <c r="AQ47" s="3" t="str">
        <f>VLOOKUP($C47,'Team Fixtures'!$A$2:$V$21,18,FALSE)</f>
        <v>A</v>
      </c>
      <c r="AR47" s="22">
        <f t="shared" si="16"/>
        <v>0</v>
      </c>
      <c r="AS47" s="5">
        <f t="shared" si="8"/>
        <v>0</v>
      </c>
      <c r="AT47" s="20">
        <f t="shared" si="9"/>
        <v>0</v>
      </c>
      <c r="AU47" s="3">
        <f>VLOOKUP($C47,'Team Fixtures'!$A$2:$Q$21,2,FALSE)</f>
        <v>0.42328042328042326</v>
      </c>
      <c r="AV47" s="3">
        <f>VLOOKUP($C47,'Team Fixtures'!$A$2:$V$21,20,FALSE)</f>
        <v>6.3492063492063489E-2</v>
      </c>
      <c r="AW47" s="3">
        <f>VLOOKUP($C47,'Team Fixtures'!$A$2:$V$21,21,FALSE)</f>
        <v>0.35978835978835977</v>
      </c>
      <c r="AX47" s="3" t="str">
        <f>VLOOKUP($C47,'Team Fixtures'!$A$2:$V$21,22,FALSE)</f>
        <v>H</v>
      </c>
      <c r="AY47" s="22">
        <f t="shared" si="17"/>
        <v>0</v>
      </c>
      <c r="AZ47" s="5">
        <f t="shared" si="18"/>
        <v>0</v>
      </c>
      <c r="BA47" s="20">
        <f t="shared" si="10"/>
        <v>0</v>
      </c>
      <c r="BB47" s="15">
        <f t="shared" si="11"/>
        <v>0</v>
      </c>
    </row>
    <row r="48" spans="1:54" x14ac:dyDescent="0.25">
      <c r="A48" t="str">
        <f>'Players Full'!CU48</f>
        <v>Lino da Cruz Sousa</v>
      </c>
      <c r="B48" t="str">
        <f>VLOOKUP(_xlfn.CONCAT('Players Full'!AK48,'Players Full'!BV48),'Players Summarised'!$A$1:$T$1000,20,0)</f>
        <v>DEF</v>
      </c>
      <c r="C48" t="str">
        <f>VLOOKUP('Players Full'!CF48,Teams!$A$1:$G$21,6,0)</f>
        <v>Aston Villa</v>
      </c>
      <c r="D48">
        <f>'Players Full'!BD48/10</f>
        <v>4</v>
      </c>
      <c r="E48" s="10">
        <f>IFERROR(VLOOKUP($A48,'Starting Lineups'!$A$2:$C$510,3,FALSE),0)</f>
        <v>0</v>
      </c>
      <c r="F48" s="5" t="e">
        <f>VLOOKUP(A48,'Score &amp; Assist'!$A$1:$G$2000,6,0)</f>
        <v>#N/A</v>
      </c>
      <c r="G48" s="5" t="e">
        <f t="shared" si="0"/>
        <v>#N/A</v>
      </c>
      <c r="H48" s="5" t="e">
        <f t="shared" si="12"/>
        <v>#N/A</v>
      </c>
      <c r="I48" s="5" t="e">
        <f>VLOOKUP(A48,'Score &amp; Assist'!$A$1:$G$2000,7,0)</f>
        <v>#N/A</v>
      </c>
      <c r="J48" s="5" t="e">
        <f>VLOOKUP(A48,'Yellow Card'!$C$1:$E$987,3,0)</f>
        <v>#N/A</v>
      </c>
      <c r="K48" s="5">
        <f>VLOOKUP(C48,'Team Clean Sheet'!$C$2:$F$21,4,0)</f>
        <v>0.29039301310043669</v>
      </c>
      <c r="L48" s="5">
        <f>VLOOKUP(C48,'Team Total Goals'!$D$2:$N$21,10,0)</f>
        <v>0.35467980295566504</v>
      </c>
      <c r="M48" s="5">
        <f>VLOOKUP(C48,'Team Total Goals'!$D$2:$N$21,11,0)</f>
        <v>5.0949050949050945E-2</v>
      </c>
      <c r="N48" s="5" t="e">
        <f>VLOOKUP(A48,'Goalkeeper Saves'!$D$2:$N$15,10,0)</f>
        <v>#N/A</v>
      </c>
      <c r="O48" s="5" t="e">
        <f>VLOOKUP(A48,'Goalkeeper Saves'!$D$2:$N$15,11,0)</f>
        <v>#N/A</v>
      </c>
      <c r="P48" s="5">
        <f>IF(B48="DEF",IFERROR(VLOOKUP(A48,'Defensive Contribution - DEF'!A48:H544,8,FALSE),'Defensive Contribution - DEF'!K$2),0)</f>
        <v>0.29152339856241527</v>
      </c>
      <c r="Q48" s="5">
        <f>IF(B48="MID",IFERROR(VLOOKUP(A48,'Defensive Contribution - MID'!A$2:I$500,9,FALSE),'Defensive Contribution - MID'!L$2),0)</f>
        <v>0</v>
      </c>
      <c r="R48" s="22">
        <f t="shared" si="13"/>
        <v>0</v>
      </c>
      <c r="S48" s="5">
        <f t="shared" si="1"/>
        <v>0</v>
      </c>
      <c r="T48" s="20">
        <f t="shared" si="2"/>
        <v>0</v>
      </c>
      <c r="U48" s="3">
        <f>VLOOKUP($C48,'Team Fixtures'!$A$2:$Q$21,2,FALSE)</f>
        <v>0.42328042328042326</v>
      </c>
      <c r="V48" s="3">
        <f>VLOOKUP($C48,'Team Fixtures'!$A$2:$Q$21,4,FALSE)</f>
        <v>5.6022408963585429E-2</v>
      </c>
      <c r="W48" s="3">
        <f>VLOOKUP($C48,'Team Fixtures'!$A$2:$Q$21,5,FALSE)</f>
        <v>0.3672580143168378</v>
      </c>
      <c r="X48" s="3" t="str">
        <f>VLOOKUP($C48,'Team Fixtures'!$A$2:$Q$21,6,FALSE)</f>
        <v>A</v>
      </c>
      <c r="Y48" s="25">
        <f t="shared" si="3"/>
        <v>0</v>
      </c>
      <c r="Z48" s="3">
        <f>VLOOKUP($C48,'Team Fixtures'!$A$2:$Q$21,2,FALSE)</f>
        <v>0.42328042328042326</v>
      </c>
      <c r="AA48" s="3">
        <f>VLOOKUP($C48,'Team Fixtures'!$A$2:$Q$21,8,FALSE)</f>
        <v>0.10582010582010581</v>
      </c>
      <c r="AB48" s="3">
        <f>VLOOKUP($C48,'Team Fixtures'!$A$2:$Q$21,9,FALSE)</f>
        <v>0.31746031746031744</v>
      </c>
      <c r="AC48" s="3" t="str">
        <f>VLOOKUP($C48,'Team Fixtures'!$A$2:$Q$21,10,FALSE)</f>
        <v>H</v>
      </c>
      <c r="AD48" s="22">
        <f t="shared" si="14"/>
        <v>0</v>
      </c>
      <c r="AE48" s="5">
        <f t="shared" si="4"/>
        <v>0</v>
      </c>
      <c r="AF48" s="20">
        <f t="shared" si="5"/>
        <v>0</v>
      </c>
      <c r="AG48" s="3">
        <f>VLOOKUP($C48,'Team Fixtures'!$A$2:$Q$21,2,FALSE)</f>
        <v>0.42328042328042326</v>
      </c>
      <c r="AH48" s="3">
        <f>VLOOKUP($C48,'Team Fixtures'!$A$2:$Q$21,12,FALSE)</f>
        <v>8.6580086580086577E-2</v>
      </c>
      <c r="AI48" s="3">
        <f>VLOOKUP($C48,'Team Fixtures'!$A$2:$Q$21,13,FALSE)</f>
        <v>0.33670033670033667</v>
      </c>
      <c r="AJ48" s="3" t="str">
        <f>VLOOKUP($C48,'Team Fixtures'!$A$2:$Q$21,14,FALSE)</f>
        <v>H</v>
      </c>
      <c r="AK48" s="22">
        <f t="shared" si="15"/>
        <v>0</v>
      </c>
      <c r="AL48" s="5">
        <f t="shared" si="6"/>
        <v>0</v>
      </c>
      <c r="AM48" s="20">
        <f t="shared" si="7"/>
        <v>0</v>
      </c>
      <c r="AN48" s="3">
        <f>VLOOKUP($C48,'Team Fixtures'!$A$2:$Q$21,2,FALSE)</f>
        <v>0.42328042328042326</v>
      </c>
      <c r="AO48" s="3">
        <f>VLOOKUP($C48,'Team Fixtures'!$A$2:$Q$21,16,FALSE)</f>
        <v>1.8674136321195144E-2</v>
      </c>
      <c r="AP48" s="3">
        <f>VLOOKUP($C48,'Team Fixtures'!$A$2:$Q$21,17,FALSE)</f>
        <v>0.40460628695922812</v>
      </c>
      <c r="AQ48" s="3" t="str">
        <f>VLOOKUP($C48,'Team Fixtures'!$A$2:$V$21,18,FALSE)</f>
        <v>A</v>
      </c>
      <c r="AR48" s="22">
        <f t="shared" si="16"/>
        <v>0</v>
      </c>
      <c r="AS48" s="5">
        <f t="shared" si="8"/>
        <v>0</v>
      </c>
      <c r="AT48" s="20">
        <f t="shared" si="9"/>
        <v>0</v>
      </c>
      <c r="AU48" s="3">
        <f>VLOOKUP($C48,'Team Fixtures'!$A$2:$Q$21,2,FALSE)</f>
        <v>0.42328042328042326</v>
      </c>
      <c r="AV48" s="3">
        <f>VLOOKUP($C48,'Team Fixtures'!$A$2:$V$21,20,FALSE)</f>
        <v>6.3492063492063489E-2</v>
      </c>
      <c r="AW48" s="3">
        <f>VLOOKUP($C48,'Team Fixtures'!$A$2:$V$21,21,FALSE)</f>
        <v>0.35978835978835977</v>
      </c>
      <c r="AX48" s="3" t="str">
        <f>VLOOKUP($C48,'Team Fixtures'!$A$2:$V$21,22,FALSE)</f>
        <v>H</v>
      </c>
      <c r="AY48" s="22">
        <f t="shared" si="17"/>
        <v>0</v>
      </c>
      <c r="AZ48" s="5">
        <f t="shared" si="18"/>
        <v>0</v>
      </c>
      <c r="BA48" s="20">
        <f t="shared" si="10"/>
        <v>0</v>
      </c>
      <c r="BB48" s="15">
        <f t="shared" si="11"/>
        <v>0</v>
      </c>
    </row>
    <row r="49" spans="1:54" x14ac:dyDescent="0.25">
      <c r="A49" t="str">
        <f>'Players Full'!CU49</f>
        <v>Yasin Ã–zcan</v>
      </c>
      <c r="B49" t="str">
        <f>VLOOKUP(_xlfn.CONCAT('Players Full'!AK49,'Players Full'!BV49),'Players Summarised'!$A$1:$T$1000,20,0)</f>
        <v>DEF</v>
      </c>
      <c r="C49" t="str">
        <f>VLOOKUP('Players Full'!CF49,Teams!$A$1:$G$21,6,0)</f>
        <v>Aston Villa</v>
      </c>
      <c r="D49">
        <f>'Players Full'!BD49/10</f>
        <v>4</v>
      </c>
      <c r="E49" s="10">
        <f>IFERROR(VLOOKUP($A49,'Starting Lineups'!$A$2:$C$510,3,FALSE),0)</f>
        <v>0</v>
      </c>
      <c r="F49" s="5" t="e">
        <f>VLOOKUP(A49,'Score &amp; Assist'!$A$1:$G$2000,6,0)</f>
        <v>#N/A</v>
      </c>
      <c r="G49" s="5" t="e">
        <f t="shared" si="0"/>
        <v>#N/A</v>
      </c>
      <c r="H49" s="5" t="e">
        <f t="shared" si="12"/>
        <v>#N/A</v>
      </c>
      <c r="I49" s="5" t="e">
        <f>VLOOKUP(A49,'Score &amp; Assist'!$A$1:$G$2000,7,0)</f>
        <v>#N/A</v>
      </c>
      <c r="J49" s="5" t="e">
        <f>VLOOKUP(A49,'Yellow Card'!$C$1:$E$987,3,0)</f>
        <v>#N/A</v>
      </c>
      <c r="K49" s="5">
        <f>VLOOKUP(C49,'Team Clean Sheet'!$C$2:$F$21,4,0)</f>
        <v>0.29039301310043669</v>
      </c>
      <c r="L49" s="5">
        <f>VLOOKUP(C49,'Team Total Goals'!$D$2:$N$21,10,0)</f>
        <v>0.35467980295566504</v>
      </c>
      <c r="M49" s="5">
        <f>VLOOKUP(C49,'Team Total Goals'!$D$2:$N$21,11,0)</f>
        <v>5.0949050949050945E-2</v>
      </c>
      <c r="N49" s="5" t="e">
        <f>VLOOKUP(A49,'Goalkeeper Saves'!$D$2:$N$15,10,0)</f>
        <v>#N/A</v>
      </c>
      <c r="O49" s="5" t="e">
        <f>VLOOKUP(A49,'Goalkeeper Saves'!$D$2:$N$15,11,0)</f>
        <v>#N/A</v>
      </c>
      <c r="P49" s="5">
        <f>IF(B49="DEF",IFERROR(VLOOKUP(A49,'Defensive Contribution - DEF'!A49:H545,8,FALSE),'Defensive Contribution - DEF'!K$2),0)</f>
        <v>0.29152339856241527</v>
      </c>
      <c r="Q49" s="5">
        <f>IF(B49="MID",IFERROR(VLOOKUP(A49,'Defensive Contribution - MID'!A$2:I$500,9,FALSE),'Defensive Contribution - MID'!L$2),0)</f>
        <v>0</v>
      </c>
      <c r="R49" s="22">
        <f t="shared" si="13"/>
        <v>0</v>
      </c>
      <c r="S49" s="5">
        <f t="shared" si="1"/>
        <v>0</v>
      </c>
      <c r="T49" s="20">
        <f t="shared" si="2"/>
        <v>0</v>
      </c>
      <c r="U49" s="3">
        <f>VLOOKUP($C49,'Team Fixtures'!$A$2:$Q$21,2,FALSE)</f>
        <v>0.42328042328042326</v>
      </c>
      <c r="V49" s="3">
        <f>VLOOKUP($C49,'Team Fixtures'!$A$2:$Q$21,4,FALSE)</f>
        <v>5.6022408963585429E-2</v>
      </c>
      <c r="W49" s="3">
        <f>VLOOKUP($C49,'Team Fixtures'!$A$2:$Q$21,5,FALSE)</f>
        <v>0.3672580143168378</v>
      </c>
      <c r="X49" s="3" t="str">
        <f>VLOOKUP($C49,'Team Fixtures'!$A$2:$Q$21,6,FALSE)</f>
        <v>A</v>
      </c>
      <c r="Y49" s="25">
        <f t="shared" si="3"/>
        <v>0</v>
      </c>
      <c r="Z49" s="3">
        <f>VLOOKUP($C49,'Team Fixtures'!$A$2:$Q$21,2,FALSE)</f>
        <v>0.42328042328042326</v>
      </c>
      <c r="AA49" s="3">
        <f>VLOOKUP($C49,'Team Fixtures'!$A$2:$Q$21,8,FALSE)</f>
        <v>0.10582010582010581</v>
      </c>
      <c r="AB49" s="3">
        <f>VLOOKUP($C49,'Team Fixtures'!$A$2:$Q$21,9,FALSE)</f>
        <v>0.31746031746031744</v>
      </c>
      <c r="AC49" s="3" t="str">
        <f>VLOOKUP($C49,'Team Fixtures'!$A$2:$Q$21,10,FALSE)</f>
        <v>H</v>
      </c>
      <c r="AD49" s="22">
        <f t="shared" si="14"/>
        <v>0</v>
      </c>
      <c r="AE49" s="5">
        <f t="shared" si="4"/>
        <v>0</v>
      </c>
      <c r="AF49" s="20">
        <f t="shared" si="5"/>
        <v>0</v>
      </c>
      <c r="AG49" s="3">
        <f>VLOOKUP($C49,'Team Fixtures'!$A$2:$Q$21,2,FALSE)</f>
        <v>0.42328042328042326</v>
      </c>
      <c r="AH49" s="3">
        <f>VLOOKUP($C49,'Team Fixtures'!$A$2:$Q$21,12,FALSE)</f>
        <v>8.6580086580086577E-2</v>
      </c>
      <c r="AI49" s="3">
        <f>VLOOKUP($C49,'Team Fixtures'!$A$2:$Q$21,13,FALSE)</f>
        <v>0.33670033670033667</v>
      </c>
      <c r="AJ49" s="3" t="str">
        <f>VLOOKUP($C49,'Team Fixtures'!$A$2:$Q$21,14,FALSE)</f>
        <v>H</v>
      </c>
      <c r="AK49" s="22">
        <f t="shared" si="15"/>
        <v>0</v>
      </c>
      <c r="AL49" s="5">
        <f t="shared" si="6"/>
        <v>0</v>
      </c>
      <c r="AM49" s="20">
        <f t="shared" si="7"/>
        <v>0</v>
      </c>
      <c r="AN49" s="3">
        <f>VLOOKUP($C49,'Team Fixtures'!$A$2:$Q$21,2,FALSE)</f>
        <v>0.42328042328042326</v>
      </c>
      <c r="AO49" s="3">
        <f>VLOOKUP($C49,'Team Fixtures'!$A$2:$Q$21,16,FALSE)</f>
        <v>1.8674136321195144E-2</v>
      </c>
      <c r="AP49" s="3">
        <f>VLOOKUP($C49,'Team Fixtures'!$A$2:$Q$21,17,FALSE)</f>
        <v>0.40460628695922812</v>
      </c>
      <c r="AQ49" s="3" t="str">
        <f>VLOOKUP($C49,'Team Fixtures'!$A$2:$V$21,18,FALSE)</f>
        <v>A</v>
      </c>
      <c r="AR49" s="22">
        <f t="shared" si="16"/>
        <v>0</v>
      </c>
      <c r="AS49" s="5">
        <f t="shared" si="8"/>
        <v>0</v>
      </c>
      <c r="AT49" s="20">
        <f t="shared" si="9"/>
        <v>0</v>
      </c>
      <c r="AU49" s="3">
        <f>VLOOKUP($C49,'Team Fixtures'!$A$2:$Q$21,2,FALSE)</f>
        <v>0.42328042328042326</v>
      </c>
      <c r="AV49" s="3">
        <f>VLOOKUP($C49,'Team Fixtures'!$A$2:$V$21,20,FALSE)</f>
        <v>6.3492063492063489E-2</v>
      </c>
      <c r="AW49" s="3">
        <f>VLOOKUP($C49,'Team Fixtures'!$A$2:$V$21,21,FALSE)</f>
        <v>0.35978835978835977</v>
      </c>
      <c r="AX49" s="3" t="str">
        <f>VLOOKUP($C49,'Team Fixtures'!$A$2:$V$21,22,FALSE)</f>
        <v>H</v>
      </c>
      <c r="AY49" s="22">
        <f t="shared" si="17"/>
        <v>0</v>
      </c>
      <c r="AZ49" s="5">
        <f t="shared" si="18"/>
        <v>0</v>
      </c>
      <c r="BA49" s="20">
        <f t="shared" si="10"/>
        <v>0</v>
      </c>
      <c r="BB49" s="15">
        <f t="shared" si="11"/>
        <v>0</v>
      </c>
    </row>
    <row r="50" spans="1:54" x14ac:dyDescent="0.25">
      <c r="A50" t="str">
        <f>'Players Full'!CU50</f>
        <v>Morgan Rogers</v>
      </c>
      <c r="B50" t="str">
        <f>VLOOKUP(_xlfn.CONCAT('Players Full'!AK50,'Players Full'!BV50),'Players Summarised'!$A$1:$T$1000,20,0)</f>
        <v>MID</v>
      </c>
      <c r="C50" t="str">
        <f>VLOOKUP('Players Full'!CF50,Teams!$A$1:$G$21,6,0)</f>
        <v>Aston Villa</v>
      </c>
      <c r="D50">
        <f>'Players Full'!BD50/10</f>
        <v>7</v>
      </c>
      <c r="E50" s="10">
        <f>IFERROR(VLOOKUP($A50,'Starting Lineups'!$A$2:$C$510,3,FALSE),0)</f>
        <v>1</v>
      </c>
      <c r="F50" s="5">
        <f>VLOOKUP(A50,'Score &amp; Assist'!$A$1:$G$2000,6,0)</f>
        <v>0.29761904761904762</v>
      </c>
      <c r="G50" s="5">
        <f t="shared" si="0"/>
        <v>0.01</v>
      </c>
      <c r="H50" s="5">
        <f t="shared" si="12"/>
        <v>0</v>
      </c>
      <c r="I50" s="5">
        <f>VLOOKUP(A50,'Score &amp; Assist'!$A$1:$G$2000,7,0)</f>
        <v>0.19047619047619047</v>
      </c>
      <c r="J50" s="5">
        <f>VLOOKUP(A50,'Yellow Card'!$C$1:$E$987,3,0)</f>
        <v>0.26455026455026454</v>
      </c>
      <c r="K50" s="5">
        <f>VLOOKUP(C50,'Team Clean Sheet'!$C$2:$F$21,4,0)</f>
        <v>0.29039301310043669</v>
      </c>
      <c r="L50" s="5">
        <f>VLOOKUP(C50,'Team Total Goals'!$D$2:$N$21,10,0)</f>
        <v>0.35467980295566504</v>
      </c>
      <c r="M50" s="5">
        <f>VLOOKUP(C50,'Team Total Goals'!$D$2:$N$21,11,0)</f>
        <v>5.0949050949050945E-2</v>
      </c>
      <c r="N50" s="5" t="e">
        <f>VLOOKUP(A50,'Goalkeeper Saves'!$D$2:$N$15,10,0)</f>
        <v>#N/A</v>
      </c>
      <c r="O50" s="5" t="e">
        <f>VLOOKUP(A50,'Goalkeeper Saves'!$D$2:$N$15,11,0)</f>
        <v>#N/A</v>
      </c>
      <c r="P50" s="5">
        <f>IF(B50="DEF",IFERROR(VLOOKUP(A50,'Defensive Contribution - DEF'!A50:H546,8,FALSE),'Defensive Contribution - DEF'!K$2),0)</f>
        <v>0</v>
      </c>
      <c r="Q50" s="5">
        <f>IF(B50="MID",IFERROR(VLOOKUP(A50,'Defensive Contribution - MID'!A$2:I$500,9,FALSE),'Defensive Contribution - MID'!L$2),0)</f>
        <v>0.3857500506789166</v>
      </c>
      <c r="R50" s="22">
        <f t="shared" si="13"/>
        <v>4.906866659431814</v>
      </c>
      <c r="S50" s="5">
        <f t="shared" si="1"/>
        <v>9.4380317563155139E-2</v>
      </c>
      <c r="T50" s="20">
        <f t="shared" si="2"/>
        <v>5.095627294558124</v>
      </c>
      <c r="U50" s="3">
        <f>VLOOKUP($C50,'Team Fixtures'!$A$2:$Q$21,2,FALSE)</f>
        <v>0.42328042328042326</v>
      </c>
      <c r="V50" s="3">
        <f>VLOOKUP($C50,'Team Fixtures'!$A$2:$Q$21,4,FALSE)</f>
        <v>5.6022408963585429E-2</v>
      </c>
      <c r="W50" s="3">
        <f>VLOOKUP($C50,'Team Fixtures'!$A$2:$Q$21,5,FALSE)</f>
        <v>0.3672580143168378</v>
      </c>
      <c r="X50" s="3" t="str">
        <f>VLOOKUP($C50,'Team Fixtures'!$A$2:$Q$21,6,FALSE)</f>
        <v>A</v>
      </c>
      <c r="Y50" s="25">
        <f t="shared" si="3"/>
        <v>1.6733533075340261</v>
      </c>
      <c r="Z50" s="3">
        <f>VLOOKUP($C50,'Team Fixtures'!$A$2:$Q$21,2,FALSE)</f>
        <v>0.42328042328042326</v>
      </c>
      <c r="AA50" s="3">
        <f>VLOOKUP($C50,'Team Fixtures'!$A$2:$Q$21,8,FALSE)</f>
        <v>0.10582010582010581</v>
      </c>
      <c r="AB50" s="3">
        <f>VLOOKUP($C50,'Team Fixtures'!$A$2:$Q$21,9,FALSE)</f>
        <v>0.31746031746031744</v>
      </c>
      <c r="AC50" s="3" t="str">
        <f>VLOOKUP($C50,'Team Fixtures'!$A$2:$Q$21,10,FALSE)</f>
        <v>H</v>
      </c>
      <c r="AD50" s="22">
        <f t="shared" si="14"/>
        <v>5.6904194235541352</v>
      </c>
      <c r="AE50" s="5">
        <f t="shared" si="4"/>
        <v>0.11281104568084038</v>
      </c>
      <c r="AF50" s="20">
        <f t="shared" si="5"/>
        <v>5.9160415149158156</v>
      </c>
      <c r="AG50" s="3">
        <f>VLOOKUP($C50,'Team Fixtures'!$A$2:$Q$21,2,FALSE)</f>
        <v>0.42328042328042326</v>
      </c>
      <c r="AH50" s="3">
        <f>VLOOKUP($C50,'Team Fixtures'!$A$2:$Q$21,12,FALSE)</f>
        <v>8.6580086580086577E-2</v>
      </c>
      <c r="AI50" s="3">
        <f>VLOOKUP($C50,'Team Fixtures'!$A$2:$Q$21,13,FALSE)</f>
        <v>0.33670033670033667</v>
      </c>
      <c r="AJ50" s="3" t="str">
        <f>VLOOKUP($C50,'Team Fixtures'!$A$2:$Q$21,14,FALSE)</f>
        <v>H</v>
      </c>
      <c r="AK50" s="22">
        <f t="shared" si="15"/>
        <v>5.6909023538016195</v>
      </c>
      <c r="AL50" s="5">
        <f t="shared" si="6"/>
        <v>0.11282240516612169</v>
      </c>
      <c r="AM50" s="20">
        <f t="shared" si="7"/>
        <v>5.9165471641338625</v>
      </c>
      <c r="AN50" s="3">
        <f>VLOOKUP($C50,'Team Fixtures'!$A$2:$Q$21,2,FALSE)</f>
        <v>0.42328042328042326</v>
      </c>
      <c r="AO50" s="3">
        <f>VLOOKUP($C50,'Team Fixtures'!$A$2:$Q$21,16,FALSE)</f>
        <v>1.8674136321195144E-2</v>
      </c>
      <c r="AP50" s="3">
        <f>VLOOKUP($C50,'Team Fixtures'!$A$2:$Q$21,17,FALSE)</f>
        <v>0.40460628695922812</v>
      </c>
      <c r="AQ50" s="3" t="str">
        <f>VLOOKUP($C50,'Team Fixtures'!$A$2:$V$21,18,FALSE)</f>
        <v>A</v>
      </c>
      <c r="AR50" s="22">
        <f t="shared" si="16"/>
        <v>4.9078041122651666</v>
      </c>
      <c r="AS50" s="5">
        <f t="shared" si="8"/>
        <v>9.4402368328701247E-2</v>
      </c>
      <c r="AT50" s="20">
        <f t="shared" si="9"/>
        <v>5.0966088489225694</v>
      </c>
      <c r="AU50" s="3">
        <f>VLOOKUP($C50,'Team Fixtures'!$A$2:$Q$21,2,FALSE)</f>
        <v>0.42328042328042326</v>
      </c>
      <c r="AV50" s="3">
        <f>VLOOKUP($C50,'Team Fixtures'!$A$2:$V$21,20,FALSE)</f>
        <v>6.3492063492063489E-2</v>
      </c>
      <c r="AW50" s="3">
        <f>VLOOKUP($C50,'Team Fixtures'!$A$2:$V$21,21,FALSE)</f>
        <v>0.35978835978835977</v>
      </c>
      <c r="AX50" s="3" t="str">
        <f>VLOOKUP($C50,'Team Fixtures'!$A$2:$V$21,22,FALSE)</f>
        <v>H</v>
      </c>
      <c r="AY50" s="22">
        <f t="shared" si="17"/>
        <v>5.6914818700986025</v>
      </c>
      <c r="AZ50" s="5">
        <f t="shared" si="18"/>
        <v>0.11283603654845933</v>
      </c>
      <c r="BA50" s="20">
        <f t="shared" si="10"/>
        <v>5.9171539431955216</v>
      </c>
      <c r="BB50" s="15">
        <f t="shared" si="11"/>
        <v>19.435842041315894</v>
      </c>
    </row>
    <row r="51" spans="1:54" x14ac:dyDescent="0.25">
      <c r="A51" t="str">
        <f>'Players Full'!CU51</f>
        <v>Youri Tielemans</v>
      </c>
      <c r="B51" t="str">
        <f>VLOOKUP(_xlfn.CONCAT('Players Full'!AK51,'Players Full'!BV51),'Players Summarised'!$A$1:$T$1000,20,0)</f>
        <v>MID</v>
      </c>
      <c r="C51" t="str">
        <f>VLOOKUP('Players Full'!CF51,Teams!$A$1:$G$21,6,0)</f>
        <v>Aston Villa</v>
      </c>
      <c r="D51">
        <f>'Players Full'!BD51/10</f>
        <v>6</v>
      </c>
      <c r="E51" s="10">
        <f>IFERROR(VLOOKUP($A51,'Starting Lineups'!$A$2:$C$510,3,FALSE),0)</f>
        <v>1</v>
      </c>
      <c r="F51" s="5">
        <f>VLOOKUP(A51,'Score &amp; Assist'!$A$1:$G$2000,6,0)</f>
        <v>0.14652014652014653</v>
      </c>
      <c r="G51" s="5">
        <f t="shared" si="0"/>
        <v>0.01</v>
      </c>
      <c r="H51" s="5">
        <f t="shared" si="12"/>
        <v>0</v>
      </c>
      <c r="I51" s="5">
        <f>VLOOKUP(A51,'Score &amp; Assist'!$A$1:$G$2000,7,0)</f>
        <v>0.15873015873015872</v>
      </c>
      <c r="J51" s="5">
        <f>VLOOKUP(A51,'Yellow Card'!$C$1:$E$987,3,0)</f>
        <v>0.26455026455026454</v>
      </c>
      <c r="K51" s="5">
        <f>VLOOKUP(C51,'Team Clean Sheet'!$C$2:$F$21,4,0)</f>
        <v>0.29039301310043669</v>
      </c>
      <c r="L51" s="5">
        <f>VLOOKUP(C51,'Team Total Goals'!$D$2:$N$21,10,0)</f>
        <v>0.35467980295566504</v>
      </c>
      <c r="M51" s="5">
        <f>VLOOKUP(C51,'Team Total Goals'!$D$2:$N$21,11,0)</f>
        <v>5.0949050949050945E-2</v>
      </c>
      <c r="N51" s="5" t="e">
        <f>VLOOKUP(A51,'Goalkeeper Saves'!$D$2:$N$15,10,0)</f>
        <v>#N/A</v>
      </c>
      <c r="O51" s="5" t="e">
        <f>VLOOKUP(A51,'Goalkeeper Saves'!$D$2:$N$15,11,0)</f>
        <v>#N/A</v>
      </c>
      <c r="P51" s="5">
        <f>IF(B51="DEF",IFERROR(VLOOKUP(A51,'Defensive Contribution - DEF'!A51:H547,8,FALSE),'Defensive Contribution - DEF'!K$2),0)</f>
        <v>0</v>
      </c>
      <c r="Q51" s="5">
        <f>IF(B51="MID",IFERROR(VLOOKUP(A51,'Defensive Contribution - MID'!A$2:I$500,9,FALSE),'Defensive Contribution - MID'!L$2),0)</f>
        <v>0.37836615043379129</v>
      </c>
      <c r="R51" s="22">
        <f t="shared" si="13"/>
        <v>4.0413662582089636</v>
      </c>
      <c r="S51" s="5">
        <f t="shared" si="1"/>
        <v>7.4022017125591241E-2</v>
      </c>
      <c r="T51" s="20">
        <f t="shared" si="2"/>
        <v>4.1894102924601464</v>
      </c>
      <c r="U51" s="3">
        <f>VLOOKUP($C51,'Team Fixtures'!$A$2:$Q$21,2,FALSE)</f>
        <v>0.42328042328042326</v>
      </c>
      <c r="V51" s="3">
        <f>VLOOKUP($C51,'Team Fixtures'!$A$2:$Q$21,4,FALSE)</f>
        <v>5.6022408963585429E-2</v>
      </c>
      <c r="W51" s="3">
        <f>VLOOKUP($C51,'Team Fixtures'!$A$2:$Q$21,5,FALSE)</f>
        <v>0.3672580143168378</v>
      </c>
      <c r="X51" s="3" t="str">
        <f>VLOOKUP($C51,'Team Fixtures'!$A$2:$Q$21,6,FALSE)</f>
        <v>A</v>
      </c>
      <c r="Y51" s="25">
        <f t="shared" si="3"/>
        <v>1.3781979549274024</v>
      </c>
      <c r="Z51" s="3">
        <f>VLOOKUP($C51,'Team Fixtures'!$A$2:$Q$21,2,FALSE)</f>
        <v>0.42328042328042326</v>
      </c>
      <c r="AA51" s="3">
        <f>VLOOKUP($C51,'Team Fixtures'!$A$2:$Q$21,8,FALSE)</f>
        <v>0.10582010582010581</v>
      </c>
      <c r="AB51" s="3">
        <f>VLOOKUP($C51,'Team Fixtures'!$A$2:$Q$21,9,FALSE)</f>
        <v>0.31746031746031744</v>
      </c>
      <c r="AC51" s="3" t="str">
        <f>VLOOKUP($C51,'Team Fixtures'!$A$2:$Q$21,10,FALSE)</f>
        <v>H</v>
      </c>
      <c r="AD51" s="22">
        <f t="shared" si="14"/>
        <v>4.6867116328103995</v>
      </c>
      <c r="AE51" s="5">
        <f t="shared" si="4"/>
        <v>8.9201831026966216E-2</v>
      </c>
      <c r="AF51" s="20">
        <f t="shared" si="5"/>
        <v>4.8651152948643315</v>
      </c>
      <c r="AG51" s="3">
        <f>VLOOKUP($C51,'Team Fixtures'!$A$2:$Q$21,2,FALSE)</f>
        <v>0.42328042328042326</v>
      </c>
      <c r="AH51" s="3">
        <f>VLOOKUP($C51,'Team Fixtures'!$A$2:$Q$21,12,FALSE)</f>
        <v>8.6580086580086577E-2</v>
      </c>
      <c r="AI51" s="3">
        <f>VLOOKUP($C51,'Team Fixtures'!$A$2:$Q$21,13,FALSE)</f>
        <v>0.33670033670033667</v>
      </c>
      <c r="AJ51" s="3" t="str">
        <f>VLOOKUP($C51,'Team Fixtures'!$A$2:$Q$21,14,FALSE)</f>
        <v>H</v>
      </c>
      <c r="AK51" s="22">
        <f t="shared" si="15"/>
        <v>4.6871093811379394</v>
      </c>
      <c r="AL51" s="5">
        <f t="shared" si="6"/>
        <v>8.921118686312661E-2</v>
      </c>
      <c r="AM51" s="20">
        <f t="shared" si="7"/>
        <v>4.8655317548641923</v>
      </c>
      <c r="AN51" s="3">
        <f>VLOOKUP($C51,'Team Fixtures'!$A$2:$Q$21,2,FALSE)</f>
        <v>0.42328042328042326</v>
      </c>
      <c r="AO51" s="3">
        <f>VLOOKUP($C51,'Team Fixtures'!$A$2:$Q$21,16,FALSE)</f>
        <v>1.8674136321195144E-2</v>
      </c>
      <c r="AP51" s="3">
        <f>VLOOKUP($C51,'Team Fixtures'!$A$2:$Q$21,17,FALSE)</f>
        <v>0.40460628695922812</v>
      </c>
      <c r="AQ51" s="3" t="str">
        <f>VLOOKUP($C51,'Team Fixtures'!$A$2:$V$21,18,FALSE)</f>
        <v>A</v>
      </c>
      <c r="AR51" s="22">
        <f t="shared" si="16"/>
        <v>4.0421383579036014</v>
      </c>
      <c r="AS51" s="5">
        <f t="shared" si="8"/>
        <v>7.4040178454608516E-2</v>
      </c>
      <c r="AT51" s="20">
        <f t="shared" si="9"/>
        <v>4.1902187148128185</v>
      </c>
      <c r="AU51" s="3">
        <f>VLOOKUP($C51,'Team Fixtures'!$A$2:$Q$21,2,FALSE)</f>
        <v>0.42328042328042326</v>
      </c>
      <c r="AV51" s="3">
        <f>VLOOKUP($C51,'Team Fixtures'!$A$2:$V$21,20,FALSE)</f>
        <v>6.3492063492063489E-2</v>
      </c>
      <c r="AW51" s="3">
        <f>VLOOKUP($C51,'Team Fixtures'!$A$2:$V$21,21,FALSE)</f>
        <v>0.35978835978835977</v>
      </c>
      <c r="AX51" s="3" t="str">
        <f>VLOOKUP($C51,'Team Fixtures'!$A$2:$V$21,22,FALSE)</f>
        <v>H</v>
      </c>
      <c r="AY51" s="22">
        <f t="shared" si="17"/>
        <v>4.6875866791309884</v>
      </c>
      <c r="AZ51" s="5">
        <f t="shared" si="18"/>
        <v>8.9222413866519107E-2</v>
      </c>
      <c r="BA51" s="20">
        <f t="shared" si="10"/>
        <v>4.8660315068640267</v>
      </c>
      <c r="BB51" s="15">
        <f t="shared" si="11"/>
        <v>15.981663417392422</v>
      </c>
    </row>
    <row r="52" spans="1:54" x14ac:dyDescent="0.25">
      <c r="A52" t="str">
        <f>'Players Full'!CU52</f>
        <v>Leon Bailey</v>
      </c>
      <c r="B52" t="str">
        <f>VLOOKUP(_xlfn.CONCAT('Players Full'!AK52,'Players Full'!BV52),'Players Summarised'!$A$1:$T$1000,20,0)</f>
        <v>MID</v>
      </c>
      <c r="C52" t="str">
        <f>VLOOKUP('Players Full'!CF52,Teams!$A$1:$G$21,6,0)</f>
        <v>Aston Villa</v>
      </c>
      <c r="D52">
        <f>'Players Full'!BD52/10</f>
        <v>5.5</v>
      </c>
      <c r="E52" s="10">
        <f>IFERROR(VLOOKUP($A52,'Starting Lineups'!$A$2:$C$510,3,FALSE),0)</f>
        <v>0</v>
      </c>
      <c r="F52" s="5">
        <f>VLOOKUP(A52,'Score &amp; Assist'!$A$1:$G$2000,6,0)</f>
        <v>0.21164021164021163</v>
      </c>
      <c r="G52" s="5">
        <f t="shared" si="0"/>
        <v>0.01</v>
      </c>
      <c r="H52" s="5">
        <f t="shared" si="12"/>
        <v>0</v>
      </c>
      <c r="I52" s="5">
        <f>VLOOKUP(A52,'Score &amp; Assist'!$A$1:$G$2000,7,0)</f>
        <v>0.17316017316017315</v>
      </c>
      <c r="J52" s="5">
        <f>VLOOKUP(A52,'Yellow Card'!$C$1:$E$987,3,0)</f>
        <v>0.26455026455026454</v>
      </c>
      <c r="K52" s="5">
        <f>VLOOKUP(C52,'Team Clean Sheet'!$C$2:$F$21,4,0)</f>
        <v>0.29039301310043669</v>
      </c>
      <c r="L52" s="5">
        <f>VLOOKUP(C52,'Team Total Goals'!$D$2:$N$21,10,0)</f>
        <v>0.35467980295566504</v>
      </c>
      <c r="M52" s="5">
        <f>VLOOKUP(C52,'Team Total Goals'!$D$2:$N$21,11,0)</f>
        <v>5.0949050949050945E-2</v>
      </c>
      <c r="N52" s="5" t="e">
        <f>VLOOKUP(A52,'Goalkeeper Saves'!$D$2:$N$15,10,0)</f>
        <v>#N/A</v>
      </c>
      <c r="O52" s="5" t="e">
        <f>VLOOKUP(A52,'Goalkeeper Saves'!$D$2:$N$15,11,0)</f>
        <v>#N/A</v>
      </c>
      <c r="P52" s="5">
        <f>IF(B52="DEF",IFERROR(VLOOKUP(A52,'Defensive Contribution - DEF'!A52:H548,8,FALSE),'Defensive Contribution - DEF'!K$2),0)</f>
        <v>0</v>
      </c>
      <c r="Q52" s="5">
        <f>IF(B52="MID",IFERROR(VLOOKUP(A52,'Defensive Contribution - MID'!A$2:I$500,9,FALSE),'Defensive Contribution - MID'!L$2),0)</f>
        <v>0.3857500506789166</v>
      </c>
      <c r="R52" s="22">
        <f t="shared" si="13"/>
        <v>0</v>
      </c>
      <c r="S52" s="5">
        <f t="shared" si="1"/>
        <v>0</v>
      </c>
      <c r="T52" s="20">
        <f t="shared" si="2"/>
        <v>0</v>
      </c>
      <c r="U52" s="3">
        <f>VLOOKUP($C52,'Team Fixtures'!$A$2:$Q$21,2,FALSE)</f>
        <v>0.42328042328042326</v>
      </c>
      <c r="V52" s="3">
        <f>VLOOKUP($C52,'Team Fixtures'!$A$2:$Q$21,4,FALSE)</f>
        <v>5.6022408963585429E-2</v>
      </c>
      <c r="W52" s="3">
        <f>VLOOKUP($C52,'Team Fixtures'!$A$2:$Q$21,5,FALSE)</f>
        <v>0.3672580143168378</v>
      </c>
      <c r="X52" s="3" t="str">
        <f>VLOOKUP($C52,'Team Fixtures'!$A$2:$Q$21,6,FALSE)</f>
        <v>A</v>
      </c>
      <c r="Y52" s="25">
        <f t="shared" si="3"/>
        <v>0</v>
      </c>
      <c r="Z52" s="3">
        <f>VLOOKUP($C52,'Team Fixtures'!$A$2:$Q$21,2,FALSE)</f>
        <v>0.42328042328042326</v>
      </c>
      <c r="AA52" s="3">
        <f>VLOOKUP($C52,'Team Fixtures'!$A$2:$Q$21,8,FALSE)</f>
        <v>0.10582010582010581</v>
      </c>
      <c r="AB52" s="3">
        <f>VLOOKUP($C52,'Team Fixtures'!$A$2:$Q$21,9,FALSE)</f>
        <v>0.31746031746031744</v>
      </c>
      <c r="AC52" s="3" t="str">
        <f>VLOOKUP($C52,'Team Fixtures'!$A$2:$Q$21,10,FALSE)</f>
        <v>H</v>
      </c>
      <c r="AD52" s="22">
        <f t="shared" si="14"/>
        <v>0</v>
      </c>
      <c r="AE52" s="5">
        <f t="shared" si="4"/>
        <v>0</v>
      </c>
      <c r="AF52" s="20">
        <f t="shared" si="5"/>
        <v>0</v>
      </c>
      <c r="AG52" s="3">
        <f>VLOOKUP($C52,'Team Fixtures'!$A$2:$Q$21,2,FALSE)</f>
        <v>0.42328042328042326</v>
      </c>
      <c r="AH52" s="3">
        <f>VLOOKUP($C52,'Team Fixtures'!$A$2:$Q$21,12,FALSE)</f>
        <v>8.6580086580086577E-2</v>
      </c>
      <c r="AI52" s="3">
        <f>VLOOKUP($C52,'Team Fixtures'!$A$2:$Q$21,13,FALSE)</f>
        <v>0.33670033670033667</v>
      </c>
      <c r="AJ52" s="3" t="str">
        <f>VLOOKUP($C52,'Team Fixtures'!$A$2:$Q$21,14,FALSE)</f>
        <v>H</v>
      </c>
      <c r="AK52" s="22">
        <f t="shared" si="15"/>
        <v>0</v>
      </c>
      <c r="AL52" s="5">
        <f t="shared" si="6"/>
        <v>0</v>
      </c>
      <c r="AM52" s="20">
        <f t="shared" si="7"/>
        <v>0</v>
      </c>
      <c r="AN52" s="3">
        <f>VLOOKUP($C52,'Team Fixtures'!$A$2:$Q$21,2,FALSE)</f>
        <v>0.42328042328042326</v>
      </c>
      <c r="AO52" s="3">
        <f>VLOOKUP($C52,'Team Fixtures'!$A$2:$Q$21,16,FALSE)</f>
        <v>1.8674136321195144E-2</v>
      </c>
      <c r="AP52" s="3">
        <f>VLOOKUP($C52,'Team Fixtures'!$A$2:$Q$21,17,FALSE)</f>
        <v>0.40460628695922812</v>
      </c>
      <c r="AQ52" s="3" t="str">
        <f>VLOOKUP($C52,'Team Fixtures'!$A$2:$V$21,18,FALSE)</f>
        <v>A</v>
      </c>
      <c r="AR52" s="22">
        <f t="shared" si="16"/>
        <v>0</v>
      </c>
      <c r="AS52" s="5">
        <f t="shared" si="8"/>
        <v>0</v>
      </c>
      <c r="AT52" s="20">
        <f t="shared" si="9"/>
        <v>0</v>
      </c>
      <c r="AU52" s="3">
        <f>VLOOKUP($C52,'Team Fixtures'!$A$2:$Q$21,2,FALSE)</f>
        <v>0.42328042328042326</v>
      </c>
      <c r="AV52" s="3">
        <f>VLOOKUP($C52,'Team Fixtures'!$A$2:$V$21,20,FALSE)</f>
        <v>6.3492063492063489E-2</v>
      </c>
      <c r="AW52" s="3">
        <f>VLOOKUP($C52,'Team Fixtures'!$A$2:$V$21,21,FALSE)</f>
        <v>0.35978835978835977</v>
      </c>
      <c r="AX52" s="3" t="str">
        <f>VLOOKUP($C52,'Team Fixtures'!$A$2:$V$21,22,FALSE)</f>
        <v>H</v>
      </c>
      <c r="AY52" s="22">
        <f t="shared" si="17"/>
        <v>0</v>
      </c>
      <c r="AZ52" s="5">
        <f t="shared" si="18"/>
        <v>0</v>
      </c>
      <c r="BA52" s="20">
        <f t="shared" si="10"/>
        <v>0</v>
      </c>
      <c r="BB52" s="15">
        <f t="shared" si="11"/>
        <v>0</v>
      </c>
    </row>
    <row r="53" spans="1:54" x14ac:dyDescent="0.25">
      <c r="A53" t="str">
        <f>'Players Full'!CU53</f>
        <v>Emiliano BuendÃ­a Stati</v>
      </c>
      <c r="B53" t="str">
        <f>VLOOKUP(_xlfn.CONCAT('Players Full'!AK53,'Players Full'!BV53),'Players Summarised'!$A$1:$T$1000,20,0)</f>
        <v>MID</v>
      </c>
      <c r="C53" t="str">
        <f>VLOOKUP('Players Full'!CF53,Teams!$A$1:$G$21,6,0)</f>
        <v>Aston Villa</v>
      </c>
      <c r="D53">
        <f>'Players Full'!BD53/10</f>
        <v>5.5</v>
      </c>
      <c r="E53" s="10">
        <f>IFERROR(VLOOKUP($A53,'Starting Lineups'!$A$2:$C$510,3,FALSE),0)</f>
        <v>0</v>
      </c>
      <c r="F53" s="5" t="e">
        <f>VLOOKUP(A53,'Score &amp; Assist'!$A$1:$G$2000,6,0)</f>
        <v>#N/A</v>
      </c>
      <c r="G53" s="5" t="e">
        <f t="shared" si="0"/>
        <v>#N/A</v>
      </c>
      <c r="H53" s="5" t="e">
        <f t="shared" si="12"/>
        <v>#N/A</v>
      </c>
      <c r="I53" s="5" t="e">
        <f>VLOOKUP(A53,'Score &amp; Assist'!$A$1:$G$2000,7,0)</f>
        <v>#N/A</v>
      </c>
      <c r="J53" s="5" t="e">
        <f>VLOOKUP(A53,'Yellow Card'!$C$1:$E$987,3,0)</f>
        <v>#N/A</v>
      </c>
      <c r="K53" s="5">
        <f>VLOOKUP(C53,'Team Clean Sheet'!$C$2:$F$21,4,0)</f>
        <v>0.29039301310043669</v>
      </c>
      <c r="L53" s="5">
        <f>VLOOKUP(C53,'Team Total Goals'!$D$2:$N$21,10,0)</f>
        <v>0.35467980295566504</v>
      </c>
      <c r="M53" s="5">
        <f>VLOOKUP(C53,'Team Total Goals'!$D$2:$N$21,11,0)</f>
        <v>5.0949050949050945E-2</v>
      </c>
      <c r="N53" s="5" t="e">
        <f>VLOOKUP(A53,'Goalkeeper Saves'!$D$2:$N$15,10,0)</f>
        <v>#N/A</v>
      </c>
      <c r="O53" s="5" t="e">
        <f>VLOOKUP(A53,'Goalkeeper Saves'!$D$2:$N$15,11,0)</f>
        <v>#N/A</v>
      </c>
      <c r="P53" s="5">
        <f>IF(B53="DEF",IFERROR(VLOOKUP(A53,'Defensive Contribution - DEF'!A53:H549,8,FALSE),'Defensive Contribution - DEF'!K$2),0)</f>
        <v>0</v>
      </c>
      <c r="Q53" s="5">
        <f>IF(B53="MID",IFERROR(VLOOKUP(A53,'Defensive Contribution - MID'!A$2:I$500,9,FALSE),'Defensive Contribution - MID'!L$2),0)</f>
        <v>0.3857500506789166</v>
      </c>
      <c r="R53" s="22">
        <f t="shared" si="13"/>
        <v>0</v>
      </c>
      <c r="S53" s="5">
        <f t="shared" si="1"/>
        <v>0</v>
      </c>
      <c r="T53" s="20">
        <f t="shared" si="2"/>
        <v>0</v>
      </c>
      <c r="U53" s="3">
        <f>VLOOKUP($C53,'Team Fixtures'!$A$2:$Q$21,2,FALSE)</f>
        <v>0.42328042328042326</v>
      </c>
      <c r="V53" s="3">
        <f>VLOOKUP($C53,'Team Fixtures'!$A$2:$Q$21,4,FALSE)</f>
        <v>5.6022408963585429E-2</v>
      </c>
      <c r="W53" s="3">
        <f>VLOOKUP($C53,'Team Fixtures'!$A$2:$Q$21,5,FALSE)</f>
        <v>0.3672580143168378</v>
      </c>
      <c r="X53" s="3" t="str">
        <f>VLOOKUP($C53,'Team Fixtures'!$A$2:$Q$21,6,FALSE)</f>
        <v>A</v>
      </c>
      <c r="Y53" s="25">
        <f t="shared" si="3"/>
        <v>0</v>
      </c>
      <c r="Z53" s="3">
        <f>VLOOKUP($C53,'Team Fixtures'!$A$2:$Q$21,2,FALSE)</f>
        <v>0.42328042328042326</v>
      </c>
      <c r="AA53" s="3">
        <f>VLOOKUP($C53,'Team Fixtures'!$A$2:$Q$21,8,FALSE)</f>
        <v>0.10582010582010581</v>
      </c>
      <c r="AB53" s="3">
        <f>VLOOKUP($C53,'Team Fixtures'!$A$2:$Q$21,9,FALSE)</f>
        <v>0.31746031746031744</v>
      </c>
      <c r="AC53" s="3" t="str">
        <f>VLOOKUP($C53,'Team Fixtures'!$A$2:$Q$21,10,FALSE)</f>
        <v>H</v>
      </c>
      <c r="AD53" s="22">
        <f t="shared" si="14"/>
        <v>0</v>
      </c>
      <c r="AE53" s="5">
        <f t="shared" si="4"/>
        <v>0</v>
      </c>
      <c r="AF53" s="20">
        <f t="shared" si="5"/>
        <v>0</v>
      </c>
      <c r="AG53" s="3">
        <f>VLOOKUP($C53,'Team Fixtures'!$A$2:$Q$21,2,FALSE)</f>
        <v>0.42328042328042326</v>
      </c>
      <c r="AH53" s="3">
        <f>VLOOKUP($C53,'Team Fixtures'!$A$2:$Q$21,12,FALSE)</f>
        <v>8.6580086580086577E-2</v>
      </c>
      <c r="AI53" s="3">
        <f>VLOOKUP($C53,'Team Fixtures'!$A$2:$Q$21,13,FALSE)</f>
        <v>0.33670033670033667</v>
      </c>
      <c r="AJ53" s="3" t="str">
        <f>VLOOKUP($C53,'Team Fixtures'!$A$2:$Q$21,14,FALSE)</f>
        <v>H</v>
      </c>
      <c r="AK53" s="22">
        <f t="shared" si="15"/>
        <v>0</v>
      </c>
      <c r="AL53" s="5">
        <f t="shared" si="6"/>
        <v>0</v>
      </c>
      <c r="AM53" s="20">
        <f t="shared" si="7"/>
        <v>0</v>
      </c>
      <c r="AN53" s="3">
        <f>VLOOKUP($C53,'Team Fixtures'!$A$2:$Q$21,2,FALSE)</f>
        <v>0.42328042328042326</v>
      </c>
      <c r="AO53" s="3">
        <f>VLOOKUP($C53,'Team Fixtures'!$A$2:$Q$21,16,FALSE)</f>
        <v>1.8674136321195144E-2</v>
      </c>
      <c r="AP53" s="3">
        <f>VLOOKUP($C53,'Team Fixtures'!$A$2:$Q$21,17,FALSE)</f>
        <v>0.40460628695922812</v>
      </c>
      <c r="AQ53" s="3" t="str">
        <f>VLOOKUP($C53,'Team Fixtures'!$A$2:$V$21,18,FALSE)</f>
        <v>A</v>
      </c>
      <c r="AR53" s="22">
        <f t="shared" si="16"/>
        <v>0</v>
      </c>
      <c r="AS53" s="5">
        <f t="shared" si="8"/>
        <v>0</v>
      </c>
      <c r="AT53" s="20">
        <f t="shared" si="9"/>
        <v>0</v>
      </c>
      <c r="AU53" s="3">
        <f>VLOOKUP($C53,'Team Fixtures'!$A$2:$Q$21,2,FALSE)</f>
        <v>0.42328042328042326</v>
      </c>
      <c r="AV53" s="3">
        <f>VLOOKUP($C53,'Team Fixtures'!$A$2:$V$21,20,FALSE)</f>
        <v>6.3492063492063489E-2</v>
      </c>
      <c r="AW53" s="3">
        <f>VLOOKUP($C53,'Team Fixtures'!$A$2:$V$21,21,FALSE)</f>
        <v>0.35978835978835977</v>
      </c>
      <c r="AX53" s="3" t="str">
        <f>VLOOKUP($C53,'Team Fixtures'!$A$2:$V$21,22,FALSE)</f>
        <v>H</v>
      </c>
      <c r="AY53" s="22">
        <f t="shared" si="17"/>
        <v>0</v>
      </c>
      <c r="AZ53" s="5">
        <f t="shared" si="18"/>
        <v>0</v>
      </c>
      <c r="BA53" s="20">
        <f t="shared" si="10"/>
        <v>0</v>
      </c>
      <c r="BB53" s="15">
        <f t="shared" si="11"/>
        <v>0</v>
      </c>
    </row>
    <row r="54" spans="1:54" x14ac:dyDescent="0.25">
      <c r="A54" t="str">
        <f>'Players Full'!CU54</f>
        <v>Samuel Iling-Junior</v>
      </c>
      <c r="B54" t="str">
        <f>VLOOKUP(_xlfn.CONCAT('Players Full'!AK54,'Players Full'!BV54),'Players Summarised'!$A$1:$T$1000,20,0)</f>
        <v>MID</v>
      </c>
      <c r="C54" t="str">
        <f>VLOOKUP('Players Full'!CF54,Teams!$A$1:$G$21,6,0)</f>
        <v>Aston Villa</v>
      </c>
      <c r="D54">
        <f>'Players Full'!BD54/10</f>
        <v>5.5</v>
      </c>
      <c r="E54" s="10">
        <f>IFERROR(VLOOKUP($A54,'Starting Lineups'!$A$2:$C$510,3,FALSE),0)</f>
        <v>0</v>
      </c>
      <c r="F54" s="5">
        <f>VLOOKUP(A54,'Score &amp; Assist'!$A$1:$G$2000,6,0)</f>
        <v>0.19047619047619047</v>
      </c>
      <c r="G54" s="5">
        <f t="shared" si="0"/>
        <v>0.01</v>
      </c>
      <c r="H54" s="5">
        <f t="shared" si="12"/>
        <v>0</v>
      </c>
      <c r="I54" s="5">
        <f>VLOOKUP(A54,'Score &amp; Assist'!$A$1:$G$2000,7,0)</f>
        <v>0.15873015873015872</v>
      </c>
      <c r="J54" s="5">
        <f>VLOOKUP(A54,'Yellow Card'!$C$1:$E$987,3,0)</f>
        <v>0.34632034632034631</v>
      </c>
      <c r="K54" s="5">
        <f>VLOOKUP(C54,'Team Clean Sheet'!$C$2:$F$21,4,0)</f>
        <v>0.29039301310043669</v>
      </c>
      <c r="L54" s="5">
        <f>VLOOKUP(C54,'Team Total Goals'!$D$2:$N$21,10,0)</f>
        <v>0.35467980295566504</v>
      </c>
      <c r="M54" s="5">
        <f>VLOOKUP(C54,'Team Total Goals'!$D$2:$N$21,11,0)</f>
        <v>5.0949050949050945E-2</v>
      </c>
      <c r="N54" s="5" t="e">
        <f>VLOOKUP(A54,'Goalkeeper Saves'!$D$2:$N$15,10,0)</f>
        <v>#N/A</v>
      </c>
      <c r="O54" s="5" t="e">
        <f>VLOOKUP(A54,'Goalkeeper Saves'!$D$2:$N$15,11,0)</f>
        <v>#N/A</v>
      </c>
      <c r="P54" s="5">
        <f>IF(B54="DEF",IFERROR(VLOOKUP(A54,'Defensive Contribution - DEF'!A54:H550,8,FALSE),'Defensive Contribution - DEF'!K$2),0)</f>
        <v>0</v>
      </c>
      <c r="Q54" s="5">
        <f>IF(B54="MID",IFERROR(VLOOKUP(A54,'Defensive Contribution - MID'!A$2:I$500,9,FALSE),'Defensive Contribution - MID'!L$2),0)</f>
        <v>0.3857500506789166</v>
      </c>
      <c r="R54" s="22">
        <f t="shared" si="13"/>
        <v>0</v>
      </c>
      <c r="S54" s="5">
        <f t="shared" si="1"/>
        <v>0</v>
      </c>
      <c r="T54" s="20">
        <f t="shared" si="2"/>
        <v>0</v>
      </c>
      <c r="U54" s="3">
        <f>VLOOKUP($C54,'Team Fixtures'!$A$2:$Q$21,2,FALSE)</f>
        <v>0.42328042328042326</v>
      </c>
      <c r="V54" s="3">
        <f>VLOOKUP($C54,'Team Fixtures'!$A$2:$Q$21,4,FALSE)</f>
        <v>5.6022408963585429E-2</v>
      </c>
      <c r="W54" s="3">
        <f>VLOOKUP($C54,'Team Fixtures'!$A$2:$Q$21,5,FALSE)</f>
        <v>0.3672580143168378</v>
      </c>
      <c r="X54" s="3" t="str">
        <f>VLOOKUP($C54,'Team Fixtures'!$A$2:$Q$21,6,FALSE)</f>
        <v>A</v>
      </c>
      <c r="Y54" s="25">
        <f t="shared" si="3"/>
        <v>0</v>
      </c>
      <c r="Z54" s="3">
        <f>VLOOKUP($C54,'Team Fixtures'!$A$2:$Q$21,2,FALSE)</f>
        <v>0.42328042328042326</v>
      </c>
      <c r="AA54" s="3">
        <f>VLOOKUP($C54,'Team Fixtures'!$A$2:$Q$21,8,FALSE)</f>
        <v>0.10582010582010581</v>
      </c>
      <c r="AB54" s="3">
        <f>VLOOKUP($C54,'Team Fixtures'!$A$2:$Q$21,9,FALSE)</f>
        <v>0.31746031746031744</v>
      </c>
      <c r="AC54" s="3" t="str">
        <f>VLOOKUP($C54,'Team Fixtures'!$A$2:$Q$21,10,FALSE)</f>
        <v>H</v>
      </c>
      <c r="AD54" s="22">
        <f t="shared" si="14"/>
        <v>0</v>
      </c>
      <c r="AE54" s="5">
        <f t="shared" si="4"/>
        <v>0</v>
      </c>
      <c r="AF54" s="20">
        <f t="shared" si="5"/>
        <v>0</v>
      </c>
      <c r="AG54" s="3">
        <f>VLOOKUP($C54,'Team Fixtures'!$A$2:$Q$21,2,FALSE)</f>
        <v>0.42328042328042326</v>
      </c>
      <c r="AH54" s="3">
        <f>VLOOKUP($C54,'Team Fixtures'!$A$2:$Q$21,12,FALSE)</f>
        <v>8.6580086580086577E-2</v>
      </c>
      <c r="AI54" s="3">
        <f>VLOOKUP($C54,'Team Fixtures'!$A$2:$Q$21,13,FALSE)</f>
        <v>0.33670033670033667</v>
      </c>
      <c r="AJ54" s="3" t="str">
        <f>VLOOKUP($C54,'Team Fixtures'!$A$2:$Q$21,14,FALSE)</f>
        <v>H</v>
      </c>
      <c r="AK54" s="22">
        <f t="shared" si="15"/>
        <v>0</v>
      </c>
      <c r="AL54" s="5">
        <f t="shared" si="6"/>
        <v>0</v>
      </c>
      <c r="AM54" s="20">
        <f t="shared" si="7"/>
        <v>0</v>
      </c>
      <c r="AN54" s="3">
        <f>VLOOKUP($C54,'Team Fixtures'!$A$2:$Q$21,2,FALSE)</f>
        <v>0.42328042328042326</v>
      </c>
      <c r="AO54" s="3">
        <f>VLOOKUP($C54,'Team Fixtures'!$A$2:$Q$21,16,FALSE)</f>
        <v>1.8674136321195144E-2</v>
      </c>
      <c r="AP54" s="3">
        <f>VLOOKUP($C54,'Team Fixtures'!$A$2:$Q$21,17,FALSE)</f>
        <v>0.40460628695922812</v>
      </c>
      <c r="AQ54" s="3" t="str">
        <f>VLOOKUP($C54,'Team Fixtures'!$A$2:$V$21,18,FALSE)</f>
        <v>A</v>
      </c>
      <c r="AR54" s="22">
        <f t="shared" si="16"/>
        <v>0</v>
      </c>
      <c r="AS54" s="5">
        <f t="shared" si="8"/>
        <v>0</v>
      </c>
      <c r="AT54" s="20">
        <f t="shared" si="9"/>
        <v>0</v>
      </c>
      <c r="AU54" s="3">
        <f>VLOOKUP($C54,'Team Fixtures'!$A$2:$Q$21,2,FALSE)</f>
        <v>0.42328042328042326</v>
      </c>
      <c r="AV54" s="3">
        <f>VLOOKUP($C54,'Team Fixtures'!$A$2:$V$21,20,FALSE)</f>
        <v>6.3492063492063489E-2</v>
      </c>
      <c r="AW54" s="3">
        <f>VLOOKUP($C54,'Team Fixtures'!$A$2:$V$21,21,FALSE)</f>
        <v>0.35978835978835977</v>
      </c>
      <c r="AX54" s="3" t="str">
        <f>VLOOKUP($C54,'Team Fixtures'!$A$2:$V$21,22,FALSE)</f>
        <v>H</v>
      </c>
      <c r="AY54" s="22">
        <f t="shared" si="17"/>
        <v>0</v>
      </c>
      <c r="AZ54" s="5">
        <f t="shared" si="18"/>
        <v>0</v>
      </c>
      <c r="BA54" s="20">
        <f t="shared" si="10"/>
        <v>0</v>
      </c>
      <c r="BB54" s="15">
        <f t="shared" si="11"/>
        <v>0</v>
      </c>
    </row>
    <row r="55" spans="1:54" x14ac:dyDescent="0.25">
      <c r="A55" t="str">
        <f>'Players Full'!CU55</f>
        <v>Jacob Ramsey</v>
      </c>
      <c r="B55" t="str">
        <f>VLOOKUP(_xlfn.CONCAT('Players Full'!AK55,'Players Full'!BV55),'Players Summarised'!$A$1:$T$1000,20,0)</f>
        <v>MID</v>
      </c>
      <c r="C55" t="str">
        <f>VLOOKUP('Players Full'!CF55,Teams!$A$1:$G$21,6,0)</f>
        <v>Aston Villa</v>
      </c>
      <c r="D55">
        <f>'Players Full'!BD55/10</f>
        <v>5.5</v>
      </c>
      <c r="E55" s="10">
        <f>IFERROR(VLOOKUP($A55,'Starting Lineups'!$A$2:$C$510,3,FALSE),0)</f>
        <v>0</v>
      </c>
      <c r="F55" s="5">
        <f>VLOOKUP(A55,'Score &amp; Assist'!$A$1:$G$2000,6,0)</f>
        <v>0.14652014652014653</v>
      </c>
      <c r="G55" s="5">
        <f t="shared" si="0"/>
        <v>0.01</v>
      </c>
      <c r="H55" s="5">
        <f t="shared" si="12"/>
        <v>0</v>
      </c>
      <c r="I55" s="5">
        <f>VLOOKUP(A55,'Score &amp; Assist'!$A$1:$G$2000,7,0)</f>
        <v>0.11904761904761904</v>
      </c>
      <c r="J55" s="5">
        <f>VLOOKUP(A55,'Yellow Card'!$C$1:$E$987,3,0)</f>
        <v>0.15873015873015872</v>
      </c>
      <c r="K55" s="5">
        <f>VLOOKUP(C55,'Team Clean Sheet'!$C$2:$F$21,4,0)</f>
        <v>0.29039301310043669</v>
      </c>
      <c r="L55" s="5">
        <f>VLOOKUP(C55,'Team Total Goals'!$D$2:$N$21,10,0)</f>
        <v>0.35467980295566504</v>
      </c>
      <c r="M55" s="5">
        <f>VLOOKUP(C55,'Team Total Goals'!$D$2:$N$21,11,0)</f>
        <v>5.0949050949050945E-2</v>
      </c>
      <c r="N55" s="5" t="e">
        <f>VLOOKUP(A55,'Goalkeeper Saves'!$D$2:$N$15,10,0)</f>
        <v>#N/A</v>
      </c>
      <c r="O55" s="5" t="e">
        <f>VLOOKUP(A55,'Goalkeeper Saves'!$D$2:$N$15,11,0)</f>
        <v>#N/A</v>
      </c>
      <c r="P55" s="5">
        <f>IF(B55="DEF",IFERROR(VLOOKUP(A55,'Defensive Contribution - DEF'!A55:H551,8,FALSE),'Defensive Contribution - DEF'!K$2),0)</f>
        <v>0</v>
      </c>
      <c r="Q55" s="5">
        <f>IF(B55="MID",IFERROR(VLOOKUP(A55,'Defensive Contribution - MID'!A$2:I$500,9,FALSE),'Defensive Contribution - MID'!L$2),0)</f>
        <v>0.3857500506789166</v>
      </c>
      <c r="R55" s="22">
        <f t="shared" si="13"/>
        <v>0</v>
      </c>
      <c r="S55" s="5">
        <f t="shared" si="1"/>
        <v>0</v>
      </c>
      <c r="T55" s="20">
        <f t="shared" si="2"/>
        <v>0</v>
      </c>
      <c r="U55" s="3">
        <f>VLOOKUP($C55,'Team Fixtures'!$A$2:$Q$21,2,FALSE)</f>
        <v>0.42328042328042326</v>
      </c>
      <c r="V55" s="3">
        <f>VLOOKUP($C55,'Team Fixtures'!$A$2:$Q$21,4,FALSE)</f>
        <v>5.6022408963585429E-2</v>
      </c>
      <c r="W55" s="3">
        <f>VLOOKUP($C55,'Team Fixtures'!$A$2:$Q$21,5,FALSE)</f>
        <v>0.3672580143168378</v>
      </c>
      <c r="X55" s="3" t="str">
        <f>VLOOKUP($C55,'Team Fixtures'!$A$2:$Q$21,6,FALSE)</f>
        <v>A</v>
      </c>
      <c r="Y55" s="25">
        <f t="shared" si="3"/>
        <v>0</v>
      </c>
      <c r="Z55" s="3">
        <f>VLOOKUP($C55,'Team Fixtures'!$A$2:$Q$21,2,FALSE)</f>
        <v>0.42328042328042326</v>
      </c>
      <c r="AA55" s="3">
        <f>VLOOKUP($C55,'Team Fixtures'!$A$2:$Q$21,8,FALSE)</f>
        <v>0.10582010582010581</v>
      </c>
      <c r="AB55" s="3">
        <f>VLOOKUP($C55,'Team Fixtures'!$A$2:$Q$21,9,FALSE)</f>
        <v>0.31746031746031744</v>
      </c>
      <c r="AC55" s="3" t="str">
        <f>VLOOKUP($C55,'Team Fixtures'!$A$2:$Q$21,10,FALSE)</f>
        <v>H</v>
      </c>
      <c r="AD55" s="22">
        <f t="shared" si="14"/>
        <v>0</v>
      </c>
      <c r="AE55" s="5">
        <f t="shared" si="4"/>
        <v>0</v>
      </c>
      <c r="AF55" s="20">
        <f t="shared" si="5"/>
        <v>0</v>
      </c>
      <c r="AG55" s="3">
        <f>VLOOKUP($C55,'Team Fixtures'!$A$2:$Q$21,2,FALSE)</f>
        <v>0.42328042328042326</v>
      </c>
      <c r="AH55" s="3">
        <f>VLOOKUP($C55,'Team Fixtures'!$A$2:$Q$21,12,FALSE)</f>
        <v>8.6580086580086577E-2</v>
      </c>
      <c r="AI55" s="3">
        <f>VLOOKUP($C55,'Team Fixtures'!$A$2:$Q$21,13,FALSE)</f>
        <v>0.33670033670033667</v>
      </c>
      <c r="AJ55" s="3" t="str">
        <f>VLOOKUP($C55,'Team Fixtures'!$A$2:$Q$21,14,FALSE)</f>
        <v>H</v>
      </c>
      <c r="AK55" s="22">
        <f t="shared" si="15"/>
        <v>0</v>
      </c>
      <c r="AL55" s="5">
        <f t="shared" si="6"/>
        <v>0</v>
      </c>
      <c r="AM55" s="20">
        <f t="shared" si="7"/>
        <v>0</v>
      </c>
      <c r="AN55" s="3">
        <f>VLOOKUP($C55,'Team Fixtures'!$A$2:$Q$21,2,FALSE)</f>
        <v>0.42328042328042326</v>
      </c>
      <c r="AO55" s="3">
        <f>VLOOKUP($C55,'Team Fixtures'!$A$2:$Q$21,16,FALSE)</f>
        <v>1.8674136321195144E-2</v>
      </c>
      <c r="AP55" s="3">
        <f>VLOOKUP($C55,'Team Fixtures'!$A$2:$Q$21,17,FALSE)</f>
        <v>0.40460628695922812</v>
      </c>
      <c r="AQ55" s="3" t="str">
        <f>VLOOKUP($C55,'Team Fixtures'!$A$2:$V$21,18,FALSE)</f>
        <v>A</v>
      </c>
      <c r="AR55" s="22">
        <f t="shared" si="16"/>
        <v>0</v>
      </c>
      <c r="AS55" s="5">
        <f t="shared" si="8"/>
        <v>0</v>
      </c>
      <c r="AT55" s="20">
        <f t="shared" si="9"/>
        <v>0</v>
      </c>
      <c r="AU55" s="3">
        <f>VLOOKUP($C55,'Team Fixtures'!$A$2:$Q$21,2,FALSE)</f>
        <v>0.42328042328042326</v>
      </c>
      <c r="AV55" s="3">
        <f>VLOOKUP($C55,'Team Fixtures'!$A$2:$V$21,20,FALSE)</f>
        <v>6.3492063492063489E-2</v>
      </c>
      <c r="AW55" s="3">
        <f>VLOOKUP($C55,'Team Fixtures'!$A$2:$V$21,21,FALSE)</f>
        <v>0.35978835978835977</v>
      </c>
      <c r="AX55" s="3" t="str">
        <f>VLOOKUP($C55,'Team Fixtures'!$A$2:$V$21,22,FALSE)</f>
        <v>H</v>
      </c>
      <c r="AY55" s="22">
        <f t="shared" si="17"/>
        <v>0</v>
      </c>
      <c r="AZ55" s="5">
        <f t="shared" si="18"/>
        <v>0</v>
      </c>
      <c r="BA55" s="20">
        <f t="shared" si="10"/>
        <v>0</v>
      </c>
      <c r="BB55" s="15">
        <f t="shared" si="11"/>
        <v>0</v>
      </c>
    </row>
    <row r="56" spans="1:54" x14ac:dyDescent="0.25">
      <c r="A56" t="str">
        <f>'Players Full'!CU56</f>
        <v>Donyell Malen</v>
      </c>
      <c r="B56" t="str">
        <f>VLOOKUP(_xlfn.CONCAT('Players Full'!AK56,'Players Full'!BV56),'Players Summarised'!$A$1:$T$1000,20,0)</f>
        <v>MID</v>
      </c>
      <c r="C56" t="str">
        <f>VLOOKUP('Players Full'!CF56,Teams!$A$1:$G$21,6,0)</f>
        <v>Aston Villa</v>
      </c>
      <c r="D56">
        <f>'Players Full'!BD56/10</f>
        <v>5.5</v>
      </c>
      <c r="E56" s="10">
        <f>IFERROR(VLOOKUP($A56,'Starting Lineups'!$A$2:$C$510,3,FALSE),0)</f>
        <v>0</v>
      </c>
      <c r="F56" s="5">
        <f>VLOOKUP(A56,'Score &amp; Assist'!$A$1:$G$2000,6,0)</f>
        <v>0.25396825396825395</v>
      </c>
      <c r="G56" s="5">
        <f t="shared" si="0"/>
        <v>0.01</v>
      </c>
      <c r="H56" s="5">
        <f t="shared" si="12"/>
        <v>0</v>
      </c>
      <c r="I56" s="5">
        <f>VLOOKUP(A56,'Score &amp; Assist'!$A$1:$G$2000,7,0)</f>
        <v>0.13605442176870747</v>
      </c>
      <c r="J56" s="5">
        <f>VLOOKUP(A56,'Yellow Card'!$C$1:$E$987,3,0)</f>
        <v>0.20050125313283207</v>
      </c>
      <c r="K56" s="5">
        <f>VLOOKUP(C56,'Team Clean Sheet'!$C$2:$F$21,4,0)</f>
        <v>0.29039301310043669</v>
      </c>
      <c r="L56" s="5">
        <f>VLOOKUP(C56,'Team Total Goals'!$D$2:$N$21,10,0)</f>
        <v>0.35467980295566504</v>
      </c>
      <c r="M56" s="5">
        <f>VLOOKUP(C56,'Team Total Goals'!$D$2:$N$21,11,0)</f>
        <v>5.0949050949050945E-2</v>
      </c>
      <c r="N56" s="5" t="e">
        <f>VLOOKUP(A56,'Goalkeeper Saves'!$D$2:$N$15,10,0)</f>
        <v>#N/A</v>
      </c>
      <c r="O56" s="5" t="e">
        <f>VLOOKUP(A56,'Goalkeeper Saves'!$D$2:$N$15,11,0)</f>
        <v>#N/A</v>
      </c>
      <c r="P56" s="5">
        <f>IF(B56="DEF",IFERROR(VLOOKUP(A56,'Defensive Contribution - DEF'!A56:H552,8,FALSE),'Defensive Contribution - DEF'!K$2),0)</f>
        <v>0</v>
      </c>
      <c r="Q56" s="5">
        <f>IF(B56="MID",IFERROR(VLOOKUP(A56,'Defensive Contribution - MID'!A$2:I$500,9,FALSE),'Defensive Contribution - MID'!L$2),0)</f>
        <v>0.3857500506789166</v>
      </c>
      <c r="R56" s="22">
        <f t="shared" si="13"/>
        <v>0</v>
      </c>
      <c r="S56" s="5">
        <f t="shared" si="1"/>
        <v>0</v>
      </c>
      <c r="T56" s="20">
        <f t="shared" si="2"/>
        <v>0</v>
      </c>
      <c r="U56" s="3">
        <f>VLOOKUP($C56,'Team Fixtures'!$A$2:$Q$21,2,FALSE)</f>
        <v>0.42328042328042326</v>
      </c>
      <c r="V56" s="3">
        <f>VLOOKUP($C56,'Team Fixtures'!$A$2:$Q$21,4,FALSE)</f>
        <v>5.6022408963585429E-2</v>
      </c>
      <c r="W56" s="3">
        <f>VLOOKUP($C56,'Team Fixtures'!$A$2:$Q$21,5,FALSE)</f>
        <v>0.3672580143168378</v>
      </c>
      <c r="X56" s="3" t="str">
        <f>VLOOKUP($C56,'Team Fixtures'!$A$2:$Q$21,6,FALSE)</f>
        <v>A</v>
      </c>
      <c r="Y56" s="25">
        <f t="shared" si="3"/>
        <v>0</v>
      </c>
      <c r="Z56" s="3">
        <f>VLOOKUP($C56,'Team Fixtures'!$A$2:$Q$21,2,FALSE)</f>
        <v>0.42328042328042326</v>
      </c>
      <c r="AA56" s="3">
        <f>VLOOKUP($C56,'Team Fixtures'!$A$2:$Q$21,8,FALSE)</f>
        <v>0.10582010582010581</v>
      </c>
      <c r="AB56" s="3">
        <f>VLOOKUP($C56,'Team Fixtures'!$A$2:$Q$21,9,FALSE)</f>
        <v>0.31746031746031744</v>
      </c>
      <c r="AC56" s="3" t="str">
        <f>VLOOKUP($C56,'Team Fixtures'!$A$2:$Q$21,10,FALSE)</f>
        <v>H</v>
      </c>
      <c r="AD56" s="22">
        <f t="shared" si="14"/>
        <v>0</v>
      </c>
      <c r="AE56" s="5">
        <f t="shared" si="4"/>
        <v>0</v>
      </c>
      <c r="AF56" s="20">
        <f t="shared" si="5"/>
        <v>0</v>
      </c>
      <c r="AG56" s="3">
        <f>VLOOKUP($C56,'Team Fixtures'!$A$2:$Q$21,2,FALSE)</f>
        <v>0.42328042328042326</v>
      </c>
      <c r="AH56" s="3">
        <f>VLOOKUP($C56,'Team Fixtures'!$A$2:$Q$21,12,FALSE)</f>
        <v>8.6580086580086577E-2</v>
      </c>
      <c r="AI56" s="3">
        <f>VLOOKUP($C56,'Team Fixtures'!$A$2:$Q$21,13,FALSE)</f>
        <v>0.33670033670033667</v>
      </c>
      <c r="AJ56" s="3" t="str">
        <f>VLOOKUP($C56,'Team Fixtures'!$A$2:$Q$21,14,FALSE)</f>
        <v>H</v>
      </c>
      <c r="AK56" s="22">
        <f t="shared" si="15"/>
        <v>0</v>
      </c>
      <c r="AL56" s="5">
        <f t="shared" si="6"/>
        <v>0</v>
      </c>
      <c r="AM56" s="20">
        <f t="shared" si="7"/>
        <v>0</v>
      </c>
      <c r="AN56" s="3">
        <f>VLOOKUP($C56,'Team Fixtures'!$A$2:$Q$21,2,FALSE)</f>
        <v>0.42328042328042326</v>
      </c>
      <c r="AO56" s="3">
        <f>VLOOKUP($C56,'Team Fixtures'!$A$2:$Q$21,16,FALSE)</f>
        <v>1.8674136321195144E-2</v>
      </c>
      <c r="AP56" s="3">
        <f>VLOOKUP($C56,'Team Fixtures'!$A$2:$Q$21,17,FALSE)</f>
        <v>0.40460628695922812</v>
      </c>
      <c r="AQ56" s="3" t="str">
        <f>VLOOKUP($C56,'Team Fixtures'!$A$2:$V$21,18,FALSE)</f>
        <v>A</v>
      </c>
      <c r="AR56" s="22">
        <f t="shared" si="16"/>
        <v>0</v>
      </c>
      <c r="AS56" s="5">
        <f t="shared" si="8"/>
        <v>0</v>
      </c>
      <c r="AT56" s="20">
        <f t="shared" si="9"/>
        <v>0</v>
      </c>
      <c r="AU56" s="3">
        <f>VLOOKUP($C56,'Team Fixtures'!$A$2:$Q$21,2,FALSE)</f>
        <v>0.42328042328042326</v>
      </c>
      <c r="AV56" s="3">
        <f>VLOOKUP($C56,'Team Fixtures'!$A$2:$V$21,20,FALSE)</f>
        <v>6.3492063492063489E-2</v>
      </c>
      <c r="AW56" s="3">
        <f>VLOOKUP($C56,'Team Fixtures'!$A$2:$V$21,21,FALSE)</f>
        <v>0.35978835978835977</v>
      </c>
      <c r="AX56" s="3" t="str">
        <f>VLOOKUP($C56,'Team Fixtures'!$A$2:$V$21,22,FALSE)</f>
        <v>H</v>
      </c>
      <c r="AY56" s="22">
        <f t="shared" si="17"/>
        <v>0</v>
      </c>
      <c r="AZ56" s="5">
        <f t="shared" si="18"/>
        <v>0</v>
      </c>
      <c r="BA56" s="20">
        <f t="shared" si="10"/>
        <v>0</v>
      </c>
      <c r="BB56" s="15">
        <f t="shared" si="11"/>
        <v>0</v>
      </c>
    </row>
    <row r="57" spans="1:54" x14ac:dyDescent="0.25">
      <c r="A57" t="str">
        <f>'Players Full'!CU57</f>
        <v>John McGinn</v>
      </c>
      <c r="B57" t="str">
        <f>VLOOKUP(_xlfn.CONCAT('Players Full'!AK57,'Players Full'!BV57),'Players Summarised'!$A$1:$T$1000,20,0)</f>
        <v>MID</v>
      </c>
      <c r="C57" t="str">
        <f>VLOOKUP('Players Full'!CF57,Teams!$A$1:$G$21,6,0)</f>
        <v>Aston Villa</v>
      </c>
      <c r="D57">
        <f>'Players Full'!BD57/10</f>
        <v>5.5</v>
      </c>
      <c r="E57" s="10">
        <f>IFERROR(VLOOKUP($A57,'Starting Lineups'!$A$2:$C$510,3,FALSE),0)</f>
        <v>1</v>
      </c>
      <c r="F57" s="5">
        <f>VLOOKUP(A57,'Score &amp; Assist'!$A$1:$G$2000,6,0)</f>
        <v>0.19047619047619047</v>
      </c>
      <c r="G57" s="5">
        <f t="shared" si="0"/>
        <v>0.01</v>
      </c>
      <c r="H57" s="5">
        <f t="shared" si="12"/>
        <v>0</v>
      </c>
      <c r="I57" s="5">
        <f>VLOOKUP(A57,'Score &amp; Assist'!$A$1:$G$2000,7,0)</f>
        <v>0.11904761904761904</v>
      </c>
      <c r="J57" s="5">
        <f>VLOOKUP(A57,'Yellow Card'!$C$1:$E$987,3,0)</f>
        <v>0.31746031746031744</v>
      </c>
      <c r="K57" s="5">
        <f>VLOOKUP(C57,'Team Clean Sheet'!$C$2:$F$21,4,0)</f>
        <v>0.29039301310043669</v>
      </c>
      <c r="L57" s="5">
        <f>VLOOKUP(C57,'Team Total Goals'!$D$2:$N$21,10,0)</f>
        <v>0.35467980295566504</v>
      </c>
      <c r="M57" s="5">
        <f>VLOOKUP(C57,'Team Total Goals'!$D$2:$N$21,11,0)</f>
        <v>5.0949050949050945E-2</v>
      </c>
      <c r="N57" s="5" t="e">
        <f>VLOOKUP(A57,'Goalkeeper Saves'!$D$2:$N$15,10,0)</f>
        <v>#N/A</v>
      </c>
      <c r="O57" s="5" t="e">
        <f>VLOOKUP(A57,'Goalkeeper Saves'!$D$2:$N$15,11,0)</f>
        <v>#N/A</v>
      </c>
      <c r="P57" s="5">
        <f>IF(B57="DEF",IFERROR(VLOOKUP(A57,'Defensive Contribution - DEF'!A57:H553,8,FALSE),'Defensive Contribution - DEF'!K$2),0)</f>
        <v>0</v>
      </c>
      <c r="Q57" s="5">
        <f>IF(B57="MID",IFERROR(VLOOKUP(A57,'Defensive Contribution - MID'!A$2:I$500,9,FALSE),'Defensive Contribution - MID'!L$2),0)</f>
        <v>0.3857500506789166</v>
      </c>
      <c r="R57" s="22">
        <f t="shared" si="13"/>
        <v>4.1039566065217619</v>
      </c>
      <c r="S57" s="5">
        <f t="shared" si="1"/>
        <v>7.5494267298604881E-2</v>
      </c>
      <c r="T57" s="20">
        <f t="shared" si="2"/>
        <v>4.2549451411189718</v>
      </c>
      <c r="U57" s="3">
        <f>VLOOKUP($C57,'Team Fixtures'!$A$2:$Q$21,2,FALSE)</f>
        <v>0.42328042328042326</v>
      </c>
      <c r="V57" s="3">
        <f>VLOOKUP($C57,'Team Fixtures'!$A$2:$Q$21,4,FALSE)</f>
        <v>5.6022408963585429E-2</v>
      </c>
      <c r="W57" s="3">
        <f>VLOOKUP($C57,'Team Fixtures'!$A$2:$Q$21,5,FALSE)</f>
        <v>0.3672580143168378</v>
      </c>
      <c r="X57" s="3" t="str">
        <f>VLOOKUP($C57,'Team Fixtures'!$A$2:$Q$21,6,FALSE)</f>
        <v>A</v>
      </c>
      <c r="Y57" s="25">
        <f t="shared" si="3"/>
        <v>1.3995426894878185</v>
      </c>
      <c r="Z57" s="3">
        <f>VLOOKUP($C57,'Team Fixtures'!$A$2:$Q$21,2,FALSE)</f>
        <v>0.42328042328042326</v>
      </c>
      <c r="AA57" s="3">
        <f>VLOOKUP($C57,'Team Fixtures'!$A$2:$Q$21,8,FALSE)</f>
        <v>0.10582010582010581</v>
      </c>
      <c r="AB57" s="3">
        <f>VLOOKUP($C57,'Team Fixtures'!$A$2:$Q$21,9,FALSE)</f>
        <v>0.31746031746031744</v>
      </c>
      <c r="AC57" s="3" t="str">
        <f>VLOOKUP($C57,'Team Fixtures'!$A$2:$Q$21,10,FALSE)</f>
        <v>H</v>
      </c>
      <c r="AD57" s="22">
        <f t="shared" si="14"/>
        <v>4.7592967178527159</v>
      </c>
      <c r="AE57" s="5">
        <f t="shared" si="4"/>
        <v>9.0909177397331592E-2</v>
      </c>
      <c r="AF57" s="20">
        <f t="shared" si="5"/>
        <v>4.9411150726473787</v>
      </c>
      <c r="AG57" s="3">
        <f>VLOOKUP($C57,'Team Fixtures'!$A$2:$Q$21,2,FALSE)</f>
        <v>0.42328042328042326</v>
      </c>
      <c r="AH57" s="3">
        <f>VLOOKUP($C57,'Team Fixtures'!$A$2:$Q$21,12,FALSE)</f>
        <v>8.6580086580086577E-2</v>
      </c>
      <c r="AI57" s="3">
        <f>VLOOKUP($C57,'Team Fixtures'!$A$2:$Q$21,13,FALSE)</f>
        <v>0.33670033670033667</v>
      </c>
      <c r="AJ57" s="3" t="str">
        <f>VLOOKUP($C57,'Team Fixtures'!$A$2:$Q$21,14,FALSE)</f>
        <v>H</v>
      </c>
      <c r="AK57" s="22">
        <f t="shared" si="15"/>
        <v>4.7597006262768096</v>
      </c>
      <c r="AL57" s="5">
        <f t="shared" si="6"/>
        <v>9.0918678131283112E-2</v>
      </c>
      <c r="AM57" s="20">
        <f t="shared" si="7"/>
        <v>4.9415379825393755</v>
      </c>
      <c r="AN57" s="3">
        <f>VLOOKUP($C57,'Team Fixtures'!$A$2:$Q$21,2,FALSE)</f>
        <v>0.42328042328042326</v>
      </c>
      <c r="AO57" s="3">
        <f>VLOOKUP($C57,'Team Fixtures'!$A$2:$Q$21,16,FALSE)</f>
        <v>1.8674136321195144E-2</v>
      </c>
      <c r="AP57" s="3">
        <f>VLOOKUP($C57,'Team Fixtures'!$A$2:$Q$21,17,FALSE)</f>
        <v>0.40460628695922812</v>
      </c>
      <c r="AQ57" s="3" t="str">
        <f>VLOOKUP($C57,'Team Fixtures'!$A$2:$V$21,18,FALSE)</f>
        <v>A</v>
      </c>
      <c r="AR57" s="22">
        <f t="shared" si="16"/>
        <v>4.1047406640508868</v>
      </c>
      <c r="AS57" s="5">
        <f t="shared" si="8"/>
        <v>7.5512709899804964E-2</v>
      </c>
      <c r="AT57" s="20">
        <f t="shared" si="9"/>
        <v>4.2557660838504967</v>
      </c>
      <c r="AU57" s="3">
        <f>VLOOKUP($C57,'Team Fixtures'!$A$2:$Q$21,2,FALSE)</f>
        <v>0.42328042328042326</v>
      </c>
      <c r="AV57" s="3">
        <f>VLOOKUP($C57,'Team Fixtures'!$A$2:$V$21,20,FALSE)</f>
        <v>6.3492063492063489E-2</v>
      </c>
      <c r="AW57" s="3">
        <f>VLOOKUP($C57,'Team Fixtures'!$A$2:$V$21,21,FALSE)</f>
        <v>0.35978835978835977</v>
      </c>
      <c r="AX57" s="3" t="str">
        <f>VLOOKUP($C57,'Team Fixtures'!$A$2:$V$21,22,FALSE)</f>
        <v>H</v>
      </c>
      <c r="AY57" s="22">
        <f t="shared" si="17"/>
        <v>4.7601853163857246</v>
      </c>
      <c r="AZ57" s="5">
        <f t="shared" si="18"/>
        <v>9.0930079012025017E-2</v>
      </c>
      <c r="BA57" s="20">
        <f t="shared" si="10"/>
        <v>4.9420454744097748</v>
      </c>
      <c r="BB57" s="15">
        <f t="shared" si="11"/>
        <v>16.231459076528491</v>
      </c>
    </row>
    <row r="58" spans="1:54" x14ac:dyDescent="0.25">
      <c r="A58" t="str">
        <f>'Players Full'!CU58</f>
        <v>Ross Barkley</v>
      </c>
      <c r="B58" t="str">
        <f>VLOOKUP(_xlfn.CONCAT('Players Full'!AK58,'Players Full'!BV58),'Players Summarised'!$A$1:$T$1000,20,0)</f>
        <v>MID</v>
      </c>
      <c r="C58" t="str">
        <f>VLOOKUP('Players Full'!CF58,Teams!$A$1:$G$21,6,0)</f>
        <v>Aston Villa</v>
      </c>
      <c r="D58">
        <f>'Players Full'!BD58/10</f>
        <v>5</v>
      </c>
      <c r="E58" s="10">
        <f>IFERROR(VLOOKUP($A58,'Starting Lineups'!$A$2:$C$510,3,FALSE),0)</f>
        <v>0</v>
      </c>
      <c r="F58" s="5">
        <f>VLOOKUP(A58,'Score &amp; Assist'!$A$1:$G$2000,6,0)</f>
        <v>0.19047619047619047</v>
      </c>
      <c r="G58" s="5">
        <f t="shared" si="0"/>
        <v>0.01</v>
      </c>
      <c r="H58" s="5">
        <f t="shared" si="12"/>
        <v>0</v>
      </c>
      <c r="I58" s="5">
        <f>VLOOKUP(A58,'Score &amp; Assist'!$A$1:$G$2000,7,0)</f>
        <v>0.14652014652014653</v>
      </c>
      <c r="J58" s="5">
        <f>VLOOKUP(A58,'Yellow Card'!$C$1:$E$987,3,0)</f>
        <v>0.26455026455026454</v>
      </c>
      <c r="K58" s="5">
        <f>VLOOKUP(C58,'Team Clean Sheet'!$C$2:$F$21,4,0)</f>
        <v>0.29039301310043669</v>
      </c>
      <c r="L58" s="5">
        <f>VLOOKUP(C58,'Team Total Goals'!$D$2:$N$21,10,0)</f>
        <v>0.35467980295566504</v>
      </c>
      <c r="M58" s="5">
        <f>VLOOKUP(C58,'Team Total Goals'!$D$2:$N$21,11,0)</f>
        <v>5.0949050949050945E-2</v>
      </c>
      <c r="N58" s="5" t="e">
        <f>VLOOKUP(A58,'Goalkeeper Saves'!$D$2:$N$15,10,0)</f>
        <v>#N/A</v>
      </c>
      <c r="O58" s="5" t="e">
        <f>VLOOKUP(A58,'Goalkeeper Saves'!$D$2:$N$15,11,0)</f>
        <v>#N/A</v>
      </c>
      <c r="P58" s="5">
        <f>IF(B58="DEF",IFERROR(VLOOKUP(A58,'Defensive Contribution - DEF'!A57:H554,8,FALSE),'Defensive Contribution - DEF'!K$2),0)</f>
        <v>0</v>
      </c>
      <c r="Q58" s="5">
        <f>IF(B58="MID",IFERROR(VLOOKUP(A58,'Defensive Contribution - MID'!A$2:I$500,9,FALSE),'Defensive Contribution - MID'!L$2),0)</f>
        <v>0.52892438665753194</v>
      </c>
      <c r="R58" s="22">
        <f t="shared" si="13"/>
        <v>0</v>
      </c>
      <c r="S58" s="5">
        <f t="shared" si="1"/>
        <v>0</v>
      </c>
      <c r="T58" s="20">
        <f t="shared" si="2"/>
        <v>0</v>
      </c>
      <c r="U58" s="3">
        <f>VLOOKUP($C58,'Team Fixtures'!$A$2:$Q$21,2,FALSE)</f>
        <v>0.42328042328042326</v>
      </c>
      <c r="V58" s="3">
        <f>VLOOKUP($C58,'Team Fixtures'!$A$2:$Q$21,4,FALSE)</f>
        <v>5.6022408963585429E-2</v>
      </c>
      <c r="W58" s="3">
        <f>VLOOKUP($C58,'Team Fixtures'!$A$2:$Q$21,5,FALSE)</f>
        <v>0.3672580143168378</v>
      </c>
      <c r="X58" s="3" t="str">
        <f>VLOOKUP($C58,'Team Fixtures'!$A$2:$Q$21,6,FALSE)</f>
        <v>A</v>
      </c>
      <c r="Y58" s="25">
        <f t="shared" si="3"/>
        <v>0</v>
      </c>
      <c r="Z58" s="3">
        <f>VLOOKUP($C58,'Team Fixtures'!$A$2:$Q$21,2,FALSE)</f>
        <v>0.42328042328042326</v>
      </c>
      <c r="AA58" s="3">
        <f>VLOOKUP($C58,'Team Fixtures'!$A$2:$Q$21,8,FALSE)</f>
        <v>0.10582010582010581</v>
      </c>
      <c r="AB58" s="3">
        <f>VLOOKUP($C58,'Team Fixtures'!$A$2:$Q$21,9,FALSE)</f>
        <v>0.31746031746031744</v>
      </c>
      <c r="AC58" s="3" t="str">
        <f>VLOOKUP($C58,'Team Fixtures'!$A$2:$Q$21,10,FALSE)</f>
        <v>H</v>
      </c>
      <c r="AD58" s="22">
        <f t="shared" si="14"/>
        <v>0</v>
      </c>
      <c r="AE58" s="5">
        <f t="shared" si="4"/>
        <v>0</v>
      </c>
      <c r="AF58" s="20">
        <f t="shared" si="5"/>
        <v>0</v>
      </c>
      <c r="AG58" s="3">
        <f>VLOOKUP($C58,'Team Fixtures'!$A$2:$Q$21,2,FALSE)</f>
        <v>0.42328042328042326</v>
      </c>
      <c r="AH58" s="3">
        <f>VLOOKUP($C58,'Team Fixtures'!$A$2:$Q$21,12,FALSE)</f>
        <v>8.6580086580086577E-2</v>
      </c>
      <c r="AI58" s="3">
        <f>VLOOKUP($C58,'Team Fixtures'!$A$2:$Q$21,13,FALSE)</f>
        <v>0.33670033670033667</v>
      </c>
      <c r="AJ58" s="3" t="str">
        <f>VLOOKUP($C58,'Team Fixtures'!$A$2:$Q$21,14,FALSE)</f>
        <v>H</v>
      </c>
      <c r="AK58" s="22">
        <f t="shared" si="15"/>
        <v>0</v>
      </c>
      <c r="AL58" s="5">
        <f t="shared" si="6"/>
        <v>0</v>
      </c>
      <c r="AM58" s="20">
        <f t="shared" si="7"/>
        <v>0</v>
      </c>
      <c r="AN58" s="3">
        <f>VLOOKUP($C58,'Team Fixtures'!$A$2:$Q$21,2,FALSE)</f>
        <v>0.42328042328042326</v>
      </c>
      <c r="AO58" s="3">
        <f>VLOOKUP($C58,'Team Fixtures'!$A$2:$Q$21,16,FALSE)</f>
        <v>1.8674136321195144E-2</v>
      </c>
      <c r="AP58" s="3">
        <f>VLOOKUP($C58,'Team Fixtures'!$A$2:$Q$21,17,FALSE)</f>
        <v>0.40460628695922812</v>
      </c>
      <c r="AQ58" s="3" t="str">
        <f>VLOOKUP($C58,'Team Fixtures'!$A$2:$V$21,18,FALSE)</f>
        <v>A</v>
      </c>
      <c r="AR58" s="22">
        <f t="shared" si="16"/>
        <v>0</v>
      </c>
      <c r="AS58" s="5">
        <f t="shared" si="8"/>
        <v>0</v>
      </c>
      <c r="AT58" s="20">
        <f t="shared" si="9"/>
        <v>0</v>
      </c>
      <c r="AU58" s="3">
        <f>VLOOKUP($C58,'Team Fixtures'!$A$2:$Q$21,2,FALSE)</f>
        <v>0.42328042328042326</v>
      </c>
      <c r="AV58" s="3">
        <f>VLOOKUP($C58,'Team Fixtures'!$A$2:$V$21,20,FALSE)</f>
        <v>6.3492063492063489E-2</v>
      </c>
      <c r="AW58" s="3">
        <f>VLOOKUP($C58,'Team Fixtures'!$A$2:$V$21,21,FALSE)</f>
        <v>0.35978835978835977</v>
      </c>
      <c r="AX58" s="3" t="str">
        <f>VLOOKUP($C58,'Team Fixtures'!$A$2:$V$21,22,FALSE)</f>
        <v>H</v>
      </c>
      <c r="AY58" s="22">
        <f t="shared" si="17"/>
        <v>0</v>
      </c>
      <c r="AZ58" s="5">
        <f t="shared" si="18"/>
        <v>0</v>
      </c>
      <c r="BA58" s="20">
        <f t="shared" si="10"/>
        <v>0</v>
      </c>
      <c r="BB58" s="15">
        <f t="shared" si="11"/>
        <v>0</v>
      </c>
    </row>
    <row r="59" spans="1:54" x14ac:dyDescent="0.25">
      <c r="A59" t="str">
        <f>'Players Full'!CU59</f>
        <v>Enzo Barrenechea</v>
      </c>
      <c r="B59" t="str">
        <f>VLOOKUP(_xlfn.CONCAT('Players Full'!AK59,'Players Full'!BV59),'Players Summarised'!$A$1:$T$1000,20,0)</f>
        <v>MID</v>
      </c>
      <c r="C59" t="str">
        <f>VLOOKUP('Players Full'!CF59,Teams!$A$1:$G$21,6,0)</f>
        <v>Aston Villa</v>
      </c>
      <c r="D59">
        <f>'Players Full'!BD59/10</f>
        <v>5</v>
      </c>
      <c r="E59" s="10">
        <f>IFERROR(VLOOKUP($A59,'Starting Lineups'!$A$2:$C$510,3,FALSE),0)</f>
        <v>0</v>
      </c>
      <c r="F59" s="5" t="e">
        <f>VLOOKUP(A59,'Score &amp; Assist'!$A$1:$G$2000,6,0)</f>
        <v>#N/A</v>
      </c>
      <c r="G59" s="5" t="e">
        <f t="shared" si="0"/>
        <v>#N/A</v>
      </c>
      <c r="H59" s="5" t="e">
        <f t="shared" si="12"/>
        <v>#N/A</v>
      </c>
      <c r="I59" s="5" t="e">
        <f>VLOOKUP(A59,'Score &amp; Assist'!$A$1:$G$2000,7,0)</f>
        <v>#N/A</v>
      </c>
      <c r="J59" s="5" t="e">
        <f>VLOOKUP(A59,'Yellow Card'!$C$1:$E$987,3,0)</f>
        <v>#N/A</v>
      </c>
      <c r="K59" s="5">
        <f>VLOOKUP(C59,'Team Clean Sheet'!$C$2:$F$21,4,0)</f>
        <v>0.29039301310043669</v>
      </c>
      <c r="L59" s="5">
        <f>VLOOKUP(C59,'Team Total Goals'!$D$2:$N$21,10,0)</f>
        <v>0.35467980295566504</v>
      </c>
      <c r="M59" s="5">
        <f>VLOOKUP(C59,'Team Total Goals'!$D$2:$N$21,11,0)</f>
        <v>5.0949050949050945E-2</v>
      </c>
      <c r="N59" s="5" t="e">
        <f>VLOOKUP(A59,'Goalkeeper Saves'!$D$2:$N$15,10,0)</f>
        <v>#N/A</v>
      </c>
      <c r="O59" s="5" t="e">
        <f>VLOOKUP(A59,'Goalkeeper Saves'!$D$2:$N$15,11,0)</f>
        <v>#N/A</v>
      </c>
      <c r="P59" s="5">
        <f>IF(B59="DEF",IFERROR(VLOOKUP(A59,'Defensive Contribution - DEF'!A57:H555,8,FALSE),'Defensive Contribution - DEF'!K$2),0)</f>
        <v>0</v>
      </c>
      <c r="Q59" s="5">
        <f>IF(B59="MID",IFERROR(VLOOKUP(A59,'Defensive Contribution - MID'!A$2:I$500,9,FALSE),'Defensive Contribution - MID'!L$2),0)</f>
        <v>0.3857500506789166</v>
      </c>
      <c r="R59" s="22">
        <f t="shared" si="13"/>
        <v>0</v>
      </c>
      <c r="S59" s="5">
        <f t="shared" si="1"/>
        <v>0</v>
      </c>
      <c r="T59" s="20">
        <f t="shared" si="2"/>
        <v>0</v>
      </c>
      <c r="U59" s="3">
        <f>VLOOKUP($C59,'Team Fixtures'!$A$2:$Q$21,2,FALSE)</f>
        <v>0.42328042328042326</v>
      </c>
      <c r="V59" s="3">
        <f>VLOOKUP($C59,'Team Fixtures'!$A$2:$Q$21,4,FALSE)</f>
        <v>5.6022408963585429E-2</v>
      </c>
      <c r="W59" s="3">
        <f>VLOOKUP($C59,'Team Fixtures'!$A$2:$Q$21,5,FALSE)</f>
        <v>0.3672580143168378</v>
      </c>
      <c r="X59" s="3" t="str">
        <f>VLOOKUP($C59,'Team Fixtures'!$A$2:$Q$21,6,FALSE)</f>
        <v>A</v>
      </c>
      <c r="Y59" s="25">
        <f t="shared" si="3"/>
        <v>0</v>
      </c>
      <c r="Z59" s="3">
        <f>VLOOKUP($C59,'Team Fixtures'!$A$2:$Q$21,2,FALSE)</f>
        <v>0.42328042328042326</v>
      </c>
      <c r="AA59" s="3">
        <f>VLOOKUP($C59,'Team Fixtures'!$A$2:$Q$21,8,FALSE)</f>
        <v>0.10582010582010581</v>
      </c>
      <c r="AB59" s="3">
        <f>VLOOKUP($C59,'Team Fixtures'!$A$2:$Q$21,9,FALSE)</f>
        <v>0.31746031746031744</v>
      </c>
      <c r="AC59" s="3" t="str">
        <f>VLOOKUP($C59,'Team Fixtures'!$A$2:$Q$21,10,FALSE)</f>
        <v>H</v>
      </c>
      <c r="AD59" s="22">
        <f t="shared" si="14"/>
        <v>0</v>
      </c>
      <c r="AE59" s="5">
        <f t="shared" si="4"/>
        <v>0</v>
      </c>
      <c r="AF59" s="20">
        <f t="shared" si="5"/>
        <v>0</v>
      </c>
      <c r="AG59" s="3">
        <f>VLOOKUP($C59,'Team Fixtures'!$A$2:$Q$21,2,FALSE)</f>
        <v>0.42328042328042326</v>
      </c>
      <c r="AH59" s="3">
        <f>VLOOKUP($C59,'Team Fixtures'!$A$2:$Q$21,12,FALSE)</f>
        <v>8.6580086580086577E-2</v>
      </c>
      <c r="AI59" s="3">
        <f>VLOOKUP($C59,'Team Fixtures'!$A$2:$Q$21,13,FALSE)</f>
        <v>0.33670033670033667</v>
      </c>
      <c r="AJ59" s="3" t="str">
        <f>VLOOKUP($C59,'Team Fixtures'!$A$2:$Q$21,14,FALSE)</f>
        <v>H</v>
      </c>
      <c r="AK59" s="22">
        <f t="shared" si="15"/>
        <v>0</v>
      </c>
      <c r="AL59" s="5">
        <f t="shared" si="6"/>
        <v>0</v>
      </c>
      <c r="AM59" s="20">
        <f t="shared" si="7"/>
        <v>0</v>
      </c>
      <c r="AN59" s="3">
        <f>VLOOKUP($C59,'Team Fixtures'!$A$2:$Q$21,2,FALSE)</f>
        <v>0.42328042328042326</v>
      </c>
      <c r="AO59" s="3">
        <f>VLOOKUP($C59,'Team Fixtures'!$A$2:$Q$21,16,FALSE)</f>
        <v>1.8674136321195144E-2</v>
      </c>
      <c r="AP59" s="3">
        <f>VLOOKUP($C59,'Team Fixtures'!$A$2:$Q$21,17,FALSE)</f>
        <v>0.40460628695922812</v>
      </c>
      <c r="AQ59" s="3" t="str">
        <f>VLOOKUP($C59,'Team Fixtures'!$A$2:$V$21,18,FALSE)</f>
        <v>A</v>
      </c>
      <c r="AR59" s="22">
        <f t="shared" si="16"/>
        <v>0</v>
      </c>
      <c r="AS59" s="5">
        <f t="shared" si="8"/>
        <v>0</v>
      </c>
      <c r="AT59" s="20">
        <f t="shared" si="9"/>
        <v>0</v>
      </c>
      <c r="AU59" s="3">
        <f>VLOOKUP($C59,'Team Fixtures'!$A$2:$Q$21,2,FALSE)</f>
        <v>0.42328042328042326</v>
      </c>
      <c r="AV59" s="3">
        <f>VLOOKUP($C59,'Team Fixtures'!$A$2:$V$21,20,FALSE)</f>
        <v>6.3492063492063489E-2</v>
      </c>
      <c r="AW59" s="3">
        <f>VLOOKUP($C59,'Team Fixtures'!$A$2:$V$21,21,FALSE)</f>
        <v>0.35978835978835977</v>
      </c>
      <c r="AX59" s="3" t="str">
        <f>VLOOKUP($C59,'Team Fixtures'!$A$2:$V$21,22,FALSE)</f>
        <v>H</v>
      </c>
      <c r="AY59" s="22">
        <f t="shared" si="17"/>
        <v>0</v>
      </c>
      <c r="AZ59" s="5">
        <f t="shared" si="18"/>
        <v>0</v>
      </c>
      <c r="BA59" s="20">
        <f t="shared" si="10"/>
        <v>0</v>
      </c>
      <c r="BB59" s="15">
        <f t="shared" si="11"/>
        <v>0</v>
      </c>
    </row>
    <row r="60" spans="1:54" x14ac:dyDescent="0.25">
      <c r="A60" t="str">
        <f>'Players Full'!CU60</f>
        <v>Lewis Dobbin</v>
      </c>
      <c r="B60" t="str">
        <f>VLOOKUP(_xlfn.CONCAT('Players Full'!AK60,'Players Full'!BV60),'Players Summarised'!$A$1:$T$1000,20,0)</f>
        <v>MID</v>
      </c>
      <c r="C60" t="str">
        <f>VLOOKUP('Players Full'!CF60,Teams!$A$1:$G$21,6,0)</f>
        <v>Aston Villa</v>
      </c>
      <c r="D60">
        <f>'Players Full'!BD60/10</f>
        <v>5</v>
      </c>
      <c r="E60" s="10">
        <f>IFERROR(VLOOKUP($A60,'Starting Lineups'!$A$2:$C$510,3,FALSE),0)</f>
        <v>0</v>
      </c>
      <c r="F60" s="5">
        <f>VLOOKUP(A60,'Score &amp; Assist'!$A$1:$G$2000,6,0)</f>
        <v>0.27210884353741494</v>
      </c>
      <c r="G60" s="5">
        <f t="shared" si="0"/>
        <v>0.01</v>
      </c>
      <c r="H60" s="5">
        <f t="shared" si="12"/>
        <v>0</v>
      </c>
      <c r="I60" s="5">
        <f>VLOOKUP(A60,'Score &amp; Assist'!$A$1:$G$2000,7,0)</f>
        <v>0.13605442176870747</v>
      </c>
      <c r="J60" s="5">
        <f>VLOOKUP(A60,'Yellow Card'!$C$1:$E$987,3,0)</f>
        <v>0.23809523809523808</v>
      </c>
      <c r="K60" s="5">
        <f>VLOOKUP(C60,'Team Clean Sheet'!$C$2:$F$21,4,0)</f>
        <v>0.29039301310043669</v>
      </c>
      <c r="L60" s="5">
        <f>VLOOKUP(C60,'Team Total Goals'!$D$2:$N$21,10,0)</f>
        <v>0.35467980295566504</v>
      </c>
      <c r="M60" s="5">
        <f>VLOOKUP(C60,'Team Total Goals'!$D$2:$N$21,11,0)</f>
        <v>5.0949050949050945E-2</v>
      </c>
      <c r="N60" s="5" t="e">
        <f>VLOOKUP(A60,'Goalkeeper Saves'!$D$2:$N$15,10,0)</f>
        <v>#N/A</v>
      </c>
      <c r="O60" s="5" t="e">
        <f>VLOOKUP(A60,'Goalkeeper Saves'!$D$2:$N$15,11,0)</f>
        <v>#N/A</v>
      </c>
      <c r="P60" s="5">
        <f>IF(B60="DEF",IFERROR(VLOOKUP(A60,'Defensive Contribution - DEF'!A58:H556,8,FALSE),'Defensive Contribution - DEF'!K$2),0)</f>
        <v>0</v>
      </c>
      <c r="Q60" s="5">
        <f>IF(B60="MID",IFERROR(VLOOKUP(A60,'Defensive Contribution - MID'!A$2:I$500,9,FALSE),'Defensive Contribution - MID'!L$2),0)</f>
        <v>0.3857500506789166</v>
      </c>
      <c r="R60" s="22">
        <f t="shared" si="13"/>
        <v>0</v>
      </c>
      <c r="S60" s="5">
        <f t="shared" si="1"/>
        <v>0</v>
      </c>
      <c r="T60" s="20">
        <f t="shared" si="2"/>
        <v>0</v>
      </c>
      <c r="U60" s="3">
        <f>VLOOKUP($C60,'Team Fixtures'!$A$2:$Q$21,2,FALSE)</f>
        <v>0.42328042328042326</v>
      </c>
      <c r="V60" s="3">
        <f>VLOOKUP($C60,'Team Fixtures'!$A$2:$Q$21,4,FALSE)</f>
        <v>5.6022408963585429E-2</v>
      </c>
      <c r="W60" s="3">
        <f>VLOOKUP($C60,'Team Fixtures'!$A$2:$Q$21,5,FALSE)</f>
        <v>0.3672580143168378</v>
      </c>
      <c r="X60" s="3" t="str">
        <f>VLOOKUP($C60,'Team Fixtures'!$A$2:$Q$21,6,FALSE)</f>
        <v>A</v>
      </c>
      <c r="Y60" s="25">
        <f t="shared" si="3"/>
        <v>0</v>
      </c>
      <c r="Z60" s="3">
        <f>VLOOKUP($C60,'Team Fixtures'!$A$2:$Q$21,2,FALSE)</f>
        <v>0.42328042328042326</v>
      </c>
      <c r="AA60" s="3">
        <f>VLOOKUP($C60,'Team Fixtures'!$A$2:$Q$21,8,FALSE)</f>
        <v>0.10582010582010581</v>
      </c>
      <c r="AB60" s="3">
        <f>VLOOKUP($C60,'Team Fixtures'!$A$2:$Q$21,9,FALSE)</f>
        <v>0.31746031746031744</v>
      </c>
      <c r="AC60" s="3" t="str">
        <f>VLOOKUP($C60,'Team Fixtures'!$A$2:$Q$21,10,FALSE)</f>
        <v>H</v>
      </c>
      <c r="AD60" s="22">
        <f t="shared" si="14"/>
        <v>0</v>
      </c>
      <c r="AE60" s="5">
        <f t="shared" si="4"/>
        <v>0</v>
      </c>
      <c r="AF60" s="20">
        <f t="shared" si="5"/>
        <v>0</v>
      </c>
      <c r="AG60" s="3">
        <f>VLOOKUP($C60,'Team Fixtures'!$A$2:$Q$21,2,FALSE)</f>
        <v>0.42328042328042326</v>
      </c>
      <c r="AH60" s="3">
        <f>VLOOKUP($C60,'Team Fixtures'!$A$2:$Q$21,12,FALSE)</f>
        <v>8.6580086580086577E-2</v>
      </c>
      <c r="AI60" s="3">
        <f>VLOOKUP($C60,'Team Fixtures'!$A$2:$Q$21,13,FALSE)</f>
        <v>0.33670033670033667</v>
      </c>
      <c r="AJ60" s="3" t="str">
        <f>VLOOKUP($C60,'Team Fixtures'!$A$2:$Q$21,14,FALSE)</f>
        <v>H</v>
      </c>
      <c r="AK60" s="22">
        <f t="shared" si="15"/>
        <v>0</v>
      </c>
      <c r="AL60" s="5">
        <f t="shared" si="6"/>
        <v>0</v>
      </c>
      <c r="AM60" s="20">
        <f t="shared" si="7"/>
        <v>0</v>
      </c>
      <c r="AN60" s="3">
        <f>VLOOKUP($C60,'Team Fixtures'!$A$2:$Q$21,2,FALSE)</f>
        <v>0.42328042328042326</v>
      </c>
      <c r="AO60" s="3">
        <f>VLOOKUP($C60,'Team Fixtures'!$A$2:$Q$21,16,FALSE)</f>
        <v>1.8674136321195144E-2</v>
      </c>
      <c r="AP60" s="3">
        <f>VLOOKUP($C60,'Team Fixtures'!$A$2:$Q$21,17,FALSE)</f>
        <v>0.40460628695922812</v>
      </c>
      <c r="AQ60" s="3" t="str">
        <f>VLOOKUP($C60,'Team Fixtures'!$A$2:$V$21,18,FALSE)</f>
        <v>A</v>
      </c>
      <c r="AR60" s="22">
        <f t="shared" si="16"/>
        <v>0</v>
      </c>
      <c r="AS60" s="5">
        <f t="shared" si="8"/>
        <v>0</v>
      </c>
      <c r="AT60" s="20">
        <f t="shared" si="9"/>
        <v>0</v>
      </c>
      <c r="AU60" s="3">
        <f>VLOOKUP($C60,'Team Fixtures'!$A$2:$Q$21,2,FALSE)</f>
        <v>0.42328042328042326</v>
      </c>
      <c r="AV60" s="3">
        <f>VLOOKUP($C60,'Team Fixtures'!$A$2:$V$21,20,FALSE)</f>
        <v>6.3492063492063489E-2</v>
      </c>
      <c r="AW60" s="3">
        <f>VLOOKUP($C60,'Team Fixtures'!$A$2:$V$21,21,FALSE)</f>
        <v>0.35978835978835977</v>
      </c>
      <c r="AX60" s="3" t="str">
        <f>VLOOKUP($C60,'Team Fixtures'!$A$2:$V$21,22,FALSE)</f>
        <v>H</v>
      </c>
      <c r="AY60" s="22">
        <f t="shared" si="17"/>
        <v>0</v>
      </c>
      <c r="AZ60" s="5">
        <f t="shared" si="18"/>
        <v>0</v>
      </c>
      <c r="BA60" s="20">
        <f t="shared" si="10"/>
        <v>0</v>
      </c>
      <c r="BB60" s="15">
        <f t="shared" si="11"/>
        <v>0</v>
      </c>
    </row>
    <row r="61" spans="1:54" x14ac:dyDescent="0.25">
      <c r="A61" t="str">
        <f>'Players Full'!CU61</f>
        <v>Boubacar Kamara</v>
      </c>
      <c r="B61" t="str">
        <f>VLOOKUP(_xlfn.CONCAT('Players Full'!AK61,'Players Full'!BV61),'Players Summarised'!$A$1:$T$1000,20,0)</f>
        <v>MID</v>
      </c>
      <c r="C61" t="str">
        <f>VLOOKUP('Players Full'!CF61,Teams!$A$1:$G$21,6,0)</f>
        <v>Aston Villa</v>
      </c>
      <c r="D61">
        <f>'Players Full'!BD61/10</f>
        <v>5</v>
      </c>
      <c r="E61" s="10">
        <f>IFERROR(VLOOKUP($A61,'Starting Lineups'!$A$2:$C$510,3,FALSE),0)</f>
        <v>1</v>
      </c>
      <c r="F61" s="5">
        <f>VLOOKUP(A61,'Score &amp; Assist'!$A$1:$G$2000,6,0)</f>
        <v>8.6580086580086577E-2</v>
      </c>
      <c r="G61" s="5">
        <f t="shared" si="0"/>
        <v>0.01</v>
      </c>
      <c r="H61" s="5">
        <f t="shared" si="12"/>
        <v>0</v>
      </c>
      <c r="I61" s="5">
        <f>VLOOKUP(A61,'Score &amp; Assist'!$A$1:$G$2000,7,0)</f>
        <v>8.6580086580086577E-2</v>
      </c>
      <c r="J61" s="5">
        <f>VLOOKUP(A61,'Yellow Card'!$C$1:$E$987,3,0)</f>
        <v>0.36630036630036628</v>
      </c>
      <c r="K61" s="5">
        <f>VLOOKUP(C61,'Team Clean Sheet'!$C$2:$F$21,4,0)</f>
        <v>0.29039301310043669</v>
      </c>
      <c r="L61" s="5">
        <f>VLOOKUP(C61,'Team Total Goals'!$D$2:$N$21,10,0)</f>
        <v>0.35467980295566504</v>
      </c>
      <c r="M61" s="5">
        <f>VLOOKUP(C61,'Team Total Goals'!$D$2:$N$21,11,0)</f>
        <v>5.0949050949050945E-2</v>
      </c>
      <c r="N61" s="5" t="e">
        <f>VLOOKUP(A61,'Goalkeeper Saves'!$D$2:$N$15,10,0)</f>
        <v>#N/A</v>
      </c>
      <c r="O61" s="5" t="e">
        <f>VLOOKUP(A61,'Goalkeeper Saves'!$D$2:$N$15,11,0)</f>
        <v>#N/A</v>
      </c>
      <c r="P61" s="5">
        <f>IF(B61="DEF",IFERROR(VLOOKUP(A61,'Defensive Contribution - DEF'!A59:H557,8,FALSE),'Defensive Contribution - DEF'!K$2),0)</f>
        <v>0</v>
      </c>
      <c r="Q61" s="5">
        <f>IF(B61="MID",IFERROR(VLOOKUP(A61,'Defensive Contribution - MID'!A$2:I$500,9,FALSE),'Defensive Contribution - MID'!L$2),0)</f>
        <v>0.48562874257462663</v>
      </c>
      <c r="R61" s="22">
        <f t="shared" si="13"/>
        <v>3.6379908245900161</v>
      </c>
      <c r="S61" s="5">
        <f t="shared" si="1"/>
        <v>6.4533820176006368E-2</v>
      </c>
      <c r="T61" s="20">
        <f t="shared" si="2"/>
        <v>3.7670584649420289</v>
      </c>
      <c r="U61" s="3">
        <f>VLOOKUP($C61,'Team Fixtures'!$A$2:$Q$21,2,FALSE)</f>
        <v>0.42328042328042326</v>
      </c>
      <c r="V61" s="3">
        <f>VLOOKUP($C61,'Team Fixtures'!$A$2:$Q$21,4,FALSE)</f>
        <v>5.6022408963585429E-2</v>
      </c>
      <c r="W61" s="3">
        <f>VLOOKUP($C61,'Team Fixtures'!$A$2:$Q$21,5,FALSE)</f>
        <v>0.3672580143168378</v>
      </c>
      <c r="X61" s="3" t="str">
        <f>VLOOKUP($C61,'Team Fixtures'!$A$2:$Q$21,6,FALSE)</f>
        <v>A</v>
      </c>
      <c r="Y61" s="25">
        <f t="shared" si="3"/>
        <v>1.2406377433152127</v>
      </c>
      <c r="Z61" s="3">
        <f>VLOOKUP($C61,'Team Fixtures'!$A$2:$Q$21,2,FALSE)</f>
        <v>0.42328042328042326</v>
      </c>
      <c r="AA61" s="3">
        <f>VLOOKUP($C61,'Team Fixtures'!$A$2:$Q$21,8,FALSE)</f>
        <v>0.10582010582010581</v>
      </c>
      <c r="AB61" s="3">
        <f>VLOOKUP($C61,'Team Fixtures'!$A$2:$Q$21,9,FALSE)</f>
        <v>0.31746031746031744</v>
      </c>
      <c r="AC61" s="3" t="str">
        <f>VLOOKUP($C61,'Team Fixtures'!$A$2:$Q$21,10,FALSE)</f>
        <v>H</v>
      </c>
      <c r="AD61" s="22">
        <f t="shared" si="14"/>
        <v>4.2189232126710952</v>
      </c>
      <c r="AE61" s="5">
        <f t="shared" si="4"/>
        <v>7.81985118084495E-2</v>
      </c>
      <c r="AF61" s="20">
        <f t="shared" si="5"/>
        <v>4.3753202362879939</v>
      </c>
      <c r="AG61" s="3">
        <f>VLOOKUP($C61,'Team Fixtures'!$A$2:$Q$21,2,FALSE)</f>
        <v>0.42328042328042326</v>
      </c>
      <c r="AH61" s="3">
        <f>VLOOKUP($C61,'Team Fixtures'!$A$2:$Q$21,12,FALSE)</f>
        <v>8.6580086580086577E-2</v>
      </c>
      <c r="AI61" s="3">
        <f>VLOOKUP($C61,'Team Fixtures'!$A$2:$Q$21,13,FALSE)</f>
        <v>0.33670033670033667</v>
      </c>
      <c r="AJ61" s="3" t="str">
        <f>VLOOKUP($C61,'Team Fixtures'!$A$2:$Q$21,14,FALSE)</f>
        <v>H</v>
      </c>
      <c r="AK61" s="22">
        <f t="shared" si="15"/>
        <v>4.2192812610818642</v>
      </c>
      <c r="AL61" s="5">
        <f t="shared" si="6"/>
        <v>7.820693382316761E-2</v>
      </c>
      <c r="AM61" s="20">
        <f t="shared" si="7"/>
        <v>4.3756951287281991</v>
      </c>
      <c r="AN61" s="3">
        <f>VLOOKUP($C61,'Team Fixtures'!$A$2:$Q$21,2,FALSE)</f>
        <v>0.42328042328042326</v>
      </c>
      <c r="AO61" s="3">
        <f>VLOOKUP($C61,'Team Fixtures'!$A$2:$Q$21,16,FALSE)</f>
        <v>1.8674136321195144E-2</v>
      </c>
      <c r="AP61" s="3">
        <f>VLOOKUP($C61,'Team Fixtures'!$A$2:$Q$21,17,FALSE)</f>
        <v>0.40460628695922812</v>
      </c>
      <c r="AQ61" s="3" t="str">
        <f>VLOOKUP($C61,'Team Fixtures'!$A$2:$V$21,18,FALSE)</f>
        <v>A</v>
      </c>
      <c r="AR61" s="22">
        <f t="shared" si="16"/>
        <v>3.6386858597403324</v>
      </c>
      <c r="AS61" s="5">
        <f t="shared" si="8"/>
        <v>6.4550168792812099E-2</v>
      </c>
      <c r="AT61" s="20">
        <f t="shared" si="9"/>
        <v>3.7677861973259565</v>
      </c>
      <c r="AU61" s="3">
        <f>VLOOKUP($C61,'Team Fixtures'!$A$2:$Q$21,2,FALSE)</f>
        <v>0.42328042328042326</v>
      </c>
      <c r="AV61" s="3">
        <f>VLOOKUP($C61,'Team Fixtures'!$A$2:$V$21,20,FALSE)</f>
        <v>6.3492063492063489E-2</v>
      </c>
      <c r="AW61" s="3">
        <f>VLOOKUP($C61,'Team Fixtures'!$A$2:$V$21,21,FALSE)</f>
        <v>0.35978835978835977</v>
      </c>
      <c r="AX61" s="3" t="str">
        <f>VLOOKUP($C61,'Team Fixtures'!$A$2:$V$21,22,FALSE)</f>
        <v>H</v>
      </c>
      <c r="AY61" s="22">
        <f t="shared" si="17"/>
        <v>4.2197109191747879</v>
      </c>
      <c r="AZ61" s="5">
        <f t="shared" si="18"/>
        <v>7.8217040240829358E-2</v>
      </c>
      <c r="BA61" s="20">
        <f t="shared" si="10"/>
        <v>4.3761449996564465</v>
      </c>
      <c r="BB61" s="15">
        <f t="shared" si="11"/>
        <v>14.371807664288418</v>
      </c>
    </row>
    <row r="62" spans="1:54" x14ac:dyDescent="0.25">
      <c r="A62" t="str">
        <f>'Players Full'!CU62</f>
        <v>Amadou Onana</v>
      </c>
      <c r="B62" t="str">
        <f>VLOOKUP(_xlfn.CONCAT('Players Full'!AK62,'Players Full'!BV62),'Players Summarised'!$A$1:$T$1000,20,0)</f>
        <v>MID</v>
      </c>
      <c r="C62" t="str">
        <f>VLOOKUP('Players Full'!CF62,Teams!$A$1:$G$21,6,0)</f>
        <v>Aston Villa</v>
      </c>
      <c r="D62">
        <f>'Players Full'!BD62/10</f>
        <v>5</v>
      </c>
      <c r="E62" s="10">
        <f>IFERROR(VLOOKUP($A62,'Starting Lineups'!$A$2:$C$510,3,FALSE),0)</f>
        <v>1</v>
      </c>
      <c r="F62" s="5">
        <f>VLOOKUP(A62,'Score &amp; Assist'!$A$1:$G$2000,6,0)</f>
        <v>0.17316017316017315</v>
      </c>
      <c r="G62" s="5">
        <f t="shared" si="0"/>
        <v>0.01</v>
      </c>
      <c r="H62" s="5">
        <f t="shared" si="12"/>
        <v>0</v>
      </c>
      <c r="I62" s="5">
        <f>VLOOKUP(A62,'Score &amp; Assist'!$A$1:$G$2000,7,0)</f>
        <v>7.3260073260073263E-2</v>
      </c>
      <c r="J62" s="5">
        <f>VLOOKUP(A62,'Yellow Card'!$C$1:$E$987,3,0)</f>
        <v>0.29761904761904762</v>
      </c>
      <c r="K62" s="5">
        <f>VLOOKUP(C62,'Team Clean Sheet'!$C$2:$F$21,4,0)</f>
        <v>0.29039301310043669</v>
      </c>
      <c r="L62" s="5">
        <f>VLOOKUP(C62,'Team Total Goals'!$D$2:$N$21,10,0)</f>
        <v>0.35467980295566504</v>
      </c>
      <c r="M62" s="5">
        <f>VLOOKUP(C62,'Team Total Goals'!$D$2:$N$21,11,0)</f>
        <v>5.0949050949050945E-2</v>
      </c>
      <c r="N62" s="5" t="e">
        <f>VLOOKUP(A62,'Goalkeeper Saves'!$D$2:$N$15,10,0)</f>
        <v>#N/A</v>
      </c>
      <c r="O62" s="5" t="e">
        <f>VLOOKUP(A62,'Goalkeeper Saves'!$D$2:$N$15,11,0)</f>
        <v>#N/A</v>
      </c>
      <c r="P62" s="5">
        <f>IF(B62="DEF",IFERROR(VLOOKUP(A62,'Defensive Contribution - DEF'!A60:H558,8,FALSE),'Defensive Contribution - DEF'!K$2),0)</f>
        <v>0</v>
      </c>
      <c r="Q62" s="5">
        <f>IF(B62="MID",IFERROR(VLOOKUP(A62,'Defensive Contribution - MID'!A$2:I$500,9,FALSE),'Defensive Contribution - MID'!L$2),0)</f>
        <v>0.47910139720682388</v>
      </c>
      <c r="R62" s="22">
        <f t="shared" si="13"/>
        <v>4.086557845476122</v>
      </c>
      <c r="S62" s="5">
        <f t="shared" si="1"/>
        <v>7.5085013641289347E-2</v>
      </c>
      <c r="T62" s="20">
        <f t="shared" si="2"/>
        <v>4.236727872758701</v>
      </c>
      <c r="U62" s="3">
        <f>VLOOKUP($C62,'Team Fixtures'!$A$2:$Q$21,2,FALSE)</f>
        <v>0.42328042328042326</v>
      </c>
      <c r="V62" s="3">
        <f>VLOOKUP($C62,'Team Fixtures'!$A$2:$Q$21,4,FALSE)</f>
        <v>5.6022408963585429E-2</v>
      </c>
      <c r="W62" s="3">
        <f>VLOOKUP($C62,'Team Fixtures'!$A$2:$Q$21,5,FALSE)</f>
        <v>0.3672580143168378</v>
      </c>
      <c r="X62" s="3" t="str">
        <f>VLOOKUP($C62,'Team Fixtures'!$A$2:$Q$21,6,FALSE)</f>
        <v>A</v>
      </c>
      <c r="Y62" s="25">
        <f t="shared" si="3"/>
        <v>1.3936093156337004</v>
      </c>
      <c r="Z62" s="3">
        <f>VLOOKUP($C62,'Team Fixtures'!$A$2:$Q$21,2,FALSE)</f>
        <v>0.42328042328042326</v>
      </c>
      <c r="AA62" s="3">
        <f>VLOOKUP($C62,'Team Fixtures'!$A$2:$Q$21,8,FALSE)</f>
        <v>0.10582010582010581</v>
      </c>
      <c r="AB62" s="3">
        <f>VLOOKUP($C62,'Team Fixtures'!$A$2:$Q$21,9,FALSE)</f>
        <v>0.31746031746031744</v>
      </c>
      <c r="AC62" s="3" t="str">
        <f>VLOOKUP($C62,'Team Fixtures'!$A$2:$Q$21,10,FALSE)</f>
        <v>H</v>
      </c>
      <c r="AD62" s="22">
        <f t="shared" si="14"/>
        <v>4.7391196364947819</v>
      </c>
      <c r="AE62" s="5">
        <f t="shared" si="4"/>
        <v>9.0434572089630266E-2</v>
      </c>
      <c r="AF62" s="20">
        <f t="shared" si="5"/>
        <v>4.9199887806740428</v>
      </c>
      <c r="AG62" s="3">
        <f>VLOOKUP($C62,'Team Fixtures'!$A$2:$Q$21,2,FALSE)</f>
        <v>0.42328042328042326</v>
      </c>
      <c r="AH62" s="3">
        <f>VLOOKUP($C62,'Team Fixtures'!$A$2:$Q$21,12,FALSE)</f>
        <v>8.6580086580086577E-2</v>
      </c>
      <c r="AI62" s="3">
        <f>VLOOKUP($C62,'Team Fixtures'!$A$2:$Q$21,13,FALSE)</f>
        <v>0.33670033670033667</v>
      </c>
      <c r="AJ62" s="3" t="str">
        <f>VLOOKUP($C62,'Team Fixtures'!$A$2:$Q$21,14,FALSE)</f>
        <v>H</v>
      </c>
      <c r="AK62" s="22">
        <f t="shared" si="15"/>
        <v>4.7395218325454689</v>
      </c>
      <c r="AL62" s="5">
        <f t="shared" si="6"/>
        <v>9.0444032545134528E-2</v>
      </c>
      <c r="AM62" s="20">
        <f t="shared" si="7"/>
        <v>4.9204098976357376</v>
      </c>
      <c r="AN62" s="3">
        <f>VLOOKUP($C62,'Team Fixtures'!$A$2:$Q$21,2,FALSE)</f>
        <v>0.42328042328042326</v>
      </c>
      <c r="AO62" s="3">
        <f>VLOOKUP($C62,'Team Fixtures'!$A$2:$Q$21,16,FALSE)</f>
        <v>1.8674136321195144E-2</v>
      </c>
      <c r="AP62" s="3">
        <f>VLOOKUP($C62,'Team Fixtures'!$A$2:$Q$21,17,FALSE)</f>
        <v>0.40460628695922812</v>
      </c>
      <c r="AQ62" s="3" t="str">
        <f>VLOOKUP($C62,'Team Fixtures'!$A$2:$V$21,18,FALSE)</f>
        <v>A</v>
      </c>
      <c r="AR62" s="22">
        <f t="shared" si="16"/>
        <v>4.0873385789862811</v>
      </c>
      <c r="AS62" s="5">
        <f t="shared" si="8"/>
        <v>7.5103378054915307E-2</v>
      </c>
      <c r="AT62" s="20">
        <f t="shared" si="9"/>
        <v>4.2375453350961116</v>
      </c>
      <c r="AU62" s="3">
        <f>VLOOKUP($C62,'Team Fixtures'!$A$2:$Q$21,2,FALSE)</f>
        <v>0.42328042328042326</v>
      </c>
      <c r="AV62" s="3">
        <f>VLOOKUP($C62,'Team Fixtures'!$A$2:$V$21,20,FALSE)</f>
        <v>6.3492063492063489E-2</v>
      </c>
      <c r="AW62" s="3">
        <f>VLOOKUP($C62,'Team Fixtures'!$A$2:$V$21,21,FALSE)</f>
        <v>0.35978835978835977</v>
      </c>
      <c r="AX62" s="3" t="str">
        <f>VLOOKUP($C62,'Team Fixtures'!$A$2:$V$21,22,FALSE)</f>
        <v>H</v>
      </c>
      <c r="AY62" s="22">
        <f t="shared" si="17"/>
        <v>4.7400044678062958</v>
      </c>
      <c r="AZ62" s="5">
        <f t="shared" si="18"/>
        <v>9.0455385091739698E-2</v>
      </c>
      <c r="BA62" s="20">
        <f t="shared" si="10"/>
        <v>4.9209152379897754</v>
      </c>
      <c r="BB62" s="15">
        <f t="shared" si="11"/>
        <v>16.162021294175425</v>
      </c>
    </row>
    <row r="63" spans="1:54" x14ac:dyDescent="0.25">
      <c r="A63" t="str">
        <f>'Players Full'!CU63</f>
        <v>Ben Broggio</v>
      </c>
      <c r="B63" t="str">
        <f>VLOOKUP(_xlfn.CONCAT('Players Full'!AK63,'Players Full'!BV63),'Players Summarised'!$A$1:$T$1000,20,0)</f>
        <v>MID</v>
      </c>
      <c r="C63" t="str">
        <f>VLOOKUP('Players Full'!CF63,Teams!$A$1:$G$21,6,0)</f>
        <v>Aston Villa</v>
      </c>
      <c r="D63">
        <f>'Players Full'!BD63/10</f>
        <v>4.5</v>
      </c>
      <c r="E63" s="10">
        <f>IFERROR(VLOOKUP($A63,'Starting Lineups'!$A$2:$C$510,3,FALSE),0)</f>
        <v>0</v>
      </c>
      <c r="F63" s="5" t="e">
        <f>VLOOKUP(A63,'Score &amp; Assist'!$A$1:$G$2000,6,0)</f>
        <v>#N/A</v>
      </c>
      <c r="G63" s="5" t="e">
        <f t="shared" si="0"/>
        <v>#N/A</v>
      </c>
      <c r="H63" s="5" t="e">
        <f t="shared" si="12"/>
        <v>#N/A</v>
      </c>
      <c r="I63" s="5" t="e">
        <f>VLOOKUP(A63,'Score &amp; Assist'!$A$1:$G$2000,7,0)</f>
        <v>#N/A</v>
      </c>
      <c r="J63" s="5" t="e">
        <f>VLOOKUP(A63,'Yellow Card'!$C$1:$E$987,3,0)</f>
        <v>#N/A</v>
      </c>
      <c r="K63" s="5">
        <f>VLOOKUP(C63,'Team Clean Sheet'!$C$2:$F$21,4,0)</f>
        <v>0.29039301310043669</v>
      </c>
      <c r="L63" s="5">
        <f>VLOOKUP(C63,'Team Total Goals'!$D$2:$N$21,10,0)</f>
        <v>0.35467980295566504</v>
      </c>
      <c r="M63" s="5">
        <f>VLOOKUP(C63,'Team Total Goals'!$D$2:$N$21,11,0)</f>
        <v>5.0949050949050945E-2</v>
      </c>
      <c r="N63" s="5" t="e">
        <f>VLOOKUP(A63,'Goalkeeper Saves'!$D$2:$N$15,10,0)</f>
        <v>#N/A</v>
      </c>
      <c r="O63" s="5" t="e">
        <f>VLOOKUP(A63,'Goalkeeper Saves'!$D$2:$N$15,11,0)</f>
        <v>#N/A</v>
      </c>
      <c r="P63" s="5">
        <f>IF(B63="DEF",IFERROR(VLOOKUP(A63,'Defensive Contribution - DEF'!A61:H559,8,FALSE),'Defensive Contribution - DEF'!K$2),0)</f>
        <v>0</v>
      </c>
      <c r="Q63" s="5">
        <f>IF(B63="MID",IFERROR(VLOOKUP(A63,'Defensive Contribution - MID'!A$2:I$500,9,FALSE),'Defensive Contribution - MID'!L$2),0)</f>
        <v>0.3857500506789166</v>
      </c>
      <c r="R63" s="22">
        <f t="shared" si="13"/>
        <v>0</v>
      </c>
      <c r="S63" s="5">
        <f t="shared" si="1"/>
        <v>0</v>
      </c>
      <c r="T63" s="20">
        <f t="shared" si="2"/>
        <v>0</v>
      </c>
      <c r="U63" s="3">
        <f>VLOOKUP($C63,'Team Fixtures'!$A$2:$Q$21,2,FALSE)</f>
        <v>0.42328042328042326</v>
      </c>
      <c r="V63" s="3">
        <f>VLOOKUP($C63,'Team Fixtures'!$A$2:$Q$21,4,FALSE)</f>
        <v>5.6022408963585429E-2</v>
      </c>
      <c r="W63" s="3">
        <f>VLOOKUP($C63,'Team Fixtures'!$A$2:$Q$21,5,FALSE)</f>
        <v>0.3672580143168378</v>
      </c>
      <c r="X63" s="3" t="str">
        <f>VLOOKUP($C63,'Team Fixtures'!$A$2:$Q$21,6,FALSE)</f>
        <v>A</v>
      </c>
      <c r="Y63" s="25">
        <f t="shared" si="3"/>
        <v>0</v>
      </c>
      <c r="Z63" s="3">
        <f>VLOOKUP($C63,'Team Fixtures'!$A$2:$Q$21,2,FALSE)</f>
        <v>0.42328042328042326</v>
      </c>
      <c r="AA63" s="3">
        <f>VLOOKUP($C63,'Team Fixtures'!$A$2:$Q$21,8,FALSE)</f>
        <v>0.10582010582010581</v>
      </c>
      <c r="AB63" s="3">
        <f>VLOOKUP($C63,'Team Fixtures'!$A$2:$Q$21,9,FALSE)</f>
        <v>0.31746031746031744</v>
      </c>
      <c r="AC63" s="3" t="str">
        <f>VLOOKUP($C63,'Team Fixtures'!$A$2:$Q$21,10,FALSE)</f>
        <v>H</v>
      </c>
      <c r="AD63" s="22">
        <f t="shared" si="14"/>
        <v>0</v>
      </c>
      <c r="AE63" s="5">
        <f t="shared" si="4"/>
        <v>0</v>
      </c>
      <c r="AF63" s="20">
        <f t="shared" si="5"/>
        <v>0</v>
      </c>
      <c r="AG63" s="3">
        <f>VLOOKUP($C63,'Team Fixtures'!$A$2:$Q$21,2,FALSE)</f>
        <v>0.42328042328042326</v>
      </c>
      <c r="AH63" s="3">
        <f>VLOOKUP($C63,'Team Fixtures'!$A$2:$Q$21,12,FALSE)</f>
        <v>8.6580086580086577E-2</v>
      </c>
      <c r="AI63" s="3">
        <f>VLOOKUP($C63,'Team Fixtures'!$A$2:$Q$21,13,FALSE)</f>
        <v>0.33670033670033667</v>
      </c>
      <c r="AJ63" s="3" t="str">
        <f>VLOOKUP($C63,'Team Fixtures'!$A$2:$Q$21,14,FALSE)</f>
        <v>H</v>
      </c>
      <c r="AK63" s="22">
        <f t="shared" si="15"/>
        <v>0</v>
      </c>
      <c r="AL63" s="5">
        <f t="shared" si="6"/>
        <v>0</v>
      </c>
      <c r="AM63" s="20">
        <f t="shared" si="7"/>
        <v>0</v>
      </c>
      <c r="AN63" s="3">
        <f>VLOOKUP($C63,'Team Fixtures'!$A$2:$Q$21,2,FALSE)</f>
        <v>0.42328042328042326</v>
      </c>
      <c r="AO63" s="3">
        <f>VLOOKUP($C63,'Team Fixtures'!$A$2:$Q$21,16,FALSE)</f>
        <v>1.8674136321195144E-2</v>
      </c>
      <c r="AP63" s="3">
        <f>VLOOKUP($C63,'Team Fixtures'!$A$2:$Q$21,17,FALSE)</f>
        <v>0.40460628695922812</v>
      </c>
      <c r="AQ63" s="3" t="str">
        <f>VLOOKUP($C63,'Team Fixtures'!$A$2:$V$21,18,FALSE)</f>
        <v>A</v>
      </c>
      <c r="AR63" s="22">
        <f t="shared" si="16"/>
        <v>0</v>
      </c>
      <c r="AS63" s="5">
        <f t="shared" si="8"/>
        <v>0</v>
      </c>
      <c r="AT63" s="20">
        <f t="shared" si="9"/>
        <v>0</v>
      </c>
      <c r="AU63" s="3">
        <f>VLOOKUP($C63,'Team Fixtures'!$A$2:$Q$21,2,FALSE)</f>
        <v>0.42328042328042326</v>
      </c>
      <c r="AV63" s="3">
        <f>VLOOKUP($C63,'Team Fixtures'!$A$2:$V$21,20,FALSE)</f>
        <v>6.3492063492063489E-2</v>
      </c>
      <c r="AW63" s="3">
        <f>VLOOKUP($C63,'Team Fixtures'!$A$2:$V$21,21,FALSE)</f>
        <v>0.35978835978835977</v>
      </c>
      <c r="AX63" s="3" t="str">
        <f>VLOOKUP($C63,'Team Fixtures'!$A$2:$V$21,22,FALSE)</f>
        <v>H</v>
      </c>
      <c r="AY63" s="22">
        <f t="shared" si="17"/>
        <v>0</v>
      </c>
      <c r="AZ63" s="5">
        <f t="shared" si="18"/>
        <v>0</v>
      </c>
      <c r="BA63" s="20">
        <f t="shared" si="10"/>
        <v>0</v>
      </c>
      <c r="BB63" s="15">
        <f t="shared" si="11"/>
        <v>0</v>
      </c>
    </row>
    <row r="64" spans="1:54" x14ac:dyDescent="0.25">
      <c r="A64" t="str">
        <f>'Players Full'!CU64</f>
        <v>Leander Dendoncker</v>
      </c>
      <c r="B64" t="str">
        <f>VLOOKUP(_xlfn.CONCAT('Players Full'!AK64,'Players Full'!BV64),'Players Summarised'!$A$1:$T$1000,20,0)</f>
        <v>MID</v>
      </c>
      <c r="C64" t="str">
        <f>VLOOKUP('Players Full'!CF64,Teams!$A$1:$G$21,6,0)</f>
        <v>Aston Villa</v>
      </c>
      <c r="D64">
        <f>'Players Full'!BD64/10</f>
        <v>4.5</v>
      </c>
      <c r="E64" s="10">
        <f>IFERROR(VLOOKUP($A64,'Starting Lineups'!$A$2:$C$510,3,FALSE),0)</f>
        <v>0</v>
      </c>
      <c r="F64" s="5" t="e">
        <f>VLOOKUP(A64,'Score &amp; Assist'!$A$1:$G$2000,6,0)</f>
        <v>#N/A</v>
      </c>
      <c r="G64" s="5" t="e">
        <f t="shared" si="0"/>
        <v>#N/A</v>
      </c>
      <c r="H64" s="5" t="e">
        <f t="shared" si="12"/>
        <v>#N/A</v>
      </c>
      <c r="I64" s="5" t="e">
        <f>VLOOKUP(A64,'Score &amp; Assist'!$A$1:$G$2000,7,0)</f>
        <v>#N/A</v>
      </c>
      <c r="J64" s="5" t="e">
        <f>VLOOKUP(A64,'Yellow Card'!$C$1:$E$987,3,0)</f>
        <v>#N/A</v>
      </c>
      <c r="K64" s="5">
        <f>VLOOKUP(C64,'Team Clean Sheet'!$C$2:$F$21,4,0)</f>
        <v>0.29039301310043669</v>
      </c>
      <c r="L64" s="5">
        <f>VLOOKUP(C64,'Team Total Goals'!$D$2:$N$21,10,0)</f>
        <v>0.35467980295566504</v>
      </c>
      <c r="M64" s="5">
        <f>VLOOKUP(C64,'Team Total Goals'!$D$2:$N$21,11,0)</f>
        <v>5.0949050949050945E-2</v>
      </c>
      <c r="N64" s="5" t="e">
        <f>VLOOKUP(A64,'Goalkeeper Saves'!$D$2:$N$15,10,0)</f>
        <v>#N/A</v>
      </c>
      <c r="O64" s="5" t="e">
        <f>VLOOKUP(A64,'Goalkeeper Saves'!$D$2:$N$15,11,0)</f>
        <v>#N/A</v>
      </c>
      <c r="P64" s="5">
        <f>IF(B64="DEF",IFERROR(VLOOKUP(A64,'Defensive Contribution - DEF'!A62:H560,8,FALSE),'Defensive Contribution - DEF'!K$2),0)</f>
        <v>0</v>
      </c>
      <c r="Q64" s="5">
        <f>IF(B64="MID",IFERROR(VLOOKUP(A64,'Defensive Contribution - MID'!A$2:I$500,9,FALSE),'Defensive Contribution - MID'!L$2),0)</f>
        <v>0.3857500506789166</v>
      </c>
      <c r="R64" s="22">
        <f t="shared" si="13"/>
        <v>0</v>
      </c>
      <c r="S64" s="5">
        <f t="shared" si="1"/>
        <v>0</v>
      </c>
      <c r="T64" s="20">
        <f t="shared" si="2"/>
        <v>0</v>
      </c>
      <c r="U64" s="3">
        <f>VLOOKUP($C64,'Team Fixtures'!$A$2:$Q$21,2,FALSE)</f>
        <v>0.42328042328042326</v>
      </c>
      <c r="V64" s="3">
        <f>VLOOKUP($C64,'Team Fixtures'!$A$2:$Q$21,4,FALSE)</f>
        <v>5.6022408963585429E-2</v>
      </c>
      <c r="W64" s="3">
        <f>VLOOKUP($C64,'Team Fixtures'!$A$2:$Q$21,5,FALSE)</f>
        <v>0.3672580143168378</v>
      </c>
      <c r="X64" s="3" t="str">
        <f>VLOOKUP($C64,'Team Fixtures'!$A$2:$Q$21,6,FALSE)</f>
        <v>A</v>
      </c>
      <c r="Y64" s="25">
        <f t="shared" si="3"/>
        <v>0</v>
      </c>
      <c r="Z64" s="3">
        <f>VLOOKUP($C64,'Team Fixtures'!$A$2:$Q$21,2,FALSE)</f>
        <v>0.42328042328042326</v>
      </c>
      <c r="AA64" s="3">
        <f>VLOOKUP($C64,'Team Fixtures'!$A$2:$Q$21,8,FALSE)</f>
        <v>0.10582010582010581</v>
      </c>
      <c r="AB64" s="3">
        <f>VLOOKUP($C64,'Team Fixtures'!$A$2:$Q$21,9,FALSE)</f>
        <v>0.31746031746031744</v>
      </c>
      <c r="AC64" s="3" t="str">
        <f>VLOOKUP($C64,'Team Fixtures'!$A$2:$Q$21,10,FALSE)</f>
        <v>H</v>
      </c>
      <c r="AD64" s="22">
        <f t="shared" si="14"/>
        <v>0</v>
      </c>
      <c r="AE64" s="5">
        <f t="shared" si="4"/>
        <v>0</v>
      </c>
      <c r="AF64" s="20">
        <f t="shared" si="5"/>
        <v>0</v>
      </c>
      <c r="AG64" s="3">
        <f>VLOOKUP($C64,'Team Fixtures'!$A$2:$Q$21,2,FALSE)</f>
        <v>0.42328042328042326</v>
      </c>
      <c r="AH64" s="3">
        <f>VLOOKUP($C64,'Team Fixtures'!$A$2:$Q$21,12,FALSE)</f>
        <v>8.6580086580086577E-2</v>
      </c>
      <c r="AI64" s="3">
        <f>VLOOKUP($C64,'Team Fixtures'!$A$2:$Q$21,13,FALSE)</f>
        <v>0.33670033670033667</v>
      </c>
      <c r="AJ64" s="3" t="str">
        <f>VLOOKUP($C64,'Team Fixtures'!$A$2:$Q$21,14,FALSE)</f>
        <v>H</v>
      </c>
      <c r="AK64" s="22">
        <f t="shared" si="15"/>
        <v>0</v>
      </c>
      <c r="AL64" s="5">
        <f t="shared" si="6"/>
        <v>0</v>
      </c>
      <c r="AM64" s="20">
        <f t="shared" si="7"/>
        <v>0</v>
      </c>
      <c r="AN64" s="3">
        <f>VLOOKUP($C64,'Team Fixtures'!$A$2:$Q$21,2,FALSE)</f>
        <v>0.42328042328042326</v>
      </c>
      <c r="AO64" s="3">
        <f>VLOOKUP($C64,'Team Fixtures'!$A$2:$Q$21,16,FALSE)</f>
        <v>1.8674136321195144E-2</v>
      </c>
      <c r="AP64" s="3">
        <f>VLOOKUP($C64,'Team Fixtures'!$A$2:$Q$21,17,FALSE)</f>
        <v>0.40460628695922812</v>
      </c>
      <c r="AQ64" s="3" t="str">
        <f>VLOOKUP($C64,'Team Fixtures'!$A$2:$V$21,18,FALSE)</f>
        <v>A</v>
      </c>
      <c r="AR64" s="22">
        <f t="shared" si="16"/>
        <v>0</v>
      </c>
      <c r="AS64" s="5">
        <f t="shared" si="8"/>
        <v>0</v>
      </c>
      <c r="AT64" s="20">
        <f t="shared" si="9"/>
        <v>0</v>
      </c>
      <c r="AU64" s="3">
        <f>VLOOKUP($C64,'Team Fixtures'!$A$2:$Q$21,2,FALSE)</f>
        <v>0.42328042328042326</v>
      </c>
      <c r="AV64" s="3">
        <f>VLOOKUP($C64,'Team Fixtures'!$A$2:$V$21,20,FALSE)</f>
        <v>6.3492063492063489E-2</v>
      </c>
      <c r="AW64" s="3">
        <f>VLOOKUP($C64,'Team Fixtures'!$A$2:$V$21,21,FALSE)</f>
        <v>0.35978835978835977</v>
      </c>
      <c r="AX64" s="3" t="str">
        <f>VLOOKUP($C64,'Team Fixtures'!$A$2:$V$21,22,FALSE)</f>
        <v>H</v>
      </c>
      <c r="AY64" s="22">
        <f t="shared" si="17"/>
        <v>0</v>
      </c>
      <c r="AZ64" s="5">
        <f t="shared" si="18"/>
        <v>0</v>
      </c>
      <c r="BA64" s="20">
        <f t="shared" si="10"/>
        <v>0</v>
      </c>
      <c r="BB64" s="15">
        <f t="shared" si="11"/>
        <v>0</v>
      </c>
    </row>
    <row r="65" spans="1:54" x14ac:dyDescent="0.25">
      <c r="A65" t="str">
        <f>'Players Full'!CU65</f>
        <v>Jamaldeen Jimoh-Aloba</v>
      </c>
      <c r="B65" t="str">
        <f>VLOOKUP(_xlfn.CONCAT('Players Full'!AK65,'Players Full'!BV65),'Players Summarised'!$A$1:$T$1000,20,0)</f>
        <v>MID</v>
      </c>
      <c r="C65" t="str">
        <f>VLOOKUP('Players Full'!CF65,Teams!$A$1:$G$21,6,0)</f>
        <v>Aston Villa</v>
      </c>
      <c r="D65">
        <f>'Players Full'!BD65/10</f>
        <v>4.5</v>
      </c>
      <c r="E65" s="10">
        <f>IFERROR(VLOOKUP($A65,'Starting Lineups'!$A$2:$C$510,3,FALSE),0)</f>
        <v>0</v>
      </c>
      <c r="F65" s="5" t="e">
        <f>VLOOKUP(A65,'Score &amp; Assist'!$A$1:$G$2000,6,0)</f>
        <v>#N/A</v>
      </c>
      <c r="G65" s="5" t="e">
        <f t="shared" si="0"/>
        <v>#N/A</v>
      </c>
      <c r="H65" s="5" t="e">
        <f t="shared" si="12"/>
        <v>#N/A</v>
      </c>
      <c r="I65" s="5" t="e">
        <f>VLOOKUP(A65,'Score &amp; Assist'!$A$1:$G$2000,7,0)</f>
        <v>#N/A</v>
      </c>
      <c r="J65" s="5" t="e">
        <f>VLOOKUP(A65,'Yellow Card'!$C$1:$E$987,3,0)</f>
        <v>#N/A</v>
      </c>
      <c r="K65" s="5">
        <f>VLOOKUP(C65,'Team Clean Sheet'!$C$2:$F$21,4,0)</f>
        <v>0.29039301310043669</v>
      </c>
      <c r="L65" s="5">
        <f>VLOOKUP(C65,'Team Total Goals'!$D$2:$N$21,10,0)</f>
        <v>0.35467980295566504</v>
      </c>
      <c r="M65" s="5">
        <f>VLOOKUP(C65,'Team Total Goals'!$D$2:$N$21,11,0)</f>
        <v>5.0949050949050945E-2</v>
      </c>
      <c r="N65" s="5" t="e">
        <f>VLOOKUP(A65,'Goalkeeper Saves'!$D$2:$N$15,10,0)</f>
        <v>#N/A</v>
      </c>
      <c r="O65" s="5" t="e">
        <f>VLOOKUP(A65,'Goalkeeper Saves'!$D$2:$N$15,11,0)</f>
        <v>#N/A</v>
      </c>
      <c r="P65" s="5">
        <f>IF(B65="DEF",IFERROR(VLOOKUP(A65,'Defensive Contribution - DEF'!A63:H561,8,FALSE),'Defensive Contribution - DEF'!K$2),0)</f>
        <v>0</v>
      </c>
      <c r="Q65" s="5">
        <f>IF(B65="MID",IFERROR(VLOOKUP(A65,'Defensive Contribution - MID'!A$2:I$500,9,FALSE),'Defensive Contribution - MID'!L$2),0)</f>
        <v>0.3857500506789166</v>
      </c>
      <c r="R65" s="22">
        <f t="shared" si="13"/>
        <v>0</v>
      </c>
      <c r="S65" s="5">
        <f t="shared" si="1"/>
        <v>0</v>
      </c>
      <c r="T65" s="20">
        <f t="shared" si="2"/>
        <v>0</v>
      </c>
      <c r="U65" s="3">
        <f>VLOOKUP($C65,'Team Fixtures'!$A$2:$Q$21,2,FALSE)</f>
        <v>0.42328042328042326</v>
      </c>
      <c r="V65" s="3">
        <f>VLOOKUP($C65,'Team Fixtures'!$A$2:$Q$21,4,FALSE)</f>
        <v>5.6022408963585429E-2</v>
      </c>
      <c r="W65" s="3">
        <f>VLOOKUP($C65,'Team Fixtures'!$A$2:$Q$21,5,FALSE)</f>
        <v>0.3672580143168378</v>
      </c>
      <c r="X65" s="3" t="str">
        <f>VLOOKUP($C65,'Team Fixtures'!$A$2:$Q$21,6,FALSE)</f>
        <v>A</v>
      </c>
      <c r="Y65" s="25">
        <f t="shared" si="3"/>
        <v>0</v>
      </c>
      <c r="Z65" s="3">
        <f>VLOOKUP($C65,'Team Fixtures'!$A$2:$Q$21,2,FALSE)</f>
        <v>0.42328042328042326</v>
      </c>
      <c r="AA65" s="3">
        <f>VLOOKUP($C65,'Team Fixtures'!$A$2:$Q$21,8,FALSE)</f>
        <v>0.10582010582010581</v>
      </c>
      <c r="AB65" s="3">
        <f>VLOOKUP($C65,'Team Fixtures'!$A$2:$Q$21,9,FALSE)</f>
        <v>0.31746031746031744</v>
      </c>
      <c r="AC65" s="3" t="str">
        <f>VLOOKUP($C65,'Team Fixtures'!$A$2:$Q$21,10,FALSE)</f>
        <v>H</v>
      </c>
      <c r="AD65" s="22">
        <f t="shared" si="14"/>
        <v>0</v>
      </c>
      <c r="AE65" s="5">
        <f t="shared" si="4"/>
        <v>0</v>
      </c>
      <c r="AF65" s="20">
        <f t="shared" si="5"/>
        <v>0</v>
      </c>
      <c r="AG65" s="3">
        <f>VLOOKUP($C65,'Team Fixtures'!$A$2:$Q$21,2,FALSE)</f>
        <v>0.42328042328042326</v>
      </c>
      <c r="AH65" s="3">
        <f>VLOOKUP($C65,'Team Fixtures'!$A$2:$Q$21,12,FALSE)</f>
        <v>8.6580086580086577E-2</v>
      </c>
      <c r="AI65" s="3">
        <f>VLOOKUP($C65,'Team Fixtures'!$A$2:$Q$21,13,FALSE)</f>
        <v>0.33670033670033667</v>
      </c>
      <c r="AJ65" s="3" t="str">
        <f>VLOOKUP($C65,'Team Fixtures'!$A$2:$Q$21,14,FALSE)</f>
        <v>H</v>
      </c>
      <c r="AK65" s="22">
        <f t="shared" si="15"/>
        <v>0</v>
      </c>
      <c r="AL65" s="5">
        <f t="shared" si="6"/>
        <v>0</v>
      </c>
      <c r="AM65" s="20">
        <f t="shared" si="7"/>
        <v>0</v>
      </c>
      <c r="AN65" s="3">
        <f>VLOOKUP($C65,'Team Fixtures'!$A$2:$Q$21,2,FALSE)</f>
        <v>0.42328042328042326</v>
      </c>
      <c r="AO65" s="3">
        <f>VLOOKUP($C65,'Team Fixtures'!$A$2:$Q$21,16,FALSE)</f>
        <v>1.8674136321195144E-2</v>
      </c>
      <c r="AP65" s="3">
        <f>VLOOKUP($C65,'Team Fixtures'!$A$2:$Q$21,17,FALSE)</f>
        <v>0.40460628695922812</v>
      </c>
      <c r="AQ65" s="3" t="str">
        <f>VLOOKUP($C65,'Team Fixtures'!$A$2:$V$21,18,FALSE)</f>
        <v>A</v>
      </c>
      <c r="AR65" s="22">
        <f t="shared" si="16"/>
        <v>0</v>
      </c>
      <c r="AS65" s="5">
        <f t="shared" si="8"/>
        <v>0</v>
      </c>
      <c r="AT65" s="20">
        <f t="shared" si="9"/>
        <v>0</v>
      </c>
      <c r="AU65" s="3">
        <f>VLOOKUP($C65,'Team Fixtures'!$A$2:$Q$21,2,FALSE)</f>
        <v>0.42328042328042326</v>
      </c>
      <c r="AV65" s="3">
        <f>VLOOKUP($C65,'Team Fixtures'!$A$2:$V$21,20,FALSE)</f>
        <v>6.3492063492063489E-2</v>
      </c>
      <c r="AW65" s="3">
        <f>VLOOKUP($C65,'Team Fixtures'!$A$2:$V$21,21,FALSE)</f>
        <v>0.35978835978835977</v>
      </c>
      <c r="AX65" s="3" t="str">
        <f>VLOOKUP($C65,'Team Fixtures'!$A$2:$V$21,22,FALSE)</f>
        <v>H</v>
      </c>
      <c r="AY65" s="22">
        <f t="shared" si="17"/>
        <v>0</v>
      </c>
      <c r="AZ65" s="5">
        <f t="shared" si="18"/>
        <v>0</v>
      </c>
      <c r="BA65" s="20">
        <f t="shared" si="10"/>
        <v>0</v>
      </c>
      <c r="BB65" s="15">
        <f t="shared" si="11"/>
        <v>0</v>
      </c>
    </row>
    <row r="66" spans="1:54" x14ac:dyDescent="0.25">
      <c r="A66" t="str">
        <f>'Players Full'!CU66</f>
        <v>Kadan Young</v>
      </c>
      <c r="B66" t="str">
        <f>VLOOKUP(_xlfn.CONCAT('Players Full'!AK66,'Players Full'!BV66),'Players Summarised'!$A$1:$T$1000,20,0)</f>
        <v>MID</v>
      </c>
      <c r="C66" t="str">
        <f>VLOOKUP('Players Full'!CF66,Teams!$A$1:$G$21,6,0)</f>
        <v>Aston Villa</v>
      </c>
      <c r="D66">
        <f>'Players Full'!BD66/10</f>
        <v>4.5</v>
      </c>
      <c r="E66" s="10">
        <f>IFERROR(VLOOKUP($A66,'Starting Lineups'!$A$2:$C$510,3,FALSE),0)</f>
        <v>0</v>
      </c>
      <c r="F66" s="5" t="e">
        <f>VLOOKUP(A66,'Score &amp; Assist'!$A$1:$G$2000,6,0)</f>
        <v>#N/A</v>
      </c>
      <c r="G66" s="5" t="e">
        <f t="shared" ref="G66:G129" si="19">IF(F66&lt;0.3, 0.01,IF(F66=0.3,0.03,IF(F66&lt;0.5,0.05,IF(F66&lt;0.55,0.06,IF(F66&lt;0.57,0.1,IF(F66&lt;0.58,0.11,IF(F66&lt;0.59,0.12,IF(F66&lt;0.6,0.15,0.28))))))))</f>
        <v>#N/A</v>
      </c>
      <c r="H66" s="5" t="e">
        <f t="shared" si="12"/>
        <v>#N/A</v>
      </c>
      <c r="I66" s="5" t="e">
        <f>VLOOKUP(A66,'Score &amp; Assist'!$A$1:$G$2000,7,0)</f>
        <v>#N/A</v>
      </c>
      <c r="J66" s="5" t="e">
        <f>VLOOKUP(A66,'Yellow Card'!$C$1:$E$987,3,0)</f>
        <v>#N/A</v>
      </c>
      <c r="K66" s="5">
        <f>VLOOKUP(C66,'Team Clean Sheet'!$C$2:$F$21,4,0)</f>
        <v>0.29039301310043669</v>
      </c>
      <c r="L66" s="5">
        <f>VLOOKUP(C66,'Team Total Goals'!$D$2:$N$21,10,0)</f>
        <v>0.35467980295566504</v>
      </c>
      <c r="M66" s="5">
        <f>VLOOKUP(C66,'Team Total Goals'!$D$2:$N$21,11,0)</f>
        <v>5.0949050949050945E-2</v>
      </c>
      <c r="N66" s="5" t="e">
        <f>VLOOKUP(A66,'Goalkeeper Saves'!$D$2:$N$15,10,0)</f>
        <v>#N/A</v>
      </c>
      <c r="O66" s="5" t="e">
        <f>VLOOKUP(A66,'Goalkeeper Saves'!$D$2:$N$15,11,0)</f>
        <v>#N/A</v>
      </c>
      <c r="P66" s="5">
        <f>IF(B66="DEF",IFERROR(VLOOKUP(A66,'Defensive Contribution - DEF'!A64:H562,8,FALSE),'Defensive Contribution - DEF'!K$2),0)</f>
        <v>0</v>
      </c>
      <c r="Q66" s="5">
        <f>IF(B66="MID",IFERROR(VLOOKUP(A66,'Defensive Contribution - MID'!A$2:I$500,9,FALSE),'Defensive Contribution - MID'!L$2),0)</f>
        <v>0.3857500506789166</v>
      </c>
      <c r="R66" s="22">
        <f t="shared" si="13"/>
        <v>0</v>
      </c>
      <c r="S66" s="5">
        <f t="shared" ref="S66:S129" si="20">MAX(0, MIN(1, -0.021039 + 0.023522 * R66))</f>
        <v>0</v>
      </c>
      <c r="T66" s="20">
        <f t="shared" ref="T66:T129" si="21">R66+S66*2</f>
        <v>0</v>
      </c>
      <c r="U66" s="3">
        <f>VLOOKUP($C66,'Team Fixtures'!$A$2:$Q$21,2,FALSE)</f>
        <v>0.42328042328042326</v>
      </c>
      <c r="V66" s="3">
        <f>VLOOKUP($C66,'Team Fixtures'!$A$2:$Q$21,4,FALSE)</f>
        <v>5.6022408963585429E-2</v>
      </c>
      <c r="W66" s="3">
        <f>VLOOKUP($C66,'Team Fixtures'!$A$2:$Q$21,5,FALSE)</f>
        <v>0.3672580143168378</v>
      </c>
      <c r="X66" s="3" t="str">
        <f>VLOOKUP($C66,'Team Fixtures'!$A$2:$Q$21,6,FALSE)</f>
        <v>A</v>
      </c>
      <c r="Y66" s="25">
        <f t="shared" ref="Y66:Y129" si="22">R66/(2.926+0.578*U66-0.576*V66-0.561*W66+0.469*IF(X66="H",1,0))</f>
        <v>0</v>
      </c>
      <c r="Z66" s="3">
        <f>VLOOKUP($C66,'Team Fixtures'!$A$2:$Q$21,2,FALSE)</f>
        <v>0.42328042328042326</v>
      </c>
      <c r="AA66" s="3">
        <f>VLOOKUP($C66,'Team Fixtures'!$A$2:$Q$21,8,FALSE)</f>
        <v>0.10582010582010581</v>
      </c>
      <c r="AB66" s="3">
        <f>VLOOKUP($C66,'Team Fixtures'!$A$2:$Q$21,9,FALSE)</f>
        <v>0.31746031746031744</v>
      </c>
      <c r="AC66" s="3" t="str">
        <f>VLOOKUP($C66,'Team Fixtures'!$A$2:$Q$21,10,FALSE)</f>
        <v>H</v>
      </c>
      <c r="AD66" s="22">
        <f t="shared" si="14"/>
        <v>0</v>
      </c>
      <c r="AE66" s="5">
        <f t="shared" ref="AE66:AE129" si="23">MAX(0, MIN(1, -0.021039 + 0.023522 * AD66))</f>
        <v>0</v>
      </c>
      <c r="AF66" s="20">
        <f t="shared" ref="AF66:AF129" si="24">AD66+AE66*2</f>
        <v>0</v>
      </c>
      <c r="AG66" s="3">
        <f>VLOOKUP($C66,'Team Fixtures'!$A$2:$Q$21,2,FALSE)</f>
        <v>0.42328042328042326</v>
      </c>
      <c r="AH66" s="3">
        <f>VLOOKUP($C66,'Team Fixtures'!$A$2:$Q$21,12,FALSE)</f>
        <v>8.6580086580086577E-2</v>
      </c>
      <c r="AI66" s="3">
        <f>VLOOKUP($C66,'Team Fixtures'!$A$2:$Q$21,13,FALSE)</f>
        <v>0.33670033670033667</v>
      </c>
      <c r="AJ66" s="3" t="str">
        <f>VLOOKUP($C66,'Team Fixtures'!$A$2:$Q$21,14,FALSE)</f>
        <v>H</v>
      </c>
      <c r="AK66" s="22">
        <f t="shared" si="15"/>
        <v>0</v>
      </c>
      <c r="AL66" s="5">
        <f t="shared" ref="AL66:AL129" si="25">MAX(0, MIN(1, -0.021039 + 0.023522 * AK66))</f>
        <v>0</v>
      </c>
      <c r="AM66" s="20">
        <f t="shared" ref="AM66:AM129" si="26">AK66+AL66*2</f>
        <v>0</v>
      </c>
      <c r="AN66" s="3">
        <f>VLOOKUP($C66,'Team Fixtures'!$A$2:$Q$21,2,FALSE)</f>
        <v>0.42328042328042326</v>
      </c>
      <c r="AO66" s="3">
        <f>VLOOKUP($C66,'Team Fixtures'!$A$2:$Q$21,16,FALSE)</f>
        <v>1.8674136321195144E-2</v>
      </c>
      <c r="AP66" s="3">
        <f>VLOOKUP($C66,'Team Fixtures'!$A$2:$Q$21,17,FALSE)</f>
        <v>0.40460628695922812</v>
      </c>
      <c r="AQ66" s="3" t="str">
        <f>VLOOKUP($C66,'Team Fixtures'!$A$2:$V$21,18,FALSE)</f>
        <v>A</v>
      </c>
      <c r="AR66" s="22">
        <f t="shared" si="16"/>
        <v>0</v>
      </c>
      <c r="AS66" s="5">
        <f t="shared" ref="AS66:AS129" si="27">MAX(0, MIN(1, -0.021039 + 0.023522 * AR66))</f>
        <v>0</v>
      </c>
      <c r="AT66" s="20">
        <f t="shared" ref="AT66:AT129" si="28">AR66+AS66*2</f>
        <v>0</v>
      </c>
      <c r="AU66" s="3">
        <f>VLOOKUP($C66,'Team Fixtures'!$A$2:$Q$21,2,FALSE)</f>
        <v>0.42328042328042326</v>
      </c>
      <c r="AV66" s="3">
        <f>VLOOKUP($C66,'Team Fixtures'!$A$2:$V$21,20,FALSE)</f>
        <v>6.3492063492063489E-2</v>
      </c>
      <c r="AW66" s="3">
        <f>VLOOKUP($C66,'Team Fixtures'!$A$2:$V$21,21,FALSE)</f>
        <v>0.35978835978835977</v>
      </c>
      <c r="AX66" s="3" t="str">
        <f>VLOOKUP($C66,'Team Fixtures'!$A$2:$V$21,22,FALSE)</f>
        <v>H</v>
      </c>
      <c r="AY66" s="22">
        <f t="shared" si="17"/>
        <v>0</v>
      </c>
      <c r="AZ66" s="5">
        <f t="shared" si="18"/>
        <v>0</v>
      </c>
      <c r="BA66" s="20">
        <f t="shared" ref="BA66:BA129" si="29">AY66+AZ66*2</f>
        <v>0</v>
      </c>
      <c r="BB66" s="15">
        <f t="shared" ref="BB66:BB129" si="30">IFERROR(T66*1+AF66*0.85+AM66*0.7+AT66*0.55+BA66*0.4,0)</f>
        <v>0</v>
      </c>
    </row>
    <row r="67" spans="1:54" x14ac:dyDescent="0.25">
      <c r="A67" t="str">
        <f>'Players Full'!CU67</f>
        <v>Ollie Watkins</v>
      </c>
      <c r="B67" t="str">
        <f>VLOOKUP(_xlfn.CONCAT('Players Full'!AK67,'Players Full'!BV67),'Players Summarised'!$A$1:$T$1000,20,0)</f>
        <v>FWD</v>
      </c>
      <c r="C67" t="str">
        <f>VLOOKUP('Players Full'!CF67,Teams!$A$1:$G$21,6,0)</f>
        <v>Aston Villa</v>
      </c>
      <c r="D67">
        <f>'Players Full'!BD67/10</f>
        <v>9</v>
      </c>
      <c r="E67" s="10">
        <f>IFERROR(VLOOKUP($A67,'Starting Lineups'!$A$2:$C$510,3,FALSE),0)</f>
        <v>1</v>
      </c>
      <c r="F67" s="5">
        <f>VLOOKUP(A67,'Score &amp; Assist'!$A$1:$G$2000,6,0)</f>
        <v>0.41407867494824019</v>
      </c>
      <c r="G67" s="5">
        <f t="shared" si="19"/>
        <v>0.05</v>
      </c>
      <c r="H67" s="5">
        <f t="shared" ref="H67:H130" si="31">IF(F67&lt;0.3,0,IF(F67&lt;0.55,0.01,IF(F67&lt;0.59,0.02,IF(F67&lt;0.6,0.03,0.11))))</f>
        <v>0.01</v>
      </c>
      <c r="I67" s="5">
        <f>VLOOKUP(A67,'Score &amp; Assist'!$A$1:$G$2000,7,0)</f>
        <v>0.13605442176870747</v>
      </c>
      <c r="J67" s="5">
        <f>VLOOKUP(A67,'Yellow Card'!$C$1:$E$987,3,0)</f>
        <v>0.15873015873015872</v>
      </c>
      <c r="K67" s="5">
        <f>VLOOKUP(C67,'Team Clean Sheet'!$C$2:$F$21,4,0)</f>
        <v>0.29039301310043669</v>
      </c>
      <c r="L67" s="5">
        <f>VLOOKUP(C67,'Team Total Goals'!$D$2:$N$21,10,0)</f>
        <v>0.35467980295566504</v>
      </c>
      <c r="M67" s="5">
        <f>VLOOKUP(C67,'Team Total Goals'!$D$2:$N$21,11,0)</f>
        <v>5.0949050949050945E-2</v>
      </c>
      <c r="N67" s="5" t="e">
        <f>VLOOKUP(A67,'Goalkeeper Saves'!$D$2:$N$15,10,0)</f>
        <v>#N/A</v>
      </c>
      <c r="O67" s="5" t="e">
        <f>VLOOKUP(A67,'Goalkeeper Saves'!$D$2:$N$15,11,0)</f>
        <v>#N/A</v>
      </c>
      <c r="P67" s="5">
        <f>IF(B67="DEF",IFERROR(VLOOKUP(A67,'Defensive Contribution - DEF'!A65:H563,8,FALSE),'Defensive Contribution - DEF'!K$2),0)</f>
        <v>0</v>
      </c>
      <c r="Q67" s="5">
        <f>IF(B67="MID",IFERROR(VLOOKUP(A67,'Defensive Contribution - MID'!A$2:I$500,9,FALSE),'Defensive Contribution - MID'!L$2),0)</f>
        <v>0</v>
      </c>
      <c r="R67" s="22">
        <f t="shared" ref="R67:R130" si="32">IFERROR(IFERROR(E67,0)*IF(B67="GK",2+IFERROR(F67*10,0)+IFERROR(G67*10,0)+IFERROR(H67*10,0)+IFERROR(I67*3,0)-IFERROR(J67*1,0)+IFERROR(K67*4,0)+IFERROR(N67*1,0)+IFERROR(O67*1,0)-IFERROR(L67*2,0)-IFERROR(M67*2,0),IF(B67="DEF",2+IFERROR(F67*6,0)+IFERROR(G67*6,0)+IFERROR(H67*6,0)+IFERROR(I67*3,0)-IFERROR(J67*1,0)+IFERROR(K67*4,0)-IFERROR(L67*2,0)-IFERROR(M67*2,0)+IFERROR(P67*2,0),IF(B67="MID",2+IFERROR(F67*5,0)+IFERROR(G67*5,0)+IFERROR(H67*5,0)+IFERROR(I67*3,0)-IFERROR(J67*1,0)+IFERROR(K67*1,0)+IFERROR(Q67*2,0),IF(B67="FWD",2+IFERROR(F67*4,0)+IFERROR(G67*4,0)+IFERROR(H67*4,0)+IFERROR(I67*3,0)-IFERROR(J67*1,0),"ERROR")))),0)</f>
        <v>4.1457478063689237</v>
      </c>
      <c r="S67" s="5">
        <f t="shared" si="20"/>
        <v>7.6477279901409831E-2</v>
      </c>
      <c r="T67" s="20">
        <f t="shared" si="21"/>
        <v>4.2987023661717432</v>
      </c>
      <c r="U67" s="3">
        <f>VLOOKUP($C67,'Team Fixtures'!$A$2:$Q$21,2,FALSE)</f>
        <v>0.42328042328042326</v>
      </c>
      <c r="V67" s="3">
        <f>VLOOKUP($C67,'Team Fixtures'!$A$2:$Q$21,4,FALSE)</f>
        <v>5.6022408963585429E-2</v>
      </c>
      <c r="W67" s="3">
        <f>VLOOKUP($C67,'Team Fixtures'!$A$2:$Q$21,5,FALSE)</f>
        <v>0.3672580143168378</v>
      </c>
      <c r="X67" s="3" t="str">
        <f>VLOOKUP($C67,'Team Fixtures'!$A$2:$Q$21,6,FALSE)</f>
        <v>A</v>
      </c>
      <c r="Y67" s="25">
        <f t="shared" si="22"/>
        <v>1.4137944406242884</v>
      </c>
      <c r="Z67" s="3">
        <f>VLOOKUP($C67,'Team Fixtures'!$A$2:$Q$21,2,FALSE)</f>
        <v>0.42328042328042326</v>
      </c>
      <c r="AA67" s="3">
        <f>VLOOKUP($C67,'Team Fixtures'!$A$2:$Q$21,8,FALSE)</f>
        <v>0.10582010582010581</v>
      </c>
      <c r="AB67" s="3">
        <f>VLOOKUP($C67,'Team Fixtures'!$A$2:$Q$21,9,FALSE)</f>
        <v>0.31746031746031744</v>
      </c>
      <c r="AC67" s="3" t="str">
        <f>VLOOKUP($C67,'Team Fixtures'!$A$2:$Q$21,10,FALSE)</f>
        <v>H</v>
      </c>
      <c r="AD67" s="22">
        <f t="shared" ref="AD67:AD130" si="33">IFERROR((2.926+0.578*Z67-0.576*AA67-0.561*AB67+0.469*IF(AC67="H",1,0))*$Y67,0)</f>
        <v>4.8077613434171402</v>
      </c>
      <c r="AE67" s="5">
        <f t="shared" si="23"/>
        <v>9.2049162319857977E-2</v>
      </c>
      <c r="AF67" s="20">
        <f t="shared" si="24"/>
        <v>4.9918596680568559</v>
      </c>
      <c r="AG67" s="3">
        <f>VLOOKUP($C67,'Team Fixtures'!$A$2:$Q$21,2,FALSE)</f>
        <v>0.42328042328042326</v>
      </c>
      <c r="AH67" s="3">
        <f>VLOOKUP($C67,'Team Fixtures'!$A$2:$Q$21,12,FALSE)</f>
        <v>8.6580086580086577E-2</v>
      </c>
      <c r="AI67" s="3">
        <f>VLOOKUP($C67,'Team Fixtures'!$A$2:$Q$21,13,FALSE)</f>
        <v>0.33670033670033667</v>
      </c>
      <c r="AJ67" s="3" t="str">
        <f>VLOOKUP($C67,'Team Fixtures'!$A$2:$Q$21,14,FALSE)</f>
        <v>H</v>
      </c>
      <c r="AK67" s="22">
        <f t="shared" ref="AK67:AK130" si="34">IFERROR((2.926+0.578*AG67-0.576*AH67-0.561*AI67+0.469*IF(AJ67="H",1,0))*$Y67,0)</f>
        <v>4.8081693649007251</v>
      </c>
      <c r="AL67" s="5">
        <f t="shared" si="25"/>
        <v>9.2058759801194864E-2</v>
      </c>
      <c r="AM67" s="20">
        <f t="shared" si="26"/>
        <v>4.9922868845031152</v>
      </c>
      <c r="AN67" s="3">
        <f>VLOOKUP($C67,'Team Fixtures'!$A$2:$Q$21,2,FALSE)</f>
        <v>0.42328042328042326</v>
      </c>
      <c r="AO67" s="3">
        <f>VLOOKUP($C67,'Team Fixtures'!$A$2:$Q$21,16,FALSE)</f>
        <v>1.8674136321195144E-2</v>
      </c>
      <c r="AP67" s="3">
        <f>VLOOKUP($C67,'Team Fixtures'!$A$2:$Q$21,17,FALSE)</f>
        <v>0.40460628695922812</v>
      </c>
      <c r="AQ67" s="3" t="str">
        <f>VLOOKUP($C67,'Team Fixtures'!$A$2:$V$21,18,FALSE)</f>
        <v>A</v>
      </c>
      <c r="AR67" s="22">
        <f t="shared" ref="AR67:AR130" si="35">IFERROR((2.926+0.578*AN67-0.576*AO67-0.561*AP67+0.469*IF(AQ67="H",1,0))*$Y67,0)</f>
        <v>4.1465398480723552</v>
      </c>
      <c r="AS67" s="5">
        <f t="shared" si="27"/>
        <v>7.6495910306357939E-2</v>
      </c>
      <c r="AT67" s="20">
        <f t="shared" si="28"/>
        <v>4.2995316686850709</v>
      </c>
      <c r="AU67" s="3">
        <f>VLOOKUP($C67,'Team Fixtures'!$A$2:$Q$21,2,FALSE)</f>
        <v>0.42328042328042326</v>
      </c>
      <c r="AV67" s="3">
        <f>VLOOKUP($C67,'Team Fixtures'!$A$2:$V$21,20,FALSE)</f>
        <v>6.3492063492063489E-2</v>
      </c>
      <c r="AW67" s="3">
        <f>VLOOKUP($C67,'Team Fixtures'!$A$2:$V$21,21,FALSE)</f>
        <v>0.35978835978835977</v>
      </c>
      <c r="AX67" s="3" t="str">
        <f>VLOOKUP($C67,'Team Fixtures'!$A$2:$V$21,22,FALSE)</f>
        <v>H</v>
      </c>
      <c r="AY67" s="22">
        <f t="shared" ref="AY67:AY130" si="36">IFERROR((2.926+0.578*AU67-0.576*AV67-0.561*AW67+0.469*IF(AX67="H",1,0))*$Y67,0)</f>
        <v>4.8086589906810291</v>
      </c>
      <c r="AZ67" s="5">
        <f t="shared" ref="AZ67:AZ130" si="37">MAX(0, MIN(1, -0.021039 + 0.023522 * AY67))</f>
        <v>9.207027677879917E-2</v>
      </c>
      <c r="BA67" s="20">
        <f t="shared" si="29"/>
        <v>4.9927995442386273</v>
      </c>
      <c r="BB67" s="15">
        <f t="shared" si="30"/>
        <v>16.398246138644492</v>
      </c>
    </row>
    <row r="68" spans="1:54" x14ac:dyDescent="0.25">
      <c r="A68" t="str">
        <f>'Players Full'!CU68</f>
        <v>ZÃ©piqueno Redmond</v>
      </c>
      <c r="B68" t="str">
        <f>VLOOKUP(_xlfn.CONCAT('Players Full'!AK68,'Players Full'!BV68),'Players Summarised'!$A$1:$T$1000,20,0)</f>
        <v>FWD</v>
      </c>
      <c r="C68" t="str">
        <f>VLOOKUP('Players Full'!CF68,Teams!$A$1:$G$21,6,0)</f>
        <v>Aston Villa</v>
      </c>
      <c r="D68">
        <f>'Players Full'!BD68/10</f>
        <v>4.5</v>
      </c>
      <c r="E68" s="10">
        <f>IFERROR(VLOOKUP($A68,'Starting Lineups'!$A$2:$C$510,3,FALSE),0)</f>
        <v>0</v>
      </c>
      <c r="F68" s="5" t="e">
        <f>VLOOKUP(A68,'Score &amp; Assist'!$A$1:$G$2000,6,0)</f>
        <v>#N/A</v>
      </c>
      <c r="G68" s="5" t="e">
        <f t="shared" si="19"/>
        <v>#N/A</v>
      </c>
      <c r="H68" s="5" t="e">
        <f t="shared" si="31"/>
        <v>#N/A</v>
      </c>
      <c r="I68" s="5" t="e">
        <f>VLOOKUP(A68,'Score &amp; Assist'!$A$1:$G$2000,7,0)</f>
        <v>#N/A</v>
      </c>
      <c r="J68" s="5" t="e">
        <f>VLOOKUP(A68,'Yellow Card'!$C$1:$E$987,3,0)</f>
        <v>#N/A</v>
      </c>
      <c r="K68" s="5">
        <f>VLOOKUP(C68,'Team Clean Sheet'!$C$2:$F$21,4,0)</f>
        <v>0.29039301310043669</v>
      </c>
      <c r="L68" s="5">
        <f>VLOOKUP(C68,'Team Total Goals'!$D$2:$N$21,10,0)</f>
        <v>0.35467980295566504</v>
      </c>
      <c r="M68" s="5">
        <f>VLOOKUP(C68,'Team Total Goals'!$D$2:$N$21,11,0)</f>
        <v>5.0949050949050945E-2</v>
      </c>
      <c r="N68" s="5" t="e">
        <f>VLOOKUP(A68,'Goalkeeper Saves'!$D$2:$N$15,10,0)</f>
        <v>#N/A</v>
      </c>
      <c r="O68" s="5" t="e">
        <f>VLOOKUP(A68,'Goalkeeper Saves'!$D$2:$N$15,11,0)</f>
        <v>#N/A</v>
      </c>
      <c r="P68" s="5">
        <f>IF(B68="DEF",IFERROR(VLOOKUP(A68,'Defensive Contribution - DEF'!A66:H564,8,FALSE),'Defensive Contribution - DEF'!K$2),0)</f>
        <v>0</v>
      </c>
      <c r="Q68" s="5">
        <f>IF(B68="MID",IFERROR(VLOOKUP(A68,'Defensive Contribution - MID'!A$2:I$500,9,FALSE),'Defensive Contribution - MID'!L$2),0)</f>
        <v>0</v>
      </c>
      <c r="R68" s="22">
        <f t="shared" si="32"/>
        <v>0</v>
      </c>
      <c r="S68" s="5">
        <f t="shared" si="20"/>
        <v>0</v>
      </c>
      <c r="T68" s="20">
        <f t="shared" si="21"/>
        <v>0</v>
      </c>
      <c r="U68" s="3">
        <f>VLOOKUP($C68,'Team Fixtures'!$A$2:$Q$21,2,FALSE)</f>
        <v>0.42328042328042326</v>
      </c>
      <c r="V68" s="3">
        <f>VLOOKUP($C68,'Team Fixtures'!$A$2:$Q$21,4,FALSE)</f>
        <v>5.6022408963585429E-2</v>
      </c>
      <c r="W68" s="3">
        <f>VLOOKUP($C68,'Team Fixtures'!$A$2:$Q$21,5,FALSE)</f>
        <v>0.3672580143168378</v>
      </c>
      <c r="X68" s="3" t="str">
        <f>VLOOKUP($C68,'Team Fixtures'!$A$2:$Q$21,6,FALSE)</f>
        <v>A</v>
      </c>
      <c r="Y68" s="25">
        <f t="shared" si="22"/>
        <v>0</v>
      </c>
      <c r="Z68" s="3">
        <f>VLOOKUP($C68,'Team Fixtures'!$A$2:$Q$21,2,FALSE)</f>
        <v>0.42328042328042326</v>
      </c>
      <c r="AA68" s="3">
        <f>VLOOKUP($C68,'Team Fixtures'!$A$2:$Q$21,8,FALSE)</f>
        <v>0.10582010582010581</v>
      </c>
      <c r="AB68" s="3">
        <f>VLOOKUP($C68,'Team Fixtures'!$A$2:$Q$21,9,FALSE)</f>
        <v>0.31746031746031744</v>
      </c>
      <c r="AC68" s="3" t="str">
        <f>VLOOKUP($C68,'Team Fixtures'!$A$2:$Q$21,10,FALSE)</f>
        <v>H</v>
      </c>
      <c r="AD68" s="22">
        <f t="shared" si="33"/>
        <v>0</v>
      </c>
      <c r="AE68" s="5">
        <f t="shared" si="23"/>
        <v>0</v>
      </c>
      <c r="AF68" s="20">
        <f t="shared" si="24"/>
        <v>0</v>
      </c>
      <c r="AG68" s="3">
        <f>VLOOKUP($C68,'Team Fixtures'!$A$2:$Q$21,2,FALSE)</f>
        <v>0.42328042328042326</v>
      </c>
      <c r="AH68" s="3">
        <f>VLOOKUP($C68,'Team Fixtures'!$A$2:$Q$21,12,FALSE)</f>
        <v>8.6580086580086577E-2</v>
      </c>
      <c r="AI68" s="3">
        <f>VLOOKUP($C68,'Team Fixtures'!$A$2:$Q$21,13,FALSE)</f>
        <v>0.33670033670033667</v>
      </c>
      <c r="AJ68" s="3" t="str">
        <f>VLOOKUP($C68,'Team Fixtures'!$A$2:$Q$21,14,FALSE)</f>
        <v>H</v>
      </c>
      <c r="AK68" s="22">
        <f t="shared" si="34"/>
        <v>0</v>
      </c>
      <c r="AL68" s="5">
        <f t="shared" si="25"/>
        <v>0</v>
      </c>
      <c r="AM68" s="20">
        <f t="shared" si="26"/>
        <v>0</v>
      </c>
      <c r="AN68" s="3">
        <f>VLOOKUP($C68,'Team Fixtures'!$A$2:$Q$21,2,FALSE)</f>
        <v>0.42328042328042326</v>
      </c>
      <c r="AO68" s="3">
        <f>VLOOKUP($C68,'Team Fixtures'!$A$2:$Q$21,16,FALSE)</f>
        <v>1.8674136321195144E-2</v>
      </c>
      <c r="AP68" s="3">
        <f>VLOOKUP($C68,'Team Fixtures'!$A$2:$Q$21,17,FALSE)</f>
        <v>0.40460628695922812</v>
      </c>
      <c r="AQ68" s="3" t="str">
        <f>VLOOKUP($C68,'Team Fixtures'!$A$2:$V$21,18,FALSE)</f>
        <v>A</v>
      </c>
      <c r="AR68" s="22">
        <f t="shared" si="35"/>
        <v>0</v>
      </c>
      <c r="AS68" s="5">
        <f t="shared" si="27"/>
        <v>0</v>
      </c>
      <c r="AT68" s="20">
        <f t="shared" si="28"/>
        <v>0</v>
      </c>
      <c r="AU68" s="3">
        <f>VLOOKUP($C68,'Team Fixtures'!$A$2:$Q$21,2,FALSE)</f>
        <v>0.42328042328042326</v>
      </c>
      <c r="AV68" s="3">
        <f>VLOOKUP($C68,'Team Fixtures'!$A$2:$V$21,20,FALSE)</f>
        <v>6.3492063492063489E-2</v>
      </c>
      <c r="AW68" s="3">
        <f>VLOOKUP($C68,'Team Fixtures'!$A$2:$V$21,21,FALSE)</f>
        <v>0.35978835978835977</v>
      </c>
      <c r="AX68" s="3" t="str">
        <f>VLOOKUP($C68,'Team Fixtures'!$A$2:$V$21,22,FALSE)</f>
        <v>H</v>
      </c>
      <c r="AY68" s="22">
        <f t="shared" si="36"/>
        <v>0</v>
      </c>
      <c r="AZ68" s="5">
        <f t="shared" si="37"/>
        <v>0</v>
      </c>
      <c r="BA68" s="20">
        <f t="shared" si="29"/>
        <v>0</v>
      </c>
      <c r="BB68" s="15">
        <f t="shared" si="30"/>
        <v>0</v>
      </c>
    </row>
    <row r="69" spans="1:54" x14ac:dyDescent="0.25">
      <c r="A69" t="str">
        <f>'Players Full'!CU69</f>
        <v>Max Weiss</v>
      </c>
      <c r="B69" t="str">
        <f>VLOOKUP(_xlfn.CONCAT('Players Full'!AK69,'Players Full'!BV69),'Players Summarised'!$A$1:$T$1000,20,0)</f>
        <v>GK</v>
      </c>
      <c r="C69" t="str">
        <f>VLOOKUP('Players Full'!CF69,Teams!$A$1:$G$21,6,0)</f>
        <v>Burnley</v>
      </c>
      <c r="D69">
        <f>'Players Full'!BD69/10</f>
        <v>4.5</v>
      </c>
      <c r="E69" s="10">
        <f>IFERROR(VLOOKUP($A69,'Starting Lineups'!$A$2:$C$510,3,FALSE),0)</f>
        <v>0</v>
      </c>
      <c r="F69" s="5" t="e">
        <f>VLOOKUP(A69,'Score &amp; Assist'!$A$1:$G$2000,6,0)</f>
        <v>#N/A</v>
      </c>
      <c r="G69" s="5" t="e">
        <f t="shared" si="19"/>
        <v>#N/A</v>
      </c>
      <c r="H69" s="5" t="e">
        <f t="shared" si="31"/>
        <v>#N/A</v>
      </c>
      <c r="I69" s="5" t="e">
        <f>VLOOKUP(A69,'Score &amp; Assist'!$A$1:$G$2000,7,0)</f>
        <v>#N/A</v>
      </c>
      <c r="J69" s="5">
        <f>VLOOKUP(A69,'Yellow Card'!$C$1:$E$987,3,0)</f>
        <v>7.3260073260073263E-2</v>
      </c>
      <c r="K69" s="5">
        <f>VLOOKUP(C69,'Team Clean Sheet'!$C$2:$F$21,4,0)</f>
        <v>0.35467980295566504</v>
      </c>
      <c r="L69" s="5">
        <f>VLOOKUP(C69,'Team Total Goals'!$D$2:$N$21,10,0)</f>
        <v>0.29039301310043669</v>
      </c>
      <c r="M69" s="5">
        <f>VLOOKUP(C69,'Team Total Goals'!$D$2:$N$21,11,0)</f>
        <v>3.7393557941503147E-2</v>
      </c>
      <c r="N69" s="5" t="e">
        <f>VLOOKUP(A69,'Goalkeeper Saves'!$D$2:$N$15,10,0)</f>
        <v>#N/A</v>
      </c>
      <c r="O69" s="5" t="e">
        <f>VLOOKUP(A69,'Goalkeeper Saves'!$D$2:$N$15,11,0)</f>
        <v>#N/A</v>
      </c>
      <c r="P69" s="5">
        <f>IF(B69="DEF",IFERROR(VLOOKUP(A69,'Defensive Contribution - DEF'!A67:H565,8,FALSE),'Defensive Contribution - DEF'!K$2),0)</f>
        <v>0</v>
      </c>
      <c r="Q69" s="5">
        <f>IF(B69="MID",IFERROR(VLOOKUP(A69,'Defensive Contribution - MID'!A$2:I$500,9,FALSE),'Defensive Contribution - MID'!L$2),0)</f>
        <v>0</v>
      </c>
      <c r="R69" s="22">
        <f t="shared" si="32"/>
        <v>0</v>
      </c>
      <c r="S69" s="5">
        <f t="shared" si="20"/>
        <v>0</v>
      </c>
      <c r="T69" s="20">
        <f t="shared" si="21"/>
        <v>0</v>
      </c>
      <c r="U69" s="3">
        <f>VLOOKUP($C69,'Team Fixtures'!$A$2:$Q$21,2,FALSE)</f>
        <v>1.4214641080312722E-2</v>
      </c>
      <c r="V69" s="3">
        <f>VLOOKUP($C69,'Team Fixtures'!$A$2:$Q$21,4,FALSE)</f>
        <v>1.8674136321195144E-2</v>
      </c>
      <c r="W69" s="3">
        <f>VLOOKUP($C69,'Team Fixtures'!$A$2:$Q$21,5,FALSE)</f>
        <v>-4.4594952408824225E-3</v>
      </c>
      <c r="X69" s="3" t="str">
        <f>VLOOKUP($C69,'Team Fixtures'!$A$2:$Q$21,6,FALSE)</f>
        <v>H</v>
      </c>
      <c r="Y69" s="25">
        <f t="shared" si="22"/>
        <v>0</v>
      </c>
      <c r="Z69" s="3">
        <f>VLOOKUP($C69,'Team Fixtures'!$A$2:$Q$21,2,FALSE)</f>
        <v>1.4214641080312722E-2</v>
      </c>
      <c r="AA69" s="3">
        <f>VLOOKUP($C69,'Team Fixtures'!$A$2:$Q$21,8,FALSE)</f>
        <v>0.52910052910052907</v>
      </c>
      <c r="AB69" s="3">
        <f>VLOOKUP($C69,'Team Fixtures'!$A$2:$Q$21,9,FALSE)</f>
        <v>-0.5148858880202164</v>
      </c>
      <c r="AC69" s="3" t="str">
        <f>VLOOKUP($C69,'Team Fixtures'!$A$2:$Q$21,10,FALSE)</f>
        <v>A</v>
      </c>
      <c r="AD69" s="22">
        <f t="shared" si="33"/>
        <v>0</v>
      </c>
      <c r="AE69" s="5">
        <f t="shared" si="23"/>
        <v>0</v>
      </c>
      <c r="AF69" s="20">
        <f t="shared" si="24"/>
        <v>0</v>
      </c>
      <c r="AG69" s="3">
        <f>VLOOKUP($C69,'Team Fixtures'!$A$2:$Q$21,2,FALSE)</f>
        <v>1.4214641080312722E-2</v>
      </c>
      <c r="AH69" s="3">
        <f>VLOOKUP($C69,'Team Fixtures'!$A$2:$Q$21,12,FALSE)</f>
        <v>0.89678055779750687</v>
      </c>
      <c r="AI69" s="3">
        <f>VLOOKUP($C69,'Team Fixtures'!$A$2:$Q$21,13,FALSE)</f>
        <v>-0.8825659167171942</v>
      </c>
      <c r="AJ69" s="3" t="str">
        <f>VLOOKUP($C69,'Team Fixtures'!$A$2:$Q$21,14,FALSE)</f>
        <v>A</v>
      </c>
      <c r="AK69" s="22">
        <f t="shared" si="34"/>
        <v>0</v>
      </c>
      <c r="AL69" s="5">
        <f t="shared" si="25"/>
        <v>0</v>
      </c>
      <c r="AM69" s="20">
        <f t="shared" si="26"/>
        <v>0</v>
      </c>
      <c r="AN69" s="3">
        <f>VLOOKUP($C69,'Team Fixtures'!$A$2:$Q$21,2,FALSE)</f>
        <v>1.4214641080312722E-2</v>
      </c>
      <c r="AO69" s="3">
        <f>VLOOKUP($C69,'Team Fixtures'!$A$2:$Q$21,16,FALSE)</f>
        <v>0.10582010582010581</v>
      </c>
      <c r="AP69" s="3">
        <f>VLOOKUP($C69,'Team Fixtures'!$A$2:$Q$21,17,FALSE)</f>
        <v>-9.1605464739793085E-2</v>
      </c>
      <c r="AQ69" s="3" t="str">
        <f>VLOOKUP($C69,'Team Fixtures'!$A$2:$V$21,18,FALSE)</f>
        <v>H</v>
      </c>
      <c r="AR69" s="22">
        <f t="shared" si="35"/>
        <v>0</v>
      </c>
      <c r="AS69" s="5">
        <f t="shared" si="27"/>
        <v>0</v>
      </c>
      <c r="AT69" s="20">
        <f t="shared" si="28"/>
        <v>0</v>
      </c>
      <c r="AU69" s="3">
        <f>VLOOKUP($C69,'Team Fixtures'!$A$2:$Q$21,2,FALSE)</f>
        <v>1.4214641080312722E-2</v>
      </c>
      <c r="AV69" s="3">
        <f>VLOOKUP($C69,'Team Fixtures'!$A$2:$V$21,20,FALSE)</f>
        <v>0.87939146110891264</v>
      </c>
      <c r="AW69" s="3">
        <f>VLOOKUP($C69,'Team Fixtures'!$A$2:$V$21,21,FALSE)</f>
        <v>-0.86517682002859997</v>
      </c>
      <c r="AX69" s="3" t="str">
        <f>VLOOKUP($C69,'Team Fixtures'!$A$2:$V$21,22,FALSE)</f>
        <v>A</v>
      </c>
      <c r="AY69" s="22">
        <f t="shared" si="36"/>
        <v>0</v>
      </c>
      <c r="AZ69" s="5">
        <f t="shared" si="37"/>
        <v>0</v>
      </c>
      <c r="BA69" s="20">
        <f t="shared" si="29"/>
        <v>0</v>
      </c>
      <c r="BB69" s="15">
        <f t="shared" si="30"/>
        <v>0</v>
      </c>
    </row>
    <row r="70" spans="1:54" x14ac:dyDescent="0.25">
      <c r="A70" t="str">
        <f>'Players Full'!CU70</f>
        <v>Etienne Green</v>
      </c>
      <c r="B70" t="str">
        <f>VLOOKUP(_xlfn.CONCAT('Players Full'!AK70,'Players Full'!BV70),'Players Summarised'!$A$1:$T$1000,20,0)</f>
        <v>GK</v>
      </c>
      <c r="C70" t="str">
        <f>VLOOKUP('Players Full'!CF70,Teams!$A$1:$G$21,6,0)</f>
        <v>Burnley</v>
      </c>
      <c r="D70">
        <f>'Players Full'!BD70/10</f>
        <v>4</v>
      </c>
      <c r="E70" s="10">
        <f>IFERROR(VLOOKUP($A70,'Starting Lineups'!$A$2:$C$510,3,FALSE),0)</f>
        <v>0</v>
      </c>
      <c r="F70" s="5" t="e">
        <f>VLOOKUP(A70,'Score &amp; Assist'!$A$1:$G$2000,6,0)</f>
        <v>#N/A</v>
      </c>
      <c r="G70" s="5" t="e">
        <f t="shared" si="19"/>
        <v>#N/A</v>
      </c>
      <c r="H70" s="5" t="e">
        <f t="shared" si="31"/>
        <v>#N/A</v>
      </c>
      <c r="I70" s="5" t="e">
        <f>VLOOKUP(A70,'Score &amp; Assist'!$A$1:$G$2000,7,0)</f>
        <v>#N/A</v>
      </c>
      <c r="J70" s="5">
        <f>VLOOKUP(A70,'Yellow Card'!$C$1:$E$987,3,0)</f>
        <v>0.13605442176870747</v>
      </c>
      <c r="K70" s="5">
        <f>VLOOKUP(C70,'Team Clean Sheet'!$C$2:$F$21,4,0)</f>
        <v>0.35467980295566504</v>
      </c>
      <c r="L70" s="5">
        <f>VLOOKUP(C70,'Team Total Goals'!$D$2:$N$21,10,0)</f>
        <v>0.29039301310043669</v>
      </c>
      <c r="M70" s="5">
        <f>VLOOKUP(C70,'Team Total Goals'!$D$2:$N$21,11,0)</f>
        <v>3.7393557941503147E-2</v>
      </c>
      <c r="N70" s="5" t="e">
        <f>VLOOKUP(A70,'Goalkeeper Saves'!$D$2:$N$15,10,0)</f>
        <v>#N/A</v>
      </c>
      <c r="O70" s="5" t="e">
        <f>VLOOKUP(A70,'Goalkeeper Saves'!$D$2:$N$15,11,0)</f>
        <v>#N/A</v>
      </c>
      <c r="P70" s="5">
        <f>IF(B70="DEF",IFERROR(VLOOKUP(A70,'Defensive Contribution - DEF'!A68:H566,8,FALSE),'Defensive Contribution - DEF'!K$2),0)</f>
        <v>0</v>
      </c>
      <c r="Q70" s="5">
        <f>IF(B70="MID",IFERROR(VLOOKUP(A70,'Defensive Contribution - MID'!A$2:I$500,9,FALSE),'Defensive Contribution - MID'!L$2),0)</f>
        <v>0</v>
      </c>
      <c r="R70" s="22">
        <f t="shared" si="32"/>
        <v>0</v>
      </c>
      <c r="S70" s="5">
        <f t="shared" si="20"/>
        <v>0</v>
      </c>
      <c r="T70" s="20">
        <f t="shared" si="21"/>
        <v>0</v>
      </c>
      <c r="U70" s="3">
        <f>VLOOKUP($C70,'Team Fixtures'!$A$2:$Q$21,2,FALSE)</f>
        <v>1.4214641080312722E-2</v>
      </c>
      <c r="V70" s="3">
        <f>VLOOKUP($C70,'Team Fixtures'!$A$2:$Q$21,4,FALSE)</f>
        <v>1.8674136321195144E-2</v>
      </c>
      <c r="W70" s="3">
        <f>VLOOKUP($C70,'Team Fixtures'!$A$2:$Q$21,5,FALSE)</f>
        <v>-4.4594952408824225E-3</v>
      </c>
      <c r="X70" s="3" t="str">
        <f>VLOOKUP($C70,'Team Fixtures'!$A$2:$Q$21,6,FALSE)</f>
        <v>H</v>
      </c>
      <c r="Y70" s="25">
        <f t="shared" si="22"/>
        <v>0</v>
      </c>
      <c r="Z70" s="3">
        <f>VLOOKUP($C70,'Team Fixtures'!$A$2:$Q$21,2,FALSE)</f>
        <v>1.4214641080312722E-2</v>
      </c>
      <c r="AA70" s="3">
        <f>VLOOKUP($C70,'Team Fixtures'!$A$2:$Q$21,8,FALSE)</f>
        <v>0.52910052910052907</v>
      </c>
      <c r="AB70" s="3">
        <f>VLOOKUP($C70,'Team Fixtures'!$A$2:$Q$21,9,FALSE)</f>
        <v>-0.5148858880202164</v>
      </c>
      <c r="AC70" s="3" t="str">
        <f>VLOOKUP($C70,'Team Fixtures'!$A$2:$Q$21,10,FALSE)</f>
        <v>A</v>
      </c>
      <c r="AD70" s="22">
        <f t="shared" si="33"/>
        <v>0</v>
      </c>
      <c r="AE70" s="5">
        <f t="shared" si="23"/>
        <v>0</v>
      </c>
      <c r="AF70" s="20">
        <f t="shared" si="24"/>
        <v>0</v>
      </c>
      <c r="AG70" s="3">
        <f>VLOOKUP($C70,'Team Fixtures'!$A$2:$Q$21,2,FALSE)</f>
        <v>1.4214641080312722E-2</v>
      </c>
      <c r="AH70" s="3">
        <f>VLOOKUP($C70,'Team Fixtures'!$A$2:$Q$21,12,FALSE)</f>
        <v>0.89678055779750687</v>
      </c>
      <c r="AI70" s="3">
        <f>VLOOKUP($C70,'Team Fixtures'!$A$2:$Q$21,13,FALSE)</f>
        <v>-0.8825659167171942</v>
      </c>
      <c r="AJ70" s="3" t="str">
        <f>VLOOKUP($C70,'Team Fixtures'!$A$2:$Q$21,14,FALSE)</f>
        <v>A</v>
      </c>
      <c r="AK70" s="22">
        <f t="shared" si="34"/>
        <v>0</v>
      </c>
      <c r="AL70" s="5">
        <f t="shared" si="25"/>
        <v>0</v>
      </c>
      <c r="AM70" s="20">
        <f t="shared" si="26"/>
        <v>0</v>
      </c>
      <c r="AN70" s="3">
        <f>VLOOKUP($C70,'Team Fixtures'!$A$2:$Q$21,2,FALSE)</f>
        <v>1.4214641080312722E-2</v>
      </c>
      <c r="AO70" s="3">
        <f>VLOOKUP($C70,'Team Fixtures'!$A$2:$Q$21,16,FALSE)</f>
        <v>0.10582010582010581</v>
      </c>
      <c r="AP70" s="3">
        <f>VLOOKUP($C70,'Team Fixtures'!$A$2:$Q$21,17,FALSE)</f>
        <v>-9.1605464739793085E-2</v>
      </c>
      <c r="AQ70" s="3" t="str">
        <f>VLOOKUP($C70,'Team Fixtures'!$A$2:$V$21,18,FALSE)</f>
        <v>H</v>
      </c>
      <c r="AR70" s="22">
        <f t="shared" si="35"/>
        <v>0</v>
      </c>
      <c r="AS70" s="5">
        <f t="shared" si="27"/>
        <v>0</v>
      </c>
      <c r="AT70" s="20">
        <f t="shared" si="28"/>
        <v>0</v>
      </c>
      <c r="AU70" s="3">
        <f>VLOOKUP($C70,'Team Fixtures'!$A$2:$Q$21,2,FALSE)</f>
        <v>1.4214641080312722E-2</v>
      </c>
      <c r="AV70" s="3">
        <f>VLOOKUP($C70,'Team Fixtures'!$A$2:$V$21,20,FALSE)</f>
        <v>0.87939146110891264</v>
      </c>
      <c r="AW70" s="3">
        <f>VLOOKUP($C70,'Team Fixtures'!$A$2:$V$21,21,FALSE)</f>
        <v>-0.86517682002859997</v>
      </c>
      <c r="AX70" s="3" t="str">
        <f>VLOOKUP($C70,'Team Fixtures'!$A$2:$V$21,22,FALSE)</f>
        <v>A</v>
      </c>
      <c r="AY70" s="22">
        <f t="shared" si="36"/>
        <v>0</v>
      </c>
      <c r="AZ70" s="5">
        <f t="shared" si="37"/>
        <v>0</v>
      </c>
      <c r="BA70" s="20">
        <f t="shared" si="29"/>
        <v>0</v>
      </c>
      <c r="BB70" s="15">
        <f t="shared" si="30"/>
        <v>0</v>
      </c>
    </row>
    <row r="71" spans="1:54" x14ac:dyDescent="0.25">
      <c r="A71" t="str">
        <f>'Players Full'!CU71</f>
        <v>VÃ¡clav HladkÃ½</v>
      </c>
      <c r="B71" t="str">
        <f>VLOOKUP(_xlfn.CONCAT('Players Full'!AK71,'Players Full'!BV71),'Players Summarised'!$A$1:$T$1000,20,0)</f>
        <v>GK</v>
      </c>
      <c r="C71" t="str">
        <f>VLOOKUP('Players Full'!CF71,Teams!$A$1:$G$21,6,0)</f>
        <v>Burnley</v>
      </c>
      <c r="D71">
        <f>'Players Full'!BD71/10</f>
        <v>4</v>
      </c>
      <c r="E71" s="10">
        <f>IFERROR(VLOOKUP($A71,'Starting Lineups'!$A$2:$C$510,3,FALSE),0)</f>
        <v>0</v>
      </c>
      <c r="F71" s="5" t="e">
        <f>VLOOKUP(A71,'Score &amp; Assist'!$A$1:$G$2000,6,0)</f>
        <v>#N/A</v>
      </c>
      <c r="G71" s="5" t="e">
        <f t="shared" si="19"/>
        <v>#N/A</v>
      </c>
      <c r="H71" s="5" t="e">
        <f t="shared" si="31"/>
        <v>#N/A</v>
      </c>
      <c r="I71" s="5" t="e">
        <f>VLOOKUP(A71,'Score &amp; Assist'!$A$1:$G$2000,7,0)</f>
        <v>#N/A</v>
      </c>
      <c r="J71" s="5" t="e">
        <f>VLOOKUP(A71,'Yellow Card'!$C$1:$E$987,3,0)</f>
        <v>#N/A</v>
      </c>
      <c r="K71" s="5">
        <f>VLOOKUP(C71,'Team Clean Sheet'!$C$2:$F$21,4,0)</f>
        <v>0.35467980295566504</v>
      </c>
      <c r="L71" s="5">
        <f>VLOOKUP(C71,'Team Total Goals'!$D$2:$N$21,10,0)</f>
        <v>0.29039301310043669</v>
      </c>
      <c r="M71" s="5">
        <f>VLOOKUP(C71,'Team Total Goals'!$D$2:$N$21,11,0)</f>
        <v>3.7393557941503147E-2</v>
      </c>
      <c r="N71" s="5" t="e">
        <f>VLOOKUP(A71,'Goalkeeper Saves'!$D$2:$N$15,10,0)</f>
        <v>#N/A</v>
      </c>
      <c r="O71" s="5" t="e">
        <f>VLOOKUP(A71,'Goalkeeper Saves'!$D$2:$N$15,11,0)</f>
        <v>#N/A</v>
      </c>
      <c r="P71" s="5">
        <f>IF(B71="DEF",IFERROR(VLOOKUP(A71,'Defensive Contribution - DEF'!A69:H567,8,FALSE),'Defensive Contribution - DEF'!K$2),0)</f>
        <v>0</v>
      </c>
      <c r="Q71" s="5">
        <f>IF(B71="MID",IFERROR(VLOOKUP(A71,'Defensive Contribution - MID'!A$2:I$500,9,FALSE),'Defensive Contribution - MID'!L$2),0)</f>
        <v>0</v>
      </c>
      <c r="R71" s="22">
        <f t="shared" si="32"/>
        <v>0</v>
      </c>
      <c r="S71" s="5">
        <f t="shared" si="20"/>
        <v>0</v>
      </c>
      <c r="T71" s="20">
        <f t="shared" si="21"/>
        <v>0</v>
      </c>
      <c r="U71" s="3">
        <f>VLOOKUP($C71,'Team Fixtures'!$A$2:$Q$21,2,FALSE)</f>
        <v>1.4214641080312722E-2</v>
      </c>
      <c r="V71" s="3">
        <f>VLOOKUP($C71,'Team Fixtures'!$A$2:$Q$21,4,FALSE)</f>
        <v>1.8674136321195144E-2</v>
      </c>
      <c r="W71" s="3">
        <f>VLOOKUP($C71,'Team Fixtures'!$A$2:$Q$21,5,FALSE)</f>
        <v>-4.4594952408824225E-3</v>
      </c>
      <c r="X71" s="3" t="str">
        <f>VLOOKUP($C71,'Team Fixtures'!$A$2:$Q$21,6,FALSE)</f>
        <v>H</v>
      </c>
      <c r="Y71" s="25">
        <f t="shared" si="22"/>
        <v>0</v>
      </c>
      <c r="Z71" s="3">
        <f>VLOOKUP($C71,'Team Fixtures'!$A$2:$Q$21,2,FALSE)</f>
        <v>1.4214641080312722E-2</v>
      </c>
      <c r="AA71" s="3">
        <f>VLOOKUP($C71,'Team Fixtures'!$A$2:$Q$21,8,FALSE)</f>
        <v>0.52910052910052907</v>
      </c>
      <c r="AB71" s="3">
        <f>VLOOKUP($C71,'Team Fixtures'!$A$2:$Q$21,9,FALSE)</f>
        <v>-0.5148858880202164</v>
      </c>
      <c r="AC71" s="3" t="str">
        <f>VLOOKUP($C71,'Team Fixtures'!$A$2:$Q$21,10,FALSE)</f>
        <v>A</v>
      </c>
      <c r="AD71" s="22">
        <f t="shared" si="33"/>
        <v>0</v>
      </c>
      <c r="AE71" s="5">
        <f t="shared" si="23"/>
        <v>0</v>
      </c>
      <c r="AF71" s="20">
        <f t="shared" si="24"/>
        <v>0</v>
      </c>
      <c r="AG71" s="3">
        <f>VLOOKUP($C71,'Team Fixtures'!$A$2:$Q$21,2,FALSE)</f>
        <v>1.4214641080312722E-2</v>
      </c>
      <c r="AH71" s="3">
        <f>VLOOKUP($C71,'Team Fixtures'!$A$2:$Q$21,12,FALSE)</f>
        <v>0.89678055779750687</v>
      </c>
      <c r="AI71" s="3">
        <f>VLOOKUP($C71,'Team Fixtures'!$A$2:$Q$21,13,FALSE)</f>
        <v>-0.8825659167171942</v>
      </c>
      <c r="AJ71" s="3" t="str">
        <f>VLOOKUP($C71,'Team Fixtures'!$A$2:$Q$21,14,FALSE)</f>
        <v>A</v>
      </c>
      <c r="AK71" s="22">
        <f t="shared" si="34"/>
        <v>0</v>
      </c>
      <c r="AL71" s="5">
        <f t="shared" si="25"/>
        <v>0</v>
      </c>
      <c r="AM71" s="20">
        <f t="shared" si="26"/>
        <v>0</v>
      </c>
      <c r="AN71" s="3">
        <f>VLOOKUP($C71,'Team Fixtures'!$A$2:$Q$21,2,FALSE)</f>
        <v>1.4214641080312722E-2</v>
      </c>
      <c r="AO71" s="3">
        <f>VLOOKUP($C71,'Team Fixtures'!$A$2:$Q$21,16,FALSE)</f>
        <v>0.10582010582010581</v>
      </c>
      <c r="AP71" s="3">
        <f>VLOOKUP($C71,'Team Fixtures'!$A$2:$Q$21,17,FALSE)</f>
        <v>-9.1605464739793085E-2</v>
      </c>
      <c r="AQ71" s="3" t="str">
        <f>VLOOKUP($C71,'Team Fixtures'!$A$2:$V$21,18,FALSE)</f>
        <v>H</v>
      </c>
      <c r="AR71" s="22">
        <f t="shared" si="35"/>
        <v>0</v>
      </c>
      <c r="AS71" s="5">
        <f t="shared" si="27"/>
        <v>0</v>
      </c>
      <c r="AT71" s="20">
        <f t="shared" si="28"/>
        <v>0</v>
      </c>
      <c r="AU71" s="3">
        <f>VLOOKUP($C71,'Team Fixtures'!$A$2:$Q$21,2,FALSE)</f>
        <v>1.4214641080312722E-2</v>
      </c>
      <c r="AV71" s="3">
        <f>VLOOKUP($C71,'Team Fixtures'!$A$2:$V$21,20,FALSE)</f>
        <v>0.87939146110891264</v>
      </c>
      <c r="AW71" s="3">
        <f>VLOOKUP($C71,'Team Fixtures'!$A$2:$V$21,21,FALSE)</f>
        <v>-0.86517682002859997</v>
      </c>
      <c r="AX71" s="3" t="str">
        <f>VLOOKUP($C71,'Team Fixtures'!$A$2:$V$21,22,FALSE)</f>
        <v>A</v>
      </c>
      <c r="AY71" s="22">
        <f t="shared" si="36"/>
        <v>0</v>
      </c>
      <c r="AZ71" s="5">
        <f t="shared" si="37"/>
        <v>0</v>
      </c>
      <c r="BA71" s="20">
        <f t="shared" si="29"/>
        <v>0</v>
      </c>
      <c r="BB71" s="15">
        <f t="shared" si="30"/>
        <v>0</v>
      </c>
    </row>
    <row r="72" spans="1:54" x14ac:dyDescent="0.25">
      <c r="A72" t="str">
        <f>'Players Full'!CU72</f>
        <v>Connor Roberts</v>
      </c>
      <c r="B72" t="str">
        <f>VLOOKUP(_xlfn.CONCAT('Players Full'!AK72,'Players Full'!BV72),'Players Summarised'!$A$1:$T$1000,20,0)</f>
        <v>DEF</v>
      </c>
      <c r="C72" t="str">
        <f>VLOOKUP('Players Full'!CF72,Teams!$A$1:$G$21,6,0)</f>
        <v>Burnley</v>
      </c>
      <c r="D72">
        <f>'Players Full'!BD72/10</f>
        <v>4.5</v>
      </c>
      <c r="E72" s="10">
        <f>IFERROR(VLOOKUP($A72,'Starting Lineups'!$A$2:$C$510,3,FALSE),0)</f>
        <v>0</v>
      </c>
      <c r="F72" s="5">
        <f>VLOOKUP(A72,'Score &amp; Assist'!$A$1:$G$2000,6,0)</f>
        <v>6.3492063492063489E-2</v>
      </c>
      <c r="G72" s="5">
        <f t="shared" si="19"/>
        <v>0.01</v>
      </c>
      <c r="H72" s="5">
        <f t="shared" si="31"/>
        <v>0</v>
      </c>
      <c r="I72" s="5">
        <f>VLOOKUP(A72,'Score &amp; Assist'!$A$1:$G$2000,7,0)</f>
        <v>8.6580086580086577E-2</v>
      </c>
      <c r="J72" s="5">
        <f>VLOOKUP(A72,'Yellow Card'!$C$1:$E$987,3,0)</f>
        <v>0.21994941163532386</v>
      </c>
      <c r="K72" s="5">
        <f>VLOOKUP(C72,'Team Clean Sheet'!$C$2:$F$21,4,0)</f>
        <v>0.35467980295566504</v>
      </c>
      <c r="L72" s="5">
        <f>VLOOKUP(C72,'Team Total Goals'!$D$2:$N$21,10,0)</f>
        <v>0.29039301310043669</v>
      </c>
      <c r="M72" s="5">
        <f>VLOOKUP(C72,'Team Total Goals'!$D$2:$N$21,11,0)</f>
        <v>3.7393557941503147E-2</v>
      </c>
      <c r="N72" s="5" t="e">
        <f>VLOOKUP(A72,'Goalkeeper Saves'!$D$2:$N$15,10,0)</f>
        <v>#N/A</v>
      </c>
      <c r="O72" s="5" t="e">
        <f>VLOOKUP(A72,'Goalkeeper Saves'!$D$2:$N$15,11,0)</f>
        <v>#N/A</v>
      </c>
      <c r="P72" s="5">
        <f>IF(B72="DEF",IFERROR(VLOOKUP(A72,'Defensive Contribution - DEF'!A70:H568,8,FALSE),'Defensive Contribution - DEF'!K$2),0)</f>
        <v>0.29152339856241527</v>
      </c>
      <c r="Q72" s="5">
        <f>IF(B72="MID",IFERROR(VLOOKUP(A72,'Defensive Contribution - MID'!A$2:I$500,9,FALSE),'Defensive Contribution - MID'!L$2),0)</f>
        <v>0</v>
      </c>
      <c r="R72" s="22">
        <f t="shared" si="32"/>
        <v>0</v>
      </c>
      <c r="S72" s="5">
        <f t="shared" si="20"/>
        <v>0</v>
      </c>
      <c r="T72" s="20">
        <f t="shared" si="21"/>
        <v>0</v>
      </c>
      <c r="U72" s="3">
        <f>VLOOKUP($C72,'Team Fixtures'!$A$2:$Q$21,2,FALSE)</f>
        <v>1.4214641080312722E-2</v>
      </c>
      <c r="V72" s="3">
        <f>VLOOKUP($C72,'Team Fixtures'!$A$2:$Q$21,4,FALSE)</f>
        <v>1.8674136321195144E-2</v>
      </c>
      <c r="W72" s="3">
        <f>VLOOKUP($C72,'Team Fixtures'!$A$2:$Q$21,5,FALSE)</f>
        <v>-4.4594952408824225E-3</v>
      </c>
      <c r="X72" s="3" t="str">
        <f>VLOOKUP($C72,'Team Fixtures'!$A$2:$Q$21,6,FALSE)</f>
        <v>H</v>
      </c>
      <c r="Y72" s="25">
        <f t="shared" si="22"/>
        <v>0</v>
      </c>
      <c r="Z72" s="3">
        <f>VLOOKUP($C72,'Team Fixtures'!$A$2:$Q$21,2,FALSE)</f>
        <v>1.4214641080312722E-2</v>
      </c>
      <c r="AA72" s="3">
        <f>VLOOKUP($C72,'Team Fixtures'!$A$2:$Q$21,8,FALSE)</f>
        <v>0.52910052910052907</v>
      </c>
      <c r="AB72" s="3">
        <f>VLOOKUP($C72,'Team Fixtures'!$A$2:$Q$21,9,FALSE)</f>
        <v>-0.5148858880202164</v>
      </c>
      <c r="AC72" s="3" t="str">
        <f>VLOOKUP($C72,'Team Fixtures'!$A$2:$Q$21,10,FALSE)</f>
        <v>A</v>
      </c>
      <c r="AD72" s="22">
        <f t="shared" si="33"/>
        <v>0</v>
      </c>
      <c r="AE72" s="5">
        <f t="shared" si="23"/>
        <v>0</v>
      </c>
      <c r="AF72" s="20">
        <f t="shared" si="24"/>
        <v>0</v>
      </c>
      <c r="AG72" s="3">
        <f>VLOOKUP($C72,'Team Fixtures'!$A$2:$Q$21,2,FALSE)</f>
        <v>1.4214641080312722E-2</v>
      </c>
      <c r="AH72" s="3">
        <f>VLOOKUP($C72,'Team Fixtures'!$A$2:$Q$21,12,FALSE)</f>
        <v>0.89678055779750687</v>
      </c>
      <c r="AI72" s="3">
        <f>VLOOKUP($C72,'Team Fixtures'!$A$2:$Q$21,13,FALSE)</f>
        <v>-0.8825659167171942</v>
      </c>
      <c r="AJ72" s="3" t="str">
        <f>VLOOKUP($C72,'Team Fixtures'!$A$2:$Q$21,14,FALSE)</f>
        <v>A</v>
      </c>
      <c r="AK72" s="22">
        <f t="shared" si="34"/>
        <v>0</v>
      </c>
      <c r="AL72" s="5">
        <f t="shared" si="25"/>
        <v>0</v>
      </c>
      <c r="AM72" s="20">
        <f t="shared" si="26"/>
        <v>0</v>
      </c>
      <c r="AN72" s="3">
        <f>VLOOKUP($C72,'Team Fixtures'!$A$2:$Q$21,2,FALSE)</f>
        <v>1.4214641080312722E-2</v>
      </c>
      <c r="AO72" s="3">
        <f>VLOOKUP($C72,'Team Fixtures'!$A$2:$Q$21,16,FALSE)</f>
        <v>0.10582010582010581</v>
      </c>
      <c r="AP72" s="3">
        <f>VLOOKUP($C72,'Team Fixtures'!$A$2:$Q$21,17,FALSE)</f>
        <v>-9.1605464739793085E-2</v>
      </c>
      <c r="AQ72" s="3" t="str">
        <f>VLOOKUP($C72,'Team Fixtures'!$A$2:$V$21,18,FALSE)</f>
        <v>H</v>
      </c>
      <c r="AR72" s="22">
        <f t="shared" si="35"/>
        <v>0</v>
      </c>
      <c r="AS72" s="5">
        <f t="shared" si="27"/>
        <v>0</v>
      </c>
      <c r="AT72" s="20">
        <f t="shared" si="28"/>
        <v>0</v>
      </c>
      <c r="AU72" s="3">
        <f>VLOOKUP($C72,'Team Fixtures'!$A$2:$Q$21,2,FALSE)</f>
        <v>1.4214641080312722E-2</v>
      </c>
      <c r="AV72" s="3">
        <f>VLOOKUP($C72,'Team Fixtures'!$A$2:$V$21,20,FALSE)</f>
        <v>0.87939146110891264</v>
      </c>
      <c r="AW72" s="3">
        <f>VLOOKUP($C72,'Team Fixtures'!$A$2:$V$21,21,FALSE)</f>
        <v>-0.86517682002859997</v>
      </c>
      <c r="AX72" s="3" t="str">
        <f>VLOOKUP($C72,'Team Fixtures'!$A$2:$V$21,22,FALSE)</f>
        <v>A</v>
      </c>
      <c r="AY72" s="22">
        <f t="shared" si="36"/>
        <v>0</v>
      </c>
      <c r="AZ72" s="5">
        <f t="shared" si="37"/>
        <v>0</v>
      </c>
      <c r="BA72" s="20">
        <f t="shared" si="29"/>
        <v>0</v>
      </c>
      <c r="BB72" s="15">
        <f t="shared" si="30"/>
        <v>0</v>
      </c>
    </row>
    <row r="73" spans="1:54" x14ac:dyDescent="0.25">
      <c r="A73" t="str">
        <f>'Players Full'!CU73</f>
        <v>Kyle Walker</v>
      </c>
      <c r="B73" t="str">
        <f>VLOOKUP(_xlfn.CONCAT('Players Full'!AK73,'Players Full'!BV73),'Players Summarised'!$A$1:$T$1000,20,0)</f>
        <v>DEF</v>
      </c>
      <c r="C73" t="str">
        <f>VLOOKUP('Players Full'!CF73,Teams!$A$1:$G$21,6,0)</f>
        <v>Burnley</v>
      </c>
      <c r="D73">
        <f>'Players Full'!BD73/10</f>
        <v>4.5</v>
      </c>
      <c r="E73" s="10">
        <f>IFERROR(VLOOKUP($A73,'Starting Lineups'!$A$2:$C$510,3,FALSE),0)</f>
        <v>1</v>
      </c>
      <c r="F73" s="5">
        <f>VLOOKUP(A73,'Score &amp; Assist'!$A$1:$G$2000,6,0)</f>
        <v>5.6022408963585429E-2</v>
      </c>
      <c r="G73" s="5">
        <f t="shared" si="19"/>
        <v>0.01</v>
      </c>
      <c r="H73" s="5">
        <f t="shared" si="31"/>
        <v>0</v>
      </c>
      <c r="I73" s="5">
        <f>VLOOKUP(A73,'Score &amp; Assist'!$A$1:$G$2000,7,0)</f>
        <v>4.5351473922902487E-2</v>
      </c>
      <c r="J73" s="5">
        <f>VLOOKUP(A73,'Yellow Card'!$C$1:$E$987,3,0)</f>
        <v>0.17316017316017315</v>
      </c>
      <c r="K73" s="5">
        <f>VLOOKUP(C73,'Team Clean Sheet'!$C$2:$F$21,4,0)</f>
        <v>0.35467980295566504</v>
      </c>
      <c r="L73" s="5">
        <f>VLOOKUP(C73,'Team Total Goals'!$D$2:$N$21,10,0)</f>
        <v>0.29039301310043669</v>
      </c>
      <c r="M73" s="5">
        <f>VLOOKUP(C73,'Team Total Goals'!$D$2:$N$21,11,0)</f>
        <v>3.7393557941503147E-2</v>
      </c>
      <c r="N73" s="5" t="e">
        <f>VLOOKUP(A73,'Goalkeeper Saves'!$D$2:$N$15,10,0)</f>
        <v>#N/A</v>
      </c>
      <c r="O73" s="5" t="e">
        <f>VLOOKUP(A73,'Goalkeeper Saves'!$D$2:$N$15,11,0)</f>
        <v>#N/A</v>
      </c>
      <c r="P73" s="5">
        <f>IF(B73="DEF",IFERROR(VLOOKUP(A73,'Defensive Contribution - DEF'!A71:H569,8,FALSE),'Defensive Contribution - DEF'!K$2),0)</f>
        <v>1.789588889894056E-2</v>
      </c>
      <c r="Q73" s="5">
        <f>IF(B73="MID",IFERROR(VLOOKUP(A73,'Defensive Contribution - MID'!A$2:I$500,9,FALSE),'Defensive Contribution - MID'!L$2),0)</f>
        <v>0</v>
      </c>
      <c r="R73" s="22">
        <f t="shared" si="32"/>
        <v>3.1579665499267087</v>
      </c>
      <c r="S73" s="5">
        <f t="shared" si="20"/>
        <v>5.3242689187376041E-2</v>
      </c>
      <c r="T73" s="20">
        <f t="shared" si="21"/>
        <v>3.2644519283014608</v>
      </c>
      <c r="U73" s="3">
        <f>VLOOKUP($C73,'Team Fixtures'!$A$2:$Q$21,2,FALSE)</f>
        <v>1.4214641080312722E-2</v>
      </c>
      <c r="V73" s="3">
        <f>VLOOKUP($C73,'Team Fixtures'!$A$2:$Q$21,4,FALSE)</f>
        <v>1.8674136321195144E-2</v>
      </c>
      <c r="W73" s="3">
        <f>VLOOKUP($C73,'Team Fixtures'!$A$2:$Q$21,5,FALSE)</f>
        <v>-4.4594952408824225E-3</v>
      </c>
      <c r="X73" s="3" t="str">
        <f>VLOOKUP($C73,'Team Fixtures'!$A$2:$Q$21,6,FALSE)</f>
        <v>H</v>
      </c>
      <c r="Y73" s="25">
        <f t="shared" si="22"/>
        <v>0.93019214375356785</v>
      </c>
      <c r="Z73" s="3">
        <f>VLOOKUP($C73,'Team Fixtures'!$A$2:$Q$21,2,FALSE)</f>
        <v>1.4214641080312722E-2</v>
      </c>
      <c r="AA73" s="3">
        <f>VLOOKUP($C73,'Team Fixtures'!$A$2:$Q$21,8,FALSE)</f>
        <v>0.52910052910052907</v>
      </c>
      <c r="AB73" s="3">
        <f>VLOOKUP($C73,'Team Fixtures'!$A$2:$Q$21,9,FALSE)</f>
        <v>-0.5148858880202164</v>
      </c>
      <c r="AC73" s="3" t="str">
        <f>VLOOKUP($C73,'Team Fixtures'!$A$2:$Q$21,10,FALSE)</f>
        <v>A</v>
      </c>
      <c r="AD73" s="22">
        <f t="shared" si="33"/>
        <v>2.7145845151983687</v>
      </c>
      <c r="AE73" s="5">
        <f t="shared" si="23"/>
        <v>4.2813456966496036E-2</v>
      </c>
      <c r="AF73" s="20">
        <f t="shared" si="24"/>
        <v>2.8002114291313607</v>
      </c>
      <c r="AG73" s="3">
        <f>VLOOKUP($C73,'Team Fixtures'!$A$2:$Q$21,2,FALSE)</f>
        <v>1.4214641080312722E-2</v>
      </c>
      <c r="AH73" s="3">
        <f>VLOOKUP($C73,'Team Fixtures'!$A$2:$Q$21,12,FALSE)</f>
        <v>0.89678055779750687</v>
      </c>
      <c r="AI73" s="3">
        <f>VLOOKUP($C73,'Team Fixtures'!$A$2:$Q$21,13,FALSE)</f>
        <v>-0.8825659167171942</v>
      </c>
      <c r="AJ73" s="3" t="str">
        <f>VLOOKUP($C73,'Team Fixtures'!$A$2:$Q$21,14,FALSE)</f>
        <v>A</v>
      </c>
      <c r="AK73" s="22">
        <f t="shared" si="34"/>
        <v>2.7094543190867331</v>
      </c>
      <c r="AL73" s="5">
        <f t="shared" si="25"/>
        <v>4.2692784493558136E-2</v>
      </c>
      <c r="AM73" s="20">
        <f t="shared" si="26"/>
        <v>2.7948398880738492</v>
      </c>
      <c r="AN73" s="3">
        <f>VLOOKUP($C73,'Team Fixtures'!$A$2:$Q$21,2,FALSE)</f>
        <v>1.4214641080312722E-2</v>
      </c>
      <c r="AO73" s="3">
        <f>VLOOKUP($C73,'Team Fixtures'!$A$2:$Q$21,16,FALSE)</f>
        <v>0.10582010582010581</v>
      </c>
      <c r="AP73" s="3">
        <f>VLOOKUP($C73,'Team Fixtures'!$A$2:$Q$21,17,FALSE)</f>
        <v>-9.1605464739793085E-2</v>
      </c>
      <c r="AQ73" s="3" t="str">
        <f>VLOOKUP($C73,'Team Fixtures'!$A$2:$V$21,18,FALSE)</f>
        <v>H</v>
      </c>
      <c r="AR73" s="22">
        <f t="shared" si="35"/>
        <v>3.1567506124838935</v>
      </c>
      <c r="AS73" s="5">
        <f t="shared" si="27"/>
        <v>5.3214087906846147E-2</v>
      </c>
      <c r="AT73" s="20">
        <f t="shared" si="28"/>
        <v>3.2631787882975858</v>
      </c>
      <c r="AU73" s="3">
        <f>VLOOKUP($C73,'Team Fixtures'!$A$2:$Q$21,2,FALSE)</f>
        <v>1.4214641080312722E-2</v>
      </c>
      <c r="AV73" s="3">
        <f>VLOOKUP($C73,'Team Fixtures'!$A$2:$V$21,20,FALSE)</f>
        <v>0.87939146110891264</v>
      </c>
      <c r="AW73" s="3">
        <f>VLOOKUP($C73,'Team Fixtures'!$A$2:$V$21,21,FALSE)</f>
        <v>-0.86517682002859997</v>
      </c>
      <c r="AX73" s="3" t="str">
        <f>VLOOKUP($C73,'Team Fixtures'!$A$2:$V$21,22,FALSE)</f>
        <v>A</v>
      </c>
      <c r="AY73" s="22">
        <f t="shared" si="36"/>
        <v>2.7096969471036334</v>
      </c>
      <c r="AZ73" s="5">
        <f t="shared" si="37"/>
        <v>4.2698491589771667E-2</v>
      </c>
      <c r="BA73" s="20">
        <f t="shared" si="29"/>
        <v>2.7950939302831768</v>
      </c>
      <c r="BB73" s="15">
        <f t="shared" si="30"/>
        <v>10.513805470391755</v>
      </c>
    </row>
    <row r="74" spans="1:54" x14ac:dyDescent="0.25">
      <c r="A74" t="str">
        <f>'Players Full'!CU74</f>
        <v>Hannes Delcroix</v>
      </c>
      <c r="B74" t="str">
        <f>VLOOKUP(_xlfn.CONCAT('Players Full'!AK74,'Players Full'!BV74),'Players Summarised'!$A$1:$T$1000,20,0)</f>
        <v>DEF</v>
      </c>
      <c r="C74" t="str">
        <f>VLOOKUP('Players Full'!CF74,Teams!$A$1:$G$21,6,0)</f>
        <v>Burnley</v>
      </c>
      <c r="D74">
        <f>'Players Full'!BD74/10</f>
        <v>4</v>
      </c>
      <c r="E74" s="10">
        <f>IFERROR(VLOOKUP($A74,'Starting Lineups'!$A$2:$C$510,3,FALSE),0)</f>
        <v>0</v>
      </c>
      <c r="F74" s="5" t="e">
        <f>VLOOKUP(A74,'Score &amp; Assist'!$A$1:$G$2000,6,0)</f>
        <v>#N/A</v>
      </c>
      <c r="G74" s="5" t="e">
        <f t="shared" si="19"/>
        <v>#N/A</v>
      </c>
      <c r="H74" s="5" t="e">
        <f t="shared" si="31"/>
        <v>#N/A</v>
      </c>
      <c r="I74" s="5" t="e">
        <f>VLOOKUP(A74,'Score &amp; Assist'!$A$1:$G$2000,7,0)</f>
        <v>#N/A</v>
      </c>
      <c r="J74" s="5" t="e">
        <f>VLOOKUP(A74,'Yellow Card'!$C$1:$E$987,3,0)</f>
        <v>#N/A</v>
      </c>
      <c r="K74" s="5">
        <f>VLOOKUP(C74,'Team Clean Sheet'!$C$2:$F$21,4,0)</f>
        <v>0.35467980295566504</v>
      </c>
      <c r="L74" s="5">
        <f>VLOOKUP(C74,'Team Total Goals'!$D$2:$N$21,10,0)</f>
        <v>0.29039301310043669</v>
      </c>
      <c r="M74" s="5">
        <f>VLOOKUP(C74,'Team Total Goals'!$D$2:$N$21,11,0)</f>
        <v>3.7393557941503147E-2</v>
      </c>
      <c r="N74" s="5" t="e">
        <f>VLOOKUP(A74,'Goalkeeper Saves'!$D$2:$N$15,10,0)</f>
        <v>#N/A</v>
      </c>
      <c r="O74" s="5" t="e">
        <f>VLOOKUP(A74,'Goalkeeper Saves'!$D$2:$N$15,11,0)</f>
        <v>#N/A</v>
      </c>
      <c r="P74" s="5">
        <f>IF(B74="DEF",IFERROR(VLOOKUP(A74,'Defensive Contribution - DEF'!A72:H570,8,FALSE),'Defensive Contribution - DEF'!K$2),0)</f>
        <v>0.29152339856241527</v>
      </c>
      <c r="Q74" s="5">
        <f>IF(B74="MID",IFERROR(VLOOKUP(A74,'Defensive Contribution - MID'!A$2:I$500,9,FALSE),'Defensive Contribution - MID'!L$2),0)</f>
        <v>0</v>
      </c>
      <c r="R74" s="22">
        <f t="shared" si="32"/>
        <v>0</v>
      </c>
      <c r="S74" s="5">
        <f t="shared" si="20"/>
        <v>0</v>
      </c>
      <c r="T74" s="20">
        <f t="shared" si="21"/>
        <v>0</v>
      </c>
      <c r="U74" s="3">
        <f>VLOOKUP($C74,'Team Fixtures'!$A$2:$Q$21,2,FALSE)</f>
        <v>1.4214641080312722E-2</v>
      </c>
      <c r="V74" s="3">
        <f>VLOOKUP($C74,'Team Fixtures'!$A$2:$Q$21,4,FALSE)</f>
        <v>1.8674136321195144E-2</v>
      </c>
      <c r="W74" s="3">
        <f>VLOOKUP($C74,'Team Fixtures'!$A$2:$Q$21,5,FALSE)</f>
        <v>-4.4594952408824225E-3</v>
      </c>
      <c r="X74" s="3" t="str">
        <f>VLOOKUP($C74,'Team Fixtures'!$A$2:$Q$21,6,FALSE)</f>
        <v>H</v>
      </c>
      <c r="Y74" s="25">
        <f t="shared" si="22"/>
        <v>0</v>
      </c>
      <c r="Z74" s="3">
        <f>VLOOKUP($C74,'Team Fixtures'!$A$2:$Q$21,2,FALSE)</f>
        <v>1.4214641080312722E-2</v>
      </c>
      <c r="AA74" s="3">
        <f>VLOOKUP($C74,'Team Fixtures'!$A$2:$Q$21,8,FALSE)</f>
        <v>0.52910052910052907</v>
      </c>
      <c r="AB74" s="3">
        <f>VLOOKUP($C74,'Team Fixtures'!$A$2:$Q$21,9,FALSE)</f>
        <v>-0.5148858880202164</v>
      </c>
      <c r="AC74" s="3" t="str">
        <f>VLOOKUP($C74,'Team Fixtures'!$A$2:$Q$21,10,FALSE)</f>
        <v>A</v>
      </c>
      <c r="AD74" s="22">
        <f t="shared" si="33"/>
        <v>0</v>
      </c>
      <c r="AE74" s="5">
        <f t="shared" si="23"/>
        <v>0</v>
      </c>
      <c r="AF74" s="20">
        <f t="shared" si="24"/>
        <v>0</v>
      </c>
      <c r="AG74" s="3">
        <f>VLOOKUP($C74,'Team Fixtures'!$A$2:$Q$21,2,FALSE)</f>
        <v>1.4214641080312722E-2</v>
      </c>
      <c r="AH74" s="3">
        <f>VLOOKUP($C74,'Team Fixtures'!$A$2:$Q$21,12,FALSE)</f>
        <v>0.89678055779750687</v>
      </c>
      <c r="AI74" s="3">
        <f>VLOOKUP($C74,'Team Fixtures'!$A$2:$Q$21,13,FALSE)</f>
        <v>-0.8825659167171942</v>
      </c>
      <c r="AJ74" s="3" t="str">
        <f>VLOOKUP($C74,'Team Fixtures'!$A$2:$Q$21,14,FALSE)</f>
        <v>A</v>
      </c>
      <c r="AK74" s="22">
        <f t="shared" si="34"/>
        <v>0</v>
      </c>
      <c r="AL74" s="5">
        <f t="shared" si="25"/>
        <v>0</v>
      </c>
      <c r="AM74" s="20">
        <f t="shared" si="26"/>
        <v>0</v>
      </c>
      <c r="AN74" s="3">
        <f>VLOOKUP($C74,'Team Fixtures'!$A$2:$Q$21,2,FALSE)</f>
        <v>1.4214641080312722E-2</v>
      </c>
      <c r="AO74" s="3">
        <f>VLOOKUP($C74,'Team Fixtures'!$A$2:$Q$21,16,FALSE)</f>
        <v>0.10582010582010581</v>
      </c>
      <c r="AP74" s="3">
        <f>VLOOKUP($C74,'Team Fixtures'!$A$2:$Q$21,17,FALSE)</f>
        <v>-9.1605464739793085E-2</v>
      </c>
      <c r="AQ74" s="3" t="str">
        <f>VLOOKUP($C74,'Team Fixtures'!$A$2:$V$21,18,FALSE)</f>
        <v>H</v>
      </c>
      <c r="AR74" s="22">
        <f t="shared" si="35"/>
        <v>0</v>
      </c>
      <c r="AS74" s="5">
        <f t="shared" si="27"/>
        <v>0</v>
      </c>
      <c r="AT74" s="20">
        <f t="shared" si="28"/>
        <v>0</v>
      </c>
      <c r="AU74" s="3">
        <f>VLOOKUP($C74,'Team Fixtures'!$A$2:$Q$21,2,FALSE)</f>
        <v>1.4214641080312722E-2</v>
      </c>
      <c r="AV74" s="3">
        <f>VLOOKUP($C74,'Team Fixtures'!$A$2:$V$21,20,FALSE)</f>
        <v>0.87939146110891264</v>
      </c>
      <c r="AW74" s="3">
        <f>VLOOKUP($C74,'Team Fixtures'!$A$2:$V$21,21,FALSE)</f>
        <v>-0.86517682002859997</v>
      </c>
      <c r="AX74" s="3" t="str">
        <f>VLOOKUP($C74,'Team Fixtures'!$A$2:$V$21,22,FALSE)</f>
        <v>A</v>
      </c>
      <c r="AY74" s="22">
        <f t="shared" si="36"/>
        <v>0</v>
      </c>
      <c r="AZ74" s="5">
        <f t="shared" si="37"/>
        <v>0</v>
      </c>
      <c r="BA74" s="20">
        <f t="shared" si="29"/>
        <v>0</v>
      </c>
      <c r="BB74" s="15">
        <f t="shared" si="30"/>
        <v>0</v>
      </c>
    </row>
    <row r="75" spans="1:54" x14ac:dyDescent="0.25">
      <c r="A75" t="str">
        <f>'Players Full'!CU75</f>
        <v>Owen Dodgson</v>
      </c>
      <c r="B75" t="str">
        <f>VLOOKUP(_xlfn.CONCAT('Players Full'!AK75,'Players Full'!BV75),'Players Summarised'!$A$1:$T$1000,20,0)</f>
        <v>DEF</v>
      </c>
      <c r="C75" t="str">
        <f>VLOOKUP('Players Full'!CF75,Teams!$A$1:$G$21,6,0)</f>
        <v>Burnley</v>
      </c>
      <c r="D75">
        <f>'Players Full'!BD75/10</f>
        <v>4</v>
      </c>
      <c r="E75" s="10">
        <f>IFERROR(VLOOKUP($A75,'Starting Lineups'!$A$2:$C$510,3,FALSE),0)</f>
        <v>0</v>
      </c>
      <c r="F75" s="5" t="e">
        <f>VLOOKUP(A75,'Score &amp; Assist'!$A$1:$G$2000,6,0)</f>
        <v>#N/A</v>
      </c>
      <c r="G75" s="5" t="e">
        <f t="shared" si="19"/>
        <v>#N/A</v>
      </c>
      <c r="H75" s="5" t="e">
        <f t="shared" si="31"/>
        <v>#N/A</v>
      </c>
      <c r="I75" s="5" t="e">
        <f>VLOOKUP(A75,'Score &amp; Assist'!$A$1:$G$2000,7,0)</f>
        <v>#N/A</v>
      </c>
      <c r="J75" s="5" t="e">
        <f>VLOOKUP(A75,'Yellow Card'!$C$1:$E$987,3,0)</f>
        <v>#N/A</v>
      </c>
      <c r="K75" s="5">
        <f>VLOOKUP(C75,'Team Clean Sheet'!$C$2:$F$21,4,0)</f>
        <v>0.35467980295566504</v>
      </c>
      <c r="L75" s="5">
        <f>VLOOKUP(C75,'Team Total Goals'!$D$2:$N$21,10,0)</f>
        <v>0.29039301310043669</v>
      </c>
      <c r="M75" s="5">
        <f>VLOOKUP(C75,'Team Total Goals'!$D$2:$N$21,11,0)</f>
        <v>3.7393557941503147E-2</v>
      </c>
      <c r="N75" s="5" t="e">
        <f>VLOOKUP(A75,'Goalkeeper Saves'!$D$2:$N$15,10,0)</f>
        <v>#N/A</v>
      </c>
      <c r="O75" s="5" t="e">
        <f>VLOOKUP(A75,'Goalkeeper Saves'!$D$2:$N$15,11,0)</f>
        <v>#N/A</v>
      </c>
      <c r="P75" s="5">
        <f>IF(B75="DEF",IFERROR(VLOOKUP(A75,'Defensive Contribution - DEF'!A73:H571,8,FALSE),'Defensive Contribution - DEF'!K$2),0)</f>
        <v>0.29152339856241527</v>
      </c>
      <c r="Q75" s="5">
        <f>IF(B75="MID",IFERROR(VLOOKUP(A75,'Defensive Contribution - MID'!A$2:I$500,9,FALSE),'Defensive Contribution - MID'!L$2),0)</f>
        <v>0</v>
      </c>
      <c r="R75" s="22">
        <f t="shared" si="32"/>
        <v>0</v>
      </c>
      <c r="S75" s="5">
        <f t="shared" si="20"/>
        <v>0</v>
      </c>
      <c r="T75" s="20">
        <f t="shared" si="21"/>
        <v>0</v>
      </c>
      <c r="U75" s="3">
        <f>VLOOKUP($C75,'Team Fixtures'!$A$2:$Q$21,2,FALSE)</f>
        <v>1.4214641080312722E-2</v>
      </c>
      <c r="V75" s="3">
        <f>VLOOKUP($C75,'Team Fixtures'!$A$2:$Q$21,4,FALSE)</f>
        <v>1.8674136321195144E-2</v>
      </c>
      <c r="W75" s="3">
        <f>VLOOKUP($C75,'Team Fixtures'!$A$2:$Q$21,5,FALSE)</f>
        <v>-4.4594952408824225E-3</v>
      </c>
      <c r="X75" s="3" t="str">
        <f>VLOOKUP($C75,'Team Fixtures'!$A$2:$Q$21,6,FALSE)</f>
        <v>H</v>
      </c>
      <c r="Y75" s="25">
        <f t="shared" si="22"/>
        <v>0</v>
      </c>
      <c r="Z75" s="3">
        <f>VLOOKUP($C75,'Team Fixtures'!$A$2:$Q$21,2,FALSE)</f>
        <v>1.4214641080312722E-2</v>
      </c>
      <c r="AA75" s="3">
        <f>VLOOKUP($C75,'Team Fixtures'!$A$2:$Q$21,8,FALSE)</f>
        <v>0.52910052910052907</v>
      </c>
      <c r="AB75" s="3">
        <f>VLOOKUP($C75,'Team Fixtures'!$A$2:$Q$21,9,FALSE)</f>
        <v>-0.5148858880202164</v>
      </c>
      <c r="AC75" s="3" t="str">
        <f>VLOOKUP($C75,'Team Fixtures'!$A$2:$Q$21,10,FALSE)</f>
        <v>A</v>
      </c>
      <c r="AD75" s="22">
        <f t="shared" si="33"/>
        <v>0</v>
      </c>
      <c r="AE75" s="5">
        <f t="shared" si="23"/>
        <v>0</v>
      </c>
      <c r="AF75" s="20">
        <f t="shared" si="24"/>
        <v>0</v>
      </c>
      <c r="AG75" s="3">
        <f>VLOOKUP($C75,'Team Fixtures'!$A$2:$Q$21,2,FALSE)</f>
        <v>1.4214641080312722E-2</v>
      </c>
      <c r="AH75" s="3">
        <f>VLOOKUP($C75,'Team Fixtures'!$A$2:$Q$21,12,FALSE)</f>
        <v>0.89678055779750687</v>
      </c>
      <c r="AI75" s="3">
        <f>VLOOKUP($C75,'Team Fixtures'!$A$2:$Q$21,13,FALSE)</f>
        <v>-0.8825659167171942</v>
      </c>
      <c r="AJ75" s="3" t="str">
        <f>VLOOKUP($C75,'Team Fixtures'!$A$2:$Q$21,14,FALSE)</f>
        <v>A</v>
      </c>
      <c r="AK75" s="22">
        <f t="shared" si="34"/>
        <v>0</v>
      </c>
      <c r="AL75" s="5">
        <f t="shared" si="25"/>
        <v>0</v>
      </c>
      <c r="AM75" s="20">
        <f t="shared" si="26"/>
        <v>0</v>
      </c>
      <c r="AN75" s="3">
        <f>VLOOKUP($C75,'Team Fixtures'!$A$2:$Q$21,2,FALSE)</f>
        <v>1.4214641080312722E-2</v>
      </c>
      <c r="AO75" s="3">
        <f>VLOOKUP($C75,'Team Fixtures'!$A$2:$Q$21,16,FALSE)</f>
        <v>0.10582010582010581</v>
      </c>
      <c r="AP75" s="3">
        <f>VLOOKUP($C75,'Team Fixtures'!$A$2:$Q$21,17,FALSE)</f>
        <v>-9.1605464739793085E-2</v>
      </c>
      <c r="AQ75" s="3" t="str">
        <f>VLOOKUP($C75,'Team Fixtures'!$A$2:$V$21,18,FALSE)</f>
        <v>H</v>
      </c>
      <c r="AR75" s="22">
        <f t="shared" si="35"/>
        <v>0</v>
      </c>
      <c r="AS75" s="5">
        <f t="shared" si="27"/>
        <v>0</v>
      </c>
      <c r="AT75" s="20">
        <f t="shared" si="28"/>
        <v>0</v>
      </c>
      <c r="AU75" s="3">
        <f>VLOOKUP($C75,'Team Fixtures'!$A$2:$Q$21,2,FALSE)</f>
        <v>1.4214641080312722E-2</v>
      </c>
      <c r="AV75" s="3">
        <f>VLOOKUP($C75,'Team Fixtures'!$A$2:$V$21,20,FALSE)</f>
        <v>0.87939146110891264</v>
      </c>
      <c r="AW75" s="3">
        <f>VLOOKUP($C75,'Team Fixtures'!$A$2:$V$21,21,FALSE)</f>
        <v>-0.86517682002859997</v>
      </c>
      <c r="AX75" s="3" t="str">
        <f>VLOOKUP($C75,'Team Fixtures'!$A$2:$V$21,22,FALSE)</f>
        <v>A</v>
      </c>
      <c r="AY75" s="22">
        <f t="shared" si="36"/>
        <v>0</v>
      </c>
      <c r="AZ75" s="5">
        <f t="shared" si="37"/>
        <v>0</v>
      </c>
      <c r="BA75" s="20">
        <f t="shared" si="29"/>
        <v>0</v>
      </c>
      <c r="BB75" s="15">
        <f t="shared" si="30"/>
        <v>0</v>
      </c>
    </row>
    <row r="76" spans="1:54" x14ac:dyDescent="0.25">
      <c r="A76" t="str">
        <f>'Players Full'!CU76</f>
        <v>Hjalmar Ekdal</v>
      </c>
      <c r="B76" t="str">
        <f>VLOOKUP(_xlfn.CONCAT('Players Full'!AK76,'Players Full'!BV76),'Players Summarised'!$A$1:$T$1000,20,0)</f>
        <v>DEF</v>
      </c>
      <c r="C76" t="str">
        <f>VLOOKUP('Players Full'!CF76,Teams!$A$1:$G$21,6,0)</f>
        <v>Burnley</v>
      </c>
      <c r="D76">
        <f>'Players Full'!BD76/10</f>
        <v>4</v>
      </c>
      <c r="E76" s="10">
        <f>IFERROR(VLOOKUP($A76,'Starting Lineups'!$A$2:$C$510,3,FALSE),0)</f>
        <v>1</v>
      </c>
      <c r="F76" s="5">
        <f>VLOOKUP(A76,'Score &amp; Assist'!$A$1:$G$2000,6,0)</f>
        <v>6.3492063492063489E-2</v>
      </c>
      <c r="G76" s="5">
        <f t="shared" si="19"/>
        <v>0.01</v>
      </c>
      <c r="H76" s="5">
        <f t="shared" si="31"/>
        <v>0</v>
      </c>
      <c r="I76" s="5">
        <f>VLOOKUP(A76,'Score &amp; Assist'!$A$1:$G$2000,7,0)</f>
        <v>5.6022408963585429E-2</v>
      </c>
      <c r="J76" s="5">
        <f>VLOOKUP(A76,'Yellow Card'!$C$1:$E$987,3,0)</f>
        <v>0.19047619047619047</v>
      </c>
      <c r="K76" s="5">
        <f>VLOOKUP(C76,'Team Clean Sheet'!$C$2:$F$21,4,0)</f>
        <v>0.35467980295566504</v>
      </c>
      <c r="L76" s="5">
        <f>VLOOKUP(C76,'Team Total Goals'!$D$2:$N$21,10,0)</f>
        <v>0.29039301310043669</v>
      </c>
      <c r="M76" s="5">
        <f>VLOOKUP(C76,'Team Total Goals'!$D$2:$N$21,11,0)</f>
        <v>3.7393557941503147E-2</v>
      </c>
      <c r="N76" s="5" t="e">
        <f>VLOOKUP(A76,'Goalkeeper Saves'!$D$2:$N$15,10,0)</f>
        <v>#N/A</v>
      </c>
      <c r="O76" s="5" t="e">
        <f>VLOOKUP(A76,'Goalkeeper Saves'!$D$2:$N$15,11,0)</f>
        <v>#N/A</v>
      </c>
      <c r="P76" s="5">
        <f>IF(B76="DEF",IFERROR(VLOOKUP(A76,'Defensive Contribution - DEF'!A74:H572,8,FALSE),'Defensive Contribution - DEF'!K$2),0)</f>
        <v>0.29152339856241527</v>
      </c>
      <c r="Q76" s="5">
        <f>IF(B76="MID",IFERROR(VLOOKUP(A76,'Defensive Contribution - MID'!A$2:I$500,9,FALSE),'Defensive Contribution - MID'!L$2),0)</f>
        <v>0</v>
      </c>
      <c r="R76" s="22">
        <f t="shared" si="32"/>
        <v>3.7647362842305578</v>
      </c>
      <c r="S76" s="5">
        <f t="shared" si="20"/>
        <v>6.751512687767118E-2</v>
      </c>
      <c r="T76" s="20">
        <f t="shared" si="21"/>
        <v>3.8997665379859003</v>
      </c>
      <c r="U76" s="3">
        <f>VLOOKUP($C76,'Team Fixtures'!$A$2:$Q$21,2,FALSE)</f>
        <v>1.4214641080312722E-2</v>
      </c>
      <c r="V76" s="3">
        <f>VLOOKUP($C76,'Team Fixtures'!$A$2:$Q$21,4,FALSE)</f>
        <v>1.8674136321195144E-2</v>
      </c>
      <c r="W76" s="3">
        <f>VLOOKUP($C76,'Team Fixtures'!$A$2:$Q$21,5,FALSE)</f>
        <v>-4.4594952408824225E-3</v>
      </c>
      <c r="X76" s="3" t="str">
        <f>VLOOKUP($C76,'Team Fixtures'!$A$2:$Q$21,6,FALSE)</f>
        <v>H</v>
      </c>
      <c r="Y76" s="25">
        <f t="shared" si="22"/>
        <v>1.1089186853409003</v>
      </c>
      <c r="Z76" s="3">
        <f>VLOOKUP($C76,'Team Fixtures'!$A$2:$Q$21,2,FALSE)</f>
        <v>1.4214641080312722E-2</v>
      </c>
      <c r="AA76" s="3">
        <f>VLOOKUP($C76,'Team Fixtures'!$A$2:$Q$21,8,FALSE)</f>
        <v>0.52910052910052907</v>
      </c>
      <c r="AB76" s="3">
        <f>VLOOKUP($C76,'Team Fixtures'!$A$2:$Q$21,9,FALSE)</f>
        <v>-0.5148858880202164</v>
      </c>
      <c r="AC76" s="3" t="str">
        <f>VLOOKUP($C76,'Team Fixtures'!$A$2:$Q$21,10,FALSE)</f>
        <v>A</v>
      </c>
      <c r="AD76" s="22">
        <f t="shared" si="33"/>
        <v>3.2361631003390143</v>
      </c>
      <c r="AE76" s="5">
        <f t="shared" si="23"/>
        <v>5.5082028446174297E-2</v>
      </c>
      <c r="AF76" s="20">
        <f t="shared" si="24"/>
        <v>3.3463271572313631</v>
      </c>
      <c r="AG76" s="3">
        <f>VLOOKUP($C76,'Team Fixtures'!$A$2:$Q$21,2,FALSE)</f>
        <v>1.4214641080312722E-2</v>
      </c>
      <c r="AH76" s="3">
        <f>VLOOKUP($C76,'Team Fixtures'!$A$2:$Q$21,12,FALSE)</f>
        <v>0.89678055779750687</v>
      </c>
      <c r="AI76" s="3">
        <f>VLOOKUP($C76,'Team Fixtures'!$A$2:$Q$21,13,FALSE)</f>
        <v>-0.8825659167171942</v>
      </c>
      <c r="AJ76" s="3" t="str">
        <f>VLOOKUP($C76,'Team Fixtures'!$A$2:$Q$21,14,FALSE)</f>
        <v>A</v>
      </c>
      <c r="AK76" s="22">
        <f t="shared" si="34"/>
        <v>3.2300471915282829</v>
      </c>
      <c r="AL76" s="5">
        <f t="shared" si="25"/>
        <v>5.4938170039128278E-2</v>
      </c>
      <c r="AM76" s="20">
        <f t="shared" si="26"/>
        <v>3.3399235316065394</v>
      </c>
      <c r="AN76" s="3">
        <f>VLOOKUP($C76,'Team Fixtures'!$A$2:$Q$21,2,FALSE)</f>
        <v>1.4214641080312722E-2</v>
      </c>
      <c r="AO76" s="3">
        <f>VLOOKUP($C76,'Team Fixtures'!$A$2:$Q$21,16,FALSE)</f>
        <v>0.10582010582010581</v>
      </c>
      <c r="AP76" s="3">
        <f>VLOOKUP($C76,'Team Fixtures'!$A$2:$Q$21,17,FALSE)</f>
        <v>-9.1605464739793085E-2</v>
      </c>
      <c r="AQ76" s="3" t="str">
        <f>VLOOKUP($C76,'Team Fixtures'!$A$2:$V$21,18,FALSE)</f>
        <v>H</v>
      </c>
      <c r="AR76" s="22">
        <f t="shared" si="35"/>
        <v>3.7632867173216158</v>
      </c>
      <c r="AS76" s="5">
        <f t="shared" si="27"/>
        <v>6.7481030164839043E-2</v>
      </c>
      <c r="AT76" s="20">
        <f t="shared" si="28"/>
        <v>3.8982487776512937</v>
      </c>
      <c r="AU76" s="3">
        <f>VLOOKUP($C76,'Team Fixtures'!$A$2:$Q$21,2,FALSE)</f>
        <v>1.4214641080312722E-2</v>
      </c>
      <c r="AV76" s="3">
        <f>VLOOKUP($C76,'Team Fixtures'!$A$2:$V$21,20,FALSE)</f>
        <v>0.87939146110891264</v>
      </c>
      <c r="AW76" s="3">
        <f>VLOOKUP($C76,'Team Fixtures'!$A$2:$V$21,21,FALSE)</f>
        <v>-0.86517682002859997</v>
      </c>
      <c r="AX76" s="3" t="str">
        <f>VLOOKUP($C76,'Team Fixtures'!$A$2:$V$21,22,FALSE)</f>
        <v>A</v>
      </c>
      <c r="AY76" s="22">
        <f t="shared" si="36"/>
        <v>3.2303364379418698</v>
      </c>
      <c r="AZ76" s="5">
        <f t="shared" si="37"/>
        <v>5.4944973693268659E-2</v>
      </c>
      <c r="BA76" s="20">
        <f t="shared" si="29"/>
        <v>3.3402263853284069</v>
      </c>
      <c r="BB76" s="15">
        <f t="shared" si="30"/>
        <v>12.56221847559671</v>
      </c>
    </row>
    <row r="77" spans="1:54" x14ac:dyDescent="0.25">
      <c r="A77" t="str">
        <f>'Players Full'!CU77</f>
        <v>Maxime Esteve</v>
      </c>
      <c r="B77" t="str">
        <f>VLOOKUP(_xlfn.CONCAT('Players Full'!AK77,'Players Full'!BV77),'Players Summarised'!$A$1:$T$1000,20,0)</f>
        <v>DEF</v>
      </c>
      <c r="C77" t="str">
        <f>VLOOKUP('Players Full'!CF77,Teams!$A$1:$G$21,6,0)</f>
        <v>Burnley</v>
      </c>
      <c r="D77">
        <f>'Players Full'!BD77/10</f>
        <v>4</v>
      </c>
      <c r="E77" s="10">
        <f>IFERROR(VLOOKUP($A77,'Starting Lineups'!$A$2:$C$510,3,FALSE),0)</f>
        <v>1</v>
      </c>
      <c r="F77" s="5">
        <f>VLOOKUP(A77,'Score &amp; Assist'!$A$1:$G$2000,6,0)</f>
        <v>7.9365079365079361E-2</v>
      </c>
      <c r="G77" s="5">
        <f t="shared" si="19"/>
        <v>0.01</v>
      </c>
      <c r="H77" s="5">
        <f t="shared" si="31"/>
        <v>0</v>
      </c>
      <c r="I77" s="5">
        <f>VLOOKUP(A77,'Score &amp; Assist'!$A$1:$G$2000,7,0)</f>
        <v>2.3228803716608595E-2</v>
      </c>
      <c r="J77" s="5">
        <f>VLOOKUP(A77,'Yellow Card'!$C$1:$E$987,3,0)</f>
        <v>0.21994941163532386</v>
      </c>
      <c r="K77" s="5">
        <f>VLOOKUP(C77,'Team Clean Sheet'!$C$2:$F$21,4,0)</f>
        <v>0.35467980295566504</v>
      </c>
      <c r="L77" s="5">
        <f>VLOOKUP(C77,'Team Total Goals'!$D$2:$N$21,10,0)</f>
        <v>0.29039301310043669</v>
      </c>
      <c r="M77" s="5">
        <f>VLOOKUP(C77,'Team Total Goals'!$D$2:$N$21,11,0)</f>
        <v>3.7393557941503147E-2</v>
      </c>
      <c r="N77" s="5" t="e">
        <f>VLOOKUP(A77,'Goalkeeper Saves'!$D$2:$N$15,10,0)</f>
        <v>#N/A</v>
      </c>
      <c r="O77" s="5" t="e">
        <f>VLOOKUP(A77,'Goalkeeper Saves'!$D$2:$N$15,11,0)</f>
        <v>#N/A</v>
      </c>
      <c r="P77" s="5">
        <f>IF(B77="DEF",IFERROR(VLOOKUP(A77,'Defensive Contribution - DEF'!A75:H573,8,FALSE),'Defensive Contribution - DEF'!K$2),0)</f>
        <v>0.29152339856241527</v>
      </c>
      <c r="Q77" s="5">
        <f>IF(B77="MID",IFERROR(VLOOKUP(A77,'Defensive Contribution - MID'!A$2:I$500,9,FALSE),'Defensive Contribution - MID'!L$2),0)</f>
        <v>0</v>
      </c>
      <c r="R77" s="22">
        <f t="shared" si="32"/>
        <v>3.7321203425685892</v>
      </c>
      <c r="S77" s="5">
        <f t="shared" si="20"/>
        <v>6.6747934697898359E-2</v>
      </c>
      <c r="T77" s="20">
        <f t="shared" si="21"/>
        <v>3.8656162119643858</v>
      </c>
      <c r="U77" s="3">
        <f>VLOOKUP($C77,'Team Fixtures'!$A$2:$Q$21,2,FALSE)</f>
        <v>1.4214641080312722E-2</v>
      </c>
      <c r="V77" s="3">
        <f>VLOOKUP($C77,'Team Fixtures'!$A$2:$Q$21,4,FALSE)</f>
        <v>1.8674136321195144E-2</v>
      </c>
      <c r="W77" s="3">
        <f>VLOOKUP($C77,'Team Fixtures'!$A$2:$Q$21,5,FALSE)</f>
        <v>-4.4594952408824225E-3</v>
      </c>
      <c r="X77" s="3" t="str">
        <f>VLOOKUP($C77,'Team Fixtures'!$A$2:$Q$21,6,FALSE)</f>
        <v>H</v>
      </c>
      <c r="Y77" s="25">
        <f t="shared" si="22"/>
        <v>1.099311524462077</v>
      </c>
      <c r="Z77" s="3">
        <f>VLOOKUP($C77,'Team Fixtures'!$A$2:$Q$21,2,FALSE)</f>
        <v>1.4214641080312722E-2</v>
      </c>
      <c r="AA77" s="3">
        <f>VLOOKUP($C77,'Team Fixtures'!$A$2:$Q$21,8,FALSE)</f>
        <v>0.52910052910052907</v>
      </c>
      <c r="AB77" s="3">
        <f>VLOOKUP($C77,'Team Fixtures'!$A$2:$Q$21,9,FALSE)</f>
        <v>-0.5148858880202164</v>
      </c>
      <c r="AC77" s="3" t="str">
        <f>VLOOKUP($C77,'Team Fixtures'!$A$2:$Q$21,10,FALSE)</f>
        <v>A</v>
      </c>
      <c r="AD77" s="22">
        <f t="shared" si="33"/>
        <v>3.2081264733562964</v>
      </c>
      <c r="AE77" s="5">
        <f t="shared" si="23"/>
        <v>5.442255090628681E-2</v>
      </c>
      <c r="AF77" s="20">
        <f t="shared" si="24"/>
        <v>3.31697157516887</v>
      </c>
      <c r="AG77" s="3">
        <f>VLOOKUP($C77,'Team Fixtures'!$A$2:$Q$21,2,FALSE)</f>
        <v>1.4214641080312722E-2</v>
      </c>
      <c r="AH77" s="3">
        <f>VLOOKUP($C77,'Team Fixtures'!$A$2:$Q$21,12,FALSE)</f>
        <v>0.89678055779750687</v>
      </c>
      <c r="AI77" s="3">
        <f>VLOOKUP($C77,'Team Fixtures'!$A$2:$Q$21,13,FALSE)</f>
        <v>-0.8825659167171942</v>
      </c>
      <c r="AJ77" s="3" t="str">
        <f>VLOOKUP($C77,'Team Fixtures'!$A$2:$Q$21,14,FALSE)</f>
        <v>A</v>
      </c>
      <c r="AK77" s="22">
        <f t="shared" si="34"/>
        <v>3.2020635499633792</v>
      </c>
      <c r="AL77" s="5">
        <f t="shared" si="25"/>
        <v>5.427993882223861E-2</v>
      </c>
      <c r="AM77" s="20">
        <f t="shared" si="26"/>
        <v>3.3106234276078563</v>
      </c>
      <c r="AN77" s="3">
        <f>VLOOKUP($C77,'Team Fixtures'!$A$2:$Q$21,2,FALSE)</f>
        <v>1.4214641080312722E-2</v>
      </c>
      <c r="AO77" s="3">
        <f>VLOOKUP($C77,'Team Fixtures'!$A$2:$Q$21,16,FALSE)</f>
        <v>0.10582010582010581</v>
      </c>
      <c r="AP77" s="3">
        <f>VLOOKUP($C77,'Team Fixtures'!$A$2:$Q$21,17,FALSE)</f>
        <v>-9.1605464739793085E-2</v>
      </c>
      <c r="AQ77" s="3" t="str">
        <f>VLOOKUP($C77,'Team Fixtures'!$A$2:$V$21,18,FALSE)</f>
        <v>H</v>
      </c>
      <c r="AR77" s="22">
        <f t="shared" si="35"/>
        <v>3.7306833340398802</v>
      </c>
      <c r="AS77" s="5">
        <f t="shared" si="27"/>
        <v>6.6714133383286064E-2</v>
      </c>
      <c r="AT77" s="20">
        <f t="shared" si="28"/>
        <v>3.8641116008064524</v>
      </c>
      <c r="AU77" s="3">
        <f>VLOOKUP($C77,'Team Fixtures'!$A$2:$Q$21,2,FALSE)</f>
        <v>1.4214641080312722E-2</v>
      </c>
      <c r="AV77" s="3">
        <f>VLOOKUP($C77,'Team Fixtures'!$A$2:$V$21,20,FALSE)</f>
        <v>0.87939146110891264</v>
      </c>
      <c r="AW77" s="3">
        <f>VLOOKUP($C77,'Team Fixtures'!$A$2:$V$21,21,FALSE)</f>
        <v>-0.86517682002859997</v>
      </c>
      <c r="AX77" s="3" t="str">
        <f>VLOOKUP($C77,'Team Fixtures'!$A$2:$V$21,22,FALSE)</f>
        <v>A</v>
      </c>
      <c r="AY77" s="22">
        <f t="shared" si="36"/>
        <v>3.2023502904792251</v>
      </c>
      <c r="AZ77" s="5">
        <f t="shared" si="37"/>
        <v>5.4286683532652341E-2</v>
      </c>
      <c r="BA77" s="20">
        <f t="shared" si="29"/>
        <v>3.3109236575445298</v>
      </c>
      <c r="BB77" s="15">
        <f t="shared" si="30"/>
        <v>12.452109293644785</v>
      </c>
    </row>
    <row r="78" spans="1:54" x14ac:dyDescent="0.25">
      <c r="A78" t="str">
        <f>'Players Full'!CU78</f>
        <v>Quilindschy Hartman</v>
      </c>
      <c r="B78" t="str">
        <f>VLOOKUP(_xlfn.CONCAT('Players Full'!AK78,'Players Full'!BV78),'Players Summarised'!$A$1:$T$1000,20,0)</f>
        <v>DEF</v>
      </c>
      <c r="C78" t="str">
        <f>VLOOKUP('Players Full'!CF78,Teams!$A$1:$G$21,6,0)</f>
        <v>Burnley</v>
      </c>
      <c r="D78">
        <f>'Players Full'!BD78/10</f>
        <v>4</v>
      </c>
      <c r="E78" s="10">
        <f>IFERROR(VLOOKUP($A78,'Starting Lineups'!$A$2:$C$510,3,FALSE),0)</f>
        <v>1</v>
      </c>
      <c r="F78" s="5">
        <f>VLOOKUP(A78,'Score &amp; Assist'!$A$1:$G$2000,6,0)</f>
        <v>7.9365079365079361E-2</v>
      </c>
      <c r="G78" s="5">
        <f t="shared" si="19"/>
        <v>0.01</v>
      </c>
      <c r="H78" s="5">
        <f t="shared" si="31"/>
        <v>0</v>
      </c>
      <c r="I78" s="5">
        <f>VLOOKUP(A78,'Score &amp; Assist'!$A$1:$G$2000,7,0)</f>
        <v>9.5238095238095233E-2</v>
      </c>
      <c r="J78" s="5">
        <f>VLOOKUP(A78,'Yellow Card'!$C$1:$E$987,3,0)</f>
        <v>0.23809523809523808</v>
      </c>
      <c r="K78" s="5">
        <f>VLOOKUP(C78,'Team Clean Sheet'!$C$2:$F$21,4,0)</f>
        <v>0.35467980295566504</v>
      </c>
      <c r="L78" s="5">
        <f>VLOOKUP(C78,'Team Total Goals'!$D$2:$N$21,10,0)</f>
        <v>0.29039301310043669</v>
      </c>
      <c r="M78" s="5">
        <f>VLOOKUP(C78,'Team Total Goals'!$D$2:$N$21,11,0)</f>
        <v>3.7393557941503147E-2</v>
      </c>
      <c r="N78" s="5" t="e">
        <f>VLOOKUP(A78,'Goalkeeper Saves'!$D$2:$N$15,10,0)</f>
        <v>#N/A</v>
      </c>
      <c r="O78" s="5" t="e">
        <f>VLOOKUP(A78,'Goalkeeper Saves'!$D$2:$N$15,11,0)</f>
        <v>#N/A</v>
      </c>
      <c r="P78" s="5">
        <f>IF(B78="DEF",IFERROR(VLOOKUP(A78,'Defensive Contribution - DEF'!A76:H574,8,FALSE),'Defensive Contribution - DEF'!K$2),0)</f>
        <v>0.29152339856241527</v>
      </c>
      <c r="Q78" s="5">
        <f>IF(B78="MID",IFERROR(VLOOKUP(A78,'Defensive Contribution - MID'!A$2:I$500,9,FALSE),'Defensive Contribution - MID'!L$2),0)</f>
        <v>0</v>
      </c>
      <c r="R78" s="22">
        <f t="shared" si="32"/>
        <v>3.9300023906731352</v>
      </c>
      <c r="S78" s="5">
        <f t="shared" si="20"/>
        <v>7.1402516233413482E-2</v>
      </c>
      <c r="T78" s="20">
        <f t="shared" si="21"/>
        <v>4.0728074231399622</v>
      </c>
      <c r="U78" s="3">
        <f>VLOOKUP($C78,'Team Fixtures'!$A$2:$Q$21,2,FALSE)</f>
        <v>1.4214641080312722E-2</v>
      </c>
      <c r="V78" s="3">
        <f>VLOOKUP($C78,'Team Fixtures'!$A$2:$Q$21,4,FALSE)</f>
        <v>1.8674136321195144E-2</v>
      </c>
      <c r="W78" s="3">
        <f>VLOOKUP($C78,'Team Fixtures'!$A$2:$Q$21,5,FALSE)</f>
        <v>-4.4594952408824225E-3</v>
      </c>
      <c r="X78" s="3" t="str">
        <f>VLOOKUP($C78,'Team Fixtures'!$A$2:$Q$21,6,FALSE)</f>
        <v>H</v>
      </c>
      <c r="Y78" s="25">
        <f t="shared" si="22"/>
        <v>1.1575985023722726</v>
      </c>
      <c r="Z78" s="3">
        <f>VLOOKUP($C78,'Team Fixtures'!$A$2:$Q$21,2,FALSE)</f>
        <v>1.4214641080312722E-2</v>
      </c>
      <c r="AA78" s="3">
        <f>VLOOKUP($C78,'Team Fixtures'!$A$2:$Q$21,8,FALSE)</f>
        <v>0.52910052910052907</v>
      </c>
      <c r="AB78" s="3">
        <f>VLOOKUP($C78,'Team Fixtures'!$A$2:$Q$21,9,FALSE)</f>
        <v>-0.5148858880202164</v>
      </c>
      <c r="AC78" s="3" t="str">
        <f>VLOOKUP($C78,'Team Fixtures'!$A$2:$Q$21,10,FALSE)</f>
        <v>A</v>
      </c>
      <c r="AD78" s="22">
        <f t="shared" si="33"/>
        <v>3.3782256606427503</v>
      </c>
      <c r="AE78" s="5">
        <f t="shared" si="23"/>
        <v>5.8423623989638782E-2</v>
      </c>
      <c r="AF78" s="20">
        <f t="shared" si="24"/>
        <v>3.4950729086220278</v>
      </c>
      <c r="AG78" s="3">
        <f>VLOOKUP($C78,'Team Fixtures'!$A$2:$Q$21,2,FALSE)</f>
        <v>1.4214641080312722E-2</v>
      </c>
      <c r="AH78" s="3">
        <f>VLOOKUP($C78,'Team Fixtures'!$A$2:$Q$21,12,FALSE)</f>
        <v>0.89678055779750687</v>
      </c>
      <c r="AI78" s="3">
        <f>VLOOKUP($C78,'Team Fixtures'!$A$2:$Q$21,13,FALSE)</f>
        <v>-0.8825659167171942</v>
      </c>
      <c r="AJ78" s="3" t="str">
        <f>VLOOKUP($C78,'Team Fixtures'!$A$2:$Q$21,14,FALSE)</f>
        <v>A</v>
      </c>
      <c r="AK78" s="22">
        <f t="shared" si="34"/>
        <v>3.3718412728841729</v>
      </c>
      <c r="AL78" s="5">
        <f t="shared" si="25"/>
        <v>5.8273450420781511E-2</v>
      </c>
      <c r="AM78" s="20">
        <f t="shared" si="26"/>
        <v>3.4883881737257361</v>
      </c>
      <c r="AN78" s="3">
        <f>VLOOKUP($C78,'Team Fixtures'!$A$2:$Q$21,2,FALSE)</f>
        <v>1.4214641080312722E-2</v>
      </c>
      <c r="AO78" s="3">
        <f>VLOOKUP($C78,'Team Fixtures'!$A$2:$Q$21,16,FALSE)</f>
        <v>0.10582010582010581</v>
      </c>
      <c r="AP78" s="3">
        <f>VLOOKUP($C78,'Team Fixtures'!$A$2:$Q$21,17,FALSE)</f>
        <v>-9.1605464739793085E-2</v>
      </c>
      <c r="AQ78" s="3" t="str">
        <f>VLOOKUP($C78,'Team Fixtures'!$A$2:$V$21,18,FALSE)</f>
        <v>H</v>
      </c>
      <c r="AR78" s="22">
        <f t="shared" si="35"/>
        <v>3.9284891900164394</v>
      </c>
      <c r="AS78" s="5">
        <f t="shared" si="27"/>
        <v>7.1366922727566687E-2</v>
      </c>
      <c r="AT78" s="20">
        <f t="shared" si="28"/>
        <v>4.071223035471573</v>
      </c>
      <c r="AU78" s="3">
        <f>VLOOKUP($C78,'Team Fixtures'!$A$2:$Q$21,2,FALSE)</f>
        <v>1.4214641080312722E-2</v>
      </c>
      <c r="AV78" s="3">
        <f>VLOOKUP($C78,'Team Fixtures'!$A$2:$V$21,20,FALSE)</f>
        <v>0.87939146110891264</v>
      </c>
      <c r="AW78" s="3">
        <f>VLOOKUP($C78,'Team Fixtures'!$A$2:$V$21,21,FALSE)</f>
        <v>-0.86517682002859997</v>
      </c>
      <c r="AX78" s="3" t="str">
        <f>VLOOKUP($C78,'Team Fixtures'!$A$2:$V$21,22,FALSE)</f>
        <v>A</v>
      </c>
      <c r="AY78" s="22">
        <f t="shared" si="36"/>
        <v>3.3721432167684373</v>
      </c>
      <c r="AZ78" s="5">
        <f t="shared" si="37"/>
        <v>5.8280552744827185E-2</v>
      </c>
      <c r="BA78" s="20">
        <f t="shared" si="29"/>
        <v>3.4887043222580916</v>
      </c>
      <c r="BB78" s="15">
        <f t="shared" si="30"/>
        <v>13.120145515489304</v>
      </c>
    </row>
    <row r="79" spans="1:54" x14ac:dyDescent="0.25">
      <c r="A79" t="str">
        <f>'Players Full'!CU79</f>
        <v>Bashir Humphreys</v>
      </c>
      <c r="B79" t="str">
        <f>VLOOKUP(_xlfn.CONCAT('Players Full'!AK79,'Players Full'!BV79),'Players Summarised'!$A$1:$T$1000,20,0)</f>
        <v>DEF</v>
      </c>
      <c r="C79" t="str">
        <f>VLOOKUP('Players Full'!CF79,Teams!$A$1:$G$21,6,0)</f>
        <v>Burnley</v>
      </c>
      <c r="D79">
        <f>'Players Full'!BD79/10</f>
        <v>4</v>
      </c>
      <c r="E79" s="10">
        <f>IFERROR(VLOOKUP($A79,'Starting Lineups'!$A$2:$C$510,3,FALSE),0)</f>
        <v>0</v>
      </c>
      <c r="F79" s="5">
        <f>VLOOKUP(A79,'Score &amp; Assist'!$A$1:$G$2000,6,0)</f>
        <v>6.3492063492063489E-2</v>
      </c>
      <c r="G79" s="5">
        <f t="shared" si="19"/>
        <v>0.01</v>
      </c>
      <c r="H79" s="5">
        <f t="shared" si="31"/>
        <v>0</v>
      </c>
      <c r="I79" s="5">
        <f>VLOOKUP(A79,'Score &amp; Assist'!$A$1:$G$2000,7,0)</f>
        <v>8.6580086580086577E-2</v>
      </c>
      <c r="J79" s="5">
        <f>VLOOKUP(A79,'Yellow Card'!$C$1:$E$987,3,0)</f>
        <v>0.15873015873015872</v>
      </c>
      <c r="K79" s="5">
        <f>VLOOKUP(C79,'Team Clean Sheet'!$C$2:$F$21,4,0)</f>
        <v>0.35467980295566504</v>
      </c>
      <c r="L79" s="5">
        <f>VLOOKUP(C79,'Team Total Goals'!$D$2:$N$21,10,0)</f>
        <v>0.29039301310043669</v>
      </c>
      <c r="M79" s="5">
        <f>VLOOKUP(C79,'Team Total Goals'!$D$2:$N$21,11,0)</f>
        <v>3.7393557941503147E-2</v>
      </c>
      <c r="N79" s="5" t="e">
        <f>VLOOKUP(A79,'Goalkeeper Saves'!$D$2:$N$15,10,0)</f>
        <v>#N/A</v>
      </c>
      <c r="O79" s="5" t="e">
        <f>VLOOKUP(A79,'Goalkeeper Saves'!$D$2:$N$15,11,0)</f>
        <v>#N/A</v>
      </c>
      <c r="P79" s="5">
        <f>IF(B79="DEF",IFERROR(VLOOKUP(A79,'Defensive Contribution - DEF'!A77:H575,8,FALSE),'Defensive Contribution - DEF'!K$2),0)</f>
        <v>0.29152339856241527</v>
      </c>
      <c r="Q79" s="5">
        <f>IF(B79="MID",IFERROR(VLOOKUP(A79,'Defensive Contribution - MID'!A$2:I$500,9,FALSE),'Defensive Contribution - MID'!L$2),0)</f>
        <v>0</v>
      </c>
      <c r="R79" s="22">
        <f t="shared" si="32"/>
        <v>0</v>
      </c>
      <c r="S79" s="5">
        <f t="shared" si="20"/>
        <v>0</v>
      </c>
      <c r="T79" s="20">
        <f t="shared" si="21"/>
        <v>0</v>
      </c>
      <c r="U79" s="3">
        <f>VLOOKUP($C79,'Team Fixtures'!$A$2:$Q$21,2,FALSE)</f>
        <v>1.4214641080312722E-2</v>
      </c>
      <c r="V79" s="3">
        <f>VLOOKUP($C79,'Team Fixtures'!$A$2:$Q$21,4,FALSE)</f>
        <v>1.8674136321195144E-2</v>
      </c>
      <c r="W79" s="3">
        <f>VLOOKUP($C79,'Team Fixtures'!$A$2:$Q$21,5,FALSE)</f>
        <v>-4.4594952408824225E-3</v>
      </c>
      <c r="X79" s="3" t="str">
        <f>VLOOKUP($C79,'Team Fixtures'!$A$2:$Q$21,6,FALSE)</f>
        <v>H</v>
      </c>
      <c r="Y79" s="25">
        <f t="shared" si="22"/>
        <v>0</v>
      </c>
      <c r="Z79" s="3">
        <f>VLOOKUP($C79,'Team Fixtures'!$A$2:$Q$21,2,FALSE)</f>
        <v>1.4214641080312722E-2</v>
      </c>
      <c r="AA79" s="3">
        <f>VLOOKUP($C79,'Team Fixtures'!$A$2:$Q$21,8,FALSE)</f>
        <v>0.52910052910052907</v>
      </c>
      <c r="AB79" s="3">
        <f>VLOOKUP($C79,'Team Fixtures'!$A$2:$Q$21,9,FALSE)</f>
        <v>-0.5148858880202164</v>
      </c>
      <c r="AC79" s="3" t="str">
        <f>VLOOKUP($C79,'Team Fixtures'!$A$2:$Q$21,10,FALSE)</f>
        <v>A</v>
      </c>
      <c r="AD79" s="22">
        <f t="shared" si="33"/>
        <v>0</v>
      </c>
      <c r="AE79" s="5">
        <f t="shared" si="23"/>
        <v>0</v>
      </c>
      <c r="AF79" s="20">
        <f t="shared" si="24"/>
        <v>0</v>
      </c>
      <c r="AG79" s="3">
        <f>VLOOKUP($C79,'Team Fixtures'!$A$2:$Q$21,2,FALSE)</f>
        <v>1.4214641080312722E-2</v>
      </c>
      <c r="AH79" s="3">
        <f>VLOOKUP($C79,'Team Fixtures'!$A$2:$Q$21,12,FALSE)</f>
        <v>0.89678055779750687</v>
      </c>
      <c r="AI79" s="3">
        <f>VLOOKUP($C79,'Team Fixtures'!$A$2:$Q$21,13,FALSE)</f>
        <v>-0.8825659167171942</v>
      </c>
      <c r="AJ79" s="3" t="str">
        <f>VLOOKUP($C79,'Team Fixtures'!$A$2:$Q$21,14,FALSE)</f>
        <v>A</v>
      </c>
      <c r="AK79" s="22">
        <f t="shared" si="34"/>
        <v>0</v>
      </c>
      <c r="AL79" s="5">
        <f t="shared" si="25"/>
        <v>0</v>
      </c>
      <c r="AM79" s="20">
        <f t="shared" si="26"/>
        <v>0</v>
      </c>
      <c r="AN79" s="3">
        <f>VLOOKUP($C79,'Team Fixtures'!$A$2:$Q$21,2,FALSE)</f>
        <v>1.4214641080312722E-2</v>
      </c>
      <c r="AO79" s="3">
        <f>VLOOKUP($C79,'Team Fixtures'!$A$2:$Q$21,16,FALSE)</f>
        <v>0.10582010582010581</v>
      </c>
      <c r="AP79" s="3">
        <f>VLOOKUP($C79,'Team Fixtures'!$A$2:$Q$21,17,FALSE)</f>
        <v>-9.1605464739793085E-2</v>
      </c>
      <c r="AQ79" s="3" t="str">
        <f>VLOOKUP($C79,'Team Fixtures'!$A$2:$V$21,18,FALSE)</f>
        <v>H</v>
      </c>
      <c r="AR79" s="22">
        <f t="shared" si="35"/>
        <v>0</v>
      </c>
      <c r="AS79" s="5">
        <f t="shared" si="27"/>
        <v>0</v>
      </c>
      <c r="AT79" s="20">
        <f t="shared" si="28"/>
        <v>0</v>
      </c>
      <c r="AU79" s="3">
        <f>VLOOKUP($C79,'Team Fixtures'!$A$2:$Q$21,2,FALSE)</f>
        <v>1.4214641080312722E-2</v>
      </c>
      <c r="AV79" s="3">
        <f>VLOOKUP($C79,'Team Fixtures'!$A$2:$V$21,20,FALSE)</f>
        <v>0.87939146110891264</v>
      </c>
      <c r="AW79" s="3">
        <f>VLOOKUP($C79,'Team Fixtures'!$A$2:$V$21,21,FALSE)</f>
        <v>-0.86517682002859997</v>
      </c>
      <c r="AX79" s="3" t="str">
        <f>VLOOKUP($C79,'Team Fixtures'!$A$2:$V$21,22,FALSE)</f>
        <v>A</v>
      </c>
      <c r="AY79" s="22">
        <f t="shared" si="36"/>
        <v>0</v>
      </c>
      <c r="AZ79" s="5">
        <f t="shared" si="37"/>
        <v>0</v>
      </c>
      <c r="BA79" s="20">
        <f t="shared" si="29"/>
        <v>0</v>
      </c>
      <c r="BB79" s="15">
        <f t="shared" si="30"/>
        <v>0</v>
      </c>
    </row>
    <row r="80" spans="1:54" x14ac:dyDescent="0.25">
      <c r="A80" t="str">
        <f>'Players Full'!CU80</f>
        <v>Jordan Beyer</v>
      </c>
      <c r="B80" t="str">
        <f>VLOOKUP(_xlfn.CONCAT('Players Full'!AK80,'Players Full'!BV80),'Players Summarised'!$A$1:$T$1000,20,0)</f>
        <v>DEF</v>
      </c>
      <c r="C80" t="str">
        <f>VLOOKUP('Players Full'!CF80,Teams!$A$1:$G$21,6,0)</f>
        <v>Burnley</v>
      </c>
      <c r="D80">
        <f>'Players Full'!BD80/10</f>
        <v>4</v>
      </c>
      <c r="E80" s="10">
        <f>IFERROR(VLOOKUP($A80,'Starting Lineups'!$A$2:$C$510,3,FALSE),0)</f>
        <v>0</v>
      </c>
      <c r="F80" s="5">
        <f>VLOOKUP(A80,'Score &amp; Assist'!$A$1:$G$2000,6,0)</f>
        <v>7.9365079365079361E-2</v>
      </c>
      <c r="G80" s="5">
        <f t="shared" si="19"/>
        <v>0.01</v>
      </c>
      <c r="H80" s="5">
        <f t="shared" si="31"/>
        <v>0</v>
      </c>
      <c r="I80" s="5">
        <f>VLOOKUP(A80,'Score &amp; Assist'!$A$1:$G$2000,7,0)</f>
        <v>3.6630036630036632E-2</v>
      </c>
      <c r="J80" s="5">
        <f>VLOOKUP(A80,'Yellow Card'!$C$1:$E$987,3,0)</f>
        <v>0.23809523809523808</v>
      </c>
      <c r="K80" s="5">
        <f>VLOOKUP(C80,'Team Clean Sheet'!$C$2:$F$21,4,0)</f>
        <v>0.35467980295566504</v>
      </c>
      <c r="L80" s="5">
        <f>VLOOKUP(C80,'Team Total Goals'!$D$2:$N$21,10,0)</f>
        <v>0.29039301310043669</v>
      </c>
      <c r="M80" s="5">
        <f>VLOOKUP(C80,'Team Total Goals'!$D$2:$N$21,11,0)</f>
        <v>3.7393557941503147E-2</v>
      </c>
      <c r="N80" s="5" t="e">
        <f>VLOOKUP(A80,'Goalkeeper Saves'!$D$2:$N$15,10,0)</f>
        <v>#N/A</v>
      </c>
      <c r="O80" s="5" t="e">
        <f>VLOOKUP(A80,'Goalkeeper Saves'!$D$2:$N$15,11,0)</f>
        <v>#N/A</v>
      </c>
      <c r="P80" s="5">
        <f>IF(B80="DEF",IFERROR(VLOOKUP(A80,'Defensive Contribution - DEF'!A78:H576,8,FALSE),'Defensive Contribution - DEF'!K$2),0)</f>
        <v>0.29152339856241527</v>
      </c>
      <c r="Q80" s="5">
        <f>IF(B80="MID",IFERROR(VLOOKUP(A80,'Defensive Contribution - MID'!A$2:I$500,9,FALSE),'Defensive Contribution - MID'!L$2),0)</f>
        <v>0</v>
      </c>
      <c r="R80" s="22">
        <f t="shared" si="32"/>
        <v>0</v>
      </c>
      <c r="S80" s="5">
        <f t="shared" si="20"/>
        <v>0</v>
      </c>
      <c r="T80" s="20">
        <f t="shared" si="21"/>
        <v>0</v>
      </c>
      <c r="U80" s="3">
        <f>VLOOKUP($C80,'Team Fixtures'!$A$2:$Q$21,2,FALSE)</f>
        <v>1.4214641080312722E-2</v>
      </c>
      <c r="V80" s="3">
        <f>VLOOKUP($C80,'Team Fixtures'!$A$2:$Q$21,4,FALSE)</f>
        <v>1.8674136321195144E-2</v>
      </c>
      <c r="W80" s="3">
        <f>VLOOKUP($C80,'Team Fixtures'!$A$2:$Q$21,5,FALSE)</f>
        <v>-4.4594952408824225E-3</v>
      </c>
      <c r="X80" s="3" t="str">
        <f>VLOOKUP($C80,'Team Fixtures'!$A$2:$Q$21,6,FALSE)</f>
        <v>H</v>
      </c>
      <c r="Y80" s="25">
        <f t="shared" si="22"/>
        <v>0</v>
      </c>
      <c r="Z80" s="3">
        <f>VLOOKUP($C80,'Team Fixtures'!$A$2:$Q$21,2,FALSE)</f>
        <v>1.4214641080312722E-2</v>
      </c>
      <c r="AA80" s="3">
        <f>VLOOKUP($C80,'Team Fixtures'!$A$2:$Q$21,8,FALSE)</f>
        <v>0.52910052910052907</v>
      </c>
      <c r="AB80" s="3">
        <f>VLOOKUP($C80,'Team Fixtures'!$A$2:$Q$21,9,FALSE)</f>
        <v>-0.5148858880202164</v>
      </c>
      <c r="AC80" s="3" t="str">
        <f>VLOOKUP($C80,'Team Fixtures'!$A$2:$Q$21,10,FALSE)</f>
        <v>A</v>
      </c>
      <c r="AD80" s="22">
        <f t="shared" si="33"/>
        <v>0</v>
      </c>
      <c r="AE80" s="5">
        <f t="shared" si="23"/>
        <v>0</v>
      </c>
      <c r="AF80" s="20">
        <f t="shared" si="24"/>
        <v>0</v>
      </c>
      <c r="AG80" s="3">
        <f>VLOOKUP($C80,'Team Fixtures'!$A$2:$Q$21,2,FALSE)</f>
        <v>1.4214641080312722E-2</v>
      </c>
      <c r="AH80" s="3">
        <f>VLOOKUP($C80,'Team Fixtures'!$A$2:$Q$21,12,FALSE)</f>
        <v>0.89678055779750687</v>
      </c>
      <c r="AI80" s="3">
        <f>VLOOKUP($C80,'Team Fixtures'!$A$2:$Q$21,13,FALSE)</f>
        <v>-0.8825659167171942</v>
      </c>
      <c r="AJ80" s="3" t="str">
        <f>VLOOKUP($C80,'Team Fixtures'!$A$2:$Q$21,14,FALSE)</f>
        <v>A</v>
      </c>
      <c r="AK80" s="22">
        <f t="shared" si="34"/>
        <v>0</v>
      </c>
      <c r="AL80" s="5">
        <f t="shared" si="25"/>
        <v>0</v>
      </c>
      <c r="AM80" s="20">
        <f t="shared" si="26"/>
        <v>0</v>
      </c>
      <c r="AN80" s="3">
        <f>VLOOKUP($C80,'Team Fixtures'!$A$2:$Q$21,2,FALSE)</f>
        <v>1.4214641080312722E-2</v>
      </c>
      <c r="AO80" s="3">
        <f>VLOOKUP($C80,'Team Fixtures'!$A$2:$Q$21,16,FALSE)</f>
        <v>0.10582010582010581</v>
      </c>
      <c r="AP80" s="3">
        <f>VLOOKUP($C80,'Team Fixtures'!$A$2:$Q$21,17,FALSE)</f>
        <v>-9.1605464739793085E-2</v>
      </c>
      <c r="AQ80" s="3" t="str">
        <f>VLOOKUP($C80,'Team Fixtures'!$A$2:$V$21,18,FALSE)</f>
        <v>H</v>
      </c>
      <c r="AR80" s="22">
        <f t="shared" si="35"/>
        <v>0</v>
      </c>
      <c r="AS80" s="5">
        <f t="shared" si="27"/>
        <v>0</v>
      </c>
      <c r="AT80" s="20">
        <f t="shared" si="28"/>
        <v>0</v>
      </c>
      <c r="AU80" s="3">
        <f>VLOOKUP($C80,'Team Fixtures'!$A$2:$Q$21,2,FALSE)</f>
        <v>1.4214641080312722E-2</v>
      </c>
      <c r="AV80" s="3">
        <f>VLOOKUP($C80,'Team Fixtures'!$A$2:$V$21,20,FALSE)</f>
        <v>0.87939146110891264</v>
      </c>
      <c r="AW80" s="3">
        <f>VLOOKUP($C80,'Team Fixtures'!$A$2:$V$21,21,FALSE)</f>
        <v>-0.86517682002859997</v>
      </c>
      <c r="AX80" s="3" t="str">
        <f>VLOOKUP($C80,'Team Fixtures'!$A$2:$V$21,22,FALSE)</f>
        <v>A</v>
      </c>
      <c r="AY80" s="22">
        <f t="shared" si="36"/>
        <v>0</v>
      </c>
      <c r="AZ80" s="5">
        <f t="shared" si="37"/>
        <v>0</v>
      </c>
      <c r="BA80" s="20">
        <f t="shared" si="29"/>
        <v>0</v>
      </c>
      <c r="BB80" s="15">
        <f t="shared" si="30"/>
        <v>0</v>
      </c>
    </row>
    <row r="81" spans="1:54" x14ac:dyDescent="0.25">
      <c r="A81" t="str">
        <f>'Players Full'!CU81</f>
        <v>Lucas Pires Silva</v>
      </c>
      <c r="B81" t="str">
        <f>VLOOKUP(_xlfn.CONCAT('Players Full'!AK81,'Players Full'!BV81),'Players Summarised'!$A$1:$T$1000,20,0)</f>
        <v>DEF</v>
      </c>
      <c r="C81" t="str">
        <f>VLOOKUP('Players Full'!CF81,Teams!$A$1:$G$21,6,0)</f>
        <v>Burnley</v>
      </c>
      <c r="D81">
        <f>'Players Full'!BD81/10</f>
        <v>4</v>
      </c>
      <c r="E81" s="10">
        <f>IFERROR(VLOOKUP($A81,'Starting Lineups'!$A$2:$C$510,3,FALSE),0)</f>
        <v>0</v>
      </c>
      <c r="F81" s="5" t="e">
        <f>VLOOKUP(A81,'Score &amp; Assist'!$A$1:$G$2000,6,0)</f>
        <v>#N/A</v>
      </c>
      <c r="G81" s="5" t="e">
        <f t="shared" si="19"/>
        <v>#N/A</v>
      </c>
      <c r="H81" s="5" t="e">
        <f t="shared" si="31"/>
        <v>#N/A</v>
      </c>
      <c r="I81" s="5" t="e">
        <f>VLOOKUP(A81,'Score &amp; Assist'!$A$1:$G$2000,7,0)</f>
        <v>#N/A</v>
      </c>
      <c r="J81" s="5" t="e">
        <f>VLOOKUP(A81,'Yellow Card'!$C$1:$E$987,3,0)</f>
        <v>#N/A</v>
      </c>
      <c r="K81" s="5">
        <f>VLOOKUP(C81,'Team Clean Sheet'!$C$2:$F$21,4,0)</f>
        <v>0.35467980295566504</v>
      </c>
      <c r="L81" s="5">
        <f>VLOOKUP(C81,'Team Total Goals'!$D$2:$N$21,10,0)</f>
        <v>0.29039301310043669</v>
      </c>
      <c r="M81" s="5">
        <f>VLOOKUP(C81,'Team Total Goals'!$D$2:$N$21,11,0)</f>
        <v>3.7393557941503147E-2</v>
      </c>
      <c r="N81" s="5" t="e">
        <f>VLOOKUP(A81,'Goalkeeper Saves'!$D$2:$N$15,10,0)</f>
        <v>#N/A</v>
      </c>
      <c r="O81" s="5" t="e">
        <f>VLOOKUP(A81,'Goalkeeper Saves'!$D$2:$N$15,11,0)</f>
        <v>#N/A</v>
      </c>
      <c r="P81" s="5">
        <f>IF(B81="DEF",IFERROR(VLOOKUP(A81,'Defensive Contribution - DEF'!A79:H577,8,FALSE),'Defensive Contribution - DEF'!K$2),0)</f>
        <v>0.29152339856241527</v>
      </c>
      <c r="Q81" s="5">
        <f>IF(B81="MID",IFERROR(VLOOKUP(A81,'Defensive Contribution - MID'!A$2:I$500,9,FALSE),'Defensive Contribution - MID'!L$2),0)</f>
        <v>0</v>
      </c>
      <c r="R81" s="22">
        <f t="shared" si="32"/>
        <v>0</v>
      </c>
      <c r="S81" s="5">
        <f t="shared" si="20"/>
        <v>0</v>
      </c>
      <c r="T81" s="20">
        <f t="shared" si="21"/>
        <v>0</v>
      </c>
      <c r="U81" s="3">
        <f>VLOOKUP($C81,'Team Fixtures'!$A$2:$Q$21,2,FALSE)</f>
        <v>1.4214641080312722E-2</v>
      </c>
      <c r="V81" s="3">
        <f>VLOOKUP($C81,'Team Fixtures'!$A$2:$Q$21,4,FALSE)</f>
        <v>1.8674136321195144E-2</v>
      </c>
      <c r="W81" s="3">
        <f>VLOOKUP($C81,'Team Fixtures'!$A$2:$Q$21,5,FALSE)</f>
        <v>-4.4594952408824225E-3</v>
      </c>
      <c r="X81" s="3" t="str">
        <f>VLOOKUP($C81,'Team Fixtures'!$A$2:$Q$21,6,FALSE)</f>
        <v>H</v>
      </c>
      <c r="Y81" s="25">
        <f t="shared" si="22"/>
        <v>0</v>
      </c>
      <c r="Z81" s="3">
        <f>VLOOKUP($C81,'Team Fixtures'!$A$2:$Q$21,2,FALSE)</f>
        <v>1.4214641080312722E-2</v>
      </c>
      <c r="AA81" s="3">
        <f>VLOOKUP($C81,'Team Fixtures'!$A$2:$Q$21,8,FALSE)</f>
        <v>0.52910052910052907</v>
      </c>
      <c r="AB81" s="3">
        <f>VLOOKUP($C81,'Team Fixtures'!$A$2:$Q$21,9,FALSE)</f>
        <v>-0.5148858880202164</v>
      </c>
      <c r="AC81" s="3" t="str">
        <f>VLOOKUP($C81,'Team Fixtures'!$A$2:$Q$21,10,FALSE)</f>
        <v>A</v>
      </c>
      <c r="AD81" s="22">
        <f t="shared" si="33"/>
        <v>0</v>
      </c>
      <c r="AE81" s="5">
        <f t="shared" si="23"/>
        <v>0</v>
      </c>
      <c r="AF81" s="20">
        <f t="shared" si="24"/>
        <v>0</v>
      </c>
      <c r="AG81" s="3">
        <f>VLOOKUP($C81,'Team Fixtures'!$A$2:$Q$21,2,FALSE)</f>
        <v>1.4214641080312722E-2</v>
      </c>
      <c r="AH81" s="3">
        <f>VLOOKUP($C81,'Team Fixtures'!$A$2:$Q$21,12,FALSE)</f>
        <v>0.89678055779750687</v>
      </c>
      <c r="AI81" s="3">
        <f>VLOOKUP($C81,'Team Fixtures'!$A$2:$Q$21,13,FALSE)</f>
        <v>-0.8825659167171942</v>
      </c>
      <c r="AJ81" s="3" t="str">
        <f>VLOOKUP($C81,'Team Fixtures'!$A$2:$Q$21,14,FALSE)</f>
        <v>A</v>
      </c>
      <c r="AK81" s="22">
        <f t="shared" si="34"/>
        <v>0</v>
      </c>
      <c r="AL81" s="5">
        <f t="shared" si="25"/>
        <v>0</v>
      </c>
      <c r="AM81" s="20">
        <f t="shared" si="26"/>
        <v>0</v>
      </c>
      <c r="AN81" s="3">
        <f>VLOOKUP($C81,'Team Fixtures'!$A$2:$Q$21,2,FALSE)</f>
        <v>1.4214641080312722E-2</v>
      </c>
      <c r="AO81" s="3">
        <f>VLOOKUP($C81,'Team Fixtures'!$A$2:$Q$21,16,FALSE)</f>
        <v>0.10582010582010581</v>
      </c>
      <c r="AP81" s="3">
        <f>VLOOKUP($C81,'Team Fixtures'!$A$2:$Q$21,17,FALSE)</f>
        <v>-9.1605464739793085E-2</v>
      </c>
      <c r="AQ81" s="3" t="str">
        <f>VLOOKUP($C81,'Team Fixtures'!$A$2:$V$21,18,FALSE)</f>
        <v>H</v>
      </c>
      <c r="AR81" s="22">
        <f t="shared" si="35"/>
        <v>0</v>
      </c>
      <c r="AS81" s="5">
        <f t="shared" si="27"/>
        <v>0</v>
      </c>
      <c r="AT81" s="20">
        <f t="shared" si="28"/>
        <v>0</v>
      </c>
      <c r="AU81" s="3">
        <f>VLOOKUP($C81,'Team Fixtures'!$A$2:$Q$21,2,FALSE)</f>
        <v>1.4214641080312722E-2</v>
      </c>
      <c r="AV81" s="3">
        <f>VLOOKUP($C81,'Team Fixtures'!$A$2:$V$21,20,FALSE)</f>
        <v>0.87939146110891264</v>
      </c>
      <c r="AW81" s="3">
        <f>VLOOKUP($C81,'Team Fixtures'!$A$2:$V$21,21,FALSE)</f>
        <v>-0.86517682002859997</v>
      </c>
      <c r="AX81" s="3" t="str">
        <f>VLOOKUP($C81,'Team Fixtures'!$A$2:$V$21,22,FALSE)</f>
        <v>A</v>
      </c>
      <c r="AY81" s="22">
        <f t="shared" si="36"/>
        <v>0</v>
      </c>
      <c r="AZ81" s="5">
        <f t="shared" si="37"/>
        <v>0</v>
      </c>
      <c r="BA81" s="20">
        <f t="shared" si="29"/>
        <v>0</v>
      </c>
      <c r="BB81" s="15">
        <f t="shared" si="30"/>
        <v>0</v>
      </c>
    </row>
    <row r="82" spans="1:54" x14ac:dyDescent="0.25">
      <c r="A82" t="str">
        <f>'Players Full'!CU82</f>
        <v>Shurandy Sambo</v>
      </c>
      <c r="B82" t="str">
        <f>VLOOKUP(_xlfn.CONCAT('Players Full'!AK82,'Players Full'!BV82),'Players Summarised'!$A$1:$T$1000,20,0)</f>
        <v>DEF</v>
      </c>
      <c r="C82" t="str">
        <f>VLOOKUP('Players Full'!CF82,Teams!$A$1:$G$21,6,0)</f>
        <v>Burnley</v>
      </c>
      <c r="D82">
        <f>'Players Full'!BD82/10</f>
        <v>4</v>
      </c>
      <c r="E82" s="10">
        <f>IFERROR(VLOOKUP($A82,'Starting Lineups'!$A$2:$C$510,3,FALSE),0)</f>
        <v>0</v>
      </c>
      <c r="F82" s="5" t="e">
        <f>VLOOKUP(A82,'Score &amp; Assist'!$A$1:$G$2000,6,0)</f>
        <v>#N/A</v>
      </c>
      <c r="G82" s="5" t="e">
        <f t="shared" si="19"/>
        <v>#N/A</v>
      </c>
      <c r="H82" s="5" t="e">
        <f t="shared" si="31"/>
        <v>#N/A</v>
      </c>
      <c r="I82" s="5" t="e">
        <f>VLOOKUP(A82,'Score &amp; Assist'!$A$1:$G$2000,7,0)</f>
        <v>#N/A</v>
      </c>
      <c r="J82" s="5" t="e">
        <f>VLOOKUP(A82,'Yellow Card'!$C$1:$E$987,3,0)</f>
        <v>#N/A</v>
      </c>
      <c r="K82" s="5">
        <f>VLOOKUP(C82,'Team Clean Sheet'!$C$2:$F$21,4,0)</f>
        <v>0.35467980295566504</v>
      </c>
      <c r="L82" s="5">
        <f>VLOOKUP(C82,'Team Total Goals'!$D$2:$N$21,10,0)</f>
        <v>0.29039301310043669</v>
      </c>
      <c r="M82" s="5">
        <f>VLOOKUP(C82,'Team Total Goals'!$D$2:$N$21,11,0)</f>
        <v>3.7393557941503147E-2</v>
      </c>
      <c r="N82" s="5" t="e">
        <f>VLOOKUP(A82,'Goalkeeper Saves'!$D$2:$N$15,10,0)</f>
        <v>#N/A</v>
      </c>
      <c r="O82" s="5" t="e">
        <f>VLOOKUP(A82,'Goalkeeper Saves'!$D$2:$N$15,11,0)</f>
        <v>#N/A</v>
      </c>
      <c r="P82" s="5">
        <f>IF(B82="DEF",IFERROR(VLOOKUP(A82,'Defensive Contribution - DEF'!A80:H578,8,FALSE),'Defensive Contribution - DEF'!K$2),0)</f>
        <v>0.29152339856241527</v>
      </c>
      <c r="Q82" s="5">
        <f>IF(B82="MID",IFERROR(VLOOKUP(A82,'Defensive Contribution - MID'!A$2:I$500,9,FALSE),'Defensive Contribution - MID'!L$2),0)</f>
        <v>0</v>
      </c>
      <c r="R82" s="22">
        <f t="shared" si="32"/>
        <v>0</v>
      </c>
      <c r="S82" s="5">
        <f t="shared" si="20"/>
        <v>0</v>
      </c>
      <c r="T82" s="20">
        <f t="shared" si="21"/>
        <v>0</v>
      </c>
      <c r="U82" s="3">
        <f>VLOOKUP($C82,'Team Fixtures'!$A$2:$Q$21,2,FALSE)</f>
        <v>1.4214641080312722E-2</v>
      </c>
      <c r="V82" s="3">
        <f>VLOOKUP($C82,'Team Fixtures'!$A$2:$Q$21,4,FALSE)</f>
        <v>1.8674136321195144E-2</v>
      </c>
      <c r="W82" s="3">
        <f>VLOOKUP($C82,'Team Fixtures'!$A$2:$Q$21,5,FALSE)</f>
        <v>-4.4594952408824225E-3</v>
      </c>
      <c r="X82" s="3" t="str">
        <f>VLOOKUP($C82,'Team Fixtures'!$A$2:$Q$21,6,FALSE)</f>
        <v>H</v>
      </c>
      <c r="Y82" s="25">
        <f t="shared" si="22"/>
        <v>0</v>
      </c>
      <c r="Z82" s="3">
        <f>VLOOKUP($C82,'Team Fixtures'!$A$2:$Q$21,2,FALSE)</f>
        <v>1.4214641080312722E-2</v>
      </c>
      <c r="AA82" s="3">
        <f>VLOOKUP($C82,'Team Fixtures'!$A$2:$Q$21,8,FALSE)</f>
        <v>0.52910052910052907</v>
      </c>
      <c r="AB82" s="3">
        <f>VLOOKUP($C82,'Team Fixtures'!$A$2:$Q$21,9,FALSE)</f>
        <v>-0.5148858880202164</v>
      </c>
      <c r="AC82" s="3" t="str">
        <f>VLOOKUP($C82,'Team Fixtures'!$A$2:$Q$21,10,FALSE)</f>
        <v>A</v>
      </c>
      <c r="AD82" s="22">
        <f t="shared" si="33"/>
        <v>0</v>
      </c>
      <c r="AE82" s="5">
        <f t="shared" si="23"/>
        <v>0</v>
      </c>
      <c r="AF82" s="20">
        <f t="shared" si="24"/>
        <v>0</v>
      </c>
      <c r="AG82" s="3">
        <f>VLOOKUP($C82,'Team Fixtures'!$A$2:$Q$21,2,FALSE)</f>
        <v>1.4214641080312722E-2</v>
      </c>
      <c r="AH82" s="3">
        <f>VLOOKUP($C82,'Team Fixtures'!$A$2:$Q$21,12,FALSE)</f>
        <v>0.89678055779750687</v>
      </c>
      <c r="AI82" s="3">
        <f>VLOOKUP($C82,'Team Fixtures'!$A$2:$Q$21,13,FALSE)</f>
        <v>-0.8825659167171942</v>
      </c>
      <c r="AJ82" s="3" t="str">
        <f>VLOOKUP($C82,'Team Fixtures'!$A$2:$Q$21,14,FALSE)</f>
        <v>A</v>
      </c>
      <c r="AK82" s="22">
        <f t="shared" si="34"/>
        <v>0</v>
      </c>
      <c r="AL82" s="5">
        <f t="shared" si="25"/>
        <v>0</v>
      </c>
      <c r="AM82" s="20">
        <f t="shared" si="26"/>
        <v>0</v>
      </c>
      <c r="AN82" s="3">
        <f>VLOOKUP($C82,'Team Fixtures'!$A$2:$Q$21,2,FALSE)</f>
        <v>1.4214641080312722E-2</v>
      </c>
      <c r="AO82" s="3">
        <f>VLOOKUP($C82,'Team Fixtures'!$A$2:$Q$21,16,FALSE)</f>
        <v>0.10582010582010581</v>
      </c>
      <c r="AP82" s="3">
        <f>VLOOKUP($C82,'Team Fixtures'!$A$2:$Q$21,17,FALSE)</f>
        <v>-9.1605464739793085E-2</v>
      </c>
      <c r="AQ82" s="3" t="str">
        <f>VLOOKUP($C82,'Team Fixtures'!$A$2:$V$21,18,FALSE)</f>
        <v>H</v>
      </c>
      <c r="AR82" s="22">
        <f t="shared" si="35"/>
        <v>0</v>
      </c>
      <c r="AS82" s="5">
        <f t="shared" si="27"/>
        <v>0</v>
      </c>
      <c r="AT82" s="20">
        <f t="shared" si="28"/>
        <v>0</v>
      </c>
      <c r="AU82" s="3">
        <f>VLOOKUP($C82,'Team Fixtures'!$A$2:$Q$21,2,FALSE)</f>
        <v>1.4214641080312722E-2</v>
      </c>
      <c r="AV82" s="3">
        <f>VLOOKUP($C82,'Team Fixtures'!$A$2:$V$21,20,FALSE)</f>
        <v>0.87939146110891264</v>
      </c>
      <c r="AW82" s="3">
        <f>VLOOKUP($C82,'Team Fixtures'!$A$2:$V$21,21,FALSE)</f>
        <v>-0.86517682002859997</v>
      </c>
      <c r="AX82" s="3" t="str">
        <f>VLOOKUP($C82,'Team Fixtures'!$A$2:$V$21,22,FALSE)</f>
        <v>A</v>
      </c>
      <c r="AY82" s="22">
        <f t="shared" si="36"/>
        <v>0</v>
      </c>
      <c r="AZ82" s="5">
        <f t="shared" si="37"/>
        <v>0</v>
      </c>
      <c r="BA82" s="20">
        <f t="shared" si="29"/>
        <v>0</v>
      </c>
      <c r="BB82" s="15">
        <f t="shared" si="30"/>
        <v>0</v>
      </c>
    </row>
    <row r="83" spans="1:54" x14ac:dyDescent="0.25">
      <c r="A83" t="str">
        <f>'Players Full'!CU83</f>
        <v>Oliver Sonne</v>
      </c>
      <c r="B83" t="str">
        <f>VLOOKUP(_xlfn.CONCAT('Players Full'!AK83,'Players Full'!BV83),'Players Summarised'!$A$1:$T$1000,20,0)</f>
        <v>DEF</v>
      </c>
      <c r="C83" t="str">
        <f>VLOOKUP('Players Full'!CF83,Teams!$A$1:$G$21,6,0)</f>
        <v>Burnley</v>
      </c>
      <c r="D83">
        <f>'Players Full'!BD83/10</f>
        <v>4</v>
      </c>
      <c r="E83" s="10">
        <f>IFERROR(VLOOKUP($A83,'Starting Lineups'!$A$2:$C$510,3,FALSE),0)</f>
        <v>1</v>
      </c>
      <c r="F83" s="5">
        <f>VLOOKUP(A83,'Score &amp; Assist'!$A$1:$G$2000,6,0)</f>
        <v>7.9365079365079361E-2</v>
      </c>
      <c r="G83" s="5">
        <f t="shared" si="19"/>
        <v>0.01</v>
      </c>
      <c r="H83" s="5">
        <f t="shared" si="31"/>
        <v>0</v>
      </c>
      <c r="I83" s="5">
        <f>VLOOKUP(A83,'Score &amp; Assist'!$A$1:$G$2000,7,0)</f>
        <v>4.5351473922902487E-2</v>
      </c>
      <c r="J83" s="5">
        <f>VLOOKUP(A83,'Yellow Card'!$C$1:$E$987,3,0)</f>
        <v>0.23809523809523808</v>
      </c>
      <c r="K83" s="5">
        <f>VLOOKUP(C83,'Team Clean Sheet'!$C$2:$F$21,4,0)</f>
        <v>0.35467980295566504</v>
      </c>
      <c r="L83" s="5">
        <f>VLOOKUP(C83,'Team Total Goals'!$D$2:$N$21,10,0)</f>
        <v>0.29039301310043669</v>
      </c>
      <c r="M83" s="5">
        <f>VLOOKUP(C83,'Team Total Goals'!$D$2:$N$21,11,0)</f>
        <v>3.7393557941503147E-2</v>
      </c>
      <c r="N83" s="5" t="e">
        <f>VLOOKUP(A83,'Goalkeeper Saves'!$D$2:$N$15,10,0)</f>
        <v>#N/A</v>
      </c>
      <c r="O83" s="5" t="e">
        <f>VLOOKUP(A83,'Goalkeeper Saves'!$D$2:$N$15,11,0)</f>
        <v>#N/A</v>
      </c>
      <c r="P83" s="5">
        <f>IF(B83="DEF",IFERROR(VLOOKUP(A83,'Defensive Contribution - DEF'!A81:H579,8,FALSE),'Defensive Contribution - DEF'!K$2),0)</f>
        <v>0.29152339856241527</v>
      </c>
      <c r="Q83" s="5">
        <f>IF(B83="MID",IFERROR(VLOOKUP(A83,'Defensive Contribution - MID'!A$2:I$500,9,FALSE),'Defensive Contribution - MID'!L$2),0)</f>
        <v>0</v>
      </c>
      <c r="R83" s="22">
        <f t="shared" si="32"/>
        <v>3.7803425267275568</v>
      </c>
      <c r="S83" s="5">
        <f t="shared" si="20"/>
        <v>6.7882216913685595E-2</v>
      </c>
      <c r="T83" s="20">
        <f t="shared" si="21"/>
        <v>3.9161069605549281</v>
      </c>
      <c r="U83" s="3">
        <f>VLOOKUP($C83,'Team Fixtures'!$A$2:$Q$21,2,FALSE)</f>
        <v>1.4214641080312722E-2</v>
      </c>
      <c r="V83" s="3">
        <f>VLOOKUP($C83,'Team Fixtures'!$A$2:$Q$21,4,FALSE)</f>
        <v>1.8674136321195144E-2</v>
      </c>
      <c r="W83" s="3">
        <f>VLOOKUP($C83,'Team Fixtures'!$A$2:$Q$21,5,FALSE)</f>
        <v>-4.4594952408824225E-3</v>
      </c>
      <c r="X83" s="3" t="str">
        <f>VLOOKUP($C83,'Team Fixtures'!$A$2:$Q$21,6,FALSE)</f>
        <v>H</v>
      </c>
      <c r="Y83" s="25">
        <f t="shared" si="22"/>
        <v>1.1135155687893834</v>
      </c>
      <c r="Z83" s="3">
        <f>VLOOKUP($C83,'Team Fixtures'!$A$2:$Q$21,2,FALSE)</f>
        <v>1.4214641080312722E-2</v>
      </c>
      <c r="AA83" s="3">
        <f>VLOOKUP($C83,'Team Fixtures'!$A$2:$Q$21,8,FALSE)</f>
        <v>0.52910052910052907</v>
      </c>
      <c r="AB83" s="3">
        <f>VLOOKUP($C83,'Team Fixtures'!$A$2:$Q$21,9,FALSE)</f>
        <v>-0.5148858880202164</v>
      </c>
      <c r="AC83" s="3" t="str">
        <f>VLOOKUP($C83,'Team Fixtures'!$A$2:$Q$21,10,FALSE)</f>
        <v>A</v>
      </c>
      <c r="AD83" s="22">
        <f t="shared" si="33"/>
        <v>3.2495782089391247</v>
      </c>
      <c r="AE83" s="5">
        <f t="shared" si="23"/>
        <v>5.5397578630666092E-2</v>
      </c>
      <c r="AF83" s="20">
        <f t="shared" si="24"/>
        <v>3.3603733662004571</v>
      </c>
      <c r="AG83" s="3">
        <f>VLOOKUP($C83,'Team Fixtures'!$A$2:$Q$21,2,FALSE)</f>
        <v>1.4214641080312722E-2</v>
      </c>
      <c r="AH83" s="3">
        <f>VLOOKUP($C83,'Team Fixtures'!$A$2:$Q$21,12,FALSE)</f>
        <v>0.89678055779750687</v>
      </c>
      <c r="AI83" s="3">
        <f>VLOOKUP($C83,'Team Fixtures'!$A$2:$Q$21,13,FALSE)</f>
        <v>-0.8825659167171942</v>
      </c>
      <c r="AJ83" s="3" t="str">
        <f>VLOOKUP($C83,'Team Fixtures'!$A$2:$Q$21,14,FALSE)</f>
        <v>A</v>
      </c>
      <c r="AK83" s="22">
        <f t="shared" si="34"/>
        <v>3.2434369473948195</v>
      </c>
      <c r="AL83" s="5">
        <f t="shared" si="25"/>
        <v>5.5253123876620944E-2</v>
      </c>
      <c r="AM83" s="20">
        <f t="shared" si="26"/>
        <v>3.3539431951480614</v>
      </c>
      <c r="AN83" s="3">
        <f>VLOOKUP($C83,'Team Fixtures'!$A$2:$Q$21,2,FALSE)</f>
        <v>1.4214641080312722E-2</v>
      </c>
      <c r="AO83" s="3">
        <f>VLOOKUP($C83,'Team Fixtures'!$A$2:$Q$21,16,FALSE)</f>
        <v>0.10582010582010581</v>
      </c>
      <c r="AP83" s="3">
        <f>VLOOKUP($C83,'Team Fixtures'!$A$2:$Q$21,17,FALSE)</f>
        <v>-9.1605464739793085E-2</v>
      </c>
      <c r="AQ83" s="3" t="str">
        <f>VLOOKUP($C83,'Team Fixtures'!$A$2:$V$21,18,FALSE)</f>
        <v>H</v>
      </c>
      <c r="AR83" s="22">
        <f t="shared" si="35"/>
        <v>3.7788869508206426</v>
      </c>
      <c r="AS83" s="5">
        <f t="shared" si="27"/>
        <v>6.7847978857203159E-2</v>
      </c>
      <c r="AT83" s="20">
        <f t="shared" si="28"/>
        <v>3.9145829085350488</v>
      </c>
      <c r="AU83" s="3">
        <f>VLOOKUP($C83,'Team Fixtures'!$A$2:$Q$21,2,FALSE)</f>
        <v>1.4214641080312722E-2</v>
      </c>
      <c r="AV83" s="3">
        <f>VLOOKUP($C83,'Team Fixtures'!$A$2:$V$21,20,FALSE)</f>
        <v>0.87939146110891264</v>
      </c>
      <c r="AW83" s="3">
        <f>VLOOKUP($C83,'Team Fixtures'!$A$2:$V$21,21,FALSE)</f>
        <v>-0.86517682002859997</v>
      </c>
      <c r="AX83" s="3" t="str">
        <f>VLOOKUP($C83,'Team Fixtures'!$A$2:$V$21,22,FALSE)</f>
        <v>A</v>
      </c>
      <c r="AY83" s="22">
        <f t="shared" si="36"/>
        <v>3.243727392843168</v>
      </c>
      <c r="AZ83" s="5">
        <f t="shared" si="37"/>
        <v>5.5259955734456995E-2</v>
      </c>
      <c r="BA83" s="20">
        <f t="shared" si="29"/>
        <v>3.3542473043120822</v>
      </c>
      <c r="BB83" s="15">
        <f t="shared" si="30"/>
        <v>12.614904079848069</v>
      </c>
    </row>
    <row r="84" spans="1:54" x14ac:dyDescent="0.25">
      <c r="A84" t="str">
        <f>'Players Full'!CU84</f>
        <v>Axel Tuanzebe</v>
      </c>
      <c r="B84" t="str">
        <f>VLOOKUP(_xlfn.CONCAT('Players Full'!AK84,'Players Full'!BV84),'Players Summarised'!$A$1:$T$1000,20,0)</f>
        <v>DEF</v>
      </c>
      <c r="C84" t="str">
        <f>VLOOKUP('Players Full'!CF84,Teams!$A$1:$G$21,6,0)</f>
        <v>Burnley</v>
      </c>
      <c r="D84">
        <f>'Players Full'!BD84/10</f>
        <v>4</v>
      </c>
      <c r="E84" s="10">
        <f>IFERROR(VLOOKUP($A84,'Starting Lineups'!$A$2:$C$510,3,FALSE),0)</f>
        <v>0</v>
      </c>
      <c r="F84" s="5">
        <f>VLOOKUP(A84,'Score &amp; Assist'!$A$1:$G$2000,6,0)</f>
        <v>5.6022408963585429E-2</v>
      </c>
      <c r="G84" s="5">
        <f t="shared" si="19"/>
        <v>0.01</v>
      </c>
      <c r="H84" s="5">
        <f t="shared" si="31"/>
        <v>0</v>
      </c>
      <c r="I84" s="5">
        <f>VLOOKUP(A84,'Score &amp; Assist'!$A$1:$G$2000,7,0)</f>
        <v>5.6022408963585429E-2</v>
      </c>
      <c r="J84" s="5">
        <f>VLOOKUP(A84,'Yellow Card'!$C$1:$E$987,3,0)</f>
        <v>0.15873015873015872</v>
      </c>
      <c r="K84" s="5">
        <f>VLOOKUP(C84,'Team Clean Sheet'!$C$2:$F$21,4,0)</f>
        <v>0.35467980295566504</v>
      </c>
      <c r="L84" s="5">
        <f>VLOOKUP(C84,'Team Total Goals'!$D$2:$N$21,10,0)</f>
        <v>0.29039301310043669</v>
      </c>
      <c r="M84" s="5">
        <f>VLOOKUP(C84,'Team Total Goals'!$D$2:$N$21,11,0)</f>
        <v>3.7393557941503147E-2</v>
      </c>
      <c r="N84" s="5" t="e">
        <f>VLOOKUP(A84,'Goalkeeper Saves'!$D$2:$N$15,10,0)</f>
        <v>#N/A</v>
      </c>
      <c r="O84" s="5" t="e">
        <f>VLOOKUP(A84,'Goalkeeper Saves'!$D$2:$N$15,11,0)</f>
        <v>#N/A</v>
      </c>
      <c r="P84" s="5">
        <f>IF(B84="DEF",IFERROR(VLOOKUP(A84,'Defensive Contribution - DEF'!A82:H580,8,FALSE),'Defensive Contribution - DEF'!K$2),0)</f>
        <v>0.12807486226605092</v>
      </c>
      <c r="Q84" s="5">
        <f>IF(B84="MID",IFERROR(VLOOKUP(A84,'Defensive Contribution - MID'!A$2:I$500,9,FALSE),'Defensive Contribution - MID'!L$2),0)</f>
        <v>0</v>
      </c>
      <c r="R84" s="22">
        <f t="shared" si="32"/>
        <v>0</v>
      </c>
      <c r="S84" s="5">
        <f t="shared" si="20"/>
        <v>0</v>
      </c>
      <c r="T84" s="20">
        <f t="shared" si="21"/>
        <v>0</v>
      </c>
      <c r="U84" s="3">
        <f>VLOOKUP($C84,'Team Fixtures'!$A$2:$Q$21,2,FALSE)</f>
        <v>1.4214641080312722E-2</v>
      </c>
      <c r="V84" s="3">
        <f>VLOOKUP($C84,'Team Fixtures'!$A$2:$Q$21,4,FALSE)</f>
        <v>1.8674136321195144E-2</v>
      </c>
      <c r="W84" s="3">
        <f>VLOOKUP($C84,'Team Fixtures'!$A$2:$Q$21,5,FALSE)</f>
        <v>-4.4594952408824225E-3</v>
      </c>
      <c r="X84" s="3" t="str">
        <f>VLOOKUP($C84,'Team Fixtures'!$A$2:$Q$21,6,FALSE)</f>
        <v>H</v>
      </c>
      <c r="Y84" s="25">
        <f t="shared" si="22"/>
        <v>0</v>
      </c>
      <c r="Z84" s="3">
        <f>VLOOKUP($C84,'Team Fixtures'!$A$2:$Q$21,2,FALSE)</f>
        <v>1.4214641080312722E-2</v>
      </c>
      <c r="AA84" s="3">
        <f>VLOOKUP($C84,'Team Fixtures'!$A$2:$Q$21,8,FALSE)</f>
        <v>0.52910052910052907</v>
      </c>
      <c r="AB84" s="3">
        <f>VLOOKUP($C84,'Team Fixtures'!$A$2:$Q$21,9,FALSE)</f>
        <v>-0.5148858880202164</v>
      </c>
      <c r="AC84" s="3" t="str">
        <f>VLOOKUP($C84,'Team Fixtures'!$A$2:$Q$21,10,FALSE)</f>
        <v>A</v>
      </c>
      <c r="AD84" s="22">
        <f t="shared" si="33"/>
        <v>0</v>
      </c>
      <c r="AE84" s="5">
        <f t="shared" si="23"/>
        <v>0</v>
      </c>
      <c r="AF84" s="20">
        <f t="shared" si="24"/>
        <v>0</v>
      </c>
      <c r="AG84" s="3">
        <f>VLOOKUP($C84,'Team Fixtures'!$A$2:$Q$21,2,FALSE)</f>
        <v>1.4214641080312722E-2</v>
      </c>
      <c r="AH84" s="3">
        <f>VLOOKUP($C84,'Team Fixtures'!$A$2:$Q$21,12,FALSE)</f>
        <v>0.89678055779750687</v>
      </c>
      <c r="AI84" s="3">
        <f>VLOOKUP($C84,'Team Fixtures'!$A$2:$Q$21,13,FALSE)</f>
        <v>-0.8825659167171942</v>
      </c>
      <c r="AJ84" s="3" t="str">
        <f>VLOOKUP($C84,'Team Fixtures'!$A$2:$Q$21,14,FALSE)</f>
        <v>A</v>
      </c>
      <c r="AK84" s="22">
        <f t="shared" si="34"/>
        <v>0</v>
      </c>
      <c r="AL84" s="5">
        <f t="shared" si="25"/>
        <v>0</v>
      </c>
      <c r="AM84" s="20">
        <f t="shared" si="26"/>
        <v>0</v>
      </c>
      <c r="AN84" s="3">
        <f>VLOOKUP($C84,'Team Fixtures'!$A$2:$Q$21,2,FALSE)</f>
        <v>1.4214641080312722E-2</v>
      </c>
      <c r="AO84" s="3">
        <f>VLOOKUP($C84,'Team Fixtures'!$A$2:$Q$21,16,FALSE)</f>
        <v>0.10582010582010581</v>
      </c>
      <c r="AP84" s="3">
        <f>VLOOKUP($C84,'Team Fixtures'!$A$2:$Q$21,17,FALSE)</f>
        <v>-9.1605464739793085E-2</v>
      </c>
      <c r="AQ84" s="3" t="str">
        <f>VLOOKUP($C84,'Team Fixtures'!$A$2:$V$21,18,FALSE)</f>
        <v>H</v>
      </c>
      <c r="AR84" s="22">
        <f t="shared" si="35"/>
        <v>0</v>
      </c>
      <c r="AS84" s="5">
        <f t="shared" si="27"/>
        <v>0</v>
      </c>
      <c r="AT84" s="20">
        <f t="shared" si="28"/>
        <v>0</v>
      </c>
      <c r="AU84" s="3">
        <f>VLOOKUP($C84,'Team Fixtures'!$A$2:$Q$21,2,FALSE)</f>
        <v>1.4214641080312722E-2</v>
      </c>
      <c r="AV84" s="3">
        <f>VLOOKUP($C84,'Team Fixtures'!$A$2:$V$21,20,FALSE)</f>
        <v>0.87939146110891264</v>
      </c>
      <c r="AW84" s="3">
        <f>VLOOKUP($C84,'Team Fixtures'!$A$2:$V$21,21,FALSE)</f>
        <v>-0.86517682002859997</v>
      </c>
      <c r="AX84" s="3" t="str">
        <f>VLOOKUP($C84,'Team Fixtures'!$A$2:$V$21,22,FALSE)</f>
        <v>A</v>
      </c>
      <c r="AY84" s="22">
        <f t="shared" si="36"/>
        <v>0</v>
      </c>
      <c r="AZ84" s="5">
        <f t="shared" si="37"/>
        <v>0</v>
      </c>
      <c r="BA84" s="20">
        <f t="shared" si="29"/>
        <v>0</v>
      </c>
      <c r="BB84" s="15">
        <f t="shared" si="30"/>
        <v>0</v>
      </c>
    </row>
    <row r="85" spans="1:54" x14ac:dyDescent="0.25">
      <c r="A85" t="str">
        <f>'Players Full'!CU85</f>
        <v>Joe Worrall</v>
      </c>
      <c r="B85" t="str">
        <f>VLOOKUP(_xlfn.CONCAT('Players Full'!AK85,'Players Full'!BV85),'Players Summarised'!$A$1:$T$1000,20,0)</f>
        <v>DEF</v>
      </c>
      <c r="C85" t="str">
        <f>VLOOKUP('Players Full'!CF85,Teams!$A$1:$G$21,6,0)</f>
        <v>Burnley</v>
      </c>
      <c r="D85">
        <f>'Players Full'!BD85/10</f>
        <v>4</v>
      </c>
      <c r="E85" s="10">
        <f>IFERROR(VLOOKUP($A85,'Starting Lineups'!$A$2:$C$510,3,FALSE),0)</f>
        <v>0</v>
      </c>
      <c r="F85" s="5">
        <f>VLOOKUP(A85,'Score &amp; Assist'!$A$1:$G$2000,6,0)</f>
        <v>5.6022408963585429E-2</v>
      </c>
      <c r="G85" s="5">
        <f t="shared" si="19"/>
        <v>0.01</v>
      </c>
      <c r="H85" s="5">
        <f t="shared" si="31"/>
        <v>0</v>
      </c>
      <c r="I85" s="5">
        <f>VLOOKUP(A85,'Score &amp; Assist'!$A$1:$G$2000,7,0)</f>
        <v>5.6022408963585429E-2</v>
      </c>
      <c r="J85" s="5">
        <f>VLOOKUP(A85,'Yellow Card'!$C$1:$E$987,3,0)</f>
        <v>0.23809523809523808</v>
      </c>
      <c r="K85" s="5">
        <f>VLOOKUP(C85,'Team Clean Sheet'!$C$2:$F$21,4,0)</f>
        <v>0.35467980295566504</v>
      </c>
      <c r="L85" s="5">
        <f>VLOOKUP(C85,'Team Total Goals'!$D$2:$N$21,10,0)</f>
        <v>0.29039301310043669</v>
      </c>
      <c r="M85" s="5">
        <f>VLOOKUP(C85,'Team Total Goals'!$D$2:$N$21,11,0)</f>
        <v>3.7393557941503147E-2</v>
      </c>
      <c r="N85" s="5" t="e">
        <f>VLOOKUP(A85,'Goalkeeper Saves'!$D$2:$N$15,10,0)</f>
        <v>#N/A</v>
      </c>
      <c r="O85" s="5" t="e">
        <f>VLOOKUP(A85,'Goalkeeper Saves'!$D$2:$N$15,11,0)</f>
        <v>#N/A</v>
      </c>
      <c r="P85" s="5">
        <f>IF(B85="DEF",IFERROR(VLOOKUP(A85,'Defensive Contribution - DEF'!A83:H581,8,FALSE),'Defensive Contribution - DEF'!K$2),0)</f>
        <v>0.29152339856241527</v>
      </c>
      <c r="Q85" s="5">
        <f>IF(B85="MID",IFERROR(VLOOKUP(A85,'Defensive Contribution - MID'!A$2:I$500,9,FALSE),'Defensive Contribution - MID'!L$2),0)</f>
        <v>0</v>
      </c>
      <c r="R85" s="22">
        <f t="shared" si="32"/>
        <v>0</v>
      </c>
      <c r="S85" s="5">
        <f t="shared" si="20"/>
        <v>0</v>
      </c>
      <c r="T85" s="20">
        <f t="shared" si="21"/>
        <v>0</v>
      </c>
      <c r="U85" s="3">
        <f>VLOOKUP($C85,'Team Fixtures'!$A$2:$Q$21,2,FALSE)</f>
        <v>1.4214641080312722E-2</v>
      </c>
      <c r="V85" s="3">
        <f>VLOOKUP($C85,'Team Fixtures'!$A$2:$Q$21,4,FALSE)</f>
        <v>1.8674136321195144E-2</v>
      </c>
      <c r="W85" s="3">
        <f>VLOOKUP($C85,'Team Fixtures'!$A$2:$Q$21,5,FALSE)</f>
        <v>-4.4594952408824225E-3</v>
      </c>
      <c r="X85" s="3" t="str">
        <f>VLOOKUP($C85,'Team Fixtures'!$A$2:$Q$21,6,FALSE)</f>
        <v>H</v>
      </c>
      <c r="Y85" s="25">
        <f t="shared" si="22"/>
        <v>0</v>
      </c>
      <c r="Z85" s="3">
        <f>VLOOKUP($C85,'Team Fixtures'!$A$2:$Q$21,2,FALSE)</f>
        <v>1.4214641080312722E-2</v>
      </c>
      <c r="AA85" s="3">
        <f>VLOOKUP($C85,'Team Fixtures'!$A$2:$Q$21,8,FALSE)</f>
        <v>0.52910052910052907</v>
      </c>
      <c r="AB85" s="3">
        <f>VLOOKUP($C85,'Team Fixtures'!$A$2:$Q$21,9,FALSE)</f>
        <v>-0.5148858880202164</v>
      </c>
      <c r="AC85" s="3" t="str">
        <f>VLOOKUP($C85,'Team Fixtures'!$A$2:$Q$21,10,FALSE)</f>
        <v>A</v>
      </c>
      <c r="AD85" s="22">
        <f t="shared" si="33"/>
        <v>0</v>
      </c>
      <c r="AE85" s="5">
        <f t="shared" si="23"/>
        <v>0</v>
      </c>
      <c r="AF85" s="20">
        <f t="shared" si="24"/>
        <v>0</v>
      </c>
      <c r="AG85" s="3">
        <f>VLOOKUP($C85,'Team Fixtures'!$A$2:$Q$21,2,FALSE)</f>
        <v>1.4214641080312722E-2</v>
      </c>
      <c r="AH85" s="3">
        <f>VLOOKUP($C85,'Team Fixtures'!$A$2:$Q$21,12,FALSE)</f>
        <v>0.89678055779750687</v>
      </c>
      <c r="AI85" s="3">
        <f>VLOOKUP($C85,'Team Fixtures'!$A$2:$Q$21,13,FALSE)</f>
        <v>-0.8825659167171942</v>
      </c>
      <c r="AJ85" s="3" t="str">
        <f>VLOOKUP($C85,'Team Fixtures'!$A$2:$Q$21,14,FALSE)</f>
        <v>A</v>
      </c>
      <c r="AK85" s="22">
        <f t="shared" si="34"/>
        <v>0</v>
      </c>
      <c r="AL85" s="5">
        <f t="shared" si="25"/>
        <v>0</v>
      </c>
      <c r="AM85" s="20">
        <f t="shared" si="26"/>
        <v>0</v>
      </c>
      <c r="AN85" s="3">
        <f>VLOOKUP($C85,'Team Fixtures'!$A$2:$Q$21,2,FALSE)</f>
        <v>1.4214641080312722E-2</v>
      </c>
      <c r="AO85" s="3">
        <f>VLOOKUP($C85,'Team Fixtures'!$A$2:$Q$21,16,FALSE)</f>
        <v>0.10582010582010581</v>
      </c>
      <c r="AP85" s="3">
        <f>VLOOKUP($C85,'Team Fixtures'!$A$2:$Q$21,17,FALSE)</f>
        <v>-9.1605464739793085E-2</v>
      </c>
      <c r="AQ85" s="3" t="str">
        <f>VLOOKUP($C85,'Team Fixtures'!$A$2:$V$21,18,FALSE)</f>
        <v>H</v>
      </c>
      <c r="AR85" s="22">
        <f t="shared" si="35"/>
        <v>0</v>
      </c>
      <c r="AS85" s="5">
        <f t="shared" si="27"/>
        <v>0</v>
      </c>
      <c r="AT85" s="20">
        <f t="shared" si="28"/>
        <v>0</v>
      </c>
      <c r="AU85" s="3">
        <f>VLOOKUP($C85,'Team Fixtures'!$A$2:$Q$21,2,FALSE)</f>
        <v>1.4214641080312722E-2</v>
      </c>
      <c r="AV85" s="3">
        <f>VLOOKUP($C85,'Team Fixtures'!$A$2:$V$21,20,FALSE)</f>
        <v>0.87939146110891264</v>
      </c>
      <c r="AW85" s="3">
        <f>VLOOKUP($C85,'Team Fixtures'!$A$2:$V$21,21,FALSE)</f>
        <v>-0.86517682002859997</v>
      </c>
      <c r="AX85" s="3" t="str">
        <f>VLOOKUP($C85,'Team Fixtures'!$A$2:$V$21,22,FALSE)</f>
        <v>A</v>
      </c>
      <c r="AY85" s="22">
        <f t="shared" si="36"/>
        <v>0</v>
      </c>
      <c r="AZ85" s="5">
        <f t="shared" si="37"/>
        <v>0</v>
      </c>
      <c r="BA85" s="20">
        <f t="shared" si="29"/>
        <v>0</v>
      </c>
      <c r="BB85" s="15">
        <f t="shared" si="30"/>
        <v>0</v>
      </c>
    </row>
    <row r="86" spans="1:54" x14ac:dyDescent="0.25">
      <c r="A86" t="str">
        <f>'Players Full'!CU86</f>
        <v>Jaidon Anthony</v>
      </c>
      <c r="B86" t="str">
        <f>VLOOKUP(_xlfn.CONCAT('Players Full'!AK86,'Players Full'!BV86),'Players Summarised'!$A$1:$T$1000,20,0)</f>
        <v>MID</v>
      </c>
      <c r="C86" t="str">
        <f>VLOOKUP('Players Full'!CF86,Teams!$A$1:$G$21,6,0)</f>
        <v>Burnley</v>
      </c>
      <c r="D86">
        <f>'Players Full'!BD86/10</f>
        <v>5.5</v>
      </c>
      <c r="E86" s="10">
        <f>IFERROR(VLOOKUP($A86,'Starting Lineups'!$A$2:$C$510,3,FALSE),0)</f>
        <v>1</v>
      </c>
      <c r="F86" s="5">
        <f>VLOOKUP(A86,'Score &amp; Assist'!$A$1:$G$2000,6,0)</f>
        <v>0.21994941163532386</v>
      </c>
      <c r="G86" s="5">
        <f t="shared" si="19"/>
        <v>0.01</v>
      </c>
      <c r="H86" s="5">
        <f t="shared" si="31"/>
        <v>0</v>
      </c>
      <c r="I86" s="5">
        <f>VLOOKUP(A86,'Score &amp; Assist'!$A$1:$G$2000,7,0)</f>
        <v>0.13605442176870747</v>
      </c>
      <c r="J86" s="5">
        <f>VLOOKUP(A86,'Yellow Card'!$C$1:$E$987,3,0)</f>
        <v>0.11904761904761904</v>
      </c>
      <c r="K86" s="5">
        <f>VLOOKUP(C86,'Team Clean Sheet'!$C$2:$F$21,4,0)</f>
        <v>0.35467980295566504</v>
      </c>
      <c r="L86" s="5">
        <f>VLOOKUP(C86,'Team Total Goals'!$D$2:$N$21,10,0)</f>
        <v>0.29039301310043669</v>
      </c>
      <c r="M86" s="5">
        <f>VLOOKUP(C86,'Team Total Goals'!$D$2:$N$21,11,0)</f>
        <v>3.7393557941503147E-2</v>
      </c>
      <c r="N86" s="5" t="e">
        <f>VLOOKUP(A86,'Goalkeeper Saves'!$D$2:$N$15,10,0)</f>
        <v>#N/A</v>
      </c>
      <c r="O86" s="5" t="e">
        <f>VLOOKUP(A86,'Goalkeeper Saves'!$D$2:$N$15,11,0)</f>
        <v>#N/A</v>
      </c>
      <c r="P86" s="5">
        <f>IF(B86="DEF",IFERROR(VLOOKUP(A86,'Defensive Contribution - DEF'!A84:H582,8,FALSE),'Defensive Contribution - DEF'!K$2),0)</f>
        <v>0</v>
      </c>
      <c r="Q86" s="5">
        <f>IF(B86="MID",IFERROR(VLOOKUP(A86,'Defensive Contribution - MID'!A$2:I$500,9,FALSE),'Defensive Contribution - MID'!L$2),0)</f>
        <v>0.3857500506789166</v>
      </c>
      <c r="R86" s="22">
        <f t="shared" si="32"/>
        <v>4.5650426087486204</v>
      </c>
      <c r="S86" s="5">
        <f t="shared" si="20"/>
        <v>8.6339932242985057E-2</v>
      </c>
      <c r="T86" s="20">
        <f t="shared" si="21"/>
        <v>4.7377224732345908</v>
      </c>
      <c r="U86" s="3">
        <f>VLOOKUP($C86,'Team Fixtures'!$A$2:$Q$21,2,FALSE)</f>
        <v>1.4214641080312722E-2</v>
      </c>
      <c r="V86" s="3">
        <f>VLOOKUP($C86,'Team Fixtures'!$A$2:$Q$21,4,FALSE)</f>
        <v>1.8674136321195144E-2</v>
      </c>
      <c r="W86" s="3">
        <f>VLOOKUP($C86,'Team Fixtures'!$A$2:$Q$21,5,FALSE)</f>
        <v>-4.4594952408824225E-3</v>
      </c>
      <c r="X86" s="3" t="str">
        <f>VLOOKUP($C86,'Team Fixtures'!$A$2:$Q$21,6,FALSE)</f>
        <v>H</v>
      </c>
      <c r="Y86" s="25">
        <f t="shared" si="22"/>
        <v>1.3446522321956864</v>
      </c>
      <c r="Z86" s="3">
        <f>VLOOKUP($C86,'Team Fixtures'!$A$2:$Q$21,2,FALSE)</f>
        <v>1.4214641080312722E-2</v>
      </c>
      <c r="AA86" s="3">
        <f>VLOOKUP($C86,'Team Fixtures'!$A$2:$Q$21,8,FALSE)</f>
        <v>0.52910052910052907</v>
      </c>
      <c r="AB86" s="3">
        <f>VLOOKUP($C86,'Team Fixtures'!$A$2:$Q$21,9,FALSE)</f>
        <v>-0.5148858880202164</v>
      </c>
      <c r="AC86" s="3" t="str">
        <f>VLOOKUP($C86,'Team Fixtures'!$A$2:$Q$21,10,FALSE)</f>
        <v>A</v>
      </c>
      <c r="AD86" s="22">
        <f t="shared" si="33"/>
        <v>3.9241055220225096</v>
      </c>
      <c r="AE86" s="5">
        <f t="shared" si="23"/>
        <v>7.1263810089013474E-2</v>
      </c>
      <c r="AF86" s="20">
        <f t="shared" si="24"/>
        <v>4.0666331422005362</v>
      </c>
      <c r="AG86" s="3">
        <f>VLOOKUP($C86,'Team Fixtures'!$A$2:$Q$21,2,FALSE)</f>
        <v>1.4214641080312722E-2</v>
      </c>
      <c r="AH86" s="3">
        <f>VLOOKUP($C86,'Team Fixtures'!$A$2:$Q$21,12,FALSE)</f>
        <v>0.89678055779750687</v>
      </c>
      <c r="AI86" s="3">
        <f>VLOOKUP($C86,'Team Fixtures'!$A$2:$Q$21,13,FALSE)</f>
        <v>-0.8825659167171942</v>
      </c>
      <c r="AJ86" s="3" t="str">
        <f>VLOOKUP($C86,'Team Fixtures'!$A$2:$Q$21,14,FALSE)</f>
        <v>A</v>
      </c>
      <c r="AK86" s="22">
        <f t="shared" si="34"/>
        <v>3.9166894954526916</v>
      </c>
      <c r="AL86" s="5">
        <f t="shared" si="25"/>
        <v>7.1089370312038214E-2</v>
      </c>
      <c r="AM86" s="20">
        <f t="shared" si="26"/>
        <v>4.0588682360767683</v>
      </c>
      <c r="AN86" s="3">
        <f>VLOOKUP($C86,'Team Fixtures'!$A$2:$Q$21,2,FALSE)</f>
        <v>1.4214641080312722E-2</v>
      </c>
      <c r="AO86" s="3">
        <f>VLOOKUP($C86,'Team Fixtures'!$A$2:$Q$21,16,FALSE)</f>
        <v>0.10582010582010581</v>
      </c>
      <c r="AP86" s="3">
        <f>VLOOKUP($C86,'Team Fixtures'!$A$2:$Q$21,17,FALSE)</f>
        <v>-9.1605464739793085E-2</v>
      </c>
      <c r="AQ86" s="3" t="str">
        <f>VLOOKUP($C86,'Team Fixtures'!$A$2:$V$21,18,FALSE)</f>
        <v>H</v>
      </c>
      <c r="AR86" s="22">
        <f t="shared" si="35"/>
        <v>4.5632848934124173</v>
      </c>
      <c r="AS86" s="5">
        <f t="shared" si="27"/>
        <v>8.6298587262846879E-2</v>
      </c>
      <c r="AT86" s="20">
        <f t="shared" si="28"/>
        <v>4.7358820679381113</v>
      </c>
      <c r="AU86" s="3">
        <f>VLOOKUP($C86,'Team Fixtures'!$A$2:$Q$21,2,FALSE)</f>
        <v>1.4214641080312722E-2</v>
      </c>
      <c r="AV86" s="3">
        <f>VLOOKUP($C86,'Team Fixtures'!$A$2:$V$21,20,FALSE)</f>
        <v>0.87939146110891264</v>
      </c>
      <c r="AW86" s="3">
        <f>VLOOKUP($C86,'Team Fixtures'!$A$2:$V$21,21,FALSE)</f>
        <v>-0.86517682002859997</v>
      </c>
      <c r="AX86" s="3" t="str">
        <f>VLOOKUP($C86,'Team Fixtures'!$A$2:$V$21,22,FALSE)</f>
        <v>A</v>
      </c>
      <c r="AY86" s="22">
        <f t="shared" si="36"/>
        <v>3.9170402297678639</v>
      </c>
      <c r="AZ86" s="5">
        <f t="shared" si="37"/>
        <v>7.1097620284599691E-2</v>
      </c>
      <c r="BA86" s="20">
        <f t="shared" si="29"/>
        <v>4.0592354703370637</v>
      </c>
      <c r="BB86" s="15">
        <f t="shared" si="30"/>
        <v>15.263997734859572</v>
      </c>
    </row>
    <row r="87" spans="1:54" x14ac:dyDescent="0.25">
      <c r="A87" t="str">
        <f>'Players Full'!CU87</f>
        <v>Manuel Benson Hedilazio</v>
      </c>
      <c r="B87" t="str">
        <f>VLOOKUP(_xlfn.CONCAT('Players Full'!AK87,'Players Full'!BV87),'Players Summarised'!$A$1:$T$1000,20,0)</f>
        <v>MID</v>
      </c>
      <c r="C87" t="str">
        <f>VLOOKUP('Players Full'!CF87,Teams!$A$1:$G$21,6,0)</f>
        <v>Burnley</v>
      </c>
      <c r="D87">
        <f>'Players Full'!BD87/10</f>
        <v>5.5</v>
      </c>
      <c r="E87" s="10">
        <f>IFERROR(VLOOKUP($A87,'Starting Lineups'!$A$2:$C$510,3,FALSE),0)</f>
        <v>0</v>
      </c>
      <c r="F87" s="5" t="e">
        <f>VLOOKUP(A87,'Score &amp; Assist'!$A$1:$G$2000,6,0)</f>
        <v>#N/A</v>
      </c>
      <c r="G87" s="5" t="e">
        <f t="shared" si="19"/>
        <v>#N/A</v>
      </c>
      <c r="H87" s="5" t="e">
        <f t="shared" si="31"/>
        <v>#N/A</v>
      </c>
      <c r="I87" s="5" t="e">
        <f>VLOOKUP(A87,'Score &amp; Assist'!$A$1:$G$2000,7,0)</f>
        <v>#N/A</v>
      </c>
      <c r="J87" s="5" t="e">
        <f>VLOOKUP(A87,'Yellow Card'!$C$1:$E$987,3,0)</f>
        <v>#N/A</v>
      </c>
      <c r="K87" s="5">
        <f>VLOOKUP(C87,'Team Clean Sheet'!$C$2:$F$21,4,0)</f>
        <v>0.35467980295566504</v>
      </c>
      <c r="L87" s="5">
        <f>VLOOKUP(C87,'Team Total Goals'!$D$2:$N$21,10,0)</f>
        <v>0.29039301310043669</v>
      </c>
      <c r="M87" s="5">
        <f>VLOOKUP(C87,'Team Total Goals'!$D$2:$N$21,11,0)</f>
        <v>3.7393557941503147E-2</v>
      </c>
      <c r="N87" s="5" t="e">
        <f>VLOOKUP(A87,'Goalkeeper Saves'!$D$2:$N$15,10,0)</f>
        <v>#N/A</v>
      </c>
      <c r="O87" s="5" t="e">
        <f>VLOOKUP(A87,'Goalkeeper Saves'!$D$2:$N$15,11,0)</f>
        <v>#N/A</v>
      </c>
      <c r="P87" s="5">
        <f>IF(B87="DEF",IFERROR(VLOOKUP(A87,'Defensive Contribution - DEF'!A85:H583,8,FALSE),'Defensive Contribution - DEF'!K$2),0)</f>
        <v>0</v>
      </c>
      <c r="Q87" s="5">
        <f>IF(B87="MID",IFERROR(VLOOKUP(A87,'Defensive Contribution - MID'!A$2:I$500,9,FALSE),'Defensive Contribution - MID'!L$2),0)</f>
        <v>0.3857500506789166</v>
      </c>
      <c r="R87" s="22">
        <f t="shared" si="32"/>
        <v>0</v>
      </c>
      <c r="S87" s="5">
        <f t="shared" si="20"/>
        <v>0</v>
      </c>
      <c r="T87" s="20">
        <f t="shared" si="21"/>
        <v>0</v>
      </c>
      <c r="U87" s="3">
        <f>VLOOKUP($C87,'Team Fixtures'!$A$2:$Q$21,2,FALSE)</f>
        <v>1.4214641080312722E-2</v>
      </c>
      <c r="V87" s="3">
        <f>VLOOKUP($C87,'Team Fixtures'!$A$2:$Q$21,4,FALSE)</f>
        <v>1.8674136321195144E-2</v>
      </c>
      <c r="W87" s="3">
        <f>VLOOKUP($C87,'Team Fixtures'!$A$2:$Q$21,5,FALSE)</f>
        <v>-4.4594952408824225E-3</v>
      </c>
      <c r="X87" s="3" t="str">
        <f>VLOOKUP($C87,'Team Fixtures'!$A$2:$Q$21,6,FALSE)</f>
        <v>H</v>
      </c>
      <c r="Y87" s="25">
        <f t="shared" si="22"/>
        <v>0</v>
      </c>
      <c r="Z87" s="3">
        <f>VLOOKUP($C87,'Team Fixtures'!$A$2:$Q$21,2,FALSE)</f>
        <v>1.4214641080312722E-2</v>
      </c>
      <c r="AA87" s="3">
        <f>VLOOKUP($C87,'Team Fixtures'!$A$2:$Q$21,8,FALSE)</f>
        <v>0.52910052910052907</v>
      </c>
      <c r="AB87" s="3">
        <f>VLOOKUP($C87,'Team Fixtures'!$A$2:$Q$21,9,FALSE)</f>
        <v>-0.5148858880202164</v>
      </c>
      <c r="AC87" s="3" t="str">
        <f>VLOOKUP($C87,'Team Fixtures'!$A$2:$Q$21,10,FALSE)</f>
        <v>A</v>
      </c>
      <c r="AD87" s="22">
        <f t="shared" si="33"/>
        <v>0</v>
      </c>
      <c r="AE87" s="5">
        <f t="shared" si="23"/>
        <v>0</v>
      </c>
      <c r="AF87" s="20">
        <f t="shared" si="24"/>
        <v>0</v>
      </c>
      <c r="AG87" s="3">
        <f>VLOOKUP($C87,'Team Fixtures'!$A$2:$Q$21,2,FALSE)</f>
        <v>1.4214641080312722E-2</v>
      </c>
      <c r="AH87" s="3">
        <f>VLOOKUP($C87,'Team Fixtures'!$A$2:$Q$21,12,FALSE)</f>
        <v>0.89678055779750687</v>
      </c>
      <c r="AI87" s="3">
        <f>VLOOKUP($C87,'Team Fixtures'!$A$2:$Q$21,13,FALSE)</f>
        <v>-0.8825659167171942</v>
      </c>
      <c r="AJ87" s="3" t="str">
        <f>VLOOKUP($C87,'Team Fixtures'!$A$2:$Q$21,14,FALSE)</f>
        <v>A</v>
      </c>
      <c r="AK87" s="22">
        <f t="shared" si="34"/>
        <v>0</v>
      </c>
      <c r="AL87" s="5">
        <f t="shared" si="25"/>
        <v>0</v>
      </c>
      <c r="AM87" s="20">
        <f t="shared" si="26"/>
        <v>0</v>
      </c>
      <c r="AN87" s="3">
        <f>VLOOKUP($C87,'Team Fixtures'!$A$2:$Q$21,2,FALSE)</f>
        <v>1.4214641080312722E-2</v>
      </c>
      <c r="AO87" s="3">
        <f>VLOOKUP($C87,'Team Fixtures'!$A$2:$Q$21,16,FALSE)</f>
        <v>0.10582010582010581</v>
      </c>
      <c r="AP87" s="3">
        <f>VLOOKUP($C87,'Team Fixtures'!$A$2:$Q$21,17,FALSE)</f>
        <v>-9.1605464739793085E-2</v>
      </c>
      <c r="AQ87" s="3" t="str">
        <f>VLOOKUP($C87,'Team Fixtures'!$A$2:$V$21,18,FALSE)</f>
        <v>H</v>
      </c>
      <c r="AR87" s="22">
        <f t="shared" si="35"/>
        <v>0</v>
      </c>
      <c r="AS87" s="5">
        <f t="shared" si="27"/>
        <v>0</v>
      </c>
      <c r="AT87" s="20">
        <f t="shared" si="28"/>
        <v>0</v>
      </c>
      <c r="AU87" s="3">
        <f>VLOOKUP($C87,'Team Fixtures'!$A$2:$Q$21,2,FALSE)</f>
        <v>1.4214641080312722E-2</v>
      </c>
      <c r="AV87" s="3">
        <f>VLOOKUP($C87,'Team Fixtures'!$A$2:$V$21,20,FALSE)</f>
        <v>0.87939146110891264</v>
      </c>
      <c r="AW87" s="3">
        <f>VLOOKUP($C87,'Team Fixtures'!$A$2:$V$21,21,FALSE)</f>
        <v>-0.86517682002859997</v>
      </c>
      <c r="AX87" s="3" t="str">
        <f>VLOOKUP($C87,'Team Fixtures'!$A$2:$V$21,22,FALSE)</f>
        <v>A</v>
      </c>
      <c r="AY87" s="22">
        <f t="shared" si="36"/>
        <v>0</v>
      </c>
      <c r="AZ87" s="5">
        <f t="shared" si="37"/>
        <v>0</v>
      </c>
      <c r="BA87" s="20">
        <f t="shared" si="29"/>
        <v>0</v>
      </c>
      <c r="BB87" s="15">
        <f t="shared" si="30"/>
        <v>0</v>
      </c>
    </row>
    <row r="88" spans="1:54" x14ac:dyDescent="0.25">
      <c r="A88" t="str">
        <f>'Players Full'!CU88</f>
        <v>Jacob Bruun Larsen</v>
      </c>
      <c r="B88" t="str">
        <f>VLOOKUP(_xlfn.CONCAT('Players Full'!AK88,'Players Full'!BV88),'Players Summarised'!$A$1:$T$1000,20,0)</f>
        <v>MID</v>
      </c>
      <c r="C88" t="str">
        <f>VLOOKUP('Players Full'!CF88,Teams!$A$1:$G$21,6,0)</f>
        <v>Burnley</v>
      </c>
      <c r="D88">
        <f>'Players Full'!BD88/10</f>
        <v>5.5</v>
      </c>
      <c r="E88" s="10">
        <f>IFERROR(VLOOKUP($A88,'Starting Lineups'!$A$2:$C$510,3,FALSE),0)</f>
        <v>0</v>
      </c>
      <c r="F88" s="5">
        <f>VLOOKUP(A88,'Score &amp; Assist'!$A$1:$G$2000,6,0)</f>
        <v>0.31746031746031744</v>
      </c>
      <c r="G88" s="5">
        <f t="shared" si="19"/>
        <v>0.05</v>
      </c>
      <c r="H88" s="5">
        <f t="shared" si="31"/>
        <v>0.01</v>
      </c>
      <c r="I88" s="5">
        <f>VLOOKUP(A88,'Score &amp; Assist'!$A$1:$G$2000,7,0)</f>
        <v>0.13605442176870747</v>
      </c>
      <c r="J88" s="5">
        <f>VLOOKUP(A88,'Yellow Card'!$C$1:$E$987,3,0)</f>
        <v>0.15873015873015872</v>
      </c>
      <c r="K88" s="5">
        <f>VLOOKUP(C88,'Team Clean Sheet'!$C$2:$F$21,4,0)</f>
        <v>0.35467980295566504</v>
      </c>
      <c r="L88" s="5">
        <f>VLOOKUP(C88,'Team Total Goals'!$D$2:$N$21,10,0)</f>
        <v>0.29039301310043669</v>
      </c>
      <c r="M88" s="5">
        <f>VLOOKUP(C88,'Team Total Goals'!$D$2:$N$21,11,0)</f>
        <v>3.7393557941503147E-2</v>
      </c>
      <c r="N88" s="5" t="e">
        <f>VLOOKUP(A88,'Goalkeeper Saves'!$D$2:$N$15,10,0)</f>
        <v>#N/A</v>
      </c>
      <c r="O88" s="5" t="e">
        <f>VLOOKUP(A88,'Goalkeeper Saves'!$D$2:$N$15,11,0)</f>
        <v>#N/A</v>
      </c>
      <c r="P88" s="5">
        <f>IF(B88="DEF",IFERROR(VLOOKUP(A88,'Defensive Contribution - DEF'!A86:H584,8,FALSE),'Defensive Contribution - DEF'!K$2),0)</f>
        <v>0</v>
      </c>
      <c r="Q88" s="5">
        <f>IF(B88="MID",IFERROR(VLOOKUP(A88,'Defensive Contribution - MID'!A$2:I$500,9,FALSE),'Defensive Contribution - MID'!L$2),0)</f>
        <v>0.3857500506789166</v>
      </c>
      <c r="R88" s="22">
        <f t="shared" si="32"/>
        <v>0</v>
      </c>
      <c r="S88" s="5">
        <f t="shared" si="20"/>
        <v>0</v>
      </c>
      <c r="T88" s="20">
        <f t="shared" si="21"/>
        <v>0</v>
      </c>
      <c r="U88" s="3">
        <f>VLOOKUP($C88,'Team Fixtures'!$A$2:$Q$21,2,FALSE)</f>
        <v>1.4214641080312722E-2</v>
      </c>
      <c r="V88" s="3">
        <f>VLOOKUP($C88,'Team Fixtures'!$A$2:$Q$21,4,FALSE)</f>
        <v>1.8674136321195144E-2</v>
      </c>
      <c r="W88" s="3">
        <f>VLOOKUP($C88,'Team Fixtures'!$A$2:$Q$21,5,FALSE)</f>
        <v>-4.4594952408824225E-3</v>
      </c>
      <c r="X88" s="3" t="str">
        <f>VLOOKUP($C88,'Team Fixtures'!$A$2:$Q$21,6,FALSE)</f>
        <v>H</v>
      </c>
      <c r="Y88" s="25">
        <f t="shared" si="22"/>
        <v>0</v>
      </c>
      <c r="Z88" s="3">
        <f>VLOOKUP($C88,'Team Fixtures'!$A$2:$Q$21,2,FALSE)</f>
        <v>1.4214641080312722E-2</v>
      </c>
      <c r="AA88" s="3">
        <f>VLOOKUP($C88,'Team Fixtures'!$A$2:$Q$21,8,FALSE)</f>
        <v>0.52910052910052907</v>
      </c>
      <c r="AB88" s="3">
        <f>VLOOKUP($C88,'Team Fixtures'!$A$2:$Q$21,9,FALSE)</f>
        <v>-0.5148858880202164</v>
      </c>
      <c r="AC88" s="3" t="str">
        <f>VLOOKUP($C88,'Team Fixtures'!$A$2:$Q$21,10,FALSE)</f>
        <v>A</v>
      </c>
      <c r="AD88" s="22">
        <f t="shared" si="33"/>
        <v>0</v>
      </c>
      <c r="AE88" s="5">
        <f t="shared" si="23"/>
        <v>0</v>
      </c>
      <c r="AF88" s="20">
        <f t="shared" si="24"/>
        <v>0</v>
      </c>
      <c r="AG88" s="3">
        <f>VLOOKUP($C88,'Team Fixtures'!$A$2:$Q$21,2,FALSE)</f>
        <v>1.4214641080312722E-2</v>
      </c>
      <c r="AH88" s="3">
        <f>VLOOKUP($C88,'Team Fixtures'!$A$2:$Q$21,12,FALSE)</f>
        <v>0.89678055779750687</v>
      </c>
      <c r="AI88" s="3">
        <f>VLOOKUP($C88,'Team Fixtures'!$A$2:$Q$21,13,FALSE)</f>
        <v>-0.8825659167171942</v>
      </c>
      <c r="AJ88" s="3" t="str">
        <f>VLOOKUP($C88,'Team Fixtures'!$A$2:$Q$21,14,FALSE)</f>
        <v>A</v>
      </c>
      <c r="AK88" s="22">
        <f t="shared" si="34"/>
        <v>0</v>
      </c>
      <c r="AL88" s="5">
        <f t="shared" si="25"/>
        <v>0</v>
      </c>
      <c r="AM88" s="20">
        <f t="shared" si="26"/>
        <v>0</v>
      </c>
      <c r="AN88" s="3">
        <f>VLOOKUP($C88,'Team Fixtures'!$A$2:$Q$21,2,FALSE)</f>
        <v>1.4214641080312722E-2</v>
      </c>
      <c r="AO88" s="3">
        <f>VLOOKUP($C88,'Team Fixtures'!$A$2:$Q$21,16,FALSE)</f>
        <v>0.10582010582010581</v>
      </c>
      <c r="AP88" s="3">
        <f>VLOOKUP($C88,'Team Fixtures'!$A$2:$Q$21,17,FALSE)</f>
        <v>-9.1605464739793085E-2</v>
      </c>
      <c r="AQ88" s="3" t="str">
        <f>VLOOKUP($C88,'Team Fixtures'!$A$2:$V$21,18,FALSE)</f>
        <v>H</v>
      </c>
      <c r="AR88" s="22">
        <f t="shared" si="35"/>
        <v>0</v>
      </c>
      <c r="AS88" s="5">
        <f t="shared" si="27"/>
        <v>0</v>
      </c>
      <c r="AT88" s="20">
        <f t="shared" si="28"/>
        <v>0</v>
      </c>
      <c r="AU88" s="3">
        <f>VLOOKUP($C88,'Team Fixtures'!$A$2:$Q$21,2,FALSE)</f>
        <v>1.4214641080312722E-2</v>
      </c>
      <c r="AV88" s="3">
        <f>VLOOKUP($C88,'Team Fixtures'!$A$2:$V$21,20,FALSE)</f>
        <v>0.87939146110891264</v>
      </c>
      <c r="AW88" s="3">
        <f>VLOOKUP($C88,'Team Fixtures'!$A$2:$V$21,21,FALSE)</f>
        <v>-0.86517682002859997</v>
      </c>
      <c r="AX88" s="3" t="str">
        <f>VLOOKUP($C88,'Team Fixtures'!$A$2:$V$21,22,FALSE)</f>
        <v>A</v>
      </c>
      <c r="AY88" s="22">
        <f t="shared" si="36"/>
        <v>0</v>
      </c>
      <c r="AZ88" s="5">
        <f t="shared" si="37"/>
        <v>0</v>
      </c>
      <c r="BA88" s="20">
        <f t="shared" si="29"/>
        <v>0</v>
      </c>
      <c r="BB88" s="15">
        <f t="shared" si="30"/>
        <v>0</v>
      </c>
    </row>
    <row r="89" spans="1:54" x14ac:dyDescent="0.25">
      <c r="A89" t="str">
        <f>'Players Full'!CU89</f>
        <v>Enock Agyei</v>
      </c>
      <c r="B89" t="str">
        <f>VLOOKUP(_xlfn.CONCAT('Players Full'!AK89,'Players Full'!BV89),'Players Summarised'!$A$1:$T$1000,20,0)</f>
        <v>MID</v>
      </c>
      <c r="C89" t="str">
        <f>VLOOKUP('Players Full'!CF89,Teams!$A$1:$G$21,6,0)</f>
        <v>Burnley</v>
      </c>
      <c r="D89">
        <f>'Players Full'!BD89/10</f>
        <v>5</v>
      </c>
      <c r="E89" s="10">
        <f>IFERROR(VLOOKUP($A89,'Starting Lineups'!$A$2:$C$510,3,FALSE),0)</f>
        <v>0</v>
      </c>
      <c r="F89" s="5" t="e">
        <f>VLOOKUP(A89,'Score &amp; Assist'!$A$1:$G$2000,6,0)</f>
        <v>#N/A</v>
      </c>
      <c r="G89" s="5" t="e">
        <f t="shared" si="19"/>
        <v>#N/A</v>
      </c>
      <c r="H89" s="5" t="e">
        <f t="shared" si="31"/>
        <v>#N/A</v>
      </c>
      <c r="I89" s="5" t="e">
        <f>VLOOKUP(A89,'Score &amp; Assist'!$A$1:$G$2000,7,0)</f>
        <v>#N/A</v>
      </c>
      <c r="J89" s="5" t="e">
        <f>VLOOKUP(A89,'Yellow Card'!$C$1:$E$987,3,0)</f>
        <v>#N/A</v>
      </c>
      <c r="K89" s="5">
        <f>VLOOKUP(C89,'Team Clean Sheet'!$C$2:$F$21,4,0)</f>
        <v>0.35467980295566504</v>
      </c>
      <c r="L89" s="5">
        <f>VLOOKUP(C89,'Team Total Goals'!$D$2:$N$21,10,0)</f>
        <v>0.29039301310043669</v>
      </c>
      <c r="M89" s="5">
        <f>VLOOKUP(C89,'Team Total Goals'!$D$2:$N$21,11,0)</f>
        <v>3.7393557941503147E-2</v>
      </c>
      <c r="N89" s="5" t="e">
        <f>VLOOKUP(A89,'Goalkeeper Saves'!$D$2:$N$15,10,0)</f>
        <v>#N/A</v>
      </c>
      <c r="O89" s="5" t="e">
        <f>VLOOKUP(A89,'Goalkeeper Saves'!$D$2:$N$15,11,0)</f>
        <v>#N/A</v>
      </c>
      <c r="P89" s="5">
        <f>IF(B89="DEF",IFERROR(VLOOKUP(A89,'Defensive Contribution - DEF'!A87:H585,8,FALSE),'Defensive Contribution - DEF'!K$2),0)</f>
        <v>0</v>
      </c>
      <c r="Q89" s="5">
        <f>IF(B89="MID",IFERROR(VLOOKUP(A89,'Defensive Contribution - MID'!A$2:I$500,9,FALSE),'Defensive Contribution - MID'!L$2),0)</f>
        <v>0.3857500506789166</v>
      </c>
      <c r="R89" s="22">
        <f t="shared" si="32"/>
        <v>0</v>
      </c>
      <c r="S89" s="5">
        <f t="shared" si="20"/>
        <v>0</v>
      </c>
      <c r="T89" s="20">
        <f t="shared" si="21"/>
        <v>0</v>
      </c>
      <c r="U89" s="3">
        <f>VLOOKUP($C89,'Team Fixtures'!$A$2:$Q$21,2,FALSE)</f>
        <v>1.4214641080312722E-2</v>
      </c>
      <c r="V89" s="3">
        <f>VLOOKUP($C89,'Team Fixtures'!$A$2:$Q$21,4,FALSE)</f>
        <v>1.8674136321195144E-2</v>
      </c>
      <c r="W89" s="3">
        <f>VLOOKUP($C89,'Team Fixtures'!$A$2:$Q$21,5,FALSE)</f>
        <v>-4.4594952408824225E-3</v>
      </c>
      <c r="X89" s="3" t="str">
        <f>VLOOKUP($C89,'Team Fixtures'!$A$2:$Q$21,6,FALSE)</f>
        <v>H</v>
      </c>
      <c r="Y89" s="25">
        <f t="shared" si="22"/>
        <v>0</v>
      </c>
      <c r="Z89" s="3">
        <f>VLOOKUP($C89,'Team Fixtures'!$A$2:$Q$21,2,FALSE)</f>
        <v>1.4214641080312722E-2</v>
      </c>
      <c r="AA89" s="3">
        <f>VLOOKUP($C89,'Team Fixtures'!$A$2:$Q$21,8,FALSE)</f>
        <v>0.52910052910052907</v>
      </c>
      <c r="AB89" s="3">
        <f>VLOOKUP($C89,'Team Fixtures'!$A$2:$Q$21,9,FALSE)</f>
        <v>-0.5148858880202164</v>
      </c>
      <c r="AC89" s="3" t="str">
        <f>VLOOKUP($C89,'Team Fixtures'!$A$2:$Q$21,10,FALSE)</f>
        <v>A</v>
      </c>
      <c r="AD89" s="22">
        <f t="shared" si="33"/>
        <v>0</v>
      </c>
      <c r="AE89" s="5">
        <f t="shared" si="23"/>
        <v>0</v>
      </c>
      <c r="AF89" s="20">
        <f t="shared" si="24"/>
        <v>0</v>
      </c>
      <c r="AG89" s="3">
        <f>VLOOKUP($C89,'Team Fixtures'!$A$2:$Q$21,2,FALSE)</f>
        <v>1.4214641080312722E-2</v>
      </c>
      <c r="AH89" s="3">
        <f>VLOOKUP($C89,'Team Fixtures'!$A$2:$Q$21,12,FALSE)</f>
        <v>0.89678055779750687</v>
      </c>
      <c r="AI89" s="3">
        <f>VLOOKUP($C89,'Team Fixtures'!$A$2:$Q$21,13,FALSE)</f>
        <v>-0.8825659167171942</v>
      </c>
      <c r="AJ89" s="3" t="str">
        <f>VLOOKUP($C89,'Team Fixtures'!$A$2:$Q$21,14,FALSE)</f>
        <v>A</v>
      </c>
      <c r="AK89" s="22">
        <f t="shared" si="34"/>
        <v>0</v>
      </c>
      <c r="AL89" s="5">
        <f t="shared" si="25"/>
        <v>0</v>
      </c>
      <c r="AM89" s="20">
        <f t="shared" si="26"/>
        <v>0</v>
      </c>
      <c r="AN89" s="3">
        <f>VLOOKUP($C89,'Team Fixtures'!$A$2:$Q$21,2,FALSE)</f>
        <v>1.4214641080312722E-2</v>
      </c>
      <c r="AO89" s="3">
        <f>VLOOKUP($C89,'Team Fixtures'!$A$2:$Q$21,16,FALSE)</f>
        <v>0.10582010582010581</v>
      </c>
      <c r="AP89" s="3">
        <f>VLOOKUP($C89,'Team Fixtures'!$A$2:$Q$21,17,FALSE)</f>
        <v>-9.1605464739793085E-2</v>
      </c>
      <c r="AQ89" s="3" t="str">
        <f>VLOOKUP($C89,'Team Fixtures'!$A$2:$V$21,18,FALSE)</f>
        <v>H</v>
      </c>
      <c r="AR89" s="22">
        <f t="shared" si="35"/>
        <v>0</v>
      </c>
      <c r="AS89" s="5">
        <f t="shared" si="27"/>
        <v>0</v>
      </c>
      <c r="AT89" s="20">
        <f t="shared" si="28"/>
        <v>0</v>
      </c>
      <c r="AU89" s="3">
        <f>VLOOKUP($C89,'Team Fixtures'!$A$2:$Q$21,2,FALSE)</f>
        <v>1.4214641080312722E-2</v>
      </c>
      <c r="AV89" s="3">
        <f>VLOOKUP($C89,'Team Fixtures'!$A$2:$V$21,20,FALSE)</f>
        <v>0.87939146110891264</v>
      </c>
      <c r="AW89" s="3">
        <f>VLOOKUP($C89,'Team Fixtures'!$A$2:$V$21,21,FALSE)</f>
        <v>-0.86517682002859997</v>
      </c>
      <c r="AX89" s="3" t="str">
        <f>VLOOKUP($C89,'Team Fixtures'!$A$2:$V$21,22,FALSE)</f>
        <v>A</v>
      </c>
      <c r="AY89" s="22">
        <f t="shared" si="36"/>
        <v>0</v>
      </c>
      <c r="AZ89" s="5">
        <f t="shared" si="37"/>
        <v>0</v>
      </c>
      <c r="BA89" s="20">
        <f t="shared" si="29"/>
        <v>0</v>
      </c>
      <c r="BB89" s="15">
        <f t="shared" si="30"/>
        <v>0</v>
      </c>
    </row>
    <row r="90" spans="1:54" x14ac:dyDescent="0.25">
      <c r="A90" t="str">
        <f>'Players Full'!CU90</f>
        <v>Darko Churlinov</v>
      </c>
      <c r="B90" t="str">
        <f>VLOOKUP(_xlfn.CONCAT('Players Full'!AK90,'Players Full'!BV90),'Players Summarised'!$A$1:$T$1000,20,0)</f>
        <v>MID</v>
      </c>
      <c r="C90" t="str">
        <f>VLOOKUP('Players Full'!CF90,Teams!$A$1:$G$21,6,0)</f>
        <v>Burnley</v>
      </c>
      <c r="D90">
        <f>'Players Full'!BD90/10</f>
        <v>5</v>
      </c>
      <c r="E90" s="10">
        <f>IFERROR(VLOOKUP($A90,'Starting Lineups'!$A$2:$C$510,3,FALSE),0)</f>
        <v>0</v>
      </c>
      <c r="F90" s="5" t="e">
        <f>VLOOKUP(A90,'Score &amp; Assist'!$A$1:$G$2000,6,0)</f>
        <v>#N/A</v>
      </c>
      <c r="G90" s="5" t="e">
        <f t="shared" si="19"/>
        <v>#N/A</v>
      </c>
      <c r="H90" s="5" t="e">
        <f t="shared" si="31"/>
        <v>#N/A</v>
      </c>
      <c r="I90" s="5" t="e">
        <f>VLOOKUP(A90,'Score &amp; Assist'!$A$1:$G$2000,7,0)</f>
        <v>#N/A</v>
      </c>
      <c r="J90" s="5" t="e">
        <f>VLOOKUP(A90,'Yellow Card'!$C$1:$E$987,3,0)</f>
        <v>#N/A</v>
      </c>
      <c r="K90" s="5">
        <f>VLOOKUP(C90,'Team Clean Sheet'!$C$2:$F$21,4,0)</f>
        <v>0.35467980295566504</v>
      </c>
      <c r="L90" s="5">
        <f>VLOOKUP(C90,'Team Total Goals'!$D$2:$N$21,10,0)</f>
        <v>0.29039301310043669</v>
      </c>
      <c r="M90" s="5">
        <f>VLOOKUP(C90,'Team Total Goals'!$D$2:$N$21,11,0)</f>
        <v>3.7393557941503147E-2</v>
      </c>
      <c r="N90" s="5" t="e">
        <f>VLOOKUP(A90,'Goalkeeper Saves'!$D$2:$N$15,10,0)</f>
        <v>#N/A</v>
      </c>
      <c r="O90" s="5" t="e">
        <f>VLOOKUP(A90,'Goalkeeper Saves'!$D$2:$N$15,11,0)</f>
        <v>#N/A</v>
      </c>
      <c r="P90" s="5">
        <f>IF(B90="DEF",IFERROR(VLOOKUP(A90,'Defensive Contribution - DEF'!A88:H586,8,FALSE),'Defensive Contribution - DEF'!K$2),0)</f>
        <v>0</v>
      </c>
      <c r="Q90" s="5">
        <f>IF(B90="MID",IFERROR(VLOOKUP(A90,'Defensive Contribution - MID'!A$2:I$500,9,FALSE),'Defensive Contribution - MID'!L$2),0)</f>
        <v>0.3857500506789166</v>
      </c>
      <c r="R90" s="22">
        <f t="shared" si="32"/>
        <v>0</v>
      </c>
      <c r="S90" s="5">
        <f t="shared" si="20"/>
        <v>0</v>
      </c>
      <c r="T90" s="20">
        <f t="shared" si="21"/>
        <v>0</v>
      </c>
      <c r="U90" s="3">
        <f>VLOOKUP($C90,'Team Fixtures'!$A$2:$Q$21,2,FALSE)</f>
        <v>1.4214641080312722E-2</v>
      </c>
      <c r="V90" s="3">
        <f>VLOOKUP($C90,'Team Fixtures'!$A$2:$Q$21,4,FALSE)</f>
        <v>1.8674136321195144E-2</v>
      </c>
      <c r="W90" s="3">
        <f>VLOOKUP($C90,'Team Fixtures'!$A$2:$Q$21,5,FALSE)</f>
        <v>-4.4594952408824225E-3</v>
      </c>
      <c r="X90" s="3" t="str">
        <f>VLOOKUP($C90,'Team Fixtures'!$A$2:$Q$21,6,FALSE)</f>
        <v>H</v>
      </c>
      <c r="Y90" s="25">
        <f t="shared" si="22"/>
        <v>0</v>
      </c>
      <c r="Z90" s="3">
        <f>VLOOKUP($C90,'Team Fixtures'!$A$2:$Q$21,2,FALSE)</f>
        <v>1.4214641080312722E-2</v>
      </c>
      <c r="AA90" s="3">
        <f>VLOOKUP($C90,'Team Fixtures'!$A$2:$Q$21,8,FALSE)</f>
        <v>0.52910052910052907</v>
      </c>
      <c r="AB90" s="3">
        <f>VLOOKUP($C90,'Team Fixtures'!$A$2:$Q$21,9,FALSE)</f>
        <v>-0.5148858880202164</v>
      </c>
      <c r="AC90" s="3" t="str">
        <f>VLOOKUP($C90,'Team Fixtures'!$A$2:$Q$21,10,FALSE)</f>
        <v>A</v>
      </c>
      <c r="AD90" s="22">
        <f t="shared" si="33"/>
        <v>0</v>
      </c>
      <c r="AE90" s="5">
        <f t="shared" si="23"/>
        <v>0</v>
      </c>
      <c r="AF90" s="20">
        <f t="shared" si="24"/>
        <v>0</v>
      </c>
      <c r="AG90" s="3">
        <f>VLOOKUP($C90,'Team Fixtures'!$A$2:$Q$21,2,FALSE)</f>
        <v>1.4214641080312722E-2</v>
      </c>
      <c r="AH90" s="3">
        <f>VLOOKUP($C90,'Team Fixtures'!$A$2:$Q$21,12,FALSE)</f>
        <v>0.89678055779750687</v>
      </c>
      <c r="AI90" s="3">
        <f>VLOOKUP($C90,'Team Fixtures'!$A$2:$Q$21,13,FALSE)</f>
        <v>-0.8825659167171942</v>
      </c>
      <c r="AJ90" s="3" t="str">
        <f>VLOOKUP($C90,'Team Fixtures'!$A$2:$Q$21,14,FALSE)</f>
        <v>A</v>
      </c>
      <c r="AK90" s="22">
        <f t="shared" si="34"/>
        <v>0</v>
      </c>
      <c r="AL90" s="5">
        <f t="shared" si="25"/>
        <v>0</v>
      </c>
      <c r="AM90" s="20">
        <f t="shared" si="26"/>
        <v>0</v>
      </c>
      <c r="AN90" s="3">
        <f>VLOOKUP($C90,'Team Fixtures'!$A$2:$Q$21,2,FALSE)</f>
        <v>1.4214641080312722E-2</v>
      </c>
      <c r="AO90" s="3">
        <f>VLOOKUP($C90,'Team Fixtures'!$A$2:$Q$21,16,FALSE)</f>
        <v>0.10582010582010581</v>
      </c>
      <c r="AP90" s="3">
        <f>VLOOKUP($C90,'Team Fixtures'!$A$2:$Q$21,17,FALSE)</f>
        <v>-9.1605464739793085E-2</v>
      </c>
      <c r="AQ90" s="3" t="str">
        <f>VLOOKUP($C90,'Team Fixtures'!$A$2:$V$21,18,FALSE)</f>
        <v>H</v>
      </c>
      <c r="AR90" s="22">
        <f t="shared" si="35"/>
        <v>0</v>
      </c>
      <c r="AS90" s="5">
        <f t="shared" si="27"/>
        <v>0</v>
      </c>
      <c r="AT90" s="20">
        <f t="shared" si="28"/>
        <v>0</v>
      </c>
      <c r="AU90" s="3">
        <f>VLOOKUP($C90,'Team Fixtures'!$A$2:$Q$21,2,FALSE)</f>
        <v>1.4214641080312722E-2</v>
      </c>
      <c r="AV90" s="3">
        <f>VLOOKUP($C90,'Team Fixtures'!$A$2:$V$21,20,FALSE)</f>
        <v>0.87939146110891264</v>
      </c>
      <c r="AW90" s="3">
        <f>VLOOKUP($C90,'Team Fixtures'!$A$2:$V$21,21,FALSE)</f>
        <v>-0.86517682002859997</v>
      </c>
      <c r="AX90" s="3" t="str">
        <f>VLOOKUP($C90,'Team Fixtures'!$A$2:$V$21,22,FALSE)</f>
        <v>A</v>
      </c>
      <c r="AY90" s="22">
        <f t="shared" si="36"/>
        <v>0</v>
      </c>
      <c r="AZ90" s="5">
        <f t="shared" si="37"/>
        <v>0</v>
      </c>
      <c r="BA90" s="20">
        <f t="shared" si="29"/>
        <v>0</v>
      </c>
      <c r="BB90" s="15">
        <f t="shared" si="30"/>
        <v>0</v>
      </c>
    </row>
    <row r="91" spans="1:54" x14ac:dyDescent="0.25">
      <c r="A91" t="str">
        <f>'Players Full'!CU91</f>
        <v>Josh Cullen</v>
      </c>
      <c r="B91" t="str">
        <f>VLOOKUP(_xlfn.CONCAT('Players Full'!AK91,'Players Full'!BV91),'Players Summarised'!$A$1:$T$1000,20,0)</f>
        <v>MID</v>
      </c>
      <c r="C91" t="str">
        <f>VLOOKUP('Players Full'!CF91,Teams!$A$1:$G$21,6,0)</f>
        <v>Burnley</v>
      </c>
      <c r="D91">
        <f>'Players Full'!BD91/10</f>
        <v>5</v>
      </c>
      <c r="E91" s="10">
        <f>IFERROR(VLOOKUP($A91,'Starting Lineups'!$A$2:$C$510,3,FALSE),0)</f>
        <v>1</v>
      </c>
      <c r="F91" s="5">
        <f>VLOOKUP(A91,'Score &amp; Assist'!$A$1:$G$2000,6,0)</f>
        <v>0.10025062656641603</v>
      </c>
      <c r="G91" s="5">
        <f t="shared" si="19"/>
        <v>0.01</v>
      </c>
      <c r="H91" s="5">
        <f t="shared" si="31"/>
        <v>0</v>
      </c>
      <c r="I91" s="5">
        <f>VLOOKUP(A91,'Score &amp; Assist'!$A$1:$G$2000,7,0)</f>
        <v>9.5238095238095233E-2</v>
      </c>
      <c r="J91" s="5">
        <f>VLOOKUP(A91,'Yellow Card'!$C$1:$E$987,3,0)</f>
        <v>0.23809523809523808</v>
      </c>
      <c r="K91" s="5">
        <f>VLOOKUP(C91,'Team Clean Sheet'!$C$2:$F$21,4,0)</f>
        <v>0.35467980295566504</v>
      </c>
      <c r="L91" s="5">
        <f>VLOOKUP(C91,'Team Total Goals'!$D$2:$N$21,10,0)</f>
        <v>0.29039301310043669</v>
      </c>
      <c r="M91" s="5">
        <f>VLOOKUP(C91,'Team Total Goals'!$D$2:$N$21,11,0)</f>
        <v>3.7393557941503147E-2</v>
      </c>
      <c r="N91" s="5" t="e">
        <f>VLOOKUP(A91,'Goalkeeper Saves'!$D$2:$N$15,10,0)</f>
        <v>#N/A</v>
      </c>
      <c r="O91" s="5" t="e">
        <f>VLOOKUP(A91,'Goalkeeper Saves'!$D$2:$N$15,11,0)</f>
        <v>#N/A</v>
      </c>
      <c r="P91" s="5">
        <f>IF(B91="DEF",IFERROR(VLOOKUP(A91,'Defensive Contribution - DEF'!A89:H587,8,FALSE),'Defensive Contribution - DEF'!K$2),0)</f>
        <v>0</v>
      </c>
      <c r="Q91" s="5">
        <f>IF(B91="MID",IFERROR(VLOOKUP(A91,'Defensive Contribution - MID'!A$2:I$500,9,FALSE),'Defensive Contribution - MID'!L$2),0)</f>
        <v>0.3857500506789166</v>
      </c>
      <c r="R91" s="22">
        <f t="shared" si="32"/>
        <v>3.7250520847646258</v>
      </c>
      <c r="S91" s="5">
        <f t="shared" si="20"/>
        <v>6.6581675137833529E-2</v>
      </c>
      <c r="T91" s="20">
        <f t="shared" si="21"/>
        <v>3.8582154350402931</v>
      </c>
      <c r="U91" s="3">
        <f>VLOOKUP($C91,'Team Fixtures'!$A$2:$Q$21,2,FALSE)</f>
        <v>1.4214641080312722E-2</v>
      </c>
      <c r="V91" s="3">
        <f>VLOOKUP($C91,'Team Fixtures'!$A$2:$Q$21,4,FALSE)</f>
        <v>1.8674136321195144E-2</v>
      </c>
      <c r="W91" s="3">
        <f>VLOOKUP($C91,'Team Fixtures'!$A$2:$Q$21,5,FALSE)</f>
        <v>-4.4594952408824225E-3</v>
      </c>
      <c r="X91" s="3" t="str">
        <f>VLOOKUP($C91,'Team Fixtures'!$A$2:$Q$21,6,FALSE)</f>
        <v>H</v>
      </c>
      <c r="Y91" s="25">
        <f t="shared" si="22"/>
        <v>1.0972295398129921</v>
      </c>
      <c r="Z91" s="3">
        <f>VLOOKUP($C91,'Team Fixtures'!$A$2:$Q$21,2,FALSE)</f>
        <v>1.4214641080312722E-2</v>
      </c>
      <c r="AA91" s="3">
        <f>VLOOKUP($C91,'Team Fixtures'!$A$2:$Q$21,8,FALSE)</f>
        <v>0.52910052910052907</v>
      </c>
      <c r="AB91" s="3">
        <f>VLOOKUP($C91,'Team Fixtures'!$A$2:$Q$21,9,FALSE)</f>
        <v>-0.5148858880202164</v>
      </c>
      <c r="AC91" s="3" t="str">
        <f>VLOOKUP($C91,'Team Fixtures'!$A$2:$Q$21,10,FALSE)</f>
        <v>A</v>
      </c>
      <c r="AD91" s="22">
        <f t="shared" si="33"/>
        <v>3.2020506068514685</v>
      </c>
      <c r="AE91" s="5">
        <f t="shared" si="23"/>
        <v>5.4279634374360244E-2</v>
      </c>
      <c r="AF91" s="20">
        <f t="shared" si="24"/>
        <v>3.3106098756001892</v>
      </c>
      <c r="AG91" s="3">
        <f>VLOOKUP($C91,'Team Fixtures'!$A$2:$Q$21,2,FALSE)</f>
        <v>1.4214641080312722E-2</v>
      </c>
      <c r="AH91" s="3">
        <f>VLOOKUP($C91,'Team Fixtures'!$A$2:$Q$21,12,FALSE)</f>
        <v>0.89678055779750687</v>
      </c>
      <c r="AI91" s="3">
        <f>VLOOKUP($C91,'Team Fixtures'!$A$2:$Q$21,13,FALSE)</f>
        <v>-0.8825659167171942</v>
      </c>
      <c r="AJ91" s="3" t="str">
        <f>VLOOKUP($C91,'Team Fixtures'!$A$2:$Q$21,14,FALSE)</f>
        <v>A</v>
      </c>
      <c r="AK91" s="22">
        <f t="shared" si="34"/>
        <v>3.1959991660211839</v>
      </c>
      <c r="AL91" s="5">
        <f t="shared" si="25"/>
        <v>5.4137292383150293E-2</v>
      </c>
      <c r="AM91" s="20">
        <f t="shared" si="26"/>
        <v>3.3042737507874844</v>
      </c>
      <c r="AN91" s="3">
        <f>VLOOKUP($C91,'Team Fixtures'!$A$2:$Q$21,2,FALSE)</f>
        <v>1.4214641080312722E-2</v>
      </c>
      <c r="AO91" s="3">
        <f>VLOOKUP($C91,'Team Fixtures'!$A$2:$Q$21,16,FALSE)</f>
        <v>0.10582010582010581</v>
      </c>
      <c r="AP91" s="3">
        <f>VLOOKUP($C91,'Team Fixtures'!$A$2:$Q$21,17,FALSE)</f>
        <v>-9.1605464739793085E-2</v>
      </c>
      <c r="AQ91" s="3" t="str">
        <f>VLOOKUP($C91,'Team Fixtures'!$A$2:$V$21,18,FALSE)</f>
        <v>H</v>
      </c>
      <c r="AR91" s="22">
        <f t="shared" si="35"/>
        <v>3.7236177977844784</v>
      </c>
      <c r="AS91" s="5">
        <f t="shared" si="27"/>
        <v>6.654793783948651E-2</v>
      </c>
      <c r="AT91" s="20">
        <f t="shared" si="28"/>
        <v>3.8567136734634513</v>
      </c>
      <c r="AU91" s="3">
        <f>VLOOKUP($C91,'Team Fixtures'!$A$2:$Q$21,2,FALSE)</f>
        <v>1.4214641080312722E-2</v>
      </c>
      <c r="AV91" s="3">
        <f>VLOOKUP($C91,'Team Fixtures'!$A$2:$V$21,20,FALSE)</f>
        <v>0.87939146110891264</v>
      </c>
      <c r="AW91" s="3">
        <f>VLOOKUP($C91,'Team Fixtures'!$A$2:$V$21,21,FALSE)</f>
        <v>-0.86517682002859997</v>
      </c>
      <c r="AX91" s="3" t="str">
        <f>VLOOKUP($C91,'Team Fixtures'!$A$2:$V$21,22,FALSE)</f>
        <v>A</v>
      </c>
      <c r="AY91" s="22">
        <f t="shared" si="36"/>
        <v>3.1962853634795443</v>
      </c>
      <c r="AZ91" s="5">
        <f t="shared" si="37"/>
        <v>5.4144024319765838E-2</v>
      </c>
      <c r="BA91" s="20">
        <f t="shared" si="29"/>
        <v>3.3045734121190762</v>
      </c>
      <c r="BB91" s="15">
        <f t="shared" si="30"/>
        <v>12.428247340104223</v>
      </c>
    </row>
    <row r="92" spans="1:54" x14ac:dyDescent="0.25">
      <c r="A92" t="str">
        <f>'Players Full'!CU92</f>
        <v>Marcus Edwards</v>
      </c>
      <c r="B92" t="str">
        <f>VLOOKUP(_xlfn.CONCAT('Players Full'!AK92,'Players Full'!BV92),'Players Summarised'!$A$1:$T$1000,20,0)</f>
        <v>MID</v>
      </c>
      <c r="C92" t="str">
        <f>VLOOKUP('Players Full'!CF92,Teams!$A$1:$G$21,6,0)</f>
        <v>Burnley</v>
      </c>
      <c r="D92">
        <f>'Players Full'!BD92/10</f>
        <v>5</v>
      </c>
      <c r="E92" s="10">
        <f>IFERROR(VLOOKUP($A92,'Starting Lineups'!$A$2:$C$510,3,FALSE),0)</f>
        <v>0</v>
      </c>
      <c r="F92" s="5">
        <f>VLOOKUP(A92,'Score &amp; Assist'!$A$1:$G$2000,6,0)</f>
        <v>0.23809523809523808</v>
      </c>
      <c r="G92" s="5">
        <f t="shared" si="19"/>
        <v>0.01</v>
      </c>
      <c r="H92" s="5">
        <f t="shared" si="31"/>
        <v>0</v>
      </c>
      <c r="I92" s="5">
        <f>VLOOKUP(A92,'Score &amp; Assist'!$A$1:$G$2000,7,0)</f>
        <v>9.5238095238095233E-2</v>
      </c>
      <c r="J92" s="5">
        <f>VLOOKUP(A92,'Yellow Card'!$C$1:$E$987,3,0)</f>
        <v>0.15873015873015872</v>
      </c>
      <c r="K92" s="5">
        <f>VLOOKUP(C92,'Team Clean Sheet'!$C$2:$F$21,4,0)</f>
        <v>0.35467980295566504</v>
      </c>
      <c r="L92" s="5">
        <f>VLOOKUP(C92,'Team Total Goals'!$D$2:$N$21,10,0)</f>
        <v>0.29039301310043669</v>
      </c>
      <c r="M92" s="5">
        <f>VLOOKUP(C92,'Team Total Goals'!$D$2:$N$21,11,0)</f>
        <v>3.7393557941503147E-2</v>
      </c>
      <c r="N92" s="5" t="e">
        <f>VLOOKUP(A92,'Goalkeeper Saves'!$D$2:$N$15,10,0)</f>
        <v>#N/A</v>
      </c>
      <c r="O92" s="5" t="e">
        <f>VLOOKUP(A92,'Goalkeeper Saves'!$D$2:$N$15,11,0)</f>
        <v>#N/A</v>
      </c>
      <c r="P92" s="5">
        <f>IF(B92="DEF",IFERROR(VLOOKUP(A92,'Defensive Contribution - DEF'!A90:H588,8,FALSE),'Defensive Contribution - DEF'!K$2),0)</f>
        <v>0</v>
      </c>
      <c r="Q92" s="5">
        <f>IF(B92="MID",IFERROR(VLOOKUP(A92,'Defensive Contribution - MID'!A$2:I$500,9,FALSE),'Defensive Contribution - MID'!L$2),0)</f>
        <v>0.3857500506789166</v>
      </c>
      <c r="R92" s="22">
        <f t="shared" si="32"/>
        <v>0</v>
      </c>
      <c r="S92" s="5">
        <f t="shared" si="20"/>
        <v>0</v>
      </c>
      <c r="T92" s="20">
        <f t="shared" si="21"/>
        <v>0</v>
      </c>
      <c r="U92" s="3">
        <f>VLOOKUP($C92,'Team Fixtures'!$A$2:$Q$21,2,FALSE)</f>
        <v>1.4214641080312722E-2</v>
      </c>
      <c r="V92" s="3">
        <f>VLOOKUP($C92,'Team Fixtures'!$A$2:$Q$21,4,FALSE)</f>
        <v>1.8674136321195144E-2</v>
      </c>
      <c r="W92" s="3">
        <f>VLOOKUP($C92,'Team Fixtures'!$A$2:$Q$21,5,FALSE)</f>
        <v>-4.4594952408824225E-3</v>
      </c>
      <c r="X92" s="3" t="str">
        <f>VLOOKUP($C92,'Team Fixtures'!$A$2:$Q$21,6,FALSE)</f>
        <v>H</v>
      </c>
      <c r="Y92" s="25">
        <f t="shared" si="22"/>
        <v>0</v>
      </c>
      <c r="Z92" s="3">
        <f>VLOOKUP($C92,'Team Fixtures'!$A$2:$Q$21,2,FALSE)</f>
        <v>1.4214641080312722E-2</v>
      </c>
      <c r="AA92" s="3">
        <f>VLOOKUP($C92,'Team Fixtures'!$A$2:$Q$21,8,FALSE)</f>
        <v>0.52910052910052907</v>
      </c>
      <c r="AB92" s="3">
        <f>VLOOKUP($C92,'Team Fixtures'!$A$2:$Q$21,9,FALSE)</f>
        <v>-0.5148858880202164</v>
      </c>
      <c r="AC92" s="3" t="str">
        <f>VLOOKUP($C92,'Team Fixtures'!$A$2:$Q$21,10,FALSE)</f>
        <v>A</v>
      </c>
      <c r="AD92" s="22">
        <f t="shared" si="33"/>
        <v>0</v>
      </c>
      <c r="AE92" s="5">
        <f t="shared" si="23"/>
        <v>0</v>
      </c>
      <c r="AF92" s="20">
        <f t="shared" si="24"/>
        <v>0</v>
      </c>
      <c r="AG92" s="3">
        <f>VLOOKUP($C92,'Team Fixtures'!$A$2:$Q$21,2,FALSE)</f>
        <v>1.4214641080312722E-2</v>
      </c>
      <c r="AH92" s="3">
        <f>VLOOKUP($C92,'Team Fixtures'!$A$2:$Q$21,12,FALSE)</f>
        <v>0.89678055779750687</v>
      </c>
      <c r="AI92" s="3">
        <f>VLOOKUP($C92,'Team Fixtures'!$A$2:$Q$21,13,FALSE)</f>
        <v>-0.8825659167171942</v>
      </c>
      <c r="AJ92" s="3" t="str">
        <f>VLOOKUP($C92,'Team Fixtures'!$A$2:$Q$21,14,FALSE)</f>
        <v>A</v>
      </c>
      <c r="AK92" s="22">
        <f t="shared" si="34"/>
        <v>0</v>
      </c>
      <c r="AL92" s="5">
        <f t="shared" si="25"/>
        <v>0</v>
      </c>
      <c r="AM92" s="20">
        <f t="shared" si="26"/>
        <v>0</v>
      </c>
      <c r="AN92" s="3">
        <f>VLOOKUP($C92,'Team Fixtures'!$A$2:$Q$21,2,FALSE)</f>
        <v>1.4214641080312722E-2</v>
      </c>
      <c r="AO92" s="3">
        <f>VLOOKUP($C92,'Team Fixtures'!$A$2:$Q$21,16,FALSE)</f>
        <v>0.10582010582010581</v>
      </c>
      <c r="AP92" s="3">
        <f>VLOOKUP($C92,'Team Fixtures'!$A$2:$Q$21,17,FALSE)</f>
        <v>-9.1605464739793085E-2</v>
      </c>
      <c r="AQ92" s="3" t="str">
        <f>VLOOKUP($C92,'Team Fixtures'!$A$2:$V$21,18,FALSE)</f>
        <v>H</v>
      </c>
      <c r="AR92" s="22">
        <f t="shared" si="35"/>
        <v>0</v>
      </c>
      <c r="AS92" s="5">
        <f t="shared" si="27"/>
        <v>0</v>
      </c>
      <c r="AT92" s="20">
        <f t="shared" si="28"/>
        <v>0</v>
      </c>
      <c r="AU92" s="3">
        <f>VLOOKUP($C92,'Team Fixtures'!$A$2:$Q$21,2,FALSE)</f>
        <v>1.4214641080312722E-2</v>
      </c>
      <c r="AV92" s="3">
        <f>VLOOKUP($C92,'Team Fixtures'!$A$2:$V$21,20,FALSE)</f>
        <v>0.87939146110891264</v>
      </c>
      <c r="AW92" s="3">
        <f>VLOOKUP($C92,'Team Fixtures'!$A$2:$V$21,21,FALSE)</f>
        <v>-0.86517682002859997</v>
      </c>
      <c r="AX92" s="3" t="str">
        <f>VLOOKUP($C92,'Team Fixtures'!$A$2:$V$21,22,FALSE)</f>
        <v>A</v>
      </c>
      <c r="AY92" s="22">
        <f t="shared" si="36"/>
        <v>0</v>
      </c>
      <c r="AZ92" s="5">
        <f t="shared" si="37"/>
        <v>0</v>
      </c>
      <c r="BA92" s="20">
        <f t="shared" si="29"/>
        <v>0</v>
      </c>
      <c r="BB92" s="15">
        <f t="shared" si="30"/>
        <v>0</v>
      </c>
    </row>
    <row r="93" spans="1:54" x14ac:dyDescent="0.25">
      <c r="A93" t="str">
        <f>'Players Full'!CU93</f>
        <v>Hannibal Mejbri</v>
      </c>
      <c r="B93" t="str">
        <f>VLOOKUP(_xlfn.CONCAT('Players Full'!AK93,'Players Full'!BV93),'Players Summarised'!$A$1:$T$1000,20,0)</f>
        <v>MID</v>
      </c>
      <c r="C93" t="str">
        <f>VLOOKUP('Players Full'!CF93,Teams!$A$1:$G$21,6,0)</f>
        <v>Burnley</v>
      </c>
      <c r="D93">
        <f>'Players Full'!BD93/10</f>
        <v>5</v>
      </c>
      <c r="E93" s="10">
        <f>IFERROR(VLOOKUP($A93,'Starting Lineups'!$A$2:$C$510,3,FALSE),0)</f>
        <v>1</v>
      </c>
      <c r="F93" s="5">
        <f>VLOOKUP(A93,'Score &amp; Assist'!$A$1:$G$2000,6,0)</f>
        <v>0.14652014652014653</v>
      </c>
      <c r="G93" s="5">
        <f t="shared" si="19"/>
        <v>0.01</v>
      </c>
      <c r="H93" s="5">
        <f t="shared" si="31"/>
        <v>0</v>
      </c>
      <c r="I93" s="5">
        <f>VLOOKUP(A93,'Score &amp; Assist'!$A$1:$G$2000,7,0)</f>
        <v>0.11904761904761904</v>
      </c>
      <c r="J93" s="5">
        <f>VLOOKUP(A93,'Yellow Card'!$C$1:$E$987,3,0)</f>
        <v>0.28011204481792717</v>
      </c>
      <c r="K93" s="5">
        <f>VLOOKUP(C93,'Team Clean Sheet'!$C$2:$F$21,4,0)</f>
        <v>0.35467980295566504</v>
      </c>
      <c r="L93" s="5">
        <f>VLOOKUP(C93,'Team Total Goals'!$D$2:$N$21,10,0)</f>
        <v>0.29039301310043669</v>
      </c>
      <c r="M93" s="5">
        <f>VLOOKUP(C93,'Team Total Goals'!$D$2:$N$21,11,0)</f>
        <v>3.7393557941503147E-2</v>
      </c>
      <c r="N93" s="5" t="e">
        <f>VLOOKUP(A93,'Goalkeeper Saves'!$D$2:$N$15,10,0)</f>
        <v>#N/A</v>
      </c>
      <c r="O93" s="5" t="e">
        <f>VLOOKUP(A93,'Goalkeeper Saves'!$D$2:$N$15,11,0)</f>
        <v>#N/A</v>
      </c>
      <c r="P93" s="5">
        <f>IF(B93="DEF",IFERROR(VLOOKUP(A93,'Defensive Contribution - DEF'!A91:H589,8,FALSE),'Defensive Contribution - DEF'!K$2),0)</f>
        <v>0</v>
      </c>
      <c r="Q93" s="5">
        <f>IF(B93="MID",IFERROR(VLOOKUP(A93,'Defensive Contribution - MID'!A$2:I$500,9,FALSE),'Defensive Contribution - MID'!L$2),0)</f>
        <v>0.3857500506789166</v>
      </c>
      <c r="R93" s="22">
        <f t="shared" si="32"/>
        <v>3.985811449239161</v>
      </c>
      <c r="S93" s="5">
        <f t="shared" si="20"/>
        <v>7.2715256909003545E-2</v>
      </c>
      <c r="T93" s="20">
        <f t="shared" si="21"/>
        <v>4.1312419630571684</v>
      </c>
      <c r="U93" s="3">
        <f>VLOOKUP($C93,'Team Fixtures'!$A$2:$Q$21,2,FALSE)</f>
        <v>1.4214641080312722E-2</v>
      </c>
      <c r="V93" s="3">
        <f>VLOOKUP($C93,'Team Fixtures'!$A$2:$Q$21,4,FALSE)</f>
        <v>1.8674136321195144E-2</v>
      </c>
      <c r="W93" s="3">
        <f>VLOOKUP($C93,'Team Fixtures'!$A$2:$Q$21,5,FALSE)</f>
        <v>-4.4594952408824225E-3</v>
      </c>
      <c r="X93" s="3" t="str">
        <f>VLOOKUP($C93,'Team Fixtures'!$A$2:$Q$21,6,FALSE)</f>
        <v>H</v>
      </c>
      <c r="Y93" s="25">
        <f t="shared" si="22"/>
        <v>1.1740372920198718</v>
      </c>
      <c r="Z93" s="3">
        <f>VLOOKUP($C93,'Team Fixtures'!$A$2:$Q$21,2,FALSE)</f>
        <v>1.4214641080312722E-2</v>
      </c>
      <c r="AA93" s="3">
        <f>VLOOKUP($C93,'Team Fixtures'!$A$2:$Q$21,8,FALSE)</f>
        <v>0.52910052910052907</v>
      </c>
      <c r="AB93" s="3">
        <f>VLOOKUP($C93,'Team Fixtures'!$A$2:$Q$21,9,FALSE)</f>
        <v>-0.5148858880202164</v>
      </c>
      <c r="AC93" s="3" t="str">
        <f>VLOOKUP($C93,'Team Fixtures'!$A$2:$Q$21,10,FALSE)</f>
        <v>A</v>
      </c>
      <c r="AD93" s="22">
        <f t="shared" si="33"/>
        <v>3.42619906498253</v>
      </c>
      <c r="AE93" s="5">
        <f t="shared" si="23"/>
        <v>5.9552054406519075E-2</v>
      </c>
      <c r="AF93" s="20">
        <f t="shared" si="24"/>
        <v>3.5453031737955683</v>
      </c>
      <c r="AG93" s="3">
        <f>VLOOKUP($C93,'Team Fixtures'!$A$2:$Q$21,2,FALSE)</f>
        <v>1.4214641080312722E-2</v>
      </c>
      <c r="AH93" s="3">
        <f>VLOOKUP($C93,'Team Fixtures'!$A$2:$Q$21,12,FALSE)</f>
        <v>0.89678055779750687</v>
      </c>
      <c r="AI93" s="3">
        <f>VLOOKUP($C93,'Team Fixtures'!$A$2:$Q$21,13,FALSE)</f>
        <v>-0.8825659167171942</v>
      </c>
      <c r="AJ93" s="3" t="str">
        <f>VLOOKUP($C93,'Team Fixtures'!$A$2:$Q$21,14,FALSE)</f>
        <v>A</v>
      </c>
      <c r="AK93" s="22">
        <f t="shared" si="34"/>
        <v>3.419724014004212</v>
      </c>
      <c r="AL93" s="5">
        <f t="shared" si="25"/>
        <v>5.939974825740707E-2</v>
      </c>
      <c r="AM93" s="20">
        <f t="shared" si="26"/>
        <v>3.5385235105190262</v>
      </c>
      <c r="AN93" s="3">
        <f>VLOOKUP($C93,'Team Fixtures'!$A$2:$Q$21,2,FALSE)</f>
        <v>1.4214641080312722E-2</v>
      </c>
      <c r="AO93" s="3">
        <f>VLOOKUP($C93,'Team Fixtures'!$A$2:$Q$21,16,FALSE)</f>
        <v>0.10582010582010581</v>
      </c>
      <c r="AP93" s="3">
        <f>VLOOKUP($C93,'Team Fixtures'!$A$2:$Q$21,17,FALSE)</f>
        <v>-9.1605464739793085E-2</v>
      </c>
      <c r="AQ93" s="3" t="str">
        <f>VLOOKUP($C93,'Team Fixtures'!$A$2:$V$21,18,FALSE)</f>
        <v>H</v>
      </c>
      <c r="AR93" s="22">
        <f t="shared" si="35"/>
        <v>3.9842767599685467</v>
      </c>
      <c r="AS93" s="5">
        <f t="shared" si="27"/>
        <v>7.2679157947980161E-2</v>
      </c>
      <c r="AT93" s="20">
        <f t="shared" si="28"/>
        <v>4.1296350758645071</v>
      </c>
      <c r="AU93" s="3">
        <f>VLOOKUP($C93,'Team Fixtures'!$A$2:$Q$21,2,FALSE)</f>
        <v>1.4214641080312722E-2</v>
      </c>
      <c r="AV93" s="3">
        <f>VLOOKUP($C93,'Team Fixtures'!$A$2:$V$21,20,FALSE)</f>
        <v>0.87939146110891264</v>
      </c>
      <c r="AW93" s="3">
        <f>VLOOKUP($C93,'Team Fixtures'!$A$2:$V$21,21,FALSE)</f>
        <v>-0.86517682002859997</v>
      </c>
      <c r="AX93" s="3" t="str">
        <f>VLOOKUP($C93,'Team Fixtures'!$A$2:$V$21,22,FALSE)</f>
        <v>A</v>
      </c>
      <c r="AY93" s="22">
        <f t="shared" si="36"/>
        <v>3.4200302457240155</v>
      </c>
      <c r="AZ93" s="5">
        <f t="shared" si="37"/>
        <v>5.9406951439920294E-2</v>
      </c>
      <c r="BA93" s="20">
        <f t="shared" si="29"/>
        <v>3.538844148603856</v>
      </c>
      <c r="BB93" s="15">
        <f t="shared" si="30"/>
        <v>13.30855306931374</v>
      </c>
    </row>
    <row r="94" spans="1:54" x14ac:dyDescent="0.25">
      <c r="A94" t="str">
        <f>'Players Full'!CU94</f>
        <v>Luca Koleosho</v>
      </c>
      <c r="B94" t="str">
        <f>VLOOKUP(_xlfn.CONCAT('Players Full'!AK94,'Players Full'!BV94),'Players Summarised'!$A$1:$T$1000,20,0)</f>
        <v>MID</v>
      </c>
      <c r="C94" t="str">
        <f>VLOOKUP('Players Full'!CF94,Teams!$A$1:$G$21,6,0)</f>
        <v>Burnley</v>
      </c>
      <c r="D94">
        <f>'Players Full'!BD94/10</f>
        <v>5</v>
      </c>
      <c r="E94" s="10">
        <f>IFERROR(VLOOKUP($A94,'Starting Lineups'!$A$2:$C$510,3,FALSE),0)</f>
        <v>0</v>
      </c>
      <c r="F94" s="5">
        <f>VLOOKUP(A94,'Score &amp; Assist'!$A$1:$G$2000,6,0)</f>
        <v>0.19047619047619047</v>
      </c>
      <c r="G94" s="5">
        <f t="shared" si="19"/>
        <v>0.01</v>
      </c>
      <c r="H94" s="5">
        <f t="shared" si="31"/>
        <v>0</v>
      </c>
      <c r="I94" s="5">
        <f>VLOOKUP(A94,'Score &amp; Assist'!$A$1:$G$2000,7,0)</f>
        <v>0.13605442176870747</v>
      </c>
      <c r="J94" s="5">
        <f>VLOOKUP(A94,'Yellow Card'!$C$1:$E$987,3,0)</f>
        <v>0.13605442176870747</v>
      </c>
      <c r="K94" s="5">
        <f>VLOOKUP(C94,'Team Clean Sheet'!$C$2:$F$21,4,0)</f>
        <v>0.35467980295566504</v>
      </c>
      <c r="L94" s="5">
        <f>VLOOKUP(C94,'Team Total Goals'!$D$2:$N$21,10,0)</f>
        <v>0.29039301310043669</v>
      </c>
      <c r="M94" s="5">
        <f>VLOOKUP(C94,'Team Total Goals'!$D$2:$N$21,11,0)</f>
        <v>3.7393557941503147E-2</v>
      </c>
      <c r="N94" s="5" t="e">
        <f>VLOOKUP(A94,'Goalkeeper Saves'!$D$2:$N$15,10,0)</f>
        <v>#N/A</v>
      </c>
      <c r="O94" s="5" t="e">
        <f>VLOOKUP(A94,'Goalkeeper Saves'!$D$2:$N$15,11,0)</f>
        <v>#N/A</v>
      </c>
      <c r="P94" s="5">
        <f>IF(B94="DEF",IFERROR(VLOOKUP(A94,'Defensive Contribution - DEF'!A92:H590,8,FALSE),'Defensive Contribution - DEF'!K$2),0)</f>
        <v>0</v>
      </c>
      <c r="Q94" s="5">
        <f>IF(B94="MID",IFERROR(VLOOKUP(A94,'Defensive Contribution - MID'!A$2:I$500,9,FALSE),'Defensive Contribution - MID'!L$2),0)</f>
        <v>0.3857500506789166</v>
      </c>
      <c r="R94" s="22">
        <f t="shared" si="32"/>
        <v>0</v>
      </c>
      <c r="S94" s="5">
        <f t="shared" si="20"/>
        <v>0</v>
      </c>
      <c r="T94" s="20">
        <f t="shared" si="21"/>
        <v>0</v>
      </c>
      <c r="U94" s="3">
        <f>VLOOKUP($C94,'Team Fixtures'!$A$2:$Q$21,2,FALSE)</f>
        <v>1.4214641080312722E-2</v>
      </c>
      <c r="V94" s="3">
        <f>VLOOKUP($C94,'Team Fixtures'!$A$2:$Q$21,4,FALSE)</f>
        <v>1.8674136321195144E-2</v>
      </c>
      <c r="W94" s="3">
        <f>VLOOKUP($C94,'Team Fixtures'!$A$2:$Q$21,5,FALSE)</f>
        <v>-4.4594952408824225E-3</v>
      </c>
      <c r="X94" s="3" t="str">
        <f>VLOOKUP($C94,'Team Fixtures'!$A$2:$Q$21,6,FALSE)</f>
        <v>H</v>
      </c>
      <c r="Y94" s="25">
        <f t="shared" si="22"/>
        <v>0</v>
      </c>
      <c r="Z94" s="3">
        <f>VLOOKUP($C94,'Team Fixtures'!$A$2:$Q$21,2,FALSE)</f>
        <v>1.4214641080312722E-2</v>
      </c>
      <c r="AA94" s="3">
        <f>VLOOKUP($C94,'Team Fixtures'!$A$2:$Q$21,8,FALSE)</f>
        <v>0.52910052910052907</v>
      </c>
      <c r="AB94" s="3">
        <f>VLOOKUP($C94,'Team Fixtures'!$A$2:$Q$21,9,FALSE)</f>
        <v>-0.5148858880202164</v>
      </c>
      <c r="AC94" s="3" t="str">
        <f>VLOOKUP($C94,'Team Fixtures'!$A$2:$Q$21,10,FALSE)</f>
        <v>A</v>
      </c>
      <c r="AD94" s="22">
        <f t="shared" si="33"/>
        <v>0</v>
      </c>
      <c r="AE94" s="5">
        <f t="shared" si="23"/>
        <v>0</v>
      </c>
      <c r="AF94" s="20">
        <f t="shared" si="24"/>
        <v>0</v>
      </c>
      <c r="AG94" s="3">
        <f>VLOOKUP($C94,'Team Fixtures'!$A$2:$Q$21,2,FALSE)</f>
        <v>1.4214641080312722E-2</v>
      </c>
      <c r="AH94" s="3">
        <f>VLOOKUP($C94,'Team Fixtures'!$A$2:$Q$21,12,FALSE)</f>
        <v>0.89678055779750687</v>
      </c>
      <c r="AI94" s="3">
        <f>VLOOKUP($C94,'Team Fixtures'!$A$2:$Q$21,13,FALSE)</f>
        <v>-0.8825659167171942</v>
      </c>
      <c r="AJ94" s="3" t="str">
        <f>VLOOKUP($C94,'Team Fixtures'!$A$2:$Q$21,14,FALSE)</f>
        <v>A</v>
      </c>
      <c r="AK94" s="22">
        <f t="shared" si="34"/>
        <v>0</v>
      </c>
      <c r="AL94" s="5">
        <f t="shared" si="25"/>
        <v>0</v>
      </c>
      <c r="AM94" s="20">
        <f t="shared" si="26"/>
        <v>0</v>
      </c>
      <c r="AN94" s="3">
        <f>VLOOKUP($C94,'Team Fixtures'!$A$2:$Q$21,2,FALSE)</f>
        <v>1.4214641080312722E-2</v>
      </c>
      <c r="AO94" s="3">
        <f>VLOOKUP($C94,'Team Fixtures'!$A$2:$Q$21,16,FALSE)</f>
        <v>0.10582010582010581</v>
      </c>
      <c r="AP94" s="3">
        <f>VLOOKUP($C94,'Team Fixtures'!$A$2:$Q$21,17,FALSE)</f>
        <v>-9.1605464739793085E-2</v>
      </c>
      <c r="AQ94" s="3" t="str">
        <f>VLOOKUP($C94,'Team Fixtures'!$A$2:$V$21,18,FALSE)</f>
        <v>H</v>
      </c>
      <c r="AR94" s="22">
        <f t="shared" si="35"/>
        <v>0</v>
      </c>
      <c r="AS94" s="5">
        <f t="shared" si="27"/>
        <v>0</v>
      </c>
      <c r="AT94" s="20">
        <f t="shared" si="28"/>
        <v>0</v>
      </c>
      <c r="AU94" s="3">
        <f>VLOOKUP($C94,'Team Fixtures'!$A$2:$Q$21,2,FALSE)</f>
        <v>1.4214641080312722E-2</v>
      </c>
      <c r="AV94" s="3">
        <f>VLOOKUP($C94,'Team Fixtures'!$A$2:$V$21,20,FALSE)</f>
        <v>0.87939146110891264</v>
      </c>
      <c r="AW94" s="3">
        <f>VLOOKUP($C94,'Team Fixtures'!$A$2:$V$21,21,FALSE)</f>
        <v>-0.86517682002859997</v>
      </c>
      <c r="AX94" s="3" t="str">
        <f>VLOOKUP($C94,'Team Fixtures'!$A$2:$V$21,22,FALSE)</f>
        <v>A</v>
      </c>
      <c r="AY94" s="22">
        <f t="shared" si="36"/>
        <v>0</v>
      </c>
      <c r="AZ94" s="5">
        <f t="shared" si="37"/>
        <v>0</v>
      </c>
      <c r="BA94" s="20">
        <f t="shared" si="29"/>
        <v>0</v>
      </c>
      <c r="BB94" s="15">
        <f t="shared" si="30"/>
        <v>0</v>
      </c>
    </row>
    <row r="95" spans="1:54" x14ac:dyDescent="0.25">
      <c r="A95" t="str">
        <f>'Players Full'!CU95</f>
        <v>Josh Laurent</v>
      </c>
      <c r="B95" t="str">
        <f>VLOOKUP(_xlfn.CONCAT('Players Full'!AK95,'Players Full'!BV95),'Players Summarised'!$A$1:$T$1000,20,0)</f>
        <v>MID</v>
      </c>
      <c r="C95" t="str">
        <f>VLOOKUP('Players Full'!CF95,Teams!$A$1:$G$21,6,0)</f>
        <v>Burnley</v>
      </c>
      <c r="D95">
        <f>'Players Full'!BD95/10</f>
        <v>5</v>
      </c>
      <c r="E95" s="10">
        <f>IFERROR(VLOOKUP($A95,'Starting Lineups'!$A$2:$C$510,3,FALSE),0)</f>
        <v>0.25</v>
      </c>
      <c r="F95" s="5">
        <f>VLOOKUP(A95,'Score &amp; Assist'!$A$1:$G$2000,6,0)</f>
        <v>0.12698412698412698</v>
      </c>
      <c r="G95" s="5">
        <f t="shared" si="19"/>
        <v>0.01</v>
      </c>
      <c r="H95" s="5">
        <f t="shared" si="31"/>
        <v>0</v>
      </c>
      <c r="I95" s="5">
        <f>VLOOKUP(A95,'Score &amp; Assist'!$A$1:$G$2000,7,0)</f>
        <v>0.11904761904761904</v>
      </c>
      <c r="J95" s="5">
        <f>VLOOKUP(A95,'Yellow Card'!$C$1:$E$987,3,0)</f>
        <v>0.21994941163532386</v>
      </c>
      <c r="K95" s="5">
        <f>VLOOKUP(C95,'Team Clean Sheet'!$C$2:$F$21,4,0)</f>
        <v>0.35467980295566504</v>
      </c>
      <c r="L95" s="5">
        <f>VLOOKUP(C95,'Team Total Goals'!$D$2:$N$21,10,0)</f>
        <v>0.29039301310043669</v>
      </c>
      <c r="M95" s="5">
        <f>VLOOKUP(C95,'Team Total Goals'!$D$2:$N$21,11,0)</f>
        <v>3.7393557941503147E-2</v>
      </c>
      <c r="N95" s="5" t="e">
        <f>VLOOKUP(A95,'Goalkeeper Saves'!$D$2:$N$15,10,0)</f>
        <v>#N/A</v>
      </c>
      <c r="O95" s="5" t="e">
        <f>VLOOKUP(A95,'Goalkeeper Saves'!$D$2:$N$15,11,0)</f>
        <v>#N/A</v>
      </c>
      <c r="P95" s="5">
        <f>IF(B95="DEF",IFERROR(VLOOKUP(A95,'Defensive Contribution - DEF'!A93:H591,8,FALSE),'Defensive Contribution - DEF'!K$2),0)</f>
        <v>0</v>
      </c>
      <c r="Q95" s="5">
        <f>IF(B95="MID",IFERROR(VLOOKUP(A95,'Defensive Contribution - MID'!A$2:I$500,9,FALSE),'Defensive Contribution - MID'!L$2),0)</f>
        <v>0.3857500506789166</v>
      </c>
      <c r="R95" s="22">
        <f t="shared" si="32"/>
        <v>0.98707349618541662</v>
      </c>
      <c r="S95" s="5">
        <f t="shared" si="20"/>
        <v>2.1789427772733738E-3</v>
      </c>
      <c r="T95" s="20">
        <f t="shared" si="21"/>
        <v>0.99143138173996337</v>
      </c>
      <c r="U95" s="3">
        <f>VLOOKUP($C95,'Team Fixtures'!$A$2:$Q$21,2,FALSE)</f>
        <v>1.4214641080312722E-2</v>
      </c>
      <c r="V95" s="3">
        <f>VLOOKUP($C95,'Team Fixtures'!$A$2:$Q$21,4,FALSE)</f>
        <v>1.8674136321195144E-2</v>
      </c>
      <c r="W95" s="3">
        <f>VLOOKUP($C95,'Team Fixtures'!$A$2:$Q$21,5,FALSE)</f>
        <v>-4.4594952408824225E-3</v>
      </c>
      <c r="X95" s="3" t="str">
        <f>VLOOKUP($C95,'Team Fixtures'!$A$2:$Q$21,6,FALSE)</f>
        <v>H</v>
      </c>
      <c r="Y95" s="25">
        <f t="shared" si="22"/>
        <v>0.29074659181565782</v>
      </c>
      <c r="Z95" s="3">
        <f>VLOOKUP($C95,'Team Fixtures'!$A$2:$Q$21,2,FALSE)</f>
        <v>1.4214641080312722E-2</v>
      </c>
      <c r="AA95" s="3">
        <f>VLOOKUP($C95,'Team Fixtures'!$A$2:$Q$21,8,FALSE)</f>
        <v>0.52910052910052907</v>
      </c>
      <c r="AB95" s="3">
        <f>VLOOKUP($C95,'Team Fixtures'!$A$2:$Q$21,9,FALSE)</f>
        <v>-0.5148858880202164</v>
      </c>
      <c r="AC95" s="3" t="str">
        <f>VLOOKUP($C95,'Team Fixtures'!$A$2:$Q$21,10,FALSE)</f>
        <v>A</v>
      </c>
      <c r="AD95" s="22">
        <f t="shared" si="33"/>
        <v>0.8484872736127731</v>
      </c>
      <c r="AE95" s="5">
        <f t="shared" si="23"/>
        <v>0</v>
      </c>
      <c r="AF95" s="20">
        <f t="shared" si="24"/>
        <v>0.8484872736127731</v>
      </c>
      <c r="AG95" s="3">
        <f>VLOOKUP($C95,'Team Fixtures'!$A$2:$Q$21,2,FALSE)</f>
        <v>1.4214641080312722E-2</v>
      </c>
      <c r="AH95" s="3">
        <f>VLOOKUP($C95,'Team Fixtures'!$A$2:$Q$21,12,FALSE)</f>
        <v>0.89678055779750687</v>
      </c>
      <c r="AI95" s="3">
        <f>VLOOKUP($C95,'Team Fixtures'!$A$2:$Q$21,13,FALSE)</f>
        <v>-0.8825659167171942</v>
      </c>
      <c r="AJ95" s="3" t="str">
        <f>VLOOKUP($C95,'Team Fixtures'!$A$2:$Q$21,14,FALSE)</f>
        <v>A</v>
      </c>
      <c r="AK95" s="22">
        <f t="shared" si="34"/>
        <v>0.8468837478844381</v>
      </c>
      <c r="AL95" s="5">
        <f t="shared" si="25"/>
        <v>0</v>
      </c>
      <c r="AM95" s="20">
        <f t="shared" si="26"/>
        <v>0.8468837478844381</v>
      </c>
      <c r="AN95" s="3">
        <f>VLOOKUP($C95,'Team Fixtures'!$A$2:$Q$21,2,FALSE)</f>
        <v>1.4214641080312722E-2</v>
      </c>
      <c r="AO95" s="3">
        <f>VLOOKUP($C95,'Team Fixtures'!$A$2:$Q$21,16,FALSE)</f>
        <v>0.10582010582010581</v>
      </c>
      <c r="AP95" s="3">
        <f>VLOOKUP($C95,'Team Fixtures'!$A$2:$Q$21,17,FALSE)</f>
        <v>-9.1605464739793085E-2</v>
      </c>
      <c r="AQ95" s="3" t="str">
        <f>VLOOKUP($C95,'Team Fixtures'!$A$2:$V$21,18,FALSE)</f>
        <v>H</v>
      </c>
      <c r="AR95" s="22">
        <f t="shared" si="35"/>
        <v>0.98669343528108244</v>
      </c>
      <c r="AS95" s="5">
        <f t="shared" si="27"/>
        <v>2.1700029846816252E-3</v>
      </c>
      <c r="AT95" s="20">
        <f t="shared" si="28"/>
        <v>0.99103344125044568</v>
      </c>
      <c r="AU95" s="3">
        <f>VLOOKUP($C95,'Team Fixtures'!$A$2:$Q$21,2,FALSE)</f>
        <v>1.4214641080312722E-2</v>
      </c>
      <c r="AV95" s="3">
        <f>VLOOKUP($C95,'Team Fixtures'!$A$2:$V$21,20,FALSE)</f>
        <v>0.87939146110891264</v>
      </c>
      <c r="AW95" s="3">
        <f>VLOOKUP($C95,'Team Fixtures'!$A$2:$V$21,21,FALSE)</f>
        <v>-0.86517682002859997</v>
      </c>
      <c r="AX95" s="3" t="str">
        <f>VLOOKUP($C95,'Team Fixtures'!$A$2:$V$21,22,FALSE)</f>
        <v>A</v>
      </c>
      <c r="AY95" s="22">
        <f t="shared" si="36"/>
        <v>0.84695958519339232</v>
      </c>
      <c r="AZ95" s="5">
        <f t="shared" si="37"/>
        <v>0</v>
      </c>
      <c r="BA95" s="20">
        <f t="shared" si="29"/>
        <v>0.84695958519339232</v>
      </c>
      <c r="BB95" s="15">
        <f t="shared" si="30"/>
        <v>3.1893164145950292</v>
      </c>
    </row>
    <row r="96" spans="1:54" x14ac:dyDescent="0.25">
      <c r="A96" t="str">
        <f>'Players Full'!CU96</f>
        <v>Loum Tchaouna</v>
      </c>
      <c r="B96" t="str">
        <f>VLOOKUP(_xlfn.CONCAT('Players Full'!AK96,'Players Full'!BV96),'Players Summarised'!$A$1:$T$1000,20,0)</f>
        <v>MID</v>
      </c>
      <c r="C96" t="str">
        <f>VLOOKUP('Players Full'!CF96,Teams!$A$1:$G$21,6,0)</f>
        <v>Burnley</v>
      </c>
      <c r="D96">
        <f>'Players Full'!BD96/10</f>
        <v>5</v>
      </c>
      <c r="E96" s="10">
        <f>IFERROR(VLOOKUP($A96,'Starting Lineups'!$A$2:$C$510,3,FALSE),0)</f>
        <v>0</v>
      </c>
      <c r="F96" s="5">
        <f>VLOOKUP(A96,'Score &amp; Assist'!$A$1:$G$2000,6,0)</f>
        <v>0.19047619047619047</v>
      </c>
      <c r="G96" s="5">
        <f t="shared" si="19"/>
        <v>0.01</v>
      </c>
      <c r="H96" s="5">
        <f t="shared" si="31"/>
        <v>0</v>
      </c>
      <c r="I96" s="5">
        <f>VLOOKUP(A96,'Score &amp; Assist'!$A$1:$G$2000,7,0)</f>
        <v>9.5238095238095233E-2</v>
      </c>
      <c r="J96" s="5">
        <f>VLOOKUP(A96,'Yellow Card'!$C$1:$E$987,3,0)</f>
        <v>0.13605442176870747</v>
      </c>
      <c r="K96" s="5">
        <f>VLOOKUP(C96,'Team Clean Sheet'!$C$2:$F$21,4,0)</f>
        <v>0.35467980295566504</v>
      </c>
      <c r="L96" s="5">
        <f>VLOOKUP(C96,'Team Total Goals'!$D$2:$N$21,10,0)</f>
        <v>0.29039301310043669</v>
      </c>
      <c r="M96" s="5">
        <f>VLOOKUP(C96,'Team Total Goals'!$D$2:$N$21,11,0)</f>
        <v>3.7393557941503147E-2</v>
      </c>
      <c r="N96" s="5" t="e">
        <f>VLOOKUP(A96,'Goalkeeper Saves'!$D$2:$N$15,10,0)</f>
        <v>#N/A</v>
      </c>
      <c r="O96" s="5" t="e">
        <f>VLOOKUP(A96,'Goalkeeper Saves'!$D$2:$N$15,11,0)</f>
        <v>#N/A</v>
      </c>
      <c r="P96" s="5">
        <f>IF(B96="DEF",IFERROR(VLOOKUP(A96,'Defensive Contribution - DEF'!A94:H592,8,FALSE),'Defensive Contribution - DEF'!K$2),0)</f>
        <v>0</v>
      </c>
      <c r="Q96" s="5">
        <f>IF(B96="MID",IFERROR(VLOOKUP(A96,'Defensive Contribution - MID'!A$2:I$500,9,FALSE),'Defensive Contribution - MID'!L$2),0)</f>
        <v>0.3857500506789166</v>
      </c>
      <c r="R96" s="22">
        <f t="shared" si="32"/>
        <v>0</v>
      </c>
      <c r="S96" s="5">
        <f t="shared" si="20"/>
        <v>0</v>
      </c>
      <c r="T96" s="20">
        <f t="shared" si="21"/>
        <v>0</v>
      </c>
      <c r="U96" s="3">
        <f>VLOOKUP($C96,'Team Fixtures'!$A$2:$Q$21,2,FALSE)</f>
        <v>1.4214641080312722E-2</v>
      </c>
      <c r="V96" s="3">
        <f>VLOOKUP($C96,'Team Fixtures'!$A$2:$Q$21,4,FALSE)</f>
        <v>1.8674136321195144E-2</v>
      </c>
      <c r="W96" s="3">
        <f>VLOOKUP($C96,'Team Fixtures'!$A$2:$Q$21,5,FALSE)</f>
        <v>-4.4594952408824225E-3</v>
      </c>
      <c r="X96" s="3" t="str">
        <f>VLOOKUP($C96,'Team Fixtures'!$A$2:$Q$21,6,FALSE)</f>
        <v>H</v>
      </c>
      <c r="Y96" s="25">
        <f t="shared" si="22"/>
        <v>0</v>
      </c>
      <c r="Z96" s="3">
        <f>VLOOKUP($C96,'Team Fixtures'!$A$2:$Q$21,2,FALSE)</f>
        <v>1.4214641080312722E-2</v>
      </c>
      <c r="AA96" s="3">
        <f>VLOOKUP($C96,'Team Fixtures'!$A$2:$Q$21,8,FALSE)</f>
        <v>0.52910052910052907</v>
      </c>
      <c r="AB96" s="3">
        <f>VLOOKUP($C96,'Team Fixtures'!$A$2:$Q$21,9,FALSE)</f>
        <v>-0.5148858880202164</v>
      </c>
      <c r="AC96" s="3" t="str">
        <f>VLOOKUP($C96,'Team Fixtures'!$A$2:$Q$21,10,FALSE)</f>
        <v>A</v>
      </c>
      <c r="AD96" s="22">
        <f t="shared" si="33"/>
        <v>0</v>
      </c>
      <c r="AE96" s="5">
        <f t="shared" si="23"/>
        <v>0</v>
      </c>
      <c r="AF96" s="20">
        <f t="shared" si="24"/>
        <v>0</v>
      </c>
      <c r="AG96" s="3">
        <f>VLOOKUP($C96,'Team Fixtures'!$A$2:$Q$21,2,FALSE)</f>
        <v>1.4214641080312722E-2</v>
      </c>
      <c r="AH96" s="3">
        <f>VLOOKUP($C96,'Team Fixtures'!$A$2:$Q$21,12,FALSE)</f>
        <v>0.89678055779750687</v>
      </c>
      <c r="AI96" s="3">
        <f>VLOOKUP($C96,'Team Fixtures'!$A$2:$Q$21,13,FALSE)</f>
        <v>-0.8825659167171942</v>
      </c>
      <c r="AJ96" s="3" t="str">
        <f>VLOOKUP($C96,'Team Fixtures'!$A$2:$Q$21,14,FALSE)</f>
        <v>A</v>
      </c>
      <c r="AK96" s="22">
        <f t="shared" si="34"/>
        <v>0</v>
      </c>
      <c r="AL96" s="5">
        <f t="shared" si="25"/>
        <v>0</v>
      </c>
      <c r="AM96" s="20">
        <f t="shared" si="26"/>
        <v>0</v>
      </c>
      <c r="AN96" s="3">
        <f>VLOOKUP($C96,'Team Fixtures'!$A$2:$Q$21,2,FALSE)</f>
        <v>1.4214641080312722E-2</v>
      </c>
      <c r="AO96" s="3">
        <f>VLOOKUP($C96,'Team Fixtures'!$A$2:$Q$21,16,FALSE)</f>
        <v>0.10582010582010581</v>
      </c>
      <c r="AP96" s="3">
        <f>VLOOKUP($C96,'Team Fixtures'!$A$2:$Q$21,17,FALSE)</f>
        <v>-9.1605464739793085E-2</v>
      </c>
      <c r="AQ96" s="3" t="str">
        <f>VLOOKUP($C96,'Team Fixtures'!$A$2:$V$21,18,FALSE)</f>
        <v>H</v>
      </c>
      <c r="AR96" s="22">
        <f t="shared" si="35"/>
        <v>0</v>
      </c>
      <c r="AS96" s="5">
        <f t="shared" si="27"/>
        <v>0</v>
      </c>
      <c r="AT96" s="20">
        <f t="shared" si="28"/>
        <v>0</v>
      </c>
      <c r="AU96" s="3">
        <f>VLOOKUP($C96,'Team Fixtures'!$A$2:$Q$21,2,FALSE)</f>
        <v>1.4214641080312722E-2</v>
      </c>
      <c r="AV96" s="3">
        <f>VLOOKUP($C96,'Team Fixtures'!$A$2:$V$21,20,FALSE)</f>
        <v>0.87939146110891264</v>
      </c>
      <c r="AW96" s="3">
        <f>VLOOKUP($C96,'Team Fixtures'!$A$2:$V$21,21,FALSE)</f>
        <v>-0.86517682002859997</v>
      </c>
      <c r="AX96" s="3" t="str">
        <f>VLOOKUP($C96,'Team Fixtures'!$A$2:$V$21,22,FALSE)</f>
        <v>A</v>
      </c>
      <c r="AY96" s="22">
        <f t="shared" si="36"/>
        <v>0</v>
      </c>
      <c r="AZ96" s="5">
        <f t="shared" si="37"/>
        <v>0</v>
      </c>
      <c r="BA96" s="20">
        <f t="shared" si="29"/>
        <v>0</v>
      </c>
      <c r="BB96" s="15">
        <f t="shared" si="30"/>
        <v>0</v>
      </c>
    </row>
    <row r="97" spans="1:54" x14ac:dyDescent="0.25">
      <c r="A97" t="str">
        <f>'Players Full'!CU97</f>
        <v>Aaron Ramsey</v>
      </c>
      <c r="B97" t="str">
        <f>VLOOKUP(_xlfn.CONCAT('Players Full'!AK97,'Players Full'!BV97),'Players Summarised'!$A$1:$T$1000,20,0)</f>
        <v>MID</v>
      </c>
      <c r="C97" t="str">
        <f>VLOOKUP('Players Full'!CF97,Teams!$A$1:$G$21,6,0)</f>
        <v>Burnley</v>
      </c>
      <c r="D97">
        <f>'Players Full'!BD97/10</f>
        <v>4.5</v>
      </c>
      <c r="E97" s="10">
        <f>IFERROR(VLOOKUP($A97,'Starting Lineups'!$A$2:$C$510,3,FALSE),0)</f>
        <v>0</v>
      </c>
      <c r="F97" s="5">
        <f>VLOOKUP(A97,'Score &amp; Assist'!$A$1:$G$2000,6,0)</f>
        <v>0.14652014652014653</v>
      </c>
      <c r="G97" s="5">
        <f t="shared" si="19"/>
        <v>0.01</v>
      </c>
      <c r="H97" s="5">
        <f t="shared" si="31"/>
        <v>0</v>
      </c>
      <c r="I97" s="5">
        <f>VLOOKUP(A97,'Score &amp; Assist'!$A$1:$G$2000,7,0)</f>
        <v>9.5238095238095233E-2</v>
      </c>
      <c r="J97" s="5">
        <f>VLOOKUP(A97,'Yellow Card'!$C$1:$E$987,3,0)</f>
        <v>0.19047619047619047</v>
      </c>
      <c r="K97" s="5">
        <f>VLOOKUP(C97,'Team Clean Sheet'!$C$2:$F$21,4,0)</f>
        <v>0.35467980295566504</v>
      </c>
      <c r="L97" s="5">
        <f>VLOOKUP(C97,'Team Total Goals'!$D$2:$N$21,10,0)</f>
        <v>0.29039301310043669</v>
      </c>
      <c r="M97" s="5">
        <f>VLOOKUP(C97,'Team Total Goals'!$D$2:$N$21,11,0)</f>
        <v>3.7393557941503147E-2</v>
      </c>
      <c r="N97" s="5" t="e">
        <f>VLOOKUP(A97,'Goalkeeper Saves'!$D$2:$N$15,10,0)</f>
        <v>#N/A</v>
      </c>
      <c r="O97" s="5" t="e">
        <f>VLOOKUP(A97,'Goalkeeper Saves'!$D$2:$N$15,11,0)</f>
        <v>#N/A</v>
      </c>
      <c r="P97" s="5">
        <f>IF(B97="DEF",IFERROR(VLOOKUP(A97,'Defensive Contribution - DEF'!A95:H593,8,FALSE),'Defensive Contribution - DEF'!K$2),0)</f>
        <v>0</v>
      </c>
      <c r="Q97" s="5">
        <f>IF(B97="MID",IFERROR(VLOOKUP(A97,'Defensive Contribution - MID'!A$2:I$500,9,FALSE),'Defensive Contribution - MID'!L$2),0)</f>
        <v>0.3857500506789166</v>
      </c>
      <c r="R97" s="22">
        <f t="shared" si="32"/>
        <v>0</v>
      </c>
      <c r="S97" s="5">
        <f t="shared" si="20"/>
        <v>0</v>
      </c>
      <c r="T97" s="20">
        <f t="shared" si="21"/>
        <v>0</v>
      </c>
      <c r="U97" s="3">
        <f>VLOOKUP($C97,'Team Fixtures'!$A$2:$Q$21,2,FALSE)</f>
        <v>1.4214641080312722E-2</v>
      </c>
      <c r="V97" s="3">
        <f>VLOOKUP($C97,'Team Fixtures'!$A$2:$Q$21,4,FALSE)</f>
        <v>1.8674136321195144E-2</v>
      </c>
      <c r="W97" s="3">
        <f>VLOOKUP($C97,'Team Fixtures'!$A$2:$Q$21,5,FALSE)</f>
        <v>-4.4594952408824225E-3</v>
      </c>
      <c r="X97" s="3" t="str">
        <f>VLOOKUP($C97,'Team Fixtures'!$A$2:$Q$21,6,FALSE)</f>
        <v>H</v>
      </c>
      <c r="Y97" s="25">
        <f t="shared" si="22"/>
        <v>0</v>
      </c>
      <c r="Z97" s="3">
        <f>VLOOKUP($C97,'Team Fixtures'!$A$2:$Q$21,2,FALSE)</f>
        <v>1.4214641080312722E-2</v>
      </c>
      <c r="AA97" s="3">
        <f>VLOOKUP($C97,'Team Fixtures'!$A$2:$Q$21,8,FALSE)</f>
        <v>0.52910052910052907</v>
      </c>
      <c r="AB97" s="3">
        <f>VLOOKUP($C97,'Team Fixtures'!$A$2:$Q$21,9,FALSE)</f>
        <v>-0.5148858880202164</v>
      </c>
      <c r="AC97" s="3" t="str">
        <f>VLOOKUP($C97,'Team Fixtures'!$A$2:$Q$21,10,FALSE)</f>
        <v>A</v>
      </c>
      <c r="AD97" s="22">
        <f t="shared" si="33"/>
        <v>0</v>
      </c>
      <c r="AE97" s="5">
        <f t="shared" si="23"/>
        <v>0</v>
      </c>
      <c r="AF97" s="20">
        <f t="shared" si="24"/>
        <v>0</v>
      </c>
      <c r="AG97" s="3">
        <f>VLOOKUP($C97,'Team Fixtures'!$A$2:$Q$21,2,FALSE)</f>
        <v>1.4214641080312722E-2</v>
      </c>
      <c r="AH97" s="3">
        <f>VLOOKUP($C97,'Team Fixtures'!$A$2:$Q$21,12,FALSE)</f>
        <v>0.89678055779750687</v>
      </c>
      <c r="AI97" s="3">
        <f>VLOOKUP($C97,'Team Fixtures'!$A$2:$Q$21,13,FALSE)</f>
        <v>-0.8825659167171942</v>
      </c>
      <c r="AJ97" s="3" t="str">
        <f>VLOOKUP($C97,'Team Fixtures'!$A$2:$Q$21,14,FALSE)</f>
        <v>A</v>
      </c>
      <c r="AK97" s="22">
        <f t="shared" si="34"/>
        <v>0</v>
      </c>
      <c r="AL97" s="5">
        <f t="shared" si="25"/>
        <v>0</v>
      </c>
      <c r="AM97" s="20">
        <f t="shared" si="26"/>
        <v>0</v>
      </c>
      <c r="AN97" s="3">
        <f>VLOOKUP($C97,'Team Fixtures'!$A$2:$Q$21,2,FALSE)</f>
        <v>1.4214641080312722E-2</v>
      </c>
      <c r="AO97" s="3">
        <f>VLOOKUP($C97,'Team Fixtures'!$A$2:$Q$21,16,FALSE)</f>
        <v>0.10582010582010581</v>
      </c>
      <c r="AP97" s="3">
        <f>VLOOKUP($C97,'Team Fixtures'!$A$2:$Q$21,17,FALSE)</f>
        <v>-9.1605464739793085E-2</v>
      </c>
      <c r="AQ97" s="3" t="str">
        <f>VLOOKUP($C97,'Team Fixtures'!$A$2:$V$21,18,FALSE)</f>
        <v>H</v>
      </c>
      <c r="AR97" s="22">
        <f t="shared" si="35"/>
        <v>0</v>
      </c>
      <c r="AS97" s="5">
        <f t="shared" si="27"/>
        <v>0</v>
      </c>
      <c r="AT97" s="20">
        <f t="shared" si="28"/>
        <v>0</v>
      </c>
      <c r="AU97" s="3">
        <f>VLOOKUP($C97,'Team Fixtures'!$A$2:$Q$21,2,FALSE)</f>
        <v>1.4214641080312722E-2</v>
      </c>
      <c r="AV97" s="3">
        <f>VLOOKUP($C97,'Team Fixtures'!$A$2:$V$21,20,FALSE)</f>
        <v>0.87939146110891264</v>
      </c>
      <c r="AW97" s="3">
        <f>VLOOKUP($C97,'Team Fixtures'!$A$2:$V$21,21,FALSE)</f>
        <v>-0.86517682002859997</v>
      </c>
      <c r="AX97" s="3" t="str">
        <f>VLOOKUP($C97,'Team Fixtures'!$A$2:$V$21,22,FALSE)</f>
        <v>A</v>
      </c>
      <c r="AY97" s="22">
        <f t="shared" si="36"/>
        <v>0</v>
      </c>
      <c r="AZ97" s="5">
        <f t="shared" si="37"/>
        <v>0</v>
      </c>
      <c r="BA97" s="20">
        <f t="shared" si="29"/>
        <v>0</v>
      </c>
      <c r="BB97" s="15">
        <f t="shared" si="30"/>
        <v>0</v>
      </c>
    </row>
    <row r="98" spans="1:54" x14ac:dyDescent="0.25">
      <c r="A98" t="str">
        <f>'Players Full'!CU98</f>
        <v>Oluwaseun Adewumi</v>
      </c>
      <c r="B98" t="str">
        <f>VLOOKUP(_xlfn.CONCAT('Players Full'!AK98,'Players Full'!BV98),'Players Summarised'!$A$1:$T$1000,20,0)</f>
        <v>MID</v>
      </c>
      <c r="C98" t="str">
        <f>VLOOKUP('Players Full'!CF98,Teams!$A$1:$G$21,6,0)</f>
        <v>Burnley</v>
      </c>
      <c r="D98">
        <f>'Players Full'!BD98/10</f>
        <v>4.5</v>
      </c>
      <c r="E98" s="10">
        <f>IFERROR(VLOOKUP($A98,'Starting Lineups'!$A$2:$C$510,3,FALSE),0)</f>
        <v>0</v>
      </c>
      <c r="F98" s="5" t="e">
        <f>VLOOKUP(A98,'Score &amp; Assist'!$A$1:$G$2000,6,0)</f>
        <v>#N/A</v>
      </c>
      <c r="G98" s="5" t="e">
        <f t="shared" si="19"/>
        <v>#N/A</v>
      </c>
      <c r="H98" s="5" t="e">
        <f t="shared" si="31"/>
        <v>#N/A</v>
      </c>
      <c r="I98" s="5" t="e">
        <f>VLOOKUP(A98,'Score &amp; Assist'!$A$1:$G$2000,7,0)</f>
        <v>#N/A</v>
      </c>
      <c r="J98" s="5" t="e">
        <f>VLOOKUP(A98,'Yellow Card'!$C$1:$E$987,3,0)</f>
        <v>#N/A</v>
      </c>
      <c r="K98" s="5">
        <f>VLOOKUP(C98,'Team Clean Sheet'!$C$2:$F$21,4,0)</f>
        <v>0.35467980295566504</v>
      </c>
      <c r="L98" s="5">
        <f>VLOOKUP(C98,'Team Total Goals'!$D$2:$N$21,10,0)</f>
        <v>0.29039301310043669</v>
      </c>
      <c r="M98" s="5">
        <f>VLOOKUP(C98,'Team Total Goals'!$D$2:$N$21,11,0)</f>
        <v>3.7393557941503147E-2</v>
      </c>
      <c r="N98" s="5" t="e">
        <f>VLOOKUP(A98,'Goalkeeper Saves'!$D$2:$N$15,10,0)</f>
        <v>#N/A</v>
      </c>
      <c r="O98" s="5" t="e">
        <f>VLOOKUP(A98,'Goalkeeper Saves'!$D$2:$N$15,11,0)</f>
        <v>#N/A</v>
      </c>
      <c r="P98" s="5">
        <f>IF(B98="DEF",IFERROR(VLOOKUP(A98,'Defensive Contribution - DEF'!A96:H594,8,FALSE),'Defensive Contribution - DEF'!K$2),0)</f>
        <v>0</v>
      </c>
      <c r="Q98" s="5">
        <f>IF(B98="MID",IFERROR(VLOOKUP(A98,'Defensive Contribution - MID'!A$2:I$500,9,FALSE),'Defensive Contribution - MID'!L$2),0)</f>
        <v>0.3857500506789166</v>
      </c>
      <c r="R98" s="22">
        <f t="shared" si="32"/>
        <v>0</v>
      </c>
      <c r="S98" s="5">
        <f t="shared" si="20"/>
        <v>0</v>
      </c>
      <c r="T98" s="20">
        <f t="shared" si="21"/>
        <v>0</v>
      </c>
      <c r="U98" s="3">
        <f>VLOOKUP($C98,'Team Fixtures'!$A$2:$Q$21,2,FALSE)</f>
        <v>1.4214641080312722E-2</v>
      </c>
      <c r="V98" s="3">
        <f>VLOOKUP($C98,'Team Fixtures'!$A$2:$Q$21,4,FALSE)</f>
        <v>1.8674136321195144E-2</v>
      </c>
      <c r="W98" s="3">
        <f>VLOOKUP($C98,'Team Fixtures'!$A$2:$Q$21,5,FALSE)</f>
        <v>-4.4594952408824225E-3</v>
      </c>
      <c r="X98" s="3" t="str">
        <f>VLOOKUP($C98,'Team Fixtures'!$A$2:$Q$21,6,FALSE)</f>
        <v>H</v>
      </c>
      <c r="Y98" s="25">
        <f t="shared" si="22"/>
        <v>0</v>
      </c>
      <c r="Z98" s="3">
        <f>VLOOKUP($C98,'Team Fixtures'!$A$2:$Q$21,2,FALSE)</f>
        <v>1.4214641080312722E-2</v>
      </c>
      <c r="AA98" s="3">
        <f>VLOOKUP($C98,'Team Fixtures'!$A$2:$Q$21,8,FALSE)</f>
        <v>0.52910052910052907</v>
      </c>
      <c r="AB98" s="3">
        <f>VLOOKUP($C98,'Team Fixtures'!$A$2:$Q$21,9,FALSE)</f>
        <v>-0.5148858880202164</v>
      </c>
      <c r="AC98" s="3" t="str">
        <f>VLOOKUP($C98,'Team Fixtures'!$A$2:$Q$21,10,FALSE)</f>
        <v>A</v>
      </c>
      <c r="AD98" s="22">
        <f t="shared" si="33"/>
        <v>0</v>
      </c>
      <c r="AE98" s="5">
        <f t="shared" si="23"/>
        <v>0</v>
      </c>
      <c r="AF98" s="20">
        <f t="shared" si="24"/>
        <v>0</v>
      </c>
      <c r="AG98" s="3">
        <f>VLOOKUP($C98,'Team Fixtures'!$A$2:$Q$21,2,FALSE)</f>
        <v>1.4214641080312722E-2</v>
      </c>
      <c r="AH98" s="3">
        <f>VLOOKUP($C98,'Team Fixtures'!$A$2:$Q$21,12,FALSE)</f>
        <v>0.89678055779750687</v>
      </c>
      <c r="AI98" s="3">
        <f>VLOOKUP($C98,'Team Fixtures'!$A$2:$Q$21,13,FALSE)</f>
        <v>-0.8825659167171942</v>
      </c>
      <c r="AJ98" s="3" t="str">
        <f>VLOOKUP($C98,'Team Fixtures'!$A$2:$Q$21,14,FALSE)</f>
        <v>A</v>
      </c>
      <c r="AK98" s="22">
        <f t="shared" si="34"/>
        <v>0</v>
      </c>
      <c r="AL98" s="5">
        <f t="shared" si="25"/>
        <v>0</v>
      </c>
      <c r="AM98" s="20">
        <f t="shared" si="26"/>
        <v>0</v>
      </c>
      <c r="AN98" s="3">
        <f>VLOOKUP($C98,'Team Fixtures'!$A$2:$Q$21,2,FALSE)</f>
        <v>1.4214641080312722E-2</v>
      </c>
      <c r="AO98" s="3">
        <f>VLOOKUP($C98,'Team Fixtures'!$A$2:$Q$21,16,FALSE)</f>
        <v>0.10582010582010581</v>
      </c>
      <c r="AP98" s="3">
        <f>VLOOKUP($C98,'Team Fixtures'!$A$2:$Q$21,17,FALSE)</f>
        <v>-9.1605464739793085E-2</v>
      </c>
      <c r="AQ98" s="3" t="str">
        <f>VLOOKUP($C98,'Team Fixtures'!$A$2:$V$21,18,FALSE)</f>
        <v>H</v>
      </c>
      <c r="AR98" s="22">
        <f t="shared" si="35"/>
        <v>0</v>
      </c>
      <c r="AS98" s="5">
        <f t="shared" si="27"/>
        <v>0</v>
      </c>
      <c r="AT98" s="20">
        <f t="shared" si="28"/>
        <v>0</v>
      </c>
      <c r="AU98" s="3">
        <f>VLOOKUP($C98,'Team Fixtures'!$A$2:$Q$21,2,FALSE)</f>
        <v>1.4214641080312722E-2</v>
      </c>
      <c r="AV98" s="3">
        <f>VLOOKUP($C98,'Team Fixtures'!$A$2:$V$21,20,FALSE)</f>
        <v>0.87939146110891264</v>
      </c>
      <c r="AW98" s="3">
        <f>VLOOKUP($C98,'Team Fixtures'!$A$2:$V$21,21,FALSE)</f>
        <v>-0.86517682002859997</v>
      </c>
      <c r="AX98" s="3" t="str">
        <f>VLOOKUP($C98,'Team Fixtures'!$A$2:$V$21,22,FALSE)</f>
        <v>A</v>
      </c>
      <c r="AY98" s="22">
        <f t="shared" si="36"/>
        <v>0</v>
      </c>
      <c r="AZ98" s="5">
        <f t="shared" si="37"/>
        <v>0</v>
      </c>
      <c r="BA98" s="20">
        <f t="shared" si="29"/>
        <v>0</v>
      </c>
      <c r="BB98" s="15">
        <f t="shared" si="30"/>
        <v>0</v>
      </c>
    </row>
    <row r="99" spans="1:54" x14ac:dyDescent="0.25">
      <c r="A99" t="str">
        <f>'Players Full'!CU99</f>
        <v>Jaydon Banel</v>
      </c>
      <c r="B99" t="str">
        <f>VLOOKUP(_xlfn.CONCAT('Players Full'!AK99,'Players Full'!BV99),'Players Summarised'!$A$1:$T$1000,20,0)</f>
        <v>MID</v>
      </c>
      <c r="C99" t="str">
        <f>VLOOKUP('Players Full'!CF99,Teams!$A$1:$G$21,6,0)</f>
        <v>Burnley</v>
      </c>
      <c r="D99">
        <f>'Players Full'!BD99/10</f>
        <v>4.5</v>
      </c>
      <c r="E99" s="10">
        <f>IFERROR(VLOOKUP($A99,'Starting Lineups'!$A$2:$C$510,3,FALSE),0)</f>
        <v>0</v>
      </c>
      <c r="F99" s="5">
        <f>VLOOKUP(A99,'Score &amp; Assist'!$A$1:$G$2000,6,0)</f>
        <v>0.19047619047619047</v>
      </c>
      <c r="G99" s="5">
        <f t="shared" si="19"/>
        <v>0.01</v>
      </c>
      <c r="H99" s="5">
        <f t="shared" si="31"/>
        <v>0</v>
      </c>
      <c r="I99" s="5">
        <f>VLOOKUP(A99,'Score &amp; Assist'!$A$1:$G$2000,7,0)</f>
        <v>9.5238095238095233E-2</v>
      </c>
      <c r="J99" s="5">
        <f>VLOOKUP(A99,'Yellow Card'!$C$1:$E$987,3,0)</f>
        <v>0.19047619047619047</v>
      </c>
      <c r="K99" s="5">
        <f>VLOOKUP(C99,'Team Clean Sheet'!$C$2:$F$21,4,0)</f>
        <v>0.35467980295566504</v>
      </c>
      <c r="L99" s="5">
        <f>VLOOKUP(C99,'Team Total Goals'!$D$2:$N$21,10,0)</f>
        <v>0.29039301310043669</v>
      </c>
      <c r="M99" s="5">
        <f>VLOOKUP(C99,'Team Total Goals'!$D$2:$N$21,11,0)</f>
        <v>3.7393557941503147E-2</v>
      </c>
      <c r="N99" s="5" t="e">
        <f>VLOOKUP(A99,'Goalkeeper Saves'!$D$2:$N$15,10,0)</f>
        <v>#N/A</v>
      </c>
      <c r="O99" s="5" t="e">
        <f>VLOOKUP(A99,'Goalkeeper Saves'!$D$2:$N$15,11,0)</f>
        <v>#N/A</v>
      </c>
      <c r="P99" s="5">
        <f>IF(B99="DEF",IFERROR(VLOOKUP(A99,'Defensive Contribution - DEF'!A97:H595,8,FALSE),'Defensive Contribution - DEF'!K$2),0)</f>
        <v>0</v>
      </c>
      <c r="Q99" s="5">
        <f>IF(B99="MID",IFERROR(VLOOKUP(A99,'Defensive Contribution - MID'!A$2:I$500,9,FALSE),'Defensive Contribution - MID'!L$2),0)</f>
        <v>0.3857500506789166</v>
      </c>
      <c r="R99" s="22">
        <f t="shared" si="32"/>
        <v>0</v>
      </c>
      <c r="S99" s="5">
        <f t="shared" si="20"/>
        <v>0</v>
      </c>
      <c r="T99" s="20">
        <f t="shared" si="21"/>
        <v>0</v>
      </c>
      <c r="U99" s="3">
        <f>VLOOKUP($C99,'Team Fixtures'!$A$2:$Q$21,2,FALSE)</f>
        <v>1.4214641080312722E-2</v>
      </c>
      <c r="V99" s="3">
        <f>VLOOKUP($C99,'Team Fixtures'!$A$2:$Q$21,4,FALSE)</f>
        <v>1.8674136321195144E-2</v>
      </c>
      <c r="W99" s="3">
        <f>VLOOKUP($C99,'Team Fixtures'!$A$2:$Q$21,5,FALSE)</f>
        <v>-4.4594952408824225E-3</v>
      </c>
      <c r="X99" s="3" t="str">
        <f>VLOOKUP($C99,'Team Fixtures'!$A$2:$Q$21,6,FALSE)</f>
        <v>H</v>
      </c>
      <c r="Y99" s="25">
        <f t="shared" si="22"/>
        <v>0</v>
      </c>
      <c r="Z99" s="3">
        <f>VLOOKUP($C99,'Team Fixtures'!$A$2:$Q$21,2,FALSE)</f>
        <v>1.4214641080312722E-2</v>
      </c>
      <c r="AA99" s="3">
        <f>VLOOKUP($C99,'Team Fixtures'!$A$2:$Q$21,8,FALSE)</f>
        <v>0.52910052910052907</v>
      </c>
      <c r="AB99" s="3">
        <f>VLOOKUP($C99,'Team Fixtures'!$A$2:$Q$21,9,FALSE)</f>
        <v>-0.5148858880202164</v>
      </c>
      <c r="AC99" s="3" t="str">
        <f>VLOOKUP($C99,'Team Fixtures'!$A$2:$Q$21,10,FALSE)</f>
        <v>A</v>
      </c>
      <c r="AD99" s="22">
        <f t="shared" si="33"/>
        <v>0</v>
      </c>
      <c r="AE99" s="5">
        <f t="shared" si="23"/>
        <v>0</v>
      </c>
      <c r="AF99" s="20">
        <f t="shared" si="24"/>
        <v>0</v>
      </c>
      <c r="AG99" s="3">
        <f>VLOOKUP($C99,'Team Fixtures'!$A$2:$Q$21,2,FALSE)</f>
        <v>1.4214641080312722E-2</v>
      </c>
      <c r="AH99" s="3">
        <f>VLOOKUP($C99,'Team Fixtures'!$A$2:$Q$21,12,FALSE)</f>
        <v>0.89678055779750687</v>
      </c>
      <c r="AI99" s="3">
        <f>VLOOKUP($C99,'Team Fixtures'!$A$2:$Q$21,13,FALSE)</f>
        <v>-0.8825659167171942</v>
      </c>
      <c r="AJ99" s="3" t="str">
        <f>VLOOKUP($C99,'Team Fixtures'!$A$2:$Q$21,14,FALSE)</f>
        <v>A</v>
      </c>
      <c r="AK99" s="22">
        <f t="shared" si="34"/>
        <v>0</v>
      </c>
      <c r="AL99" s="5">
        <f t="shared" si="25"/>
        <v>0</v>
      </c>
      <c r="AM99" s="20">
        <f t="shared" si="26"/>
        <v>0</v>
      </c>
      <c r="AN99" s="3">
        <f>VLOOKUP($C99,'Team Fixtures'!$A$2:$Q$21,2,FALSE)</f>
        <v>1.4214641080312722E-2</v>
      </c>
      <c r="AO99" s="3">
        <f>VLOOKUP($C99,'Team Fixtures'!$A$2:$Q$21,16,FALSE)</f>
        <v>0.10582010582010581</v>
      </c>
      <c r="AP99" s="3">
        <f>VLOOKUP($C99,'Team Fixtures'!$A$2:$Q$21,17,FALSE)</f>
        <v>-9.1605464739793085E-2</v>
      </c>
      <c r="AQ99" s="3" t="str">
        <f>VLOOKUP($C99,'Team Fixtures'!$A$2:$V$21,18,FALSE)</f>
        <v>H</v>
      </c>
      <c r="AR99" s="22">
        <f t="shared" si="35"/>
        <v>0</v>
      </c>
      <c r="AS99" s="5">
        <f t="shared" si="27"/>
        <v>0</v>
      </c>
      <c r="AT99" s="20">
        <f t="shared" si="28"/>
        <v>0</v>
      </c>
      <c r="AU99" s="3">
        <f>VLOOKUP($C99,'Team Fixtures'!$A$2:$Q$21,2,FALSE)</f>
        <v>1.4214641080312722E-2</v>
      </c>
      <c r="AV99" s="3">
        <f>VLOOKUP($C99,'Team Fixtures'!$A$2:$V$21,20,FALSE)</f>
        <v>0.87939146110891264</v>
      </c>
      <c r="AW99" s="3">
        <f>VLOOKUP($C99,'Team Fixtures'!$A$2:$V$21,21,FALSE)</f>
        <v>-0.86517682002859997</v>
      </c>
      <c r="AX99" s="3" t="str">
        <f>VLOOKUP($C99,'Team Fixtures'!$A$2:$V$21,22,FALSE)</f>
        <v>A</v>
      </c>
      <c r="AY99" s="22">
        <f t="shared" si="36"/>
        <v>0</v>
      </c>
      <c r="AZ99" s="5">
        <f t="shared" si="37"/>
        <v>0</v>
      </c>
      <c r="BA99" s="20">
        <f t="shared" si="29"/>
        <v>0</v>
      </c>
      <c r="BB99" s="15">
        <f t="shared" si="30"/>
        <v>0</v>
      </c>
    </row>
    <row r="100" spans="1:54" x14ac:dyDescent="0.25">
      <c r="A100" t="str">
        <f>'Players Full'!CU100</f>
        <v>Mike TrÃ©sor Ndayishimiye</v>
      </c>
      <c r="B100" t="str">
        <f>VLOOKUP(_xlfn.CONCAT('Players Full'!AK100,'Players Full'!BV100),'Players Summarised'!$A$1:$T$1000,20,0)</f>
        <v>MID</v>
      </c>
      <c r="C100" t="str">
        <f>VLOOKUP('Players Full'!CF100,Teams!$A$1:$G$21,6,0)</f>
        <v>Burnley</v>
      </c>
      <c r="D100">
        <f>'Players Full'!BD100/10</f>
        <v>4.5</v>
      </c>
      <c r="E100" s="10">
        <f>IFERROR(VLOOKUP($A100,'Starting Lineups'!$A$2:$C$510,3,FALSE),0)</f>
        <v>0</v>
      </c>
      <c r="F100" s="5" t="e">
        <f>VLOOKUP(A100,'Score &amp; Assist'!$A$1:$G$2000,6,0)</f>
        <v>#N/A</v>
      </c>
      <c r="G100" s="5" t="e">
        <f t="shared" si="19"/>
        <v>#N/A</v>
      </c>
      <c r="H100" s="5" t="e">
        <f t="shared" si="31"/>
        <v>#N/A</v>
      </c>
      <c r="I100" s="5" t="e">
        <f>VLOOKUP(A100,'Score &amp; Assist'!$A$1:$G$2000,7,0)</f>
        <v>#N/A</v>
      </c>
      <c r="J100" s="5" t="e">
        <f>VLOOKUP(A100,'Yellow Card'!$C$1:$E$987,3,0)</f>
        <v>#N/A</v>
      </c>
      <c r="K100" s="5">
        <f>VLOOKUP(C100,'Team Clean Sheet'!$C$2:$F$21,4,0)</f>
        <v>0.35467980295566504</v>
      </c>
      <c r="L100" s="5">
        <f>VLOOKUP(C100,'Team Total Goals'!$D$2:$N$21,10,0)</f>
        <v>0.29039301310043669</v>
      </c>
      <c r="M100" s="5">
        <f>VLOOKUP(C100,'Team Total Goals'!$D$2:$N$21,11,0)</f>
        <v>3.7393557941503147E-2</v>
      </c>
      <c r="N100" s="5" t="e">
        <f>VLOOKUP(A100,'Goalkeeper Saves'!$D$2:$N$15,10,0)</f>
        <v>#N/A</v>
      </c>
      <c r="O100" s="5" t="e">
        <f>VLOOKUP(A100,'Goalkeeper Saves'!$D$2:$N$15,11,0)</f>
        <v>#N/A</v>
      </c>
      <c r="P100" s="5">
        <f>IF(B100="DEF",IFERROR(VLOOKUP(A100,'Defensive Contribution - DEF'!A98:H596,8,FALSE),'Defensive Contribution - DEF'!K$2),0)</f>
        <v>0</v>
      </c>
      <c r="Q100" s="5">
        <f>IF(B100="MID",IFERROR(VLOOKUP(A100,'Defensive Contribution - MID'!A$2:I$500,9,FALSE),'Defensive Contribution - MID'!L$2),0)</f>
        <v>0.3857500506789166</v>
      </c>
      <c r="R100" s="22">
        <f t="shared" si="32"/>
        <v>0</v>
      </c>
      <c r="S100" s="5">
        <f t="shared" si="20"/>
        <v>0</v>
      </c>
      <c r="T100" s="20">
        <f t="shared" si="21"/>
        <v>0</v>
      </c>
      <c r="U100" s="3">
        <f>VLOOKUP($C100,'Team Fixtures'!$A$2:$Q$21,2,FALSE)</f>
        <v>1.4214641080312722E-2</v>
      </c>
      <c r="V100" s="3">
        <f>VLOOKUP($C100,'Team Fixtures'!$A$2:$Q$21,4,FALSE)</f>
        <v>1.8674136321195144E-2</v>
      </c>
      <c r="W100" s="3">
        <f>VLOOKUP($C100,'Team Fixtures'!$A$2:$Q$21,5,FALSE)</f>
        <v>-4.4594952408824225E-3</v>
      </c>
      <c r="X100" s="3" t="str">
        <f>VLOOKUP($C100,'Team Fixtures'!$A$2:$Q$21,6,FALSE)</f>
        <v>H</v>
      </c>
      <c r="Y100" s="25">
        <f t="shared" si="22"/>
        <v>0</v>
      </c>
      <c r="Z100" s="3">
        <f>VLOOKUP($C100,'Team Fixtures'!$A$2:$Q$21,2,FALSE)</f>
        <v>1.4214641080312722E-2</v>
      </c>
      <c r="AA100" s="3">
        <f>VLOOKUP($C100,'Team Fixtures'!$A$2:$Q$21,8,FALSE)</f>
        <v>0.52910052910052907</v>
      </c>
      <c r="AB100" s="3">
        <f>VLOOKUP($C100,'Team Fixtures'!$A$2:$Q$21,9,FALSE)</f>
        <v>-0.5148858880202164</v>
      </c>
      <c r="AC100" s="3" t="str">
        <f>VLOOKUP($C100,'Team Fixtures'!$A$2:$Q$21,10,FALSE)</f>
        <v>A</v>
      </c>
      <c r="AD100" s="22">
        <f t="shared" si="33"/>
        <v>0</v>
      </c>
      <c r="AE100" s="5">
        <f t="shared" si="23"/>
        <v>0</v>
      </c>
      <c r="AF100" s="20">
        <f t="shared" si="24"/>
        <v>0</v>
      </c>
      <c r="AG100" s="3">
        <f>VLOOKUP($C100,'Team Fixtures'!$A$2:$Q$21,2,FALSE)</f>
        <v>1.4214641080312722E-2</v>
      </c>
      <c r="AH100" s="3">
        <f>VLOOKUP($C100,'Team Fixtures'!$A$2:$Q$21,12,FALSE)</f>
        <v>0.89678055779750687</v>
      </c>
      <c r="AI100" s="3">
        <f>VLOOKUP($C100,'Team Fixtures'!$A$2:$Q$21,13,FALSE)</f>
        <v>-0.8825659167171942</v>
      </c>
      <c r="AJ100" s="3" t="str">
        <f>VLOOKUP($C100,'Team Fixtures'!$A$2:$Q$21,14,FALSE)</f>
        <v>A</v>
      </c>
      <c r="AK100" s="22">
        <f t="shared" si="34"/>
        <v>0</v>
      </c>
      <c r="AL100" s="5">
        <f t="shared" si="25"/>
        <v>0</v>
      </c>
      <c r="AM100" s="20">
        <f t="shared" si="26"/>
        <v>0</v>
      </c>
      <c r="AN100" s="3">
        <f>VLOOKUP($C100,'Team Fixtures'!$A$2:$Q$21,2,FALSE)</f>
        <v>1.4214641080312722E-2</v>
      </c>
      <c r="AO100" s="3">
        <f>VLOOKUP($C100,'Team Fixtures'!$A$2:$Q$21,16,FALSE)</f>
        <v>0.10582010582010581</v>
      </c>
      <c r="AP100" s="3">
        <f>VLOOKUP($C100,'Team Fixtures'!$A$2:$Q$21,17,FALSE)</f>
        <v>-9.1605464739793085E-2</v>
      </c>
      <c r="AQ100" s="3" t="str">
        <f>VLOOKUP($C100,'Team Fixtures'!$A$2:$V$21,18,FALSE)</f>
        <v>H</v>
      </c>
      <c r="AR100" s="22">
        <f t="shared" si="35"/>
        <v>0</v>
      </c>
      <c r="AS100" s="5">
        <f t="shared" si="27"/>
        <v>0</v>
      </c>
      <c r="AT100" s="20">
        <f t="shared" si="28"/>
        <v>0</v>
      </c>
      <c r="AU100" s="3">
        <f>VLOOKUP($C100,'Team Fixtures'!$A$2:$Q$21,2,FALSE)</f>
        <v>1.4214641080312722E-2</v>
      </c>
      <c r="AV100" s="3">
        <f>VLOOKUP($C100,'Team Fixtures'!$A$2:$V$21,20,FALSE)</f>
        <v>0.87939146110891264</v>
      </c>
      <c r="AW100" s="3">
        <f>VLOOKUP($C100,'Team Fixtures'!$A$2:$V$21,21,FALSE)</f>
        <v>-0.86517682002859997</v>
      </c>
      <c r="AX100" s="3" t="str">
        <f>VLOOKUP($C100,'Team Fixtures'!$A$2:$V$21,22,FALSE)</f>
        <v>A</v>
      </c>
      <c r="AY100" s="22">
        <f t="shared" si="36"/>
        <v>0</v>
      </c>
      <c r="AZ100" s="5">
        <f t="shared" si="37"/>
        <v>0</v>
      </c>
      <c r="BA100" s="20">
        <f t="shared" si="29"/>
        <v>0</v>
      </c>
      <c r="BB100" s="15">
        <f t="shared" si="30"/>
        <v>0</v>
      </c>
    </row>
    <row r="101" spans="1:54" x14ac:dyDescent="0.25">
      <c r="A101" t="str">
        <f>'Players Full'!CU101</f>
        <v>Zian Flemming</v>
      </c>
      <c r="B101" t="str">
        <f>VLOOKUP(_xlfn.CONCAT('Players Full'!AK101,'Players Full'!BV101),'Players Summarised'!$A$1:$T$1000,20,0)</f>
        <v>FWD</v>
      </c>
      <c r="C101" t="str">
        <f>VLOOKUP('Players Full'!CF101,Teams!$A$1:$G$21,6,0)</f>
        <v>Burnley</v>
      </c>
      <c r="D101">
        <f>'Players Full'!BD101/10</f>
        <v>5.5</v>
      </c>
      <c r="E101" s="10">
        <f>IFERROR(VLOOKUP($A101,'Starting Lineups'!$A$2:$C$510,3,FALSE),0)</f>
        <v>0</v>
      </c>
      <c r="F101" s="5">
        <f>VLOOKUP(A101,'Score &amp; Assist'!$A$1:$G$2000,6,0)</f>
        <v>0.25396825396825395</v>
      </c>
      <c r="G101" s="5">
        <f t="shared" si="19"/>
        <v>0.01</v>
      </c>
      <c r="H101" s="5">
        <f t="shared" si="31"/>
        <v>0</v>
      </c>
      <c r="I101" s="5">
        <f>VLOOKUP(A101,'Score &amp; Assist'!$A$1:$G$2000,7,0)</f>
        <v>0.10582010582010581</v>
      </c>
      <c r="J101" s="5">
        <f>VLOOKUP(A101,'Yellow Card'!$C$1:$E$987,3,0)</f>
        <v>0.19047619047619047</v>
      </c>
      <c r="K101" s="5">
        <f>VLOOKUP(C101,'Team Clean Sheet'!$C$2:$F$21,4,0)</f>
        <v>0.35467980295566504</v>
      </c>
      <c r="L101" s="5">
        <f>VLOOKUP(C101,'Team Total Goals'!$D$2:$N$21,10,0)</f>
        <v>0.29039301310043669</v>
      </c>
      <c r="M101" s="5">
        <f>VLOOKUP(C101,'Team Total Goals'!$D$2:$N$21,11,0)</f>
        <v>3.7393557941503147E-2</v>
      </c>
      <c r="N101" s="5" t="e">
        <f>VLOOKUP(A101,'Goalkeeper Saves'!$D$2:$N$15,10,0)</f>
        <v>#N/A</v>
      </c>
      <c r="O101" s="5" t="e">
        <f>VLOOKUP(A101,'Goalkeeper Saves'!$D$2:$N$15,11,0)</f>
        <v>#N/A</v>
      </c>
      <c r="P101" s="5">
        <f>IF(B101="DEF",IFERROR(VLOOKUP(A101,'Defensive Contribution - DEF'!A99:H597,8,FALSE),'Defensive Contribution - DEF'!K$2),0)</f>
        <v>0</v>
      </c>
      <c r="Q101" s="5">
        <f>IF(B101="MID",IFERROR(VLOOKUP(A101,'Defensive Contribution - MID'!A$2:I$500,9,FALSE),'Defensive Contribution - MID'!L$2),0)</f>
        <v>0</v>
      </c>
      <c r="R101" s="22">
        <f t="shared" si="32"/>
        <v>0</v>
      </c>
      <c r="S101" s="5">
        <f t="shared" si="20"/>
        <v>0</v>
      </c>
      <c r="T101" s="20">
        <f t="shared" si="21"/>
        <v>0</v>
      </c>
      <c r="U101" s="3">
        <f>VLOOKUP($C101,'Team Fixtures'!$A$2:$Q$21,2,FALSE)</f>
        <v>1.4214641080312722E-2</v>
      </c>
      <c r="V101" s="3">
        <f>VLOOKUP($C101,'Team Fixtures'!$A$2:$Q$21,4,FALSE)</f>
        <v>1.8674136321195144E-2</v>
      </c>
      <c r="W101" s="3">
        <f>VLOOKUP($C101,'Team Fixtures'!$A$2:$Q$21,5,FALSE)</f>
        <v>-4.4594952408824225E-3</v>
      </c>
      <c r="X101" s="3" t="str">
        <f>VLOOKUP($C101,'Team Fixtures'!$A$2:$Q$21,6,FALSE)</f>
        <v>H</v>
      </c>
      <c r="Y101" s="25">
        <f t="shared" si="22"/>
        <v>0</v>
      </c>
      <c r="Z101" s="3">
        <f>VLOOKUP($C101,'Team Fixtures'!$A$2:$Q$21,2,FALSE)</f>
        <v>1.4214641080312722E-2</v>
      </c>
      <c r="AA101" s="3">
        <f>VLOOKUP($C101,'Team Fixtures'!$A$2:$Q$21,8,FALSE)</f>
        <v>0.52910052910052907</v>
      </c>
      <c r="AB101" s="3">
        <f>VLOOKUP($C101,'Team Fixtures'!$A$2:$Q$21,9,FALSE)</f>
        <v>-0.5148858880202164</v>
      </c>
      <c r="AC101" s="3" t="str">
        <f>VLOOKUP($C101,'Team Fixtures'!$A$2:$Q$21,10,FALSE)</f>
        <v>A</v>
      </c>
      <c r="AD101" s="22">
        <f t="shared" si="33"/>
        <v>0</v>
      </c>
      <c r="AE101" s="5">
        <f t="shared" si="23"/>
        <v>0</v>
      </c>
      <c r="AF101" s="20">
        <f t="shared" si="24"/>
        <v>0</v>
      </c>
      <c r="AG101" s="3">
        <f>VLOOKUP($C101,'Team Fixtures'!$A$2:$Q$21,2,FALSE)</f>
        <v>1.4214641080312722E-2</v>
      </c>
      <c r="AH101" s="3">
        <f>VLOOKUP($C101,'Team Fixtures'!$A$2:$Q$21,12,FALSE)</f>
        <v>0.89678055779750687</v>
      </c>
      <c r="AI101" s="3">
        <f>VLOOKUP($C101,'Team Fixtures'!$A$2:$Q$21,13,FALSE)</f>
        <v>-0.8825659167171942</v>
      </c>
      <c r="AJ101" s="3" t="str">
        <f>VLOOKUP($C101,'Team Fixtures'!$A$2:$Q$21,14,FALSE)</f>
        <v>A</v>
      </c>
      <c r="AK101" s="22">
        <f t="shared" si="34"/>
        <v>0</v>
      </c>
      <c r="AL101" s="5">
        <f t="shared" si="25"/>
        <v>0</v>
      </c>
      <c r="AM101" s="20">
        <f t="shared" si="26"/>
        <v>0</v>
      </c>
      <c r="AN101" s="3">
        <f>VLOOKUP($C101,'Team Fixtures'!$A$2:$Q$21,2,FALSE)</f>
        <v>1.4214641080312722E-2</v>
      </c>
      <c r="AO101" s="3">
        <f>VLOOKUP($C101,'Team Fixtures'!$A$2:$Q$21,16,FALSE)</f>
        <v>0.10582010582010581</v>
      </c>
      <c r="AP101" s="3">
        <f>VLOOKUP($C101,'Team Fixtures'!$A$2:$Q$21,17,FALSE)</f>
        <v>-9.1605464739793085E-2</v>
      </c>
      <c r="AQ101" s="3" t="str">
        <f>VLOOKUP($C101,'Team Fixtures'!$A$2:$V$21,18,FALSE)</f>
        <v>H</v>
      </c>
      <c r="AR101" s="22">
        <f t="shared" si="35"/>
        <v>0</v>
      </c>
      <c r="AS101" s="5">
        <f t="shared" si="27"/>
        <v>0</v>
      </c>
      <c r="AT101" s="20">
        <f t="shared" si="28"/>
        <v>0</v>
      </c>
      <c r="AU101" s="3">
        <f>VLOOKUP($C101,'Team Fixtures'!$A$2:$Q$21,2,FALSE)</f>
        <v>1.4214641080312722E-2</v>
      </c>
      <c r="AV101" s="3">
        <f>VLOOKUP($C101,'Team Fixtures'!$A$2:$V$21,20,FALSE)</f>
        <v>0.87939146110891264</v>
      </c>
      <c r="AW101" s="3">
        <f>VLOOKUP($C101,'Team Fixtures'!$A$2:$V$21,21,FALSE)</f>
        <v>-0.86517682002859997</v>
      </c>
      <c r="AX101" s="3" t="str">
        <f>VLOOKUP($C101,'Team Fixtures'!$A$2:$V$21,22,FALSE)</f>
        <v>A</v>
      </c>
      <c r="AY101" s="22">
        <f t="shared" si="36"/>
        <v>0</v>
      </c>
      <c r="AZ101" s="5">
        <f t="shared" si="37"/>
        <v>0</v>
      </c>
      <c r="BA101" s="20">
        <f t="shared" si="29"/>
        <v>0</v>
      </c>
      <c r="BB101" s="15">
        <f t="shared" si="30"/>
        <v>0</v>
      </c>
    </row>
    <row r="102" spans="1:54" x14ac:dyDescent="0.25">
      <c r="A102" t="str">
        <f>'Players Full'!CU102</f>
        <v>Zeki Amdouni</v>
      </c>
      <c r="B102" t="str">
        <f>VLOOKUP(_xlfn.CONCAT('Players Full'!AK102,'Players Full'!BV102),'Players Summarised'!$A$1:$T$1000,20,0)</f>
        <v>FWD</v>
      </c>
      <c r="C102" t="str">
        <f>VLOOKUP('Players Full'!CF102,Teams!$A$1:$G$21,6,0)</f>
        <v>Burnley</v>
      </c>
      <c r="D102">
        <f>'Players Full'!BD102/10</f>
        <v>5</v>
      </c>
      <c r="E102" s="10">
        <f>IFERROR(VLOOKUP($A102,'Starting Lineups'!$A$2:$C$510,3,FALSE),0)</f>
        <v>0</v>
      </c>
      <c r="F102" s="5" t="e">
        <f>VLOOKUP(A102,'Score &amp; Assist'!$A$1:$G$2000,6,0)</f>
        <v>#N/A</v>
      </c>
      <c r="G102" s="5" t="e">
        <f t="shared" si="19"/>
        <v>#N/A</v>
      </c>
      <c r="H102" s="5" t="e">
        <f t="shared" si="31"/>
        <v>#N/A</v>
      </c>
      <c r="I102" s="5" t="e">
        <f>VLOOKUP(A102,'Score &amp; Assist'!$A$1:$G$2000,7,0)</f>
        <v>#N/A</v>
      </c>
      <c r="J102" s="5" t="e">
        <f>VLOOKUP(A102,'Yellow Card'!$C$1:$E$987,3,0)</f>
        <v>#N/A</v>
      </c>
      <c r="K102" s="5">
        <f>VLOOKUP(C102,'Team Clean Sheet'!$C$2:$F$21,4,0)</f>
        <v>0.35467980295566504</v>
      </c>
      <c r="L102" s="5">
        <f>VLOOKUP(C102,'Team Total Goals'!$D$2:$N$21,10,0)</f>
        <v>0.29039301310043669</v>
      </c>
      <c r="M102" s="5">
        <f>VLOOKUP(C102,'Team Total Goals'!$D$2:$N$21,11,0)</f>
        <v>3.7393557941503147E-2</v>
      </c>
      <c r="N102" s="5" t="e">
        <f>VLOOKUP(A102,'Goalkeeper Saves'!$D$2:$N$15,10,0)</f>
        <v>#N/A</v>
      </c>
      <c r="O102" s="5" t="e">
        <f>VLOOKUP(A102,'Goalkeeper Saves'!$D$2:$N$15,11,0)</f>
        <v>#N/A</v>
      </c>
      <c r="P102" s="5">
        <f>IF(B102="DEF",IFERROR(VLOOKUP(A102,'Defensive Contribution - DEF'!A100:H598,8,FALSE),'Defensive Contribution - DEF'!K$2),0)</f>
        <v>0</v>
      </c>
      <c r="Q102" s="5">
        <f>IF(B102="MID",IFERROR(VLOOKUP(A102,'Defensive Contribution - MID'!A$2:I$500,9,FALSE),'Defensive Contribution - MID'!L$2),0)</f>
        <v>0</v>
      </c>
      <c r="R102" s="22">
        <f t="shared" si="32"/>
        <v>0</v>
      </c>
      <c r="S102" s="5">
        <f t="shared" si="20"/>
        <v>0</v>
      </c>
      <c r="T102" s="20">
        <f t="shared" si="21"/>
        <v>0</v>
      </c>
      <c r="U102" s="3">
        <f>VLOOKUP($C102,'Team Fixtures'!$A$2:$Q$21,2,FALSE)</f>
        <v>1.4214641080312722E-2</v>
      </c>
      <c r="V102" s="3">
        <f>VLOOKUP($C102,'Team Fixtures'!$A$2:$Q$21,4,FALSE)</f>
        <v>1.8674136321195144E-2</v>
      </c>
      <c r="W102" s="3">
        <f>VLOOKUP($C102,'Team Fixtures'!$A$2:$Q$21,5,FALSE)</f>
        <v>-4.4594952408824225E-3</v>
      </c>
      <c r="X102" s="3" t="str">
        <f>VLOOKUP($C102,'Team Fixtures'!$A$2:$Q$21,6,FALSE)</f>
        <v>H</v>
      </c>
      <c r="Y102" s="25">
        <f t="shared" si="22"/>
        <v>0</v>
      </c>
      <c r="Z102" s="3">
        <f>VLOOKUP($C102,'Team Fixtures'!$A$2:$Q$21,2,FALSE)</f>
        <v>1.4214641080312722E-2</v>
      </c>
      <c r="AA102" s="3">
        <f>VLOOKUP($C102,'Team Fixtures'!$A$2:$Q$21,8,FALSE)</f>
        <v>0.52910052910052907</v>
      </c>
      <c r="AB102" s="3">
        <f>VLOOKUP($C102,'Team Fixtures'!$A$2:$Q$21,9,FALSE)</f>
        <v>-0.5148858880202164</v>
      </c>
      <c r="AC102" s="3" t="str">
        <f>VLOOKUP($C102,'Team Fixtures'!$A$2:$Q$21,10,FALSE)</f>
        <v>A</v>
      </c>
      <c r="AD102" s="22">
        <f t="shared" si="33"/>
        <v>0</v>
      </c>
      <c r="AE102" s="5">
        <f t="shared" si="23"/>
        <v>0</v>
      </c>
      <c r="AF102" s="20">
        <f t="shared" si="24"/>
        <v>0</v>
      </c>
      <c r="AG102" s="3">
        <f>VLOOKUP($C102,'Team Fixtures'!$A$2:$Q$21,2,FALSE)</f>
        <v>1.4214641080312722E-2</v>
      </c>
      <c r="AH102" s="3">
        <f>VLOOKUP($C102,'Team Fixtures'!$A$2:$Q$21,12,FALSE)</f>
        <v>0.89678055779750687</v>
      </c>
      <c r="AI102" s="3">
        <f>VLOOKUP($C102,'Team Fixtures'!$A$2:$Q$21,13,FALSE)</f>
        <v>-0.8825659167171942</v>
      </c>
      <c r="AJ102" s="3" t="str">
        <f>VLOOKUP($C102,'Team Fixtures'!$A$2:$Q$21,14,FALSE)</f>
        <v>A</v>
      </c>
      <c r="AK102" s="22">
        <f t="shared" si="34"/>
        <v>0</v>
      </c>
      <c r="AL102" s="5">
        <f t="shared" si="25"/>
        <v>0</v>
      </c>
      <c r="AM102" s="20">
        <f t="shared" si="26"/>
        <v>0</v>
      </c>
      <c r="AN102" s="3">
        <f>VLOOKUP($C102,'Team Fixtures'!$A$2:$Q$21,2,FALSE)</f>
        <v>1.4214641080312722E-2</v>
      </c>
      <c r="AO102" s="3">
        <f>VLOOKUP($C102,'Team Fixtures'!$A$2:$Q$21,16,FALSE)</f>
        <v>0.10582010582010581</v>
      </c>
      <c r="AP102" s="3">
        <f>VLOOKUP($C102,'Team Fixtures'!$A$2:$Q$21,17,FALSE)</f>
        <v>-9.1605464739793085E-2</v>
      </c>
      <c r="AQ102" s="3" t="str">
        <f>VLOOKUP($C102,'Team Fixtures'!$A$2:$V$21,18,FALSE)</f>
        <v>H</v>
      </c>
      <c r="AR102" s="22">
        <f t="shared" si="35"/>
        <v>0</v>
      </c>
      <c r="AS102" s="5">
        <f t="shared" si="27"/>
        <v>0</v>
      </c>
      <c r="AT102" s="20">
        <f t="shared" si="28"/>
        <v>0</v>
      </c>
      <c r="AU102" s="3">
        <f>VLOOKUP($C102,'Team Fixtures'!$A$2:$Q$21,2,FALSE)</f>
        <v>1.4214641080312722E-2</v>
      </c>
      <c r="AV102" s="3">
        <f>VLOOKUP($C102,'Team Fixtures'!$A$2:$V$21,20,FALSE)</f>
        <v>0.87939146110891264</v>
      </c>
      <c r="AW102" s="3">
        <f>VLOOKUP($C102,'Team Fixtures'!$A$2:$V$21,21,FALSE)</f>
        <v>-0.86517682002859997</v>
      </c>
      <c r="AX102" s="3" t="str">
        <f>VLOOKUP($C102,'Team Fixtures'!$A$2:$V$21,22,FALSE)</f>
        <v>A</v>
      </c>
      <c r="AY102" s="22">
        <f t="shared" si="36"/>
        <v>0</v>
      </c>
      <c r="AZ102" s="5">
        <f t="shared" si="37"/>
        <v>0</v>
      </c>
      <c r="BA102" s="20">
        <f t="shared" si="29"/>
        <v>0</v>
      </c>
      <c r="BB102" s="15">
        <f t="shared" si="30"/>
        <v>0</v>
      </c>
    </row>
    <row r="103" spans="1:54" x14ac:dyDescent="0.25">
      <c r="A103" t="str">
        <f>'Players Full'!CU103</f>
        <v>Lyle Foster</v>
      </c>
      <c r="B103" t="str">
        <f>VLOOKUP(_xlfn.CONCAT('Players Full'!AK103,'Players Full'!BV103),'Players Summarised'!$A$1:$T$1000,20,0)</f>
        <v>FWD</v>
      </c>
      <c r="C103" t="str">
        <f>VLOOKUP('Players Full'!CF103,Teams!$A$1:$G$21,6,0)</f>
        <v>Burnley</v>
      </c>
      <c r="D103">
        <f>'Players Full'!BD103/10</f>
        <v>5</v>
      </c>
      <c r="E103" s="10">
        <f>IFERROR(VLOOKUP($A103,'Starting Lineups'!$A$2:$C$510,3,FALSE),0)</f>
        <v>1</v>
      </c>
      <c r="F103" s="5">
        <f>VLOOKUP(A103,'Score &amp; Assist'!$A$1:$G$2000,6,0)</f>
        <v>0.28011204481792717</v>
      </c>
      <c r="G103" s="5">
        <f t="shared" si="19"/>
        <v>0.01</v>
      </c>
      <c r="H103" s="5">
        <f t="shared" si="31"/>
        <v>0</v>
      </c>
      <c r="I103" s="5">
        <f>VLOOKUP(A103,'Score &amp; Assist'!$A$1:$G$2000,7,0)</f>
        <v>0.13605442176870747</v>
      </c>
      <c r="J103" s="5">
        <f>VLOOKUP(A103,'Yellow Card'!$C$1:$E$987,3,0)</f>
        <v>0.23809523809523808</v>
      </c>
      <c r="K103" s="5">
        <f>VLOOKUP(C103,'Team Clean Sheet'!$C$2:$F$21,4,0)</f>
        <v>0.35467980295566504</v>
      </c>
      <c r="L103" s="5">
        <f>VLOOKUP(C103,'Team Total Goals'!$D$2:$N$21,10,0)</f>
        <v>0.29039301310043669</v>
      </c>
      <c r="M103" s="5">
        <f>VLOOKUP(C103,'Team Total Goals'!$D$2:$N$21,11,0)</f>
        <v>3.7393557941503147E-2</v>
      </c>
      <c r="N103" s="5" t="e">
        <f>VLOOKUP(A103,'Goalkeeper Saves'!$D$2:$N$15,10,0)</f>
        <v>#N/A</v>
      </c>
      <c r="O103" s="5" t="e">
        <f>VLOOKUP(A103,'Goalkeeper Saves'!$D$2:$N$15,11,0)</f>
        <v>#N/A</v>
      </c>
      <c r="P103" s="5">
        <f>IF(B103="DEF",IFERROR(VLOOKUP(A103,'Defensive Contribution - DEF'!A101:H599,8,FALSE),'Defensive Contribution - DEF'!K$2),0)</f>
        <v>0</v>
      </c>
      <c r="Q103" s="5">
        <f>IF(B103="MID",IFERROR(VLOOKUP(A103,'Defensive Contribution - MID'!A$2:I$500,9,FALSE),'Defensive Contribution - MID'!L$2),0)</f>
        <v>0</v>
      </c>
      <c r="R103" s="22">
        <f t="shared" si="32"/>
        <v>3.3305162064825931</v>
      </c>
      <c r="S103" s="5">
        <f t="shared" si="20"/>
        <v>5.7301402208883551E-2</v>
      </c>
      <c r="T103" s="20">
        <f t="shared" si="21"/>
        <v>3.4451190109003602</v>
      </c>
      <c r="U103" s="3">
        <f>VLOOKUP($C103,'Team Fixtures'!$A$2:$Q$21,2,FALSE)</f>
        <v>1.4214641080312722E-2</v>
      </c>
      <c r="V103" s="3">
        <f>VLOOKUP($C103,'Team Fixtures'!$A$2:$Q$21,4,FALSE)</f>
        <v>1.8674136321195144E-2</v>
      </c>
      <c r="W103" s="3">
        <f>VLOOKUP($C103,'Team Fixtures'!$A$2:$Q$21,5,FALSE)</f>
        <v>-4.4594952408824225E-3</v>
      </c>
      <c r="X103" s="3" t="str">
        <f>VLOOKUP($C103,'Team Fixtures'!$A$2:$Q$21,6,FALSE)</f>
        <v>H</v>
      </c>
      <c r="Y103" s="25">
        <f t="shared" si="22"/>
        <v>0.98101736067658596</v>
      </c>
      <c r="Z103" s="3">
        <f>VLOOKUP($C103,'Team Fixtures'!$A$2:$Q$21,2,FALSE)</f>
        <v>1.4214641080312722E-2</v>
      </c>
      <c r="AA103" s="3">
        <f>VLOOKUP($C103,'Team Fixtures'!$A$2:$Q$21,8,FALSE)</f>
        <v>0.52910052910052907</v>
      </c>
      <c r="AB103" s="3">
        <f>VLOOKUP($C103,'Team Fixtures'!$A$2:$Q$21,9,FALSE)</f>
        <v>-0.5148858880202164</v>
      </c>
      <c r="AC103" s="3" t="str">
        <f>VLOOKUP($C103,'Team Fixtures'!$A$2:$Q$21,10,FALSE)</f>
        <v>A</v>
      </c>
      <c r="AD103" s="22">
        <f t="shared" si="33"/>
        <v>2.8629080070353141</v>
      </c>
      <c r="AE103" s="5">
        <f t="shared" si="23"/>
        <v>4.6302322141484664E-2</v>
      </c>
      <c r="AF103" s="20">
        <f t="shared" si="24"/>
        <v>2.9555126513182834</v>
      </c>
      <c r="AG103" s="3">
        <f>VLOOKUP($C103,'Team Fixtures'!$A$2:$Q$21,2,FALSE)</f>
        <v>1.4214641080312722E-2</v>
      </c>
      <c r="AH103" s="3">
        <f>VLOOKUP($C103,'Team Fixtures'!$A$2:$Q$21,12,FALSE)</f>
        <v>0.89678055779750687</v>
      </c>
      <c r="AI103" s="3">
        <f>VLOOKUP($C103,'Team Fixtures'!$A$2:$Q$21,13,FALSE)</f>
        <v>-0.8825659167171942</v>
      </c>
      <c r="AJ103" s="3" t="str">
        <f>VLOOKUP($C103,'Team Fixtures'!$A$2:$Q$21,14,FALSE)</f>
        <v>A</v>
      </c>
      <c r="AK103" s="22">
        <f t="shared" si="34"/>
        <v>2.8574974996654268</v>
      </c>
      <c r="AL103" s="5">
        <f t="shared" si="25"/>
        <v>4.6175056187130165E-2</v>
      </c>
      <c r="AM103" s="20">
        <f t="shared" si="26"/>
        <v>2.949847612039687</v>
      </c>
      <c r="AN103" s="3">
        <f>VLOOKUP($C103,'Team Fixtures'!$A$2:$Q$21,2,FALSE)</f>
        <v>1.4214641080312722E-2</v>
      </c>
      <c r="AO103" s="3">
        <f>VLOOKUP($C103,'Team Fixtures'!$A$2:$Q$21,16,FALSE)</f>
        <v>0.10582010582010581</v>
      </c>
      <c r="AP103" s="3">
        <f>VLOOKUP($C103,'Team Fixtures'!$A$2:$Q$21,17,FALSE)</f>
        <v>-9.1605464739793085E-2</v>
      </c>
      <c r="AQ103" s="3" t="str">
        <f>VLOOKUP($C103,'Team Fixtures'!$A$2:$V$21,18,FALSE)</f>
        <v>H</v>
      </c>
      <c r="AR103" s="22">
        <f t="shared" si="35"/>
        <v>3.3292338308477216</v>
      </c>
      <c r="AS103" s="5">
        <f t="shared" si="27"/>
        <v>5.7271238169200114E-2</v>
      </c>
      <c r="AT103" s="20">
        <f t="shared" si="28"/>
        <v>3.443776307186122</v>
      </c>
      <c r="AU103" s="3">
        <f>VLOOKUP($C103,'Team Fixtures'!$A$2:$Q$21,2,FALSE)</f>
        <v>1.4214641080312722E-2</v>
      </c>
      <c r="AV103" s="3">
        <f>VLOOKUP($C103,'Team Fixtures'!$A$2:$V$21,20,FALSE)</f>
        <v>0.87939146110891264</v>
      </c>
      <c r="AW103" s="3">
        <f>VLOOKUP($C103,'Team Fixtures'!$A$2:$V$21,21,FALSE)</f>
        <v>-0.86517682002859997</v>
      </c>
      <c r="AX103" s="3" t="str">
        <f>VLOOKUP($C103,'Team Fixtures'!$A$2:$V$21,22,FALSE)</f>
        <v>A</v>
      </c>
      <c r="AY103" s="22">
        <f t="shared" si="36"/>
        <v>2.8577533847514962</v>
      </c>
      <c r="AZ103" s="5">
        <f t="shared" si="37"/>
        <v>4.6181075116124695E-2</v>
      </c>
      <c r="BA103" s="20">
        <f t="shared" si="29"/>
        <v>2.9501155349837456</v>
      </c>
      <c r="BB103" s="15">
        <f t="shared" si="30"/>
        <v>11.096321275894546</v>
      </c>
    </row>
    <row r="104" spans="1:54" x14ac:dyDescent="0.25">
      <c r="A104" t="str">
        <f>'Players Full'!CU104</f>
        <v>Ashley Barnes</v>
      </c>
      <c r="B104" t="str">
        <f>VLOOKUP(_xlfn.CONCAT('Players Full'!AK104,'Players Full'!BV104),'Players Summarised'!$A$1:$T$1000,20,0)</f>
        <v>FWD</v>
      </c>
      <c r="C104" t="str">
        <f>VLOOKUP('Players Full'!CF104,Teams!$A$1:$G$21,6,0)</f>
        <v>Burnley</v>
      </c>
      <c r="D104">
        <f>'Players Full'!BD104/10</f>
        <v>4.5</v>
      </c>
      <c r="E104" s="10">
        <f>IFERROR(VLOOKUP($A104,'Starting Lineups'!$A$2:$C$510,3,FALSE),0)</f>
        <v>0</v>
      </c>
      <c r="F104" s="5">
        <f>VLOOKUP(A104,'Score &amp; Assist'!$A$1:$G$2000,6,0)</f>
        <v>0.21994941163532386</v>
      </c>
      <c r="G104" s="5">
        <f t="shared" si="19"/>
        <v>0.01</v>
      </c>
      <c r="H104" s="5">
        <f t="shared" si="31"/>
        <v>0</v>
      </c>
      <c r="I104" s="5">
        <f>VLOOKUP(A104,'Score &amp; Assist'!$A$1:$G$2000,7,0)</f>
        <v>0.11904761904761904</v>
      </c>
      <c r="J104" s="5">
        <f>VLOOKUP(A104,'Yellow Card'!$C$1:$E$987,3,0)</f>
        <v>0.21994941163532386</v>
      </c>
      <c r="K104" s="5">
        <f>VLOOKUP(C104,'Team Clean Sheet'!$C$2:$F$21,4,0)</f>
        <v>0.35467980295566504</v>
      </c>
      <c r="L104" s="5">
        <f>VLOOKUP(C104,'Team Total Goals'!$D$2:$N$21,10,0)</f>
        <v>0.29039301310043669</v>
      </c>
      <c r="M104" s="5">
        <f>VLOOKUP(C104,'Team Total Goals'!$D$2:$N$21,11,0)</f>
        <v>3.7393557941503147E-2</v>
      </c>
      <c r="N104" s="5" t="e">
        <f>VLOOKUP(A104,'Goalkeeper Saves'!$D$2:$N$15,10,0)</f>
        <v>#N/A</v>
      </c>
      <c r="O104" s="5" t="e">
        <f>VLOOKUP(A104,'Goalkeeper Saves'!$D$2:$N$15,11,0)</f>
        <v>#N/A</v>
      </c>
      <c r="P104" s="5">
        <f>IF(B104="DEF",IFERROR(VLOOKUP(A104,'Defensive Contribution - DEF'!A102:H600,8,FALSE),'Defensive Contribution - DEF'!K$2),0)</f>
        <v>0</v>
      </c>
      <c r="Q104" s="5">
        <f>IF(B104="MID",IFERROR(VLOOKUP(A104,'Defensive Contribution - MID'!A$2:I$500,9,FALSE),'Defensive Contribution - MID'!L$2),0)</f>
        <v>0</v>
      </c>
      <c r="R104" s="22">
        <f t="shared" si="32"/>
        <v>0</v>
      </c>
      <c r="S104" s="5">
        <f t="shared" si="20"/>
        <v>0</v>
      </c>
      <c r="T104" s="20">
        <f t="shared" si="21"/>
        <v>0</v>
      </c>
      <c r="U104" s="3">
        <f>VLOOKUP($C104,'Team Fixtures'!$A$2:$Q$21,2,FALSE)</f>
        <v>1.4214641080312722E-2</v>
      </c>
      <c r="V104" s="3">
        <f>VLOOKUP($C104,'Team Fixtures'!$A$2:$Q$21,4,FALSE)</f>
        <v>1.8674136321195144E-2</v>
      </c>
      <c r="W104" s="3">
        <f>VLOOKUP($C104,'Team Fixtures'!$A$2:$Q$21,5,FALSE)</f>
        <v>-4.4594952408824225E-3</v>
      </c>
      <c r="X104" s="3" t="str">
        <f>VLOOKUP($C104,'Team Fixtures'!$A$2:$Q$21,6,FALSE)</f>
        <v>H</v>
      </c>
      <c r="Y104" s="25">
        <f t="shared" si="22"/>
        <v>0</v>
      </c>
      <c r="Z104" s="3">
        <f>VLOOKUP($C104,'Team Fixtures'!$A$2:$Q$21,2,FALSE)</f>
        <v>1.4214641080312722E-2</v>
      </c>
      <c r="AA104" s="3">
        <f>VLOOKUP($C104,'Team Fixtures'!$A$2:$Q$21,8,FALSE)</f>
        <v>0.52910052910052907</v>
      </c>
      <c r="AB104" s="3">
        <f>VLOOKUP($C104,'Team Fixtures'!$A$2:$Q$21,9,FALSE)</f>
        <v>-0.5148858880202164</v>
      </c>
      <c r="AC104" s="3" t="str">
        <f>VLOOKUP($C104,'Team Fixtures'!$A$2:$Q$21,10,FALSE)</f>
        <v>A</v>
      </c>
      <c r="AD104" s="22">
        <f t="shared" si="33"/>
        <v>0</v>
      </c>
      <c r="AE104" s="5">
        <f t="shared" si="23"/>
        <v>0</v>
      </c>
      <c r="AF104" s="20">
        <f t="shared" si="24"/>
        <v>0</v>
      </c>
      <c r="AG104" s="3">
        <f>VLOOKUP($C104,'Team Fixtures'!$A$2:$Q$21,2,FALSE)</f>
        <v>1.4214641080312722E-2</v>
      </c>
      <c r="AH104" s="3">
        <f>VLOOKUP($C104,'Team Fixtures'!$A$2:$Q$21,12,FALSE)</f>
        <v>0.89678055779750687</v>
      </c>
      <c r="AI104" s="3">
        <f>VLOOKUP($C104,'Team Fixtures'!$A$2:$Q$21,13,FALSE)</f>
        <v>-0.8825659167171942</v>
      </c>
      <c r="AJ104" s="3" t="str">
        <f>VLOOKUP($C104,'Team Fixtures'!$A$2:$Q$21,14,FALSE)</f>
        <v>A</v>
      </c>
      <c r="AK104" s="22">
        <f t="shared" si="34"/>
        <v>0</v>
      </c>
      <c r="AL104" s="5">
        <f t="shared" si="25"/>
        <v>0</v>
      </c>
      <c r="AM104" s="20">
        <f t="shared" si="26"/>
        <v>0</v>
      </c>
      <c r="AN104" s="3">
        <f>VLOOKUP($C104,'Team Fixtures'!$A$2:$Q$21,2,FALSE)</f>
        <v>1.4214641080312722E-2</v>
      </c>
      <c r="AO104" s="3">
        <f>VLOOKUP($C104,'Team Fixtures'!$A$2:$Q$21,16,FALSE)</f>
        <v>0.10582010582010581</v>
      </c>
      <c r="AP104" s="3">
        <f>VLOOKUP($C104,'Team Fixtures'!$A$2:$Q$21,17,FALSE)</f>
        <v>-9.1605464739793085E-2</v>
      </c>
      <c r="AQ104" s="3" t="str">
        <f>VLOOKUP($C104,'Team Fixtures'!$A$2:$V$21,18,FALSE)</f>
        <v>H</v>
      </c>
      <c r="AR104" s="22">
        <f t="shared" si="35"/>
        <v>0</v>
      </c>
      <c r="AS104" s="5">
        <f t="shared" si="27"/>
        <v>0</v>
      </c>
      <c r="AT104" s="20">
        <f t="shared" si="28"/>
        <v>0</v>
      </c>
      <c r="AU104" s="3">
        <f>VLOOKUP($C104,'Team Fixtures'!$A$2:$Q$21,2,FALSE)</f>
        <v>1.4214641080312722E-2</v>
      </c>
      <c r="AV104" s="3">
        <f>VLOOKUP($C104,'Team Fixtures'!$A$2:$V$21,20,FALSE)</f>
        <v>0.87939146110891264</v>
      </c>
      <c r="AW104" s="3">
        <f>VLOOKUP($C104,'Team Fixtures'!$A$2:$V$21,21,FALSE)</f>
        <v>-0.86517682002859997</v>
      </c>
      <c r="AX104" s="3" t="str">
        <f>VLOOKUP($C104,'Team Fixtures'!$A$2:$V$21,22,FALSE)</f>
        <v>A</v>
      </c>
      <c r="AY104" s="22">
        <f t="shared" si="36"/>
        <v>0</v>
      </c>
      <c r="AZ104" s="5">
        <f t="shared" si="37"/>
        <v>0</v>
      </c>
      <c r="BA104" s="20">
        <f t="shared" si="29"/>
        <v>0</v>
      </c>
      <c r="BB104" s="15">
        <f t="shared" si="30"/>
        <v>0</v>
      </c>
    </row>
    <row r="105" spans="1:54" x14ac:dyDescent="0.25">
      <c r="A105" t="str">
        <f>'Players Full'!CU105</f>
        <v>Michael Obafemi</v>
      </c>
      <c r="B105" t="str">
        <f>VLOOKUP(_xlfn.CONCAT('Players Full'!AK105,'Players Full'!BV105),'Players Summarised'!$A$1:$T$1000,20,0)</f>
        <v>FWD</v>
      </c>
      <c r="C105" t="str">
        <f>VLOOKUP('Players Full'!CF105,Teams!$A$1:$G$21,6,0)</f>
        <v>Burnley</v>
      </c>
      <c r="D105">
        <f>'Players Full'!BD105/10</f>
        <v>4.5</v>
      </c>
      <c r="E105" s="10">
        <f>IFERROR(VLOOKUP($A105,'Starting Lineups'!$A$2:$C$510,3,FALSE),0)</f>
        <v>0</v>
      </c>
      <c r="F105" s="5" t="e">
        <f>VLOOKUP(A105,'Score &amp; Assist'!$A$1:$G$2000,6,0)</f>
        <v>#N/A</v>
      </c>
      <c r="G105" s="5" t="e">
        <f t="shared" si="19"/>
        <v>#N/A</v>
      </c>
      <c r="H105" s="5" t="e">
        <f t="shared" si="31"/>
        <v>#N/A</v>
      </c>
      <c r="I105" s="5" t="e">
        <f>VLOOKUP(A105,'Score &amp; Assist'!$A$1:$G$2000,7,0)</f>
        <v>#N/A</v>
      </c>
      <c r="J105" s="5" t="e">
        <f>VLOOKUP(A105,'Yellow Card'!$C$1:$E$987,3,0)</f>
        <v>#N/A</v>
      </c>
      <c r="K105" s="5">
        <f>VLOOKUP(C105,'Team Clean Sheet'!$C$2:$F$21,4,0)</f>
        <v>0.35467980295566504</v>
      </c>
      <c r="L105" s="5">
        <f>VLOOKUP(C105,'Team Total Goals'!$D$2:$N$21,10,0)</f>
        <v>0.29039301310043669</v>
      </c>
      <c r="M105" s="5">
        <f>VLOOKUP(C105,'Team Total Goals'!$D$2:$N$21,11,0)</f>
        <v>3.7393557941503147E-2</v>
      </c>
      <c r="N105" s="5" t="e">
        <f>VLOOKUP(A105,'Goalkeeper Saves'!$D$2:$N$15,10,0)</f>
        <v>#N/A</v>
      </c>
      <c r="O105" s="5" t="e">
        <f>VLOOKUP(A105,'Goalkeeper Saves'!$D$2:$N$15,11,0)</f>
        <v>#N/A</v>
      </c>
      <c r="P105" s="5">
        <f>IF(B105="DEF",IFERROR(VLOOKUP(A105,'Defensive Contribution - DEF'!A103:H601,8,FALSE),'Defensive Contribution - DEF'!K$2),0)</f>
        <v>0</v>
      </c>
      <c r="Q105" s="5">
        <f>IF(B105="MID",IFERROR(VLOOKUP(A105,'Defensive Contribution - MID'!A$2:I$500,9,FALSE),'Defensive Contribution - MID'!L$2),0)</f>
        <v>0</v>
      </c>
      <c r="R105" s="22">
        <f t="shared" si="32"/>
        <v>0</v>
      </c>
      <c r="S105" s="5">
        <f t="shared" si="20"/>
        <v>0</v>
      </c>
      <c r="T105" s="20">
        <f t="shared" si="21"/>
        <v>0</v>
      </c>
      <c r="U105" s="3">
        <f>VLOOKUP($C105,'Team Fixtures'!$A$2:$Q$21,2,FALSE)</f>
        <v>1.4214641080312722E-2</v>
      </c>
      <c r="V105" s="3">
        <f>VLOOKUP($C105,'Team Fixtures'!$A$2:$Q$21,4,FALSE)</f>
        <v>1.8674136321195144E-2</v>
      </c>
      <c r="W105" s="3">
        <f>VLOOKUP($C105,'Team Fixtures'!$A$2:$Q$21,5,FALSE)</f>
        <v>-4.4594952408824225E-3</v>
      </c>
      <c r="X105" s="3" t="str">
        <f>VLOOKUP($C105,'Team Fixtures'!$A$2:$Q$21,6,FALSE)</f>
        <v>H</v>
      </c>
      <c r="Y105" s="25">
        <f t="shared" si="22"/>
        <v>0</v>
      </c>
      <c r="Z105" s="3">
        <f>VLOOKUP($C105,'Team Fixtures'!$A$2:$Q$21,2,FALSE)</f>
        <v>1.4214641080312722E-2</v>
      </c>
      <c r="AA105" s="3">
        <f>VLOOKUP($C105,'Team Fixtures'!$A$2:$Q$21,8,FALSE)</f>
        <v>0.52910052910052907</v>
      </c>
      <c r="AB105" s="3">
        <f>VLOOKUP($C105,'Team Fixtures'!$A$2:$Q$21,9,FALSE)</f>
        <v>-0.5148858880202164</v>
      </c>
      <c r="AC105" s="3" t="str">
        <f>VLOOKUP($C105,'Team Fixtures'!$A$2:$Q$21,10,FALSE)</f>
        <v>A</v>
      </c>
      <c r="AD105" s="22">
        <f t="shared" si="33"/>
        <v>0</v>
      </c>
      <c r="AE105" s="5">
        <f t="shared" si="23"/>
        <v>0</v>
      </c>
      <c r="AF105" s="20">
        <f t="shared" si="24"/>
        <v>0</v>
      </c>
      <c r="AG105" s="3">
        <f>VLOOKUP($C105,'Team Fixtures'!$A$2:$Q$21,2,FALSE)</f>
        <v>1.4214641080312722E-2</v>
      </c>
      <c r="AH105" s="3">
        <f>VLOOKUP($C105,'Team Fixtures'!$A$2:$Q$21,12,FALSE)</f>
        <v>0.89678055779750687</v>
      </c>
      <c r="AI105" s="3">
        <f>VLOOKUP($C105,'Team Fixtures'!$A$2:$Q$21,13,FALSE)</f>
        <v>-0.8825659167171942</v>
      </c>
      <c r="AJ105" s="3" t="str">
        <f>VLOOKUP($C105,'Team Fixtures'!$A$2:$Q$21,14,FALSE)</f>
        <v>A</v>
      </c>
      <c r="AK105" s="22">
        <f t="shared" si="34"/>
        <v>0</v>
      </c>
      <c r="AL105" s="5">
        <f t="shared" si="25"/>
        <v>0</v>
      </c>
      <c r="AM105" s="20">
        <f t="shared" si="26"/>
        <v>0</v>
      </c>
      <c r="AN105" s="3">
        <f>VLOOKUP($C105,'Team Fixtures'!$A$2:$Q$21,2,FALSE)</f>
        <v>1.4214641080312722E-2</v>
      </c>
      <c r="AO105" s="3">
        <f>VLOOKUP($C105,'Team Fixtures'!$A$2:$Q$21,16,FALSE)</f>
        <v>0.10582010582010581</v>
      </c>
      <c r="AP105" s="3">
        <f>VLOOKUP($C105,'Team Fixtures'!$A$2:$Q$21,17,FALSE)</f>
        <v>-9.1605464739793085E-2</v>
      </c>
      <c r="AQ105" s="3" t="str">
        <f>VLOOKUP($C105,'Team Fixtures'!$A$2:$V$21,18,FALSE)</f>
        <v>H</v>
      </c>
      <c r="AR105" s="22">
        <f t="shared" si="35"/>
        <v>0</v>
      </c>
      <c r="AS105" s="5">
        <f t="shared" si="27"/>
        <v>0</v>
      </c>
      <c r="AT105" s="20">
        <f t="shared" si="28"/>
        <v>0</v>
      </c>
      <c r="AU105" s="3">
        <f>VLOOKUP($C105,'Team Fixtures'!$A$2:$Q$21,2,FALSE)</f>
        <v>1.4214641080312722E-2</v>
      </c>
      <c r="AV105" s="3">
        <f>VLOOKUP($C105,'Team Fixtures'!$A$2:$V$21,20,FALSE)</f>
        <v>0.87939146110891264</v>
      </c>
      <c r="AW105" s="3">
        <f>VLOOKUP($C105,'Team Fixtures'!$A$2:$V$21,21,FALSE)</f>
        <v>-0.86517682002859997</v>
      </c>
      <c r="AX105" s="3" t="str">
        <f>VLOOKUP($C105,'Team Fixtures'!$A$2:$V$21,22,FALSE)</f>
        <v>A</v>
      </c>
      <c r="AY105" s="22">
        <f t="shared" si="36"/>
        <v>0</v>
      </c>
      <c r="AZ105" s="5">
        <f t="shared" si="37"/>
        <v>0</v>
      </c>
      <c r="BA105" s="20">
        <f t="shared" si="29"/>
        <v>0</v>
      </c>
      <c r="BB105" s="15">
        <f t="shared" si="30"/>
        <v>0</v>
      </c>
    </row>
    <row r="106" spans="1:54" x14ac:dyDescent="0.25">
      <c r="A106" t="str">
        <f>'Players Full'!CU106</f>
        <v>Norberto Murara Neto</v>
      </c>
      <c r="B106" t="str">
        <f>VLOOKUP(_xlfn.CONCAT('Players Full'!AK106,'Players Full'!BV106),'Players Summarised'!$A$1:$T$1000,20,0)</f>
        <v>GK</v>
      </c>
      <c r="C106" t="str">
        <f>VLOOKUP('Players Full'!CF106,Teams!$A$1:$G$21,6,0)</f>
        <v>Bournemouth</v>
      </c>
      <c r="D106">
        <f>'Players Full'!BD106/10</f>
        <v>4.5</v>
      </c>
      <c r="E106" s="10">
        <f>IFERROR(VLOOKUP($A106,'Starting Lineups'!$A$2:$C$510,3,FALSE),0)</f>
        <v>0</v>
      </c>
      <c r="F106" s="5" t="e">
        <f>VLOOKUP(A106,'Score &amp; Assist'!$A$1:$G$2000,6,0)</f>
        <v>#N/A</v>
      </c>
      <c r="G106" s="5" t="e">
        <f t="shared" si="19"/>
        <v>#N/A</v>
      </c>
      <c r="H106" s="5" t="e">
        <f t="shared" si="31"/>
        <v>#N/A</v>
      </c>
      <c r="I106" s="5" t="e">
        <f>VLOOKUP(A106,'Score &amp; Assist'!$A$1:$G$2000,7,0)</f>
        <v>#N/A</v>
      </c>
      <c r="J106" s="5" t="e">
        <f>VLOOKUP(A106,'Yellow Card'!$C$1:$E$987,3,0)</f>
        <v>#N/A</v>
      </c>
      <c r="K106" s="5">
        <f>VLOOKUP(C106,'Team Clean Sheet'!$C$2:$F$21,4,0)</f>
        <v>0.35467980295566504</v>
      </c>
      <c r="L106" s="5">
        <f>VLOOKUP(C106,'Team Total Goals'!$D$2:$N$21,10,0)</f>
        <v>0.29039301310043669</v>
      </c>
      <c r="M106" s="5">
        <f>VLOOKUP(C106,'Team Total Goals'!$D$2:$N$21,11,0)</f>
        <v>3.7393557941503147E-2</v>
      </c>
      <c r="N106" s="5" t="e">
        <f>VLOOKUP(A106,'Goalkeeper Saves'!$D$2:$N$15,10,0)</f>
        <v>#N/A</v>
      </c>
      <c r="O106" s="5" t="e">
        <f>VLOOKUP(A106,'Goalkeeper Saves'!$D$2:$N$15,11,0)</f>
        <v>#N/A</v>
      </c>
      <c r="P106" s="5">
        <f>IF(B106="DEF",IFERROR(VLOOKUP(A106,'Defensive Contribution - DEF'!A104:H602,8,FALSE),'Defensive Contribution - DEF'!K$2),0)</f>
        <v>0</v>
      </c>
      <c r="Q106" s="5">
        <f>IF(B106="MID",IFERROR(VLOOKUP(A106,'Defensive Contribution - MID'!A$2:I$500,9,FALSE),'Defensive Contribution - MID'!L$2),0)</f>
        <v>0</v>
      </c>
      <c r="R106" s="22">
        <f t="shared" si="32"/>
        <v>0</v>
      </c>
      <c r="S106" s="5">
        <f t="shared" si="20"/>
        <v>0</v>
      </c>
      <c r="T106" s="20">
        <f t="shared" si="21"/>
        <v>0</v>
      </c>
      <c r="U106" s="3">
        <f>VLOOKUP($C106,'Team Fixtures'!$A$2:$Q$21,2,FALSE)</f>
        <v>9.5238095238095233E-2</v>
      </c>
      <c r="V106" s="3">
        <f>VLOOKUP($C106,'Team Fixtures'!$A$2:$Q$21,4,FALSE)</f>
        <v>4.5351473922902487E-2</v>
      </c>
      <c r="W106" s="3">
        <f>VLOOKUP($C106,'Team Fixtures'!$A$2:$Q$21,5,FALSE)</f>
        <v>4.9886621315192746E-2</v>
      </c>
      <c r="X106" s="3" t="str">
        <f>VLOOKUP($C106,'Team Fixtures'!$A$2:$Q$21,6,FALSE)</f>
        <v>H</v>
      </c>
      <c r="Y106" s="25">
        <f t="shared" si="22"/>
        <v>0</v>
      </c>
      <c r="Z106" s="3">
        <f>VLOOKUP($C106,'Team Fixtures'!$A$2:$Q$21,2,FALSE)</f>
        <v>9.5238095238095233E-2</v>
      </c>
      <c r="AA106" s="3">
        <f>VLOOKUP($C106,'Team Fixtures'!$A$2:$Q$21,8,FALSE)</f>
        <v>0.36350418029807341</v>
      </c>
      <c r="AB106" s="3">
        <f>VLOOKUP($C106,'Team Fixtures'!$A$2:$Q$21,9,FALSE)</f>
        <v>-0.26826608505997818</v>
      </c>
      <c r="AC106" s="3" t="str">
        <f>VLOOKUP($C106,'Team Fixtures'!$A$2:$Q$21,10,FALSE)</f>
        <v>A</v>
      </c>
      <c r="AD106" s="22">
        <f t="shared" si="33"/>
        <v>0</v>
      </c>
      <c r="AE106" s="5">
        <f t="shared" si="23"/>
        <v>0</v>
      </c>
      <c r="AF106" s="20">
        <f t="shared" si="24"/>
        <v>0</v>
      </c>
      <c r="AG106" s="3">
        <f>VLOOKUP($C106,'Team Fixtures'!$A$2:$Q$21,2,FALSE)</f>
        <v>9.5238095238095233E-2</v>
      </c>
      <c r="AH106" s="3">
        <f>VLOOKUP($C106,'Team Fixtures'!$A$2:$Q$21,12,FALSE)</f>
        <v>0.17316017316017315</v>
      </c>
      <c r="AI106" s="3">
        <f>VLOOKUP($C106,'Team Fixtures'!$A$2:$Q$21,13,FALSE)</f>
        <v>-7.792207792207792E-2</v>
      </c>
      <c r="AJ106" s="3" t="str">
        <f>VLOOKUP($C106,'Team Fixtures'!$A$2:$Q$21,14,FALSE)</f>
        <v>A</v>
      </c>
      <c r="AK106" s="22">
        <f t="shared" si="34"/>
        <v>0</v>
      </c>
      <c r="AL106" s="5">
        <f t="shared" si="25"/>
        <v>0</v>
      </c>
      <c r="AM106" s="20">
        <f t="shared" si="26"/>
        <v>0</v>
      </c>
      <c r="AN106" s="3">
        <f>VLOOKUP($C106,'Team Fixtures'!$A$2:$Q$21,2,FALSE)</f>
        <v>9.5238095238095233E-2</v>
      </c>
      <c r="AO106" s="3">
        <f>VLOOKUP($C106,'Team Fixtures'!$A$2:$Q$21,16,FALSE)</f>
        <v>0.50125313283208017</v>
      </c>
      <c r="AP106" s="3">
        <f>VLOOKUP($C106,'Team Fixtures'!$A$2:$Q$21,17,FALSE)</f>
        <v>-0.40601503759398494</v>
      </c>
      <c r="AQ106" s="3" t="str">
        <f>VLOOKUP($C106,'Team Fixtures'!$A$2:$V$21,18,FALSE)</f>
        <v>H</v>
      </c>
      <c r="AR106" s="22">
        <f t="shared" si="35"/>
        <v>0</v>
      </c>
      <c r="AS106" s="5">
        <f t="shared" si="27"/>
        <v>0</v>
      </c>
      <c r="AT106" s="20">
        <f t="shared" si="28"/>
        <v>0</v>
      </c>
      <c r="AU106" s="3">
        <f>VLOOKUP($C106,'Team Fixtures'!$A$2:$Q$21,2,FALSE)</f>
        <v>9.5238095238095233E-2</v>
      </c>
      <c r="AV106" s="3">
        <f>VLOOKUP($C106,'Team Fixtures'!$A$2:$V$21,20,FALSE)</f>
        <v>2.8011204481792715E-2</v>
      </c>
      <c r="AW106" s="3">
        <f>VLOOKUP($C106,'Team Fixtures'!$A$2:$V$21,21,FALSE)</f>
        <v>6.7226890756302518E-2</v>
      </c>
      <c r="AX106" s="3" t="str">
        <f>VLOOKUP($C106,'Team Fixtures'!$A$2:$V$21,22,FALSE)</f>
        <v>A</v>
      </c>
      <c r="AY106" s="22">
        <f t="shared" si="36"/>
        <v>0</v>
      </c>
      <c r="AZ106" s="5">
        <f t="shared" si="37"/>
        <v>0</v>
      </c>
      <c r="BA106" s="20">
        <f t="shared" si="29"/>
        <v>0</v>
      </c>
      <c r="BB106" s="15">
        <f t="shared" si="30"/>
        <v>0</v>
      </c>
    </row>
    <row r="107" spans="1:54" x14ac:dyDescent="0.25">
      <c r="A107" t="str">
        <f>'Players Full'!CU107</f>
        <v>Djordje Petrovic</v>
      </c>
      <c r="B107" t="str">
        <f>VLOOKUP(_xlfn.CONCAT('Players Full'!AK107,'Players Full'!BV107),'Players Summarised'!$A$1:$T$1000,20,0)</f>
        <v>GK</v>
      </c>
      <c r="C107" t="str">
        <f>VLOOKUP('Players Full'!CF107,Teams!$A$1:$G$21,6,0)</f>
        <v>Bournemouth</v>
      </c>
      <c r="D107">
        <f>'Players Full'!BD107/10</f>
        <v>4.5</v>
      </c>
      <c r="E107" s="10">
        <f>IFERROR(VLOOKUP($A107,'Starting Lineups'!$A$2:$C$510,3,FALSE),0)</f>
        <v>1</v>
      </c>
      <c r="F107" s="5" t="e">
        <f>VLOOKUP(A107,'Score &amp; Assist'!$A$1:$G$2000,6,0)</f>
        <v>#N/A</v>
      </c>
      <c r="G107" s="5" t="e">
        <f t="shared" si="19"/>
        <v>#N/A</v>
      </c>
      <c r="H107" s="5" t="e">
        <f t="shared" si="31"/>
        <v>#N/A</v>
      </c>
      <c r="I107" s="5" t="e">
        <f>VLOOKUP(A107,'Score &amp; Assist'!$A$1:$G$2000,7,0)</f>
        <v>#N/A</v>
      </c>
      <c r="J107" s="5">
        <f>VLOOKUP(A107,'Yellow Card'!$C$1:$E$987,3,0)</f>
        <v>0.12698412698412698</v>
      </c>
      <c r="K107" s="5">
        <f>VLOOKUP(C107,'Team Clean Sheet'!$C$2:$F$21,4,0)</f>
        <v>0.35467980295566504</v>
      </c>
      <c r="L107" s="5">
        <f>VLOOKUP(C107,'Team Total Goals'!$D$2:$N$21,10,0)</f>
        <v>0.29039301310043669</v>
      </c>
      <c r="M107" s="5">
        <f>VLOOKUP(C107,'Team Total Goals'!$D$2:$N$21,11,0)</f>
        <v>3.7393557941503147E-2</v>
      </c>
      <c r="N107" s="5">
        <f>VLOOKUP(A107,'Goalkeeper Saves'!$D$2:$N$15,10,0)</f>
        <v>0.55370985603543743</v>
      </c>
      <c r="O107" s="5">
        <f>VLOOKUP(A107,'Goalkeeper Saves'!$D$2:$N$15,11,0)</f>
        <v>8.6580086580086577E-2</v>
      </c>
      <c r="P107" s="5">
        <f>IF(B107="DEF",IFERROR(VLOOKUP(A107,'Defensive Contribution - DEF'!A105:H603,8,FALSE),'Defensive Contribution - DEF'!K$2),0)</f>
        <v>0</v>
      </c>
      <c r="Q107" s="5">
        <f>IF(B107="MID",IFERROR(VLOOKUP(A107,'Defensive Contribution - MID'!A$2:I$500,9,FALSE),'Defensive Contribution - MID'!L$2),0)</f>
        <v>0</v>
      </c>
      <c r="R107" s="22">
        <f t="shared" si="32"/>
        <v>3.2764518853701774</v>
      </c>
      <c r="S107" s="5">
        <f t="shared" si="20"/>
        <v>5.602970124767731E-2</v>
      </c>
      <c r="T107" s="20">
        <f t="shared" si="21"/>
        <v>3.3885112878655321</v>
      </c>
      <c r="U107" s="3">
        <f>VLOOKUP($C107,'Team Fixtures'!$A$2:$Q$21,2,FALSE)</f>
        <v>9.5238095238095233E-2</v>
      </c>
      <c r="V107" s="3">
        <f>VLOOKUP($C107,'Team Fixtures'!$A$2:$Q$21,4,FALSE)</f>
        <v>4.5351473922902487E-2</v>
      </c>
      <c r="W107" s="3">
        <f>VLOOKUP($C107,'Team Fixtures'!$A$2:$Q$21,5,FALSE)</f>
        <v>4.9886621315192746E-2</v>
      </c>
      <c r="X107" s="3" t="str">
        <f>VLOOKUP($C107,'Team Fixtures'!$A$2:$Q$21,6,FALSE)</f>
        <v>H</v>
      </c>
      <c r="Y107" s="25">
        <f t="shared" si="22"/>
        <v>0.96481476904068297</v>
      </c>
      <c r="Z107" s="3">
        <f>VLOOKUP($C107,'Team Fixtures'!$A$2:$Q$21,2,FALSE)</f>
        <v>9.5238095238095233E-2</v>
      </c>
      <c r="AA107" s="3">
        <f>VLOOKUP($C107,'Team Fixtures'!$A$2:$Q$21,8,FALSE)</f>
        <v>0.36350418029807341</v>
      </c>
      <c r="AB107" s="3">
        <f>VLOOKUP($C107,'Team Fixtures'!$A$2:$Q$21,9,FALSE)</f>
        <v>-0.26826608505997818</v>
      </c>
      <c r="AC107" s="3" t="str">
        <f>VLOOKUP($C107,'Team Fixtures'!$A$2:$Q$21,10,FALSE)</f>
        <v>A</v>
      </c>
      <c r="AD107" s="22">
        <f t="shared" si="33"/>
        <v>2.8193493822412816</v>
      </c>
      <c r="AE107" s="5">
        <f t="shared" si="23"/>
        <v>4.527773616907943E-2</v>
      </c>
      <c r="AF107" s="20">
        <f t="shared" si="24"/>
        <v>2.9099048545794406</v>
      </c>
      <c r="AG107" s="3">
        <f>VLOOKUP($C107,'Team Fixtures'!$A$2:$Q$21,2,FALSE)</f>
        <v>9.5238095238095233E-2</v>
      </c>
      <c r="AH107" s="3">
        <f>VLOOKUP($C107,'Team Fixtures'!$A$2:$Q$21,12,FALSE)</f>
        <v>0.17316017316017315</v>
      </c>
      <c r="AI107" s="3">
        <f>VLOOKUP($C107,'Team Fixtures'!$A$2:$Q$21,13,FALSE)</f>
        <v>-7.792207792207792E-2</v>
      </c>
      <c r="AJ107" s="3" t="str">
        <f>VLOOKUP($C107,'Team Fixtures'!$A$2:$Q$21,14,FALSE)</f>
        <v>A</v>
      </c>
      <c r="AK107" s="22">
        <f t="shared" si="34"/>
        <v>2.822104082880557</v>
      </c>
      <c r="AL107" s="5">
        <f t="shared" si="25"/>
        <v>4.534253223751647E-2</v>
      </c>
      <c r="AM107" s="20">
        <f t="shared" si="26"/>
        <v>2.91278914735559</v>
      </c>
      <c r="AN107" s="3">
        <f>VLOOKUP($C107,'Team Fixtures'!$A$2:$Q$21,2,FALSE)</f>
        <v>9.5238095238095233E-2</v>
      </c>
      <c r="AO107" s="3">
        <f>VLOOKUP($C107,'Team Fixtures'!$A$2:$Q$21,16,FALSE)</f>
        <v>0.50125313283208017</v>
      </c>
      <c r="AP107" s="3">
        <f>VLOOKUP($C107,'Team Fixtures'!$A$2:$Q$21,17,FALSE)</f>
        <v>-0.40601503759398494</v>
      </c>
      <c r="AQ107" s="3" t="str">
        <f>VLOOKUP($C107,'Team Fixtures'!$A$2:$V$21,18,FALSE)</f>
        <v>H</v>
      </c>
      <c r="AR107" s="22">
        <f t="shared" si="35"/>
        <v>3.2698539755639913</v>
      </c>
      <c r="AS107" s="5">
        <f t="shared" si="27"/>
        <v>5.58745052132162E-2</v>
      </c>
      <c r="AT107" s="20">
        <f t="shared" si="28"/>
        <v>3.3816029859904235</v>
      </c>
      <c r="AU107" s="3">
        <f>VLOOKUP($C107,'Team Fixtures'!$A$2:$Q$21,2,FALSE)</f>
        <v>9.5238095238095233E-2</v>
      </c>
      <c r="AV107" s="3">
        <f>VLOOKUP($C107,'Team Fixtures'!$A$2:$V$21,20,FALSE)</f>
        <v>2.8011204481792715E-2</v>
      </c>
      <c r="AW107" s="3">
        <f>VLOOKUP($C107,'Team Fixtures'!$A$2:$V$21,21,FALSE)</f>
        <v>6.7226890756302518E-2</v>
      </c>
      <c r="AX107" s="3" t="str">
        <f>VLOOKUP($C107,'Team Fixtures'!$A$2:$V$21,22,FALSE)</f>
        <v>A</v>
      </c>
      <c r="AY107" s="22">
        <f t="shared" si="36"/>
        <v>2.8242047109109363</v>
      </c>
      <c r="AZ107" s="5">
        <f t="shared" si="37"/>
        <v>4.5391943210047039E-2</v>
      </c>
      <c r="BA107" s="20">
        <f t="shared" si="29"/>
        <v>2.9149885973310306</v>
      </c>
      <c r="BB107" s="15">
        <f t="shared" si="30"/>
        <v>10.926759898634115</v>
      </c>
    </row>
    <row r="108" spans="1:54" x14ac:dyDescent="0.25">
      <c r="A108" t="str">
        <f>'Players Full'!CU108</f>
        <v>Will Dennis</v>
      </c>
      <c r="B108" t="str">
        <f>VLOOKUP(_xlfn.CONCAT('Players Full'!AK108,'Players Full'!BV108),'Players Summarised'!$A$1:$T$1000,20,0)</f>
        <v>GK</v>
      </c>
      <c r="C108" t="str">
        <f>VLOOKUP('Players Full'!CF108,Teams!$A$1:$G$21,6,0)</f>
        <v>Bournemouth</v>
      </c>
      <c r="D108">
        <f>'Players Full'!BD108/10</f>
        <v>4</v>
      </c>
      <c r="E108" s="10">
        <f>IFERROR(VLOOKUP($A108,'Starting Lineups'!$A$2:$C$510,3,FALSE),0)</f>
        <v>0</v>
      </c>
      <c r="F108" s="5" t="e">
        <f>VLOOKUP(A108,'Score &amp; Assist'!$A$1:$G$2000,6,0)</f>
        <v>#N/A</v>
      </c>
      <c r="G108" s="5" t="e">
        <f t="shared" si="19"/>
        <v>#N/A</v>
      </c>
      <c r="H108" s="5" t="e">
        <f t="shared" si="31"/>
        <v>#N/A</v>
      </c>
      <c r="I108" s="5" t="e">
        <f>VLOOKUP(A108,'Score &amp; Assist'!$A$1:$G$2000,7,0)</f>
        <v>#N/A</v>
      </c>
      <c r="J108" s="5" t="e">
        <f>VLOOKUP(A108,'Yellow Card'!$C$1:$E$987,3,0)</f>
        <v>#N/A</v>
      </c>
      <c r="K108" s="5">
        <f>VLOOKUP(C108,'Team Clean Sheet'!$C$2:$F$21,4,0)</f>
        <v>0.35467980295566504</v>
      </c>
      <c r="L108" s="5">
        <f>VLOOKUP(C108,'Team Total Goals'!$D$2:$N$21,10,0)</f>
        <v>0.29039301310043669</v>
      </c>
      <c r="M108" s="5">
        <f>VLOOKUP(C108,'Team Total Goals'!$D$2:$N$21,11,0)</f>
        <v>3.7393557941503147E-2</v>
      </c>
      <c r="N108" s="5" t="e">
        <f>VLOOKUP(A108,'Goalkeeper Saves'!$D$2:$N$15,10,0)</f>
        <v>#N/A</v>
      </c>
      <c r="O108" s="5" t="e">
        <f>VLOOKUP(A108,'Goalkeeper Saves'!$D$2:$N$15,11,0)</f>
        <v>#N/A</v>
      </c>
      <c r="P108" s="5">
        <f>IF(B108="DEF",IFERROR(VLOOKUP(A108,'Defensive Contribution - DEF'!A106:H604,8,FALSE),'Defensive Contribution - DEF'!K$2),0)</f>
        <v>0</v>
      </c>
      <c r="Q108" s="5">
        <f>IF(B108="MID",IFERROR(VLOOKUP(A108,'Defensive Contribution - MID'!A$2:I$500,9,FALSE),'Defensive Contribution - MID'!L$2),0)</f>
        <v>0</v>
      </c>
      <c r="R108" s="22">
        <f t="shared" si="32"/>
        <v>0</v>
      </c>
      <c r="S108" s="5">
        <f t="shared" si="20"/>
        <v>0</v>
      </c>
      <c r="T108" s="20">
        <f t="shared" si="21"/>
        <v>0</v>
      </c>
      <c r="U108" s="3">
        <f>VLOOKUP($C108,'Team Fixtures'!$A$2:$Q$21,2,FALSE)</f>
        <v>9.5238095238095233E-2</v>
      </c>
      <c r="V108" s="3">
        <f>VLOOKUP($C108,'Team Fixtures'!$A$2:$Q$21,4,FALSE)</f>
        <v>4.5351473922902487E-2</v>
      </c>
      <c r="W108" s="3">
        <f>VLOOKUP($C108,'Team Fixtures'!$A$2:$Q$21,5,FALSE)</f>
        <v>4.9886621315192746E-2</v>
      </c>
      <c r="X108" s="3" t="str">
        <f>VLOOKUP($C108,'Team Fixtures'!$A$2:$Q$21,6,FALSE)</f>
        <v>H</v>
      </c>
      <c r="Y108" s="25">
        <f t="shared" si="22"/>
        <v>0</v>
      </c>
      <c r="Z108" s="3">
        <f>VLOOKUP($C108,'Team Fixtures'!$A$2:$Q$21,2,FALSE)</f>
        <v>9.5238095238095233E-2</v>
      </c>
      <c r="AA108" s="3">
        <f>VLOOKUP($C108,'Team Fixtures'!$A$2:$Q$21,8,FALSE)</f>
        <v>0.36350418029807341</v>
      </c>
      <c r="AB108" s="3">
        <f>VLOOKUP($C108,'Team Fixtures'!$A$2:$Q$21,9,FALSE)</f>
        <v>-0.26826608505997818</v>
      </c>
      <c r="AC108" s="3" t="str">
        <f>VLOOKUP($C108,'Team Fixtures'!$A$2:$Q$21,10,FALSE)</f>
        <v>A</v>
      </c>
      <c r="AD108" s="22">
        <f t="shared" si="33"/>
        <v>0</v>
      </c>
      <c r="AE108" s="5">
        <f t="shared" si="23"/>
        <v>0</v>
      </c>
      <c r="AF108" s="20">
        <f t="shared" si="24"/>
        <v>0</v>
      </c>
      <c r="AG108" s="3">
        <f>VLOOKUP($C108,'Team Fixtures'!$A$2:$Q$21,2,FALSE)</f>
        <v>9.5238095238095233E-2</v>
      </c>
      <c r="AH108" s="3">
        <f>VLOOKUP($C108,'Team Fixtures'!$A$2:$Q$21,12,FALSE)</f>
        <v>0.17316017316017315</v>
      </c>
      <c r="AI108" s="3">
        <f>VLOOKUP($C108,'Team Fixtures'!$A$2:$Q$21,13,FALSE)</f>
        <v>-7.792207792207792E-2</v>
      </c>
      <c r="AJ108" s="3" t="str">
        <f>VLOOKUP($C108,'Team Fixtures'!$A$2:$Q$21,14,FALSE)</f>
        <v>A</v>
      </c>
      <c r="AK108" s="22">
        <f t="shared" si="34"/>
        <v>0</v>
      </c>
      <c r="AL108" s="5">
        <f t="shared" si="25"/>
        <v>0</v>
      </c>
      <c r="AM108" s="20">
        <f t="shared" si="26"/>
        <v>0</v>
      </c>
      <c r="AN108" s="3">
        <f>VLOOKUP($C108,'Team Fixtures'!$A$2:$Q$21,2,FALSE)</f>
        <v>9.5238095238095233E-2</v>
      </c>
      <c r="AO108" s="3">
        <f>VLOOKUP($C108,'Team Fixtures'!$A$2:$Q$21,16,FALSE)</f>
        <v>0.50125313283208017</v>
      </c>
      <c r="AP108" s="3">
        <f>VLOOKUP($C108,'Team Fixtures'!$A$2:$Q$21,17,FALSE)</f>
        <v>-0.40601503759398494</v>
      </c>
      <c r="AQ108" s="3" t="str">
        <f>VLOOKUP($C108,'Team Fixtures'!$A$2:$V$21,18,FALSE)</f>
        <v>H</v>
      </c>
      <c r="AR108" s="22">
        <f t="shared" si="35"/>
        <v>0</v>
      </c>
      <c r="AS108" s="5">
        <f t="shared" si="27"/>
        <v>0</v>
      </c>
      <c r="AT108" s="20">
        <f t="shared" si="28"/>
        <v>0</v>
      </c>
      <c r="AU108" s="3">
        <f>VLOOKUP($C108,'Team Fixtures'!$A$2:$Q$21,2,FALSE)</f>
        <v>9.5238095238095233E-2</v>
      </c>
      <c r="AV108" s="3">
        <f>VLOOKUP($C108,'Team Fixtures'!$A$2:$V$21,20,FALSE)</f>
        <v>2.8011204481792715E-2</v>
      </c>
      <c r="AW108" s="3">
        <f>VLOOKUP($C108,'Team Fixtures'!$A$2:$V$21,21,FALSE)</f>
        <v>6.7226890756302518E-2</v>
      </c>
      <c r="AX108" s="3" t="str">
        <f>VLOOKUP($C108,'Team Fixtures'!$A$2:$V$21,22,FALSE)</f>
        <v>A</v>
      </c>
      <c r="AY108" s="22">
        <f t="shared" si="36"/>
        <v>0</v>
      </c>
      <c r="AZ108" s="5">
        <f t="shared" si="37"/>
        <v>0</v>
      </c>
      <c r="BA108" s="20">
        <f t="shared" si="29"/>
        <v>0</v>
      </c>
      <c r="BB108" s="15">
        <f t="shared" si="30"/>
        <v>0</v>
      </c>
    </row>
    <row r="109" spans="1:54" x14ac:dyDescent="0.25">
      <c r="A109" t="str">
        <f>'Players Full'!CU109</f>
        <v>Callan McKenna</v>
      </c>
      <c r="B109" t="str">
        <f>VLOOKUP(_xlfn.CONCAT('Players Full'!AK109,'Players Full'!BV109),'Players Summarised'!$A$1:$T$1000,20,0)</f>
        <v>GK</v>
      </c>
      <c r="C109" t="str">
        <f>VLOOKUP('Players Full'!CF109,Teams!$A$1:$G$21,6,0)</f>
        <v>Bournemouth</v>
      </c>
      <c r="D109">
        <f>'Players Full'!BD109/10</f>
        <v>4</v>
      </c>
      <c r="E109" s="10">
        <f>IFERROR(VLOOKUP($A109,'Starting Lineups'!$A$2:$C$510,3,FALSE),0)</f>
        <v>0</v>
      </c>
      <c r="F109" s="5" t="e">
        <f>VLOOKUP(A109,'Score &amp; Assist'!$A$1:$G$2000,6,0)</f>
        <v>#N/A</v>
      </c>
      <c r="G109" s="5" t="e">
        <f t="shared" si="19"/>
        <v>#N/A</v>
      </c>
      <c r="H109" s="5" t="e">
        <f t="shared" si="31"/>
        <v>#N/A</v>
      </c>
      <c r="I109" s="5" t="e">
        <f>VLOOKUP(A109,'Score &amp; Assist'!$A$1:$G$2000,7,0)</f>
        <v>#N/A</v>
      </c>
      <c r="J109" s="5">
        <f>VLOOKUP(A109,'Yellow Card'!$C$1:$E$987,3,0)</f>
        <v>0.20050125313283207</v>
      </c>
      <c r="K109" s="5">
        <f>VLOOKUP(C109,'Team Clean Sheet'!$C$2:$F$21,4,0)</f>
        <v>0.35467980295566504</v>
      </c>
      <c r="L109" s="5">
        <f>VLOOKUP(C109,'Team Total Goals'!$D$2:$N$21,10,0)</f>
        <v>0.29039301310043669</v>
      </c>
      <c r="M109" s="5">
        <f>VLOOKUP(C109,'Team Total Goals'!$D$2:$N$21,11,0)</f>
        <v>3.7393557941503147E-2</v>
      </c>
      <c r="N109" s="5" t="e">
        <f>VLOOKUP(A109,'Goalkeeper Saves'!$D$2:$N$15,10,0)</f>
        <v>#N/A</v>
      </c>
      <c r="O109" s="5" t="e">
        <f>VLOOKUP(A109,'Goalkeeper Saves'!$D$2:$N$15,11,0)</f>
        <v>#N/A</v>
      </c>
      <c r="P109" s="5">
        <f>IF(B109="DEF",IFERROR(VLOOKUP(A109,'Defensive Contribution - DEF'!A107:H605,8,FALSE),'Defensive Contribution - DEF'!K$2),0)</f>
        <v>0</v>
      </c>
      <c r="Q109" s="5">
        <f>IF(B109="MID",IFERROR(VLOOKUP(A109,'Defensive Contribution - MID'!A$2:I$500,9,FALSE),'Defensive Contribution - MID'!L$2),0)</f>
        <v>0</v>
      </c>
      <c r="R109" s="22">
        <f t="shared" si="32"/>
        <v>0</v>
      </c>
      <c r="S109" s="5">
        <f t="shared" si="20"/>
        <v>0</v>
      </c>
      <c r="T109" s="20">
        <f t="shared" si="21"/>
        <v>0</v>
      </c>
      <c r="U109" s="3">
        <f>VLOOKUP($C109,'Team Fixtures'!$A$2:$Q$21,2,FALSE)</f>
        <v>9.5238095238095233E-2</v>
      </c>
      <c r="V109" s="3">
        <f>VLOOKUP($C109,'Team Fixtures'!$A$2:$Q$21,4,FALSE)</f>
        <v>4.5351473922902487E-2</v>
      </c>
      <c r="W109" s="3">
        <f>VLOOKUP($C109,'Team Fixtures'!$A$2:$Q$21,5,FALSE)</f>
        <v>4.9886621315192746E-2</v>
      </c>
      <c r="X109" s="3" t="str">
        <f>VLOOKUP($C109,'Team Fixtures'!$A$2:$Q$21,6,FALSE)</f>
        <v>H</v>
      </c>
      <c r="Y109" s="25">
        <f t="shared" si="22"/>
        <v>0</v>
      </c>
      <c r="Z109" s="3">
        <f>VLOOKUP($C109,'Team Fixtures'!$A$2:$Q$21,2,FALSE)</f>
        <v>9.5238095238095233E-2</v>
      </c>
      <c r="AA109" s="3">
        <f>VLOOKUP($C109,'Team Fixtures'!$A$2:$Q$21,8,FALSE)</f>
        <v>0.36350418029807341</v>
      </c>
      <c r="AB109" s="3">
        <f>VLOOKUP($C109,'Team Fixtures'!$A$2:$Q$21,9,FALSE)</f>
        <v>-0.26826608505997818</v>
      </c>
      <c r="AC109" s="3" t="str">
        <f>VLOOKUP($C109,'Team Fixtures'!$A$2:$Q$21,10,FALSE)</f>
        <v>A</v>
      </c>
      <c r="AD109" s="22">
        <f t="shared" si="33"/>
        <v>0</v>
      </c>
      <c r="AE109" s="5">
        <f t="shared" si="23"/>
        <v>0</v>
      </c>
      <c r="AF109" s="20">
        <f t="shared" si="24"/>
        <v>0</v>
      </c>
      <c r="AG109" s="3">
        <f>VLOOKUP($C109,'Team Fixtures'!$A$2:$Q$21,2,FALSE)</f>
        <v>9.5238095238095233E-2</v>
      </c>
      <c r="AH109" s="3">
        <f>VLOOKUP($C109,'Team Fixtures'!$A$2:$Q$21,12,FALSE)</f>
        <v>0.17316017316017315</v>
      </c>
      <c r="AI109" s="3">
        <f>VLOOKUP($C109,'Team Fixtures'!$A$2:$Q$21,13,FALSE)</f>
        <v>-7.792207792207792E-2</v>
      </c>
      <c r="AJ109" s="3" t="str">
        <f>VLOOKUP($C109,'Team Fixtures'!$A$2:$Q$21,14,FALSE)</f>
        <v>A</v>
      </c>
      <c r="AK109" s="22">
        <f t="shared" si="34"/>
        <v>0</v>
      </c>
      <c r="AL109" s="5">
        <f t="shared" si="25"/>
        <v>0</v>
      </c>
      <c r="AM109" s="20">
        <f t="shared" si="26"/>
        <v>0</v>
      </c>
      <c r="AN109" s="3">
        <f>VLOOKUP($C109,'Team Fixtures'!$A$2:$Q$21,2,FALSE)</f>
        <v>9.5238095238095233E-2</v>
      </c>
      <c r="AO109" s="3">
        <f>VLOOKUP($C109,'Team Fixtures'!$A$2:$Q$21,16,FALSE)</f>
        <v>0.50125313283208017</v>
      </c>
      <c r="AP109" s="3">
        <f>VLOOKUP($C109,'Team Fixtures'!$A$2:$Q$21,17,FALSE)</f>
        <v>-0.40601503759398494</v>
      </c>
      <c r="AQ109" s="3" t="str">
        <f>VLOOKUP($C109,'Team Fixtures'!$A$2:$V$21,18,FALSE)</f>
        <v>H</v>
      </c>
      <c r="AR109" s="22">
        <f t="shared" si="35"/>
        <v>0</v>
      </c>
      <c r="AS109" s="5">
        <f t="shared" si="27"/>
        <v>0</v>
      </c>
      <c r="AT109" s="20">
        <f t="shared" si="28"/>
        <v>0</v>
      </c>
      <c r="AU109" s="3">
        <f>VLOOKUP($C109,'Team Fixtures'!$A$2:$Q$21,2,FALSE)</f>
        <v>9.5238095238095233E-2</v>
      </c>
      <c r="AV109" s="3">
        <f>VLOOKUP($C109,'Team Fixtures'!$A$2:$V$21,20,FALSE)</f>
        <v>2.8011204481792715E-2</v>
      </c>
      <c r="AW109" s="3">
        <f>VLOOKUP($C109,'Team Fixtures'!$A$2:$V$21,21,FALSE)</f>
        <v>6.7226890756302518E-2</v>
      </c>
      <c r="AX109" s="3" t="str">
        <f>VLOOKUP($C109,'Team Fixtures'!$A$2:$V$21,22,FALSE)</f>
        <v>A</v>
      </c>
      <c r="AY109" s="22">
        <f t="shared" si="36"/>
        <v>0</v>
      </c>
      <c r="AZ109" s="5">
        <f t="shared" si="37"/>
        <v>0</v>
      </c>
      <c r="BA109" s="20">
        <f t="shared" si="29"/>
        <v>0</v>
      </c>
      <c r="BB109" s="15">
        <f t="shared" si="30"/>
        <v>0</v>
      </c>
    </row>
    <row r="110" spans="1:54" x14ac:dyDescent="0.25">
      <c r="A110" t="str">
        <f>'Players Full'!CU110</f>
        <v>Alex Paulsen</v>
      </c>
      <c r="B110" t="str">
        <f>VLOOKUP(_xlfn.CONCAT('Players Full'!AK110,'Players Full'!BV110),'Players Summarised'!$A$1:$T$1000,20,0)</f>
        <v>GK</v>
      </c>
      <c r="C110" t="str">
        <f>VLOOKUP('Players Full'!CF110,Teams!$A$1:$G$21,6,0)</f>
        <v>Bournemouth</v>
      </c>
      <c r="D110">
        <f>'Players Full'!BD110/10</f>
        <v>4</v>
      </c>
      <c r="E110" s="10">
        <f>IFERROR(VLOOKUP($A110,'Starting Lineups'!$A$2:$C$510,3,FALSE),0)</f>
        <v>0</v>
      </c>
      <c r="F110" s="5" t="e">
        <f>VLOOKUP(A110,'Score &amp; Assist'!$A$1:$G$2000,6,0)</f>
        <v>#N/A</v>
      </c>
      <c r="G110" s="5" t="e">
        <f t="shared" si="19"/>
        <v>#N/A</v>
      </c>
      <c r="H110" s="5" t="e">
        <f t="shared" si="31"/>
        <v>#N/A</v>
      </c>
      <c r="I110" s="5" t="e">
        <f>VLOOKUP(A110,'Score &amp; Assist'!$A$1:$G$2000,7,0)</f>
        <v>#N/A</v>
      </c>
      <c r="J110" s="5">
        <f>VLOOKUP(A110,'Yellow Card'!$C$1:$E$987,3,0)</f>
        <v>0.20050125313283207</v>
      </c>
      <c r="K110" s="5">
        <f>VLOOKUP(C110,'Team Clean Sheet'!$C$2:$F$21,4,0)</f>
        <v>0.35467980295566504</v>
      </c>
      <c r="L110" s="5">
        <f>VLOOKUP(C110,'Team Total Goals'!$D$2:$N$21,10,0)</f>
        <v>0.29039301310043669</v>
      </c>
      <c r="M110" s="5">
        <f>VLOOKUP(C110,'Team Total Goals'!$D$2:$N$21,11,0)</f>
        <v>3.7393557941503147E-2</v>
      </c>
      <c r="N110" s="5" t="e">
        <f>VLOOKUP(A110,'Goalkeeper Saves'!$D$2:$N$15,10,0)</f>
        <v>#N/A</v>
      </c>
      <c r="O110" s="5" t="e">
        <f>VLOOKUP(A110,'Goalkeeper Saves'!$D$2:$N$15,11,0)</f>
        <v>#N/A</v>
      </c>
      <c r="P110" s="5">
        <f>IF(B110="DEF",IFERROR(VLOOKUP(A110,'Defensive Contribution - DEF'!A108:H606,8,FALSE),'Defensive Contribution - DEF'!K$2),0)</f>
        <v>0</v>
      </c>
      <c r="Q110" s="5">
        <f>IF(B110="MID",IFERROR(VLOOKUP(A110,'Defensive Contribution - MID'!A$2:I$500,9,FALSE),'Defensive Contribution - MID'!L$2),0)</f>
        <v>0</v>
      </c>
      <c r="R110" s="22">
        <f t="shared" si="32"/>
        <v>0</v>
      </c>
      <c r="S110" s="5">
        <f t="shared" si="20"/>
        <v>0</v>
      </c>
      <c r="T110" s="20">
        <f t="shared" si="21"/>
        <v>0</v>
      </c>
      <c r="U110" s="3">
        <f>VLOOKUP($C110,'Team Fixtures'!$A$2:$Q$21,2,FALSE)</f>
        <v>9.5238095238095233E-2</v>
      </c>
      <c r="V110" s="3">
        <f>VLOOKUP($C110,'Team Fixtures'!$A$2:$Q$21,4,FALSE)</f>
        <v>4.5351473922902487E-2</v>
      </c>
      <c r="W110" s="3">
        <f>VLOOKUP($C110,'Team Fixtures'!$A$2:$Q$21,5,FALSE)</f>
        <v>4.9886621315192746E-2</v>
      </c>
      <c r="X110" s="3" t="str">
        <f>VLOOKUP($C110,'Team Fixtures'!$A$2:$Q$21,6,FALSE)</f>
        <v>H</v>
      </c>
      <c r="Y110" s="25">
        <f t="shared" si="22"/>
        <v>0</v>
      </c>
      <c r="Z110" s="3">
        <f>VLOOKUP($C110,'Team Fixtures'!$A$2:$Q$21,2,FALSE)</f>
        <v>9.5238095238095233E-2</v>
      </c>
      <c r="AA110" s="3">
        <f>VLOOKUP($C110,'Team Fixtures'!$A$2:$Q$21,8,FALSE)</f>
        <v>0.36350418029807341</v>
      </c>
      <c r="AB110" s="3">
        <f>VLOOKUP($C110,'Team Fixtures'!$A$2:$Q$21,9,FALSE)</f>
        <v>-0.26826608505997818</v>
      </c>
      <c r="AC110" s="3" t="str">
        <f>VLOOKUP($C110,'Team Fixtures'!$A$2:$Q$21,10,FALSE)</f>
        <v>A</v>
      </c>
      <c r="AD110" s="22">
        <f t="shared" si="33"/>
        <v>0</v>
      </c>
      <c r="AE110" s="5">
        <f t="shared" si="23"/>
        <v>0</v>
      </c>
      <c r="AF110" s="20">
        <f t="shared" si="24"/>
        <v>0</v>
      </c>
      <c r="AG110" s="3">
        <f>VLOOKUP($C110,'Team Fixtures'!$A$2:$Q$21,2,FALSE)</f>
        <v>9.5238095238095233E-2</v>
      </c>
      <c r="AH110" s="3">
        <f>VLOOKUP($C110,'Team Fixtures'!$A$2:$Q$21,12,FALSE)</f>
        <v>0.17316017316017315</v>
      </c>
      <c r="AI110" s="3">
        <f>VLOOKUP($C110,'Team Fixtures'!$A$2:$Q$21,13,FALSE)</f>
        <v>-7.792207792207792E-2</v>
      </c>
      <c r="AJ110" s="3" t="str">
        <f>VLOOKUP($C110,'Team Fixtures'!$A$2:$Q$21,14,FALSE)</f>
        <v>A</v>
      </c>
      <c r="AK110" s="22">
        <f t="shared" si="34"/>
        <v>0</v>
      </c>
      <c r="AL110" s="5">
        <f t="shared" si="25"/>
        <v>0</v>
      </c>
      <c r="AM110" s="20">
        <f t="shared" si="26"/>
        <v>0</v>
      </c>
      <c r="AN110" s="3">
        <f>VLOOKUP($C110,'Team Fixtures'!$A$2:$Q$21,2,FALSE)</f>
        <v>9.5238095238095233E-2</v>
      </c>
      <c r="AO110" s="3">
        <f>VLOOKUP($C110,'Team Fixtures'!$A$2:$Q$21,16,FALSE)</f>
        <v>0.50125313283208017</v>
      </c>
      <c r="AP110" s="3">
        <f>VLOOKUP($C110,'Team Fixtures'!$A$2:$Q$21,17,FALSE)</f>
        <v>-0.40601503759398494</v>
      </c>
      <c r="AQ110" s="3" t="str">
        <f>VLOOKUP($C110,'Team Fixtures'!$A$2:$V$21,18,FALSE)</f>
        <v>H</v>
      </c>
      <c r="AR110" s="22">
        <f t="shared" si="35"/>
        <v>0</v>
      </c>
      <c r="AS110" s="5">
        <f t="shared" si="27"/>
        <v>0</v>
      </c>
      <c r="AT110" s="20">
        <f t="shared" si="28"/>
        <v>0</v>
      </c>
      <c r="AU110" s="3">
        <f>VLOOKUP($C110,'Team Fixtures'!$A$2:$Q$21,2,FALSE)</f>
        <v>9.5238095238095233E-2</v>
      </c>
      <c r="AV110" s="3">
        <f>VLOOKUP($C110,'Team Fixtures'!$A$2:$V$21,20,FALSE)</f>
        <v>2.8011204481792715E-2</v>
      </c>
      <c r="AW110" s="3">
        <f>VLOOKUP($C110,'Team Fixtures'!$A$2:$V$21,21,FALSE)</f>
        <v>6.7226890756302518E-2</v>
      </c>
      <c r="AX110" s="3" t="str">
        <f>VLOOKUP($C110,'Team Fixtures'!$A$2:$V$21,22,FALSE)</f>
        <v>A</v>
      </c>
      <c r="AY110" s="22">
        <f t="shared" si="36"/>
        <v>0</v>
      </c>
      <c r="AZ110" s="5">
        <f t="shared" si="37"/>
        <v>0</v>
      </c>
      <c r="BA110" s="20">
        <f t="shared" si="29"/>
        <v>0</v>
      </c>
      <c r="BB110" s="15">
        <f t="shared" si="30"/>
        <v>0</v>
      </c>
    </row>
    <row r="111" spans="1:54" x14ac:dyDescent="0.25">
      <c r="A111" t="str">
        <f>'Players Full'!CU111</f>
        <v>Illia Zabarnyi</v>
      </c>
      <c r="B111" t="str">
        <f>VLOOKUP(_xlfn.CONCAT('Players Full'!AK111,'Players Full'!BV111),'Players Summarised'!$A$1:$T$1000,20,0)</f>
        <v>DEF</v>
      </c>
      <c r="C111" t="str">
        <f>VLOOKUP('Players Full'!CF111,Teams!$A$1:$G$21,6,0)</f>
        <v>Bournemouth</v>
      </c>
      <c r="D111">
        <f>'Players Full'!BD111/10</f>
        <v>5</v>
      </c>
      <c r="E111" s="10">
        <f>IFERROR(VLOOKUP($A111,'Starting Lineups'!$A$2:$C$510,3,FALSE),0)</f>
        <v>0</v>
      </c>
      <c r="F111" s="5" t="e">
        <f>VLOOKUP(A111,'Score &amp; Assist'!$A$1:$G$2000,6,0)</f>
        <v>#N/A</v>
      </c>
      <c r="G111" s="5" t="e">
        <f t="shared" si="19"/>
        <v>#N/A</v>
      </c>
      <c r="H111" s="5" t="e">
        <f t="shared" si="31"/>
        <v>#N/A</v>
      </c>
      <c r="I111" s="5" t="e">
        <f>VLOOKUP(A111,'Score &amp; Assist'!$A$1:$G$2000,7,0)</f>
        <v>#N/A</v>
      </c>
      <c r="J111" s="5" t="e">
        <f>VLOOKUP(A111,'Yellow Card'!$C$1:$E$987,3,0)</f>
        <v>#N/A</v>
      </c>
      <c r="K111" s="5">
        <f>VLOOKUP(C111,'Team Clean Sheet'!$C$2:$F$21,4,0)</f>
        <v>0.35467980295566504</v>
      </c>
      <c r="L111" s="5">
        <f>VLOOKUP(C111,'Team Total Goals'!$D$2:$N$21,10,0)</f>
        <v>0.29039301310043669</v>
      </c>
      <c r="M111" s="5">
        <f>VLOOKUP(C111,'Team Total Goals'!$D$2:$N$21,11,0)</f>
        <v>3.7393557941503147E-2</v>
      </c>
      <c r="N111" s="5" t="e">
        <f>VLOOKUP(A111,'Goalkeeper Saves'!$D$2:$N$15,10,0)</f>
        <v>#N/A</v>
      </c>
      <c r="O111" s="5" t="e">
        <f>VLOOKUP(A111,'Goalkeeper Saves'!$D$2:$N$15,11,0)</f>
        <v>#N/A</v>
      </c>
      <c r="P111" s="5">
        <f>IF(B111="DEF",IFERROR(VLOOKUP(A111,'Defensive Contribution - DEF'!A109:H607,8,FALSE),'Defensive Contribution - DEF'!K$2),0)</f>
        <v>0.34746238607646884</v>
      </c>
      <c r="Q111" s="5">
        <f>IF(B111="MID",IFERROR(VLOOKUP(A111,'Defensive Contribution - MID'!A$2:I$500,9,FALSE),'Defensive Contribution - MID'!L$2),0)</f>
        <v>0</v>
      </c>
      <c r="R111" s="22">
        <f t="shared" si="32"/>
        <v>0</v>
      </c>
      <c r="S111" s="5">
        <f t="shared" si="20"/>
        <v>0</v>
      </c>
      <c r="T111" s="20">
        <f t="shared" si="21"/>
        <v>0</v>
      </c>
      <c r="U111" s="3">
        <f>VLOOKUP($C111,'Team Fixtures'!$A$2:$Q$21,2,FALSE)</f>
        <v>9.5238095238095233E-2</v>
      </c>
      <c r="V111" s="3">
        <f>VLOOKUP($C111,'Team Fixtures'!$A$2:$Q$21,4,FALSE)</f>
        <v>4.5351473922902487E-2</v>
      </c>
      <c r="W111" s="3">
        <f>VLOOKUP($C111,'Team Fixtures'!$A$2:$Q$21,5,FALSE)</f>
        <v>4.9886621315192746E-2</v>
      </c>
      <c r="X111" s="3" t="str">
        <f>VLOOKUP($C111,'Team Fixtures'!$A$2:$Q$21,6,FALSE)</f>
        <v>H</v>
      </c>
      <c r="Y111" s="25">
        <f t="shared" si="22"/>
        <v>0</v>
      </c>
      <c r="Z111" s="3">
        <f>VLOOKUP($C111,'Team Fixtures'!$A$2:$Q$21,2,FALSE)</f>
        <v>9.5238095238095233E-2</v>
      </c>
      <c r="AA111" s="3">
        <f>VLOOKUP($C111,'Team Fixtures'!$A$2:$Q$21,8,FALSE)</f>
        <v>0.36350418029807341</v>
      </c>
      <c r="AB111" s="3">
        <f>VLOOKUP($C111,'Team Fixtures'!$A$2:$Q$21,9,FALSE)</f>
        <v>-0.26826608505997818</v>
      </c>
      <c r="AC111" s="3" t="str">
        <f>VLOOKUP($C111,'Team Fixtures'!$A$2:$Q$21,10,FALSE)</f>
        <v>A</v>
      </c>
      <c r="AD111" s="22">
        <f t="shared" si="33"/>
        <v>0</v>
      </c>
      <c r="AE111" s="5">
        <f t="shared" si="23"/>
        <v>0</v>
      </c>
      <c r="AF111" s="20">
        <f t="shared" si="24"/>
        <v>0</v>
      </c>
      <c r="AG111" s="3">
        <f>VLOOKUP($C111,'Team Fixtures'!$A$2:$Q$21,2,FALSE)</f>
        <v>9.5238095238095233E-2</v>
      </c>
      <c r="AH111" s="3">
        <f>VLOOKUP($C111,'Team Fixtures'!$A$2:$Q$21,12,FALSE)</f>
        <v>0.17316017316017315</v>
      </c>
      <c r="AI111" s="3">
        <f>VLOOKUP($C111,'Team Fixtures'!$A$2:$Q$21,13,FALSE)</f>
        <v>-7.792207792207792E-2</v>
      </c>
      <c r="AJ111" s="3" t="str">
        <f>VLOOKUP($C111,'Team Fixtures'!$A$2:$Q$21,14,FALSE)</f>
        <v>A</v>
      </c>
      <c r="AK111" s="22">
        <f t="shared" si="34"/>
        <v>0</v>
      </c>
      <c r="AL111" s="5">
        <f t="shared" si="25"/>
        <v>0</v>
      </c>
      <c r="AM111" s="20">
        <f t="shared" si="26"/>
        <v>0</v>
      </c>
      <c r="AN111" s="3">
        <f>VLOOKUP($C111,'Team Fixtures'!$A$2:$Q$21,2,FALSE)</f>
        <v>9.5238095238095233E-2</v>
      </c>
      <c r="AO111" s="3">
        <f>VLOOKUP($C111,'Team Fixtures'!$A$2:$Q$21,16,FALSE)</f>
        <v>0.50125313283208017</v>
      </c>
      <c r="AP111" s="3">
        <f>VLOOKUP($C111,'Team Fixtures'!$A$2:$Q$21,17,FALSE)</f>
        <v>-0.40601503759398494</v>
      </c>
      <c r="AQ111" s="3" t="str">
        <f>VLOOKUP($C111,'Team Fixtures'!$A$2:$V$21,18,FALSE)</f>
        <v>H</v>
      </c>
      <c r="AR111" s="22">
        <f t="shared" si="35"/>
        <v>0</v>
      </c>
      <c r="AS111" s="5">
        <f t="shared" si="27"/>
        <v>0</v>
      </c>
      <c r="AT111" s="20">
        <f t="shared" si="28"/>
        <v>0</v>
      </c>
      <c r="AU111" s="3">
        <f>VLOOKUP($C111,'Team Fixtures'!$A$2:$Q$21,2,FALSE)</f>
        <v>9.5238095238095233E-2</v>
      </c>
      <c r="AV111" s="3">
        <f>VLOOKUP($C111,'Team Fixtures'!$A$2:$V$21,20,FALSE)</f>
        <v>2.8011204481792715E-2</v>
      </c>
      <c r="AW111" s="3">
        <f>VLOOKUP($C111,'Team Fixtures'!$A$2:$V$21,21,FALSE)</f>
        <v>6.7226890756302518E-2</v>
      </c>
      <c r="AX111" s="3" t="str">
        <f>VLOOKUP($C111,'Team Fixtures'!$A$2:$V$21,22,FALSE)</f>
        <v>A</v>
      </c>
      <c r="AY111" s="22">
        <f t="shared" si="36"/>
        <v>0</v>
      </c>
      <c r="AZ111" s="5">
        <f t="shared" si="37"/>
        <v>0</v>
      </c>
      <c r="BA111" s="20">
        <f t="shared" si="29"/>
        <v>0</v>
      </c>
      <c r="BB111" s="15">
        <f t="shared" si="30"/>
        <v>0</v>
      </c>
    </row>
    <row r="112" spans="1:54" x14ac:dyDescent="0.25">
      <c r="A112" t="str">
        <f>'Players Full'!CU112</f>
        <v>Marcos Senesi</v>
      </c>
      <c r="B112" t="str">
        <f>VLOOKUP(_xlfn.CONCAT('Players Full'!AK112,'Players Full'!BV112),'Players Summarised'!$A$1:$T$1000,20,0)</f>
        <v>DEF</v>
      </c>
      <c r="C112" t="str">
        <f>VLOOKUP('Players Full'!CF112,Teams!$A$1:$G$21,6,0)</f>
        <v>Bournemouth</v>
      </c>
      <c r="D112">
        <f>'Players Full'!BD112/10</f>
        <v>4.5</v>
      </c>
      <c r="E112" s="10">
        <f>IFERROR(VLOOKUP($A112,'Starting Lineups'!$A$2:$C$510,3,FALSE),0)</f>
        <v>1</v>
      </c>
      <c r="F112" s="5">
        <f>VLOOKUP(A112,'Score &amp; Assist'!$A$1:$G$2000,6,0)</f>
        <v>7.9365079365079361E-2</v>
      </c>
      <c r="G112" s="5">
        <f t="shared" si="19"/>
        <v>0.01</v>
      </c>
      <c r="H112" s="5">
        <f t="shared" si="31"/>
        <v>0</v>
      </c>
      <c r="I112" s="5">
        <f>VLOOKUP(A112,'Score &amp; Assist'!$A$1:$G$2000,7,0)</f>
        <v>8.6580086580086577E-2</v>
      </c>
      <c r="J112" s="5">
        <f>VLOOKUP(A112,'Yellow Card'!$C$1:$E$987,3,0)</f>
        <v>0.29761904761904762</v>
      </c>
      <c r="K112" s="5">
        <f>VLOOKUP(C112,'Team Clean Sheet'!$C$2:$F$21,4,0)</f>
        <v>0.35467980295566504</v>
      </c>
      <c r="L112" s="5">
        <f>VLOOKUP(C112,'Team Total Goals'!$D$2:$N$21,10,0)</f>
        <v>0.29039301310043669</v>
      </c>
      <c r="M112" s="5">
        <f>VLOOKUP(C112,'Team Total Goals'!$D$2:$N$21,11,0)</f>
        <v>3.7393557941503147E-2</v>
      </c>
      <c r="N112" s="5" t="e">
        <f>VLOOKUP(A112,'Goalkeeper Saves'!$D$2:$N$15,10,0)</f>
        <v>#N/A</v>
      </c>
      <c r="O112" s="5" t="e">
        <f>VLOOKUP(A112,'Goalkeeper Saves'!$D$2:$N$15,11,0)</f>
        <v>#N/A</v>
      </c>
      <c r="P112" s="5">
        <f>IF(B112="DEF",IFERROR(VLOOKUP(A112,'Defensive Contribution - DEF'!A110:H608,8,FALSE),'Defensive Contribution - DEF'!K$2),0)</f>
        <v>0.54733100756780662</v>
      </c>
      <c r="Q112" s="5">
        <f>IF(B112="MID",IFERROR(VLOOKUP(A112,'Defensive Contribution - MID'!A$2:I$500,9,FALSE),'Defensive Contribution - MID'!L$2),0)</f>
        <v>0</v>
      </c>
      <c r="R112" s="22">
        <f t="shared" si="32"/>
        <v>4.3561197731860819</v>
      </c>
      <c r="S112" s="5">
        <f t="shared" si="20"/>
        <v>8.1425649304883024E-2</v>
      </c>
      <c r="T112" s="20">
        <f t="shared" si="21"/>
        <v>4.518971071795848</v>
      </c>
      <c r="U112" s="3">
        <f>VLOOKUP($C112,'Team Fixtures'!$A$2:$Q$21,2,FALSE)</f>
        <v>9.5238095238095233E-2</v>
      </c>
      <c r="V112" s="3">
        <f>VLOOKUP($C112,'Team Fixtures'!$A$2:$Q$21,4,FALSE)</f>
        <v>4.5351473922902487E-2</v>
      </c>
      <c r="W112" s="3">
        <f>VLOOKUP($C112,'Team Fixtures'!$A$2:$Q$21,5,FALSE)</f>
        <v>4.9886621315192746E-2</v>
      </c>
      <c r="X112" s="3" t="str">
        <f>VLOOKUP($C112,'Team Fixtures'!$A$2:$Q$21,6,FALSE)</f>
        <v>H</v>
      </c>
      <c r="Y112" s="25">
        <f t="shared" si="22"/>
        <v>1.2827439071046329</v>
      </c>
      <c r="Z112" s="3">
        <f>VLOOKUP($C112,'Team Fixtures'!$A$2:$Q$21,2,FALSE)</f>
        <v>9.5238095238095233E-2</v>
      </c>
      <c r="AA112" s="3">
        <f>VLOOKUP($C112,'Team Fixtures'!$A$2:$Q$21,8,FALSE)</f>
        <v>0.36350418029807341</v>
      </c>
      <c r="AB112" s="3">
        <f>VLOOKUP($C112,'Team Fixtures'!$A$2:$Q$21,9,FALSE)</f>
        <v>-0.26826608505997818</v>
      </c>
      <c r="AC112" s="3" t="str">
        <f>VLOOKUP($C112,'Team Fixtures'!$A$2:$Q$21,10,FALSE)</f>
        <v>A</v>
      </c>
      <c r="AD112" s="22">
        <f t="shared" si="33"/>
        <v>3.7483912540695354</v>
      </c>
      <c r="AE112" s="5">
        <f t="shared" si="23"/>
        <v>6.7130659078223617E-2</v>
      </c>
      <c r="AF112" s="20">
        <f t="shared" si="24"/>
        <v>3.8826525722259828</v>
      </c>
      <c r="AG112" s="3">
        <f>VLOOKUP($C112,'Team Fixtures'!$A$2:$Q$21,2,FALSE)</f>
        <v>9.5238095238095233E-2</v>
      </c>
      <c r="AH112" s="3">
        <f>VLOOKUP($C112,'Team Fixtures'!$A$2:$Q$21,12,FALSE)</f>
        <v>0.17316017316017315</v>
      </c>
      <c r="AI112" s="3">
        <f>VLOOKUP($C112,'Team Fixtures'!$A$2:$Q$21,13,FALSE)</f>
        <v>-7.792207792207792E-2</v>
      </c>
      <c r="AJ112" s="3" t="str">
        <f>VLOOKUP($C112,'Team Fixtures'!$A$2:$Q$21,14,FALSE)</f>
        <v>A</v>
      </c>
      <c r="AK112" s="22">
        <f t="shared" si="34"/>
        <v>3.7520536933006858</v>
      </c>
      <c r="AL112" s="5">
        <f t="shared" si="25"/>
        <v>6.7216806973818738E-2</v>
      </c>
      <c r="AM112" s="20">
        <f t="shared" si="26"/>
        <v>3.8864873072483235</v>
      </c>
      <c r="AN112" s="3">
        <f>VLOOKUP($C112,'Team Fixtures'!$A$2:$Q$21,2,FALSE)</f>
        <v>9.5238095238095233E-2</v>
      </c>
      <c r="AO112" s="3">
        <f>VLOOKUP($C112,'Team Fixtures'!$A$2:$Q$21,16,FALSE)</f>
        <v>0.50125313283208017</v>
      </c>
      <c r="AP112" s="3">
        <f>VLOOKUP($C112,'Team Fixtures'!$A$2:$Q$21,17,FALSE)</f>
        <v>-0.40601503759398494</v>
      </c>
      <c r="AQ112" s="3" t="str">
        <f>VLOOKUP($C112,'Team Fixtures'!$A$2:$V$21,18,FALSE)</f>
        <v>H</v>
      </c>
      <c r="AR112" s="22">
        <f t="shared" si="35"/>
        <v>4.3473476970580123</v>
      </c>
      <c r="AS112" s="5">
        <f t="shared" si="27"/>
        <v>8.1219312530198567E-2</v>
      </c>
      <c r="AT112" s="20">
        <f t="shared" si="28"/>
        <v>4.5097863221184094</v>
      </c>
      <c r="AU112" s="3">
        <f>VLOOKUP($C112,'Team Fixtures'!$A$2:$Q$21,2,FALSE)</f>
        <v>9.5238095238095233E-2</v>
      </c>
      <c r="AV112" s="3">
        <f>VLOOKUP($C112,'Team Fixtures'!$A$2:$V$21,20,FALSE)</f>
        <v>2.8011204481792715E-2</v>
      </c>
      <c r="AW112" s="3">
        <f>VLOOKUP($C112,'Team Fixtures'!$A$2:$V$21,21,FALSE)</f>
        <v>6.7226890756302518E-2</v>
      </c>
      <c r="AX112" s="3" t="str">
        <f>VLOOKUP($C112,'Team Fixtures'!$A$2:$V$21,22,FALSE)</f>
        <v>A</v>
      </c>
      <c r="AY112" s="22">
        <f t="shared" si="36"/>
        <v>3.7548465276286067</v>
      </c>
      <c r="AZ112" s="5">
        <f t="shared" si="37"/>
        <v>6.7282500022880096E-2</v>
      </c>
      <c r="BA112" s="20">
        <f t="shared" si="29"/>
        <v>3.8894115276743668</v>
      </c>
      <c r="BB112" s="15">
        <f t="shared" si="30"/>
        <v>14.575913961496632</v>
      </c>
    </row>
    <row r="113" spans="1:54" x14ac:dyDescent="0.25">
      <c r="A113" t="str">
        <f>'Players Full'!CU113</f>
        <v>Adam Smith</v>
      </c>
      <c r="B113" t="str">
        <f>VLOOKUP(_xlfn.CONCAT('Players Full'!AK113,'Players Full'!BV113),'Players Summarised'!$A$1:$T$1000,20,0)</f>
        <v>DEF</v>
      </c>
      <c r="C113" t="str">
        <f>VLOOKUP('Players Full'!CF113,Teams!$A$1:$G$21,6,0)</f>
        <v>Bournemouth</v>
      </c>
      <c r="D113">
        <f>'Players Full'!BD113/10</f>
        <v>4.5</v>
      </c>
      <c r="E113" s="10">
        <f>IFERROR(VLOOKUP($A113,'Starting Lineups'!$A$2:$C$510,3,FALSE),0)</f>
        <v>0</v>
      </c>
      <c r="F113" s="5">
        <f>VLOOKUP(A113,'Score &amp; Assist'!$A$1:$G$2000,6,0)</f>
        <v>7.9365079365079361E-2</v>
      </c>
      <c r="G113" s="5">
        <f t="shared" si="19"/>
        <v>0.01</v>
      </c>
      <c r="H113" s="5">
        <f t="shared" si="31"/>
        <v>0</v>
      </c>
      <c r="I113" s="5">
        <f>VLOOKUP(A113,'Score &amp; Assist'!$A$1:$G$2000,7,0)</f>
        <v>7.3260073260073263E-2</v>
      </c>
      <c r="J113" s="5">
        <f>VLOOKUP(A113,'Yellow Card'!$C$1:$E$987,3,0)</f>
        <v>0.25396825396825395</v>
      </c>
      <c r="K113" s="5">
        <f>VLOOKUP(C113,'Team Clean Sheet'!$C$2:$F$21,4,0)</f>
        <v>0.35467980295566504</v>
      </c>
      <c r="L113" s="5">
        <f>VLOOKUP(C113,'Team Total Goals'!$D$2:$N$21,10,0)</f>
        <v>0.29039301310043669</v>
      </c>
      <c r="M113" s="5">
        <f>VLOOKUP(C113,'Team Total Goals'!$D$2:$N$21,11,0)</f>
        <v>3.7393557941503147E-2</v>
      </c>
      <c r="N113" s="5" t="e">
        <f>VLOOKUP(A113,'Goalkeeper Saves'!$D$2:$N$15,10,0)</f>
        <v>#N/A</v>
      </c>
      <c r="O113" s="5" t="e">
        <f>VLOOKUP(A113,'Goalkeeper Saves'!$D$2:$N$15,11,0)</f>
        <v>#N/A</v>
      </c>
      <c r="P113" s="5">
        <f>IF(B113="DEF",IFERROR(VLOOKUP(A113,'Defensive Contribution - DEF'!A111:H609,8,FALSE),'Defensive Contribution - DEF'!K$2),0)</f>
        <v>5.8188987677007753E-2</v>
      </c>
      <c r="Q113" s="5">
        <f>IF(B113="MID",IFERROR(VLOOKUP(A113,'Defensive Contribution - MID'!A$2:I$500,9,FALSE),'Defensive Contribution - MID'!L$2),0)</f>
        <v>0</v>
      </c>
      <c r="R113" s="22">
        <f t="shared" si="32"/>
        <v>0</v>
      </c>
      <c r="S113" s="5">
        <f t="shared" si="20"/>
        <v>0</v>
      </c>
      <c r="T113" s="20">
        <f t="shared" si="21"/>
        <v>0</v>
      </c>
      <c r="U113" s="3">
        <f>VLOOKUP($C113,'Team Fixtures'!$A$2:$Q$21,2,FALSE)</f>
        <v>9.5238095238095233E-2</v>
      </c>
      <c r="V113" s="3">
        <f>VLOOKUP($C113,'Team Fixtures'!$A$2:$Q$21,4,FALSE)</f>
        <v>4.5351473922902487E-2</v>
      </c>
      <c r="W113" s="3">
        <f>VLOOKUP($C113,'Team Fixtures'!$A$2:$Q$21,5,FALSE)</f>
        <v>4.9886621315192746E-2</v>
      </c>
      <c r="X113" s="3" t="str">
        <f>VLOOKUP($C113,'Team Fixtures'!$A$2:$Q$21,6,FALSE)</f>
        <v>H</v>
      </c>
      <c r="Y113" s="25">
        <f t="shared" si="22"/>
        <v>0</v>
      </c>
      <c r="Z113" s="3">
        <f>VLOOKUP($C113,'Team Fixtures'!$A$2:$Q$21,2,FALSE)</f>
        <v>9.5238095238095233E-2</v>
      </c>
      <c r="AA113" s="3">
        <f>VLOOKUP($C113,'Team Fixtures'!$A$2:$Q$21,8,FALSE)</f>
        <v>0.36350418029807341</v>
      </c>
      <c r="AB113" s="3">
        <f>VLOOKUP($C113,'Team Fixtures'!$A$2:$Q$21,9,FALSE)</f>
        <v>-0.26826608505997818</v>
      </c>
      <c r="AC113" s="3" t="str">
        <f>VLOOKUP($C113,'Team Fixtures'!$A$2:$Q$21,10,FALSE)</f>
        <v>A</v>
      </c>
      <c r="AD113" s="22">
        <f t="shared" si="33"/>
        <v>0</v>
      </c>
      <c r="AE113" s="5">
        <f t="shared" si="23"/>
        <v>0</v>
      </c>
      <c r="AF113" s="20">
        <f t="shared" si="24"/>
        <v>0</v>
      </c>
      <c r="AG113" s="3">
        <f>VLOOKUP($C113,'Team Fixtures'!$A$2:$Q$21,2,FALSE)</f>
        <v>9.5238095238095233E-2</v>
      </c>
      <c r="AH113" s="3">
        <f>VLOOKUP($C113,'Team Fixtures'!$A$2:$Q$21,12,FALSE)</f>
        <v>0.17316017316017315</v>
      </c>
      <c r="AI113" s="3">
        <f>VLOOKUP($C113,'Team Fixtures'!$A$2:$Q$21,13,FALSE)</f>
        <v>-7.792207792207792E-2</v>
      </c>
      <c r="AJ113" s="3" t="str">
        <f>VLOOKUP($C113,'Team Fixtures'!$A$2:$Q$21,14,FALSE)</f>
        <v>A</v>
      </c>
      <c r="AK113" s="22">
        <f t="shared" si="34"/>
        <v>0</v>
      </c>
      <c r="AL113" s="5">
        <f t="shared" si="25"/>
        <v>0</v>
      </c>
      <c r="AM113" s="20">
        <f t="shared" si="26"/>
        <v>0</v>
      </c>
      <c r="AN113" s="3">
        <f>VLOOKUP($C113,'Team Fixtures'!$A$2:$Q$21,2,FALSE)</f>
        <v>9.5238095238095233E-2</v>
      </c>
      <c r="AO113" s="3">
        <f>VLOOKUP($C113,'Team Fixtures'!$A$2:$Q$21,16,FALSE)</f>
        <v>0.50125313283208017</v>
      </c>
      <c r="AP113" s="3">
        <f>VLOOKUP($C113,'Team Fixtures'!$A$2:$Q$21,17,FALSE)</f>
        <v>-0.40601503759398494</v>
      </c>
      <c r="AQ113" s="3" t="str">
        <f>VLOOKUP($C113,'Team Fixtures'!$A$2:$V$21,18,FALSE)</f>
        <v>H</v>
      </c>
      <c r="AR113" s="22">
        <f t="shared" si="35"/>
        <v>0</v>
      </c>
      <c r="AS113" s="5">
        <f t="shared" si="27"/>
        <v>0</v>
      </c>
      <c r="AT113" s="20">
        <f t="shared" si="28"/>
        <v>0</v>
      </c>
      <c r="AU113" s="3">
        <f>VLOOKUP($C113,'Team Fixtures'!$A$2:$Q$21,2,FALSE)</f>
        <v>9.5238095238095233E-2</v>
      </c>
      <c r="AV113" s="3">
        <f>VLOOKUP($C113,'Team Fixtures'!$A$2:$V$21,20,FALSE)</f>
        <v>2.8011204481792715E-2</v>
      </c>
      <c r="AW113" s="3">
        <f>VLOOKUP($C113,'Team Fixtures'!$A$2:$V$21,21,FALSE)</f>
        <v>6.7226890756302518E-2</v>
      </c>
      <c r="AX113" s="3" t="str">
        <f>VLOOKUP($C113,'Team Fixtures'!$A$2:$V$21,22,FALSE)</f>
        <v>A</v>
      </c>
      <c r="AY113" s="22">
        <f t="shared" si="36"/>
        <v>0</v>
      </c>
      <c r="AZ113" s="5">
        <f t="shared" si="37"/>
        <v>0</v>
      </c>
      <c r="BA113" s="20">
        <f t="shared" si="29"/>
        <v>0</v>
      </c>
      <c r="BB113" s="15">
        <f t="shared" si="30"/>
        <v>0</v>
      </c>
    </row>
    <row r="114" spans="1:54" x14ac:dyDescent="0.25">
      <c r="A114" t="str">
        <f>'Players Full'!CU114</f>
        <v>Adrien Truffert</v>
      </c>
      <c r="B114" t="str">
        <f>VLOOKUP(_xlfn.CONCAT('Players Full'!AK114,'Players Full'!BV114),'Players Summarised'!$A$1:$T$1000,20,0)</f>
        <v>DEF</v>
      </c>
      <c r="C114" t="str">
        <f>VLOOKUP('Players Full'!CF114,Teams!$A$1:$G$21,6,0)</f>
        <v>Bournemouth</v>
      </c>
      <c r="D114">
        <f>'Players Full'!BD114/10</f>
        <v>4.5</v>
      </c>
      <c r="E114" s="10">
        <f>IFERROR(VLOOKUP($A114,'Starting Lineups'!$A$2:$C$510,3,FALSE),0)</f>
        <v>1</v>
      </c>
      <c r="F114" s="5">
        <f>VLOOKUP(A114,'Score &amp; Assist'!$A$1:$G$2000,6,0)</f>
        <v>0.10025062656641603</v>
      </c>
      <c r="G114" s="5">
        <f t="shared" si="19"/>
        <v>0.01</v>
      </c>
      <c r="H114" s="5">
        <f t="shared" si="31"/>
        <v>0</v>
      </c>
      <c r="I114" s="5">
        <f>VLOOKUP(A114,'Score &amp; Assist'!$A$1:$G$2000,7,0)</f>
        <v>0.15873015873015872</v>
      </c>
      <c r="J114" s="5">
        <f>VLOOKUP(A114,'Yellow Card'!$C$1:$E$987,3,0)</f>
        <v>0.20050125313283207</v>
      </c>
      <c r="K114" s="5">
        <f>VLOOKUP(C114,'Team Clean Sheet'!$C$2:$F$21,4,0)</f>
        <v>0.35467980295566504</v>
      </c>
      <c r="L114" s="5">
        <f>VLOOKUP(C114,'Team Total Goals'!$D$2:$N$21,10,0)</f>
        <v>0.29039301310043669</v>
      </c>
      <c r="M114" s="5">
        <f>VLOOKUP(C114,'Team Total Goals'!$D$2:$N$21,11,0)</f>
        <v>3.7393557941503147E-2</v>
      </c>
      <c r="N114" s="5" t="e">
        <f>VLOOKUP(A114,'Goalkeeper Saves'!$D$2:$N$15,10,0)</f>
        <v>#N/A</v>
      </c>
      <c r="O114" s="5" t="e">
        <f>VLOOKUP(A114,'Goalkeeper Saves'!$D$2:$N$15,11,0)</f>
        <v>#N/A</v>
      </c>
      <c r="P114" s="5">
        <f>IF(B114="DEF",IFERROR(VLOOKUP(A114,'Defensive Contribution - DEF'!A112:H610,8,FALSE),'Defensive Contribution - DEF'!K$2),0)</f>
        <v>0.29152339856241527</v>
      </c>
      <c r="Q114" s="5">
        <f>IF(B114="MID",IFERROR(VLOOKUP(A114,'Defensive Contribution - MID'!A$2:I$500,9,FALSE),'Defensive Contribution - MID'!L$2),0)</f>
        <v>0</v>
      </c>
      <c r="R114" s="22">
        <f t="shared" si="32"/>
        <v>4.2833858493197514</v>
      </c>
      <c r="S114" s="5">
        <f t="shared" si="20"/>
        <v>7.9714801947699199E-2</v>
      </c>
      <c r="T114" s="20">
        <f t="shared" si="21"/>
        <v>4.4428154532151503</v>
      </c>
      <c r="U114" s="3">
        <f>VLOOKUP($C114,'Team Fixtures'!$A$2:$Q$21,2,FALSE)</f>
        <v>9.5238095238095233E-2</v>
      </c>
      <c r="V114" s="3">
        <f>VLOOKUP($C114,'Team Fixtures'!$A$2:$Q$21,4,FALSE)</f>
        <v>4.5351473922902487E-2</v>
      </c>
      <c r="W114" s="3">
        <f>VLOOKUP($C114,'Team Fixtures'!$A$2:$Q$21,5,FALSE)</f>
        <v>4.9886621315192746E-2</v>
      </c>
      <c r="X114" s="3" t="str">
        <f>VLOOKUP($C114,'Team Fixtures'!$A$2:$Q$21,6,FALSE)</f>
        <v>H</v>
      </c>
      <c r="Y114" s="25">
        <f t="shared" si="22"/>
        <v>1.2613259933333802</v>
      </c>
      <c r="Z114" s="3">
        <f>VLOOKUP($C114,'Team Fixtures'!$A$2:$Q$21,2,FALSE)</f>
        <v>9.5238095238095233E-2</v>
      </c>
      <c r="AA114" s="3">
        <f>VLOOKUP($C114,'Team Fixtures'!$A$2:$Q$21,8,FALSE)</f>
        <v>0.36350418029807341</v>
      </c>
      <c r="AB114" s="3">
        <f>VLOOKUP($C114,'Team Fixtures'!$A$2:$Q$21,9,FALSE)</f>
        <v>-0.26826608505997818</v>
      </c>
      <c r="AC114" s="3" t="str">
        <f>VLOOKUP($C114,'Team Fixtures'!$A$2:$Q$21,10,FALSE)</f>
        <v>A</v>
      </c>
      <c r="AD114" s="22">
        <f t="shared" si="33"/>
        <v>3.6858045442703906</v>
      </c>
      <c r="AE114" s="5">
        <f t="shared" si="23"/>
        <v>6.5658494490328137E-2</v>
      </c>
      <c r="AF114" s="20">
        <f t="shared" si="24"/>
        <v>3.8171215332510471</v>
      </c>
      <c r="AG114" s="3">
        <f>VLOOKUP($C114,'Team Fixtures'!$A$2:$Q$21,2,FALSE)</f>
        <v>9.5238095238095233E-2</v>
      </c>
      <c r="AH114" s="3">
        <f>VLOOKUP($C114,'Team Fixtures'!$A$2:$Q$21,12,FALSE)</f>
        <v>0.17316017316017315</v>
      </c>
      <c r="AI114" s="3">
        <f>VLOOKUP($C114,'Team Fixtures'!$A$2:$Q$21,13,FALSE)</f>
        <v>-7.792207792207792E-2</v>
      </c>
      <c r="AJ114" s="3" t="str">
        <f>VLOOKUP($C114,'Team Fixtures'!$A$2:$Q$21,14,FALSE)</f>
        <v>A</v>
      </c>
      <c r="AK114" s="22">
        <f t="shared" si="34"/>
        <v>3.6894058319285645</v>
      </c>
      <c r="AL114" s="5">
        <f t="shared" si="25"/>
        <v>6.5743203978623696E-2</v>
      </c>
      <c r="AM114" s="20">
        <f t="shared" si="26"/>
        <v>3.8208922398858118</v>
      </c>
      <c r="AN114" s="3">
        <f>VLOOKUP($C114,'Team Fixtures'!$A$2:$Q$21,2,FALSE)</f>
        <v>9.5238095238095233E-2</v>
      </c>
      <c r="AO114" s="3">
        <f>VLOOKUP($C114,'Team Fixtures'!$A$2:$Q$21,16,FALSE)</f>
        <v>0.50125313283208017</v>
      </c>
      <c r="AP114" s="3">
        <f>VLOOKUP($C114,'Team Fixtures'!$A$2:$Q$21,17,FALSE)</f>
        <v>-0.40601503759398494</v>
      </c>
      <c r="AQ114" s="3" t="str">
        <f>VLOOKUP($C114,'Team Fixtures'!$A$2:$V$21,18,FALSE)</f>
        <v>H</v>
      </c>
      <c r="AR114" s="22">
        <f t="shared" si="35"/>
        <v>4.2747602401279616</v>
      </c>
      <c r="AS114" s="5">
        <f t="shared" si="27"/>
        <v>7.9511910368289918E-2</v>
      </c>
      <c r="AT114" s="20">
        <f t="shared" si="28"/>
        <v>4.4337840608645411</v>
      </c>
      <c r="AU114" s="3">
        <f>VLOOKUP($C114,'Team Fixtures'!$A$2:$Q$21,2,FALSE)</f>
        <v>9.5238095238095233E-2</v>
      </c>
      <c r="AV114" s="3">
        <f>VLOOKUP($C114,'Team Fixtures'!$A$2:$V$21,20,FALSE)</f>
        <v>2.8011204481792715E-2</v>
      </c>
      <c r="AW114" s="3">
        <f>VLOOKUP($C114,'Team Fixtures'!$A$2:$V$21,21,FALSE)</f>
        <v>6.7226890756302518E-2</v>
      </c>
      <c r="AX114" s="3" t="str">
        <f>VLOOKUP($C114,'Team Fixtures'!$A$2:$V$21,22,FALSE)</f>
        <v>A</v>
      </c>
      <c r="AY114" s="22">
        <f t="shared" si="36"/>
        <v>3.692152034435058</v>
      </c>
      <c r="AZ114" s="5">
        <f t="shared" si="37"/>
        <v>6.5807800153981438E-2</v>
      </c>
      <c r="BA114" s="20">
        <f t="shared" si="29"/>
        <v>3.8237676347430209</v>
      </c>
      <c r="BB114" s="15">
        <f t="shared" si="30"/>
        <v>14.330081611771314</v>
      </c>
    </row>
    <row r="115" spans="1:54" x14ac:dyDescent="0.25">
      <c r="A115" t="str">
        <f>'Players Full'!CU115</f>
        <v>Matai Akinmboni</v>
      </c>
      <c r="B115" t="str">
        <f>VLOOKUP(_xlfn.CONCAT('Players Full'!AK115,'Players Full'!BV115),'Players Summarised'!$A$1:$T$1000,20,0)</f>
        <v>DEF</v>
      </c>
      <c r="C115" t="str">
        <f>VLOOKUP('Players Full'!CF115,Teams!$A$1:$G$21,6,0)</f>
        <v>Bournemouth</v>
      </c>
      <c r="D115">
        <f>'Players Full'!BD115/10</f>
        <v>4</v>
      </c>
      <c r="E115" s="10">
        <f>IFERROR(VLOOKUP($A115,'Starting Lineups'!$A$2:$C$510,3,FALSE),0)</f>
        <v>0</v>
      </c>
      <c r="F115" s="5" t="e">
        <f>VLOOKUP(A115,'Score &amp; Assist'!$A$1:$G$2000,6,0)</f>
        <v>#N/A</v>
      </c>
      <c r="G115" s="5" t="e">
        <f t="shared" si="19"/>
        <v>#N/A</v>
      </c>
      <c r="H115" s="5" t="e">
        <f t="shared" si="31"/>
        <v>#N/A</v>
      </c>
      <c r="I115" s="5" t="e">
        <f>VLOOKUP(A115,'Score &amp; Assist'!$A$1:$G$2000,7,0)</f>
        <v>#N/A</v>
      </c>
      <c r="J115" s="5" t="e">
        <f>VLOOKUP(A115,'Yellow Card'!$C$1:$E$987,3,0)</f>
        <v>#N/A</v>
      </c>
      <c r="K115" s="5">
        <f>VLOOKUP(C115,'Team Clean Sheet'!$C$2:$F$21,4,0)</f>
        <v>0.35467980295566504</v>
      </c>
      <c r="L115" s="5">
        <f>VLOOKUP(C115,'Team Total Goals'!$D$2:$N$21,10,0)</f>
        <v>0.29039301310043669</v>
      </c>
      <c r="M115" s="5">
        <f>VLOOKUP(C115,'Team Total Goals'!$D$2:$N$21,11,0)</f>
        <v>3.7393557941503147E-2</v>
      </c>
      <c r="N115" s="5" t="e">
        <f>VLOOKUP(A115,'Goalkeeper Saves'!$D$2:$N$15,10,0)</f>
        <v>#N/A</v>
      </c>
      <c r="O115" s="5" t="e">
        <f>VLOOKUP(A115,'Goalkeeper Saves'!$D$2:$N$15,11,0)</f>
        <v>#N/A</v>
      </c>
      <c r="P115" s="5">
        <f>IF(B115="DEF",IFERROR(VLOOKUP(A115,'Defensive Contribution - DEF'!A113:H611,8,FALSE),'Defensive Contribution - DEF'!K$2),0)</f>
        <v>0.29152339856241527</v>
      </c>
      <c r="Q115" s="5">
        <f>IF(B115="MID",IFERROR(VLOOKUP(A115,'Defensive Contribution - MID'!A$2:I$500,9,FALSE),'Defensive Contribution - MID'!L$2),0)</f>
        <v>0</v>
      </c>
      <c r="R115" s="22">
        <f t="shared" si="32"/>
        <v>0</v>
      </c>
      <c r="S115" s="5">
        <f t="shared" si="20"/>
        <v>0</v>
      </c>
      <c r="T115" s="20">
        <f t="shared" si="21"/>
        <v>0</v>
      </c>
      <c r="U115" s="3">
        <f>VLOOKUP($C115,'Team Fixtures'!$A$2:$Q$21,2,FALSE)</f>
        <v>9.5238095238095233E-2</v>
      </c>
      <c r="V115" s="3">
        <f>VLOOKUP($C115,'Team Fixtures'!$A$2:$Q$21,4,FALSE)</f>
        <v>4.5351473922902487E-2</v>
      </c>
      <c r="W115" s="3">
        <f>VLOOKUP($C115,'Team Fixtures'!$A$2:$Q$21,5,FALSE)</f>
        <v>4.9886621315192746E-2</v>
      </c>
      <c r="X115" s="3" t="str">
        <f>VLOOKUP($C115,'Team Fixtures'!$A$2:$Q$21,6,FALSE)</f>
        <v>H</v>
      </c>
      <c r="Y115" s="25">
        <f t="shared" si="22"/>
        <v>0</v>
      </c>
      <c r="Z115" s="3">
        <f>VLOOKUP($C115,'Team Fixtures'!$A$2:$Q$21,2,FALSE)</f>
        <v>9.5238095238095233E-2</v>
      </c>
      <c r="AA115" s="3">
        <f>VLOOKUP($C115,'Team Fixtures'!$A$2:$Q$21,8,FALSE)</f>
        <v>0.36350418029807341</v>
      </c>
      <c r="AB115" s="3">
        <f>VLOOKUP($C115,'Team Fixtures'!$A$2:$Q$21,9,FALSE)</f>
        <v>-0.26826608505997818</v>
      </c>
      <c r="AC115" s="3" t="str">
        <f>VLOOKUP($C115,'Team Fixtures'!$A$2:$Q$21,10,FALSE)</f>
        <v>A</v>
      </c>
      <c r="AD115" s="22">
        <f t="shared" si="33"/>
        <v>0</v>
      </c>
      <c r="AE115" s="5">
        <f t="shared" si="23"/>
        <v>0</v>
      </c>
      <c r="AF115" s="20">
        <f t="shared" si="24"/>
        <v>0</v>
      </c>
      <c r="AG115" s="3">
        <f>VLOOKUP($C115,'Team Fixtures'!$A$2:$Q$21,2,FALSE)</f>
        <v>9.5238095238095233E-2</v>
      </c>
      <c r="AH115" s="3">
        <f>VLOOKUP($C115,'Team Fixtures'!$A$2:$Q$21,12,FALSE)</f>
        <v>0.17316017316017315</v>
      </c>
      <c r="AI115" s="3">
        <f>VLOOKUP($C115,'Team Fixtures'!$A$2:$Q$21,13,FALSE)</f>
        <v>-7.792207792207792E-2</v>
      </c>
      <c r="AJ115" s="3" t="str">
        <f>VLOOKUP($C115,'Team Fixtures'!$A$2:$Q$21,14,FALSE)</f>
        <v>A</v>
      </c>
      <c r="AK115" s="22">
        <f t="shared" si="34"/>
        <v>0</v>
      </c>
      <c r="AL115" s="5">
        <f t="shared" si="25"/>
        <v>0</v>
      </c>
      <c r="AM115" s="20">
        <f t="shared" si="26"/>
        <v>0</v>
      </c>
      <c r="AN115" s="3">
        <f>VLOOKUP($C115,'Team Fixtures'!$A$2:$Q$21,2,FALSE)</f>
        <v>9.5238095238095233E-2</v>
      </c>
      <c r="AO115" s="3">
        <f>VLOOKUP($C115,'Team Fixtures'!$A$2:$Q$21,16,FALSE)</f>
        <v>0.50125313283208017</v>
      </c>
      <c r="AP115" s="3">
        <f>VLOOKUP($C115,'Team Fixtures'!$A$2:$Q$21,17,FALSE)</f>
        <v>-0.40601503759398494</v>
      </c>
      <c r="AQ115" s="3" t="str">
        <f>VLOOKUP($C115,'Team Fixtures'!$A$2:$V$21,18,FALSE)</f>
        <v>H</v>
      </c>
      <c r="AR115" s="22">
        <f t="shared" si="35"/>
        <v>0</v>
      </c>
      <c r="AS115" s="5">
        <f t="shared" si="27"/>
        <v>0</v>
      </c>
      <c r="AT115" s="20">
        <f t="shared" si="28"/>
        <v>0</v>
      </c>
      <c r="AU115" s="3">
        <f>VLOOKUP($C115,'Team Fixtures'!$A$2:$Q$21,2,FALSE)</f>
        <v>9.5238095238095233E-2</v>
      </c>
      <c r="AV115" s="3">
        <f>VLOOKUP($C115,'Team Fixtures'!$A$2:$V$21,20,FALSE)</f>
        <v>2.8011204481792715E-2</v>
      </c>
      <c r="AW115" s="3">
        <f>VLOOKUP($C115,'Team Fixtures'!$A$2:$V$21,21,FALSE)</f>
        <v>6.7226890756302518E-2</v>
      </c>
      <c r="AX115" s="3" t="str">
        <f>VLOOKUP($C115,'Team Fixtures'!$A$2:$V$21,22,FALSE)</f>
        <v>A</v>
      </c>
      <c r="AY115" s="22">
        <f t="shared" si="36"/>
        <v>0</v>
      </c>
      <c r="AZ115" s="5">
        <f t="shared" si="37"/>
        <v>0</v>
      </c>
      <c r="BA115" s="20">
        <f t="shared" si="29"/>
        <v>0</v>
      </c>
      <c r="BB115" s="15">
        <f t="shared" si="30"/>
        <v>0</v>
      </c>
    </row>
    <row r="116" spans="1:54" x14ac:dyDescent="0.25">
      <c r="A116" t="str">
        <f>'Players Full'!CU116</f>
        <v>Owen Bevan</v>
      </c>
      <c r="B116" t="str">
        <f>VLOOKUP(_xlfn.CONCAT('Players Full'!AK116,'Players Full'!BV116),'Players Summarised'!$A$1:$T$1000,20,0)</f>
        <v>DEF</v>
      </c>
      <c r="C116" t="str">
        <f>VLOOKUP('Players Full'!CF116,Teams!$A$1:$G$21,6,0)</f>
        <v>Bournemouth</v>
      </c>
      <c r="D116">
        <f>'Players Full'!BD116/10</f>
        <v>4</v>
      </c>
      <c r="E116" s="10">
        <f>IFERROR(VLOOKUP($A116,'Starting Lineups'!$A$2:$C$510,3,FALSE),0)</f>
        <v>0</v>
      </c>
      <c r="F116" s="5" t="e">
        <f>VLOOKUP(A116,'Score &amp; Assist'!$A$1:$G$2000,6,0)</f>
        <v>#N/A</v>
      </c>
      <c r="G116" s="5" t="e">
        <f t="shared" si="19"/>
        <v>#N/A</v>
      </c>
      <c r="H116" s="5" t="e">
        <f t="shared" si="31"/>
        <v>#N/A</v>
      </c>
      <c r="I116" s="5" t="e">
        <f>VLOOKUP(A116,'Score &amp; Assist'!$A$1:$G$2000,7,0)</f>
        <v>#N/A</v>
      </c>
      <c r="J116" s="5" t="e">
        <f>VLOOKUP(A116,'Yellow Card'!$C$1:$E$987,3,0)</f>
        <v>#N/A</v>
      </c>
      <c r="K116" s="5">
        <f>VLOOKUP(C116,'Team Clean Sheet'!$C$2:$F$21,4,0)</f>
        <v>0.35467980295566504</v>
      </c>
      <c r="L116" s="5">
        <f>VLOOKUP(C116,'Team Total Goals'!$D$2:$N$21,10,0)</f>
        <v>0.29039301310043669</v>
      </c>
      <c r="M116" s="5">
        <f>VLOOKUP(C116,'Team Total Goals'!$D$2:$N$21,11,0)</f>
        <v>3.7393557941503147E-2</v>
      </c>
      <c r="N116" s="5" t="e">
        <f>VLOOKUP(A116,'Goalkeeper Saves'!$D$2:$N$15,10,0)</f>
        <v>#N/A</v>
      </c>
      <c r="O116" s="5" t="e">
        <f>VLOOKUP(A116,'Goalkeeper Saves'!$D$2:$N$15,11,0)</f>
        <v>#N/A</v>
      </c>
      <c r="P116" s="5">
        <f>IF(B116="DEF",IFERROR(VLOOKUP(A116,'Defensive Contribution - DEF'!A114:H612,8,FALSE),'Defensive Contribution - DEF'!K$2),0)</f>
        <v>0.29152339856241527</v>
      </c>
      <c r="Q116" s="5">
        <f>IF(B116="MID",IFERROR(VLOOKUP(A116,'Defensive Contribution - MID'!A$2:I$500,9,FALSE),'Defensive Contribution - MID'!L$2),0)</f>
        <v>0</v>
      </c>
      <c r="R116" s="22">
        <f t="shared" si="32"/>
        <v>0</v>
      </c>
      <c r="S116" s="5">
        <f t="shared" si="20"/>
        <v>0</v>
      </c>
      <c r="T116" s="20">
        <f t="shared" si="21"/>
        <v>0</v>
      </c>
      <c r="U116" s="3">
        <f>VLOOKUP($C116,'Team Fixtures'!$A$2:$Q$21,2,FALSE)</f>
        <v>9.5238095238095233E-2</v>
      </c>
      <c r="V116" s="3">
        <f>VLOOKUP($C116,'Team Fixtures'!$A$2:$Q$21,4,FALSE)</f>
        <v>4.5351473922902487E-2</v>
      </c>
      <c r="W116" s="3">
        <f>VLOOKUP($C116,'Team Fixtures'!$A$2:$Q$21,5,FALSE)</f>
        <v>4.9886621315192746E-2</v>
      </c>
      <c r="X116" s="3" t="str">
        <f>VLOOKUP($C116,'Team Fixtures'!$A$2:$Q$21,6,FALSE)</f>
        <v>H</v>
      </c>
      <c r="Y116" s="25">
        <f t="shared" si="22"/>
        <v>0</v>
      </c>
      <c r="Z116" s="3">
        <f>VLOOKUP($C116,'Team Fixtures'!$A$2:$Q$21,2,FALSE)</f>
        <v>9.5238095238095233E-2</v>
      </c>
      <c r="AA116" s="3">
        <f>VLOOKUP($C116,'Team Fixtures'!$A$2:$Q$21,8,FALSE)</f>
        <v>0.36350418029807341</v>
      </c>
      <c r="AB116" s="3">
        <f>VLOOKUP($C116,'Team Fixtures'!$A$2:$Q$21,9,FALSE)</f>
        <v>-0.26826608505997818</v>
      </c>
      <c r="AC116" s="3" t="str">
        <f>VLOOKUP($C116,'Team Fixtures'!$A$2:$Q$21,10,FALSE)</f>
        <v>A</v>
      </c>
      <c r="AD116" s="22">
        <f t="shared" si="33"/>
        <v>0</v>
      </c>
      <c r="AE116" s="5">
        <f t="shared" si="23"/>
        <v>0</v>
      </c>
      <c r="AF116" s="20">
        <f t="shared" si="24"/>
        <v>0</v>
      </c>
      <c r="AG116" s="3">
        <f>VLOOKUP($C116,'Team Fixtures'!$A$2:$Q$21,2,FALSE)</f>
        <v>9.5238095238095233E-2</v>
      </c>
      <c r="AH116" s="3">
        <f>VLOOKUP($C116,'Team Fixtures'!$A$2:$Q$21,12,FALSE)</f>
        <v>0.17316017316017315</v>
      </c>
      <c r="AI116" s="3">
        <f>VLOOKUP($C116,'Team Fixtures'!$A$2:$Q$21,13,FALSE)</f>
        <v>-7.792207792207792E-2</v>
      </c>
      <c r="AJ116" s="3" t="str">
        <f>VLOOKUP($C116,'Team Fixtures'!$A$2:$Q$21,14,FALSE)</f>
        <v>A</v>
      </c>
      <c r="AK116" s="22">
        <f t="shared" si="34"/>
        <v>0</v>
      </c>
      <c r="AL116" s="5">
        <f t="shared" si="25"/>
        <v>0</v>
      </c>
      <c r="AM116" s="20">
        <f t="shared" si="26"/>
        <v>0</v>
      </c>
      <c r="AN116" s="3">
        <f>VLOOKUP($C116,'Team Fixtures'!$A$2:$Q$21,2,FALSE)</f>
        <v>9.5238095238095233E-2</v>
      </c>
      <c r="AO116" s="3">
        <f>VLOOKUP($C116,'Team Fixtures'!$A$2:$Q$21,16,FALSE)</f>
        <v>0.50125313283208017</v>
      </c>
      <c r="AP116" s="3">
        <f>VLOOKUP($C116,'Team Fixtures'!$A$2:$Q$21,17,FALSE)</f>
        <v>-0.40601503759398494</v>
      </c>
      <c r="AQ116" s="3" t="str">
        <f>VLOOKUP($C116,'Team Fixtures'!$A$2:$V$21,18,FALSE)</f>
        <v>H</v>
      </c>
      <c r="AR116" s="22">
        <f t="shared" si="35"/>
        <v>0</v>
      </c>
      <c r="AS116" s="5">
        <f t="shared" si="27"/>
        <v>0</v>
      </c>
      <c r="AT116" s="20">
        <f t="shared" si="28"/>
        <v>0</v>
      </c>
      <c r="AU116" s="3">
        <f>VLOOKUP($C116,'Team Fixtures'!$A$2:$Q$21,2,FALSE)</f>
        <v>9.5238095238095233E-2</v>
      </c>
      <c r="AV116" s="3">
        <f>VLOOKUP($C116,'Team Fixtures'!$A$2:$V$21,20,FALSE)</f>
        <v>2.8011204481792715E-2</v>
      </c>
      <c r="AW116" s="3">
        <f>VLOOKUP($C116,'Team Fixtures'!$A$2:$V$21,21,FALSE)</f>
        <v>6.7226890756302518E-2</v>
      </c>
      <c r="AX116" s="3" t="str">
        <f>VLOOKUP($C116,'Team Fixtures'!$A$2:$V$21,22,FALSE)</f>
        <v>A</v>
      </c>
      <c r="AY116" s="22">
        <f t="shared" si="36"/>
        <v>0</v>
      </c>
      <c r="AZ116" s="5">
        <f t="shared" si="37"/>
        <v>0</v>
      </c>
      <c r="BA116" s="20">
        <f t="shared" si="29"/>
        <v>0</v>
      </c>
      <c r="BB116" s="15">
        <f t="shared" si="30"/>
        <v>0</v>
      </c>
    </row>
    <row r="117" spans="1:54" x14ac:dyDescent="0.25">
      <c r="A117" t="str">
        <f>'Players Full'!CU117</f>
        <v>James Hill</v>
      </c>
      <c r="B117" t="str">
        <f>VLOOKUP(_xlfn.CONCAT('Players Full'!AK117,'Players Full'!BV117),'Players Summarised'!$A$1:$T$1000,20,0)</f>
        <v>DEF</v>
      </c>
      <c r="C117" t="str">
        <f>VLOOKUP('Players Full'!CF117,Teams!$A$1:$G$21,6,0)</f>
        <v>Bournemouth</v>
      </c>
      <c r="D117">
        <f>'Players Full'!BD117/10</f>
        <v>4</v>
      </c>
      <c r="E117" s="10">
        <f>IFERROR(VLOOKUP($A117,'Starting Lineups'!$A$2:$C$510,3,FALSE),0)</f>
        <v>1</v>
      </c>
      <c r="F117" s="5">
        <f>VLOOKUP(A117,'Score &amp; Assist'!$A$1:$G$2000,6,0)</f>
        <v>0.10025062656641603</v>
      </c>
      <c r="G117" s="5">
        <f t="shared" si="19"/>
        <v>0.01</v>
      </c>
      <c r="H117" s="5">
        <f t="shared" si="31"/>
        <v>0</v>
      </c>
      <c r="I117" s="5">
        <f>VLOOKUP(A117,'Score &amp; Assist'!$A$1:$G$2000,7,0)</f>
        <v>0.11904761904761904</v>
      </c>
      <c r="J117" s="5">
        <f>VLOOKUP(A117,'Yellow Card'!$C$1:$E$987,3,0)</f>
        <v>0.20050125313283207</v>
      </c>
      <c r="K117" s="5">
        <f>VLOOKUP(C117,'Team Clean Sheet'!$C$2:$F$21,4,0)</f>
        <v>0.35467980295566504</v>
      </c>
      <c r="L117" s="5">
        <f>VLOOKUP(C117,'Team Total Goals'!$D$2:$N$21,10,0)</f>
        <v>0.29039301310043669</v>
      </c>
      <c r="M117" s="5">
        <f>VLOOKUP(C117,'Team Total Goals'!$D$2:$N$21,11,0)</f>
        <v>3.7393557941503147E-2</v>
      </c>
      <c r="N117" s="5" t="e">
        <f>VLOOKUP(A117,'Goalkeeper Saves'!$D$2:$N$15,10,0)</f>
        <v>#N/A</v>
      </c>
      <c r="O117" s="5" t="e">
        <f>VLOOKUP(A117,'Goalkeeper Saves'!$D$2:$N$15,11,0)</f>
        <v>#N/A</v>
      </c>
      <c r="P117" s="5">
        <f>IF(B117="DEF",IFERROR(VLOOKUP(A117,'Defensive Contribution - DEF'!A115:H613,8,FALSE),'Defensive Contribution - DEF'!K$2),0)</f>
        <v>0.29152339856241527</v>
      </c>
      <c r="Q117" s="5">
        <f>IF(B117="MID",IFERROR(VLOOKUP(A117,'Defensive Contribution - MID'!A$2:I$500,9,FALSE),'Defensive Contribution - MID'!L$2),0)</f>
        <v>0</v>
      </c>
      <c r="R117" s="22">
        <f t="shared" si="32"/>
        <v>4.1643382302721328</v>
      </c>
      <c r="S117" s="5">
        <f t="shared" si="20"/>
        <v>7.6914563852461107E-2</v>
      </c>
      <c r="T117" s="20">
        <f t="shared" si="21"/>
        <v>4.318167357977055</v>
      </c>
      <c r="U117" s="3">
        <f>VLOOKUP($C117,'Team Fixtures'!$A$2:$Q$21,2,FALSE)</f>
        <v>9.5238095238095233E-2</v>
      </c>
      <c r="V117" s="3">
        <f>VLOOKUP($C117,'Team Fixtures'!$A$2:$Q$21,4,FALSE)</f>
        <v>4.5351473922902487E-2</v>
      </c>
      <c r="W117" s="3">
        <f>VLOOKUP($C117,'Team Fixtures'!$A$2:$Q$21,5,FALSE)</f>
        <v>4.9886621315192746E-2</v>
      </c>
      <c r="X117" s="3" t="str">
        <f>VLOOKUP($C117,'Team Fixtures'!$A$2:$Q$21,6,FALSE)</f>
        <v>H</v>
      </c>
      <c r="Y117" s="25">
        <f t="shared" si="22"/>
        <v>1.2262701142621408</v>
      </c>
      <c r="Z117" s="3">
        <f>VLOOKUP($C117,'Team Fixtures'!$A$2:$Q$21,2,FALSE)</f>
        <v>9.5238095238095233E-2</v>
      </c>
      <c r="AA117" s="3">
        <f>VLOOKUP($C117,'Team Fixtures'!$A$2:$Q$21,8,FALSE)</f>
        <v>0.36350418029807341</v>
      </c>
      <c r="AB117" s="3">
        <f>VLOOKUP($C117,'Team Fixtures'!$A$2:$Q$21,9,FALSE)</f>
        <v>-0.26826608505997818</v>
      </c>
      <c r="AC117" s="3" t="str">
        <f>VLOOKUP($C117,'Team Fixtures'!$A$2:$Q$21,10,FALSE)</f>
        <v>A</v>
      </c>
      <c r="AD117" s="22">
        <f t="shared" si="33"/>
        <v>3.5833654293491963</v>
      </c>
      <c r="AE117" s="5">
        <f t="shared" si="23"/>
        <v>6.32489216291518E-2</v>
      </c>
      <c r="AF117" s="20">
        <f t="shared" si="24"/>
        <v>3.7098632726075</v>
      </c>
      <c r="AG117" s="3">
        <f>VLOOKUP($C117,'Team Fixtures'!$A$2:$Q$21,2,FALSE)</f>
        <v>9.5238095238095233E-2</v>
      </c>
      <c r="AH117" s="3">
        <f>VLOOKUP($C117,'Team Fixtures'!$A$2:$Q$21,12,FALSE)</f>
        <v>0.17316017316017315</v>
      </c>
      <c r="AI117" s="3">
        <f>VLOOKUP($C117,'Team Fixtures'!$A$2:$Q$21,13,FALSE)</f>
        <v>-7.792207792207792E-2</v>
      </c>
      <c r="AJ117" s="3" t="str">
        <f>VLOOKUP($C117,'Team Fixtures'!$A$2:$Q$21,14,FALSE)</f>
        <v>A</v>
      </c>
      <c r="AK117" s="22">
        <f t="shared" si="34"/>
        <v>3.5868666268599276</v>
      </c>
      <c r="AL117" s="5">
        <f t="shared" si="25"/>
        <v>6.3331276796999222E-2</v>
      </c>
      <c r="AM117" s="20">
        <f t="shared" si="26"/>
        <v>3.7135291804539259</v>
      </c>
      <c r="AN117" s="3">
        <f>VLOOKUP($C117,'Team Fixtures'!$A$2:$Q$21,2,FALSE)</f>
        <v>9.5238095238095233E-2</v>
      </c>
      <c r="AO117" s="3">
        <f>VLOOKUP($C117,'Team Fixtures'!$A$2:$Q$21,16,FALSE)</f>
        <v>0.50125313283208017</v>
      </c>
      <c r="AP117" s="3">
        <f>VLOOKUP($C117,'Team Fixtures'!$A$2:$Q$21,17,FALSE)</f>
        <v>-0.40601503759398494</v>
      </c>
      <c r="AQ117" s="3" t="str">
        <f>VLOOKUP($C117,'Team Fixtures'!$A$2:$V$21,18,FALSE)</f>
        <v>H</v>
      </c>
      <c r="AR117" s="22">
        <f t="shared" si="35"/>
        <v>4.1559523515816892</v>
      </c>
      <c r="AS117" s="5">
        <f t="shared" si="27"/>
        <v>7.6717311213904502E-2</v>
      </c>
      <c r="AT117" s="20">
        <f t="shared" si="28"/>
        <v>4.3093869740094979</v>
      </c>
      <c r="AU117" s="3">
        <f>VLOOKUP($C117,'Team Fixtures'!$A$2:$Q$21,2,FALSE)</f>
        <v>9.5238095238095233E-2</v>
      </c>
      <c r="AV117" s="3">
        <f>VLOOKUP($C117,'Team Fixtures'!$A$2:$V$21,20,FALSE)</f>
        <v>2.8011204481792715E-2</v>
      </c>
      <c r="AW117" s="3">
        <f>VLOOKUP($C117,'Team Fixtures'!$A$2:$V$21,21,FALSE)</f>
        <v>6.7226890756302518E-2</v>
      </c>
      <c r="AX117" s="3" t="str">
        <f>VLOOKUP($C117,'Team Fixtures'!$A$2:$V$21,22,FALSE)</f>
        <v>A</v>
      </c>
      <c r="AY117" s="22">
        <f t="shared" si="36"/>
        <v>3.5895365044960221</v>
      </c>
      <c r="AZ117" s="5">
        <f t="shared" si="37"/>
        <v>6.3394077658755432E-2</v>
      </c>
      <c r="BA117" s="20">
        <f t="shared" si="29"/>
        <v>3.7163246598135329</v>
      </c>
      <c r="BB117" s="15">
        <f t="shared" si="30"/>
        <v>13.927714265641816</v>
      </c>
    </row>
    <row r="118" spans="1:54" x14ac:dyDescent="0.25">
      <c r="A118" t="str">
        <f>'Players Full'!CU118</f>
        <v>Julian Araujo</v>
      </c>
      <c r="B118" t="str">
        <f>VLOOKUP(_xlfn.CONCAT('Players Full'!AK118,'Players Full'!BV118),'Players Summarised'!$A$1:$T$1000,20,0)</f>
        <v>DEF</v>
      </c>
      <c r="C118" t="str">
        <f>VLOOKUP('Players Full'!CF118,Teams!$A$1:$G$21,6,0)</f>
        <v>Bournemouth</v>
      </c>
      <c r="D118">
        <f>'Players Full'!BD118/10</f>
        <v>4</v>
      </c>
      <c r="E118" s="10">
        <f>IFERROR(VLOOKUP($A118,'Starting Lineups'!$A$2:$C$510,3,FALSE),0)</f>
        <v>1</v>
      </c>
      <c r="F118" s="5">
        <f>VLOOKUP(A118,'Score &amp; Assist'!$A$1:$G$2000,6,0)</f>
        <v>9.5238095238095233E-2</v>
      </c>
      <c r="G118" s="5">
        <f t="shared" si="19"/>
        <v>0.01</v>
      </c>
      <c r="H118" s="5">
        <f t="shared" si="31"/>
        <v>0</v>
      </c>
      <c r="I118" s="5">
        <f>VLOOKUP(A118,'Score &amp; Assist'!$A$1:$G$2000,7,0)</f>
        <v>0.13605442176870747</v>
      </c>
      <c r="J118" s="5">
        <f>VLOOKUP(A118,'Yellow Card'!$C$1:$E$987,3,0)</f>
        <v>0.27210884353741494</v>
      </c>
      <c r="K118" s="5">
        <f>VLOOKUP(C118,'Team Clean Sheet'!$C$2:$F$21,4,0)</f>
        <v>0.35467980295566504</v>
      </c>
      <c r="L118" s="5">
        <f>VLOOKUP(C118,'Team Total Goals'!$D$2:$N$21,10,0)</f>
        <v>0.29039301310043669</v>
      </c>
      <c r="M118" s="5">
        <f>VLOOKUP(C118,'Team Total Goals'!$D$2:$N$21,11,0)</f>
        <v>3.7393557941503147E-2</v>
      </c>
      <c r="N118" s="5" t="e">
        <f>VLOOKUP(A118,'Goalkeeper Saves'!$D$2:$N$15,10,0)</f>
        <v>#N/A</v>
      </c>
      <c r="O118" s="5" t="e">
        <f>VLOOKUP(A118,'Goalkeeper Saves'!$D$2:$N$15,11,0)</f>
        <v>#N/A</v>
      </c>
      <c r="P118" s="5">
        <f>IF(B118="DEF",IFERROR(VLOOKUP(A118,'Defensive Contribution - DEF'!A116:H614,8,FALSE),'Defensive Contribution - DEF'!K$2),0)</f>
        <v>0.29152339856241527</v>
      </c>
      <c r="Q118" s="5">
        <f>IF(B118="MID",IFERROR(VLOOKUP(A118,'Defensive Contribution - MID'!A$2:I$500,9,FALSE),'Defensive Contribution - MID'!L$2),0)</f>
        <v>0</v>
      </c>
      <c r="R118" s="22">
        <f t="shared" si="32"/>
        <v>4.1136758600608889</v>
      </c>
      <c r="S118" s="5">
        <f t="shared" si="20"/>
        <v>7.5722883580352229E-2</v>
      </c>
      <c r="T118" s="20">
        <f t="shared" si="21"/>
        <v>4.2651216272215935</v>
      </c>
      <c r="U118" s="3">
        <f>VLOOKUP($C118,'Team Fixtures'!$A$2:$Q$21,2,FALSE)</f>
        <v>9.5238095238095233E-2</v>
      </c>
      <c r="V118" s="3">
        <f>VLOOKUP($C118,'Team Fixtures'!$A$2:$Q$21,4,FALSE)</f>
        <v>4.5351473922902487E-2</v>
      </c>
      <c r="W118" s="3">
        <f>VLOOKUP($C118,'Team Fixtures'!$A$2:$Q$21,5,FALSE)</f>
        <v>4.9886621315192746E-2</v>
      </c>
      <c r="X118" s="3" t="str">
        <f>VLOOKUP($C118,'Team Fixtures'!$A$2:$Q$21,6,FALSE)</f>
        <v>H</v>
      </c>
      <c r="Y118" s="25">
        <f t="shared" si="22"/>
        <v>1.2113515973040039</v>
      </c>
      <c r="Z118" s="3">
        <f>VLOOKUP($C118,'Team Fixtures'!$A$2:$Q$21,2,FALSE)</f>
        <v>9.5238095238095233E-2</v>
      </c>
      <c r="AA118" s="3">
        <f>VLOOKUP($C118,'Team Fixtures'!$A$2:$Q$21,8,FALSE)</f>
        <v>0.36350418029807341</v>
      </c>
      <c r="AB118" s="3">
        <f>VLOOKUP($C118,'Team Fixtures'!$A$2:$Q$21,9,FALSE)</f>
        <v>-0.26826608505997818</v>
      </c>
      <c r="AC118" s="3" t="str">
        <f>VLOOKUP($C118,'Team Fixtures'!$A$2:$Q$21,10,FALSE)</f>
        <v>A</v>
      </c>
      <c r="AD118" s="22">
        <f t="shared" si="33"/>
        <v>3.5397710390894987</v>
      </c>
      <c r="AE118" s="5">
        <f t="shared" si="23"/>
        <v>6.2223494381463199E-2</v>
      </c>
      <c r="AF118" s="20">
        <f t="shared" si="24"/>
        <v>3.6642180278524252</v>
      </c>
      <c r="AG118" s="3">
        <f>VLOOKUP($C118,'Team Fixtures'!$A$2:$Q$21,2,FALSE)</f>
        <v>9.5238095238095233E-2</v>
      </c>
      <c r="AH118" s="3">
        <f>VLOOKUP($C118,'Team Fixtures'!$A$2:$Q$21,12,FALSE)</f>
        <v>0.17316017316017315</v>
      </c>
      <c r="AI118" s="3">
        <f>VLOOKUP($C118,'Team Fixtures'!$A$2:$Q$21,13,FALSE)</f>
        <v>-7.792207792207792E-2</v>
      </c>
      <c r="AJ118" s="3" t="str">
        <f>VLOOKUP($C118,'Team Fixtures'!$A$2:$Q$21,14,FALSE)</f>
        <v>A</v>
      </c>
      <c r="AK118" s="22">
        <f t="shared" si="34"/>
        <v>3.543229641845755</v>
      </c>
      <c r="AL118" s="5">
        <f t="shared" si="25"/>
        <v>6.2304847635495847E-2</v>
      </c>
      <c r="AM118" s="20">
        <f t="shared" si="26"/>
        <v>3.6678393371167468</v>
      </c>
      <c r="AN118" s="3">
        <f>VLOOKUP($C118,'Team Fixtures'!$A$2:$Q$21,2,FALSE)</f>
        <v>9.5238095238095233E-2</v>
      </c>
      <c r="AO118" s="3">
        <f>VLOOKUP($C118,'Team Fixtures'!$A$2:$Q$21,16,FALSE)</f>
        <v>0.50125313283208017</v>
      </c>
      <c r="AP118" s="3">
        <f>VLOOKUP($C118,'Team Fixtures'!$A$2:$Q$21,17,FALSE)</f>
        <v>-0.40601503759398494</v>
      </c>
      <c r="AQ118" s="3" t="str">
        <f>VLOOKUP($C118,'Team Fixtures'!$A$2:$V$21,18,FALSE)</f>
        <v>H</v>
      </c>
      <c r="AR118" s="22">
        <f t="shared" si="35"/>
        <v>4.1053920020198911</v>
      </c>
      <c r="AS118" s="5">
        <f t="shared" si="27"/>
        <v>7.5528030671511884E-2</v>
      </c>
      <c r="AT118" s="20">
        <f t="shared" si="28"/>
        <v>4.2564480633629147</v>
      </c>
      <c r="AU118" s="3">
        <f>VLOOKUP($C118,'Team Fixtures'!$A$2:$Q$21,2,FALSE)</f>
        <v>9.5238095238095233E-2</v>
      </c>
      <c r="AV118" s="3">
        <f>VLOOKUP($C118,'Team Fixtures'!$A$2:$V$21,20,FALSE)</f>
        <v>2.8011204481792715E-2</v>
      </c>
      <c r="AW118" s="3">
        <f>VLOOKUP($C118,'Team Fixtures'!$A$2:$V$21,21,FALSE)</f>
        <v>6.7226890756302518E-2</v>
      </c>
      <c r="AX118" s="3" t="str">
        <f>VLOOKUP($C118,'Team Fixtures'!$A$2:$V$21,22,FALSE)</f>
        <v>A</v>
      </c>
      <c r="AY118" s="22">
        <f t="shared" si="36"/>
        <v>3.5458670383715889</v>
      </c>
      <c r="AZ118" s="5">
        <f t="shared" si="37"/>
        <v>6.2366884476576512E-2</v>
      </c>
      <c r="BA118" s="20">
        <f t="shared" si="29"/>
        <v>3.670600807324742</v>
      </c>
      <c r="BB118" s="15">
        <f t="shared" si="30"/>
        <v>13.75648124465738</v>
      </c>
    </row>
    <row r="119" spans="1:54" x14ac:dyDescent="0.25">
      <c r="A119" t="str">
        <f>'Players Full'!CU119</f>
        <v>Chris Mepham</v>
      </c>
      <c r="B119" t="str">
        <f>VLOOKUP(_xlfn.CONCAT('Players Full'!AK119,'Players Full'!BV119),'Players Summarised'!$A$1:$T$1000,20,0)</f>
        <v>DEF</v>
      </c>
      <c r="C119" t="str">
        <f>VLOOKUP('Players Full'!CF119,Teams!$A$1:$G$21,6,0)</f>
        <v>Bournemouth</v>
      </c>
      <c r="D119">
        <f>'Players Full'!BD119/10</f>
        <v>4</v>
      </c>
      <c r="E119" s="10">
        <f>IFERROR(VLOOKUP($A119,'Starting Lineups'!$A$2:$C$510,3,FALSE),0)</f>
        <v>0</v>
      </c>
      <c r="F119" s="5">
        <f>VLOOKUP(A119,'Score &amp; Assist'!$A$1:$G$2000,6,0)</f>
        <v>9.5238095238095233E-2</v>
      </c>
      <c r="G119" s="5">
        <f t="shared" si="19"/>
        <v>0.01</v>
      </c>
      <c r="H119" s="5">
        <f t="shared" si="31"/>
        <v>0</v>
      </c>
      <c r="I119" s="5">
        <f>VLOOKUP(A119,'Score &amp; Assist'!$A$1:$G$2000,7,0)</f>
        <v>5.6022408963585429E-2</v>
      </c>
      <c r="J119" s="5">
        <f>VLOOKUP(A119,'Yellow Card'!$C$1:$E$987,3,0)</f>
        <v>0.25396825396825395</v>
      </c>
      <c r="K119" s="5">
        <f>VLOOKUP(C119,'Team Clean Sheet'!$C$2:$F$21,4,0)</f>
        <v>0.35467980295566504</v>
      </c>
      <c r="L119" s="5">
        <f>VLOOKUP(C119,'Team Total Goals'!$D$2:$N$21,10,0)</f>
        <v>0.29039301310043669</v>
      </c>
      <c r="M119" s="5">
        <f>VLOOKUP(C119,'Team Total Goals'!$D$2:$N$21,11,0)</f>
        <v>3.7393557941503147E-2</v>
      </c>
      <c r="N119" s="5" t="e">
        <f>VLOOKUP(A119,'Goalkeeper Saves'!$D$2:$N$15,10,0)</f>
        <v>#N/A</v>
      </c>
      <c r="O119" s="5" t="e">
        <f>VLOOKUP(A119,'Goalkeeper Saves'!$D$2:$N$15,11,0)</f>
        <v>#N/A</v>
      </c>
      <c r="P119" s="5">
        <f>IF(B119="DEF",IFERROR(VLOOKUP(A119,'Defensive Contribution - DEF'!A117:H615,8,FALSE),'Defensive Contribution - DEF'!K$2),0)</f>
        <v>0.29152339856241527</v>
      </c>
      <c r="Q119" s="5">
        <f>IF(B119="MID",IFERROR(VLOOKUP(A119,'Defensive Contribution - MID'!A$2:I$500,9,FALSE),'Defensive Contribution - MID'!L$2),0)</f>
        <v>0</v>
      </c>
      <c r="R119" s="22">
        <f t="shared" si="32"/>
        <v>0</v>
      </c>
      <c r="S119" s="5">
        <f t="shared" si="20"/>
        <v>0</v>
      </c>
      <c r="T119" s="20">
        <f t="shared" si="21"/>
        <v>0</v>
      </c>
      <c r="U119" s="3">
        <f>VLOOKUP($C119,'Team Fixtures'!$A$2:$Q$21,2,FALSE)</f>
        <v>9.5238095238095233E-2</v>
      </c>
      <c r="V119" s="3">
        <f>VLOOKUP($C119,'Team Fixtures'!$A$2:$Q$21,4,FALSE)</f>
        <v>4.5351473922902487E-2</v>
      </c>
      <c r="W119" s="3">
        <f>VLOOKUP($C119,'Team Fixtures'!$A$2:$Q$21,5,FALSE)</f>
        <v>4.9886621315192746E-2</v>
      </c>
      <c r="X119" s="3" t="str">
        <f>VLOOKUP($C119,'Team Fixtures'!$A$2:$Q$21,6,FALSE)</f>
        <v>H</v>
      </c>
      <c r="Y119" s="25">
        <f t="shared" si="22"/>
        <v>0</v>
      </c>
      <c r="Z119" s="3">
        <f>VLOOKUP($C119,'Team Fixtures'!$A$2:$Q$21,2,FALSE)</f>
        <v>9.5238095238095233E-2</v>
      </c>
      <c r="AA119" s="3">
        <f>VLOOKUP($C119,'Team Fixtures'!$A$2:$Q$21,8,FALSE)</f>
        <v>0.36350418029807341</v>
      </c>
      <c r="AB119" s="3">
        <f>VLOOKUP($C119,'Team Fixtures'!$A$2:$Q$21,9,FALSE)</f>
        <v>-0.26826608505997818</v>
      </c>
      <c r="AC119" s="3" t="str">
        <f>VLOOKUP($C119,'Team Fixtures'!$A$2:$Q$21,10,FALSE)</f>
        <v>A</v>
      </c>
      <c r="AD119" s="22">
        <f t="shared" si="33"/>
        <v>0</v>
      </c>
      <c r="AE119" s="5">
        <f t="shared" si="23"/>
        <v>0</v>
      </c>
      <c r="AF119" s="20">
        <f t="shared" si="24"/>
        <v>0</v>
      </c>
      <c r="AG119" s="3">
        <f>VLOOKUP($C119,'Team Fixtures'!$A$2:$Q$21,2,FALSE)</f>
        <v>9.5238095238095233E-2</v>
      </c>
      <c r="AH119" s="3">
        <f>VLOOKUP($C119,'Team Fixtures'!$A$2:$Q$21,12,FALSE)</f>
        <v>0.17316017316017315</v>
      </c>
      <c r="AI119" s="3">
        <f>VLOOKUP($C119,'Team Fixtures'!$A$2:$Q$21,13,FALSE)</f>
        <v>-7.792207792207792E-2</v>
      </c>
      <c r="AJ119" s="3" t="str">
        <f>VLOOKUP($C119,'Team Fixtures'!$A$2:$Q$21,14,FALSE)</f>
        <v>A</v>
      </c>
      <c r="AK119" s="22">
        <f t="shared" si="34"/>
        <v>0</v>
      </c>
      <c r="AL119" s="5">
        <f t="shared" si="25"/>
        <v>0</v>
      </c>
      <c r="AM119" s="20">
        <f t="shared" si="26"/>
        <v>0</v>
      </c>
      <c r="AN119" s="3">
        <f>VLOOKUP($C119,'Team Fixtures'!$A$2:$Q$21,2,FALSE)</f>
        <v>9.5238095238095233E-2</v>
      </c>
      <c r="AO119" s="3">
        <f>VLOOKUP($C119,'Team Fixtures'!$A$2:$Q$21,16,FALSE)</f>
        <v>0.50125313283208017</v>
      </c>
      <c r="AP119" s="3">
        <f>VLOOKUP($C119,'Team Fixtures'!$A$2:$Q$21,17,FALSE)</f>
        <v>-0.40601503759398494</v>
      </c>
      <c r="AQ119" s="3" t="str">
        <f>VLOOKUP($C119,'Team Fixtures'!$A$2:$V$21,18,FALSE)</f>
        <v>H</v>
      </c>
      <c r="AR119" s="22">
        <f t="shared" si="35"/>
        <v>0</v>
      </c>
      <c r="AS119" s="5">
        <f t="shared" si="27"/>
        <v>0</v>
      </c>
      <c r="AT119" s="20">
        <f t="shared" si="28"/>
        <v>0</v>
      </c>
      <c r="AU119" s="3">
        <f>VLOOKUP($C119,'Team Fixtures'!$A$2:$Q$21,2,FALSE)</f>
        <v>9.5238095238095233E-2</v>
      </c>
      <c r="AV119" s="3">
        <f>VLOOKUP($C119,'Team Fixtures'!$A$2:$V$21,20,FALSE)</f>
        <v>2.8011204481792715E-2</v>
      </c>
      <c r="AW119" s="3">
        <f>VLOOKUP($C119,'Team Fixtures'!$A$2:$V$21,21,FALSE)</f>
        <v>6.7226890756302518E-2</v>
      </c>
      <c r="AX119" s="3" t="str">
        <f>VLOOKUP($C119,'Team Fixtures'!$A$2:$V$21,22,FALSE)</f>
        <v>A</v>
      </c>
      <c r="AY119" s="22">
        <f t="shared" si="36"/>
        <v>0</v>
      </c>
      <c r="AZ119" s="5">
        <f t="shared" si="37"/>
        <v>0</v>
      </c>
      <c r="BA119" s="20">
        <f t="shared" si="29"/>
        <v>0</v>
      </c>
      <c r="BB119" s="15">
        <f t="shared" si="30"/>
        <v>0</v>
      </c>
    </row>
    <row r="120" spans="1:54" x14ac:dyDescent="0.25">
      <c r="A120" t="str">
        <f>'Players Full'!CU120</f>
        <v>Julio Soler Barreto</v>
      </c>
      <c r="B120" t="str">
        <f>VLOOKUP(_xlfn.CONCAT('Players Full'!AK120,'Players Full'!BV120),'Players Summarised'!$A$1:$T$1000,20,0)</f>
        <v>DEF</v>
      </c>
      <c r="C120" t="str">
        <f>VLOOKUP('Players Full'!CF120,Teams!$A$1:$G$21,6,0)</f>
        <v>Bournemouth</v>
      </c>
      <c r="D120">
        <f>'Players Full'!BD120/10</f>
        <v>4</v>
      </c>
      <c r="E120" s="10">
        <f>IFERROR(VLOOKUP($A120,'Starting Lineups'!$A$2:$C$510,3,FALSE),0)</f>
        <v>0</v>
      </c>
      <c r="F120" s="5" t="e">
        <f>VLOOKUP(A120,'Score &amp; Assist'!$A$1:$G$2000,6,0)</f>
        <v>#N/A</v>
      </c>
      <c r="G120" s="5" t="e">
        <f t="shared" si="19"/>
        <v>#N/A</v>
      </c>
      <c r="H120" s="5" t="e">
        <f t="shared" si="31"/>
        <v>#N/A</v>
      </c>
      <c r="I120" s="5" t="e">
        <f>VLOOKUP(A120,'Score &amp; Assist'!$A$1:$G$2000,7,0)</f>
        <v>#N/A</v>
      </c>
      <c r="J120" s="5" t="e">
        <f>VLOOKUP(A120,'Yellow Card'!$C$1:$E$987,3,0)</f>
        <v>#N/A</v>
      </c>
      <c r="K120" s="5">
        <f>VLOOKUP(C120,'Team Clean Sheet'!$C$2:$F$21,4,0)</f>
        <v>0.35467980295566504</v>
      </c>
      <c r="L120" s="5">
        <f>VLOOKUP(C120,'Team Total Goals'!$D$2:$N$21,10,0)</f>
        <v>0.29039301310043669</v>
      </c>
      <c r="M120" s="5">
        <f>VLOOKUP(C120,'Team Total Goals'!$D$2:$N$21,11,0)</f>
        <v>3.7393557941503147E-2</v>
      </c>
      <c r="N120" s="5" t="e">
        <f>VLOOKUP(A120,'Goalkeeper Saves'!$D$2:$N$15,10,0)</f>
        <v>#N/A</v>
      </c>
      <c r="O120" s="5" t="e">
        <f>VLOOKUP(A120,'Goalkeeper Saves'!$D$2:$N$15,11,0)</f>
        <v>#N/A</v>
      </c>
      <c r="P120" s="5">
        <f>IF(B120="DEF",IFERROR(VLOOKUP(A120,'Defensive Contribution - DEF'!A118:H616,8,FALSE),'Defensive Contribution - DEF'!K$2),0)</f>
        <v>0.29152339856241527</v>
      </c>
      <c r="Q120" s="5">
        <f>IF(B120="MID",IFERROR(VLOOKUP(A120,'Defensive Contribution - MID'!A$2:I$500,9,FALSE),'Defensive Contribution - MID'!L$2),0)</f>
        <v>0</v>
      </c>
      <c r="R120" s="22">
        <f t="shared" si="32"/>
        <v>0</v>
      </c>
      <c r="S120" s="5">
        <f t="shared" si="20"/>
        <v>0</v>
      </c>
      <c r="T120" s="20">
        <f t="shared" si="21"/>
        <v>0</v>
      </c>
      <c r="U120" s="3">
        <f>VLOOKUP($C120,'Team Fixtures'!$A$2:$Q$21,2,FALSE)</f>
        <v>9.5238095238095233E-2</v>
      </c>
      <c r="V120" s="3">
        <f>VLOOKUP($C120,'Team Fixtures'!$A$2:$Q$21,4,FALSE)</f>
        <v>4.5351473922902487E-2</v>
      </c>
      <c r="W120" s="3">
        <f>VLOOKUP($C120,'Team Fixtures'!$A$2:$Q$21,5,FALSE)</f>
        <v>4.9886621315192746E-2</v>
      </c>
      <c r="X120" s="3" t="str">
        <f>VLOOKUP($C120,'Team Fixtures'!$A$2:$Q$21,6,FALSE)</f>
        <v>H</v>
      </c>
      <c r="Y120" s="25">
        <f t="shared" si="22"/>
        <v>0</v>
      </c>
      <c r="Z120" s="3">
        <f>VLOOKUP($C120,'Team Fixtures'!$A$2:$Q$21,2,FALSE)</f>
        <v>9.5238095238095233E-2</v>
      </c>
      <c r="AA120" s="3">
        <f>VLOOKUP($C120,'Team Fixtures'!$A$2:$Q$21,8,FALSE)</f>
        <v>0.36350418029807341</v>
      </c>
      <c r="AB120" s="3">
        <f>VLOOKUP($C120,'Team Fixtures'!$A$2:$Q$21,9,FALSE)</f>
        <v>-0.26826608505997818</v>
      </c>
      <c r="AC120" s="3" t="str">
        <f>VLOOKUP($C120,'Team Fixtures'!$A$2:$Q$21,10,FALSE)</f>
        <v>A</v>
      </c>
      <c r="AD120" s="22">
        <f t="shared" si="33"/>
        <v>0</v>
      </c>
      <c r="AE120" s="5">
        <f t="shared" si="23"/>
        <v>0</v>
      </c>
      <c r="AF120" s="20">
        <f t="shared" si="24"/>
        <v>0</v>
      </c>
      <c r="AG120" s="3">
        <f>VLOOKUP($C120,'Team Fixtures'!$A$2:$Q$21,2,FALSE)</f>
        <v>9.5238095238095233E-2</v>
      </c>
      <c r="AH120" s="3">
        <f>VLOOKUP($C120,'Team Fixtures'!$A$2:$Q$21,12,FALSE)</f>
        <v>0.17316017316017315</v>
      </c>
      <c r="AI120" s="3">
        <f>VLOOKUP($C120,'Team Fixtures'!$A$2:$Q$21,13,FALSE)</f>
        <v>-7.792207792207792E-2</v>
      </c>
      <c r="AJ120" s="3" t="str">
        <f>VLOOKUP($C120,'Team Fixtures'!$A$2:$Q$21,14,FALSE)</f>
        <v>A</v>
      </c>
      <c r="AK120" s="22">
        <f t="shared" si="34"/>
        <v>0</v>
      </c>
      <c r="AL120" s="5">
        <f t="shared" si="25"/>
        <v>0</v>
      </c>
      <c r="AM120" s="20">
        <f t="shared" si="26"/>
        <v>0</v>
      </c>
      <c r="AN120" s="3">
        <f>VLOOKUP($C120,'Team Fixtures'!$A$2:$Q$21,2,FALSE)</f>
        <v>9.5238095238095233E-2</v>
      </c>
      <c r="AO120" s="3">
        <f>VLOOKUP($C120,'Team Fixtures'!$A$2:$Q$21,16,FALSE)</f>
        <v>0.50125313283208017</v>
      </c>
      <c r="AP120" s="3">
        <f>VLOOKUP($C120,'Team Fixtures'!$A$2:$Q$21,17,FALSE)</f>
        <v>-0.40601503759398494</v>
      </c>
      <c r="AQ120" s="3" t="str">
        <f>VLOOKUP($C120,'Team Fixtures'!$A$2:$V$21,18,FALSE)</f>
        <v>H</v>
      </c>
      <c r="AR120" s="22">
        <f t="shared" si="35"/>
        <v>0</v>
      </c>
      <c r="AS120" s="5">
        <f t="shared" si="27"/>
        <v>0</v>
      </c>
      <c r="AT120" s="20">
        <f t="shared" si="28"/>
        <v>0</v>
      </c>
      <c r="AU120" s="3">
        <f>VLOOKUP($C120,'Team Fixtures'!$A$2:$Q$21,2,FALSE)</f>
        <v>9.5238095238095233E-2</v>
      </c>
      <c r="AV120" s="3">
        <f>VLOOKUP($C120,'Team Fixtures'!$A$2:$V$21,20,FALSE)</f>
        <v>2.8011204481792715E-2</v>
      </c>
      <c r="AW120" s="3">
        <f>VLOOKUP($C120,'Team Fixtures'!$A$2:$V$21,21,FALSE)</f>
        <v>6.7226890756302518E-2</v>
      </c>
      <c r="AX120" s="3" t="str">
        <f>VLOOKUP($C120,'Team Fixtures'!$A$2:$V$21,22,FALSE)</f>
        <v>A</v>
      </c>
      <c r="AY120" s="22">
        <f t="shared" si="36"/>
        <v>0</v>
      </c>
      <c r="AZ120" s="5">
        <f t="shared" si="37"/>
        <v>0</v>
      </c>
      <c r="BA120" s="20">
        <f t="shared" si="29"/>
        <v>0</v>
      </c>
      <c r="BB120" s="15">
        <f t="shared" si="30"/>
        <v>0</v>
      </c>
    </row>
    <row r="121" spans="1:54" x14ac:dyDescent="0.25">
      <c r="A121" t="str">
        <f>'Players Full'!CU121</f>
        <v>Justin Kluivert</v>
      </c>
      <c r="B121" t="str">
        <f>VLOOKUP(_xlfn.CONCAT('Players Full'!AK121,'Players Full'!BV121),'Players Summarised'!$A$1:$T$1000,20,0)</f>
        <v>MID</v>
      </c>
      <c r="C121" t="str">
        <f>VLOOKUP('Players Full'!CF121,Teams!$A$1:$G$21,6,0)</f>
        <v>Bournemouth</v>
      </c>
      <c r="D121">
        <f>'Players Full'!BD121/10</f>
        <v>7</v>
      </c>
      <c r="E121" s="10">
        <f>IFERROR(VLOOKUP($A121,'Starting Lineups'!$A$2:$C$510,3,FALSE),0)</f>
        <v>0</v>
      </c>
      <c r="F121" s="5" t="e">
        <f>VLOOKUP(A121,'Score &amp; Assist'!$A$1:$G$2000,6,0)</f>
        <v>#N/A</v>
      </c>
      <c r="G121" s="5" t="e">
        <f t="shared" si="19"/>
        <v>#N/A</v>
      </c>
      <c r="H121" s="5" t="e">
        <f t="shared" si="31"/>
        <v>#N/A</v>
      </c>
      <c r="I121" s="5" t="e">
        <f>VLOOKUP(A121,'Score &amp; Assist'!$A$1:$G$2000,7,0)</f>
        <v>#N/A</v>
      </c>
      <c r="J121" s="5" t="e">
        <f>VLOOKUP(A121,'Yellow Card'!$C$1:$E$987,3,0)</f>
        <v>#N/A</v>
      </c>
      <c r="K121" s="5">
        <f>VLOOKUP(C121,'Team Clean Sheet'!$C$2:$F$21,4,0)</f>
        <v>0.35467980295566504</v>
      </c>
      <c r="L121" s="5">
        <f>VLOOKUP(C121,'Team Total Goals'!$D$2:$N$21,10,0)</f>
        <v>0.29039301310043669</v>
      </c>
      <c r="M121" s="5">
        <f>VLOOKUP(C121,'Team Total Goals'!$D$2:$N$21,11,0)</f>
        <v>3.7393557941503147E-2</v>
      </c>
      <c r="N121" s="5" t="e">
        <f>VLOOKUP(A121,'Goalkeeper Saves'!$D$2:$N$15,10,0)</f>
        <v>#N/A</v>
      </c>
      <c r="O121" s="5" t="e">
        <f>VLOOKUP(A121,'Goalkeeper Saves'!$D$2:$N$15,11,0)</f>
        <v>#N/A</v>
      </c>
      <c r="P121" s="5">
        <f>IF(B121="DEF",IFERROR(VLOOKUP(A121,'Defensive Contribution - DEF'!A119:H617,8,FALSE),'Defensive Contribution - DEF'!K$2),0)</f>
        <v>0</v>
      </c>
      <c r="Q121" s="5">
        <f>IF(B121="MID",IFERROR(VLOOKUP(A121,'Defensive Contribution - MID'!A$2:I$500,9,FALSE),'Defensive Contribution - MID'!L$2),0)</f>
        <v>0.18378569560782099</v>
      </c>
      <c r="R121" s="22">
        <f t="shared" si="32"/>
        <v>0</v>
      </c>
      <c r="S121" s="5">
        <f t="shared" si="20"/>
        <v>0</v>
      </c>
      <c r="T121" s="20">
        <f t="shared" si="21"/>
        <v>0</v>
      </c>
      <c r="U121" s="3">
        <f>VLOOKUP($C121,'Team Fixtures'!$A$2:$Q$21,2,FALSE)</f>
        <v>9.5238095238095233E-2</v>
      </c>
      <c r="V121" s="3">
        <f>VLOOKUP($C121,'Team Fixtures'!$A$2:$Q$21,4,FALSE)</f>
        <v>4.5351473922902487E-2</v>
      </c>
      <c r="W121" s="3">
        <f>VLOOKUP($C121,'Team Fixtures'!$A$2:$Q$21,5,FALSE)</f>
        <v>4.9886621315192746E-2</v>
      </c>
      <c r="X121" s="3" t="str">
        <f>VLOOKUP($C121,'Team Fixtures'!$A$2:$Q$21,6,FALSE)</f>
        <v>H</v>
      </c>
      <c r="Y121" s="25">
        <f t="shared" si="22"/>
        <v>0</v>
      </c>
      <c r="Z121" s="3">
        <f>VLOOKUP($C121,'Team Fixtures'!$A$2:$Q$21,2,FALSE)</f>
        <v>9.5238095238095233E-2</v>
      </c>
      <c r="AA121" s="3">
        <f>VLOOKUP($C121,'Team Fixtures'!$A$2:$Q$21,8,FALSE)</f>
        <v>0.36350418029807341</v>
      </c>
      <c r="AB121" s="3">
        <f>VLOOKUP($C121,'Team Fixtures'!$A$2:$Q$21,9,FALSE)</f>
        <v>-0.26826608505997818</v>
      </c>
      <c r="AC121" s="3" t="str">
        <f>VLOOKUP($C121,'Team Fixtures'!$A$2:$Q$21,10,FALSE)</f>
        <v>A</v>
      </c>
      <c r="AD121" s="22">
        <f t="shared" si="33"/>
        <v>0</v>
      </c>
      <c r="AE121" s="5">
        <f t="shared" si="23"/>
        <v>0</v>
      </c>
      <c r="AF121" s="20">
        <f t="shared" si="24"/>
        <v>0</v>
      </c>
      <c r="AG121" s="3">
        <f>VLOOKUP($C121,'Team Fixtures'!$A$2:$Q$21,2,FALSE)</f>
        <v>9.5238095238095233E-2</v>
      </c>
      <c r="AH121" s="3">
        <f>VLOOKUP($C121,'Team Fixtures'!$A$2:$Q$21,12,FALSE)</f>
        <v>0.17316017316017315</v>
      </c>
      <c r="AI121" s="3">
        <f>VLOOKUP($C121,'Team Fixtures'!$A$2:$Q$21,13,FALSE)</f>
        <v>-7.792207792207792E-2</v>
      </c>
      <c r="AJ121" s="3" t="str">
        <f>VLOOKUP($C121,'Team Fixtures'!$A$2:$Q$21,14,FALSE)</f>
        <v>A</v>
      </c>
      <c r="AK121" s="22">
        <f t="shared" si="34"/>
        <v>0</v>
      </c>
      <c r="AL121" s="5">
        <f t="shared" si="25"/>
        <v>0</v>
      </c>
      <c r="AM121" s="20">
        <f t="shared" si="26"/>
        <v>0</v>
      </c>
      <c r="AN121" s="3">
        <f>VLOOKUP($C121,'Team Fixtures'!$A$2:$Q$21,2,FALSE)</f>
        <v>9.5238095238095233E-2</v>
      </c>
      <c r="AO121" s="3">
        <f>VLOOKUP($C121,'Team Fixtures'!$A$2:$Q$21,16,FALSE)</f>
        <v>0.50125313283208017</v>
      </c>
      <c r="AP121" s="3">
        <f>VLOOKUP($C121,'Team Fixtures'!$A$2:$Q$21,17,FALSE)</f>
        <v>-0.40601503759398494</v>
      </c>
      <c r="AQ121" s="3" t="str">
        <f>VLOOKUP($C121,'Team Fixtures'!$A$2:$V$21,18,FALSE)</f>
        <v>H</v>
      </c>
      <c r="AR121" s="22">
        <f t="shared" si="35"/>
        <v>0</v>
      </c>
      <c r="AS121" s="5">
        <f t="shared" si="27"/>
        <v>0</v>
      </c>
      <c r="AT121" s="20">
        <f t="shared" si="28"/>
        <v>0</v>
      </c>
      <c r="AU121" s="3">
        <f>VLOOKUP($C121,'Team Fixtures'!$A$2:$Q$21,2,FALSE)</f>
        <v>9.5238095238095233E-2</v>
      </c>
      <c r="AV121" s="3">
        <f>VLOOKUP($C121,'Team Fixtures'!$A$2:$V$21,20,FALSE)</f>
        <v>2.8011204481792715E-2</v>
      </c>
      <c r="AW121" s="3">
        <f>VLOOKUP($C121,'Team Fixtures'!$A$2:$V$21,21,FALSE)</f>
        <v>6.7226890756302518E-2</v>
      </c>
      <c r="AX121" s="3" t="str">
        <f>VLOOKUP($C121,'Team Fixtures'!$A$2:$V$21,22,FALSE)</f>
        <v>A</v>
      </c>
      <c r="AY121" s="22">
        <f t="shared" si="36"/>
        <v>0</v>
      </c>
      <c r="AZ121" s="5">
        <f t="shared" si="37"/>
        <v>0</v>
      </c>
      <c r="BA121" s="20">
        <f t="shared" si="29"/>
        <v>0</v>
      </c>
      <c r="BB121" s="15">
        <f t="shared" si="30"/>
        <v>0</v>
      </c>
    </row>
    <row r="122" spans="1:54" x14ac:dyDescent="0.25">
      <c r="A122" t="str">
        <f>'Players Full'!CU122</f>
        <v>Antoine Semenyo</v>
      </c>
      <c r="B122" t="str">
        <f>VLOOKUP(_xlfn.CONCAT('Players Full'!AK122,'Players Full'!BV122),'Players Summarised'!$A$1:$T$1000,20,0)</f>
        <v>MID</v>
      </c>
      <c r="C122" t="str">
        <f>VLOOKUP('Players Full'!CF122,Teams!$A$1:$G$21,6,0)</f>
        <v>Bournemouth</v>
      </c>
      <c r="D122">
        <f>'Players Full'!BD122/10</f>
        <v>7</v>
      </c>
      <c r="E122" s="10">
        <f>IFERROR(VLOOKUP($A122,'Starting Lineups'!$A$2:$C$510,3,FALSE),0)</f>
        <v>1</v>
      </c>
      <c r="F122" s="5">
        <f>VLOOKUP(A122,'Score &amp; Assist'!$A$1:$G$2000,6,0)</f>
        <v>0.34632034632034631</v>
      </c>
      <c r="G122" s="5">
        <f t="shared" si="19"/>
        <v>0.05</v>
      </c>
      <c r="H122" s="5">
        <f t="shared" si="31"/>
        <v>0.01</v>
      </c>
      <c r="I122" s="5">
        <f>VLOOKUP(A122,'Score &amp; Assist'!$A$1:$G$2000,7,0)</f>
        <v>0.17316017316017315</v>
      </c>
      <c r="J122" s="5">
        <f>VLOOKUP(A122,'Yellow Card'!$C$1:$E$987,3,0)</f>
        <v>0.21994941163532386</v>
      </c>
      <c r="K122" s="5">
        <f>VLOOKUP(C122,'Team Clean Sheet'!$C$2:$F$21,4,0)</f>
        <v>0.35467980295566504</v>
      </c>
      <c r="L122" s="5">
        <f>VLOOKUP(C122,'Team Total Goals'!$D$2:$N$21,10,0)</f>
        <v>0.29039301310043669</v>
      </c>
      <c r="M122" s="5">
        <f>VLOOKUP(C122,'Team Total Goals'!$D$2:$N$21,11,0)</f>
        <v>3.7393557941503147E-2</v>
      </c>
      <c r="N122" s="5" t="e">
        <f>VLOOKUP(A122,'Goalkeeper Saves'!$D$2:$N$15,10,0)</f>
        <v>#N/A</v>
      </c>
      <c r="O122" s="5" t="e">
        <f>VLOOKUP(A122,'Goalkeeper Saves'!$D$2:$N$15,11,0)</f>
        <v>#N/A</v>
      </c>
      <c r="P122" s="5">
        <f>IF(B122="DEF",IFERROR(VLOOKUP(A122,'Defensive Contribution - DEF'!A120:H618,8,FALSE),'Defensive Contribution - DEF'!K$2),0)</f>
        <v>0</v>
      </c>
      <c r="Q122" s="5">
        <f>IF(B122="MID",IFERROR(VLOOKUP(A122,'Defensive Contribution - MID'!A$2:I$500,9,FALSE),'Defensive Contribution - MID'!L$2),0)</f>
        <v>0.3857500506789166</v>
      </c>
      <c r="R122" s="22">
        <f t="shared" si="32"/>
        <v>5.4573127437604247</v>
      </c>
      <c r="S122" s="5">
        <f t="shared" si="20"/>
        <v>0.10732791035873271</v>
      </c>
      <c r="T122" s="20">
        <f t="shared" si="21"/>
        <v>5.6719685644778899</v>
      </c>
      <c r="U122" s="3">
        <f>VLOOKUP($C122,'Team Fixtures'!$A$2:$Q$21,2,FALSE)</f>
        <v>9.5238095238095233E-2</v>
      </c>
      <c r="V122" s="3">
        <f>VLOOKUP($C122,'Team Fixtures'!$A$2:$Q$21,4,FALSE)</f>
        <v>4.5351473922902487E-2</v>
      </c>
      <c r="W122" s="3">
        <f>VLOOKUP($C122,'Team Fixtures'!$A$2:$Q$21,5,FALSE)</f>
        <v>4.9886621315192746E-2</v>
      </c>
      <c r="X122" s="3" t="str">
        <f>VLOOKUP($C122,'Team Fixtures'!$A$2:$Q$21,6,FALSE)</f>
        <v>H</v>
      </c>
      <c r="Y122" s="25">
        <f t="shared" si="22"/>
        <v>1.60701152303328</v>
      </c>
      <c r="Z122" s="3">
        <f>VLOOKUP($C122,'Team Fixtures'!$A$2:$Q$21,2,FALSE)</f>
        <v>9.5238095238095233E-2</v>
      </c>
      <c r="AA122" s="3">
        <f>VLOOKUP($C122,'Team Fixtures'!$A$2:$Q$21,8,FALSE)</f>
        <v>0.36350418029807341</v>
      </c>
      <c r="AB122" s="3">
        <f>VLOOKUP($C122,'Team Fixtures'!$A$2:$Q$21,9,FALSE)</f>
        <v>-0.26826608505997818</v>
      </c>
      <c r="AC122" s="3" t="str">
        <f>VLOOKUP($C122,'Team Fixtures'!$A$2:$Q$21,10,FALSE)</f>
        <v>A</v>
      </c>
      <c r="AD122" s="22">
        <f t="shared" si="33"/>
        <v>4.6959552134793805</v>
      </c>
      <c r="AE122" s="5">
        <f t="shared" si="23"/>
        <v>8.9419258531461987E-2</v>
      </c>
      <c r="AF122" s="20">
        <f t="shared" si="24"/>
        <v>4.8747937305423044</v>
      </c>
      <c r="AG122" s="3">
        <f>VLOOKUP($C122,'Team Fixtures'!$A$2:$Q$21,2,FALSE)</f>
        <v>9.5238095238095233E-2</v>
      </c>
      <c r="AH122" s="3">
        <f>VLOOKUP($C122,'Team Fixtures'!$A$2:$Q$21,12,FALSE)</f>
        <v>0.17316017316017315</v>
      </c>
      <c r="AI122" s="3">
        <f>VLOOKUP($C122,'Team Fixtures'!$A$2:$Q$21,13,FALSE)</f>
        <v>-7.792207792207792E-2</v>
      </c>
      <c r="AJ122" s="3" t="str">
        <f>VLOOKUP($C122,'Team Fixtures'!$A$2:$Q$21,14,FALSE)</f>
        <v>A</v>
      </c>
      <c r="AK122" s="22">
        <f t="shared" si="34"/>
        <v>4.7005434886715438</v>
      </c>
      <c r="AL122" s="5">
        <f t="shared" si="25"/>
        <v>8.9527183940532051E-2</v>
      </c>
      <c r="AM122" s="20">
        <f t="shared" si="26"/>
        <v>4.8795978565526079</v>
      </c>
      <c r="AN122" s="3">
        <f>VLOOKUP($C122,'Team Fixtures'!$A$2:$Q$21,2,FALSE)</f>
        <v>9.5238095238095233E-2</v>
      </c>
      <c r="AO122" s="3">
        <f>VLOOKUP($C122,'Team Fixtures'!$A$2:$Q$21,16,FALSE)</f>
        <v>0.50125313283208017</v>
      </c>
      <c r="AP122" s="3">
        <f>VLOOKUP($C122,'Team Fixtures'!$A$2:$Q$21,17,FALSE)</f>
        <v>-0.40601503759398494</v>
      </c>
      <c r="AQ122" s="3" t="str">
        <f>VLOOKUP($C122,'Team Fixtures'!$A$2:$V$21,18,FALSE)</f>
        <v>H</v>
      </c>
      <c r="AR122" s="22">
        <f t="shared" si="35"/>
        <v>5.4463231554718687</v>
      </c>
      <c r="AS122" s="5">
        <f t="shared" si="27"/>
        <v>0.10706941326300931</v>
      </c>
      <c r="AT122" s="20">
        <f t="shared" si="28"/>
        <v>5.6604619819978872</v>
      </c>
      <c r="AU122" s="3">
        <f>VLOOKUP($C122,'Team Fixtures'!$A$2:$Q$21,2,FALSE)</f>
        <v>9.5238095238095233E-2</v>
      </c>
      <c r="AV122" s="3">
        <f>VLOOKUP($C122,'Team Fixtures'!$A$2:$V$21,20,FALSE)</f>
        <v>2.8011204481792715E-2</v>
      </c>
      <c r="AW122" s="3">
        <f>VLOOKUP($C122,'Team Fixtures'!$A$2:$V$21,21,FALSE)</f>
        <v>6.7226890756302518E-2</v>
      </c>
      <c r="AX122" s="3" t="str">
        <f>VLOOKUP($C122,'Team Fixtures'!$A$2:$V$21,22,FALSE)</f>
        <v>A</v>
      </c>
      <c r="AY122" s="22">
        <f t="shared" si="36"/>
        <v>4.7040423296498828</v>
      </c>
      <c r="AZ122" s="5">
        <f t="shared" si="37"/>
        <v>8.9609483678024543E-2</v>
      </c>
      <c r="BA122" s="20">
        <f t="shared" si="29"/>
        <v>4.8832612970059319</v>
      </c>
      <c r="BB122" s="15">
        <f t="shared" si="30"/>
        <v>18.297820343926883</v>
      </c>
    </row>
    <row r="123" spans="1:54" x14ac:dyDescent="0.25">
      <c r="A123" t="str">
        <f>'Players Full'!CU123</f>
        <v>Dango Ouattara</v>
      </c>
      <c r="B123" t="str">
        <f>VLOOKUP(_xlfn.CONCAT('Players Full'!AK123,'Players Full'!BV123),'Players Summarised'!$A$1:$T$1000,20,0)</f>
        <v>MID</v>
      </c>
      <c r="C123" t="str">
        <f>VLOOKUP('Players Full'!CF123,Teams!$A$1:$G$21,6,0)</f>
        <v>Bournemouth</v>
      </c>
      <c r="D123">
        <f>'Players Full'!BD123/10</f>
        <v>6</v>
      </c>
      <c r="E123" s="10">
        <f>IFERROR(VLOOKUP($A123,'Starting Lineups'!$A$2:$C$510,3,FALSE),0)</f>
        <v>0</v>
      </c>
      <c r="F123" s="5">
        <f>VLOOKUP(A123,'Score &amp; Assist'!$A$1:$G$2000,6,0)</f>
        <v>0.25396825396825395</v>
      </c>
      <c r="G123" s="5">
        <f t="shared" si="19"/>
        <v>0.01</v>
      </c>
      <c r="H123" s="5">
        <f t="shared" si="31"/>
        <v>0</v>
      </c>
      <c r="I123" s="5">
        <f>VLOOKUP(A123,'Score &amp; Assist'!$A$1:$G$2000,7,0)</f>
        <v>0.15873015873015872</v>
      </c>
      <c r="J123" s="5">
        <f>VLOOKUP(A123,'Yellow Card'!$C$1:$E$987,3,0)</f>
        <v>0.21994941163532386</v>
      </c>
      <c r="K123" s="5">
        <f>VLOOKUP(C123,'Team Clean Sheet'!$C$2:$F$21,4,0)</f>
        <v>0.35467980295566504</v>
      </c>
      <c r="L123" s="5">
        <f>VLOOKUP(C123,'Team Total Goals'!$D$2:$N$21,10,0)</f>
        <v>0.29039301310043669</v>
      </c>
      <c r="M123" s="5">
        <f>VLOOKUP(C123,'Team Total Goals'!$D$2:$N$21,11,0)</f>
        <v>3.7393557941503147E-2</v>
      </c>
      <c r="N123" s="5" t="e">
        <f>VLOOKUP(A123,'Goalkeeper Saves'!$D$2:$N$15,10,0)</f>
        <v>#N/A</v>
      </c>
      <c r="O123" s="5" t="e">
        <f>VLOOKUP(A123,'Goalkeeper Saves'!$D$2:$N$15,11,0)</f>
        <v>#N/A</v>
      </c>
      <c r="P123" s="5">
        <f>IF(B123="DEF",IFERROR(VLOOKUP(A123,'Defensive Contribution - DEF'!A121:H619,8,FALSE),'Defensive Contribution - DEF'!K$2),0)</f>
        <v>0</v>
      </c>
      <c r="Q123" s="5">
        <f>IF(B123="MID",IFERROR(VLOOKUP(A123,'Defensive Contribution - MID'!A$2:I$500,9,FALSE),'Defensive Contribution - MID'!L$2),0)</f>
        <v>0.3857500506789166</v>
      </c>
      <c r="R123" s="22">
        <f t="shared" si="32"/>
        <v>0</v>
      </c>
      <c r="S123" s="5">
        <f t="shared" si="20"/>
        <v>0</v>
      </c>
      <c r="T123" s="20">
        <f t="shared" si="21"/>
        <v>0</v>
      </c>
      <c r="U123" s="3">
        <f>VLOOKUP($C123,'Team Fixtures'!$A$2:$Q$21,2,FALSE)</f>
        <v>9.5238095238095233E-2</v>
      </c>
      <c r="V123" s="3">
        <f>VLOOKUP($C123,'Team Fixtures'!$A$2:$Q$21,4,FALSE)</f>
        <v>4.5351473922902487E-2</v>
      </c>
      <c r="W123" s="3">
        <f>VLOOKUP($C123,'Team Fixtures'!$A$2:$Q$21,5,FALSE)</f>
        <v>4.9886621315192746E-2</v>
      </c>
      <c r="X123" s="3" t="str">
        <f>VLOOKUP($C123,'Team Fixtures'!$A$2:$Q$21,6,FALSE)</f>
        <v>H</v>
      </c>
      <c r="Y123" s="25">
        <f t="shared" si="22"/>
        <v>0</v>
      </c>
      <c r="Z123" s="3">
        <f>VLOOKUP($C123,'Team Fixtures'!$A$2:$Q$21,2,FALSE)</f>
        <v>9.5238095238095233E-2</v>
      </c>
      <c r="AA123" s="3">
        <f>VLOOKUP($C123,'Team Fixtures'!$A$2:$Q$21,8,FALSE)</f>
        <v>0.36350418029807341</v>
      </c>
      <c r="AB123" s="3">
        <f>VLOOKUP($C123,'Team Fixtures'!$A$2:$Q$21,9,FALSE)</f>
        <v>-0.26826608505997818</v>
      </c>
      <c r="AC123" s="3" t="str">
        <f>VLOOKUP($C123,'Team Fixtures'!$A$2:$Q$21,10,FALSE)</f>
        <v>A</v>
      </c>
      <c r="AD123" s="22">
        <f t="shared" si="33"/>
        <v>0</v>
      </c>
      <c r="AE123" s="5">
        <f t="shared" si="23"/>
        <v>0</v>
      </c>
      <c r="AF123" s="20">
        <f t="shared" si="24"/>
        <v>0</v>
      </c>
      <c r="AG123" s="3">
        <f>VLOOKUP($C123,'Team Fixtures'!$A$2:$Q$21,2,FALSE)</f>
        <v>9.5238095238095233E-2</v>
      </c>
      <c r="AH123" s="3">
        <f>VLOOKUP($C123,'Team Fixtures'!$A$2:$Q$21,12,FALSE)</f>
        <v>0.17316017316017315</v>
      </c>
      <c r="AI123" s="3">
        <f>VLOOKUP($C123,'Team Fixtures'!$A$2:$Q$21,13,FALSE)</f>
        <v>-7.792207792207792E-2</v>
      </c>
      <c r="AJ123" s="3" t="str">
        <f>VLOOKUP($C123,'Team Fixtures'!$A$2:$Q$21,14,FALSE)</f>
        <v>A</v>
      </c>
      <c r="AK123" s="22">
        <f t="shared" si="34"/>
        <v>0</v>
      </c>
      <c r="AL123" s="5">
        <f t="shared" si="25"/>
        <v>0</v>
      </c>
      <c r="AM123" s="20">
        <f t="shared" si="26"/>
        <v>0</v>
      </c>
      <c r="AN123" s="3">
        <f>VLOOKUP($C123,'Team Fixtures'!$A$2:$Q$21,2,FALSE)</f>
        <v>9.5238095238095233E-2</v>
      </c>
      <c r="AO123" s="3">
        <f>VLOOKUP($C123,'Team Fixtures'!$A$2:$Q$21,16,FALSE)</f>
        <v>0.50125313283208017</v>
      </c>
      <c r="AP123" s="3">
        <f>VLOOKUP($C123,'Team Fixtures'!$A$2:$Q$21,17,FALSE)</f>
        <v>-0.40601503759398494</v>
      </c>
      <c r="AQ123" s="3" t="str">
        <f>VLOOKUP($C123,'Team Fixtures'!$A$2:$V$21,18,FALSE)</f>
        <v>H</v>
      </c>
      <c r="AR123" s="22">
        <f t="shared" si="35"/>
        <v>0</v>
      </c>
      <c r="AS123" s="5">
        <f t="shared" si="27"/>
        <v>0</v>
      </c>
      <c r="AT123" s="20">
        <f t="shared" si="28"/>
        <v>0</v>
      </c>
      <c r="AU123" s="3">
        <f>VLOOKUP($C123,'Team Fixtures'!$A$2:$Q$21,2,FALSE)</f>
        <v>9.5238095238095233E-2</v>
      </c>
      <c r="AV123" s="3">
        <f>VLOOKUP($C123,'Team Fixtures'!$A$2:$V$21,20,FALSE)</f>
        <v>2.8011204481792715E-2</v>
      </c>
      <c r="AW123" s="3">
        <f>VLOOKUP($C123,'Team Fixtures'!$A$2:$V$21,21,FALSE)</f>
        <v>6.7226890756302518E-2</v>
      </c>
      <c r="AX123" s="3" t="str">
        <f>VLOOKUP($C123,'Team Fixtures'!$A$2:$V$21,22,FALSE)</f>
        <v>A</v>
      </c>
      <c r="AY123" s="22">
        <f t="shared" si="36"/>
        <v>0</v>
      </c>
      <c r="AZ123" s="5">
        <f t="shared" si="37"/>
        <v>0</v>
      </c>
      <c r="BA123" s="20">
        <f t="shared" si="29"/>
        <v>0</v>
      </c>
      <c r="BB123" s="15">
        <f t="shared" si="30"/>
        <v>0</v>
      </c>
    </row>
    <row r="124" spans="1:54" x14ac:dyDescent="0.25">
      <c r="A124" t="str">
        <f>'Players Full'!CU124</f>
        <v>Marcus Tavernier</v>
      </c>
      <c r="B124" t="str">
        <f>VLOOKUP(_xlfn.CONCAT('Players Full'!AK124,'Players Full'!BV124),'Players Summarised'!$A$1:$T$1000,20,0)</f>
        <v>MID</v>
      </c>
      <c r="C124" t="str">
        <f>VLOOKUP('Players Full'!CF124,Teams!$A$1:$G$21,6,0)</f>
        <v>Bournemouth</v>
      </c>
      <c r="D124">
        <f>'Players Full'!BD124/10</f>
        <v>5.5</v>
      </c>
      <c r="E124" s="10">
        <f>IFERROR(VLOOKUP($A124,'Starting Lineups'!$A$2:$C$510,3,FALSE),0)</f>
        <v>1</v>
      </c>
      <c r="F124" s="5">
        <f>VLOOKUP(A124,'Score &amp; Assist'!$A$1:$G$2000,6,0)</f>
        <v>0.25396825396825395</v>
      </c>
      <c r="G124" s="5">
        <f t="shared" si="19"/>
        <v>0.01</v>
      </c>
      <c r="H124" s="5">
        <f t="shared" si="31"/>
        <v>0</v>
      </c>
      <c r="I124" s="5">
        <f>VLOOKUP(A124,'Score &amp; Assist'!$A$1:$G$2000,7,0)</f>
        <v>0.17316017316017315</v>
      </c>
      <c r="J124" s="5">
        <f>VLOOKUP(A124,'Yellow Card'!$C$1:$E$987,3,0)</f>
        <v>0.17316017316017315</v>
      </c>
      <c r="K124" s="5">
        <f>VLOOKUP(C124,'Team Clean Sheet'!$C$2:$F$21,4,0)</f>
        <v>0.35467980295566504</v>
      </c>
      <c r="L124" s="5">
        <f>VLOOKUP(C124,'Team Total Goals'!$D$2:$N$21,10,0)</f>
        <v>0.29039301310043669</v>
      </c>
      <c r="M124" s="5">
        <f>VLOOKUP(C124,'Team Total Goals'!$D$2:$N$21,11,0)</f>
        <v>3.7393557941503147E-2</v>
      </c>
      <c r="N124" s="5" t="e">
        <f>VLOOKUP(A124,'Goalkeeper Saves'!$D$2:$N$15,10,0)</f>
        <v>#N/A</v>
      </c>
      <c r="O124" s="5" t="e">
        <f>VLOOKUP(A124,'Goalkeeper Saves'!$D$2:$N$15,11,0)</f>
        <v>#N/A</v>
      </c>
      <c r="P124" s="5">
        <f>IF(B124="DEF",IFERROR(VLOOKUP(A124,'Defensive Contribution - DEF'!A122:H620,8,FALSE),'Defensive Contribution - DEF'!K$2),0)</f>
        <v>0</v>
      </c>
      <c r="Q124" s="5">
        <f>IF(B124="MID",IFERROR(VLOOKUP(A124,'Defensive Contribution - MID'!A$2:I$500,9,FALSE),'Defensive Contribution - MID'!L$2),0)</f>
        <v>0.3857500506789166</v>
      </c>
      <c r="R124" s="22">
        <f t="shared" si="32"/>
        <v>4.7923415204751141</v>
      </c>
      <c r="S124" s="5">
        <f t="shared" si="20"/>
        <v>9.1686457244615632E-2</v>
      </c>
      <c r="T124" s="20">
        <f t="shared" si="21"/>
        <v>4.9757144349643454</v>
      </c>
      <c r="U124" s="3">
        <f>VLOOKUP($C124,'Team Fixtures'!$A$2:$Q$21,2,FALSE)</f>
        <v>9.5238095238095233E-2</v>
      </c>
      <c r="V124" s="3">
        <f>VLOOKUP($C124,'Team Fixtures'!$A$2:$Q$21,4,FALSE)</f>
        <v>4.5351473922902487E-2</v>
      </c>
      <c r="W124" s="3">
        <f>VLOOKUP($C124,'Team Fixtures'!$A$2:$Q$21,5,FALSE)</f>
        <v>4.9886621315192746E-2</v>
      </c>
      <c r="X124" s="3" t="str">
        <f>VLOOKUP($C124,'Team Fixtures'!$A$2:$Q$21,6,FALSE)</f>
        <v>H</v>
      </c>
      <c r="Y124" s="25">
        <f t="shared" si="22"/>
        <v>1.4111978564027896</v>
      </c>
      <c r="Z124" s="3">
        <f>VLOOKUP($C124,'Team Fixtures'!$A$2:$Q$21,2,FALSE)</f>
        <v>9.5238095238095233E-2</v>
      </c>
      <c r="AA124" s="3">
        <f>VLOOKUP($C124,'Team Fixtures'!$A$2:$Q$21,8,FALSE)</f>
        <v>0.36350418029807341</v>
      </c>
      <c r="AB124" s="3">
        <f>VLOOKUP($C124,'Team Fixtures'!$A$2:$Q$21,9,FALSE)</f>
        <v>-0.26826608505997818</v>
      </c>
      <c r="AC124" s="3" t="str">
        <f>VLOOKUP($C124,'Team Fixtures'!$A$2:$Q$21,10,FALSE)</f>
        <v>A</v>
      </c>
      <c r="AD124" s="22">
        <f t="shared" si="33"/>
        <v>4.1237550795635256</v>
      </c>
      <c r="AE124" s="5">
        <f t="shared" si="23"/>
        <v>7.5959966981493252E-2</v>
      </c>
      <c r="AF124" s="20">
        <f t="shared" si="24"/>
        <v>4.275675013526512</v>
      </c>
      <c r="AG124" s="3">
        <f>VLOOKUP($C124,'Team Fixtures'!$A$2:$Q$21,2,FALSE)</f>
        <v>9.5238095238095233E-2</v>
      </c>
      <c r="AH124" s="3">
        <f>VLOOKUP($C124,'Team Fixtures'!$A$2:$Q$21,12,FALSE)</f>
        <v>0.17316017316017315</v>
      </c>
      <c r="AI124" s="3">
        <f>VLOOKUP($C124,'Team Fixtures'!$A$2:$Q$21,13,FALSE)</f>
        <v>-7.792207792207792E-2</v>
      </c>
      <c r="AJ124" s="3" t="str">
        <f>VLOOKUP($C124,'Team Fixtures'!$A$2:$Q$21,14,FALSE)</f>
        <v>A</v>
      </c>
      <c r="AK124" s="22">
        <f t="shared" si="34"/>
        <v>4.1277842753863068</v>
      </c>
      <c r="AL124" s="5">
        <f t="shared" si="25"/>
        <v>7.6054741725636713E-2</v>
      </c>
      <c r="AM124" s="20">
        <f t="shared" si="26"/>
        <v>4.2798937588375798</v>
      </c>
      <c r="AN124" s="3">
        <f>VLOOKUP($C124,'Team Fixtures'!$A$2:$Q$21,2,FALSE)</f>
        <v>9.5238095238095233E-2</v>
      </c>
      <c r="AO124" s="3">
        <f>VLOOKUP($C124,'Team Fixtures'!$A$2:$Q$21,16,FALSE)</f>
        <v>0.50125313283208017</v>
      </c>
      <c r="AP124" s="3">
        <f>VLOOKUP($C124,'Team Fixtures'!$A$2:$Q$21,17,FALSE)</f>
        <v>-0.40601503759398494</v>
      </c>
      <c r="AQ124" s="3" t="str">
        <f>VLOOKUP($C124,'Team Fixtures'!$A$2:$V$21,18,FALSE)</f>
        <v>H</v>
      </c>
      <c r="AR124" s="22">
        <f t="shared" si="35"/>
        <v>4.7826910088183672</v>
      </c>
      <c r="AS124" s="5">
        <f t="shared" si="27"/>
        <v>9.145945790942564E-2</v>
      </c>
      <c r="AT124" s="20">
        <f t="shared" si="28"/>
        <v>4.9656099246372181</v>
      </c>
      <c r="AU124" s="3">
        <f>VLOOKUP($C124,'Team Fixtures'!$A$2:$Q$21,2,FALSE)</f>
        <v>9.5238095238095233E-2</v>
      </c>
      <c r="AV124" s="3">
        <f>VLOOKUP($C124,'Team Fixtures'!$A$2:$V$21,20,FALSE)</f>
        <v>2.8011204481792715E-2</v>
      </c>
      <c r="AW124" s="3">
        <f>VLOOKUP($C124,'Team Fixtures'!$A$2:$V$21,21,FALSE)</f>
        <v>6.7226890756302518E-2</v>
      </c>
      <c r="AX124" s="3" t="str">
        <f>VLOOKUP($C124,'Team Fixtures'!$A$2:$V$21,22,FALSE)</f>
        <v>A</v>
      </c>
      <c r="AY124" s="22">
        <f t="shared" si="36"/>
        <v>4.1308567840881771</v>
      </c>
      <c r="AZ124" s="5">
        <f t="shared" si="37"/>
        <v>7.6127013275322106E-2</v>
      </c>
      <c r="BA124" s="20">
        <f t="shared" si="29"/>
        <v>4.2831108106388216</v>
      </c>
      <c r="BB124" s="15">
        <f t="shared" si="30"/>
        <v>16.050293610454183</v>
      </c>
    </row>
    <row r="125" spans="1:54" x14ac:dyDescent="0.25">
      <c r="A125" t="str">
        <f>'Players Full'!CU125</f>
        <v>Tyler Adams</v>
      </c>
      <c r="B125" t="str">
        <f>VLOOKUP(_xlfn.CONCAT('Players Full'!AK125,'Players Full'!BV125),'Players Summarised'!$A$1:$T$1000,20,0)</f>
        <v>MID</v>
      </c>
      <c r="C125" t="str">
        <f>VLOOKUP('Players Full'!CF125,Teams!$A$1:$G$21,6,0)</f>
        <v>Bournemouth</v>
      </c>
      <c r="D125">
        <f>'Players Full'!BD125/10</f>
        <v>5</v>
      </c>
      <c r="E125" s="10">
        <f>IFERROR(VLOOKUP($A125,'Starting Lineups'!$A$2:$C$510,3,FALSE),0)</f>
        <v>1</v>
      </c>
      <c r="F125" s="5">
        <f>VLOOKUP(A125,'Score &amp; Assist'!$A$1:$G$2000,6,0)</f>
        <v>9.5238095238095233E-2</v>
      </c>
      <c r="G125" s="5">
        <f t="shared" si="19"/>
        <v>0.01</v>
      </c>
      <c r="H125" s="5">
        <f t="shared" si="31"/>
        <v>0</v>
      </c>
      <c r="I125" s="5">
        <f>VLOOKUP(A125,'Score &amp; Assist'!$A$1:$G$2000,7,0)</f>
        <v>8.6580086580086577E-2</v>
      </c>
      <c r="J125" s="5">
        <f>VLOOKUP(A125,'Yellow Card'!$C$1:$E$987,3,0)</f>
        <v>0.29761904761904762</v>
      </c>
      <c r="K125" s="5">
        <f>VLOOKUP(C125,'Team Clean Sheet'!$C$2:$F$21,4,0)</f>
        <v>0.35467980295566504</v>
      </c>
      <c r="L125" s="5">
        <f>VLOOKUP(C125,'Team Total Goals'!$D$2:$N$21,10,0)</f>
        <v>0.29039301310043669</v>
      </c>
      <c r="M125" s="5">
        <f>VLOOKUP(C125,'Team Total Goals'!$D$2:$N$21,11,0)</f>
        <v>3.7393557941503147E-2</v>
      </c>
      <c r="N125" s="5" t="e">
        <f>VLOOKUP(A125,'Goalkeeper Saves'!$D$2:$N$15,10,0)</f>
        <v>#N/A</v>
      </c>
      <c r="O125" s="5" t="e">
        <f>VLOOKUP(A125,'Goalkeeper Saves'!$D$2:$N$15,11,0)</f>
        <v>#N/A</v>
      </c>
      <c r="P125" s="5">
        <f>IF(B125="DEF",IFERROR(VLOOKUP(A125,'Defensive Contribution - DEF'!A123:H621,8,FALSE),'Defensive Contribution - DEF'!K$2),0)</f>
        <v>0</v>
      </c>
      <c r="Q125" s="5">
        <f>IF(B125="MID",IFERROR(VLOOKUP(A125,'Defensive Contribution - MID'!A$2:I$500,9,FALSE),'Defensive Contribution - MID'!L$2),0)</f>
        <v>0.62012129428025964</v>
      </c>
      <c r="R125" s="22">
        <f t="shared" si="32"/>
        <v>4.0832340798278732</v>
      </c>
      <c r="S125" s="5">
        <f t="shared" si="20"/>
        <v>7.5006832025711234E-2</v>
      </c>
      <c r="T125" s="20">
        <f t="shared" si="21"/>
        <v>4.2332477438792955</v>
      </c>
      <c r="U125" s="3">
        <f>VLOOKUP($C125,'Team Fixtures'!$A$2:$Q$21,2,FALSE)</f>
        <v>9.5238095238095233E-2</v>
      </c>
      <c r="V125" s="3">
        <f>VLOOKUP($C125,'Team Fixtures'!$A$2:$Q$21,4,FALSE)</f>
        <v>4.5351473922902487E-2</v>
      </c>
      <c r="W125" s="3">
        <f>VLOOKUP($C125,'Team Fixtures'!$A$2:$Q$21,5,FALSE)</f>
        <v>4.9886621315192746E-2</v>
      </c>
      <c r="X125" s="3" t="str">
        <f>VLOOKUP($C125,'Team Fixtures'!$A$2:$Q$21,6,FALSE)</f>
        <v>H</v>
      </c>
      <c r="Y125" s="25">
        <f t="shared" si="22"/>
        <v>1.2023874250248843</v>
      </c>
      <c r="Z125" s="3">
        <f>VLOOKUP($C125,'Team Fixtures'!$A$2:$Q$21,2,FALSE)</f>
        <v>9.5238095238095233E-2</v>
      </c>
      <c r="AA125" s="3">
        <f>VLOOKUP($C125,'Team Fixtures'!$A$2:$Q$21,8,FALSE)</f>
        <v>0.36350418029807341</v>
      </c>
      <c r="AB125" s="3">
        <f>VLOOKUP($C125,'Team Fixtures'!$A$2:$Q$21,9,FALSE)</f>
        <v>-0.26826608505997818</v>
      </c>
      <c r="AC125" s="3" t="str">
        <f>VLOOKUP($C125,'Team Fixtures'!$A$2:$Q$21,10,FALSE)</f>
        <v>A</v>
      </c>
      <c r="AD125" s="22">
        <f t="shared" si="33"/>
        <v>3.5135762352904552</v>
      </c>
      <c r="AE125" s="5">
        <f t="shared" si="23"/>
        <v>6.160734020650209E-2</v>
      </c>
      <c r="AF125" s="20">
        <f t="shared" si="24"/>
        <v>3.6367909157034592</v>
      </c>
      <c r="AG125" s="3">
        <f>VLOOKUP($C125,'Team Fixtures'!$A$2:$Q$21,2,FALSE)</f>
        <v>9.5238095238095233E-2</v>
      </c>
      <c r="AH125" s="3">
        <f>VLOOKUP($C125,'Team Fixtures'!$A$2:$Q$21,12,FALSE)</f>
        <v>0.17316017316017315</v>
      </c>
      <c r="AI125" s="3">
        <f>VLOOKUP($C125,'Team Fixtures'!$A$2:$Q$21,13,FALSE)</f>
        <v>-7.792207792207792E-2</v>
      </c>
      <c r="AJ125" s="3" t="str">
        <f>VLOOKUP($C125,'Team Fixtures'!$A$2:$Q$21,14,FALSE)</f>
        <v>A</v>
      </c>
      <c r="AK125" s="22">
        <f t="shared" si="34"/>
        <v>3.517009243899627</v>
      </c>
      <c r="AL125" s="5">
        <f t="shared" si="25"/>
        <v>6.1688091435007031E-2</v>
      </c>
      <c r="AM125" s="20">
        <f t="shared" si="26"/>
        <v>3.6403854267696412</v>
      </c>
      <c r="AN125" s="3">
        <f>VLOOKUP($C125,'Team Fixtures'!$A$2:$Q$21,2,FALSE)</f>
        <v>9.5238095238095233E-2</v>
      </c>
      <c r="AO125" s="3">
        <f>VLOOKUP($C125,'Team Fixtures'!$A$2:$Q$21,16,FALSE)</f>
        <v>0.50125313283208017</v>
      </c>
      <c r="AP125" s="3">
        <f>VLOOKUP($C125,'Team Fixtures'!$A$2:$Q$21,17,FALSE)</f>
        <v>-0.40601503759398494</v>
      </c>
      <c r="AQ125" s="3" t="str">
        <f>VLOOKUP($C125,'Team Fixtures'!$A$2:$V$21,18,FALSE)</f>
        <v>H</v>
      </c>
      <c r="AR125" s="22">
        <f t="shared" si="35"/>
        <v>4.0750115235020665</v>
      </c>
      <c r="AS125" s="5">
        <f t="shared" si="27"/>
        <v>7.4813421055815607E-2</v>
      </c>
      <c r="AT125" s="20">
        <f t="shared" si="28"/>
        <v>4.2246383656136981</v>
      </c>
      <c r="AU125" s="3">
        <f>VLOOKUP($C125,'Team Fixtures'!$A$2:$Q$21,2,FALSE)</f>
        <v>9.5238095238095233E-2</v>
      </c>
      <c r="AV125" s="3">
        <f>VLOOKUP($C125,'Team Fixtures'!$A$2:$V$21,20,FALSE)</f>
        <v>2.8011204481792715E-2</v>
      </c>
      <c r="AW125" s="3">
        <f>VLOOKUP($C125,'Team Fixtures'!$A$2:$V$21,21,FALSE)</f>
        <v>6.7226890756302518E-2</v>
      </c>
      <c r="AX125" s="3" t="str">
        <f>VLOOKUP($C125,'Team Fixtures'!$A$2:$V$21,22,FALSE)</f>
        <v>A</v>
      </c>
      <c r="AY125" s="22">
        <f t="shared" si="36"/>
        <v>3.5196271233200402</v>
      </c>
      <c r="AZ125" s="5">
        <f t="shared" si="37"/>
        <v>6.1749669194733986E-2</v>
      </c>
      <c r="BA125" s="20">
        <f t="shared" si="29"/>
        <v>3.643126461709508</v>
      </c>
      <c r="BB125" s="15">
        <f t="shared" si="30"/>
        <v>13.653591506737323</v>
      </c>
    </row>
    <row r="126" spans="1:54" x14ac:dyDescent="0.25">
      <c r="A126" t="str">
        <f>'Players Full'!CU126</f>
        <v>David Brooks</v>
      </c>
      <c r="B126" t="str">
        <f>VLOOKUP(_xlfn.CONCAT('Players Full'!AK126,'Players Full'!BV126),'Players Summarised'!$A$1:$T$1000,20,0)</f>
        <v>MID</v>
      </c>
      <c r="C126" t="str">
        <f>VLOOKUP('Players Full'!CF126,Teams!$A$1:$G$21,6,0)</f>
        <v>Bournemouth</v>
      </c>
      <c r="D126">
        <f>'Players Full'!BD126/10</f>
        <v>5</v>
      </c>
      <c r="E126" s="10">
        <f>IFERROR(VLOOKUP($A126,'Starting Lineups'!$A$2:$C$510,3,FALSE),0)</f>
        <v>1</v>
      </c>
      <c r="F126" s="5">
        <f>VLOOKUP(A126,'Score &amp; Assist'!$A$1:$G$2000,6,0)</f>
        <v>0.3072196620583717</v>
      </c>
      <c r="G126" s="5">
        <f t="shared" si="19"/>
        <v>0.05</v>
      </c>
      <c r="H126" s="5">
        <f t="shared" si="31"/>
        <v>0.01</v>
      </c>
      <c r="I126" s="5">
        <f>VLOOKUP(A126,'Score &amp; Assist'!$A$1:$G$2000,7,0)</f>
        <v>0.23809523809523808</v>
      </c>
      <c r="J126" s="5">
        <f>VLOOKUP(A126,'Yellow Card'!$C$1:$E$987,3,0)</f>
        <v>0.17316017316017315</v>
      </c>
      <c r="K126" s="5">
        <f>VLOOKUP(C126,'Team Clean Sheet'!$C$2:$F$21,4,0)</f>
        <v>0.35467980295566504</v>
      </c>
      <c r="L126" s="5">
        <f>VLOOKUP(C126,'Team Total Goals'!$D$2:$N$21,10,0)</f>
        <v>0.29039301310043669</v>
      </c>
      <c r="M126" s="5">
        <f>VLOOKUP(C126,'Team Total Goals'!$D$2:$N$21,11,0)</f>
        <v>3.7393557941503147E-2</v>
      </c>
      <c r="N126" s="5" t="e">
        <f>VLOOKUP(A126,'Goalkeeper Saves'!$D$2:$N$15,10,0)</f>
        <v>#N/A</v>
      </c>
      <c r="O126" s="5" t="e">
        <f>VLOOKUP(A126,'Goalkeeper Saves'!$D$2:$N$15,11,0)</f>
        <v>#N/A</v>
      </c>
      <c r="P126" s="5">
        <f>IF(B126="DEF",IFERROR(VLOOKUP(A126,'Defensive Contribution - DEF'!A124:H622,8,FALSE),'Defensive Contribution - DEF'!K$2),0)</f>
        <v>0</v>
      </c>
      <c r="Q126" s="5">
        <f>IF(B126="MID",IFERROR(VLOOKUP(A126,'Defensive Contribution - MID'!A$2:I$500,9,FALSE),'Defensive Contribution - MID'!L$2),0)</f>
        <v>0.3857500506789166</v>
      </c>
      <c r="R126" s="22">
        <f t="shared" si="32"/>
        <v>5.5034037557308961</v>
      </c>
      <c r="S126" s="5">
        <f t="shared" si="20"/>
        <v>0.10841206314230215</v>
      </c>
      <c r="T126" s="20">
        <f t="shared" si="21"/>
        <v>5.7202278820155001</v>
      </c>
      <c r="U126" s="3">
        <f>VLOOKUP($C126,'Team Fixtures'!$A$2:$Q$21,2,FALSE)</f>
        <v>9.5238095238095233E-2</v>
      </c>
      <c r="V126" s="3">
        <f>VLOOKUP($C126,'Team Fixtures'!$A$2:$Q$21,4,FALSE)</f>
        <v>4.5351473922902487E-2</v>
      </c>
      <c r="W126" s="3">
        <f>VLOOKUP($C126,'Team Fixtures'!$A$2:$Q$21,5,FALSE)</f>
        <v>4.9886621315192746E-2</v>
      </c>
      <c r="X126" s="3" t="str">
        <f>VLOOKUP($C126,'Team Fixtures'!$A$2:$Q$21,6,FALSE)</f>
        <v>H</v>
      </c>
      <c r="Y126" s="25">
        <f t="shared" si="22"/>
        <v>1.6205839149453063</v>
      </c>
      <c r="Z126" s="3">
        <f>VLOOKUP($C126,'Team Fixtures'!$A$2:$Q$21,2,FALSE)</f>
        <v>9.5238095238095233E-2</v>
      </c>
      <c r="AA126" s="3">
        <f>VLOOKUP($C126,'Team Fixtures'!$A$2:$Q$21,8,FALSE)</f>
        <v>0.36350418029807341</v>
      </c>
      <c r="AB126" s="3">
        <f>VLOOKUP($C126,'Team Fixtures'!$A$2:$Q$21,9,FALSE)</f>
        <v>-0.26826608505997818</v>
      </c>
      <c r="AC126" s="3" t="str">
        <f>VLOOKUP($C126,'Team Fixtures'!$A$2:$Q$21,10,FALSE)</f>
        <v>A</v>
      </c>
      <c r="AD126" s="22">
        <f t="shared" si="33"/>
        <v>4.7356160022448295</v>
      </c>
      <c r="AE126" s="5">
        <f t="shared" si="23"/>
        <v>9.035215960480289E-2</v>
      </c>
      <c r="AF126" s="20">
        <f t="shared" si="24"/>
        <v>4.9163203214544353</v>
      </c>
      <c r="AG126" s="3">
        <f>VLOOKUP($C126,'Team Fixtures'!$A$2:$Q$21,2,FALSE)</f>
        <v>9.5238095238095233E-2</v>
      </c>
      <c r="AH126" s="3">
        <f>VLOOKUP($C126,'Team Fixtures'!$A$2:$Q$21,12,FALSE)</f>
        <v>0.17316017316017315</v>
      </c>
      <c r="AI126" s="3">
        <f>VLOOKUP($C126,'Team Fixtures'!$A$2:$Q$21,13,FALSE)</f>
        <v>-7.792207792207792E-2</v>
      </c>
      <c r="AJ126" s="3" t="str">
        <f>VLOOKUP($C126,'Team Fixtures'!$A$2:$Q$21,14,FALSE)</f>
        <v>A</v>
      </c>
      <c r="AK126" s="22">
        <f t="shared" si="34"/>
        <v>4.7402430287889379</v>
      </c>
      <c r="AL126" s="5">
        <f t="shared" si="25"/>
        <v>9.0460996523173395E-2</v>
      </c>
      <c r="AM126" s="20">
        <f t="shared" si="26"/>
        <v>4.9211650218352849</v>
      </c>
      <c r="AN126" s="3">
        <f>VLOOKUP($C126,'Team Fixtures'!$A$2:$Q$21,2,FALSE)</f>
        <v>9.5238095238095233E-2</v>
      </c>
      <c r="AO126" s="3">
        <f>VLOOKUP($C126,'Team Fixtures'!$A$2:$Q$21,16,FALSE)</f>
        <v>0.50125313283208017</v>
      </c>
      <c r="AP126" s="3">
        <f>VLOOKUP($C126,'Team Fixtures'!$A$2:$Q$21,17,FALSE)</f>
        <v>-0.40601503759398494</v>
      </c>
      <c r="AQ126" s="3" t="str">
        <f>VLOOKUP($C126,'Team Fixtures'!$A$2:$V$21,18,FALSE)</f>
        <v>H</v>
      </c>
      <c r="AR126" s="22">
        <f t="shared" si="35"/>
        <v>5.4923213523025192</v>
      </c>
      <c r="AS126" s="5">
        <f t="shared" si="27"/>
        <v>0.10815138284885986</v>
      </c>
      <c r="AT126" s="20">
        <f t="shared" si="28"/>
        <v>5.7086241180002393</v>
      </c>
      <c r="AU126" s="3">
        <f>VLOOKUP($C126,'Team Fixtures'!$A$2:$Q$21,2,FALSE)</f>
        <v>9.5238095238095233E-2</v>
      </c>
      <c r="AV126" s="3">
        <f>VLOOKUP($C126,'Team Fixtures'!$A$2:$V$21,20,FALSE)</f>
        <v>2.8011204481792715E-2</v>
      </c>
      <c r="AW126" s="3">
        <f>VLOOKUP($C126,'Team Fixtures'!$A$2:$V$21,21,FALSE)</f>
        <v>6.7226890756302518E-2</v>
      </c>
      <c r="AX126" s="3" t="str">
        <f>VLOOKUP($C126,'Team Fixtures'!$A$2:$V$21,22,FALSE)</f>
        <v>A</v>
      </c>
      <c r="AY126" s="22">
        <f t="shared" si="36"/>
        <v>4.7437714200476044</v>
      </c>
      <c r="AZ126" s="5">
        <f t="shared" si="37"/>
        <v>9.0543991342359756E-2</v>
      </c>
      <c r="BA126" s="20">
        <f t="shared" si="29"/>
        <v>4.9248594027323236</v>
      </c>
      <c r="BB126" s="15">
        <f t="shared" si="30"/>
        <v>18.453602696529529</v>
      </c>
    </row>
    <row r="127" spans="1:54" x14ac:dyDescent="0.25">
      <c r="A127" t="str">
        <f>'Players Full'!CU127</f>
        <v>Ryan Christie</v>
      </c>
      <c r="B127" t="str">
        <f>VLOOKUP(_xlfn.CONCAT('Players Full'!AK127,'Players Full'!BV127),'Players Summarised'!$A$1:$T$1000,20,0)</f>
        <v>MID</v>
      </c>
      <c r="C127" t="str">
        <f>VLOOKUP('Players Full'!CF127,Teams!$A$1:$G$21,6,0)</f>
        <v>Bournemouth</v>
      </c>
      <c r="D127">
        <f>'Players Full'!BD127/10</f>
        <v>5</v>
      </c>
      <c r="E127" s="10">
        <f>IFERROR(VLOOKUP($A127,'Starting Lineups'!$A$2:$C$510,3,FALSE),0)</f>
        <v>0</v>
      </c>
      <c r="F127" s="5" t="e">
        <f>VLOOKUP(A127,'Score &amp; Assist'!$A$1:$G$2000,6,0)</f>
        <v>#N/A</v>
      </c>
      <c r="G127" s="5" t="e">
        <f t="shared" si="19"/>
        <v>#N/A</v>
      </c>
      <c r="H127" s="5" t="e">
        <f t="shared" si="31"/>
        <v>#N/A</v>
      </c>
      <c r="I127" s="5" t="e">
        <f>VLOOKUP(A127,'Score &amp; Assist'!$A$1:$G$2000,7,0)</f>
        <v>#N/A</v>
      </c>
      <c r="J127" s="5" t="e">
        <f>VLOOKUP(A127,'Yellow Card'!$C$1:$E$987,3,0)</f>
        <v>#N/A</v>
      </c>
      <c r="K127" s="5">
        <f>VLOOKUP(C127,'Team Clean Sheet'!$C$2:$F$21,4,0)</f>
        <v>0.35467980295566504</v>
      </c>
      <c r="L127" s="5">
        <f>VLOOKUP(C127,'Team Total Goals'!$D$2:$N$21,10,0)</f>
        <v>0.29039301310043669</v>
      </c>
      <c r="M127" s="5">
        <f>VLOOKUP(C127,'Team Total Goals'!$D$2:$N$21,11,0)</f>
        <v>3.7393557941503147E-2</v>
      </c>
      <c r="N127" s="5" t="e">
        <f>VLOOKUP(A127,'Goalkeeper Saves'!$D$2:$N$15,10,0)</f>
        <v>#N/A</v>
      </c>
      <c r="O127" s="5" t="e">
        <f>VLOOKUP(A127,'Goalkeeper Saves'!$D$2:$N$15,11,0)</f>
        <v>#N/A</v>
      </c>
      <c r="P127" s="5">
        <f>IF(B127="DEF",IFERROR(VLOOKUP(A127,'Defensive Contribution - DEF'!A125:H623,8,FALSE),'Defensive Contribution - DEF'!K$2),0)</f>
        <v>0</v>
      </c>
      <c r="Q127" s="5">
        <f>IF(B127="MID",IFERROR(VLOOKUP(A127,'Defensive Contribution - MID'!A$2:I$500,9,FALSE),'Defensive Contribution - MID'!L$2),0)</f>
        <v>0.70144132924440949</v>
      </c>
      <c r="R127" s="22">
        <f t="shared" si="32"/>
        <v>0</v>
      </c>
      <c r="S127" s="5">
        <f t="shared" si="20"/>
        <v>0</v>
      </c>
      <c r="T127" s="20">
        <f t="shared" si="21"/>
        <v>0</v>
      </c>
      <c r="U127" s="3">
        <f>VLOOKUP($C127,'Team Fixtures'!$A$2:$Q$21,2,FALSE)</f>
        <v>9.5238095238095233E-2</v>
      </c>
      <c r="V127" s="3">
        <f>VLOOKUP($C127,'Team Fixtures'!$A$2:$Q$21,4,FALSE)</f>
        <v>4.5351473922902487E-2</v>
      </c>
      <c r="W127" s="3">
        <f>VLOOKUP($C127,'Team Fixtures'!$A$2:$Q$21,5,FALSE)</f>
        <v>4.9886621315192746E-2</v>
      </c>
      <c r="X127" s="3" t="str">
        <f>VLOOKUP($C127,'Team Fixtures'!$A$2:$Q$21,6,FALSE)</f>
        <v>H</v>
      </c>
      <c r="Y127" s="25">
        <f t="shared" si="22"/>
        <v>0</v>
      </c>
      <c r="Z127" s="3">
        <f>VLOOKUP($C127,'Team Fixtures'!$A$2:$Q$21,2,FALSE)</f>
        <v>9.5238095238095233E-2</v>
      </c>
      <c r="AA127" s="3">
        <f>VLOOKUP($C127,'Team Fixtures'!$A$2:$Q$21,8,FALSE)</f>
        <v>0.36350418029807341</v>
      </c>
      <c r="AB127" s="3">
        <f>VLOOKUP($C127,'Team Fixtures'!$A$2:$Q$21,9,FALSE)</f>
        <v>-0.26826608505997818</v>
      </c>
      <c r="AC127" s="3" t="str">
        <f>VLOOKUP($C127,'Team Fixtures'!$A$2:$Q$21,10,FALSE)</f>
        <v>A</v>
      </c>
      <c r="AD127" s="22">
        <f t="shared" si="33"/>
        <v>0</v>
      </c>
      <c r="AE127" s="5">
        <f t="shared" si="23"/>
        <v>0</v>
      </c>
      <c r="AF127" s="20">
        <f t="shared" si="24"/>
        <v>0</v>
      </c>
      <c r="AG127" s="3">
        <f>VLOOKUP($C127,'Team Fixtures'!$A$2:$Q$21,2,FALSE)</f>
        <v>9.5238095238095233E-2</v>
      </c>
      <c r="AH127" s="3">
        <f>VLOOKUP($C127,'Team Fixtures'!$A$2:$Q$21,12,FALSE)</f>
        <v>0.17316017316017315</v>
      </c>
      <c r="AI127" s="3">
        <f>VLOOKUP($C127,'Team Fixtures'!$A$2:$Q$21,13,FALSE)</f>
        <v>-7.792207792207792E-2</v>
      </c>
      <c r="AJ127" s="3" t="str">
        <f>VLOOKUP($C127,'Team Fixtures'!$A$2:$Q$21,14,FALSE)</f>
        <v>A</v>
      </c>
      <c r="AK127" s="22">
        <f t="shared" si="34"/>
        <v>0</v>
      </c>
      <c r="AL127" s="5">
        <f t="shared" si="25"/>
        <v>0</v>
      </c>
      <c r="AM127" s="20">
        <f t="shared" si="26"/>
        <v>0</v>
      </c>
      <c r="AN127" s="3">
        <f>VLOOKUP($C127,'Team Fixtures'!$A$2:$Q$21,2,FALSE)</f>
        <v>9.5238095238095233E-2</v>
      </c>
      <c r="AO127" s="3">
        <f>VLOOKUP($C127,'Team Fixtures'!$A$2:$Q$21,16,FALSE)</f>
        <v>0.50125313283208017</v>
      </c>
      <c r="AP127" s="3">
        <f>VLOOKUP($C127,'Team Fixtures'!$A$2:$Q$21,17,FALSE)</f>
        <v>-0.40601503759398494</v>
      </c>
      <c r="AQ127" s="3" t="str">
        <f>VLOOKUP($C127,'Team Fixtures'!$A$2:$V$21,18,FALSE)</f>
        <v>H</v>
      </c>
      <c r="AR127" s="22">
        <f t="shared" si="35"/>
        <v>0</v>
      </c>
      <c r="AS127" s="5">
        <f t="shared" si="27"/>
        <v>0</v>
      </c>
      <c r="AT127" s="20">
        <f t="shared" si="28"/>
        <v>0</v>
      </c>
      <c r="AU127" s="3">
        <f>VLOOKUP($C127,'Team Fixtures'!$A$2:$Q$21,2,FALSE)</f>
        <v>9.5238095238095233E-2</v>
      </c>
      <c r="AV127" s="3">
        <f>VLOOKUP($C127,'Team Fixtures'!$A$2:$V$21,20,FALSE)</f>
        <v>2.8011204481792715E-2</v>
      </c>
      <c r="AW127" s="3">
        <f>VLOOKUP($C127,'Team Fixtures'!$A$2:$V$21,21,FALSE)</f>
        <v>6.7226890756302518E-2</v>
      </c>
      <c r="AX127" s="3" t="str">
        <f>VLOOKUP($C127,'Team Fixtures'!$A$2:$V$21,22,FALSE)</f>
        <v>A</v>
      </c>
      <c r="AY127" s="22">
        <f t="shared" si="36"/>
        <v>0</v>
      </c>
      <c r="AZ127" s="5">
        <f t="shared" si="37"/>
        <v>0</v>
      </c>
      <c r="BA127" s="20">
        <f t="shared" si="29"/>
        <v>0</v>
      </c>
      <c r="BB127" s="15">
        <f t="shared" si="30"/>
        <v>0</v>
      </c>
    </row>
    <row r="128" spans="1:54" x14ac:dyDescent="0.25">
      <c r="A128" t="str">
        <f>'Players Full'!CU128</f>
        <v>Lewis Cook</v>
      </c>
      <c r="B128" t="str">
        <f>VLOOKUP(_xlfn.CONCAT('Players Full'!AK128,'Players Full'!BV128),'Players Summarised'!$A$1:$T$1000,20,0)</f>
        <v>MID</v>
      </c>
      <c r="C128" t="str">
        <f>VLOOKUP('Players Full'!CF128,Teams!$A$1:$G$21,6,0)</f>
        <v>Bournemouth</v>
      </c>
      <c r="D128">
        <f>'Players Full'!BD128/10</f>
        <v>5</v>
      </c>
      <c r="E128" s="10">
        <f>IFERROR(VLOOKUP($A128,'Starting Lineups'!$A$2:$C$510,3,FALSE),0)</f>
        <v>0</v>
      </c>
      <c r="F128" s="5" t="e">
        <f>VLOOKUP(A128,'Score &amp; Assist'!$A$1:$G$2000,6,0)</f>
        <v>#N/A</v>
      </c>
      <c r="G128" s="5" t="e">
        <f t="shared" si="19"/>
        <v>#N/A</v>
      </c>
      <c r="H128" s="5" t="e">
        <f t="shared" si="31"/>
        <v>#N/A</v>
      </c>
      <c r="I128" s="5" t="e">
        <f>VLOOKUP(A128,'Score &amp; Assist'!$A$1:$G$2000,7,0)</f>
        <v>#N/A</v>
      </c>
      <c r="J128" s="5" t="e">
        <f>VLOOKUP(A128,'Yellow Card'!$C$1:$E$987,3,0)</f>
        <v>#N/A</v>
      </c>
      <c r="K128" s="5">
        <f>VLOOKUP(C128,'Team Clean Sheet'!$C$2:$F$21,4,0)</f>
        <v>0.35467980295566504</v>
      </c>
      <c r="L128" s="5">
        <f>VLOOKUP(C128,'Team Total Goals'!$D$2:$N$21,10,0)</f>
        <v>0.29039301310043669</v>
      </c>
      <c r="M128" s="5">
        <f>VLOOKUP(C128,'Team Total Goals'!$D$2:$N$21,11,0)</f>
        <v>3.7393557941503147E-2</v>
      </c>
      <c r="N128" s="5" t="e">
        <f>VLOOKUP(A128,'Goalkeeper Saves'!$D$2:$N$15,10,0)</f>
        <v>#N/A</v>
      </c>
      <c r="O128" s="5" t="e">
        <f>VLOOKUP(A128,'Goalkeeper Saves'!$D$2:$N$15,11,0)</f>
        <v>#N/A</v>
      </c>
      <c r="P128" s="5">
        <f>IF(B128="DEF",IFERROR(VLOOKUP(A128,'Defensive Contribution - DEF'!A126:H624,8,FALSE),'Defensive Contribution - DEF'!K$2),0)</f>
        <v>0</v>
      </c>
      <c r="Q128" s="5">
        <f>IF(B128="MID",IFERROR(VLOOKUP(A128,'Defensive Contribution - MID'!A$2:I$500,9,FALSE),'Defensive Contribution - MID'!L$2),0)</f>
        <v>0.3857500506789166</v>
      </c>
      <c r="R128" s="22">
        <f t="shared" si="32"/>
        <v>0</v>
      </c>
      <c r="S128" s="5">
        <f t="shared" si="20"/>
        <v>0</v>
      </c>
      <c r="T128" s="20">
        <f t="shared" si="21"/>
        <v>0</v>
      </c>
      <c r="U128" s="3">
        <f>VLOOKUP($C128,'Team Fixtures'!$A$2:$Q$21,2,FALSE)</f>
        <v>9.5238095238095233E-2</v>
      </c>
      <c r="V128" s="3">
        <f>VLOOKUP($C128,'Team Fixtures'!$A$2:$Q$21,4,FALSE)</f>
        <v>4.5351473922902487E-2</v>
      </c>
      <c r="W128" s="3">
        <f>VLOOKUP($C128,'Team Fixtures'!$A$2:$Q$21,5,FALSE)</f>
        <v>4.9886621315192746E-2</v>
      </c>
      <c r="X128" s="3" t="str">
        <f>VLOOKUP($C128,'Team Fixtures'!$A$2:$Q$21,6,FALSE)</f>
        <v>H</v>
      </c>
      <c r="Y128" s="25">
        <f t="shared" si="22"/>
        <v>0</v>
      </c>
      <c r="Z128" s="3">
        <f>VLOOKUP($C128,'Team Fixtures'!$A$2:$Q$21,2,FALSE)</f>
        <v>9.5238095238095233E-2</v>
      </c>
      <c r="AA128" s="3">
        <f>VLOOKUP($C128,'Team Fixtures'!$A$2:$Q$21,8,FALSE)</f>
        <v>0.36350418029807341</v>
      </c>
      <c r="AB128" s="3">
        <f>VLOOKUP($C128,'Team Fixtures'!$A$2:$Q$21,9,FALSE)</f>
        <v>-0.26826608505997818</v>
      </c>
      <c r="AC128" s="3" t="str">
        <f>VLOOKUP($C128,'Team Fixtures'!$A$2:$Q$21,10,FALSE)</f>
        <v>A</v>
      </c>
      <c r="AD128" s="22">
        <f t="shared" si="33"/>
        <v>0</v>
      </c>
      <c r="AE128" s="5">
        <f t="shared" si="23"/>
        <v>0</v>
      </c>
      <c r="AF128" s="20">
        <f t="shared" si="24"/>
        <v>0</v>
      </c>
      <c r="AG128" s="3">
        <f>VLOOKUP($C128,'Team Fixtures'!$A$2:$Q$21,2,FALSE)</f>
        <v>9.5238095238095233E-2</v>
      </c>
      <c r="AH128" s="3">
        <f>VLOOKUP($C128,'Team Fixtures'!$A$2:$Q$21,12,FALSE)</f>
        <v>0.17316017316017315</v>
      </c>
      <c r="AI128" s="3">
        <f>VLOOKUP($C128,'Team Fixtures'!$A$2:$Q$21,13,FALSE)</f>
        <v>-7.792207792207792E-2</v>
      </c>
      <c r="AJ128" s="3" t="str">
        <f>VLOOKUP($C128,'Team Fixtures'!$A$2:$Q$21,14,FALSE)</f>
        <v>A</v>
      </c>
      <c r="AK128" s="22">
        <f t="shared" si="34"/>
        <v>0</v>
      </c>
      <c r="AL128" s="5">
        <f t="shared" si="25"/>
        <v>0</v>
      </c>
      <c r="AM128" s="20">
        <f t="shared" si="26"/>
        <v>0</v>
      </c>
      <c r="AN128" s="3">
        <f>VLOOKUP($C128,'Team Fixtures'!$A$2:$Q$21,2,FALSE)</f>
        <v>9.5238095238095233E-2</v>
      </c>
      <c r="AO128" s="3">
        <f>VLOOKUP($C128,'Team Fixtures'!$A$2:$Q$21,16,FALSE)</f>
        <v>0.50125313283208017</v>
      </c>
      <c r="AP128" s="3">
        <f>VLOOKUP($C128,'Team Fixtures'!$A$2:$Q$21,17,FALSE)</f>
        <v>-0.40601503759398494</v>
      </c>
      <c r="AQ128" s="3" t="str">
        <f>VLOOKUP($C128,'Team Fixtures'!$A$2:$V$21,18,FALSE)</f>
        <v>H</v>
      </c>
      <c r="AR128" s="22">
        <f t="shared" si="35"/>
        <v>0</v>
      </c>
      <c r="AS128" s="5">
        <f t="shared" si="27"/>
        <v>0</v>
      </c>
      <c r="AT128" s="20">
        <f t="shared" si="28"/>
        <v>0</v>
      </c>
      <c r="AU128" s="3">
        <f>VLOOKUP($C128,'Team Fixtures'!$A$2:$Q$21,2,FALSE)</f>
        <v>9.5238095238095233E-2</v>
      </c>
      <c r="AV128" s="3">
        <f>VLOOKUP($C128,'Team Fixtures'!$A$2:$V$21,20,FALSE)</f>
        <v>2.8011204481792715E-2</v>
      </c>
      <c r="AW128" s="3">
        <f>VLOOKUP($C128,'Team Fixtures'!$A$2:$V$21,21,FALSE)</f>
        <v>6.7226890756302518E-2</v>
      </c>
      <c r="AX128" s="3" t="str">
        <f>VLOOKUP($C128,'Team Fixtures'!$A$2:$V$21,22,FALSE)</f>
        <v>A</v>
      </c>
      <c r="AY128" s="22">
        <f t="shared" si="36"/>
        <v>0</v>
      </c>
      <c r="AZ128" s="5">
        <f t="shared" si="37"/>
        <v>0</v>
      </c>
      <c r="BA128" s="20">
        <f t="shared" si="29"/>
        <v>0</v>
      </c>
      <c r="BB128" s="15">
        <f t="shared" si="30"/>
        <v>0</v>
      </c>
    </row>
    <row r="129" spans="1:54" x14ac:dyDescent="0.25">
      <c r="A129" t="str">
        <f>'Players Full'!CU129</f>
        <v>Philip Billing</v>
      </c>
      <c r="B129" t="str">
        <f>VLOOKUP(_xlfn.CONCAT('Players Full'!AK129,'Players Full'!BV129),'Players Summarised'!$A$1:$T$1000,20,0)</f>
        <v>MID</v>
      </c>
      <c r="C129" t="str">
        <f>VLOOKUP('Players Full'!CF129,Teams!$A$1:$G$21,6,0)</f>
        <v>Bournemouth</v>
      </c>
      <c r="D129">
        <f>'Players Full'!BD129/10</f>
        <v>5</v>
      </c>
      <c r="E129" s="10">
        <f>IFERROR(VLOOKUP($A129,'Starting Lineups'!$A$2:$C$510,3,FALSE),0)</f>
        <v>0</v>
      </c>
      <c r="F129" s="5">
        <f>VLOOKUP(A129,'Score &amp; Assist'!$A$1:$G$2000,6,0)</f>
        <v>0.25396825396825395</v>
      </c>
      <c r="G129" s="5">
        <f t="shared" si="19"/>
        <v>0.01</v>
      </c>
      <c r="H129" s="5">
        <f t="shared" si="31"/>
        <v>0</v>
      </c>
      <c r="I129" s="5">
        <f>VLOOKUP(A129,'Score &amp; Assist'!$A$1:$G$2000,7,0)</f>
        <v>0.15873015873015872</v>
      </c>
      <c r="J129" s="5">
        <f>VLOOKUP(A129,'Yellow Card'!$C$1:$E$987,3,0)</f>
        <v>0.25396825396825395</v>
      </c>
      <c r="K129" s="5">
        <f>VLOOKUP(C129,'Team Clean Sheet'!$C$2:$F$21,4,0)</f>
        <v>0.35467980295566504</v>
      </c>
      <c r="L129" s="5">
        <f>VLOOKUP(C129,'Team Total Goals'!$D$2:$N$21,10,0)</f>
        <v>0.29039301310043669</v>
      </c>
      <c r="M129" s="5">
        <f>VLOOKUP(C129,'Team Total Goals'!$D$2:$N$21,11,0)</f>
        <v>3.7393557941503147E-2</v>
      </c>
      <c r="N129" s="5" t="e">
        <f>VLOOKUP(A129,'Goalkeeper Saves'!$D$2:$N$15,10,0)</f>
        <v>#N/A</v>
      </c>
      <c r="O129" s="5" t="e">
        <f>VLOOKUP(A129,'Goalkeeper Saves'!$D$2:$N$15,11,0)</f>
        <v>#N/A</v>
      </c>
      <c r="P129" s="5">
        <f>IF(B129="DEF",IFERROR(VLOOKUP(A129,'Defensive Contribution - DEF'!A127:H625,8,FALSE),'Defensive Contribution - DEF'!K$2),0)</f>
        <v>0</v>
      </c>
      <c r="Q129" s="5">
        <f>IF(B129="MID",IFERROR(VLOOKUP(A129,'Defensive Contribution - MID'!A$2:I$500,9,FALSE),'Defensive Contribution - MID'!L$2),0)</f>
        <v>0.8644622617520592</v>
      </c>
      <c r="R129" s="22">
        <f t="shared" si="32"/>
        <v>0</v>
      </c>
      <c r="S129" s="5">
        <f t="shared" si="20"/>
        <v>0</v>
      </c>
      <c r="T129" s="20">
        <f t="shared" si="21"/>
        <v>0</v>
      </c>
      <c r="U129" s="3">
        <f>VLOOKUP($C129,'Team Fixtures'!$A$2:$Q$21,2,FALSE)</f>
        <v>9.5238095238095233E-2</v>
      </c>
      <c r="V129" s="3">
        <f>VLOOKUP($C129,'Team Fixtures'!$A$2:$Q$21,4,FALSE)</f>
        <v>4.5351473922902487E-2</v>
      </c>
      <c r="W129" s="3">
        <f>VLOOKUP($C129,'Team Fixtures'!$A$2:$Q$21,5,FALSE)</f>
        <v>4.9886621315192746E-2</v>
      </c>
      <c r="X129" s="3" t="str">
        <f>VLOOKUP($C129,'Team Fixtures'!$A$2:$Q$21,6,FALSE)</f>
        <v>H</v>
      </c>
      <c r="Y129" s="25">
        <f t="shared" si="22"/>
        <v>0</v>
      </c>
      <c r="Z129" s="3">
        <f>VLOOKUP($C129,'Team Fixtures'!$A$2:$Q$21,2,FALSE)</f>
        <v>9.5238095238095233E-2</v>
      </c>
      <c r="AA129" s="3">
        <f>VLOOKUP($C129,'Team Fixtures'!$A$2:$Q$21,8,FALSE)</f>
        <v>0.36350418029807341</v>
      </c>
      <c r="AB129" s="3">
        <f>VLOOKUP($C129,'Team Fixtures'!$A$2:$Q$21,9,FALSE)</f>
        <v>-0.26826608505997818</v>
      </c>
      <c r="AC129" s="3" t="str">
        <f>VLOOKUP($C129,'Team Fixtures'!$A$2:$Q$21,10,FALSE)</f>
        <v>A</v>
      </c>
      <c r="AD129" s="22">
        <f t="shared" si="33"/>
        <v>0</v>
      </c>
      <c r="AE129" s="5">
        <f t="shared" si="23"/>
        <v>0</v>
      </c>
      <c r="AF129" s="20">
        <f t="shared" si="24"/>
        <v>0</v>
      </c>
      <c r="AG129" s="3">
        <f>VLOOKUP($C129,'Team Fixtures'!$A$2:$Q$21,2,FALSE)</f>
        <v>9.5238095238095233E-2</v>
      </c>
      <c r="AH129" s="3">
        <f>VLOOKUP($C129,'Team Fixtures'!$A$2:$Q$21,12,FALSE)</f>
        <v>0.17316017316017315</v>
      </c>
      <c r="AI129" s="3">
        <f>VLOOKUP($C129,'Team Fixtures'!$A$2:$Q$21,13,FALSE)</f>
        <v>-7.792207792207792E-2</v>
      </c>
      <c r="AJ129" s="3" t="str">
        <f>VLOOKUP($C129,'Team Fixtures'!$A$2:$Q$21,14,FALSE)</f>
        <v>A</v>
      </c>
      <c r="AK129" s="22">
        <f t="shared" si="34"/>
        <v>0</v>
      </c>
      <c r="AL129" s="5">
        <f t="shared" si="25"/>
        <v>0</v>
      </c>
      <c r="AM129" s="20">
        <f t="shared" si="26"/>
        <v>0</v>
      </c>
      <c r="AN129" s="3">
        <f>VLOOKUP($C129,'Team Fixtures'!$A$2:$Q$21,2,FALSE)</f>
        <v>9.5238095238095233E-2</v>
      </c>
      <c r="AO129" s="3">
        <f>VLOOKUP($C129,'Team Fixtures'!$A$2:$Q$21,16,FALSE)</f>
        <v>0.50125313283208017</v>
      </c>
      <c r="AP129" s="3">
        <f>VLOOKUP($C129,'Team Fixtures'!$A$2:$Q$21,17,FALSE)</f>
        <v>-0.40601503759398494</v>
      </c>
      <c r="AQ129" s="3" t="str">
        <f>VLOOKUP($C129,'Team Fixtures'!$A$2:$V$21,18,FALSE)</f>
        <v>H</v>
      </c>
      <c r="AR129" s="22">
        <f t="shared" si="35"/>
        <v>0</v>
      </c>
      <c r="AS129" s="5">
        <f t="shared" si="27"/>
        <v>0</v>
      </c>
      <c r="AT129" s="20">
        <f t="shared" si="28"/>
        <v>0</v>
      </c>
      <c r="AU129" s="3">
        <f>VLOOKUP($C129,'Team Fixtures'!$A$2:$Q$21,2,FALSE)</f>
        <v>9.5238095238095233E-2</v>
      </c>
      <c r="AV129" s="3">
        <f>VLOOKUP($C129,'Team Fixtures'!$A$2:$V$21,20,FALSE)</f>
        <v>2.8011204481792715E-2</v>
      </c>
      <c r="AW129" s="3">
        <f>VLOOKUP($C129,'Team Fixtures'!$A$2:$V$21,21,FALSE)</f>
        <v>6.7226890756302518E-2</v>
      </c>
      <c r="AX129" s="3" t="str">
        <f>VLOOKUP($C129,'Team Fixtures'!$A$2:$V$21,22,FALSE)</f>
        <v>A</v>
      </c>
      <c r="AY129" s="22">
        <f t="shared" si="36"/>
        <v>0</v>
      </c>
      <c r="AZ129" s="5">
        <f t="shared" si="37"/>
        <v>0</v>
      </c>
      <c r="BA129" s="20">
        <f t="shared" si="29"/>
        <v>0</v>
      </c>
      <c r="BB129" s="15">
        <f t="shared" si="30"/>
        <v>0</v>
      </c>
    </row>
    <row r="130" spans="1:54" x14ac:dyDescent="0.25">
      <c r="A130" t="str">
        <f>'Players Full'!CU130</f>
        <v>Alex Scott</v>
      </c>
      <c r="B130" t="str">
        <f>VLOOKUP(_xlfn.CONCAT('Players Full'!AK130,'Players Full'!BV130),'Players Summarised'!$A$1:$T$1000,20,0)</f>
        <v>MID</v>
      </c>
      <c r="C130" t="str">
        <f>VLOOKUP('Players Full'!CF130,Teams!$A$1:$G$21,6,0)</f>
        <v>Bournemouth</v>
      </c>
      <c r="D130">
        <f>'Players Full'!BD130/10</f>
        <v>5</v>
      </c>
      <c r="E130" s="10">
        <f>IFERROR(VLOOKUP($A130,'Starting Lineups'!$A$2:$C$510,3,FALSE),0)</f>
        <v>1</v>
      </c>
      <c r="F130" s="5">
        <f>VLOOKUP(A130,'Score &amp; Assist'!$A$1:$G$2000,6,0)</f>
        <v>0.21164021164021163</v>
      </c>
      <c r="G130" s="5">
        <f t="shared" ref="G130:G193" si="38">IF(F130&lt;0.3, 0.01,IF(F130=0.3,0.03,IF(F130&lt;0.5,0.05,IF(F130&lt;0.55,0.06,IF(F130&lt;0.57,0.1,IF(F130&lt;0.58,0.11,IF(F130&lt;0.59,0.12,IF(F130&lt;0.6,0.15,0.28))))))))</f>
        <v>0.01</v>
      </c>
      <c r="H130" s="5">
        <f t="shared" si="31"/>
        <v>0</v>
      </c>
      <c r="I130" s="5">
        <f>VLOOKUP(A130,'Score &amp; Assist'!$A$1:$G$2000,7,0)</f>
        <v>0.13605442176870747</v>
      </c>
      <c r="J130" s="5">
        <f>VLOOKUP(A130,'Yellow Card'!$C$1:$E$987,3,0)</f>
        <v>0.31746031746031744</v>
      </c>
      <c r="K130" s="5">
        <f>VLOOKUP(C130,'Team Clean Sheet'!$C$2:$F$21,4,0)</f>
        <v>0.35467980295566504</v>
      </c>
      <c r="L130" s="5">
        <f>VLOOKUP(C130,'Team Total Goals'!$D$2:$N$21,10,0)</f>
        <v>0.29039301310043669</v>
      </c>
      <c r="M130" s="5">
        <f>VLOOKUP(C130,'Team Total Goals'!$D$2:$N$21,11,0)</f>
        <v>3.7393557941503147E-2</v>
      </c>
      <c r="N130" s="5" t="e">
        <f>VLOOKUP(A130,'Goalkeeper Saves'!$D$2:$N$15,10,0)</f>
        <v>#N/A</v>
      </c>
      <c r="O130" s="5" t="e">
        <f>VLOOKUP(A130,'Goalkeeper Saves'!$D$2:$N$15,11,0)</f>
        <v>#N/A</v>
      </c>
      <c r="P130" s="5">
        <f>IF(B130="DEF",IFERROR(VLOOKUP(A130,'Defensive Contribution - DEF'!A128:H626,8,FALSE),'Defensive Contribution - DEF'!K$2),0)</f>
        <v>0</v>
      </c>
      <c r="Q130" s="5">
        <f>IF(B130="MID",IFERROR(VLOOKUP(A130,'Defensive Contribution - MID'!A$2:I$500,9,FALSE),'Defensive Contribution - MID'!L$2),0)</f>
        <v>0.6473194605138366</v>
      </c>
      <c r="R130" s="22">
        <f t="shared" si="32"/>
        <v>4.8482227300302014</v>
      </c>
      <c r="S130" s="5">
        <f t="shared" ref="S130:S193" si="39">MAX(0, MIN(1, -0.021039 + 0.023522 * R130))</f>
        <v>9.3000895055770402E-2</v>
      </c>
      <c r="T130" s="20">
        <f t="shared" ref="T130:T193" si="40">R130+S130*2</f>
        <v>5.0342245201417422</v>
      </c>
      <c r="U130" s="3">
        <f>VLOOKUP($C130,'Team Fixtures'!$A$2:$Q$21,2,FALSE)</f>
        <v>9.5238095238095233E-2</v>
      </c>
      <c r="V130" s="3">
        <f>VLOOKUP($C130,'Team Fixtures'!$A$2:$Q$21,4,FALSE)</f>
        <v>4.5351473922902487E-2</v>
      </c>
      <c r="W130" s="3">
        <f>VLOOKUP($C130,'Team Fixtures'!$A$2:$Q$21,5,FALSE)</f>
        <v>4.9886621315192746E-2</v>
      </c>
      <c r="X130" s="3" t="str">
        <f>VLOOKUP($C130,'Team Fixtures'!$A$2:$Q$21,6,FALSE)</f>
        <v>H</v>
      </c>
      <c r="Y130" s="25">
        <f t="shared" ref="Y130:Y193" si="41">R130/(2.926+0.578*U130-0.576*V130-0.561*W130+0.469*IF(X130="H",1,0))</f>
        <v>1.4276531617687385</v>
      </c>
      <c r="Z130" s="3">
        <f>VLOOKUP($C130,'Team Fixtures'!$A$2:$Q$21,2,FALSE)</f>
        <v>9.5238095238095233E-2</v>
      </c>
      <c r="AA130" s="3">
        <f>VLOOKUP($C130,'Team Fixtures'!$A$2:$Q$21,8,FALSE)</f>
        <v>0.36350418029807341</v>
      </c>
      <c r="AB130" s="3">
        <f>VLOOKUP($C130,'Team Fixtures'!$A$2:$Q$21,9,FALSE)</f>
        <v>-0.26826608505997818</v>
      </c>
      <c r="AC130" s="3" t="str">
        <f>VLOOKUP($C130,'Team Fixtures'!$A$2:$Q$21,10,FALSE)</f>
        <v>A</v>
      </c>
      <c r="AD130" s="22">
        <f t="shared" si="33"/>
        <v>4.1718402214029364</v>
      </c>
      <c r="AE130" s="5">
        <f t="shared" ref="AE130:AE193" si="42">MAX(0, MIN(1, -0.021039 + 0.023522 * AD130))</f>
        <v>7.7091025687839876E-2</v>
      </c>
      <c r="AF130" s="20">
        <f t="shared" ref="AF130:AF193" si="43">AD130+AE130*2</f>
        <v>4.3260222727786157</v>
      </c>
      <c r="AG130" s="3">
        <f>VLOOKUP($C130,'Team Fixtures'!$A$2:$Q$21,2,FALSE)</f>
        <v>9.5238095238095233E-2</v>
      </c>
      <c r="AH130" s="3">
        <f>VLOOKUP($C130,'Team Fixtures'!$A$2:$Q$21,12,FALSE)</f>
        <v>0.17316017316017315</v>
      </c>
      <c r="AI130" s="3">
        <f>VLOOKUP($C130,'Team Fixtures'!$A$2:$Q$21,13,FALSE)</f>
        <v>-7.792207792207792E-2</v>
      </c>
      <c r="AJ130" s="3" t="str">
        <f>VLOOKUP($C130,'Team Fixtures'!$A$2:$Q$21,14,FALSE)</f>
        <v>A</v>
      </c>
      <c r="AK130" s="22">
        <f t="shared" si="34"/>
        <v>4.1759163997571482</v>
      </c>
      <c r="AL130" s="5">
        <f t="shared" ref="AL130:AL193" si="44">MAX(0, MIN(1, -0.021039 + 0.023522 * AK130))</f>
        <v>7.7186905555087643E-2</v>
      </c>
      <c r="AM130" s="20">
        <f t="shared" ref="AM130:AM193" si="45">AK130+AL130*2</f>
        <v>4.3302902108673234</v>
      </c>
      <c r="AN130" s="3">
        <f>VLOOKUP($C130,'Team Fixtures'!$A$2:$Q$21,2,FALSE)</f>
        <v>9.5238095238095233E-2</v>
      </c>
      <c r="AO130" s="3">
        <f>VLOOKUP($C130,'Team Fixtures'!$A$2:$Q$21,16,FALSE)</f>
        <v>0.50125313283208017</v>
      </c>
      <c r="AP130" s="3">
        <f>VLOOKUP($C130,'Team Fixtures'!$A$2:$Q$21,17,FALSE)</f>
        <v>-0.40601503759398494</v>
      </c>
      <c r="AQ130" s="3" t="str">
        <f>VLOOKUP($C130,'Team Fixtures'!$A$2:$V$21,18,FALSE)</f>
        <v>H</v>
      </c>
      <c r="AR130" s="22">
        <f t="shared" si="35"/>
        <v>4.8384596883582409</v>
      </c>
      <c r="AS130" s="5">
        <f t="shared" ref="AS130:AS193" si="46">MAX(0, MIN(1, -0.021039 + 0.023522 * AR130))</f>
        <v>9.2771248789562541E-2</v>
      </c>
      <c r="AT130" s="20">
        <f t="shared" ref="AT130:AT193" si="47">AR130+AS130*2</f>
        <v>5.0240021859373662</v>
      </c>
      <c r="AU130" s="3">
        <f>VLOOKUP($C130,'Team Fixtures'!$A$2:$Q$21,2,FALSE)</f>
        <v>9.5238095238095233E-2</v>
      </c>
      <c r="AV130" s="3">
        <f>VLOOKUP($C130,'Team Fixtures'!$A$2:$V$21,20,FALSE)</f>
        <v>2.8011204481792715E-2</v>
      </c>
      <c r="AW130" s="3">
        <f>VLOOKUP($C130,'Team Fixtures'!$A$2:$V$21,21,FALSE)</f>
        <v>6.7226890756302518E-2</v>
      </c>
      <c r="AX130" s="3" t="str">
        <f>VLOOKUP($C130,'Team Fixtures'!$A$2:$V$21,22,FALSE)</f>
        <v>A</v>
      </c>
      <c r="AY130" s="22">
        <f t="shared" si="36"/>
        <v>4.1790247355180661</v>
      </c>
      <c r="AZ130" s="5">
        <f t="shared" si="37"/>
        <v>7.7260019828855955E-2</v>
      </c>
      <c r="BA130" s="20">
        <f t="shared" ref="BA130:BA193" si="48">AY130+AZ130*2</f>
        <v>4.3335447751757776</v>
      </c>
      <c r="BB130" s="15">
        <f t="shared" ref="BB130:BB193" si="49">IFERROR(T130*1+AF130*0.85+AM130*0.7+AT130*0.55+BA130*0.4,0)</f>
        <v>16.239165711946555</v>
      </c>
    </row>
    <row r="131" spans="1:54" x14ac:dyDescent="0.25">
      <c r="A131" t="str">
        <f>'Players Full'!CU131</f>
        <v>Luis Sinisterra LucumÃ­</v>
      </c>
      <c r="B131" t="str">
        <f>VLOOKUP(_xlfn.CONCAT('Players Full'!AK131,'Players Full'!BV131),'Players Summarised'!$A$1:$T$1000,20,0)</f>
        <v>MID</v>
      </c>
      <c r="C131" t="str">
        <f>VLOOKUP('Players Full'!CF131,Teams!$A$1:$G$21,6,0)</f>
        <v>Bournemouth</v>
      </c>
      <c r="D131">
        <f>'Players Full'!BD131/10</f>
        <v>5</v>
      </c>
      <c r="E131" s="10">
        <f>IFERROR(VLOOKUP($A131,'Starting Lineups'!$A$2:$C$510,3,FALSE),0)</f>
        <v>0</v>
      </c>
      <c r="F131" s="5" t="e">
        <f>VLOOKUP(A131,'Score &amp; Assist'!$A$1:$G$2000,6,0)</f>
        <v>#N/A</v>
      </c>
      <c r="G131" s="5" t="e">
        <f t="shared" si="38"/>
        <v>#N/A</v>
      </c>
      <c r="H131" s="5" t="e">
        <f t="shared" ref="H131:H194" si="50">IF(F131&lt;0.3,0,IF(F131&lt;0.55,0.01,IF(F131&lt;0.59,0.02,IF(F131&lt;0.6,0.03,0.11))))</f>
        <v>#N/A</v>
      </c>
      <c r="I131" s="5" t="e">
        <f>VLOOKUP(A131,'Score &amp; Assist'!$A$1:$G$2000,7,0)</f>
        <v>#N/A</v>
      </c>
      <c r="J131" s="5" t="e">
        <f>VLOOKUP(A131,'Yellow Card'!$C$1:$E$987,3,0)</f>
        <v>#N/A</v>
      </c>
      <c r="K131" s="5">
        <f>VLOOKUP(C131,'Team Clean Sheet'!$C$2:$F$21,4,0)</f>
        <v>0.35467980295566504</v>
      </c>
      <c r="L131" s="5">
        <f>VLOOKUP(C131,'Team Total Goals'!$D$2:$N$21,10,0)</f>
        <v>0.29039301310043669</v>
      </c>
      <c r="M131" s="5">
        <f>VLOOKUP(C131,'Team Total Goals'!$D$2:$N$21,11,0)</f>
        <v>3.7393557941503147E-2</v>
      </c>
      <c r="N131" s="5" t="e">
        <f>VLOOKUP(A131,'Goalkeeper Saves'!$D$2:$N$15,10,0)</f>
        <v>#N/A</v>
      </c>
      <c r="O131" s="5" t="e">
        <f>VLOOKUP(A131,'Goalkeeper Saves'!$D$2:$N$15,11,0)</f>
        <v>#N/A</v>
      </c>
      <c r="P131" s="5">
        <f>IF(B131="DEF",IFERROR(VLOOKUP(A131,'Defensive Contribution - DEF'!A129:H627,8,FALSE),'Defensive Contribution - DEF'!K$2),0)</f>
        <v>0</v>
      </c>
      <c r="Q131" s="5">
        <f>IF(B131="MID",IFERROR(VLOOKUP(A131,'Defensive Contribution - MID'!A$2:I$500,9,FALSE),'Defensive Contribution - MID'!L$2),0)</f>
        <v>0.3857500506789166</v>
      </c>
      <c r="R131" s="22">
        <f t="shared" ref="R131:R194" si="51">IFERROR(IFERROR(E131,0)*IF(B131="GK",2+IFERROR(F131*10,0)+IFERROR(G131*10,0)+IFERROR(H131*10,0)+IFERROR(I131*3,0)-IFERROR(J131*1,0)+IFERROR(K131*4,0)+IFERROR(N131*1,0)+IFERROR(O131*1,0)-IFERROR(L131*2,0)-IFERROR(M131*2,0),IF(B131="DEF",2+IFERROR(F131*6,0)+IFERROR(G131*6,0)+IFERROR(H131*6,0)+IFERROR(I131*3,0)-IFERROR(J131*1,0)+IFERROR(K131*4,0)-IFERROR(L131*2,0)-IFERROR(M131*2,0)+IFERROR(P131*2,0),IF(B131="MID",2+IFERROR(F131*5,0)+IFERROR(G131*5,0)+IFERROR(H131*5,0)+IFERROR(I131*3,0)-IFERROR(J131*1,0)+IFERROR(K131*1,0)+IFERROR(Q131*2,0),IF(B131="FWD",2+IFERROR(F131*4,0)+IFERROR(G131*4,0)+IFERROR(H131*4,0)+IFERROR(I131*3,0)-IFERROR(J131*1,0),"ERROR")))),0)</f>
        <v>0</v>
      </c>
      <c r="S131" s="5">
        <f t="shared" si="39"/>
        <v>0</v>
      </c>
      <c r="T131" s="20">
        <f t="shared" si="40"/>
        <v>0</v>
      </c>
      <c r="U131" s="3">
        <f>VLOOKUP($C131,'Team Fixtures'!$A$2:$Q$21,2,FALSE)</f>
        <v>9.5238095238095233E-2</v>
      </c>
      <c r="V131" s="3">
        <f>VLOOKUP($C131,'Team Fixtures'!$A$2:$Q$21,4,FALSE)</f>
        <v>4.5351473922902487E-2</v>
      </c>
      <c r="W131" s="3">
        <f>VLOOKUP($C131,'Team Fixtures'!$A$2:$Q$21,5,FALSE)</f>
        <v>4.9886621315192746E-2</v>
      </c>
      <c r="X131" s="3" t="str">
        <f>VLOOKUP($C131,'Team Fixtures'!$A$2:$Q$21,6,FALSE)</f>
        <v>H</v>
      </c>
      <c r="Y131" s="25">
        <f t="shared" si="41"/>
        <v>0</v>
      </c>
      <c r="Z131" s="3">
        <f>VLOOKUP($C131,'Team Fixtures'!$A$2:$Q$21,2,FALSE)</f>
        <v>9.5238095238095233E-2</v>
      </c>
      <c r="AA131" s="3">
        <f>VLOOKUP($C131,'Team Fixtures'!$A$2:$Q$21,8,FALSE)</f>
        <v>0.36350418029807341</v>
      </c>
      <c r="AB131" s="3">
        <f>VLOOKUP($C131,'Team Fixtures'!$A$2:$Q$21,9,FALSE)</f>
        <v>-0.26826608505997818</v>
      </c>
      <c r="AC131" s="3" t="str">
        <f>VLOOKUP($C131,'Team Fixtures'!$A$2:$Q$21,10,FALSE)</f>
        <v>A</v>
      </c>
      <c r="AD131" s="22">
        <f t="shared" ref="AD131:AD194" si="52">IFERROR((2.926+0.578*Z131-0.576*AA131-0.561*AB131+0.469*IF(AC131="H",1,0))*$Y131,0)</f>
        <v>0</v>
      </c>
      <c r="AE131" s="5">
        <f t="shared" si="42"/>
        <v>0</v>
      </c>
      <c r="AF131" s="20">
        <f t="shared" si="43"/>
        <v>0</v>
      </c>
      <c r="AG131" s="3">
        <f>VLOOKUP($C131,'Team Fixtures'!$A$2:$Q$21,2,FALSE)</f>
        <v>9.5238095238095233E-2</v>
      </c>
      <c r="AH131" s="3">
        <f>VLOOKUP($C131,'Team Fixtures'!$A$2:$Q$21,12,FALSE)</f>
        <v>0.17316017316017315</v>
      </c>
      <c r="AI131" s="3">
        <f>VLOOKUP($C131,'Team Fixtures'!$A$2:$Q$21,13,FALSE)</f>
        <v>-7.792207792207792E-2</v>
      </c>
      <c r="AJ131" s="3" t="str">
        <f>VLOOKUP($C131,'Team Fixtures'!$A$2:$Q$21,14,FALSE)</f>
        <v>A</v>
      </c>
      <c r="AK131" s="22">
        <f t="shared" ref="AK131:AK194" si="53">IFERROR((2.926+0.578*AG131-0.576*AH131-0.561*AI131+0.469*IF(AJ131="H",1,0))*$Y131,0)</f>
        <v>0</v>
      </c>
      <c r="AL131" s="5">
        <f t="shared" si="44"/>
        <v>0</v>
      </c>
      <c r="AM131" s="20">
        <f t="shared" si="45"/>
        <v>0</v>
      </c>
      <c r="AN131" s="3">
        <f>VLOOKUP($C131,'Team Fixtures'!$A$2:$Q$21,2,FALSE)</f>
        <v>9.5238095238095233E-2</v>
      </c>
      <c r="AO131" s="3">
        <f>VLOOKUP($C131,'Team Fixtures'!$A$2:$Q$21,16,FALSE)</f>
        <v>0.50125313283208017</v>
      </c>
      <c r="AP131" s="3">
        <f>VLOOKUP($C131,'Team Fixtures'!$A$2:$Q$21,17,FALSE)</f>
        <v>-0.40601503759398494</v>
      </c>
      <c r="AQ131" s="3" t="str">
        <f>VLOOKUP($C131,'Team Fixtures'!$A$2:$V$21,18,FALSE)</f>
        <v>H</v>
      </c>
      <c r="AR131" s="22">
        <f t="shared" ref="AR131:AR194" si="54">IFERROR((2.926+0.578*AN131-0.576*AO131-0.561*AP131+0.469*IF(AQ131="H",1,0))*$Y131,0)</f>
        <v>0</v>
      </c>
      <c r="AS131" s="5">
        <f t="shared" si="46"/>
        <v>0</v>
      </c>
      <c r="AT131" s="20">
        <f t="shared" si="47"/>
        <v>0</v>
      </c>
      <c r="AU131" s="3">
        <f>VLOOKUP($C131,'Team Fixtures'!$A$2:$Q$21,2,FALSE)</f>
        <v>9.5238095238095233E-2</v>
      </c>
      <c r="AV131" s="3">
        <f>VLOOKUP($C131,'Team Fixtures'!$A$2:$V$21,20,FALSE)</f>
        <v>2.8011204481792715E-2</v>
      </c>
      <c r="AW131" s="3">
        <f>VLOOKUP($C131,'Team Fixtures'!$A$2:$V$21,21,FALSE)</f>
        <v>6.7226890756302518E-2</v>
      </c>
      <c r="AX131" s="3" t="str">
        <f>VLOOKUP($C131,'Team Fixtures'!$A$2:$V$21,22,FALSE)</f>
        <v>A</v>
      </c>
      <c r="AY131" s="22">
        <f t="shared" ref="AY131:AY194" si="55">IFERROR((2.926+0.578*AU131-0.576*AV131-0.561*AW131+0.469*IF(AX131="H",1,0))*$Y131,0)</f>
        <v>0</v>
      </c>
      <c r="AZ131" s="5">
        <f t="shared" ref="AZ131:AZ194" si="56">MAX(0, MIN(1, -0.021039 + 0.023522 * AY131))</f>
        <v>0</v>
      </c>
      <c r="BA131" s="20">
        <f t="shared" si="48"/>
        <v>0</v>
      </c>
      <c r="BB131" s="15">
        <f t="shared" si="49"/>
        <v>0</v>
      </c>
    </row>
    <row r="132" spans="1:54" x14ac:dyDescent="0.25">
      <c r="A132" t="str">
        <f>'Players Full'!CU132</f>
        <v>Romain Faivre</v>
      </c>
      <c r="B132" t="str">
        <f>VLOOKUP(_xlfn.CONCAT('Players Full'!AK132,'Players Full'!BV132),'Players Summarised'!$A$1:$T$1000,20,0)</f>
        <v>MID</v>
      </c>
      <c r="C132" t="str">
        <f>VLOOKUP('Players Full'!CF132,Teams!$A$1:$G$21,6,0)</f>
        <v>Bournemouth</v>
      </c>
      <c r="D132">
        <f>'Players Full'!BD132/10</f>
        <v>4.5</v>
      </c>
      <c r="E132" s="10">
        <f>IFERROR(VLOOKUP($A132,'Starting Lineups'!$A$2:$C$510,3,FALSE),0)</f>
        <v>0</v>
      </c>
      <c r="F132" s="5">
        <f>VLOOKUP(A132,'Score &amp; Assist'!$A$1:$G$2000,6,0)</f>
        <v>0.20050125313283207</v>
      </c>
      <c r="G132" s="5">
        <f t="shared" si="38"/>
        <v>0.01</v>
      </c>
      <c r="H132" s="5">
        <f t="shared" si="50"/>
        <v>0</v>
      </c>
      <c r="I132" s="5">
        <f>VLOOKUP(A132,'Score &amp; Assist'!$A$1:$G$2000,7,0)</f>
        <v>0.19047619047619047</v>
      </c>
      <c r="J132" s="5">
        <f>VLOOKUP(A132,'Yellow Card'!$C$1:$E$987,3,0)</f>
        <v>0.20050125313283207</v>
      </c>
      <c r="K132" s="5">
        <f>VLOOKUP(C132,'Team Clean Sheet'!$C$2:$F$21,4,0)</f>
        <v>0.35467980295566504</v>
      </c>
      <c r="L132" s="5">
        <f>VLOOKUP(C132,'Team Total Goals'!$D$2:$N$21,10,0)</f>
        <v>0.29039301310043669</v>
      </c>
      <c r="M132" s="5">
        <f>VLOOKUP(C132,'Team Total Goals'!$D$2:$N$21,11,0)</f>
        <v>3.7393557941503147E-2</v>
      </c>
      <c r="N132" s="5" t="e">
        <f>VLOOKUP(A132,'Goalkeeper Saves'!$D$2:$N$15,10,0)</f>
        <v>#N/A</v>
      </c>
      <c r="O132" s="5" t="e">
        <f>VLOOKUP(A132,'Goalkeeper Saves'!$D$2:$N$15,11,0)</f>
        <v>#N/A</v>
      </c>
      <c r="P132" s="5">
        <f>IF(B132="DEF",IFERROR(VLOOKUP(A132,'Defensive Contribution - DEF'!A130:H628,8,FALSE),'Defensive Contribution - DEF'!K$2),0)</f>
        <v>0</v>
      </c>
      <c r="Q132" s="5">
        <f>IF(B132="MID",IFERROR(VLOOKUP(A132,'Defensive Contribution - MID'!A$2:I$500,9,FALSE),'Defensive Contribution - MID'!L$2),0)</f>
        <v>0.3857500506789166</v>
      </c>
      <c r="R132" s="22">
        <f t="shared" si="51"/>
        <v>0</v>
      </c>
      <c r="S132" s="5">
        <f t="shared" si="39"/>
        <v>0</v>
      </c>
      <c r="T132" s="20">
        <f t="shared" si="40"/>
        <v>0</v>
      </c>
      <c r="U132" s="3">
        <f>VLOOKUP($C132,'Team Fixtures'!$A$2:$Q$21,2,FALSE)</f>
        <v>9.5238095238095233E-2</v>
      </c>
      <c r="V132" s="3">
        <f>VLOOKUP($C132,'Team Fixtures'!$A$2:$Q$21,4,FALSE)</f>
        <v>4.5351473922902487E-2</v>
      </c>
      <c r="W132" s="3">
        <f>VLOOKUP($C132,'Team Fixtures'!$A$2:$Q$21,5,FALSE)</f>
        <v>4.9886621315192746E-2</v>
      </c>
      <c r="X132" s="3" t="str">
        <f>VLOOKUP($C132,'Team Fixtures'!$A$2:$Q$21,6,FALSE)</f>
        <v>H</v>
      </c>
      <c r="Y132" s="25">
        <f t="shared" si="41"/>
        <v>0</v>
      </c>
      <c r="Z132" s="3">
        <f>VLOOKUP($C132,'Team Fixtures'!$A$2:$Q$21,2,FALSE)</f>
        <v>9.5238095238095233E-2</v>
      </c>
      <c r="AA132" s="3">
        <f>VLOOKUP($C132,'Team Fixtures'!$A$2:$Q$21,8,FALSE)</f>
        <v>0.36350418029807341</v>
      </c>
      <c r="AB132" s="3">
        <f>VLOOKUP($C132,'Team Fixtures'!$A$2:$Q$21,9,FALSE)</f>
        <v>-0.26826608505997818</v>
      </c>
      <c r="AC132" s="3" t="str">
        <f>VLOOKUP($C132,'Team Fixtures'!$A$2:$Q$21,10,FALSE)</f>
        <v>A</v>
      </c>
      <c r="AD132" s="22">
        <f t="shared" si="52"/>
        <v>0</v>
      </c>
      <c r="AE132" s="5">
        <f t="shared" si="42"/>
        <v>0</v>
      </c>
      <c r="AF132" s="20">
        <f t="shared" si="43"/>
        <v>0</v>
      </c>
      <c r="AG132" s="3">
        <f>VLOOKUP($C132,'Team Fixtures'!$A$2:$Q$21,2,FALSE)</f>
        <v>9.5238095238095233E-2</v>
      </c>
      <c r="AH132" s="3">
        <f>VLOOKUP($C132,'Team Fixtures'!$A$2:$Q$21,12,FALSE)</f>
        <v>0.17316017316017315</v>
      </c>
      <c r="AI132" s="3">
        <f>VLOOKUP($C132,'Team Fixtures'!$A$2:$Q$21,13,FALSE)</f>
        <v>-7.792207792207792E-2</v>
      </c>
      <c r="AJ132" s="3" t="str">
        <f>VLOOKUP($C132,'Team Fixtures'!$A$2:$Q$21,14,FALSE)</f>
        <v>A</v>
      </c>
      <c r="AK132" s="22">
        <f t="shared" si="53"/>
        <v>0</v>
      </c>
      <c r="AL132" s="5">
        <f t="shared" si="44"/>
        <v>0</v>
      </c>
      <c r="AM132" s="20">
        <f t="shared" si="45"/>
        <v>0</v>
      </c>
      <c r="AN132" s="3">
        <f>VLOOKUP($C132,'Team Fixtures'!$A$2:$Q$21,2,FALSE)</f>
        <v>9.5238095238095233E-2</v>
      </c>
      <c r="AO132" s="3">
        <f>VLOOKUP($C132,'Team Fixtures'!$A$2:$Q$21,16,FALSE)</f>
        <v>0.50125313283208017</v>
      </c>
      <c r="AP132" s="3">
        <f>VLOOKUP($C132,'Team Fixtures'!$A$2:$Q$21,17,FALSE)</f>
        <v>-0.40601503759398494</v>
      </c>
      <c r="AQ132" s="3" t="str">
        <f>VLOOKUP($C132,'Team Fixtures'!$A$2:$V$21,18,FALSE)</f>
        <v>H</v>
      </c>
      <c r="AR132" s="22">
        <f t="shared" si="54"/>
        <v>0</v>
      </c>
      <c r="AS132" s="5">
        <f t="shared" si="46"/>
        <v>0</v>
      </c>
      <c r="AT132" s="20">
        <f t="shared" si="47"/>
        <v>0</v>
      </c>
      <c r="AU132" s="3">
        <f>VLOOKUP($C132,'Team Fixtures'!$A$2:$Q$21,2,FALSE)</f>
        <v>9.5238095238095233E-2</v>
      </c>
      <c r="AV132" s="3">
        <f>VLOOKUP($C132,'Team Fixtures'!$A$2:$V$21,20,FALSE)</f>
        <v>2.8011204481792715E-2</v>
      </c>
      <c r="AW132" s="3">
        <f>VLOOKUP($C132,'Team Fixtures'!$A$2:$V$21,21,FALSE)</f>
        <v>6.7226890756302518E-2</v>
      </c>
      <c r="AX132" s="3" t="str">
        <f>VLOOKUP($C132,'Team Fixtures'!$A$2:$V$21,22,FALSE)</f>
        <v>A</v>
      </c>
      <c r="AY132" s="22">
        <f t="shared" si="55"/>
        <v>0</v>
      </c>
      <c r="AZ132" s="5">
        <f t="shared" si="56"/>
        <v>0</v>
      </c>
      <c r="BA132" s="20">
        <f t="shared" si="48"/>
        <v>0</v>
      </c>
      <c r="BB132" s="15">
        <f t="shared" si="49"/>
        <v>0</v>
      </c>
    </row>
    <row r="133" spans="1:54" x14ac:dyDescent="0.25">
      <c r="A133" t="str">
        <f>'Players Full'!CU133</f>
        <v>Hamed TraorÃ¨</v>
      </c>
      <c r="B133" t="str">
        <f>VLOOKUP(_xlfn.CONCAT('Players Full'!AK133,'Players Full'!BV133),'Players Summarised'!$A$1:$T$1000,20,0)</f>
        <v>MID</v>
      </c>
      <c r="C133" t="str">
        <f>VLOOKUP('Players Full'!CF133,Teams!$A$1:$G$21,6,0)</f>
        <v>Bournemouth</v>
      </c>
      <c r="D133">
        <f>'Players Full'!BD133/10</f>
        <v>4.5</v>
      </c>
      <c r="E133" s="10">
        <f>IFERROR(VLOOKUP($A133,'Starting Lineups'!$A$2:$C$510,3,FALSE),0)</f>
        <v>0</v>
      </c>
      <c r="F133" s="5" t="e">
        <f>VLOOKUP(A133,'Score &amp; Assist'!$A$1:$G$2000,6,0)</f>
        <v>#N/A</v>
      </c>
      <c r="G133" s="5" t="e">
        <f t="shared" si="38"/>
        <v>#N/A</v>
      </c>
      <c r="H133" s="5" t="e">
        <f t="shared" si="50"/>
        <v>#N/A</v>
      </c>
      <c r="I133" s="5" t="e">
        <f>VLOOKUP(A133,'Score &amp; Assist'!$A$1:$G$2000,7,0)</f>
        <v>#N/A</v>
      </c>
      <c r="J133" s="5" t="e">
        <f>VLOOKUP(A133,'Yellow Card'!$C$1:$E$987,3,0)</f>
        <v>#N/A</v>
      </c>
      <c r="K133" s="5">
        <f>VLOOKUP(C133,'Team Clean Sheet'!$C$2:$F$21,4,0)</f>
        <v>0.35467980295566504</v>
      </c>
      <c r="L133" s="5">
        <f>VLOOKUP(C133,'Team Total Goals'!$D$2:$N$21,10,0)</f>
        <v>0.29039301310043669</v>
      </c>
      <c r="M133" s="5">
        <f>VLOOKUP(C133,'Team Total Goals'!$D$2:$N$21,11,0)</f>
        <v>3.7393557941503147E-2</v>
      </c>
      <c r="N133" s="5" t="e">
        <f>VLOOKUP(A133,'Goalkeeper Saves'!$D$2:$N$15,10,0)</f>
        <v>#N/A</v>
      </c>
      <c r="O133" s="5" t="e">
        <f>VLOOKUP(A133,'Goalkeeper Saves'!$D$2:$N$15,11,0)</f>
        <v>#N/A</v>
      </c>
      <c r="P133" s="5">
        <f>IF(B133="DEF",IFERROR(VLOOKUP(A133,'Defensive Contribution - DEF'!A131:H629,8,FALSE),'Defensive Contribution - DEF'!K$2),0)</f>
        <v>0</v>
      </c>
      <c r="Q133" s="5">
        <f>IF(B133="MID",IFERROR(VLOOKUP(A133,'Defensive Contribution - MID'!A$2:I$500,9,FALSE),'Defensive Contribution - MID'!L$2),0)</f>
        <v>0.3857500506789166</v>
      </c>
      <c r="R133" s="22">
        <f t="shared" si="51"/>
        <v>0</v>
      </c>
      <c r="S133" s="5">
        <f t="shared" si="39"/>
        <v>0</v>
      </c>
      <c r="T133" s="20">
        <f t="shared" si="40"/>
        <v>0</v>
      </c>
      <c r="U133" s="3">
        <f>VLOOKUP($C133,'Team Fixtures'!$A$2:$Q$21,2,FALSE)</f>
        <v>9.5238095238095233E-2</v>
      </c>
      <c r="V133" s="3">
        <f>VLOOKUP($C133,'Team Fixtures'!$A$2:$Q$21,4,FALSE)</f>
        <v>4.5351473922902487E-2</v>
      </c>
      <c r="W133" s="3">
        <f>VLOOKUP($C133,'Team Fixtures'!$A$2:$Q$21,5,FALSE)</f>
        <v>4.9886621315192746E-2</v>
      </c>
      <c r="X133" s="3" t="str">
        <f>VLOOKUP($C133,'Team Fixtures'!$A$2:$Q$21,6,FALSE)</f>
        <v>H</v>
      </c>
      <c r="Y133" s="25">
        <f t="shared" si="41"/>
        <v>0</v>
      </c>
      <c r="Z133" s="3">
        <f>VLOOKUP($C133,'Team Fixtures'!$A$2:$Q$21,2,FALSE)</f>
        <v>9.5238095238095233E-2</v>
      </c>
      <c r="AA133" s="3">
        <f>VLOOKUP($C133,'Team Fixtures'!$A$2:$Q$21,8,FALSE)</f>
        <v>0.36350418029807341</v>
      </c>
      <c r="AB133" s="3">
        <f>VLOOKUP($C133,'Team Fixtures'!$A$2:$Q$21,9,FALSE)</f>
        <v>-0.26826608505997818</v>
      </c>
      <c r="AC133" s="3" t="str">
        <f>VLOOKUP($C133,'Team Fixtures'!$A$2:$Q$21,10,FALSE)</f>
        <v>A</v>
      </c>
      <c r="AD133" s="22">
        <f t="shared" si="52"/>
        <v>0</v>
      </c>
      <c r="AE133" s="5">
        <f t="shared" si="42"/>
        <v>0</v>
      </c>
      <c r="AF133" s="20">
        <f t="shared" si="43"/>
        <v>0</v>
      </c>
      <c r="AG133" s="3">
        <f>VLOOKUP($C133,'Team Fixtures'!$A$2:$Q$21,2,FALSE)</f>
        <v>9.5238095238095233E-2</v>
      </c>
      <c r="AH133" s="3">
        <f>VLOOKUP($C133,'Team Fixtures'!$A$2:$Q$21,12,FALSE)</f>
        <v>0.17316017316017315</v>
      </c>
      <c r="AI133" s="3">
        <f>VLOOKUP($C133,'Team Fixtures'!$A$2:$Q$21,13,FALSE)</f>
        <v>-7.792207792207792E-2</v>
      </c>
      <c r="AJ133" s="3" t="str">
        <f>VLOOKUP($C133,'Team Fixtures'!$A$2:$Q$21,14,FALSE)</f>
        <v>A</v>
      </c>
      <c r="AK133" s="22">
        <f t="shared" si="53"/>
        <v>0</v>
      </c>
      <c r="AL133" s="5">
        <f t="shared" si="44"/>
        <v>0</v>
      </c>
      <c r="AM133" s="20">
        <f t="shared" si="45"/>
        <v>0</v>
      </c>
      <c r="AN133" s="3">
        <f>VLOOKUP($C133,'Team Fixtures'!$A$2:$Q$21,2,FALSE)</f>
        <v>9.5238095238095233E-2</v>
      </c>
      <c r="AO133" s="3">
        <f>VLOOKUP($C133,'Team Fixtures'!$A$2:$Q$21,16,FALSE)</f>
        <v>0.50125313283208017</v>
      </c>
      <c r="AP133" s="3">
        <f>VLOOKUP($C133,'Team Fixtures'!$A$2:$Q$21,17,FALSE)</f>
        <v>-0.40601503759398494</v>
      </c>
      <c r="AQ133" s="3" t="str">
        <f>VLOOKUP($C133,'Team Fixtures'!$A$2:$V$21,18,FALSE)</f>
        <v>H</v>
      </c>
      <c r="AR133" s="22">
        <f t="shared" si="54"/>
        <v>0</v>
      </c>
      <c r="AS133" s="5">
        <f t="shared" si="46"/>
        <v>0</v>
      </c>
      <c r="AT133" s="20">
        <f t="shared" si="47"/>
        <v>0</v>
      </c>
      <c r="AU133" s="3">
        <f>VLOOKUP($C133,'Team Fixtures'!$A$2:$Q$21,2,FALSE)</f>
        <v>9.5238095238095233E-2</v>
      </c>
      <c r="AV133" s="3">
        <f>VLOOKUP($C133,'Team Fixtures'!$A$2:$V$21,20,FALSE)</f>
        <v>2.8011204481792715E-2</v>
      </c>
      <c r="AW133" s="3">
        <f>VLOOKUP($C133,'Team Fixtures'!$A$2:$V$21,21,FALSE)</f>
        <v>6.7226890756302518E-2</v>
      </c>
      <c r="AX133" s="3" t="str">
        <f>VLOOKUP($C133,'Team Fixtures'!$A$2:$V$21,22,FALSE)</f>
        <v>A</v>
      </c>
      <c r="AY133" s="22">
        <f t="shared" si="55"/>
        <v>0</v>
      </c>
      <c r="AZ133" s="5">
        <f t="shared" si="56"/>
        <v>0</v>
      </c>
      <c r="BA133" s="20">
        <f t="shared" si="48"/>
        <v>0</v>
      </c>
      <c r="BB133" s="15">
        <f t="shared" si="49"/>
        <v>0</v>
      </c>
    </row>
    <row r="134" spans="1:54" x14ac:dyDescent="0.25">
      <c r="A134" t="str">
        <f>'Players Full'!CU134</f>
        <v>Dominic Sadi</v>
      </c>
      <c r="B134" t="str">
        <f>VLOOKUP(_xlfn.CONCAT('Players Full'!AK134,'Players Full'!BV134),'Players Summarised'!$A$1:$T$1000,20,0)</f>
        <v>MID</v>
      </c>
      <c r="C134" t="str">
        <f>VLOOKUP('Players Full'!CF134,Teams!$A$1:$G$21,6,0)</f>
        <v>Bournemouth</v>
      </c>
      <c r="D134">
        <f>'Players Full'!BD134/10</f>
        <v>4.5</v>
      </c>
      <c r="E134" s="10">
        <f>IFERROR(VLOOKUP($A134,'Starting Lineups'!$A$2:$C$510,3,FALSE),0)</f>
        <v>0</v>
      </c>
      <c r="F134" s="5" t="e">
        <f>VLOOKUP(A134,'Score &amp; Assist'!$A$1:$G$2000,6,0)</f>
        <v>#N/A</v>
      </c>
      <c r="G134" s="5" t="e">
        <f t="shared" si="38"/>
        <v>#N/A</v>
      </c>
      <c r="H134" s="5" t="e">
        <f t="shared" si="50"/>
        <v>#N/A</v>
      </c>
      <c r="I134" s="5" t="e">
        <f>VLOOKUP(A134,'Score &amp; Assist'!$A$1:$G$2000,7,0)</f>
        <v>#N/A</v>
      </c>
      <c r="J134" s="5" t="e">
        <f>VLOOKUP(A134,'Yellow Card'!$C$1:$E$987,3,0)</f>
        <v>#N/A</v>
      </c>
      <c r="K134" s="5">
        <f>VLOOKUP(C134,'Team Clean Sheet'!$C$2:$F$21,4,0)</f>
        <v>0.35467980295566504</v>
      </c>
      <c r="L134" s="5">
        <f>VLOOKUP(C134,'Team Total Goals'!$D$2:$N$21,10,0)</f>
        <v>0.29039301310043669</v>
      </c>
      <c r="M134" s="5">
        <f>VLOOKUP(C134,'Team Total Goals'!$D$2:$N$21,11,0)</f>
        <v>3.7393557941503147E-2</v>
      </c>
      <c r="N134" s="5" t="e">
        <f>VLOOKUP(A134,'Goalkeeper Saves'!$D$2:$N$15,10,0)</f>
        <v>#N/A</v>
      </c>
      <c r="O134" s="5" t="e">
        <f>VLOOKUP(A134,'Goalkeeper Saves'!$D$2:$N$15,11,0)</f>
        <v>#N/A</v>
      </c>
      <c r="P134" s="5">
        <f>IF(B134="DEF",IFERROR(VLOOKUP(A134,'Defensive Contribution - DEF'!A132:H630,8,FALSE),'Defensive Contribution - DEF'!K$2),0)</f>
        <v>0</v>
      </c>
      <c r="Q134" s="5">
        <f>IF(B134="MID",IFERROR(VLOOKUP(A134,'Defensive Contribution - MID'!A$2:I$500,9,FALSE),'Defensive Contribution - MID'!L$2),0)</f>
        <v>0.3857500506789166</v>
      </c>
      <c r="R134" s="22">
        <f t="shared" si="51"/>
        <v>0</v>
      </c>
      <c r="S134" s="5">
        <f t="shared" si="39"/>
        <v>0</v>
      </c>
      <c r="T134" s="20">
        <f t="shared" si="40"/>
        <v>0</v>
      </c>
      <c r="U134" s="3">
        <f>VLOOKUP($C134,'Team Fixtures'!$A$2:$Q$21,2,FALSE)</f>
        <v>9.5238095238095233E-2</v>
      </c>
      <c r="V134" s="3">
        <f>VLOOKUP($C134,'Team Fixtures'!$A$2:$Q$21,4,FALSE)</f>
        <v>4.5351473922902487E-2</v>
      </c>
      <c r="W134" s="3">
        <f>VLOOKUP($C134,'Team Fixtures'!$A$2:$Q$21,5,FALSE)</f>
        <v>4.9886621315192746E-2</v>
      </c>
      <c r="X134" s="3" t="str">
        <f>VLOOKUP($C134,'Team Fixtures'!$A$2:$Q$21,6,FALSE)</f>
        <v>H</v>
      </c>
      <c r="Y134" s="25">
        <f t="shared" si="41"/>
        <v>0</v>
      </c>
      <c r="Z134" s="3">
        <f>VLOOKUP($C134,'Team Fixtures'!$A$2:$Q$21,2,FALSE)</f>
        <v>9.5238095238095233E-2</v>
      </c>
      <c r="AA134" s="3">
        <f>VLOOKUP($C134,'Team Fixtures'!$A$2:$Q$21,8,FALSE)</f>
        <v>0.36350418029807341</v>
      </c>
      <c r="AB134" s="3">
        <f>VLOOKUP($C134,'Team Fixtures'!$A$2:$Q$21,9,FALSE)</f>
        <v>-0.26826608505997818</v>
      </c>
      <c r="AC134" s="3" t="str">
        <f>VLOOKUP($C134,'Team Fixtures'!$A$2:$Q$21,10,FALSE)</f>
        <v>A</v>
      </c>
      <c r="AD134" s="22">
        <f t="shared" si="52"/>
        <v>0</v>
      </c>
      <c r="AE134" s="5">
        <f t="shared" si="42"/>
        <v>0</v>
      </c>
      <c r="AF134" s="20">
        <f t="shared" si="43"/>
        <v>0</v>
      </c>
      <c r="AG134" s="3">
        <f>VLOOKUP($C134,'Team Fixtures'!$A$2:$Q$21,2,FALSE)</f>
        <v>9.5238095238095233E-2</v>
      </c>
      <c r="AH134" s="3">
        <f>VLOOKUP($C134,'Team Fixtures'!$A$2:$Q$21,12,FALSE)</f>
        <v>0.17316017316017315</v>
      </c>
      <c r="AI134" s="3">
        <f>VLOOKUP($C134,'Team Fixtures'!$A$2:$Q$21,13,FALSE)</f>
        <v>-7.792207792207792E-2</v>
      </c>
      <c r="AJ134" s="3" t="str">
        <f>VLOOKUP($C134,'Team Fixtures'!$A$2:$Q$21,14,FALSE)</f>
        <v>A</v>
      </c>
      <c r="AK134" s="22">
        <f t="shared" si="53"/>
        <v>0</v>
      </c>
      <c r="AL134" s="5">
        <f t="shared" si="44"/>
        <v>0</v>
      </c>
      <c r="AM134" s="20">
        <f t="shared" si="45"/>
        <v>0</v>
      </c>
      <c r="AN134" s="3">
        <f>VLOOKUP($C134,'Team Fixtures'!$A$2:$Q$21,2,FALSE)</f>
        <v>9.5238095238095233E-2</v>
      </c>
      <c r="AO134" s="3">
        <f>VLOOKUP($C134,'Team Fixtures'!$A$2:$Q$21,16,FALSE)</f>
        <v>0.50125313283208017</v>
      </c>
      <c r="AP134" s="3">
        <f>VLOOKUP($C134,'Team Fixtures'!$A$2:$Q$21,17,FALSE)</f>
        <v>-0.40601503759398494</v>
      </c>
      <c r="AQ134" s="3" t="str">
        <f>VLOOKUP($C134,'Team Fixtures'!$A$2:$V$21,18,FALSE)</f>
        <v>H</v>
      </c>
      <c r="AR134" s="22">
        <f t="shared" si="54"/>
        <v>0</v>
      </c>
      <c r="AS134" s="5">
        <f t="shared" si="46"/>
        <v>0</v>
      </c>
      <c r="AT134" s="20">
        <f t="shared" si="47"/>
        <v>0</v>
      </c>
      <c r="AU134" s="3">
        <f>VLOOKUP($C134,'Team Fixtures'!$A$2:$Q$21,2,FALSE)</f>
        <v>9.5238095238095233E-2</v>
      </c>
      <c r="AV134" s="3">
        <f>VLOOKUP($C134,'Team Fixtures'!$A$2:$V$21,20,FALSE)</f>
        <v>2.8011204481792715E-2</v>
      </c>
      <c r="AW134" s="3">
        <f>VLOOKUP($C134,'Team Fixtures'!$A$2:$V$21,21,FALSE)</f>
        <v>6.7226890756302518E-2</v>
      </c>
      <c r="AX134" s="3" t="str">
        <f>VLOOKUP($C134,'Team Fixtures'!$A$2:$V$21,22,FALSE)</f>
        <v>A</v>
      </c>
      <c r="AY134" s="22">
        <f t="shared" si="55"/>
        <v>0</v>
      </c>
      <c r="AZ134" s="5">
        <f t="shared" si="56"/>
        <v>0</v>
      </c>
      <c r="BA134" s="20">
        <f t="shared" si="48"/>
        <v>0</v>
      </c>
      <c r="BB134" s="15">
        <f t="shared" si="49"/>
        <v>0</v>
      </c>
    </row>
    <row r="135" spans="1:54" x14ac:dyDescent="0.25">
      <c r="A135" t="str">
        <f>'Players Full'!CU135</f>
        <v>Zain Silcott-Duberry</v>
      </c>
      <c r="B135" t="str">
        <f>VLOOKUP(_xlfn.CONCAT('Players Full'!AK135,'Players Full'!BV135),'Players Summarised'!$A$1:$T$1000,20,0)</f>
        <v>MID</v>
      </c>
      <c r="C135" t="str">
        <f>VLOOKUP('Players Full'!CF135,Teams!$A$1:$G$21,6,0)</f>
        <v>Bournemouth</v>
      </c>
      <c r="D135">
        <f>'Players Full'!BD135/10</f>
        <v>4.5</v>
      </c>
      <c r="E135" s="10">
        <f>IFERROR(VLOOKUP($A135,'Starting Lineups'!$A$2:$C$510,3,FALSE),0)</f>
        <v>0</v>
      </c>
      <c r="F135" s="5" t="e">
        <f>VLOOKUP(A135,'Score &amp; Assist'!$A$1:$G$2000,6,0)</f>
        <v>#N/A</v>
      </c>
      <c r="G135" s="5" t="e">
        <f t="shared" si="38"/>
        <v>#N/A</v>
      </c>
      <c r="H135" s="5" t="e">
        <f t="shared" si="50"/>
        <v>#N/A</v>
      </c>
      <c r="I135" s="5" t="e">
        <f>VLOOKUP(A135,'Score &amp; Assist'!$A$1:$G$2000,7,0)</f>
        <v>#N/A</v>
      </c>
      <c r="J135" s="5" t="e">
        <f>VLOOKUP(A135,'Yellow Card'!$C$1:$E$987,3,0)</f>
        <v>#N/A</v>
      </c>
      <c r="K135" s="5">
        <f>VLOOKUP(C135,'Team Clean Sheet'!$C$2:$F$21,4,0)</f>
        <v>0.35467980295566504</v>
      </c>
      <c r="L135" s="5">
        <f>VLOOKUP(C135,'Team Total Goals'!$D$2:$N$21,10,0)</f>
        <v>0.29039301310043669</v>
      </c>
      <c r="M135" s="5">
        <f>VLOOKUP(C135,'Team Total Goals'!$D$2:$N$21,11,0)</f>
        <v>3.7393557941503147E-2</v>
      </c>
      <c r="N135" s="5" t="e">
        <f>VLOOKUP(A135,'Goalkeeper Saves'!$D$2:$N$15,10,0)</f>
        <v>#N/A</v>
      </c>
      <c r="O135" s="5" t="e">
        <f>VLOOKUP(A135,'Goalkeeper Saves'!$D$2:$N$15,11,0)</f>
        <v>#N/A</v>
      </c>
      <c r="P135" s="5">
        <f>IF(B135="DEF",IFERROR(VLOOKUP(A135,'Defensive Contribution - DEF'!A133:H631,8,FALSE),'Defensive Contribution - DEF'!K$2),0)</f>
        <v>0</v>
      </c>
      <c r="Q135" s="5">
        <f>IF(B135="MID",IFERROR(VLOOKUP(A135,'Defensive Contribution - MID'!A$2:I$500,9,FALSE),'Defensive Contribution - MID'!L$2),0)</f>
        <v>0.3857500506789166</v>
      </c>
      <c r="R135" s="22">
        <f t="shared" si="51"/>
        <v>0</v>
      </c>
      <c r="S135" s="5">
        <f t="shared" si="39"/>
        <v>0</v>
      </c>
      <c r="T135" s="20">
        <f t="shared" si="40"/>
        <v>0</v>
      </c>
      <c r="U135" s="3">
        <f>VLOOKUP($C135,'Team Fixtures'!$A$2:$Q$21,2,FALSE)</f>
        <v>9.5238095238095233E-2</v>
      </c>
      <c r="V135" s="3">
        <f>VLOOKUP($C135,'Team Fixtures'!$A$2:$Q$21,4,FALSE)</f>
        <v>4.5351473922902487E-2</v>
      </c>
      <c r="W135" s="3">
        <f>VLOOKUP($C135,'Team Fixtures'!$A$2:$Q$21,5,FALSE)</f>
        <v>4.9886621315192746E-2</v>
      </c>
      <c r="X135" s="3" t="str">
        <f>VLOOKUP($C135,'Team Fixtures'!$A$2:$Q$21,6,FALSE)</f>
        <v>H</v>
      </c>
      <c r="Y135" s="25">
        <f t="shared" si="41"/>
        <v>0</v>
      </c>
      <c r="Z135" s="3">
        <f>VLOOKUP($C135,'Team Fixtures'!$A$2:$Q$21,2,FALSE)</f>
        <v>9.5238095238095233E-2</v>
      </c>
      <c r="AA135" s="3">
        <f>VLOOKUP($C135,'Team Fixtures'!$A$2:$Q$21,8,FALSE)</f>
        <v>0.36350418029807341</v>
      </c>
      <c r="AB135" s="3">
        <f>VLOOKUP($C135,'Team Fixtures'!$A$2:$Q$21,9,FALSE)</f>
        <v>-0.26826608505997818</v>
      </c>
      <c r="AC135" s="3" t="str">
        <f>VLOOKUP($C135,'Team Fixtures'!$A$2:$Q$21,10,FALSE)</f>
        <v>A</v>
      </c>
      <c r="AD135" s="22">
        <f t="shared" si="52"/>
        <v>0</v>
      </c>
      <c r="AE135" s="5">
        <f t="shared" si="42"/>
        <v>0</v>
      </c>
      <c r="AF135" s="20">
        <f t="shared" si="43"/>
        <v>0</v>
      </c>
      <c r="AG135" s="3">
        <f>VLOOKUP($C135,'Team Fixtures'!$A$2:$Q$21,2,FALSE)</f>
        <v>9.5238095238095233E-2</v>
      </c>
      <c r="AH135" s="3">
        <f>VLOOKUP($C135,'Team Fixtures'!$A$2:$Q$21,12,FALSE)</f>
        <v>0.17316017316017315</v>
      </c>
      <c r="AI135" s="3">
        <f>VLOOKUP($C135,'Team Fixtures'!$A$2:$Q$21,13,FALSE)</f>
        <v>-7.792207792207792E-2</v>
      </c>
      <c r="AJ135" s="3" t="str">
        <f>VLOOKUP($C135,'Team Fixtures'!$A$2:$Q$21,14,FALSE)</f>
        <v>A</v>
      </c>
      <c r="AK135" s="22">
        <f t="shared" si="53"/>
        <v>0</v>
      </c>
      <c r="AL135" s="5">
        <f t="shared" si="44"/>
        <v>0</v>
      </c>
      <c r="AM135" s="20">
        <f t="shared" si="45"/>
        <v>0</v>
      </c>
      <c r="AN135" s="3">
        <f>VLOOKUP($C135,'Team Fixtures'!$A$2:$Q$21,2,FALSE)</f>
        <v>9.5238095238095233E-2</v>
      </c>
      <c r="AO135" s="3">
        <f>VLOOKUP($C135,'Team Fixtures'!$A$2:$Q$21,16,FALSE)</f>
        <v>0.50125313283208017</v>
      </c>
      <c r="AP135" s="3">
        <f>VLOOKUP($C135,'Team Fixtures'!$A$2:$Q$21,17,FALSE)</f>
        <v>-0.40601503759398494</v>
      </c>
      <c r="AQ135" s="3" t="str">
        <f>VLOOKUP($C135,'Team Fixtures'!$A$2:$V$21,18,FALSE)</f>
        <v>H</v>
      </c>
      <c r="AR135" s="22">
        <f t="shared" si="54"/>
        <v>0</v>
      </c>
      <c r="AS135" s="5">
        <f t="shared" si="46"/>
        <v>0</v>
      </c>
      <c r="AT135" s="20">
        <f t="shared" si="47"/>
        <v>0</v>
      </c>
      <c r="AU135" s="3">
        <f>VLOOKUP($C135,'Team Fixtures'!$A$2:$Q$21,2,FALSE)</f>
        <v>9.5238095238095233E-2</v>
      </c>
      <c r="AV135" s="3">
        <f>VLOOKUP($C135,'Team Fixtures'!$A$2:$V$21,20,FALSE)</f>
        <v>2.8011204481792715E-2</v>
      </c>
      <c r="AW135" s="3">
        <f>VLOOKUP($C135,'Team Fixtures'!$A$2:$V$21,21,FALSE)</f>
        <v>6.7226890756302518E-2</v>
      </c>
      <c r="AX135" s="3" t="str">
        <f>VLOOKUP($C135,'Team Fixtures'!$A$2:$V$21,22,FALSE)</f>
        <v>A</v>
      </c>
      <c r="AY135" s="22">
        <f t="shared" si="55"/>
        <v>0</v>
      </c>
      <c r="AZ135" s="5">
        <f t="shared" si="56"/>
        <v>0</v>
      </c>
      <c r="BA135" s="20">
        <f t="shared" si="48"/>
        <v>0</v>
      </c>
      <c r="BB135" s="15">
        <f t="shared" si="49"/>
        <v>0</v>
      </c>
    </row>
    <row r="136" spans="1:54" x14ac:dyDescent="0.25">
      <c r="A136" t="str">
        <f>'Players Full'!CU136</f>
        <v>Ben Winterburn</v>
      </c>
      <c r="B136" t="str">
        <f>VLOOKUP(_xlfn.CONCAT('Players Full'!AK136,'Players Full'!BV136),'Players Summarised'!$A$1:$T$1000,20,0)</f>
        <v>MID</v>
      </c>
      <c r="C136" t="str">
        <f>VLOOKUP('Players Full'!CF136,Teams!$A$1:$G$21,6,0)</f>
        <v>Bournemouth</v>
      </c>
      <c r="D136">
        <f>'Players Full'!BD136/10</f>
        <v>4.5</v>
      </c>
      <c r="E136" s="10">
        <f>IFERROR(VLOOKUP($A136,'Starting Lineups'!$A$2:$C$510,3,FALSE),0)</f>
        <v>0</v>
      </c>
      <c r="F136" s="5">
        <f>VLOOKUP(A136,'Score &amp; Assist'!$A$1:$G$2000,6,0)</f>
        <v>0.15873015873015872</v>
      </c>
      <c r="G136" s="5">
        <f t="shared" si="38"/>
        <v>0.01</v>
      </c>
      <c r="H136" s="5">
        <f t="shared" si="50"/>
        <v>0</v>
      </c>
      <c r="I136" s="5">
        <f>VLOOKUP(A136,'Score &amp; Assist'!$A$1:$G$2000,7,0)</f>
        <v>0.14652014652014653</v>
      </c>
      <c r="J136" s="5">
        <f>VLOOKUP(A136,'Yellow Card'!$C$1:$E$987,3,0)</f>
        <v>0.21994941163532386</v>
      </c>
      <c r="K136" s="5">
        <f>VLOOKUP(C136,'Team Clean Sheet'!$C$2:$F$21,4,0)</f>
        <v>0.35467980295566504</v>
      </c>
      <c r="L136" s="5">
        <f>VLOOKUP(C136,'Team Total Goals'!$D$2:$N$21,10,0)</f>
        <v>0.29039301310043669</v>
      </c>
      <c r="M136" s="5">
        <f>VLOOKUP(C136,'Team Total Goals'!$D$2:$N$21,11,0)</f>
        <v>3.7393557941503147E-2</v>
      </c>
      <c r="N136" s="5" t="e">
        <f>VLOOKUP(A136,'Goalkeeper Saves'!$D$2:$N$15,10,0)</f>
        <v>#N/A</v>
      </c>
      <c r="O136" s="5" t="e">
        <f>VLOOKUP(A136,'Goalkeeper Saves'!$D$2:$N$15,11,0)</f>
        <v>#N/A</v>
      </c>
      <c r="P136" s="5">
        <f>IF(B136="DEF",IFERROR(VLOOKUP(A136,'Defensive Contribution - DEF'!A134:H632,8,FALSE),'Defensive Contribution - DEF'!K$2),0)</f>
        <v>0</v>
      </c>
      <c r="Q136" s="5">
        <f>IF(B136="MID",IFERROR(VLOOKUP(A136,'Defensive Contribution - MID'!A$2:I$500,9,FALSE),'Defensive Contribution - MID'!L$2),0)</f>
        <v>0.3857500506789166</v>
      </c>
      <c r="R136" s="22">
        <f t="shared" si="51"/>
        <v>0</v>
      </c>
      <c r="S136" s="5">
        <f t="shared" si="39"/>
        <v>0</v>
      </c>
      <c r="T136" s="20">
        <f t="shared" si="40"/>
        <v>0</v>
      </c>
      <c r="U136" s="3">
        <f>VLOOKUP($C136,'Team Fixtures'!$A$2:$Q$21,2,FALSE)</f>
        <v>9.5238095238095233E-2</v>
      </c>
      <c r="V136" s="3">
        <f>VLOOKUP($C136,'Team Fixtures'!$A$2:$Q$21,4,FALSE)</f>
        <v>4.5351473922902487E-2</v>
      </c>
      <c r="W136" s="3">
        <f>VLOOKUP($C136,'Team Fixtures'!$A$2:$Q$21,5,FALSE)</f>
        <v>4.9886621315192746E-2</v>
      </c>
      <c r="X136" s="3" t="str">
        <f>VLOOKUP($C136,'Team Fixtures'!$A$2:$Q$21,6,FALSE)</f>
        <v>H</v>
      </c>
      <c r="Y136" s="25">
        <f t="shared" si="41"/>
        <v>0</v>
      </c>
      <c r="Z136" s="3">
        <f>VLOOKUP($C136,'Team Fixtures'!$A$2:$Q$21,2,FALSE)</f>
        <v>9.5238095238095233E-2</v>
      </c>
      <c r="AA136" s="3">
        <f>VLOOKUP($C136,'Team Fixtures'!$A$2:$Q$21,8,FALSE)</f>
        <v>0.36350418029807341</v>
      </c>
      <c r="AB136" s="3">
        <f>VLOOKUP($C136,'Team Fixtures'!$A$2:$Q$21,9,FALSE)</f>
        <v>-0.26826608505997818</v>
      </c>
      <c r="AC136" s="3" t="str">
        <f>VLOOKUP($C136,'Team Fixtures'!$A$2:$Q$21,10,FALSE)</f>
        <v>A</v>
      </c>
      <c r="AD136" s="22">
        <f t="shared" si="52"/>
        <v>0</v>
      </c>
      <c r="AE136" s="5">
        <f t="shared" si="42"/>
        <v>0</v>
      </c>
      <c r="AF136" s="20">
        <f t="shared" si="43"/>
        <v>0</v>
      </c>
      <c r="AG136" s="3">
        <f>VLOOKUP($C136,'Team Fixtures'!$A$2:$Q$21,2,FALSE)</f>
        <v>9.5238095238095233E-2</v>
      </c>
      <c r="AH136" s="3">
        <f>VLOOKUP($C136,'Team Fixtures'!$A$2:$Q$21,12,FALSE)</f>
        <v>0.17316017316017315</v>
      </c>
      <c r="AI136" s="3">
        <f>VLOOKUP($C136,'Team Fixtures'!$A$2:$Q$21,13,FALSE)</f>
        <v>-7.792207792207792E-2</v>
      </c>
      <c r="AJ136" s="3" t="str">
        <f>VLOOKUP($C136,'Team Fixtures'!$A$2:$Q$21,14,FALSE)</f>
        <v>A</v>
      </c>
      <c r="AK136" s="22">
        <f t="shared" si="53"/>
        <v>0</v>
      </c>
      <c r="AL136" s="5">
        <f t="shared" si="44"/>
        <v>0</v>
      </c>
      <c r="AM136" s="20">
        <f t="shared" si="45"/>
        <v>0</v>
      </c>
      <c r="AN136" s="3">
        <f>VLOOKUP($C136,'Team Fixtures'!$A$2:$Q$21,2,FALSE)</f>
        <v>9.5238095238095233E-2</v>
      </c>
      <c r="AO136" s="3">
        <f>VLOOKUP($C136,'Team Fixtures'!$A$2:$Q$21,16,FALSE)</f>
        <v>0.50125313283208017</v>
      </c>
      <c r="AP136" s="3">
        <f>VLOOKUP($C136,'Team Fixtures'!$A$2:$Q$21,17,FALSE)</f>
        <v>-0.40601503759398494</v>
      </c>
      <c r="AQ136" s="3" t="str">
        <f>VLOOKUP($C136,'Team Fixtures'!$A$2:$V$21,18,FALSE)</f>
        <v>H</v>
      </c>
      <c r="AR136" s="22">
        <f t="shared" si="54"/>
        <v>0</v>
      </c>
      <c r="AS136" s="5">
        <f t="shared" si="46"/>
        <v>0</v>
      </c>
      <c r="AT136" s="20">
        <f t="shared" si="47"/>
        <v>0</v>
      </c>
      <c r="AU136" s="3">
        <f>VLOOKUP($C136,'Team Fixtures'!$A$2:$Q$21,2,FALSE)</f>
        <v>9.5238095238095233E-2</v>
      </c>
      <c r="AV136" s="3">
        <f>VLOOKUP($C136,'Team Fixtures'!$A$2:$V$21,20,FALSE)</f>
        <v>2.8011204481792715E-2</v>
      </c>
      <c r="AW136" s="3">
        <f>VLOOKUP($C136,'Team Fixtures'!$A$2:$V$21,21,FALSE)</f>
        <v>6.7226890756302518E-2</v>
      </c>
      <c r="AX136" s="3" t="str">
        <f>VLOOKUP($C136,'Team Fixtures'!$A$2:$V$21,22,FALSE)</f>
        <v>A</v>
      </c>
      <c r="AY136" s="22">
        <f t="shared" si="55"/>
        <v>0</v>
      </c>
      <c r="AZ136" s="5">
        <f t="shared" si="56"/>
        <v>0</v>
      </c>
      <c r="BA136" s="20">
        <f t="shared" si="48"/>
        <v>0</v>
      </c>
      <c r="BB136" s="15">
        <f t="shared" si="49"/>
        <v>0</v>
      </c>
    </row>
    <row r="137" spans="1:54" x14ac:dyDescent="0.25">
      <c r="A137" t="str">
        <f>'Players Full'!CU137</f>
        <v>Evanilson</v>
      </c>
      <c r="B137" t="str">
        <f>VLOOKUP(_xlfn.CONCAT('Players Full'!AK137,'Players Full'!BV137),'Players Summarised'!$A$1:$T$1000,20,0)</f>
        <v>FWD</v>
      </c>
      <c r="C137" t="str">
        <f>VLOOKUP('Players Full'!CF137,Teams!$A$1:$G$21,6,0)</f>
        <v>Bournemouth</v>
      </c>
      <c r="D137">
        <f>'Players Full'!BD137/10</f>
        <v>7</v>
      </c>
      <c r="E137" s="10">
        <f>IFERROR(VLOOKUP($A137,'Starting Lineups'!$A$2:$C$510,3,FALSE),0)</f>
        <v>1</v>
      </c>
      <c r="F137" s="5">
        <f>VLOOKUP(A137,'Score &amp; Assist'!$A$1:$G$2000,6,0)</f>
        <v>0.41407867494824019</v>
      </c>
      <c r="G137" s="5">
        <f t="shared" si="38"/>
        <v>0.05</v>
      </c>
      <c r="H137" s="5">
        <f t="shared" si="50"/>
        <v>0.01</v>
      </c>
      <c r="I137" s="5">
        <f>VLOOKUP(A137,'Score &amp; Assist'!$A$1:$G$2000,7,0)</f>
        <v>0.10582010582010581</v>
      </c>
      <c r="J137" s="5">
        <f>VLOOKUP(A137,'Yellow Card'!$C$1:$E$987,3,0)</f>
        <v>0.21994941163532386</v>
      </c>
      <c r="K137" s="5">
        <f>VLOOKUP(C137,'Team Clean Sheet'!$C$2:$F$21,4,0)</f>
        <v>0.35467980295566504</v>
      </c>
      <c r="L137" s="5">
        <f>VLOOKUP(C137,'Team Total Goals'!$D$2:$N$21,10,0)</f>
        <v>0.29039301310043669</v>
      </c>
      <c r="M137" s="5">
        <f>VLOOKUP(C137,'Team Total Goals'!$D$2:$N$21,11,0)</f>
        <v>3.7393557941503147E-2</v>
      </c>
      <c r="N137" s="5" t="e">
        <f>VLOOKUP(A137,'Goalkeeper Saves'!$D$2:$N$15,10,0)</f>
        <v>#N/A</v>
      </c>
      <c r="O137" s="5" t="e">
        <f>VLOOKUP(A137,'Goalkeeper Saves'!$D$2:$N$15,11,0)</f>
        <v>#N/A</v>
      </c>
      <c r="P137" s="5">
        <f>IF(B137="DEF",IFERROR(VLOOKUP(A137,'Defensive Contribution - DEF'!A135:H633,8,FALSE),'Defensive Contribution - DEF'!K$2),0)</f>
        <v>0</v>
      </c>
      <c r="Q137" s="5">
        <f>IF(B137="MID",IFERROR(VLOOKUP(A137,'Defensive Contribution - MID'!A$2:I$500,9,FALSE),'Defensive Contribution - MID'!L$2),0)</f>
        <v>0</v>
      </c>
      <c r="R137" s="22">
        <f t="shared" si="51"/>
        <v>3.9938256056179542</v>
      </c>
      <c r="S137" s="5">
        <f t="shared" si="39"/>
        <v>7.2903765895345515E-2</v>
      </c>
      <c r="T137" s="20">
        <f t="shared" si="40"/>
        <v>4.1396331374086452</v>
      </c>
      <c r="U137" s="3">
        <f>VLOOKUP($C137,'Team Fixtures'!$A$2:$Q$21,2,FALSE)</f>
        <v>9.5238095238095233E-2</v>
      </c>
      <c r="V137" s="3">
        <f>VLOOKUP($C137,'Team Fixtures'!$A$2:$Q$21,4,FALSE)</f>
        <v>4.5351473922902487E-2</v>
      </c>
      <c r="W137" s="3">
        <f>VLOOKUP($C137,'Team Fixtures'!$A$2:$Q$21,5,FALSE)</f>
        <v>4.9886621315192746E-2</v>
      </c>
      <c r="X137" s="3" t="str">
        <f>VLOOKUP($C137,'Team Fixtures'!$A$2:$Q$21,6,FALSE)</f>
        <v>H</v>
      </c>
      <c r="Y137" s="25">
        <f t="shared" si="41"/>
        <v>1.1760593666821699</v>
      </c>
      <c r="Z137" s="3">
        <f>VLOOKUP($C137,'Team Fixtures'!$A$2:$Q$21,2,FALSE)</f>
        <v>9.5238095238095233E-2</v>
      </c>
      <c r="AA137" s="3">
        <f>VLOOKUP($C137,'Team Fixtures'!$A$2:$Q$21,8,FALSE)</f>
        <v>0.36350418029807341</v>
      </c>
      <c r="AB137" s="3">
        <f>VLOOKUP($C137,'Team Fixtures'!$A$2:$Q$21,9,FALSE)</f>
        <v>-0.26826608505997818</v>
      </c>
      <c r="AC137" s="3" t="str">
        <f>VLOOKUP($C137,'Team Fixtures'!$A$2:$Q$21,10,FALSE)</f>
        <v>A</v>
      </c>
      <c r="AD137" s="22">
        <f t="shared" si="52"/>
        <v>3.4366412655884999</v>
      </c>
      <c r="AE137" s="5">
        <f t="shared" si="42"/>
        <v>5.9797675849172699E-2</v>
      </c>
      <c r="AF137" s="20">
        <f t="shared" si="43"/>
        <v>3.5562366172868454</v>
      </c>
      <c r="AG137" s="3">
        <f>VLOOKUP($C137,'Team Fixtures'!$A$2:$Q$21,2,FALSE)</f>
        <v>9.5238095238095233E-2</v>
      </c>
      <c r="AH137" s="3">
        <f>VLOOKUP($C137,'Team Fixtures'!$A$2:$Q$21,12,FALSE)</f>
        <v>0.17316017316017315</v>
      </c>
      <c r="AI137" s="3">
        <f>VLOOKUP($C137,'Team Fixtures'!$A$2:$Q$21,13,FALSE)</f>
        <v>-7.792207792207792E-2</v>
      </c>
      <c r="AJ137" s="3" t="str">
        <f>VLOOKUP($C137,'Team Fixtures'!$A$2:$Q$21,14,FALSE)</f>
        <v>A</v>
      </c>
      <c r="AK137" s="22">
        <f t="shared" si="53"/>
        <v>3.4399991033757948</v>
      </c>
      <c r="AL137" s="5">
        <f t="shared" si="44"/>
        <v>5.9876658909605446E-2</v>
      </c>
      <c r="AM137" s="20">
        <f t="shared" si="45"/>
        <v>3.5597524211950056</v>
      </c>
      <c r="AN137" s="3">
        <f>VLOOKUP($C137,'Team Fixtures'!$A$2:$Q$21,2,FALSE)</f>
        <v>9.5238095238095233E-2</v>
      </c>
      <c r="AO137" s="3">
        <f>VLOOKUP($C137,'Team Fixtures'!$A$2:$Q$21,16,FALSE)</f>
        <v>0.50125313283208017</v>
      </c>
      <c r="AP137" s="3">
        <f>VLOOKUP($C137,'Team Fixtures'!$A$2:$Q$21,17,FALSE)</f>
        <v>-0.40601503759398494</v>
      </c>
      <c r="AQ137" s="3" t="str">
        <f>VLOOKUP($C137,'Team Fixtures'!$A$2:$V$21,18,FALSE)</f>
        <v>H</v>
      </c>
      <c r="AR137" s="22">
        <f t="shared" si="54"/>
        <v>3.9857830943742627</v>
      </c>
      <c r="AS137" s="5">
        <f t="shared" si="46"/>
        <v>7.2714589945871405E-2</v>
      </c>
      <c r="AT137" s="20">
        <f t="shared" si="47"/>
        <v>4.1312122742660051</v>
      </c>
      <c r="AU137" s="3">
        <f>VLOOKUP($C137,'Team Fixtures'!$A$2:$Q$21,2,FALSE)</f>
        <v>9.5238095238095233E-2</v>
      </c>
      <c r="AV137" s="3">
        <f>VLOOKUP($C137,'Team Fixtures'!$A$2:$V$21,20,FALSE)</f>
        <v>2.8011204481792715E-2</v>
      </c>
      <c r="AW137" s="3">
        <f>VLOOKUP($C137,'Team Fixtures'!$A$2:$V$21,21,FALSE)</f>
        <v>6.7226890756302518E-2</v>
      </c>
      <c r="AX137" s="3" t="str">
        <f>VLOOKUP($C137,'Team Fixtures'!$A$2:$V$21,22,FALSE)</f>
        <v>A</v>
      </c>
      <c r="AY137" s="22">
        <f t="shared" si="55"/>
        <v>3.4425596604384721</v>
      </c>
      <c r="AZ137" s="5">
        <f t="shared" si="56"/>
        <v>5.993688833283374E-2</v>
      </c>
      <c r="BA137" s="20">
        <f t="shared" si="48"/>
        <v>3.5624334371041395</v>
      </c>
      <c r="BB137" s="15">
        <f t="shared" si="49"/>
        <v>13.351401082626925</v>
      </c>
    </row>
    <row r="138" spans="1:54" x14ac:dyDescent="0.25">
      <c r="A138" t="str">
        <f>'Players Full'!CU138</f>
        <v>Enes Ãœnal</v>
      </c>
      <c r="B138" t="str">
        <f>VLOOKUP(_xlfn.CONCAT('Players Full'!AK138,'Players Full'!BV138),'Players Summarised'!$A$1:$T$1000,20,0)</f>
        <v>FWD</v>
      </c>
      <c r="C138" t="str">
        <f>VLOOKUP('Players Full'!CF138,Teams!$A$1:$G$21,6,0)</f>
        <v>Bournemouth</v>
      </c>
      <c r="D138">
        <f>'Players Full'!BD138/10</f>
        <v>5.5</v>
      </c>
      <c r="E138" s="10">
        <f>IFERROR(VLOOKUP($A138,'Starting Lineups'!$A$2:$C$510,3,FALSE),0)</f>
        <v>0</v>
      </c>
      <c r="F138" s="5" t="e">
        <f>VLOOKUP(A138,'Score &amp; Assist'!$A$1:$G$2000,6,0)</f>
        <v>#N/A</v>
      </c>
      <c r="G138" s="5" t="e">
        <f t="shared" si="38"/>
        <v>#N/A</v>
      </c>
      <c r="H138" s="5" t="e">
        <f t="shared" si="50"/>
        <v>#N/A</v>
      </c>
      <c r="I138" s="5" t="e">
        <f>VLOOKUP(A138,'Score &amp; Assist'!$A$1:$G$2000,7,0)</f>
        <v>#N/A</v>
      </c>
      <c r="J138" s="5" t="e">
        <f>VLOOKUP(A138,'Yellow Card'!$C$1:$E$987,3,0)</f>
        <v>#N/A</v>
      </c>
      <c r="K138" s="5">
        <f>VLOOKUP(C138,'Team Clean Sheet'!$C$2:$F$21,4,0)</f>
        <v>0.35467980295566504</v>
      </c>
      <c r="L138" s="5">
        <f>VLOOKUP(C138,'Team Total Goals'!$D$2:$N$21,10,0)</f>
        <v>0.29039301310043669</v>
      </c>
      <c r="M138" s="5">
        <f>VLOOKUP(C138,'Team Total Goals'!$D$2:$N$21,11,0)</f>
        <v>3.7393557941503147E-2</v>
      </c>
      <c r="N138" s="5" t="e">
        <f>VLOOKUP(A138,'Goalkeeper Saves'!$D$2:$N$15,10,0)</f>
        <v>#N/A</v>
      </c>
      <c r="O138" s="5" t="e">
        <f>VLOOKUP(A138,'Goalkeeper Saves'!$D$2:$N$15,11,0)</f>
        <v>#N/A</v>
      </c>
      <c r="P138" s="5">
        <f>IF(B138="DEF",IFERROR(VLOOKUP(A138,'Defensive Contribution - DEF'!A136:H634,8,FALSE),'Defensive Contribution - DEF'!K$2),0)</f>
        <v>0</v>
      </c>
      <c r="Q138" s="5">
        <f>IF(B138="MID",IFERROR(VLOOKUP(A138,'Defensive Contribution - MID'!A$2:I$500,9,FALSE),'Defensive Contribution - MID'!L$2),0)</f>
        <v>0</v>
      </c>
      <c r="R138" s="22">
        <f t="shared" si="51"/>
        <v>0</v>
      </c>
      <c r="S138" s="5">
        <f t="shared" si="39"/>
        <v>0</v>
      </c>
      <c r="T138" s="20">
        <f t="shared" si="40"/>
        <v>0</v>
      </c>
      <c r="U138" s="3">
        <f>VLOOKUP($C138,'Team Fixtures'!$A$2:$Q$21,2,FALSE)</f>
        <v>9.5238095238095233E-2</v>
      </c>
      <c r="V138" s="3">
        <f>VLOOKUP($C138,'Team Fixtures'!$A$2:$Q$21,4,FALSE)</f>
        <v>4.5351473922902487E-2</v>
      </c>
      <c r="W138" s="3">
        <f>VLOOKUP($C138,'Team Fixtures'!$A$2:$Q$21,5,FALSE)</f>
        <v>4.9886621315192746E-2</v>
      </c>
      <c r="X138" s="3" t="str">
        <f>VLOOKUP($C138,'Team Fixtures'!$A$2:$Q$21,6,FALSE)</f>
        <v>H</v>
      </c>
      <c r="Y138" s="25">
        <f t="shared" si="41"/>
        <v>0</v>
      </c>
      <c r="Z138" s="3">
        <f>VLOOKUP($C138,'Team Fixtures'!$A$2:$Q$21,2,FALSE)</f>
        <v>9.5238095238095233E-2</v>
      </c>
      <c r="AA138" s="3">
        <f>VLOOKUP($C138,'Team Fixtures'!$A$2:$Q$21,8,FALSE)</f>
        <v>0.36350418029807341</v>
      </c>
      <c r="AB138" s="3">
        <f>VLOOKUP($C138,'Team Fixtures'!$A$2:$Q$21,9,FALSE)</f>
        <v>-0.26826608505997818</v>
      </c>
      <c r="AC138" s="3" t="str">
        <f>VLOOKUP($C138,'Team Fixtures'!$A$2:$Q$21,10,FALSE)</f>
        <v>A</v>
      </c>
      <c r="AD138" s="22">
        <f t="shared" si="52"/>
        <v>0</v>
      </c>
      <c r="AE138" s="5">
        <f t="shared" si="42"/>
        <v>0</v>
      </c>
      <c r="AF138" s="20">
        <f t="shared" si="43"/>
        <v>0</v>
      </c>
      <c r="AG138" s="3">
        <f>VLOOKUP($C138,'Team Fixtures'!$A$2:$Q$21,2,FALSE)</f>
        <v>9.5238095238095233E-2</v>
      </c>
      <c r="AH138" s="3">
        <f>VLOOKUP($C138,'Team Fixtures'!$A$2:$Q$21,12,FALSE)</f>
        <v>0.17316017316017315</v>
      </c>
      <c r="AI138" s="3">
        <f>VLOOKUP($C138,'Team Fixtures'!$A$2:$Q$21,13,FALSE)</f>
        <v>-7.792207792207792E-2</v>
      </c>
      <c r="AJ138" s="3" t="str">
        <f>VLOOKUP($C138,'Team Fixtures'!$A$2:$Q$21,14,FALSE)</f>
        <v>A</v>
      </c>
      <c r="AK138" s="22">
        <f t="shared" si="53"/>
        <v>0</v>
      </c>
      <c r="AL138" s="5">
        <f t="shared" si="44"/>
        <v>0</v>
      </c>
      <c r="AM138" s="20">
        <f t="shared" si="45"/>
        <v>0</v>
      </c>
      <c r="AN138" s="3">
        <f>VLOOKUP($C138,'Team Fixtures'!$A$2:$Q$21,2,FALSE)</f>
        <v>9.5238095238095233E-2</v>
      </c>
      <c r="AO138" s="3">
        <f>VLOOKUP($C138,'Team Fixtures'!$A$2:$Q$21,16,FALSE)</f>
        <v>0.50125313283208017</v>
      </c>
      <c r="AP138" s="3">
        <f>VLOOKUP($C138,'Team Fixtures'!$A$2:$Q$21,17,FALSE)</f>
        <v>-0.40601503759398494</v>
      </c>
      <c r="AQ138" s="3" t="str">
        <f>VLOOKUP($C138,'Team Fixtures'!$A$2:$V$21,18,FALSE)</f>
        <v>H</v>
      </c>
      <c r="AR138" s="22">
        <f t="shared" si="54"/>
        <v>0</v>
      </c>
      <c r="AS138" s="5">
        <f t="shared" si="46"/>
        <v>0</v>
      </c>
      <c r="AT138" s="20">
        <f t="shared" si="47"/>
        <v>0</v>
      </c>
      <c r="AU138" s="3">
        <f>VLOOKUP($C138,'Team Fixtures'!$A$2:$Q$21,2,FALSE)</f>
        <v>9.5238095238095233E-2</v>
      </c>
      <c r="AV138" s="3">
        <f>VLOOKUP($C138,'Team Fixtures'!$A$2:$V$21,20,FALSE)</f>
        <v>2.8011204481792715E-2</v>
      </c>
      <c r="AW138" s="3">
        <f>VLOOKUP($C138,'Team Fixtures'!$A$2:$V$21,21,FALSE)</f>
        <v>6.7226890756302518E-2</v>
      </c>
      <c r="AX138" s="3" t="str">
        <f>VLOOKUP($C138,'Team Fixtures'!$A$2:$V$21,22,FALSE)</f>
        <v>A</v>
      </c>
      <c r="AY138" s="22">
        <f t="shared" si="55"/>
        <v>0</v>
      </c>
      <c r="AZ138" s="5">
        <f t="shared" si="56"/>
        <v>0</v>
      </c>
      <c r="BA138" s="20">
        <f t="shared" si="48"/>
        <v>0</v>
      </c>
      <c r="BB138" s="15">
        <f t="shared" si="49"/>
        <v>0</v>
      </c>
    </row>
    <row r="139" spans="1:54" x14ac:dyDescent="0.25">
      <c r="A139" t="str">
        <f>'Players Full'!CU139</f>
        <v>Daniel Adu-Adjei</v>
      </c>
      <c r="B139" t="str">
        <f>VLOOKUP(_xlfn.CONCAT('Players Full'!AK139,'Players Full'!BV139),'Players Summarised'!$A$1:$T$1000,20,0)</f>
        <v>FWD</v>
      </c>
      <c r="C139" t="str">
        <f>VLOOKUP('Players Full'!CF139,Teams!$A$1:$G$21,6,0)</f>
        <v>Bournemouth</v>
      </c>
      <c r="D139">
        <f>'Players Full'!BD139/10</f>
        <v>4.5</v>
      </c>
      <c r="E139" s="10">
        <f>IFERROR(VLOOKUP($A139,'Starting Lineups'!$A$2:$C$510,3,FALSE),0)</f>
        <v>0</v>
      </c>
      <c r="F139" s="5" t="e">
        <f>VLOOKUP(A139,'Score &amp; Assist'!$A$1:$G$2000,6,0)</f>
        <v>#N/A</v>
      </c>
      <c r="G139" s="5" t="e">
        <f t="shared" si="38"/>
        <v>#N/A</v>
      </c>
      <c r="H139" s="5" t="e">
        <f t="shared" si="50"/>
        <v>#N/A</v>
      </c>
      <c r="I139" s="5" t="e">
        <f>VLOOKUP(A139,'Score &amp; Assist'!$A$1:$G$2000,7,0)</f>
        <v>#N/A</v>
      </c>
      <c r="J139" s="5" t="e">
        <f>VLOOKUP(A139,'Yellow Card'!$C$1:$E$987,3,0)</f>
        <v>#N/A</v>
      </c>
      <c r="K139" s="5">
        <f>VLOOKUP(C139,'Team Clean Sheet'!$C$2:$F$21,4,0)</f>
        <v>0.35467980295566504</v>
      </c>
      <c r="L139" s="5">
        <f>VLOOKUP(C139,'Team Total Goals'!$D$2:$N$21,10,0)</f>
        <v>0.29039301310043669</v>
      </c>
      <c r="M139" s="5">
        <f>VLOOKUP(C139,'Team Total Goals'!$D$2:$N$21,11,0)</f>
        <v>3.7393557941503147E-2</v>
      </c>
      <c r="N139" s="5" t="e">
        <f>VLOOKUP(A139,'Goalkeeper Saves'!$D$2:$N$15,10,0)</f>
        <v>#N/A</v>
      </c>
      <c r="O139" s="5" t="e">
        <f>VLOOKUP(A139,'Goalkeeper Saves'!$D$2:$N$15,11,0)</f>
        <v>#N/A</v>
      </c>
      <c r="P139" s="5">
        <f>IF(B139="DEF",IFERROR(VLOOKUP(A139,'Defensive Contribution - DEF'!A137:H635,8,FALSE),'Defensive Contribution - DEF'!K$2),0)</f>
        <v>0</v>
      </c>
      <c r="Q139" s="5">
        <f>IF(B139="MID",IFERROR(VLOOKUP(A139,'Defensive Contribution - MID'!A$2:I$500,9,FALSE),'Defensive Contribution - MID'!L$2),0)</f>
        <v>0</v>
      </c>
      <c r="R139" s="22">
        <f t="shared" si="51"/>
        <v>0</v>
      </c>
      <c r="S139" s="5">
        <f t="shared" si="39"/>
        <v>0</v>
      </c>
      <c r="T139" s="20">
        <f t="shared" si="40"/>
        <v>0</v>
      </c>
      <c r="U139" s="3">
        <f>VLOOKUP($C139,'Team Fixtures'!$A$2:$Q$21,2,FALSE)</f>
        <v>9.5238095238095233E-2</v>
      </c>
      <c r="V139" s="3">
        <f>VLOOKUP($C139,'Team Fixtures'!$A$2:$Q$21,4,FALSE)</f>
        <v>4.5351473922902487E-2</v>
      </c>
      <c r="W139" s="3">
        <f>VLOOKUP($C139,'Team Fixtures'!$A$2:$Q$21,5,FALSE)</f>
        <v>4.9886621315192746E-2</v>
      </c>
      <c r="X139" s="3" t="str">
        <f>VLOOKUP($C139,'Team Fixtures'!$A$2:$Q$21,6,FALSE)</f>
        <v>H</v>
      </c>
      <c r="Y139" s="25">
        <f t="shared" si="41"/>
        <v>0</v>
      </c>
      <c r="Z139" s="3">
        <f>VLOOKUP($C139,'Team Fixtures'!$A$2:$Q$21,2,FALSE)</f>
        <v>9.5238095238095233E-2</v>
      </c>
      <c r="AA139" s="3">
        <f>VLOOKUP($C139,'Team Fixtures'!$A$2:$Q$21,8,FALSE)</f>
        <v>0.36350418029807341</v>
      </c>
      <c r="AB139" s="3">
        <f>VLOOKUP($C139,'Team Fixtures'!$A$2:$Q$21,9,FALSE)</f>
        <v>-0.26826608505997818</v>
      </c>
      <c r="AC139" s="3" t="str">
        <f>VLOOKUP($C139,'Team Fixtures'!$A$2:$Q$21,10,FALSE)</f>
        <v>A</v>
      </c>
      <c r="AD139" s="22">
        <f t="shared" si="52"/>
        <v>0</v>
      </c>
      <c r="AE139" s="5">
        <f t="shared" si="42"/>
        <v>0</v>
      </c>
      <c r="AF139" s="20">
        <f t="shared" si="43"/>
        <v>0</v>
      </c>
      <c r="AG139" s="3">
        <f>VLOOKUP($C139,'Team Fixtures'!$A$2:$Q$21,2,FALSE)</f>
        <v>9.5238095238095233E-2</v>
      </c>
      <c r="AH139" s="3">
        <f>VLOOKUP($C139,'Team Fixtures'!$A$2:$Q$21,12,FALSE)</f>
        <v>0.17316017316017315</v>
      </c>
      <c r="AI139" s="3">
        <f>VLOOKUP($C139,'Team Fixtures'!$A$2:$Q$21,13,FALSE)</f>
        <v>-7.792207792207792E-2</v>
      </c>
      <c r="AJ139" s="3" t="str">
        <f>VLOOKUP($C139,'Team Fixtures'!$A$2:$Q$21,14,FALSE)</f>
        <v>A</v>
      </c>
      <c r="AK139" s="22">
        <f t="shared" si="53"/>
        <v>0</v>
      </c>
      <c r="AL139" s="5">
        <f t="shared" si="44"/>
        <v>0</v>
      </c>
      <c r="AM139" s="20">
        <f t="shared" si="45"/>
        <v>0</v>
      </c>
      <c r="AN139" s="3">
        <f>VLOOKUP($C139,'Team Fixtures'!$A$2:$Q$21,2,FALSE)</f>
        <v>9.5238095238095233E-2</v>
      </c>
      <c r="AO139" s="3">
        <f>VLOOKUP($C139,'Team Fixtures'!$A$2:$Q$21,16,FALSE)</f>
        <v>0.50125313283208017</v>
      </c>
      <c r="AP139" s="3">
        <f>VLOOKUP($C139,'Team Fixtures'!$A$2:$Q$21,17,FALSE)</f>
        <v>-0.40601503759398494</v>
      </c>
      <c r="AQ139" s="3" t="str">
        <f>VLOOKUP($C139,'Team Fixtures'!$A$2:$V$21,18,FALSE)</f>
        <v>H</v>
      </c>
      <c r="AR139" s="22">
        <f t="shared" si="54"/>
        <v>0</v>
      </c>
      <c r="AS139" s="5">
        <f t="shared" si="46"/>
        <v>0</v>
      </c>
      <c r="AT139" s="20">
        <f t="shared" si="47"/>
        <v>0</v>
      </c>
      <c r="AU139" s="3">
        <f>VLOOKUP($C139,'Team Fixtures'!$A$2:$Q$21,2,FALSE)</f>
        <v>9.5238095238095233E-2</v>
      </c>
      <c r="AV139" s="3">
        <f>VLOOKUP($C139,'Team Fixtures'!$A$2:$V$21,20,FALSE)</f>
        <v>2.8011204481792715E-2</v>
      </c>
      <c r="AW139" s="3">
        <f>VLOOKUP($C139,'Team Fixtures'!$A$2:$V$21,21,FALSE)</f>
        <v>6.7226890756302518E-2</v>
      </c>
      <c r="AX139" s="3" t="str">
        <f>VLOOKUP($C139,'Team Fixtures'!$A$2:$V$21,22,FALSE)</f>
        <v>A</v>
      </c>
      <c r="AY139" s="22">
        <f t="shared" si="55"/>
        <v>0</v>
      </c>
      <c r="AZ139" s="5">
        <f t="shared" si="56"/>
        <v>0</v>
      </c>
      <c r="BA139" s="20">
        <f t="shared" si="48"/>
        <v>0</v>
      </c>
      <c r="BB139" s="15">
        <f t="shared" si="49"/>
        <v>0</v>
      </c>
    </row>
    <row r="140" spans="1:54" x14ac:dyDescent="0.25">
      <c r="A140" t="str">
        <f>'Players Full'!CU140</f>
        <v>Eli Junior Kroupi</v>
      </c>
      <c r="B140" t="str">
        <f>VLOOKUP(_xlfn.CONCAT('Players Full'!AK140,'Players Full'!BV140),'Players Summarised'!$A$1:$T$1000,20,0)</f>
        <v>FWD</v>
      </c>
      <c r="C140" t="str">
        <f>VLOOKUP('Players Full'!CF140,Teams!$A$1:$G$21,6,0)</f>
        <v>Bournemouth</v>
      </c>
      <c r="D140">
        <f>'Players Full'!BD140/10</f>
        <v>4.5</v>
      </c>
      <c r="E140" s="10">
        <f>IFERROR(VLOOKUP($A140,'Starting Lineups'!$A$2:$C$510,3,FALSE),0)</f>
        <v>0</v>
      </c>
      <c r="F140" s="5">
        <f>VLOOKUP(A140,'Score &amp; Assist'!$A$1:$G$2000,6,0)</f>
        <v>0.41407867494824019</v>
      </c>
      <c r="G140" s="5">
        <f t="shared" si="38"/>
        <v>0.05</v>
      </c>
      <c r="H140" s="5">
        <f t="shared" si="50"/>
        <v>0.01</v>
      </c>
      <c r="I140" s="5">
        <f>VLOOKUP(A140,'Score &amp; Assist'!$A$1:$G$2000,7,0)</f>
        <v>0.13605442176870747</v>
      </c>
      <c r="J140" s="5">
        <f>VLOOKUP(A140,'Yellow Card'!$C$1:$E$987,3,0)</f>
        <v>0.25396825396825395</v>
      </c>
      <c r="K140" s="5">
        <f>VLOOKUP(C140,'Team Clean Sheet'!$C$2:$F$21,4,0)</f>
        <v>0.35467980295566504</v>
      </c>
      <c r="L140" s="5">
        <f>VLOOKUP(C140,'Team Total Goals'!$D$2:$N$21,10,0)</f>
        <v>0.29039301310043669</v>
      </c>
      <c r="M140" s="5">
        <f>VLOOKUP(C140,'Team Total Goals'!$D$2:$N$21,11,0)</f>
        <v>3.7393557941503147E-2</v>
      </c>
      <c r="N140" s="5" t="e">
        <f>VLOOKUP(A140,'Goalkeeper Saves'!$D$2:$N$15,10,0)</f>
        <v>#N/A</v>
      </c>
      <c r="O140" s="5" t="e">
        <f>VLOOKUP(A140,'Goalkeeper Saves'!$D$2:$N$15,11,0)</f>
        <v>#N/A</v>
      </c>
      <c r="P140" s="5">
        <f>IF(B140="DEF",IFERROR(VLOOKUP(A140,'Defensive Contribution - DEF'!A138:H636,8,FALSE),'Defensive Contribution - DEF'!K$2),0)</f>
        <v>0</v>
      </c>
      <c r="Q140" s="5">
        <f>IF(B140="MID",IFERROR(VLOOKUP(A140,'Defensive Contribution - MID'!A$2:I$500,9,FALSE),'Defensive Contribution - MID'!L$2),0)</f>
        <v>0</v>
      </c>
      <c r="R140" s="22">
        <f t="shared" si="51"/>
        <v>0</v>
      </c>
      <c r="S140" s="5">
        <f t="shared" si="39"/>
        <v>0</v>
      </c>
      <c r="T140" s="20">
        <f t="shared" si="40"/>
        <v>0</v>
      </c>
      <c r="U140" s="3">
        <f>VLOOKUP($C140,'Team Fixtures'!$A$2:$Q$21,2,FALSE)</f>
        <v>9.5238095238095233E-2</v>
      </c>
      <c r="V140" s="3">
        <f>VLOOKUP($C140,'Team Fixtures'!$A$2:$Q$21,4,FALSE)</f>
        <v>4.5351473922902487E-2</v>
      </c>
      <c r="W140" s="3">
        <f>VLOOKUP($C140,'Team Fixtures'!$A$2:$Q$21,5,FALSE)</f>
        <v>4.9886621315192746E-2</v>
      </c>
      <c r="X140" s="3" t="str">
        <f>VLOOKUP($C140,'Team Fixtures'!$A$2:$Q$21,6,FALSE)</f>
        <v>H</v>
      </c>
      <c r="Y140" s="25">
        <f t="shared" si="41"/>
        <v>0</v>
      </c>
      <c r="Z140" s="3">
        <f>VLOOKUP($C140,'Team Fixtures'!$A$2:$Q$21,2,FALSE)</f>
        <v>9.5238095238095233E-2</v>
      </c>
      <c r="AA140" s="3">
        <f>VLOOKUP($C140,'Team Fixtures'!$A$2:$Q$21,8,FALSE)</f>
        <v>0.36350418029807341</v>
      </c>
      <c r="AB140" s="3">
        <f>VLOOKUP($C140,'Team Fixtures'!$A$2:$Q$21,9,FALSE)</f>
        <v>-0.26826608505997818</v>
      </c>
      <c r="AC140" s="3" t="str">
        <f>VLOOKUP($C140,'Team Fixtures'!$A$2:$Q$21,10,FALSE)</f>
        <v>A</v>
      </c>
      <c r="AD140" s="22">
        <f t="shared" si="52"/>
        <v>0</v>
      </c>
      <c r="AE140" s="5">
        <f t="shared" si="42"/>
        <v>0</v>
      </c>
      <c r="AF140" s="20">
        <f t="shared" si="43"/>
        <v>0</v>
      </c>
      <c r="AG140" s="3">
        <f>VLOOKUP($C140,'Team Fixtures'!$A$2:$Q$21,2,FALSE)</f>
        <v>9.5238095238095233E-2</v>
      </c>
      <c r="AH140" s="3">
        <f>VLOOKUP($C140,'Team Fixtures'!$A$2:$Q$21,12,FALSE)</f>
        <v>0.17316017316017315</v>
      </c>
      <c r="AI140" s="3">
        <f>VLOOKUP($C140,'Team Fixtures'!$A$2:$Q$21,13,FALSE)</f>
        <v>-7.792207792207792E-2</v>
      </c>
      <c r="AJ140" s="3" t="str">
        <f>VLOOKUP($C140,'Team Fixtures'!$A$2:$Q$21,14,FALSE)</f>
        <v>A</v>
      </c>
      <c r="AK140" s="22">
        <f t="shared" si="53"/>
        <v>0</v>
      </c>
      <c r="AL140" s="5">
        <f t="shared" si="44"/>
        <v>0</v>
      </c>
      <c r="AM140" s="20">
        <f t="shared" si="45"/>
        <v>0</v>
      </c>
      <c r="AN140" s="3">
        <f>VLOOKUP($C140,'Team Fixtures'!$A$2:$Q$21,2,FALSE)</f>
        <v>9.5238095238095233E-2</v>
      </c>
      <c r="AO140" s="3">
        <f>VLOOKUP($C140,'Team Fixtures'!$A$2:$Q$21,16,FALSE)</f>
        <v>0.50125313283208017</v>
      </c>
      <c r="AP140" s="3">
        <f>VLOOKUP($C140,'Team Fixtures'!$A$2:$Q$21,17,FALSE)</f>
        <v>-0.40601503759398494</v>
      </c>
      <c r="AQ140" s="3" t="str">
        <f>VLOOKUP($C140,'Team Fixtures'!$A$2:$V$21,18,FALSE)</f>
        <v>H</v>
      </c>
      <c r="AR140" s="22">
        <f t="shared" si="54"/>
        <v>0</v>
      </c>
      <c r="AS140" s="5">
        <f t="shared" si="46"/>
        <v>0</v>
      </c>
      <c r="AT140" s="20">
        <f t="shared" si="47"/>
        <v>0</v>
      </c>
      <c r="AU140" s="3">
        <f>VLOOKUP($C140,'Team Fixtures'!$A$2:$Q$21,2,FALSE)</f>
        <v>9.5238095238095233E-2</v>
      </c>
      <c r="AV140" s="3">
        <f>VLOOKUP($C140,'Team Fixtures'!$A$2:$V$21,20,FALSE)</f>
        <v>2.8011204481792715E-2</v>
      </c>
      <c r="AW140" s="3">
        <f>VLOOKUP($C140,'Team Fixtures'!$A$2:$V$21,21,FALSE)</f>
        <v>6.7226890756302518E-2</v>
      </c>
      <c r="AX140" s="3" t="str">
        <f>VLOOKUP($C140,'Team Fixtures'!$A$2:$V$21,22,FALSE)</f>
        <v>A</v>
      </c>
      <c r="AY140" s="22">
        <f t="shared" si="55"/>
        <v>0</v>
      </c>
      <c r="AZ140" s="5">
        <f t="shared" si="56"/>
        <v>0</v>
      </c>
      <c r="BA140" s="20">
        <f t="shared" si="48"/>
        <v>0</v>
      </c>
      <c r="BB140" s="15">
        <f t="shared" si="49"/>
        <v>0</v>
      </c>
    </row>
    <row r="141" spans="1:54" x14ac:dyDescent="0.25">
      <c r="A141" t="str">
        <f>'Players Full'!CU141</f>
        <v>Caoimhin Kelleher</v>
      </c>
      <c r="B141" t="str">
        <f>VLOOKUP(_xlfn.CONCAT('Players Full'!AK141,'Players Full'!BV141),'Players Summarised'!$A$1:$T$1000,20,0)</f>
        <v>GK</v>
      </c>
      <c r="C141" t="str">
        <f>VLOOKUP('Players Full'!CF141,Teams!$A$1:$G$21,6,0)</f>
        <v>Brentford</v>
      </c>
      <c r="D141">
        <f>'Players Full'!BD141/10</f>
        <v>4.5</v>
      </c>
      <c r="E141" s="10">
        <f>IFERROR(VLOOKUP($A141,'Starting Lineups'!$A$2:$C$510,3,FALSE),0)</f>
        <v>1</v>
      </c>
      <c r="F141" s="5" t="e">
        <f>VLOOKUP(A141,'Score &amp; Assist'!$A$1:$G$2000,6,0)</f>
        <v>#N/A</v>
      </c>
      <c r="G141" s="5" t="e">
        <f t="shared" si="38"/>
        <v>#N/A</v>
      </c>
      <c r="H141" s="5" t="e">
        <f t="shared" si="50"/>
        <v>#N/A</v>
      </c>
      <c r="I141" s="5" t="e">
        <f>VLOOKUP(A141,'Score &amp; Assist'!$A$1:$G$2000,7,0)</f>
        <v>#N/A</v>
      </c>
      <c r="J141" s="5">
        <f>VLOOKUP(A141,'Yellow Card'!$C$1:$E$987,3,0)</f>
        <v>0.20050125313283207</v>
      </c>
      <c r="K141" s="5">
        <f>VLOOKUP(C141,'Team Clean Sheet'!$C$2:$F$21,4,0)</f>
        <v>0.21699819168173598</v>
      </c>
      <c r="L141" s="5">
        <f>VLOOKUP(C141,'Team Total Goals'!$D$2:$N$21,10,0)</f>
        <v>0.4864864864864864</v>
      </c>
      <c r="M141" s="5">
        <f>VLOOKUP(C141,'Team Total Goals'!$D$2:$N$21,11,0)</f>
        <v>8.7136929460580922E-2</v>
      </c>
      <c r="N141" s="5">
        <f>VLOOKUP(A141,'Goalkeeper Saves'!$D$2:$N$15,10,0)</f>
        <v>0.63492063492063489</v>
      </c>
      <c r="O141" s="5">
        <f>VLOOKUP(A141,'Goalkeeper Saves'!$D$2:$N$15,11,0)</f>
        <v>0.13605442176870747</v>
      </c>
      <c r="P141" s="5">
        <f>IF(B141="DEF",IFERROR(VLOOKUP(A141,'Defensive Contribution - DEF'!A139:H637,8,FALSE),'Defensive Contribution - DEF'!K$2),0)</f>
        <v>0</v>
      </c>
      <c r="Q141" s="5">
        <f>IF(B141="MID",IFERROR(VLOOKUP(A141,'Defensive Contribution - MID'!A$2:I$500,9,FALSE),'Defensive Contribution - MID'!L$2),0)</f>
        <v>0</v>
      </c>
      <c r="R141" s="22">
        <f t="shared" si="51"/>
        <v>2.2912197383893198</v>
      </c>
      <c r="S141" s="5">
        <f t="shared" si="39"/>
        <v>3.2855070686393581E-2</v>
      </c>
      <c r="T141" s="20">
        <f t="shared" si="40"/>
        <v>2.3569298797621068</v>
      </c>
      <c r="U141" s="3">
        <f>VLOOKUP($C141,'Team Fixtures'!$A$2:$Q$21,2,FALSE)</f>
        <v>5.6022408963585429E-2</v>
      </c>
      <c r="V141" s="3">
        <f>VLOOKUP($C141,'Team Fixtures'!$A$2:$Q$21,4,FALSE)</f>
        <v>0.42328042328042326</v>
      </c>
      <c r="W141" s="3">
        <f>VLOOKUP($C141,'Team Fixtures'!$A$2:$Q$21,5,FALSE)</f>
        <v>-0.3672580143168378</v>
      </c>
      <c r="X141" s="3" t="str">
        <f>VLOOKUP($C141,'Team Fixtures'!$A$2:$Q$21,6,FALSE)</f>
        <v>H</v>
      </c>
      <c r="Y141" s="25">
        <f t="shared" si="41"/>
        <v>0.67595515473800449</v>
      </c>
      <c r="Z141" s="3">
        <f>VLOOKUP($C141,'Team Fixtures'!$A$2:$Q$21,2,FALSE)</f>
        <v>5.6022408963585429E-2</v>
      </c>
      <c r="AA141" s="3">
        <f>VLOOKUP($C141,'Team Fixtures'!$A$2:$Q$21,8,FALSE)</f>
        <v>1.8674136321195144E-2</v>
      </c>
      <c r="AB141" s="3">
        <f>VLOOKUP($C141,'Team Fixtures'!$A$2:$Q$21,9,FALSE)</f>
        <v>3.7348272642390282E-2</v>
      </c>
      <c r="AC141" s="3" t="str">
        <f>VLOOKUP($C141,'Team Fixtures'!$A$2:$Q$21,10,FALSE)</f>
        <v>A</v>
      </c>
      <c r="AD141" s="22">
        <f t="shared" si="52"/>
        <v>1.9782992063968383</v>
      </c>
      <c r="AE141" s="5">
        <f t="shared" si="42"/>
        <v>2.5494553932866437E-2</v>
      </c>
      <c r="AF141" s="20">
        <f t="shared" si="43"/>
        <v>2.0292883142625713</v>
      </c>
      <c r="AG141" s="3">
        <f>VLOOKUP($C141,'Team Fixtures'!$A$2:$Q$21,2,FALSE)</f>
        <v>5.6022408963585429E-2</v>
      </c>
      <c r="AH141" s="3">
        <f>VLOOKUP($C141,'Team Fixtures'!$A$2:$Q$21,12,FALSE)</f>
        <v>0.82101806239737274</v>
      </c>
      <c r="AI141" s="3">
        <f>VLOOKUP($C141,'Team Fixtures'!$A$2:$Q$21,13,FALSE)</f>
        <v>-0.76499565343378728</v>
      </c>
      <c r="AJ141" s="3" t="str">
        <f>VLOOKUP($C141,'Team Fixtures'!$A$2:$Q$21,14,FALSE)</f>
        <v>A</v>
      </c>
      <c r="AK141" s="22">
        <f t="shared" si="53"/>
        <v>1.9701639787062797</v>
      </c>
      <c r="AL141" s="5">
        <f t="shared" si="44"/>
        <v>2.5303197107129114E-2</v>
      </c>
      <c r="AM141" s="20">
        <f t="shared" si="45"/>
        <v>2.0207703729205377</v>
      </c>
      <c r="AN141" s="3">
        <f>VLOOKUP($C141,'Team Fixtures'!$A$2:$Q$21,2,FALSE)</f>
        <v>5.6022408963585429E-2</v>
      </c>
      <c r="AO141" s="3">
        <f>VLOOKUP($C141,'Team Fixtures'!$A$2:$Q$21,16,FALSE)</f>
        <v>6.3492063492063489E-2</v>
      </c>
      <c r="AP141" s="3">
        <f>VLOOKUP($C141,'Team Fixtures'!$A$2:$Q$21,17,FALSE)</f>
        <v>-7.4696545284780591E-3</v>
      </c>
      <c r="AQ141" s="3" t="str">
        <f>VLOOKUP($C141,'Team Fixtures'!$A$2:$V$21,18,FALSE)</f>
        <v>A</v>
      </c>
      <c r="AR141" s="22">
        <f t="shared" si="54"/>
        <v>1.9778447827634011</v>
      </c>
      <c r="AS141" s="5">
        <f t="shared" si="46"/>
        <v>2.5483864980160729E-2</v>
      </c>
      <c r="AT141" s="20">
        <f t="shared" si="47"/>
        <v>2.0288125127237224</v>
      </c>
      <c r="AU141" s="3">
        <f>VLOOKUP($C141,'Team Fixtures'!$A$2:$Q$21,2,FALSE)</f>
        <v>5.6022408963585429E-2</v>
      </c>
      <c r="AV141" s="3">
        <f>VLOOKUP($C141,'Team Fixtures'!$A$2:$V$21,20,FALSE)</f>
        <v>0.52910052910052907</v>
      </c>
      <c r="AW141" s="3">
        <f>VLOOKUP($C141,'Team Fixtures'!$A$2:$V$21,21,FALSE)</f>
        <v>-0.47307812013694361</v>
      </c>
      <c r="AX141" s="3" t="str">
        <f>VLOOKUP($C141,'Team Fixtures'!$A$2:$V$21,22,FALSE)</f>
        <v>H</v>
      </c>
      <c r="AY141" s="22">
        <f t="shared" si="55"/>
        <v>2.2901467936992601</v>
      </c>
      <c r="AZ141" s="5">
        <f t="shared" si="56"/>
        <v>3.2829832881394003E-2</v>
      </c>
      <c r="BA141" s="20">
        <f t="shared" si="48"/>
        <v>2.3558064594620483</v>
      </c>
      <c r="BB141" s="15">
        <f t="shared" si="49"/>
        <v>7.5545336737125348</v>
      </c>
    </row>
    <row r="142" spans="1:54" x14ac:dyDescent="0.25">
      <c r="A142" t="str">
        <f>'Players Full'!CU142</f>
        <v>Ellery Balcombe</v>
      </c>
      <c r="B142" t="str">
        <f>VLOOKUP(_xlfn.CONCAT('Players Full'!AK142,'Players Full'!BV142),'Players Summarised'!$A$1:$T$1000,20,0)</f>
        <v>GK</v>
      </c>
      <c r="C142" t="str">
        <f>VLOOKUP('Players Full'!CF142,Teams!$A$1:$G$21,6,0)</f>
        <v>Brentford</v>
      </c>
      <c r="D142">
        <f>'Players Full'!BD142/10</f>
        <v>4</v>
      </c>
      <c r="E142" s="10">
        <f>IFERROR(VLOOKUP($A142,'Starting Lineups'!$A$2:$C$510,3,FALSE),0)</f>
        <v>0</v>
      </c>
      <c r="F142" s="5" t="e">
        <f>VLOOKUP(A142,'Score &amp; Assist'!$A$1:$G$2000,6,0)</f>
        <v>#N/A</v>
      </c>
      <c r="G142" s="5" t="e">
        <f t="shared" si="38"/>
        <v>#N/A</v>
      </c>
      <c r="H142" s="5" t="e">
        <f t="shared" si="50"/>
        <v>#N/A</v>
      </c>
      <c r="I142" s="5" t="e">
        <f>VLOOKUP(A142,'Score &amp; Assist'!$A$1:$G$2000,7,0)</f>
        <v>#N/A</v>
      </c>
      <c r="J142" s="5">
        <f>VLOOKUP(A142,'Yellow Card'!$C$1:$E$987,3,0)</f>
        <v>0.13605442176870747</v>
      </c>
      <c r="K142" s="5">
        <f>VLOOKUP(C142,'Team Clean Sheet'!$C$2:$F$21,4,0)</f>
        <v>0.21699819168173598</v>
      </c>
      <c r="L142" s="5">
        <f>VLOOKUP(C142,'Team Total Goals'!$D$2:$N$21,10,0)</f>
        <v>0.4864864864864864</v>
      </c>
      <c r="M142" s="5">
        <f>VLOOKUP(C142,'Team Total Goals'!$D$2:$N$21,11,0)</f>
        <v>8.7136929460580922E-2</v>
      </c>
      <c r="N142" s="5" t="e">
        <f>VLOOKUP(A142,'Goalkeeper Saves'!$D$2:$N$15,10,0)</f>
        <v>#N/A</v>
      </c>
      <c r="O142" s="5" t="e">
        <f>VLOOKUP(A142,'Goalkeeper Saves'!$D$2:$N$15,11,0)</f>
        <v>#N/A</v>
      </c>
      <c r="P142" s="5">
        <f>IF(B142="DEF",IFERROR(VLOOKUP(A142,'Defensive Contribution - DEF'!A140:H638,8,FALSE),'Defensive Contribution - DEF'!K$2),0)</f>
        <v>0</v>
      </c>
      <c r="Q142" s="5">
        <f>IF(B142="MID",IFERROR(VLOOKUP(A142,'Defensive Contribution - MID'!A$2:I$500,9,FALSE),'Defensive Contribution - MID'!L$2),0)</f>
        <v>0</v>
      </c>
      <c r="R142" s="22">
        <f t="shared" si="51"/>
        <v>0</v>
      </c>
      <c r="S142" s="5">
        <f t="shared" si="39"/>
        <v>0</v>
      </c>
      <c r="T142" s="20">
        <f t="shared" si="40"/>
        <v>0</v>
      </c>
      <c r="U142" s="3">
        <f>VLOOKUP($C142,'Team Fixtures'!$A$2:$Q$21,2,FALSE)</f>
        <v>5.6022408963585429E-2</v>
      </c>
      <c r="V142" s="3">
        <f>VLOOKUP($C142,'Team Fixtures'!$A$2:$Q$21,4,FALSE)</f>
        <v>0.42328042328042326</v>
      </c>
      <c r="W142" s="3">
        <f>VLOOKUP($C142,'Team Fixtures'!$A$2:$Q$21,5,FALSE)</f>
        <v>-0.3672580143168378</v>
      </c>
      <c r="X142" s="3" t="str">
        <f>VLOOKUP($C142,'Team Fixtures'!$A$2:$Q$21,6,FALSE)</f>
        <v>H</v>
      </c>
      <c r="Y142" s="25">
        <f t="shared" si="41"/>
        <v>0</v>
      </c>
      <c r="Z142" s="3">
        <f>VLOOKUP($C142,'Team Fixtures'!$A$2:$Q$21,2,FALSE)</f>
        <v>5.6022408963585429E-2</v>
      </c>
      <c r="AA142" s="3">
        <f>VLOOKUP($C142,'Team Fixtures'!$A$2:$Q$21,8,FALSE)</f>
        <v>1.8674136321195144E-2</v>
      </c>
      <c r="AB142" s="3">
        <f>VLOOKUP($C142,'Team Fixtures'!$A$2:$Q$21,9,FALSE)</f>
        <v>3.7348272642390282E-2</v>
      </c>
      <c r="AC142" s="3" t="str">
        <f>VLOOKUP($C142,'Team Fixtures'!$A$2:$Q$21,10,FALSE)</f>
        <v>A</v>
      </c>
      <c r="AD142" s="22">
        <f t="shared" si="52"/>
        <v>0</v>
      </c>
      <c r="AE142" s="5">
        <f t="shared" si="42"/>
        <v>0</v>
      </c>
      <c r="AF142" s="20">
        <f t="shared" si="43"/>
        <v>0</v>
      </c>
      <c r="AG142" s="3">
        <f>VLOOKUP($C142,'Team Fixtures'!$A$2:$Q$21,2,FALSE)</f>
        <v>5.6022408963585429E-2</v>
      </c>
      <c r="AH142" s="3">
        <f>VLOOKUP($C142,'Team Fixtures'!$A$2:$Q$21,12,FALSE)</f>
        <v>0.82101806239737274</v>
      </c>
      <c r="AI142" s="3">
        <f>VLOOKUP($C142,'Team Fixtures'!$A$2:$Q$21,13,FALSE)</f>
        <v>-0.76499565343378728</v>
      </c>
      <c r="AJ142" s="3" t="str">
        <f>VLOOKUP($C142,'Team Fixtures'!$A$2:$Q$21,14,FALSE)</f>
        <v>A</v>
      </c>
      <c r="AK142" s="22">
        <f t="shared" si="53"/>
        <v>0</v>
      </c>
      <c r="AL142" s="5">
        <f t="shared" si="44"/>
        <v>0</v>
      </c>
      <c r="AM142" s="20">
        <f t="shared" si="45"/>
        <v>0</v>
      </c>
      <c r="AN142" s="3">
        <f>VLOOKUP($C142,'Team Fixtures'!$A$2:$Q$21,2,FALSE)</f>
        <v>5.6022408963585429E-2</v>
      </c>
      <c r="AO142" s="3">
        <f>VLOOKUP($C142,'Team Fixtures'!$A$2:$Q$21,16,FALSE)</f>
        <v>6.3492063492063489E-2</v>
      </c>
      <c r="AP142" s="3">
        <f>VLOOKUP($C142,'Team Fixtures'!$A$2:$Q$21,17,FALSE)</f>
        <v>-7.4696545284780591E-3</v>
      </c>
      <c r="AQ142" s="3" t="str">
        <f>VLOOKUP($C142,'Team Fixtures'!$A$2:$V$21,18,FALSE)</f>
        <v>A</v>
      </c>
      <c r="AR142" s="22">
        <f t="shared" si="54"/>
        <v>0</v>
      </c>
      <c r="AS142" s="5">
        <f t="shared" si="46"/>
        <v>0</v>
      </c>
      <c r="AT142" s="20">
        <f t="shared" si="47"/>
        <v>0</v>
      </c>
      <c r="AU142" s="3">
        <f>VLOOKUP($C142,'Team Fixtures'!$A$2:$Q$21,2,FALSE)</f>
        <v>5.6022408963585429E-2</v>
      </c>
      <c r="AV142" s="3">
        <f>VLOOKUP($C142,'Team Fixtures'!$A$2:$V$21,20,FALSE)</f>
        <v>0.52910052910052907</v>
      </c>
      <c r="AW142" s="3">
        <f>VLOOKUP($C142,'Team Fixtures'!$A$2:$V$21,21,FALSE)</f>
        <v>-0.47307812013694361</v>
      </c>
      <c r="AX142" s="3" t="str">
        <f>VLOOKUP($C142,'Team Fixtures'!$A$2:$V$21,22,FALSE)</f>
        <v>H</v>
      </c>
      <c r="AY142" s="22">
        <f t="shared" si="55"/>
        <v>0</v>
      </c>
      <c r="AZ142" s="5">
        <f t="shared" si="56"/>
        <v>0</v>
      </c>
      <c r="BA142" s="20">
        <f t="shared" si="48"/>
        <v>0</v>
      </c>
      <c r="BB142" s="15">
        <f t="shared" si="49"/>
        <v>0</v>
      </c>
    </row>
    <row r="143" spans="1:54" x14ac:dyDescent="0.25">
      <c r="A143" t="str">
        <f>'Players Full'!CU143</f>
        <v>Matthew Cox</v>
      </c>
      <c r="B143" t="str">
        <f>VLOOKUP(_xlfn.CONCAT('Players Full'!AK143,'Players Full'!BV143),'Players Summarised'!$A$1:$T$1000,20,0)</f>
        <v>GK</v>
      </c>
      <c r="C143" t="str">
        <f>VLOOKUP('Players Full'!CF143,Teams!$A$1:$G$21,6,0)</f>
        <v>Brentford</v>
      </c>
      <c r="D143">
        <f>'Players Full'!BD143/10</f>
        <v>4</v>
      </c>
      <c r="E143" s="10">
        <f>IFERROR(VLOOKUP($A143,'Starting Lineups'!$A$2:$C$510,3,FALSE),0)</f>
        <v>0</v>
      </c>
      <c r="F143" s="5" t="e">
        <f>VLOOKUP(A143,'Score &amp; Assist'!$A$1:$G$2000,6,0)</f>
        <v>#N/A</v>
      </c>
      <c r="G143" s="5" t="e">
        <f t="shared" si="38"/>
        <v>#N/A</v>
      </c>
      <c r="H143" s="5" t="e">
        <f t="shared" si="50"/>
        <v>#N/A</v>
      </c>
      <c r="I143" s="5" t="e">
        <f>VLOOKUP(A143,'Score &amp; Assist'!$A$1:$G$2000,7,0)</f>
        <v>#N/A</v>
      </c>
      <c r="J143" s="5">
        <f>VLOOKUP(A143,'Yellow Card'!$C$1:$E$987,3,0)</f>
        <v>0.10582010582010581</v>
      </c>
      <c r="K143" s="5">
        <f>VLOOKUP(C143,'Team Clean Sheet'!$C$2:$F$21,4,0)</f>
        <v>0.21699819168173598</v>
      </c>
      <c r="L143" s="5">
        <f>VLOOKUP(C143,'Team Total Goals'!$D$2:$N$21,10,0)</f>
        <v>0.4864864864864864</v>
      </c>
      <c r="M143" s="5">
        <f>VLOOKUP(C143,'Team Total Goals'!$D$2:$N$21,11,0)</f>
        <v>8.7136929460580922E-2</v>
      </c>
      <c r="N143" s="5" t="e">
        <f>VLOOKUP(A143,'Goalkeeper Saves'!$D$2:$N$15,10,0)</f>
        <v>#N/A</v>
      </c>
      <c r="O143" s="5" t="e">
        <f>VLOOKUP(A143,'Goalkeeper Saves'!$D$2:$N$15,11,0)</f>
        <v>#N/A</v>
      </c>
      <c r="P143" s="5">
        <f>IF(B143="DEF",IFERROR(VLOOKUP(A143,'Defensive Contribution - DEF'!A141:H639,8,FALSE),'Defensive Contribution - DEF'!K$2),0)</f>
        <v>0</v>
      </c>
      <c r="Q143" s="5">
        <f>IF(B143="MID",IFERROR(VLOOKUP(A143,'Defensive Contribution - MID'!A$2:I$500,9,FALSE),'Defensive Contribution - MID'!L$2),0)</f>
        <v>0</v>
      </c>
      <c r="R143" s="22">
        <f t="shared" si="51"/>
        <v>0</v>
      </c>
      <c r="S143" s="5">
        <f t="shared" si="39"/>
        <v>0</v>
      </c>
      <c r="T143" s="20">
        <f t="shared" si="40"/>
        <v>0</v>
      </c>
      <c r="U143" s="3">
        <f>VLOOKUP($C143,'Team Fixtures'!$A$2:$Q$21,2,FALSE)</f>
        <v>5.6022408963585429E-2</v>
      </c>
      <c r="V143" s="3">
        <f>VLOOKUP($C143,'Team Fixtures'!$A$2:$Q$21,4,FALSE)</f>
        <v>0.42328042328042326</v>
      </c>
      <c r="W143" s="3">
        <f>VLOOKUP($C143,'Team Fixtures'!$A$2:$Q$21,5,FALSE)</f>
        <v>-0.3672580143168378</v>
      </c>
      <c r="X143" s="3" t="str">
        <f>VLOOKUP($C143,'Team Fixtures'!$A$2:$Q$21,6,FALSE)</f>
        <v>H</v>
      </c>
      <c r="Y143" s="25">
        <f t="shared" si="41"/>
        <v>0</v>
      </c>
      <c r="Z143" s="3">
        <f>VLOOKUP($C143,'Team Fixtures'!$A$2:$Q$21,2,FALSE)</f>
        <v>5.6022408963585429E-2</v>
      </c>
      <c r="AA143" s="3">
        <f>VLOOKUP($C143,'Team Fixtures'!$A$2:$Q$21,8,FALSE)</f>
        <v>1.8674136321195144E-2</v>
      </c>
      <c r="AB143" s="3">
        <f>VLOOKUP($C143,'Team Fixtures'!$A$2:$Q$21,9,FALSE)</f>
        <v>3.7348272642390282E-2</v>
      </c>
      <c r="AC143" s="3" t="str">
        <f>VLOOKUP($C143,'Team Fixtures'!$A$2:$Q$21,10,FALSE)</f>
        <v>A</v>
      </c>
      <c r="AD143" s="22">
        <f t="shared" si="52"/>
        <v>0</v>
      </c>
      <c r="AE143" s="5">
        <f t="shared" si="42"/>
        <v>0</v>
      </c>
      <c r="AF143" s="20">
        <f t="shared" si="43"/>
        <v>0</v>
      </c>
      <c r="AG143" s="3">
        <f>VLOOKUP($C143,'Team Fixtures'!$A$2:$Q$21,2,FALSE)</f>
        <v>5.6022408963585429E-2</v>
      </c>
      <c r="AH143" s="3">
        <f>VLOOKUP($C143,'Team Fixtures'!$A$2:$Q$21,12,FALSE)</f>
        <v>0.82101806239737274</v>
      </c>
      <c r="AI143" s="3">
        <f>VLOOKUP($C143,'Team Fixtures'!$A$2:$Q$21,13,FALSE)</f>
        <v>-0.76499565343378728</v>
      </c>
      <c r="AJ143" s="3" t="str">
        <f>VLOOKUP($C143,'Team Fixtures'!$A$2:$Q$21,14,FALSE)</f>
        <v>A</v>
      </c>
      <c r="AK143" s="22">
        <f t="shared" si="53"/>
        <v>0</v>
      </c>
      <c r="AL143" s="5">
        <f t="shared" si="44"/>
        <v>0</v>
      </c>
      <c r="AM143" s="20">
        <f t="shared" si="45"/>
        <v>0</v>
      </c>
      <c r="AN143" s="3">
        <f>VLOOKUP($C143,'Team Fixtures'!$A$2:$Q$21,2,FALSE)</f>
        <v>5.6022408963585429E-2</v>
      </c>
      <c r="AO143" s="3">
        <f>VLOOKUP($C143,'Team Fixtures'!$A$2:$Q$21,16,FALSE)</f>
        <v>6.3492063492063489E-2</v>
      </c>
      <c r="AP143" s="3">
        <f>VLOOKUP($C143,'Team Fixtures'!$A$2:$Q$21,17,FALSE)</f>
        <v>-7.4696545284780591E-3</v>
      </c>
      <c r="AQ143" s="3" t="str">
        <f>VLOOKUP($C143,'Team Fixtures'!$A$2:$V$21,18,FALSE)</f>
        <v>A</v>
      </c>
      <c r="AR143" s="22">
        <f t="shared" si="54"/>
        <v>0</v>
      </c>
      <c r="AS143" s="5">
        <f t="shared" si="46"/>
        <v>0</v>
      </c>
      <c r="AT143" s="20">
        <f t="shared" si="47"/>
        <v>0</v>
      </c>
      <c r="AU143" s="3">
        <f>VLOOKUP($C143,'Team Fixtures'!$A$2:$Q$21,2,FALSE)</f>
        <v>5.6022408963585429E-2</v>
      </c>
      <c r="AV143" s="3">
        <f>VLOOKUP($C143,'Team Fixtures'!$A$2:$V$21,20,FALSE)</f>
        <v>0.52910052910052907</v>
      </c>
      <c r="AW143" s="3">
        <f>VLOOKUP($C143,'Team Fixtures'!$A$2:$V$21,21,FALSE)</f>
        <v>-0.47307812013694361</v>
      </c>
      <c r="AX143" s="3" t="str">
        <f>VLOOKUP($C143,'Team Fixtures'!$A$2:$V$21,22,FALSE)</f>
        <v>H</v>
      </c>
      <c r="AY143" s="22">
        <f t="shared" si="55"/>
        <v>0</v>
      </c>
      <c r="AZ143" s="5">
        <f t="shared" si="56"/>
        <v>0</v>
      </c>
      <c r="BA143" s="20">
        <f t="shared" si="48"/>
        <v>0</v>
      </c>
      <c r="BB143" s="15">
        <f t="shared" si="49"/>
        <v>0</v>
      </c>
    </row>
    <row r="144" spans="1:54" x14ac:dyDescent="0.25">
      <c r="A144" t="str">
        <f>'Players Full'!CU144</f>
        <v>Julian Eyestone</v>
      </c>
      <c r="B144" t="str">
        <f>VLOOKUP(_xlfn.CONCAT('Players Full'!AK144,'Players Full'!BV144),'Players Summarised'!$A$1:$T$1000,20,0)</f>
        <v>GK</v>
      </c>
      <c r="C144" t="str">
        <f>VLOOKUP('Players Full'!CF144,Teams!$A$1:$G$21,6,0)</f>
        <v>Brentford</v>
      </c>
      <c r="D144">
        <f>'Players Full'!BD144/10</f>
        <v>4</v>
      </c>
      <c r="E144" s="10">
        <f>IFERROR(VLOOKUP($A144,'Starting Lineups'!$A$2:$C$510,3,FALSE),0)</f>
        <v>0</v>
      </c>
      <c r="F144" s="5" t="e">
        <f>VLOOKUP(A144,'Score &amp; Assist'!$A$1:$G$2000,6,0)</f>
        <v>#N/A</v>
      </c>
      <c r="G144" s="5" t="e">
        <f t="shared" si="38"/>
        <v>#N/A</v>
      </c>
      <c r="H144" s="5" t="e">
        <f t="shared" si="50"/>
        <v>#N/A</v>
      </c>
      <c r="I144" s="5" t="e">
        <f>VLOOKUP(A144,'Score &amp; Assist'!$A$1:$G$2000,7,0)</f>
        <v>#N/A</v>
      </c>
      <c r="J144" s="5">
        <f>VLOOKUP(A144,'Yellow Card'!$C$1:$E$987,3,0)</f>
        <v>0.13605442176870747</v>
      </c>
      <c r="K144" s="5">
        <f>VLOOKUP(C144,'Team Clean Sheet'!$C$2:$F$21,4,0)</f>
        <v>0.21699819168173598</v>
      </c>
      <c r="L144" s="5">
        <f>VLOOKUP(C144,'Team Total Goals'!$D$2:$N$21,10,0)</f>
        <v>0.4864864864864864</v>
      </c>
      <c r="M144" s="5">
        <f>VLOOKUP(C144,'Team Total Goals'!$D$2:$N$21,11,0)</f>
        <v>8.7136929460580922E-2</v>
      </c>
      <c r="N144" s="5" t="e">
        <f>VLOOKUP(A144,'Goalkeeper Saves'!$D$2:$N$15,10,0)</f>
        <v>#N/A</v>
      </c>
      <c r="O144" s="5" t="e">
        <f>VLOOKUP(A144,'Goalkeeper Saves'!$D$2:$N$15,11,0)</f>
        <v>#N/A</v>
      </c>
      <c r="P144" s="5">
        <f>IF(B144="DEF",IFERROR(VLOOKUP(A144,'Defensive Contribution - DEF'!A142:H640,8,FALSE),'Defensive Contribution - DEF'!K$2),0)</f>
        <v>0</v>
      </c>
      <c r="Q144" s="5">
        <f>IF(B144="MID",IFERROR(VLOOKUP(A144,'Defensive Contribution - MID'!A$2:I$500,9,FALSE),'Defensive Contribution - MID'!L$2),0)</f>
        <v>0</v>
      </c>
      <c r="R144" s="22">
        <f t="shared" si="51"/>
        <v>0</v>
      </c>
      <c r="S144" s="5">
        <f t="shared" si="39"/>
        <v>0</v>
      </c>
      <c r="T144" s="20">
        <f t="shared" si="40"/>
        <v>0</v>
      </c>
      <c r="U144" s="3">
        <f>VLOOKUP($C144,'Team Fixtures'!$A$2:$Q$21,2,FALSE)</f>
        <v>5.6022408963585429E-2</v>
      </c>
      <c r="V144" s="3">
        <f>VLOOKUP($C144,'Team Fixtures'!$A$2:$Q$21,4,FALSE)</f>
        <v>0.42328042328042326</v>
      </c>
      <c r="W144" s="3">
        <f>VLOOKUP($C144,'Team Fixtures'!$A$2:$Q$21,5,FALSE)</f>
        <v>-0.3672580143168378</v>
      </c>
      <c r="X144" s="3" t="str">
        <f>VLOOKUP($C144,'Team Fixtures'!$A$2:$Q$21,6,FALSE)</f>
        <v>H</v>
      </c>
      <c r="Y144" s="25">
        <f t="shared" si="41"/>
        <v>0</v>
      </c>
      <c r="Z144" s="3">
        <f>VLOOKUP($C144,'Team Fixtures'!$A$2:$Q$21,2,FALSE)</f>
        <v>5.6022408963585429E-2</v>
      </c>
      <c r="AA144" s="3">
        <f>VLOOKUP($C144,'Team Fixtures'!$A$2:$Q$21,8,FALSE)</f>
        <v>1.8674136321195144E-2</v>
      </c>
      <c r="AB144" s="3">
        <f>VLOOKUP($C144,'Team Fixtures'!$A$2:$Q$21,9,FALSE)</f>
        <v>3.7348272642390282E-2</v>
      </c>
      <c r="AC144" s="3" t="str">
        <f>VLOOKUP($C144,'Team Fixtures'!$A$2:$Q$21,10,FALSE)</f>
        <v>A</v>
      </c>
      <c r="AD144" s="22">
        <f t="shared" si="52"/>
        <v>0</v>
      </c>
      <c r="AE144" s="5">
        <f t="shared" si="42"/>
        <v>0</v>
      </c>
      <c r="AF144" s="20">
        <f t="shared" si="43"/>
        <v>0</v>
      </c>
      <c r="AG144" s="3">
        <f>VLOOKUP($C144,'Team Fixtures'!$A$2:$Q$21,2,FALSE)</f>
        <v>5.6022408963585429E-2</v>
      </c>
      <c r="AH144" s="3">
        <f>VLOOKUP($C144,'Team Fixtures'!$A$2:$Q$21,12,FALSE)</f>
        <v>0.82101806239737274</v>
      </c>
      <c r="AI144" s="3">
        <f>VLOOKUP($C144,'Team Fixtures'!$A$2:$Q$21,13,FALSE)</f>
        <v>-0.76499565343378728</v>
      </c>
      <c r="AJ144" s="3" t="str">
        <f>VLOOKUP($C144,'Team Fixtures'!$A$2:$Q$21,14,FALSE)</f>
        <v>A</v>
      </c>
      <c r="AK144" s="22">
        <f t="shared" si="53"/>
        <v>0</v>
      </c>
      <c r="AL144" s="5">
        <f t="shared" si="44"/>
        <v>0</v>
      </c>
      <c r="AM144" s="20">
        <f t="shared" si="45"/>
        <v>0</v>
      </c>
      <c r="AN144" s="3">
        <f>VLOOKUP($C144,'Team Fixtures'!$A$2:$Q$21,2,FALSE)</f>
        <v>5.6022408963585429E-2</v>
      </c>
      <c r="AO144" s="3">
        <f>VLOOKUP($C144,'Team Fixtures'!$A$2:$Q$21,16,FALSE)</f>
        <v>6.3492063492063489E-2</v>
      </c>
      <c r="AP144" s="3">
        <f>VLOOKUP($C144,'Team Fixtures'!$A$2:$Q$21,17,FALSE)</f>
        <v>-7.4696545284780591E-3</v>
      </c>
      <c r="AQ144" s="3" t="str">
        <f>VLOOKUP($C144,'Team Fixtures'!$A$2:$V$21,18,FALSE)</f>
        <v>A</v>
      </c>
      <c r="AR144" s="22">
        <f t="shared" si="54"/>
        <v>0</v>
      </c>
      <c r="AS144" s="5">
        <f t="shared" si="46"/>
        <v>0</v>
      </c>
      <c r="AT144" s="20">
        <f t="shared" si="47"/>
        <v>0</v>
      </c>
      <c r="AU144" s="3">
        <f>VLOOKUP($C144,'Team Fixtures'!$A$2:$Q$21,2,FALSE)</f>
        <v>5.6022408963585429E-2</v>
      </c>
      <c r="AV144" s="3">
        <f>VLOOKUP($C144,'Team Fixtures'!$A$2:$V$21,20,FALSE)</f>
        <v>0.52910052910052907</v>
      </c>
      <c r="AW144" s="3">
        <f>VLOOKUP($C144,'Team Fixtures'!$A$2:$V$21,21,FALSE)</f>
        <v>-0.47307812013694361</v>
      </c>
      <c r="AX144" s="3" t="str">
        <f>VLOOKUP($C144,'Team Fixtures'!$A$2:$V$21,22,FALSE)</f>
        <v>H</v>
      </c>
      <c r="AY144" s="22">
        <f t="shared" si="55"/>
        <v>0</v>
      </c>
      <c r="AZ144" s="5">
        <f t="shared" si="56"/>
        <v>0</v>
      </c>
      <c r="BA144" s="20">
        <f t="shared" si="48"/>
        <v>0</v>
      </c>
      <c r="BB144" s="15">
        <f t="shared" si="49"/>
        <v>0</v>
      </c>
    </row>
    <row r="145" spans="1:54" x14ac:dyDescent="0.25">
      <c r="A145" t="str">
        <f>'Players Full'!CU145</f>
        <v>HÃ¡kon Rafn Valdimarsson</v>
      </c>
      <c r="B145" t="str">
        <f>VLOOKUP(_xlfn.CONCAT('Players Full'!AK145,'Players Full'!BV145),'Players Summarised'!$A$1:$T$1000,20,0)</f>
        <v>GK</v>
      </c>
      <c r="C145" t="str">
        <f>VLOOKUP('Players Full'!CF145,Teams!$A$1:$G$21,6,0)</f>
        <v>Brentford</v>
      </c>
      <c r="D145">
        <f>'Players Full'!BD145/10</f>
        <v>4</v>
      </c>
      <c r="E145" s="10">
        <f>IFERROR(VLOOKUP($A145,'Starting Lineups'!$A$2:$C$510,3,FALSE),0)</f>
        <v>0</v>
      </c>
      <c r="F145" s="5" t="e">
        <f>VLOOKUP(A145,'Score &amp; Assist'!$A$1:$G$2000,6,0)</f>
        <v>#N/A</v>
      </c>
      <c r="G145" s="5" t="e">
        <f t="shared" si="38"/>
        <v>#N/A</v>
      </c>
      <c r="H145" s="5" t="e">
        <f t="shared" si="50"/>
        <v>#N/A</v>
      </c>
      <c r="I145" s="5" t="e">
        <f>VLOOKUP(A145,'Score &amp; Assist'!$A$1:$G$2000,7,0)</f>
        <v>#N/A</v>
      </c>
      <c r="J145" s="5" t="e">
        <f>VLOOKUP(A145,'Yellow Card'!$C$1:$E$987,3,0)</f>
        <v>#N/A</v>
      </c>
      <c r="K145" s="5">
        <f>VLOOKUP(C145,'Team Clean Sheet'!$C$2:$F$21,4,0)</f>
        <v>0.21699819168173598</v>
      </c>
      <c r="L145" s="5">
        <f>VLOOKUP(C145,'Team Total Goals'!$D$2:$N$21,10,0)</f>
        <v>0.4864864864864864</v>
      </c>
      <c r="M145" s="5">
        <f>VLOOKUP(C145,'Team Total Goals'!$D$2:$N$21,11,0)</f>
        <v>8.7136929460580922E-2</v>
      </c>
      <c r="N145" s="5" t="e">
        <f>VLOOKUP(A145,'Goalkeeper Saves'!$D$2:$N$15,10,0)</f>
        <v>#N/A</v>
      </c>
      <c r="O145" s="5" t="e">
        <f>VLOOKUP(A145,'Goalkeeper Saves'!$D$2:$N$15,11,0)</f>
        <v>#N/A</v>
      </c>
      <c r="P145" s="5">
        <f>IF(B145="DEF",IFERROR(VLOOKUP(A145,'Defensive Contribution - DEF'!A143:H641,8,FALSE),'Defensive Contribution - DEF'!K$2),0)</f>
        <v>0</v>
      </c>
      <c r="Q145" s="5">
        <f>IF(B145="MID",IFERROR(VLOOKUP(A145,'Defensive Contribution - MID'!A$2:I$500,9,FALSE),'Defensive Contribution - MID'!L$2),0)</f>
        <v>0</v>
      </c>
      <c r="R145" s="22">
        <f t="shared" si="51"/>
        <v>0</v>
      </c>
      <c r="S145" s="5">
        <f t="shared" si="39"/>
        <v>0</v>
      </c>
      <c r="T145" s="20">
        <f t="shared" si="40"/>
        <v>0</v>
      </c>
      <c r="U145" s="3">
        <f>VLOOKUP($C145,'Team Fixtures'!$A$2:$Q$21,2,FALSE)</f>
        <v>5.6022408963585429E-2</v>
      </c>
      <c r="V145" s="3">
        <f>VLOOKUP($C145,'Team Fixtures'!$A$2:$Q$21,4,FALSE)</f>
        <v>0.42328042328042326</v>
      </c>
      <c r="W145" s="3">
        <f>VLOOKUP($C145,'Team Fixtures'!$A$2:$Q$21,5,FALSE)</f>
        <v>-0.3672580143168378</v>
      </c>
      <c r="X145" s="3" t="str">
        <f>VLOOKUP($C145,'Team Fixtures'!$A$2:$Q$21,6,FALSE)</f>
        <v>H</v>
      </c>
      <c r="Y145" s="25">
        <f t="shared" si="41"/>
        <v>0</v>
      </c>
      <c r="Z145" s="3">
        <f>VLOOKUP($C145,'Team Fixtures'!$A$2:$Q$21,2,FALSE)</f>
        <v>5.6022408963585429E-2</v>
      </c>
      <c r="AA145" s="3">
        <f>VLOOKUP($C145,'Team Fixtures'!$A$2:$Q$21,8,FALSE)</f>
        <v>1.8674136321195144E-2</v>
      </c>
      <c r="AB145" s="3">
        <f>VLOOKUP($C145,'Team Fixtures'!$A$2:$Q$21,9,FALSE)</f>
        <v>3.7348272642390282E-2</v>
      </c>
      <c r="AC145" s="3" t="str">
        <f>VLOOKUP($C145,'Team Fixtures'!$A$2:$Q$21,10,FALSE)</f>
        <v>A</v>
      </c>
      <c r="AD145" s="22">
        <f t="shared" si="52"/>
        <v>0</v>
      </c>
      <c r="AE145" s="5">
        <f t="shared" si="42"/>
        <v>0</v>
      </c>
      <c r="AF145" s="20">
        <f t="shared" si="43"/>
        <v>0</v>
      </c>
      <c r="AG145" s="3">
        <f>VLOOKUP($C145,'Team Fixtures'!$A$2:$Q$21,2,FALSE)</f>
        <v>5.6022408963585429E-2</v>
      </c>
      <c r="AH145" s="3">
        <f>VLOOKUP($C145,'Team Fixtures'!$A$2:$Q$21,12,FALSE)</f>
        <v>0.82101806239737274</v>
      </c>
      <c r="AI145" s="3">
        <f>VLOOKUP($C145,'Team Fixtures'!$A$2:$Q$21,13,FALSE)</f>
        <v>-0.76499565343378728</v>
      </c>
      <c r="AJ145" s="3" t="str">
        <f>VLOOKUP($C145,'Team Fixtures'!$A$2:$Q$21,14,FALSE)</f>
        <v>A</v>
      </c>
      <c r="AK145" s="22">
        <f t="shared" si="53"/>
        <v>0</v>
      </c>
      <c r="AL145" s="5">
        <f t="shared" si="44"/>
        <v>0</v>
      </c>
      <c r="AM145" s="20">
        <f t="shared" si="45"/>
        <v>0</v>
      </c>
      <c r="AN145" s="3">
        <f>VLOOKUP($C145,'Team Fixtures'!$A$2:$Q$21,2,FALSE)</f>
        <v>5.6022408963585429E-2</v>
      </c>
      <c r="AO145" s="3">
        <f>VLOOKUP($C145,'Team Fixtures'!$A$2:$Q$21,16,FALSE)</f>
        <v>6.3492063492063489E-2</v>
      </c>
      <c r="AP145" s="3">
        <f>VLOOKUP($C145,'Team Fixtures'!$A$2:$Q$21,17,FALSE)</f>
        <v>-7.4696545284780591E-3</v>
      </c>
      <c r="AQ145" s="3" t="str">
        <f>VLOOKUP($C145,'Team Fixtures'!$A$2:$V$21,18,FALSE)</f>
        <v>A</v>
      </c>
      <c r="AR145" s="22">
        <f t="shared" si="54"/>
        <v>0</v>
      </c>
      <c r="AS145" s="5">
        <f t="shared" si="46"/>
        <v>0</v>
      </c>
      <c r="AT145" s="20">
        <f t="shared" si="47"/>
        <v>0</v>
      </c>
      <c r="AU145" s="3">
        <f>VLOOKUP($C145,'Team Fixtures'!$A$2:$Q$21,2,FALSE)</f>
        <v>5.6022408963585429E-2</v>
      </c>
      <c r="AV145" s="3">
        <f>VLOOKUP($C145,'Team Fixtures'!$A$2:$V$21,20,FALSE)</f>
        <v>0.52910052910052907</v>
      </c>
      <c r="AW145" s="3">
        <f>VLOOKUP($C145,'Team Fixtures'!$A$2:$V$21,21,FALSE)</f>
        <v>-0.47307812013694361</v>
      </c>
      <c r="AX145" s="3" t="str">
        <f>VLOOKUP($C145,'Team Fixtures'!$A$2:$V$21,22,FALSE)</f>
        <v>H</v>
      </c>
      <c r="AY145" s="22">
        <f t="shared" si="55"/>
        <v>0</v>
      </c>
      <c r="AZ145" s="5">
        <f t="shared" si="56"/>
        <v>0</v>
      </c>
      <c r="BA145" s="20">
        <f t="shared" si="48"/>
        <v>0</v>
      </c>
      <c r="BB145" s="15">
        <f t="shared" si="49"/>
        <v>0</v>
      </c>
    </row>
    <row r="146" spans="1:54" x14ac:dyDescent="0.25">
      <c r="A146" t="str">
        <f>'Players Full'!CU146</f>
        <v>Nathan Collins</v>
      </c>
      <c r="B146" t="str">
        <f>VLOOKUP(_xlfn.CONCAT('Players Full'!AK146,'Players Full'!BV146),'Players Summarised'!$A$1:$T$1000,20,0)</f>
        <v>DEF</v>
      </c>
      <c r="C146" t="str">
        <f>VLOOKUP('Players Full'!CF146,Teams!$A$1:$G$21,6,0)</f>
        <v>Brentford</v>
      </c>
      <c r="D146">
        <f>'Players Full'!BD146/10</f>
        <v>5</v>
      </c>
      <c r="E146" s="10">
        <f>IFERROR(VLOOKUP($A146,'Starting Lineups'!$A$2:$C$510,3,FALSE),0)</f>
        <v>1</v>
      </c>
      <c r="F146" s="5">
        <f>VLOOKUP(A146,'Score &amp; Assist'!$A$1:$G$2000,6,0)</f>
        <v>7.9365079365079361E-2</v>
      </c>
      <c r="G146" s="5">
        <f t="shared" si="38"/>
        <v>0.01</v>
      </c>
      <c r="H146" s="5">
        <f t="shared" si="50"/>
        <v>0</v>
      </c>
      <c r="I146" s="5">
        <f>VLOOKUP(A146,'Score &amp; Assist'!$A$1:$G$2000,7,0)</f>
        <v>4.5351473922902487E-2</v>
      </c>
      <c r="J146" s="5">
        <f>VLOOKUP(A146,'Yellow Card'!$C$1:$E$987,3,0)</f>
        <v>0.21994941163532386</v>
      </c>
      <c r="K146" s="5">
        <f>VLOOKUP(C146,'Team Clean Sheet'!$C$2:$F$21,4,0)</f>
        <v>0.21699819168173598</v>
      </c>
      <c r="L146" s="5">
        <f>VLOOKUP(C146,'Team Total Goals'!$D$2:$N$21,10,0)</f>
        <v>0.4864864864864864</v>
      </c>
      <c r="M146" s="5">
        <f>VLOOKUP(C146,'Team Total Goals'!$D$2:$N$21,11,0)</f>
        <v>8.7136929460580922E-2</v>
      </c>
      <c r="N146" s="5" t="e">
        <f>VLOOKUP(A146,'Goalkeeper Saves'!$D$2:$N$15,10,0)</f>
        <v>#N/A</v>
      </c>
      <c r="O146" s="5" t="e">
        <f>VLOOKUP(A146,'Goalkeeper Saves'!$D$2:$N$15,11,0)</f>
        <v>#N/A</v>
      </c>
      <c r="P146" s="5">
        <f>IF(B146="DEF",IFERROR(VLOOKUP(A146,'Defensive Contribution - DEF'!A144:H642,8,FALSE),'Defensive Contribution - DEF'!K$2),0)</f>
        <v>0.29152339856241527</v>
      </c>
      <c r="Q146" s="5">
        <f>IF(B146="MID",IFERROR(VLOOKUP(A146,'Defensive Contribution - MID'!A$2:I$500,9,FALSE),'Defensive Contribution - MID'!L$2),0)</f>
        <v>0</v>
      </c>
      <c r="R146" s="22">
        <f t="shared" si="51"/>
        <v>2.7560882182815001</v>
      </c>
      <c r="S146" s="5">
        <f t="shared" si="39"/>
        <v>4.3789707070417447E-2</v>
      </c>
      <c r="T146" s="20">
        <f t="shared" si="40"/>
        <v>2.8436676324223349</v>
      </c>
      <c r="U146" s="3">
        <f>VLOOKUP($C146,'Team Fixtures'!$A$2:$Q$21,2,FALSE)</f>
        <v>5.6022408963585429E-2</v>
      </c>
      <c r="V146" s="3">
        <f>VLOOKUP($C146,'Team Fixtures'!$A$2:$Q$21,4,FALSE)</f>
        <v>0.42328042328042326</v>
      </c>
      <c r="W146" s="3">
        <f>VLOOKUP($C146,'Team Fixtures'!$A$2:$Q$21,5,FALSE)</f>
        <v>-0.3672580143168378</v>
      </c>
      <c r="X146" s="3" t="str">
        <f>VLOOKUP($C146,'Team Fixtures'!$A$2:$Q$21,6,FALSE)</f>
        <v>H</v>
      </c>
      <c r="Y146" s="25">
        <f t="shared" si="41"/>
        <v>0.81310055375557622</v>
      </c>
      <c r="Z146" s="3">
        <f>VLOOKUP($C146,'Team Fixtures'!$A$2:$Q$21,2,FALSE)</f>
        <v>5.6022408963585429E-2</v>
      </c>
      <c r="AA146" s="3">
        <f>VLOOKUP($C146,'Team Fixtures'!$A$2:$Q$21,8,FALSE)</f>
        <v>1.8674136321195144E-2</v>
      </c>
      <c r="AB146" s="3">
        <f>VLOOKUP($C146,'Team Fixtures'!$A$2:$Q$21,9,FALSE)</f>
        <v>3.7348272642390282E-2</v>
      </c>
      <c r="AC146" s="3" t="str">
        <f>VLOOKUP($C146,'Team Fixtures'!$A$2:$Q$21,10,FALSE)</f>
        <v>A</v>
      </c>
      <c r="AD146" s="22">
        <f t="shared" si="52"/>
        <v>2.3796788425098279</v>
      </c>
      <c r="AE146" s="5">
        <f t="shared" si="42"/>
        <v>3.4935805733516179E-2</v>
      </c>
      <c r="AF146" s="20">
        <f t="shared" si="43"/>
        <v>2.44955045397686</v>
      </c>
      <c r="AG146" s="3">
        <f>VLOOKUP($C146,'Team Fixtures'!$A$2:$Q$21,2,FALSE)</f>
        <v>5.6022408963585429E-2</v>
      </c>
      <c r="AH146" s="3">
        <f>VLOOKUP($C146,'Team Fixtures'!$A$2:$Q$21,12,FALSE)</f>
        <v>0.82101806239737274</v>
      </c>
      <c r="AI146" s="3">
        <f>VLOOKUP($C146,'Team Fixtures'!$A$2:$Q$21,13,FALSE)</f>
        <v>-0.76499565343378728</v>
      </c>
      <c r="AJ146" s="3" t="str">
        <f>VLOOKUP($C146,'Team Fixtures'!$A$2:$Q$21,14,FALSE)</f>
        <v>A</v>
      </c>
      <c r="AK146" s="22">
        <f t="shared" si="53"/>
        <v>2.3698930481509035</v>
      </c>
      <c r="AL146" s="5">
        <f t="shared" si="44"/>
        <v>3.470562427860556E-2</v>
      </c>
      <c r="AM146" s="20">
        <f t="shared" si="45"/>
        <v>2.4393042967081144</v>
      </c>
      <c r="AN146" s="3">
        <f>VLOOKUP($C146,'Team Fixtures'!$A$2:$Q$21,2,FALSE)</f>
        <v>5.6022408963585429E-2</v>
      </c>
      <c r="AO146" s="3">
        <f>VLOOKUP($C146,'Team Fixtures'!$A$2:$Q$21,16,FALSE)</f>
        <v>6.3492063492063489E-2</v>
      </c>
      <c r="AP146" s="3">
        <f>VLOOKUP($C146,'Team Fixtures'!$A$2:$Q$21,17,FALSE)</f>
        <v>-7.4696545284780591E-3</v>
      </c>
      <c r="AQ146" s="3" t="str">
        <f>VLOOKUP($C146,'Team Fixtures'!$A$2:$V$21,18,FALSE)</f>
        <v>A</v>
      </c>
      <c r="AR146" s="22">
        <f t="shared" si="54"/>
        <v>2.3791322202888163</v>
      </c>
      <c r="AS146" s="5">
        <f t="shared" si="46"/>
        <v>3.4922948085633537E-2</v>
      </c>
      <c r="AT146" s="20">
        <f t="shared" si="47"/>
        <v>2.4489781164600832</v>
      </c>
      <c r="AU146" s="3">
        <f>VLOOKUP($C146,'Team Fixtures'!$A$2:$Q$21,2,FALSE)</f>
        <v>5.6022408963585429E-2</v>
      </c>
      <c r="AV146" s="3">
        <f>VLOOKUP($C146,'Team Fixtures'!$A$2:$V$21,20,FALSE)</f>
        <v>0.52910052910052907</v>
      </c>
      <c r="AW146" s="3">
        <f>VLOOKUP($C146,'Team Fixtures'!$A$2:$V$21,21,FALSE)</f>
        <v>-0.47307812013694361</v>
      </c>
      <c r="AX146" s="3" t="str">
        <f>VLOOKUP($C146,'Team Fixtures'!$A$2:$V$21,22,FALSE)</f>
        <v>H</v>
      </c>
      <c r="AY146" s="22">
        <f t="shared" si="55"/>
        <v>2.7547975824818884</v>
      </c>
      <c r="AZ146" s="5">
        <f t="shared" si="56"/>
        <v>4.3759348735138981E-2</v>
      </c>
      <c r="BA146" s="20">
        <f t="shared" si="48"/>
        <v>2.8423162799521666</v>
      </c>
      <c r="BB146" s="15">
        <f t="shared" si="49"/>
        <v>9.1171630020322585</v>
      </c>
    </row>
    <row r="147" spans="1:54" x14ac:dyDescent="0.25">
      <c r="A147" t="str">
        <f>'Players Full'!CU147</f>
        <v>Keane Lewis-Potter</v>
      </c>
      <c r="B147" t="str">
        <f>VLOOKUP(_xlfn.CONCAT('Players Full'!AK147,'Players Full'!BV147),'Players Summarised'!$A$1:$T$1000,20,0)</f>
        <v>DEF</v>
      </c>
      <c r="C147" t="str">
        <f>VLOOKUP('Players Full'!CF147,Teams!$A$1:$G$21,6,0)</f>
        <v>Brentford</v>
      </c>
      <c r="D147">
        <f>'Players Full'!BD147/10</f>
        <v>5</v>
      </c>
      <c r="E147" s="10">
        <f>IFERROR(VLOOKUP($A147,'Starting Lineups'!$A$2:$C$510,3,FALSE),0)</f>
        <v>1</v>
      </c>
      <c r="F147" s="5">
        <f>VLOOKUP(A147,'Score &amp; Assist'!$A$1:$G$2000,6,0)</f>
        <v>0.12698412698412698</v>
      </c>
      <c r="G147" s="5">
        <f t="shared" si="38"/>
        <v>0.01</v>
      </c>
      <c r="H147" s="5">
        <f t="shared" si="50"/>
        <v>0</v>
      </c>
      <c r="I147" s="5">
        <f>VLOOKUP(A147,'Score &amp; Assist'!$A$1:$G$2000,7,0)</f>
        <v>0.11904761904761904</v>
      </c>
      <c r="J147" s="5">
        <f>VLOOKUP(A147,'Yellow Card'!$C$1:$E$987,3,0)</f>
        <v>0.27210884353741494</v>
      </c>
      <c r="K147" s="5">
        <f>VLOOKUP(C147,'Team Clean Sheet'!$C$2:$F$21,4,0)</f>
        <v>0.21699819168173598</v>
      </c>
      <c r="L147" s="5">
        <f>VLOOKUP(C147,'Team Total Goals'!$D$2:$N$21,10,0)</f>
        <v>0.4864864864864864</v>
      </c>
      <c r="M147" s="5">
        <f>VLOOKUP(C147,'Team Total Goals'!$D$2:$N$21,11,0)</f>
        <v>8.7136929460580922E-2</v>
      </c>
      <c r="N147" s="5" t="e">
        <f>VLOOKUP(A147,'Goalkeeper Saves'!$D$2:$N$15,10,0)</f>
        <v>#N/A</v>
      </c>
      <c r="O147" s="5" t="e">
        <f>VLOOKUP(A147,'Goalkeeper Saves'!$D$2:$N$15,11,0)</f>
        <v>#N/A</v>
      </c>
      <c r="P147" s="5">
        <f>IF(B147="DEF",IFERROR(VLOOKUP(A147,'Defensive Contribution - DEF'!A145:H643,8,FALSE),'Defensive Contribution - DEF'!K$2),0)</f>
        <v>0.29152339856241527</v>
      </c>
      <c r="Q147" s="5">
        <f>IF(B147="MID",IFERROR(VLOOKUP(A147,'Defensive Contribution - MID'!A$2:I$500,9,FALSE),'Defensive Contribution - MID'!L$2),0)</f>
        <v>0</v>
      </c>
      <c r="R147" s="22">
        <f t="shared" si="51"/>
        <v>3.2107315074678442</v>
      </c>
      <c r="S147" s="5">
        <f t="shared" si="39"/>
        <v>5.4483826518658629E-2</v>
      </c>
      <c r="T147" s="20">
        <f t="shared" si="40"/>
        <v>3.3196991605051616</v>
      </c>
      <c r="U147" s="3">
        <f>VLOOKUP($C147,'Team Fixtures'!$A$2:$Q$21,2,FALSE)</f>
        <v>5.6022408963585429E-2</v>
      </c>
      <c r="V147" s="3">
        <f>VLOOKUP($C147,'Team Fixtures'!$A$2:$Q$21,4,FALSE)</f>
        <v>0.42328042328042326</v>
      </c>
      <c r="W147" s="3">
        <f>VLOOKUP($C147,'Team Fixtures'!$A$2:$Q$21,5,FALSE)</f>
        <v>-0.3672580143168378</v>
      </c>
      <c r="X147" s="3" t="str">
        <f>VLOOKUP($C147,'Team Fixtures'!$A$2:$Q$21,6,FALSE)</f>
        <v>H</v>
      </c>
      <c r="Y147" s="25">
        <f t="shared" si="41"/>
        <v>0.94722931920894515</v>
      </c>
      <c r="Z147" s="3">
        <f>VLOOKUP($C147,'Team Fixtures'!$A$2:$Q$21,2,FALSE)</f>
        <v>5.6022408963585429E-2</v>
      </c>
      <c r="AA147" s="3">
        <f>VLOOKUP($C147,'Team Fixtures'!$A$2:$Q$21,8,FALSE)</f>
        <v>1.8674136321195144E-2</v>
      </c>
      <c r="AB147" s="3">
        <f>VLOOKUP($C147,'Team Fixtures'!$A$2:$Q$21,9,FALSE)</f>
        <v>3.7348272642390282E-2</v>
      </c>
      <c r="AC147" s="3" t="str">
        <f>VLOOKUP($C147,'Team Fixtures'!$A$2:$Q$21,10,FALSE)</f>
        <v>A</v>
      </c>
      <c r="AD147" s="22">
        <f t="shared" si="52"/>
        <v>2.7722297808250094</v>
      </c>
      <c r="AE147" s="5">
        <f t="shared" si="42"/>
        <v>4.4169388904565871E-2</v>
      </c>
      <c r="AF147" s="20">
        <f t="shared" si="43"/>
        <v>2.8605685586341409</v>
      </c>
      <c r="AG147" s="3">
        <f>VLOOKUP($C147,'Team Fixtures'!$A$2:$Q$21,2,FALSE)</f>
        <v>5.6022408963585429E-2</v>
      </c>
      <c r="AH147" s="3">
        <f>VLOOKUP($C147,'Team Fixtures'!$A$2:$Q$21,12,FALSE)</f>
        <v>0.82101806239737274</v>
      </c>
      <c r="AI147" s="3">
        <f>VLOOKUP($C147,'Team Fixtures'!$A$2:$Q$21,13,FALSE)</f>
        <v>-0.76499565343378728</v>
      </c>
      <c r="AJ147" s="3" t="str">
        <f>VLOOKUP($C147,'Team Fixtures'!$A$2:$Q$21,14,FALSE)</f>
        <v>A</v>
      </c>
      <c r="AK147" s="22">
        <f t="shared" si="53"/>
        <v>2.7608297254619814</v>
      </c>
      <c r="AL147" s="5">
        <f t="shared" si="44"/>
        <v>4.3901236802316723E-2</v>
      </c>
      <c r="AM147" s="20">
        <f t="shared" si="45"/>
        <v>2.848632199066615</v>
      </c>
      <c r="AN147" s="3">
        <f>VLOOKUP($C147,'Team Fixtures'!$A$2:$Q$21,2,FALSE)</f>
        <v>5.6022408963585429E-2</v>
      </c>
      <c r="AO147" s="3">
        <f>VLOOKUP($C147,'Team Fixtures'!$A$2:$Q$21,16,FALSE)</f>
        <v>6.3492063492063489E-2</v>
      </c>
      <c r="AP147" s="3">
        <f>VLOOKUP($C147,'Team Fixtures'!$A$2:$Q$21,17,FALSE)</f>
        <v>-7.4696545284780591E-3</v>
      </c>
      <c r="AQ147" s="3" t="str">
        <f>VLOOKUP($C147,'Team Fixtures'!$A$2:$V$21,18,FALSE)</f>
        <v>A</v>
      </c>
      <c r="AR147" s="22">
        <f t="shared" si="54"/>
        <v>2.7715929880053736</v>
      </c>
      <c r="AS147" s="5">
        <f t="shared" si="46"/>
        <v>4.4154410263862395E-2</v>
      </c>
      <c r="AT147" s="20">
        <f t="shared" si="47"/>
        <v>2.8599018085330985</v>
      </c>
      <c r="AU147" s="3">
        <f>VLOOKUP($C147,'Team Fixtures'!$A$2:$Q$21,2,FALSE)</f>
        <v>5.6022408963585429E-2</v>
      </c>
      <c r="AV147" s="3">
        <f>VLOOKUP($C147,'Team Fixtures'!$A$2:$V$21,20,FALSE)</f>
        <v>0.52910052910052907</v>
      </c>
      <c r="AW147" s="3">
        <f>VLOOKUP($C147,'Team Fixtures'!$A$2:$V$21,21,FALSE)</f>
        <v>-0.47307812013694361</v>
      </c>
      <c r="AX147" s="3" t="str">
        <f>VLOOKUP($C147,'Team Fixtures'!$A$2:$V$21,22,FALSE)</f>
        <v>H</v>
      </c>
      <c r="AY147" s="22">
        <f t="shared" si="55"/>
        <v>3.2092279688659255</v>
      </c>
      <c r="AZ147" s="5">
        <f t="shared" si="56"/>
        <v>5.4448460283664304E-2</v>
      </c>
      <c r="BA147" s="20">
        <f t="shared" si="48"/>
        <v>3.3181248894332542</v>
      </c>
      <c r="BB147" s="15">
        <f t="shared" si="49"/>
        <v>10.645420925157319</v>
      </c>
    </row>
    <row r="148" spans="1:54" x14ac:dyDescent="0.25">
      <c r="A148" t="str">
        <f>'Players Full'!CU148</f>
        <v>Kristoffer Ajer</v>
      </c>
      <c r="B148" t="str">
        <f>VLOOKUP(_xlfn.CONCAT('Players Full'!AK148,'Players Full'!BV148),'Players Summarised'!$A$1:$T$1000,20,0)</f>
        <v>DEF</v>
      </c>
      <c r="C148" t="str">
        <f>VLOOKUP('Players Full'!CF148,Teams!$A$1:$G$21,6,0)</f>
        <v>Brentford</v>
      </c>
      <c r="D148">
        <f>'Players Full'!BD148/10</f>
        <v>4.5</v>
      </c>
      <c r="E148" s="10">
        <f>IFERROR(VLOOKUP($A148,'Starting Lineups'!$A$2:$C$510,3,FALSE),0)</f>
        <v>0</v>
      </c>
      <c r="F148" s="5">
        <f>VLOOKUP(A148,'Score &amp; Assist'!$A$1:$G$2000,6,0)</f>
        <v>5.0125313283208017E-2</v>
      </c>
      <c r="G148" s="5">
        <f t="shared" si="38"/>
        <v>0.01</v>
      </c>
      <c r="H148" s="5">
        <f t="shared" si="50"/>
        <v>0</v>
      </c>
      <c r="I148" s="5">
        <f>VLOOKUP(A148,'Score &amp; Assist'!$A$1:$G$2000,7,0)</f>
        <v>7.3260073260073263E-2</v>
      </c>
      <c r="J148" s="5">
        <f>VLOOKUP(A148,'Yellow Card'!$C$1:$E$987,3,0)</f>
        <v>0.25396825396825395</v>
      </c>
      <c r="K148" s="5">
        <f>VLOOKUP(C148,'Team Clean Sheet'!$C$2:$F$21,4,0)</f>
        <v>0.21699819168173598</v>
      </c>
      <c r="L148" s="5">
        <f>VLOOKUP(C148,'Team Total Goals'!$D$2:$N$21,10,0)</f>
        <v>0.4864864864864864</v>
      </c>
      <c r="M148" s="5">
        <f>VLOOKUP(C148,'Team Total Goals'!$D$2:$N$21,11,0)</f>
        <v>8.7136929460580922E-2</v>
      </c>
      <c r="N148" s="5" t="e">
        <f>VLOOKUP(A148,'Goalkeeper Saves'!$D$2:$N$15,10,0)</f>
        <v>#N/A</v>
      </c>
      <c r="O148" s="5" t="e">
        <f>VLOOKUP(A148,'Goalkeeper Saves'!$D$2:$N$15,11,0)</f>
        <v>#N/A</v>
      </c>
      <c r="P148" s="5">
        <f>IF(B148="DEF",IFERROR(VLOOKUP(A148,'Defensive Contribution - DEF'!A146:H644,8,FALSE),'Defensive Contribution - DEF'!K$2),0)</f>
        <v>0.29152339856241527</v>
      </c>
      <c r="Q148" s="5">
        <f>IF(B148="MID",IFERROR(VLOOKUP(A148,'Defensive Contribution - MID'!A$2:I$500,9,FALSE),'Defensive Contribution - MID'!L$2),0)</f>
        <v>0</v>
      </c>
      <c r="R148" s="22">
        <f t="shared" si="51"/>
        <v>0</v>
      </c>
      <c r="S148" s="5">
        <f t="shared" si="39"/>
        <v>0</v>
      </c>
      <c r="T148" s="20">
        <f t="shared" si="40"/>
        <v>0</v>
      </c>
      <c r="U148" s="3">
        <f>VLOOKUP($C148,'Team Fixtures'!$A$2:$Q$21,2,FALSE)</f>
        <v>5.6022408963585429E-2</v>
      </c>
      <c r="V148" s="3">
        <f>VLOOKUP($C148,'Team Fixtures'!$A$2:$Q$21,4,FALSE)</f>
        <v>0.42328042328042326</v>
      </c>
      <c r="W148" s="3">
        <f>VLOOKUP($C148,'Team Fixtures'!$A$2:$Q$21,5,FALSE)</f>
        <v>-0.3672580143168378</v>
      </c>
      <c r="X148" s="3" t="str">
        <f>VLOOKUP($C148,'Team Fixtures'!$A$2:$Q$21,6,FALSE)</f>
        <v>H</v>
      </c>
      <c r="Y148" s="25">
        <f t="shared" si="41"/>
        <v>0</v>
      </c>
      <c r="Z148" s="3">
        <f>VLOOKUP($C148,'Team Fixtures'!$A$2:$Q$21,2,FALSE)</f>
        <v>5.6022408963585429E-2</v>
      </c>
      <c r="AA148" s="3">
        <f>VLOOKUP($C148,'Team Fixtures'!$A$2:$Q$21,8,FALSE)</f>
        <v>1.8674136321195144E-2</v>
      </c>
      <c r="AB148" s="3">
        <f>VLOOKUP($C148,'Team Fixtures'!$A$2:$Q$21,9,FALSE)</f>
        <v>3.7348272642390282E-2</v>
      </c>
      <c r="AC148" s="3" t="str">
        <f>VLOOKUP($C148,'Team Fixtures'!$A$2:$Q$21,10,FALSE)</f>
        <v>A</v>
      </c>
      <c r="AD148" s="22">
        <f t="shared" si="52"/>
        <v>0</v>
      </c>
      <c r="AE148" s="5">
        <f t="shared" si="42"/>
        <v>0</v>
      </c>
      <c r="AF148" s="20">
        <f t="shared" si="43"/>
        <v>0</v>
      </c>
      <c r="AG148" s="3">
        <f>VLOOKUP($C148,'Team Fixtures'!$A$2:$Q$21,2,FALSE)</f>
        <v>5.6022408963585429E-2</v>
      </c>
      <c r="AH148" s="3">
        <f>VLOOKUP($C148,'Team Fixtures'!$A$2:$Q$21,12,FALSE)</f>
        <v>0.82101806239737274</v>
      </c>
      <c r="AI148" s="3">
        <f>VLOOKUP($C148,'Team Fixtures'!$A$2:$Q$21,13,FALSE)</f>
        <v>-0.76499565343378728</v>
      </c>
      <c r="AJ148" s="3" t="str">
        <f>VLOOKUP($C148,'Team Fixtures'!$A$2:$Q$21,14,FALSE)</f>
        <v>A</v>
      </c>
      <c r="AK148" s="22">
        <f t="shared" si="53"/>
        <v>0</v>
      </c>
      <c r="AL148" s="5">
        <f t="shared" si="44"/>
        <v>0</v>
      </c>
      <c r="AM148" s="20">
        <f t="shared" si="45"/>
        <v>0</v>
      </c>
      <c r="AN148" s="3">
        <f>VLOOKUP($C148,'Team Fixtures'!$A$2:$Q$21,2,FALSE)</f>
        <v>5.6022408963585429E-2</v>
      </c>
      <c r="AO148" s="3">
        <f>VLOOKUP($C148,'Team Fixtures'!$A$2:$Q$21,16,FALSE)</f>
        <v>6.3492063492063489E-2</v>
      </c>
      <c r="AP148" s="3">
        <f>VLOOKUP($C148,'Team Fixtures'!$A$2:$Q$21,17,FALSE)</f>
        <v>-7.4696545284780591E-3</v>
      </c>
      <c r="AQ148" s="3" t="str">
        <f>VLOOKUP($C148,'Team Fixtures'!$A$2:$V$21,18,FALSE)</f>
        <v>A</v>
      </c>
      <c r="AR148" s="22">
        <f t="shared" si="54"/>
        <v>0</v>
      </c>
      <c r="AS148" s="5">
        <f t="shared" si="46"/>
        <v>0</v>
      </c>
      <c r="AT148" s="20">
        <f t="shared" si="47"/>
        <v>0</v>
      </c>
      <c r="AU148" s="3">
        <f>VLOOKUP($C148,'Team Fixtures'!$A$2:$Q$21,2,FALSE)</f>
        <v>5.6022408963585429E-2</v>
      </c>
      <c r="AV148" s="3">
        <f>VLOOKUP($C148,'Team Fixtures'!$A$2:$V$21,20,FALSE)</f>
        <v>0.52910052910052907</v>
      </c>
      <c r="AW148" s="3">
        <f>VLOOKUP($C148,'Team Fixtures'!$A$2:$V$21,21,FALSE)</f>
        <v>-0.47307812013694361</v>
      </c>
      <c r="AX148" s="3" t="str">
        <f>VLOOKUP($C148,'Team Fixtures'!$A$2:$V$21,22,FALSE)</f>
        <v>H</v>
      </c>
      <c r="AY148" s="22">
        <f t="shared" si="55"/>
        <v>0</v>
      </c>
      <c r="AZ148" s="5">
        <f t="shared" si="56"/>
        <v>0</v>
      </c>
      <c r="BA148" s="20">
        <f t="shared" si="48"/>
        <v>0</v>
      </c>
      <c r="BB148" s="15">
        <f t="shared" si="49"/>
        <v>0</v>
      </c>
    </row>
    <row r="149" spans="1:54" x14ac:dyDescent="0.25">
      <c r="A149" t="str">
        <f>'Players Full'!CU149</f>
        <v>Rico Henry</v>
      </c>
      <c r="B149" t="str">
        <f>VLOOKUP(_xlfn.CONCAT('Players Full'!AK149,'Players Full'!BV149),'Players Summarised'!$A$1:$T$1000,20,0)</f>
        <v>DEF</v>
      </c>
      <c r="C149" t="str">
        <f>VLOOKUP('Players Full'!CF149,Teams!$A$1:$G$21,6,0)</f>
        <v>Brentford</v>
      </c>
      <c r="D149">
        <f>'Players Full'!BD149/10</f>
        <v>4.5</v>
      </c>
      <c r="E149" s="10">
        <f>IFERROR(VLOOKUP($A149,'Starting Lineups'!$A$2:$C$510,3,FALSE),0)</f>
        <v>1</v>
      </c>
      <c r="F149" s="5">
        <f>VLOOKUP(A149,'Score &amp; Assist'!$A$1:$G$2000,6,0)</f>
        <v>6.3492063492063489E-2</v>
      </c>
      <c r="G149" s="5">
        <f t="shared" si="38"/>
        <v>0.01</v>
      </c>
      <c r="H149" s="5">
        <f t="shared" si="50"/>
        <v>0</v>
      </c>
      <c r="I149" s="5">
        <f>VLOOKUP(A149,'Score &amp; Assist'!$A$1:$G$2000,7,0)</f>
        <v>7.3260073260073263E-2</v>
      </c>
      <c r="J149" s="5">
        <f>VLOOKUP(A149,'Yellow Card'!$C$1:$E$987,3,0)</f>
        <v>0.13605442176870747</v>
      </c>
      <c r="K149" s="5">
        <f>VLOOKUP(C149,'Team Clean Sheet'!$C$2:$F$21,4,0)</f>
        <v>0.21699819168173598</v>
      </c>
      <c r="L149" s="5">
        <f>VLOOKUP(C149,'Team Total Goals'!$D$2:$N$21,10,0)</f>
        <v>0.4864864864864864</v>
      </c>
      <c r="M149" s="5">
        <f>VLOOKUP(C149,'Team Total Goals'!$D$2:$N$21,11,0)</f>
        <v>8.7136929460580922E-2</v>
      </c>
      <c r="N149" s="5" t="e">
        <f>VLOOKUP(A149,'Goalkeeper Saves'!$D$2:$N$15,10,0)</f>
        <v>#N/A</v>
      </c>
      <c r="O149" s="5" t="e">
        <f>VLOOKUP(A149,'Goalkeeper Saves'!$D$2:$N$15,11,0)</f>
        <v>#N/A</v>
      </c>
      <c r="P149" s="5">
        <f>IF(B149="DEF",IFERROR(VLOOKUP(A149,'Defensive Contribution - DEF'!A147:H645,8,FALSE),'Defensive Contribution - DEF'!K$2),0)</f>
        <v>0.29152339856241527</v>
      </c>
      <c r="Q149" s="5">
        <f>IF(B149="MID",IFERROR(VLOOKUP(A149,'Defensive Contribution - MID'!A$2:I$500,9,FALSE),'Defensive Contribution - MID'!L$2),0)</f>
        <v>0</v>
      </c>
      <c r="R149" s="22">
        <f t="shared" si="51"/>
        <v>2.8284709109215331</v>
      </c>
      <c r="S149" s="5">
        <f t="shared" si="39"/>
        <v>4.5492292766696307E-2</v>
      </c>
      <c r="T149" s="20">
        <f t="shared" si="40"/>
        <v>2.9194554964549257</v>
      </c>
      <c r="U149" s="3">
        <f>VLOOKUP($C149,'Team Fixtures'!$A$2:$Q$21,2,FALSE)</f>
        <v>5.6022408963585429E-2</v>
      </c>
      <c r="V149" s="3">
        <f>VLOOKUP($C149,'Team Fixtures'!$A$2:$Q$21,4,FALSE)</f>
        <v>0.42328042328042326</v>
      </c>
      <c r="W149" s="3">
        <f>VLOOKUP($C149,'Team Fixtures'!$A$2:$Q$21,5,FALSE)</f>
        <v>-0.3672580143168378</v>
      </c>
      <c r="X149" s="3" t="str">
        <f>VLOOKUP($C149,'Team Fixtures'!$A$2:$Q$21,6,FALSE)</f>
        <v>H</v>
      </c>
      <c r="Y149" s="25">
        <f t="shared" si="41"/>
        <v>0.83445488018008662</v>
      </c>
      <c r="Z149" s="3">
        <f>VLOOKUP($C149,'Team Fixtures'!$A$2:$Q$21,2,FALSE)</f>
        <v>5.6022408963585429E-2</v>
      </c>
      <c r="AA149" s="3">
        <f>VLOOKUP($C149,'Team Fixtures'!$A$2:$Q$21,8,FALSE)</f>
        <v>1.8674136321195144E-2</v>
      </c>
      <c r="AB149" s="3">
        <f>VLOOKUP($C149,'Team Fixtures'!$A$2:$Q$21,9,FALSE)</f>
        <v>3.7348272642390282E-2</v>
      </c>
      <c r="AC149" s="3" t="str">
        <f>VLOOKUP($C149,'Team Fixtures'!$A$2:$Q$21,10,FALSE)</f>
        <v>A</v>
      </c>
      <c r="AD149" s="22">
        <f t="shared" si="52"/>
        <v>2.4421759574776427</v>
      </c>
      <c r="AE149" s="5">
        <f t="shared" si="42"/>
        <v>3.640586287178911E-2</v>
      </c>
      <c r="AF149" s="20">
        <f t="shared" si="43"/>
        <v>2.514987683221221</v>
      </c>
      <c r="AG149" s="3">
        <f>VLOOKUP($C149,'Team Fixtures'!$A$2:$Q$21,2,FALSE)</f>
        <v>5.6022408963585429E-2</v>
      </c>
      <c r="AH149" s="3">
        <f>VLOOKUP($C149,'Team Fixtures'!$A$2:$Q$21,12,FALSE)</f>
        <v>0.82101806239737274</v>
      </c>
      <c r="AI149" s="3">
        <f>VLOOKUP($C149,'Team Fixtures'!$A$2:$Q$21,13,FALSE)</f>
        <v>-0.76499565343378728</v>
      </c>
      <c r="AJ149" s="3" t="str">
        <f>VLOOKUP($C149,'Team Fixtures'!$A$2:$Q$21,14,FALSE)</f>
        <v>A</v>
      </c>
      <c r="AK149" s="22">
        <f t="shared" si="53"/>
        <v>2.4321331604071861</v>
      </c>
      <c r="AL149" s="5">
        <f t="shared" si="44"/>
        <v>3.616963619909784E-2</v>
      </c>
      <c r="AM149" s="20">
        <f t="shared" si="45"/>
        <v>2.5044724328053816</v>
      </c>
      <c r="AN149" s="3">
        <f>VLOOKUP($C149,'Team Fixtures'!$A$2:$Q$21,2,FALSE)</f>
        <v>5.6022408963585429E-2</v>
      </c>
      <c r="AO149" s="3">
        <f>VLOOKUP($C149,'Team Fixtures'!$A$2:$Q$21,16,FALSE)</f>
        <v>6.3492063492063489E-2</v>
      </c>
      <c r="AP149" s="3">
        <f>VLOOKUP($C149,'Team Fixtures'!$A$2:$Q$21,17,FALSE)</f>
        <v>-7.4696545284780591E-3</v>
      </c>
      <c r="AQ149" s="3" t="str">
        <f>VLOOKUP($C149,'Team Fixtures'!$A$2:$V$21,18,FALSE)</f>
        <v>A</v>
      </c>
      <c r="AR149" s="22">
        <f t="shared" si="54"/>
        <v>2.4416149794069337</v>
      </c>
      <c r="AS149" s="5">
        <f t="shared" si="46"/>
        <v>3.6392667545609894E-2</v>
      </c>
      <c r="AT149" s="20">
        <f t="shared" si="47"/>
        <v>2.5144003144981535</v>
      </c>
      <c r="AU149" s="3">
        <f>VLOOKUP($C149,'Team Fixtures'!$A$2:$Q$21,2,FALSE)</f>
        <v>5.6022408963585429E-2</v>
      </c>
      <c r="AV149" s="3">
        <f>VLOOKUP($C149,'Team Fixtures'!$A$2:$V$21,20,FALSE)</f>
        <v>0.52910052910052907</v>
      </c>
      <c r="AW149" s="3">
        <f>VLOOKUP($C149,'Team Fixtures'!$A$2:$V$21,21,FALSE)</f>
        <v>-0.47307812013694361</v>
      </c>
      <c r="AX149" s="3" t="str">
        <f>VLOOKUP($C149,'Team Fixtures'!$A$2:$V$21,22,FALSE)</f>
        <v>H</v>
      </c>
      <c r="AY149" s="22">
        <f t="shared" si="55"/>
        <v>2.8271463793656921</v>
      </c>
      <c r="AZ149" s="5">
        <f t="shared" si="56"/>
        <v>4.5461137135439811E-2</v>
      </c>
      <c r="BA149" s="20">
        <f t="shared" si="48"/>
        <v>2.9180686536365719</v>
      </c>
      <c r="BB149" s="15">
        <f t="shared" si="49"/>
        <v>9.3604733645853422</v>
      </c>
    </row>
    <row r="150" spans="1:54" x14ac:dyDescent="0.25">
      <c r="A150" t="str">
        <f>'Players Full'!CU150</f>
        <v>Michael Kayode</v>
      </c>
      <c r="B150" t="str">
        <f>VLOOKUP(_xlfn.CONCAT('Players Full'!AK150,'Players Full'!BV150),'Players Summarised'!$A$1:$T$1000,20,0)</f>
        <v>DEF</v>
      </c>
      <c r="C150" t="str">
        <f>VLOOKUP('Players Full'!CF150,Teams!$A$1:$G$21,6,0)</f>
        <v>Brentford</v>
      </c>
      <c r="D150">
        <f>'Players Full'!BD150/10</f>
        <v>4.5</v>
      </c>
      <c r="E150" s="10">
        <f>IFERROR(VLOOKUP($A150,'Starting Lineups'!$A$2:$C$510,3,FALSE),0)</f>
        <v>1</v>
      </c>
      <c r="F150" s="5">
        <f>VLOOKUP(A150,'Score &amp; Assist'!$A$1:$G$2000,6,0)</f>
        <v>7.9365079365079361E-2</v>
      </c>
      <c r="G150" s="5">
        <f t="shared" si="38"/>
        <v>0.01</v>
      </c>
      <c r="H150" s="5">
        <f t="shared" si="50"/>
        <v>0</v>
      </c>
      <c r="I150" s="5">
        <f>VLOOKUP(A150,'Score &amp; Assist'!$A$1:$G$2000,7,0)</f>
        <v>6.3492063492063489E-2</v>
      </c>
      <c r="J150" s="5">
        <f>VLOOKUP(A150,'Yellow Card'!$C$1:$E$987,3,0)</f>
        <v>0.29761904761904762</v>
      </c>
      <c r="K150" s="5">
        <f>VLOOKUP(C150,'Team Clean Sheet'!$C$2:$F$21,4,0)</f>
        <v>0.21699819168173598</v>
      </c>
      <c r="L150" s="5">
        <f>VLOOKUP(C150,'Team Total Goals'!$D$2:$N$21,10,0)</f>
        <v>0.4864864864864864</v>
      </c>
      <c r="M150" s="5">
        <f>VLOOKUP(C150,'Team Total Goals'!$D$2:$N$21,11,0)</f>
        <v>8.7136929460580922E-2</v>
      </c>
      <c r="N150" s="5" t="e">
        <f>VLOOKUP(A150,'Goalkeeper Saves'!$D$2:$N$15,10,0)</f>
        <v>#N/A</v>
      </c>
      <c r="O150" s="5" t="e">
        <f>VLOOKUP(A150,'Goalkeeper Saves'!$D$2:$N$15,11,0)</f>
        <v>#N/A</v>
      </c>
      <c r="P150" s="5">
        <f>IF(B150="DEF",IFERROR(VLOOKUP(A150,'Defensive Contribution - DEF'!A148:H646,8,FALSE),'Defensive Contribution - DEF'!K$2),0)</f>
        <v>0.29152339856241527</v>
      </c>
      <c r="Q150" s="5">
        <f>IF(B150="MID",IFERROR(VLOOKUP(A150,'Defensive Contribution - MID'!A$2:I$500,9,FALSE),'Defensive Contribution - MID'!L$2),0)</f>
        <v>0</v>
      </c>
      <c r="R150" s="22">
        <f t="shared" si="51"/>
        <v>2.732840351005259</v>
      </c>
      <c r="S150" s="5">
        <f t="shared" si="39"/>
        <v>4.3242870736345709E-2</v>
      </c>
      <c r="T150" s="20">
        <f t="shared" si="40"/>
        <v>2.8193260924779504</v>
      </c>
      <c r="U150" s="3">
        <f>VLOOKUP($C150,'Team Fixtures'!$A$2:$Q$21,2,FALSE)</f>
        <v>5.6022408963585429E-2</v>
      </c>
      <c r="V150" s="3">
        <f>VLOOKUP($C150,'Team Fixtures'!$A$2:$Q$21,4,FALSE)</f>
        <v>0.42328042328042326</v>
      </c>
      <c r="W150" s="3">
        <f>VLOOKUP($C150,'Team Fixtures'!$A$2:$Q$21,5,FALSE)</f>
        <v>-0.3672580143168378</v>
      </c>
      <c r="X150" s="3" t="str">
        <f>VLOOKUP($C150,'Team Fixtures'!$A$2:$Q$21,6,FALSE)</f>
        <v>H</v>
      </c>
      <c r="Y150" s="25">
        <f t="shared" si="41"/>
        <v>0.80624197294870559</v>
      </c>
      <c r="Z150" s="3">
        <f>VLOOKUP($C150,'Team Fixtures'!$A$2:$Q$21,2,FALSE)</f>
        <v>5.6022408963585429E-2</v>
      </c>
      <c r="AA150" s="3">
        <f>VLOOKUP($C150,'Team Fixtures'!$A$2:$Q$21,8,FALSE)</f>
        <v>1.8674136321195144E-2</v>
      </c>
      <c r="AB150" s="3">
        <f>VLOOKUP($C150,'Team Fixtures'!$A$2:$Q$21,9,FALSE)</f>
        <v>3.7348272642390282E-2</v>
      </c>
      <c r="AC150" s="3" t="str">
        <f>VLOOKUP($C150,'Team Fixtures'!$A$2:$Q$21,10,FALSE)</f>
        <v>A</v>
      </c>
      <c r="AD150" s="22">
        <f t="shared" si="52"/>
        <v>2.3596060242582979</v>
      </c>
      <c r="AE150" s="5">
        <f t="shared" si="42"/>
        <v>3.4463652902603684E-2</v>
      </c>
      <c r="AF150" s="20">
        <f t="shared" si="43"/>
        <v>2.4285333300635052</v>
      </c>
      <c r="AG150" s="3">
        <f>VLOOKUP($C150,'Team Fixtures'!$A$2:$Q$21,2,FALSE)</f>
        <v>5.6022408963585429E-2</v>
      </c>
      <c r="AH150" s="3">
        <f>VLOOKUP($C150,'Team Fixtures'!$A$2:$Q$21,12,FALSE)</f>
        <v>0.82101806239737274</v>
      </c>
      <c r="AI150" s="3">
        <f>VLOOKUP($C150,'Team Fixtures'!$A$2:$Q$21,13,FALSE)</f>
        <v>-0.76499565343378728</v>
      </c>
      <c r="AJ150" s="3" t="str">
        <f>VLOOKUP($C150,'Team Fixtures'!$A$2:$Q$21,14,FALSE)</f>
        <v>A</v>
      </c>
      <c r="AK150" s="22">
        <f t="shared" si="53"/>
        <v>2.349902774009152</v>
      </c>
      <c r="AL150" s="5">
        <f t="shared" si="44"/>
        <v>3.4235413050243274E-2</v>
      </c>
      <c r="AM150" s="20">
        <f t="shared" si="45"/>
        <v>2.4183736001096388</v>
      </c>
      <c r="AN150" s="3">
        <f>VLOOKUP($C150,'Team Fixtures'!$A$2:$Q$21,2,FALSE)</f>
        <v>5.6022408963585429E-2</v>
      </c>
      <c r="AO150" s="3">
        <f>VLOOKUP($C150,'Team Fixtures'!$A$2:$Q$21,16,FALSE)</f>
        <v>6.3492063492063489E-2</v>
      </c>
      <c r="AP150" s="3">
        <f>VLOOKUP($C150,'Team Fixtures'!$A$2:$Q$21,17,FALSE)</f>
        <v>-7.4696545284780591E-3</v>
      </c>
      <c r="AQ150" s="3" t="str">
        <f>VLOOKUP($C150,'Team Fixtures'!$A$2:$V$21,18,FALSE)</f>
        <v>A</v>
      </c>
      <c r="AR150" s="22">
        <f t="shared" si="54"/>
        <v>2.3590640128479126</v>
      </c>
      <c r="AS150" s="5">
        <f t="shared" si="46"/>
        <v>3.4450903710208605E-2</v>
      </c>
      <c r="AT150" s="20">
        <f t="shared" si="47"/>
        <v>2.4279658202683296</v>
      </c>
      <c r="AU150" s="3">
        <f>VLOOKUP($C150,'Team Fixtures'!$A$2:$Q$21,2,FALSE)</f>
        <v>5.6022408963585429E-2</v>
      </c>
      <c r="AV150" s="3">
        <f>VLOOKUP($C150,'Team Fixtures'!$A$2:$V$21,20,FALSE)</f>
        <v>0.52910052910052907</v>
      </c>
      <c r="AW150" s="3">
        <f>VLOOKUP($C150,'Team Fixtures'!$A$2:$V$21,21,FALSE)</f>
        <v>-0.47307812013694361</v>
      </c>
      <c r="AX150" s="3" t="str">
        <f>VLOOKUP($C150,'Team Fixtures'!$A$2:$V$21,22,FALSE)</f>
        <v>H</v>
      </c>
      <c r="AY150" s="22">
        <f t="shared" si="55"/>
        <v>2.7315606018418488</v>
      </c>
      <c r="AZ150" s="5">
        <f t="shared" si="56"/>
        <v>4.3212768476523972E-2</v>
      </c>
      <c r="BA150" s="20">
        <f t="shared" si="48"/>
        <v>2.8179861387948968</v>
      </c>
      <c r="BB150" s="15">
        <f t="shared" si="49"/>
        <v>9.0390165997742162</v>
      </c>
    </row>
    <row r="151" spans="1:54" x14ac:dyDescent="0.25">
      <c r="A151" t="str">
        <f>'Players Full'!CU151</f>
        <v>Ethan Pinnock</v>
      </c>
      <c r="B151" t="str">
        <f>VLOOKUP(_xlfn.CONCAT('Players Full'!AK151,'Players Full'!BV151),'Players Summarised'!$A$1:$T$1000,20,0)</f>
        <v>DEF</v>
      </c>
      <c r="C151" t="str">
        <f>VLOOKUP('Players Full'!CF151,Teams!$A$1:$G$21,6,0)</f>
        <v>Brentford</v>
      </c>
      <c r="D151">
        <f>'Players Full'!BD151/10</f>
        <v>4.5</v>
      </c>
      <c r="E151" s="10">
        <f>IFERROR(VLOOKUP($A151,'Starting Lineups'!$A$2:$C$510,3,FALSE),0)</f>
        <v>0</v>
      </c>
      <c r="F151" s="5">
        <f>VLOOKUP(A151,'Score &amp; Assist'!$A$1:$G$2000,6,0)</f>
        <v>7.9365079365079361E-2</v>
      </c>
      <c r="G151" s="5">
        <f t="shared" si="38"/>
        <v>0.01</v>
      </c>
      <c r="H151" s="5">
        <f t="shared" si="50"/>
        <v>0</v>
      </c>
      <c r="I151" s="5">
        <f>VLOOKUP(A151,'Score &amp; Assist'!$A$1:$G$2000,7,0)</f>
        <v>4.1407867494824016E-2</v>
      </c>
      <c r="J151" s="5">
        <f>VLOOKUP(A151,'Yellow Card'!$C$1:$E$987,3,0)</f>
        <v>0.13605442176870747</v>
      </c>
      <c r="K151" s="5">
        <f>VLOOKUP(C151,'Team Clean Sheet'!$C$2:$F$21,4,0)</f>
        <v>0.21699819168173598</v>
      </c>
      <c r="L151" s="5">
        <f>VLOOKUP(C151,'Team Total Goals'!$D$2:$N$21,10,0)</f>
        <v>0.4864864864864864</v>
      </c>
      <c r="M151" s="5">
        <f>VLOOKUP(C151,'Team Total Goals'!$D$2:$N$21,11,0)</f>
        <v>8.7136929460580922E-2</v>
      </c>
      <c r="N151" s="5" t="e">
        <f>VLOOKUP(A151,'Goalkeeper Saves'!$D$2:$N$15,10,0)</f>
        <v>#N/A</v>
      </c>
      <c r="O151" s="5" t="e">
        <f>VLOOKUP(A151,'Goalkeeper Saves'!$D$2:$N$15,11,0)</f>
        <v>#N/A</v>
      </c>
      <c r="P151" s="5">
        <f>IF(B151="DEF",IFERROR(VLOOKUP(A151,'Defensive Contribution - DEF'!A149:H647,8,FALSE),'Defensive Contribution - DEF'!K$2),0)</f>
        <v>0.29152339856241527</v>
      </c>
      <c r="Q151" s="5">
        <f>IF(B151="MID",IFERROR(VLOOKUP(A151,'Defensive Contribution - MID'!A$2:I$500,9,FALSE),'Defensive Contribution - MID'!L$2),0)</f>
        <v>0</v>
      </c>
      <c r="R151" s="22">
        <f t="shared" si="51"/>
        <v>0</v>
      </c>
      <c r="S151" s="5">
        <f t="shared" si="39"/>
        <v>0</v>
      </c>
      <c r="T151" s="20">
        <f t="shared" si="40"/>
        <v>0</v>
      </c>
      <c r="U151" s="3">
        <f>VLOOKUP($C151,'Team Fixtures'!$A$2:$Q$21,2,FALSE)</f>
        <v>5.6022408963585429E-2</v>
      </c>
      <c r="V151" s="3">
        <f>VLOOKUP($C151,'Team Fixtures'!$A$2:$Q$21,4,FALSE)</f>
        <v>0.42328042328042326</v>
      </c>
      <c r="W151" s="3">
        <f>VLOOKUP($C151,'Team Fixtures'!$A$2:$Q$21,5,FALSE)</f>
        <v>-0.3672580143168378</v>
      </c>
      <c r="X151" s="3" t="str">
        <f>VLOOKUP($C151,'Team Fixtures'!$A$2:$Q$21,6,FALSE)</f>
        <v>H</v>
      </c>
      <c r="Y151" s="25">
        <f t="shared" si="41"/>
        <v>0</v>
      </c>
      <c r="Z151" s="3">
        <f>VLOOKUP($C151,'Team Fixtures'!$A$2:$Q$21,2,FALSE)</f>
        <v>5.6022408963585429E-2</v>
      </c>
      <c r="AA151" s="3">
        <f>VLOOKUP($C151,'Team Fixtures'!$A$2:$Q$21,8,FALSE)</f>
        <v>1.8674136321195144E-2</v>
      </c>
      <c r="AB151" s="3">
        <f>VLOOKUP($C151,'Team Fixtures'!$A$2:$Q$21,9,FALSE)</f>
        <v>3.7348272642390282E-2</v>
      </c>
      <c r="AC151" s="3" t="str">
        <f>VLOOKUP($C151,'Team Fixtures'!$A$2:$Q$21,10,FALSE)</f>
        <v>A</v>
      </c>
      <c r="AD151" s="22">
        <f t="shared" si="52"/>
        <v>0</v>
      </c>
      <c r="AE151" s="5">
        <f t="shared" si="42"/>
        <v>0</v>
      </c>
      <c r="AF151" s="20">
        <f t="shared" si="43"/>
        <v>0</v>
      </c>
      <c r="AG151" s="3">
        <f>VLOOKUP($C151,'Team Fixtures'!$A$2:$Q$21,2,FALSE)</f>
        <v>5.6022408963585429E-2</v>
      </c>
      <c r="AH151" s="3">
        <f>VLOOKUP($C151,'Team Fixtures'!$A$2:$Q$21,12,FALSE)</f>
        <v>0.82101806239737274</v>
      </c>
      <c r="AI151" s="3">
        <f>VLOOKUP($C151,'Team Fixtures'!$A$2:$Q$21,13,FALSE)</f>
        <v>-0.76499565343378728</v>
      </c>
      <c r="AJ151" s="3" t="str">
        <f>VLOOKUP($C151,'Team Fixtures'!$A$2:$Q$21,14,FALSE)</f>
        <v>A</v>
      </c>
      <c r="AK151" s="22">
        <f t="shared" si="53"/>
        <v>0</v>
      </c>
      <c r="AL151" s="5">
        <f t="shared" si="44"/>
        <v>0</v>
      </c>
      <c r="AM151" s="20">
        <f t="shared" si="45"/>
        <v>0</v>
      </c>
      <c r="AN151" s="3">
        <f>VLOOKUP($C151,'Team Fixtures'!$A$2:$Q$21,2,FALSE)</f>
        <v>5.6022408963585429E-2</v>
      </c>
      <c r="AO151" s="3">
        <f>VLOOKUP($C151,'Team Fixtures'!$A$2:$Q$21,16,FALSE)</f>
        <v>6.3492063492063489E-2</v>
      </c>
      <c r="AP151" s="3">
        <f>VLOOKUP($C151,'Team Fixtures'!$A$2:$Q$21,17,FALSE)</f>
        <v>-7.4696545284780591E-3</v>
      </c>
      <c r="AQ151" s="3" t="str">
        <f>VLOOKUP($C151,'Team Fixtures'!$A$2:$V$21,18,FALSE)</f>
        <v>A</v>
      </c>
      <c r="AR151" s="22">
        <f t="shared" si="54"/>
        <v>0</v>
      </c>
      <c r="AS151" s="5">
        <f t="shared" si="46"/>
        <v>0</v>
      </c>
      <c r="AT151" s="20">
        <f t="shared" si="47"/>
        <v>0</v>
      </c>
      <c r="AU151" s="3">
        <f>VLOOKUP($C151,'Team Fixtures'!$A$2:$Q$21,2,FALSE)</f>
        <v>5.6022408963585429E-2</v>
      </c>
      <c r="AV151" s="3">
        <f>VLOOKUP($C151,'Team Fixtures'!$A$2:$V$21,20,FALSE)</f>
        <v>0.52910052910052907</v>
      </c>
      <c r="AW151" s="3">
        <f>VLOOKUP($C151,'Team Fixtures'!$A$2:$V$21,21,FALSE)</f>
        <v>-0.47307812013694361</v>
      </c>
      <c r="AX151" s="3" t="str">
        <f>VLOOKUP($C151,'Team Fixtures'!$A$2:$V$21,22,FALSE)</f>
        <v>H</v>
      </c>
      <c r="AY151" s="22">
        <f t="shared" si="55"/>
        <v>0</v>
      </c>
      <c r="AZ151" s="5">
        <f t="shared" si="56"/>
        <v>0</v>
      </c>
      <c r="BA151" s="20">
        <f t="shared" si="48"/>
        <v>0</v>
      </c>
      <c r="BB151" s="15">
        <f t="shared" si="49"/>
        <v>0</v>
      </c>
    </row>
    <row r="152" spans="1:54" x14ac:dyDescent="0.25">
      <c r="A152" t="str">
        <f>'Players Full'!CU152</f>
        <v>Mads Roerslev Rasmussen</v>
      </c>
      <c r="B152" t="str">
        <f>VLOOKUP(_xlfn.CONCAT('Players Full'!AK152,'Players Full'!BV152),'Players Summarised'!$A$1:$T$1000,20,0)</f>
        <v>DEF</v>
      </c>
      <c r="C152" t="str">
        <f>VLOOKUP('Players Full'!CF152,Teams!$A$1:$G$21,6,0)</f>
        <v>Brentford</v>
      </c>
      <c r="D152">
        <f>'Players Full'!BD152/10</f>
        <v>4.5</v>
      </c>
      <c r="E152" s="10">
        <f>IFERROR(VLOOKUP($A152,'Starting Lineups'!$A$2:$C$510,3,FALSE),0)</f>
        <v>0</v>
      </c>
      <c r="F152" s="5" t="e">
        <f>VLOOKUP(A152,'Score &amp; Assist'!$A$1:$G$2000,6,0)</f>
        <v>#N/A</v>
      </c>
      <c r="G152" s="5" t="e">
        <f t="shared" si="38"/>
        <v>#N/A</v>
      </c>
      <c r="H152" s="5" t="e">
        <f t="shared" si="50"/>
        <v>#N/A</v>
      </c>
      <c r="I152" s="5" t="e">
        <f>VLOOKUP(A152,'Score &amp; Assist'!$A$1:$G$2000,7,0)</f>
        <v>#N/A</v>
      </c>
      <c r="J152" s="5" t="e">
        <f>VLOOKUP(A152,'Yellow Card'!$C$1:$E$987,3,0)</f>
        <v>#N/A</v>
      </c>
      <c r="K152" s="5">
        <f>VLOOKUP(C152,'Team Clean Sheet'!$C$2:$F$21,4,0)</f>
        <v>0.21699819168173598</v>
      </c>
      <c r="L152" s="5">
        <f>VLOOKUP(C152,'Team Total Goals'!$D$2:$N$21,10,0)</f>
        <v>0.4864864864864864</v>
      </c>
      <c r="M152" s="5">
        <f>VLOOKUP(C152,'Team Total Goals'!$D$2:$N$21,11,0)</f>
        <v>8.7136929460580922E-2</v>
      </c>
      <c r="N152" s="5" t="e">
        <f>VLOOKUP(A152,'Goalkeeper Saves'!$D$2:$N$15,10,0)</f>
        <v>#N/A</v>
      </c>
      <c r="O152" s="5" t="e">
        <f>VLOOKUP(A152,'Goalkeeper Saves'!$D$2:$N$15,11,0)</f>
        <v>#N/A</v>
      </c>
      <c r="P152" s="5">
        <f>IF(B152="DEF",IFERROR(VLOOKUP(A152,'Defensive Contribution - DEF'!A150:H648,8,FALSE),'Defensive Contribution - DEF'!K$2),0)</f>
        <v>0.29152339856241527</v>
      </c>
      <c r="Q152" s="5">
        <f>IF(B152="MID",IFERROR(VLOOKUP(A152,'Defensive Contribution - MID'!A$2:I$500,9,FALSE),'Defensive Contribution - MID'!L$2),0)</f>
        <v>0</v>
      </c>
      <c r="R152" s="22">
        <f t="shared" si="51"/>
        <v>0</v>
      </c>
      <c r="S152" s="5">
        <f t="shared" si="39"/>
        <v>0</v>
      </c>
      <c r="T152" s="20">
        <f t="shared" si="40"/>
        <v>0</v>
      </c>
      <c r="U152" s="3">
        <f>VLOOKUP($C152,'Team Fixtures'!$A$2:$Q$21,2,FALSE)</f>
        <v>5.6022408963585429E-2</v>
      </c>
      <c r="V152" s="3">
        <f>VLOOKUP($C152,'Team Fixtures'!$A$2:$Q$21,4,FALSE)</f>
        <v>0.42328042328042326</v>
      </c>
      <c r="W152" s="3">
        <f>VLOOKUP($C152,'Team Fixtures'!$A$2:$Q$21,5,FALSE)</f>
        <v>-0.3672580143168378</v>
      </c>
      <c r="X152" s="3" t="str">
        <f>VLOOKUP($C152,'Team Fixtures'!$A$2:$Q$21,6,FALSE)</f>
        <v>H</v>
      </c>
      <c r="Y152" s="25">
        <f t="shared" si="41"/>
        <v>0</v>
      </c>
      <c r="Z152" s="3">
        <f>VLOOKUP($C152,'Team Fixtures'!$A$2:$Q$21,2,FALSE)</f>
        <v>5.6022408963585429E-2</v>
      </c>
      <c r="AA152" s="3">
        <f>VLOOKUP($C152,'Team Fixtures'!$A$2:$Q$21,8,FALSE)</f>
        <v>1.8674136321195144E-2</v>
      </c>
      <c r="AB152" s="3">
        <f>VLOOKUP($C152,'Team Fixtures'!$A$2:$Q$21,9,FALSE)</f>
        <v>3.7348272642390282E-2</v>
      </c>
      <c r="AC152" s="3" t="str">
        <f>VLOOKUP($C152,'Team Fixtures'!$A$2:$Q$21,10,FALSE)</f>
        <v>A</v>
      </c>
      <c r="AD152" s="22">
        <f t="shared" si="52"/>
        <v>0</v>
      </c>
      <c r="AE152" s="5">
        <f t="shared" si="42"/>
        <v>0</v>
      </c>
      <c r="AF152" s="20">
        <f t="shared" si="43"/>
        <v>0</v>
      </c>
      <c r="AG152" s="3">
        <f>VLOOKUP($C152,'Team Fixtures'!$A$2:$Q$21,2,FALSE)</f>
        <v>5.6022408963585429E-2</v>
      </c>
      <c r="AH152" s="3">
        <f>VLOOKUP($C152,'Team Fixtures'!$A$2:$Q$21,12,FALSE)</f>
        <v>0.82101806239737274</v>
      </c>
      <c r="AI152" s="3">
        <f>VLOOKUP($C152,'Team Fixtures'!$A$2:$Q$21,13,FALSE)</f>
        <v>-0.76499565343378728</v>
      </c>
      <c r="AJ152" s="3" t="str">
        <f>VLOOKUP($C152,'Team Fixtures'!$A$2:$Q$21,14,FALSE)</f>
        <v>A</v>
      </c>
      <c r="AK152" s="22">
        <f t="shared" si="53"/>
        <v>0</v>
      </c>
      <c r="AL152" s="5">
        <f t="shared" si="44"/>
        <v>0</v>
      </c>
      <c r="AM152" s="20">
        <f t="shared" si="45"/>
        <v>0</v>
      </c>
      <c r="AN152" s="3">
        <f>VLOOKUP($C152,'Team Fixtures'!$A$2:$Q$21,2,FALSE)</f>
        <v>5.6022408963585429E-2</v>
      </c>
      <c r="AO152" s="3">
        <f>VLOOKUP($C152,'Team Fixtures'!$A$2:$Q$21,16,FALSE)</f>
        <v>6.3492063492063489E-2</v>
      </c>
      <c r="AP152" s="3">
        <f>VLOOKUP($C152,'Team Fixtures'!$A$2:$Q$21,17,FALSE)</f>
        <v>-7.4696545284780591E-3</v>
      </c>
      <c r="AQ152" s="3" t="str">
        <f>VLOOKUP($C152,'Team Fixtures'!$A$2:$V$21,18,FALSE)</f>
        <v>A</v>
      </c>
      <c r="AR152" s="22">
        <f t="shared" si="54"/>
        <v>0</v>
      </c>
      <c r="AS152" s="5">
        <f t="shared" si="46"/>
        <v>0</v>
      </c>
      <c r="AT152" s="20">
        <f t="shared" si="47"/>
        <v>0</v>
      </c>
      <c r="AU152" s="3">
        <f>VLOOKUP($C152,'Team Fixtures'!$A$2:$Q$21,2,FALSE)</f>
        <v>5.6022408963585429E-2</v>
      </c>
      <c r="AV152" s="3">
        <f>VLOOKUP($C152,'Team Fixtures'!$A$2:$V$21,20,FALSE)</f>
        <v>0.52910052910052907</v>
      </c>
      <c r="AW152" s="3">
        <f>VLOOKUP($C152,'Team Fixtures'!$A$2:$V$21,21,FALSE)</f>
        <v>-0.47307812013694361</v>
      </c>
      <c r="AX152" s="3" t="str">
        <f>VLOOKUP($C152,'Team Fixtures'!$A$2:$V$21,22,FALSE)</f>
        <v>H</v>
      </c>
      <c r="AY152" s="22">
        <f t="shared" si="55"/>
        <v>0</v>
      </c>
      <c r="AZ152" s="5">
        <f t="shared" si="56"/>
        <v>0</v>
      </c>
      <c r="BA152" s="20">
        <f t="shared" si="48"/>
        <v>0</v>
      </c>
      <c r="BB152" s="15">
        <f t="shared" si="49"/>
        <v>0</v>
      </c>
    </row>
    <row r="153" spans="1:54" x14ac:dyDescent="0.25">
      <c r="A153" t="str">
        <f>'Players Full'!CU153</f>
        <v>Sepp van den Berg</v>
      </c>
      <c r="B153" t="str">
        <f>VLOOKUP(_xlfn.CONCAT('Players Full'!AK153,'Players Full'!BV153),'Players Summarised'!$A$1:$T$1000,20,0)</f>
        <v>DEF</v>
      </c>
      <c r="C153" t="str">
        <f>VLOOKUP('Players Full'!CF153,Teams!$A$1:$G$21,6,0)</f>
        <v>Brentford</v>
      </c>
      <c r="D153">
        <f>'Players Full'!BD153/10</f>
        <v>4.5</v>
      </c>
      <c r="E153" s="10">
        <f>IFERROR(VLOOKUP($A153,'Starting Lineups'!$A$2:$C$510,3,FALSE),0)</f>
        <v>1</v>
      </c>
      <c r="F153" s="5">
        <f>VLOOKUP(A153,'Score &amp; Assist'!$A$1:$G$2000,6,0)</f>
        <v>5.0125313283208017E-2</v>
      </c>
      <c r="G153" s="5">
        <f t="shared" si="38"/>
        <v>0.01</v>
      </c>
      <c r="H153" s="5">
        <f t="shared" si="50"/>
        <v>0</v>
      </c>
      <c r="I153" s="5">
        <f>VLOOKUP(A153,'Score &amp; Assist'!$A$1:$G$2000,7,0)</f>
        <v>3.2840722495894911E-2</v>
      </c>
      <c r="J153" s="5">
        <f>VLOOKUP(A153,'Yellow Card'!$C$1:$E$987,3,0)</f>
        <v>0.21994941163532386</v>
      </c>
      <c r="K153" s="5">
        <f>VLOOKUP(C153,'Team Clean Sheet'!$C$2:$F$21,4,0)</f>
        <v>0.21699819168173598</v>
      </c>
      <c r="L153" s="5">
        <f>VLOOKUP(C153,'Team Total Goals'!$D$2:$N$21,10,0)</f>
        <v>0.4864864864864864</v>
      </c>
      <c r="M153" s="5">
        <f>VLOOKUP(C153,'Team Total Goals'!$D$2:$N$21,11,0)</f>
        <v>8.7136929460580922E-2</v>
      </c>
      <c r="N153" s="5" t="e">
        <f>VLOOKUP(A153,'Goalkeeper Saves'!$D$2:$N$15,10,0)</f>
        <v>#N/A</v>
      </c>
      <c r="O153" s="5" t="e">
        <f>VLOOKUP(A153,'Goalkeeper Saves'!$D$2:$N$15,11,0)</f>
        <v>#N/A</v>
      </c>
      <c r="P153" s="5">
        <f>IF(B153="DEF",IFERROR(VLOOKUP(A153,'Defensive Contribution - DEF'!A151:H649,8,FALSE),'Defensive Contribution - DEF'!K$2),0)</f>
        <v>0.29152339856241527</v>
      </c>
      <c r="Q153" s="5">
        <f>IF(B153="MID",IFERROR(VLOOKUP(A153,'Defensive Contribution - MID'!A$2:I$500,9,FALSE),'Defensive Contribution - MID'!L$2),0)</f>
        <v>0</v>
      </c>
      <c r="R153" s="22">
        <f t="shared" si="51"/>
        <v>2.5431173675092484</v>
      </c>
      <c r="S153" s="5">
        <f t="shared" si="39"/>
        <v>3.8780206718552548E-2</v>
      </c>
      <c r="T153" s="20">
        <f t="shared" si="40"/>
        <v>2.6206777809463535</v>
      </c>
      <c r="U153" s="3">
        <f>VLOOKUP($C153,'Team Fixtures'!$A$2:$Q$21,2,FALSE)</f>
        <v>5.6022408963585429E-2</v>
      </c>
      <c r="V153" s="3">
        <f>VLOOKUP($C153,'Team Fixtures'!$A$2:$Q$21,4,FALSE)</f>
        <v>0.42328042328042326</v>
      </c>
      <c r="W153" s="3">
        <f>VLOOKUP($C153,'Team Fixtures'!$A$2:$Q$21,5,FALSE)</f>
        <v>-0.3672580143168378</v>
      </c>
      <c r="X153" s="3" t="str">
        <f>VLOOKUP($C153,'Team Fixtures'!$A$2:$Q$21,6,FALSE)</f>
        <v>H</v>
      </c>
      <c r="Y153" s="25">
        <f t="shared" si="41"/>
        <v>0.75026993913733719</v>
      </c>
      <c r="Z153" s="3">
        <f>VLOOKUP($C153,'Team Fixtures'!$A$2:$Q$21,2,FALSE)</f>
        <v>5.6022408963585429E-2</v>
      </c>
      <c r="AA153" s="3">
        <f>VLOOKUP($C153,'Team Fixtures'!$A$2:$Q$21,8,FALSE)</f>
        <v>1.8674136321195144E-2</v>
      </c>
      <c r="AB153" s="3">
        <f>VLOOKUP($C153,'Team Fixtures'!$A$2:$Q$21,9,FALSE)</f>
        <v>3.7348272642390282E-2</v>
      </c>
      <c r="AC153" s="3" t="str">
        <f>VLOOKUP($C153,'Team Fixtures'!$A$2:$Q$21,10,FALSE)</f>
        <v>A</v>
      </c>
      <c r="AD153" s="22">
        <f t="shared" si="52"/>
        <v>2.1957942250682096</v>
      </c>
      <c r="AE153" s="5">
        <f t="shared" si="42"/>
        <v>3.061047176205443E-2</v>
      </c>
      <c r="AF153" s="20">
        <f t="shared" si="43"/>
        <v>2.2570151685923183</v>
      </c>
      <c r="AG153" s="3">
        <f>VLOOKUP($C153,'Team Fixtures'!$A$2:$Q$21,2,FALSE)</f>
        <v>5.6022408963585429E-2</v>
      </c>
      <c r="AH153" s="3">
        <f>VLOOKUP($C153,'Team Fixtures'!$A$2:$Q$21,12,FALSE)</f>
        <v>0.82101806239737274</v>
      </c>
      <c r="AI153" s="3">
        <f>VLOOKUP($C153,'Team Fixtures'!$A$2:$Q$21,13,FALSE)</f>
        <v>-0.76499565343378728</v>
      </c>
      <c r="AJ153" s="3" t="str">
        <f>VLOOKUP($C153,'Team Fixtures'!$A$2:$Q$21,14,FALSE)</f>
        <v>A</v>
      </c>
      <c r="AK153" s="22">
        <f t="shared" si="53"/>
        <v>2.1867646071394442</v>
      </c>
      <c r="AL153" s="5">
        <f t="shared" si="44"/>
        <v>3.0398077089134012E-2</v>
      </c>
      <c r="AM153" s="20">
        <f t="shared" si="45"/>
        <v>2.2475607613177124</v>
      </c>
      <c r="AN153" s="3">
        <f>VLOOKUP($C153,'Team Fixtures'!$A$2:$Q$21,2,FALSE)</f>
        <v>5.6022408963585429E-2</v>
      </c>
      <c r="AO153" s="3">
        <f>VLOOKUP($C153,'Team Fixtures'!$A$2:$Q$21,16,FALSE)</f>
        <v>6.3492063492063489E-2</v>
      </c>
      <c r="AP153" s="3">
        <f>VLOOKUP($C153,'Team Fixtures'!$A$2:$Q$21,17,FALSE)</f>
        <v>-7.4696545284780591E-3</v>
      </c>
      <c r="AQ153" s="3" t="str">
        <f>VLOOKUP($C153,'Team Fixtures'!$A$2:$V$21,18,FALSE)</f>
        <v>A</v>
      </c>
      <c r="AR153" s="22">
        <f t="shared" si="54"/>
        <v>2.1952898419158489</v>
      </c>
      <c r="AS153" s="5">
        <f t="shared" si="46"/>
        <v>3.05986076615446E-2</v>
      </c>
      <c r="AT153" s="20">
        <f t="shared" si="47"/>
        <v>2.2564870572389379</v>
      </c>
      <c r="AU153" s="3">
        <f>VLOOKUP($C153,'Team Fixtures'!$A$2:$Q$21,2,FALSE)</f>
        <v>5.6022408963585429E-2</v>
      </c>
      <c r="AV153" s="3">
        <f>VLOOKUP($C153,'Team Fixtures'!$A$2:$V$21,20,FALSE)</f>
        <v>0.52910052910052907</v>
      </c>
      <c r="AW153" s="3">
        <f>VLOOKUP($C153,'Team Fixtures'!$A$2:$V$21,21,FALSE)</f>
        <v>-0.47307812013694361</v>
      </c>
      <c r="AX153" s="3" t="str">
        <f>VLOOKUP($C153,'Team Fixtures'!$A$2:$V$21,22,FALSE)</f>
        <v>H</v>
      </c>
      <c r="AY153" s="22">
        <f t="shared" si="55"/>
        <v>2.5419264628439513</v>
      </c>
      <c r="AZ153" s="5">
        <f t="shared" si="56"/>
        <v>3.8752194259015424E-2</v>
      </c>
      <c r="BA153" s="20">
        <f t="shared" si="48"/>
        <v>2.6194308513619822</v>
      </c>
      <c r="BB153" s="15">
        <f t="shared" si="49"/>
        <v>8.4012734291984312</v>
      </c>
    </row>
    <row r="154" spans="1:54" x14ac:dyDescent="0.25">
      <c r="A154" t="str">
        <f>'Players Full'!CU154</f>
        <v>Benjamin Arthur</v>
      </c>
      <c r="B154" t="str">
        <f>VLOOKUP(_xlfn.CONCAT('Players Full'!AK154,'Players Full'!BV154),'Players Summarised'!$A$1:$T$1000,20,0)</f>
        <v>DEF</v>
      </c>
      <c r="C154" t="str">
        <f>VLOOKUP('Players Full'!CF154,Teams!$A$1:$G$21,6,0)</f>
        <v>Brentford</v>
      </c>
      <c r="D154">
        <f>'Players Full'!BD154/10</f>
        <v>4</v>
      </c>
      <c r="E154" s="10">
        <f>IFERROR(VLOOKUP($A154,'Starting Lineups'!$A$2:$C$510,3,FALSE),0)</f>
        <v>0</v>
      </c>
      <c r="F154" s="5">
        <f>VLOOKUP(A154,'Score &amp; Assist'!$A$1:$G$2000,6,0)</f>
        <v>7.9365079365079361E-2</v>
      </c>
      <c r="G154" s="5">
        <f t="shared" si="38"/>
        <v>0.01</v>
      </c>
      <c r="H154" s="5">
        <f t="shared" si="50"/>
        <v>0</v>
      </c>
      <c r="I154" s="5">
        <f>VLOOKUP(A154,'Score &amp; Assist'!$A$1:$G$2000,7,0)</f>
        <v>5.6022408963585429E-2</v>
      </c>
      <c r="J154" s="5">
        <f>VLOOKUP(A154,'Yellow Card'!$C$1:$E$987,3,0)</f>
        <v>0.21994941163532386</v>
      </c>
      <c r="K154" s="5">
        <f>VLOOKUP(C154,'Team Clean Sheet'!$C$2:$F$21,4,0)</f>
        <v>0.21699819168173598</v>
      </c>
      <c r="L154" s="5">
        <f>VLOOKUP(C154,'Team Total Goals'!$D$2:$N$21,10,0)</f>
        <v>0.4864864864864864</v>
      </c>
      <c r="M154" s="5">
        <f>VLOOKUP(C154,'Team Total Goals'!$D$2:$N$21,11,0)</f>
        <v>8.7136929460580922E-2</v>
      </c>
      <c r="N154" s="5" t="e">
        <f>VLOOKUP(A154,'Goalkeeper Saves'!$D$2:$N$15,10,0)</f>
        <v>#N/A</v>
      </c>
      <c r="O154" s="5" t="e">
        <f>VLOOKUP(A154,'Goalkeeper Saves'!$D$2:$N$15,11,0)</f>
        <v>#N/A</v>
      </c>
      <c r="P154" s="5">
        <f>IF(B154="DEF",IFERROR(VLOOKUP(A154,'Defensive Contribution - DEF'!A152:H650,8,FALSE),'Defensive Contribution - DEF'!K$2),0)</f>
        <v>0.29152339856241527</v>
      </c>
      <c r="Q154" s="5">
        <f>IF(B154="MID",IFERROR(VLOOKUP(A154,'Defensive Contribution - MID'!A$2:I$500,9,FALSE),'Defensive Contribution - MID'!L$2),0)</f>
        <v>0</v>
      </c>
      <c r="R154" s="22">
        <f t="shared" si="51"/>
        <v>0</v>
      </c>
      <c r="S154" s="5">
        <f t="shared" si="39"/>
        <v>0</v>
      </c>
      <c r="T154" s="20">
        <f t="shared" si="40"/>
        <v>0</v>
      </c>
      <c r="U154" s="3">
        <f>VLOOKUP($C154,'Team Fixtures'!$A$2:$Q$21,2,FALSE)</f>
        <v>5.6022408963585429E-2</v>
      </c>
      <c r="V154" s="3">
        <f>VLOOKUP($C154,'Team Fixtures'!$A$2:$Q$21,4,FALSE)</f>
        <v>0.42328042328042326</v>
      </c>
      <c r="W154" s="3">
        <f>VLOOKUP($C154,'Team Fixtures'!$A$2:$Q$21,5,FALSE)</f>
        <v>-0.3672580143168378</v>
      </c>
      <c r="X154" s="3" t="str">
        <f>VLOOKUP($C154,'Team Fixtures'!$A$2:$Q$21,6,FALSE)</f>
        <v>H</v>
      </c>
      <c r="Y154" s="25">
        <f t="shared" si="41"/>
        <v>0</v>
      </c>
      <c r="Z154" s="3">
        <f>VLOOKUP($C154,'Team Fixtures'!$A$2:$Q$21,2,FALSE)</f>
        <v>5.6022408963585429E-2</v>
      </c>
      <c r="AA154" s="3">
        <f>VLOOKUP($C154,'Team Fixtures'!$A$2:$Q$21,8,FALSE)</f>
        <v>1.8674136321195144E-2</v>
      </c>
      <c r="AB154" s="3">
        <f>VLOOKUP($C154,'Team Fixtures'!$A$2:$Q$21,9,FALSE)</f>
        <v>3.7348272642390282E-2</v>
      </c>
      <c r="AC154" s="3" t="str">
        <f>VLOOKUP($C154,'Team Fixtures'!$A$2:$Q$21,10,FALSE)</f>
        <v>A</v>
      </c>
      <c r="AD154" s="22">
        <f t="shared" si="52"/>
        <v>0</v>
      </c>
      <c r="AE154" s="5">
        <f t="shared" si="42"/>
        <v>0</v>
      </c>
      <c r="AF154" s="20">
        <f t="shared" si="43"/>
        <v>0</v>
      </c>
      <c r="AG154" s="3">
        <f>VLOOKUP($C154,'Team Fixtures'!$A$2:$Q$21,2,FALSE)</f>
        <v>5.6022408963585429E-2</v>
      </c>
      <c r="AH154" s="3">
        <f>VLOOKUP($C154,'Team Fixtures'!$A$2:$Q$21,12,FALSE)</f>
        <v>0.82101806239737274</v>
      </c>
      <c r="AI154" s="3">
        <f>VLOOKUP($C154,'Team Fixtures'!$A$2:$Q$21,13,FALSE)</f>
        <v>-0.76499565343378728</v>
      </c>
      <c r="AJ154" s="3" t="str">
        <f>VLOOKUP($C154,'Team Fixtures'!$A$2:$Q$21,14,FALSE)</f>
        <v>A</v>
      </c>
      <c r="AK154" s="22">
        <f t="shared" si="53"/>
        <v>0</v>
      </c>
      <c r="AL154" s="5">
        <f t="shared" si="44"/>
        <v>0</v>
      </c>
      <c r="AM154" s="20">
        <f t="shared" si="45"/>
        <v>0</v>
      </c>
      <c r="AN154" s="3">
        <f>VLOOKUP($C154,'Team Fixtures'!$A$2:$Q$21,2,FALSE)</f>
        <v>5.6022408963585429E-2</v>
      </c>
      <c r="AO154" s="3">
        <f>VLOOKUP($C154,'Team Fixtures'!$A$2:$Q$21,16,FALSE)</f>
        <v>6.3492063492063489E-2</v>
      </c>
      <c r="AP154" s="3">
        <f>VLOOKUP($C154,'Team Fixtures'!$A$2:$Q$21,17,FALSE)</f>
        <v>-7.4696545284780591E-3</v>
      </c>
      <c r="AQ154" s="3" t="str">
        <f>VLOOKUP($C154,'Team Fixtures'!$A$2:$V$21,18,FALSE)</f>
        <v>A</v>
      </c>
      <c r="AR154" s="22">
        <f t="shared" si="54"/>
        <v>0</v>
      </c>
      <c r="AS154" s="5">
        <f t="shared" si="46"/>
        <v>0</v>
      </c>
      <c r="AT154" s="20">
        <f t="shared" si="47"/>
        <v>0</v>
      </c>
      <c r="AU154" s="3">
        <f>VLOOKUP($C154,'Team Fixtures'!$A$2:$Q$21,2,FALSE)</f>
        <v>5.6022408963585429E-2</v>
      </c>
      <c r="AV154" s="3">
        <f>VLOOKUP($C154,'Team Fixtures'!$A$2:$V$21,20,FALSE)</f>
        <v>0.52910052910052907</v>
      </c>
      <c r="AW154" s="3">
        <f>VLOOKUP($C154,'Team Fixtures'!$A$2:$V$21,21,FALSE)</f>
        <v>-0.47307812013694361</v>
      </c>
      <c r="AX154" s="3" t="str">
        <f>VLOOKUP($C154,'Team Fixtures'!$A$2:$V$21,22,FALSE)</f>
        <v>H</v>
      </c>
      <c r="AY154" s="22">
        <f t="shared" si="55"/>
        <v>0</v>
      </c>
      <c r="AZ154" s="5">
        <f t="shared" si="56"/>
        <v>0</v>
      </c>
      <c r="BA154" s="20">
        <f t="shared" si="48"/>
        <v>0</v>
      </c>
      <c r="BB154" s="15">
        <f t="shared" si="49"/>
        <v>0</v>
      </c>
    </row>
    <row r="155" spans="1:54" x14ac:dyDescent="0.25">
      <c r="A155" t="str">
        <f>'Players Full'!CU155</f>
        <v>Benjamin Fredrick</v>
      </c>
      <c r="B155" t="str">
        <f>VLOOKUP(_xlfn.CONCAT('Players Full'!AK155,'Players Full'!BV155),'Players Summarised'!$A$1:$T$1000,20,0)</f>
        <v>DEF</v>
      </c>
      <c r="C155" t="str">
        <f>VLOOKUP('Players Full'!CF155,Teams!$A$1:$G$21,6,0)</f>
        <v>Brentford</v>
      </c>
      <c r="D155">
        <f>'Players Full'!BD155/10</f>
        <v>4</v>
      </c>
      <c r="E155" s="10">
        <f>IFERROR(VLOOKUP($A155,'Starting Lineups'!$A$2:$C$510,3,FALSE),0)</f>
        <v>0</v>
      </c>
      <c r="F155" s="5" t="e">
        <f>VLOOKUP(A155,'Score &amp; Assist'!$A$1:$G$2000,6,0)</f>
        <v>#N/A</v>
      </c>
      <c r="G155" s="5" t="e">
        <f t="shared" si="38"/>
        <v>#N/A</v>
      </c>
      <c r="H155" s="5" t="e">
        <f t="shared" si="50"/>
        <v>#N/A</v>
      </c>
      <c r="I155" s="5" t="e">
        <f>VLOOKUP(A155,'Score &amp; Assist'!$A$1:$G$2000,7,0)</f>
        <v>#N/A</v>
      </c>
      <c r="J155" s="5" t="e">
        <f>VLOOKUP(A155,'Yellow Card'!$C$1:$E$987,3,0)</f>
        <v>#N/A</v>
      </c>
      <c r="K155" s="5">
        <f>VLOOKUP(C155,'Team Clean Sheet'!$C$2:$F$21,4,0)</f>
        <v>0.21699819168173598</v>
      </c>
      <c r="L155" s="5">
        <f>VLOOKUP(C155,'Team Total Goals'!$D$2:$N$21,10,0)</f>
        <v>0.4864864864864864</v>
      </c>
      <c r="M155" s="5">
        <f>VLOOKUP(C155,'Team Total Goals'!$D$2:$N$21,11,0)</f>
        <v>8.7136929460580922E-2</v>
      </c>
      <c r="N155" s="5" t="e">
        <f>VLOOKUP(A155,'Goalkeeper Saves'!$D$2:$N$15,10,0)</f>
        <v>#N/A</v>
      </c>
      <c r="O155" s="5" t="e">
        <f>VLOOKUP(A155,'Goalkeeper Saves'!$D$2:$N$15,11,0)</f>
        <v>#N/A</v>
      </c>
      <c r="P155" s="5">
        <f>IF(B155="DEF",IFERROR(VLOOKUP(A155,'Defensive Contribution - DEF'!A153:H651,8,FALSE),'Defensive Contribution - DEF'!K$2),0)</f>
        <v>0.29152339856241527</v>
      </c>
      <c r="Q155" s="5">
        <f>IF(B155="MID",IFERROR(VLOOKUP(A155,'Defensive Contribution - MID'!A$2:I$500,9,FALSE),'Defensive Contribution - MID'!L$2),0)</f>
        <v>0</v>
      </c>
      <c r="R155" s="22">
        <f t="shared" si="51"/>
        <v>0</v>
      </c>
      <c r="S155" s="5">
        <f t="shared" si="39"/>
        <v>0</v>
      </c>
      <c r="T155" s="20">
        <f t="shared" si="40"/>
        <v>0</v>
      </c>
      <c r="U155" s="3">
        <f>VLOOKUP($C155,'Team Fixtures'!$A$2:$Q$21,2,FALSE)</f>
        <v>5.6022408963585429E-2</v>
      </c>
      <c r="V155" s="3">
        <f>VLOOKUP($C155,'Team Fixtures'!$A$2:$Q$21,4,FALSE)</f>
        <v>0.42328042328042326</v>
      </c>
      <c r="W155" s="3">
        <f>VLOOKUP($C155,'Team Fixtures'!$A$2:$Q$21,5,FALSE)</f>
        <v>-0.3672580143168378</v>
      </c>
      <c r="X155" s="3" t="str">
        <f>VLOOKUP($C155,'Team Fixtures'!$A$2:$Q$21,6,FALSE)</f>
        <v>H</v>
      </c>
      <c r="Y155" s="25">
        <f t="shared" si="41"/>
        <v>0</v>
      </c>
      <c r="Z155" s="3">
        <f>VLOOKUP($C155,'Team Fixtures'!$A$2:$Q$21,2,FALSE)</f>
        <v>5.6022408963585429E-2</v>
      </c>
      <c r="AA155" s="3">
        <f>VLOOKUP($C155,'Team Fixtures'!$A$2:$Q$21,8,FALSE)</f>
        <v>1.8674136321195144E-2</v>
      </c>
      <c r="AB155" s="3">
        <f>VLOOKUP($C155,'Team Fixtures'!$A$2:$Q$21,9,FALSE)</f>
        <v>3.7348272642390282E-2</v>
      </c>
      <c r="AC155" s="3" t="str">
        <f>VLOOKUP($C155,'Team Fixtures'!$A$2:$Q$21,10,FALSE)</f>
        <v>A</v>
      </c>
      <c r="AD155" s="22">
        <f t="shared" si="52"/>
        <v>0</v>
      </c>
      <c r="AE155" s="5">
        <f t="shared" si="42"/>
        <v>0</v>
      </c>
      <c r="AF155" s="20">
        <f t="shared" si="43"/>
        <v>0</v>
      </c>
      <c r="AG155" s="3">
        <f>VLOOKUP($C155,'Team Fixtures'!$A$2:$Q$21,2,FALSE)</f>
        <v>5.6022408963585429E-2</v>
      </c>
      <c r="AH155" s="3">
        <f>VLOOKUP($C155,'Team Fixtures'!$A$2:$Q$21,12,FALSE)</f>
        <v>0.82101806239737274</v>
      </c>
      <c r="AI155" s="3">
        <f>VLOOKUP($C155,'Team Fixtures'!$A$2:$Q$21,13,FALSE)</f>
        <v>-0.76499565343378728</v>
      </c>
      <c r="AJ155" s="3" t="str">
        <f>VLOOKUP($C155,'Team Fixtures'!$A$2:$Q$21,14,FALSE)</f>
        <v>A</v>
      </c>
      <c r="AK155" s="22">
        <f t="shared" si="53"/>
        <v>0</v>
      </c>
      <c r="AL155" s="5">
        <f t="shared" si="44"/>
        <v>0</v>
      </c>
      <c r="AM155" s="20">
        <f t="shared" si="45"/>
        <v>0</v>
      </c>
      <c r="AN155" s="3">
        <f>VLOOKUP($C155,'Team Fixtures'!$A$2:$Q$21,2,FALSE)</f>
        <v>5.6022408963585429E-2</v>
      </c>
      <c r="AO155" s="3">
        <f>VLOOKUP($C155,'Team Fixtures'!$A$2:$Q$21,16,FALSE)</f>
        <v>6.3492063492063489E-2</v>
      </c>
      <c r="AP155" s="3">
        <f>VLOOKUP($C155,'Team Fixtures'!$A$2:$Q$21,17,FALSE)</f>
        <v>-7.4696545284780591E-3</v>
      </c>
      <c r="AQ155" s="3" t="str">
        <f>VLOOKUP($C155,'Team Fixtures'!$A$2:$V$21,18,FALSE)</f>
        <v>A</v>
      </c>
      <c r="AR155" s="22">
        <f t="shared" si="54"/>
        <v>0</v>
      </c>
      <c r="AS155" s="5">
        <f t="shared" si="46"/>
        <v>0</v>
      </c>
      <c r="AT155" s="20">
        <f t="shared" si="47"/>
        <v>0</v>
      </c>
      <c r="AU155" s="3">
        <f>VLOOKUP($C155,'Team Fixtures'!$A$2:$Q$21,2,FALSE)</f>
        <v>5.6022408963585429E-2</v>
      </c>
      <c r="AV155" s="3">
        <f>VLOOKUP($C155,'Team Fixtures'!$A$2:$V$21,20,FALSE)</f>
        <v>0.52910052910052907</v>
      </c>
      <c r="AW155" s="3">
        <f>VLOOKUP($C155,'Team Fixtures'!$A$2:$V$21,21,FALSE)</f>
        <v>-0.47307812013694361</v>
      </c>
      <c r="AX155" s="3" t="str">
        <f>VLOOKUP($C155,'Team Fixtures'!$A$2:$V$21,22,FALSE)</f>
        <v>H</v>
      </c>
      <c r="AY155" s="22">
        <f t="shared" si="55"/>
        <v>0</v>
      </c>
      <c r="AZ155" s="5">
        <f t="shared" si="56"/>
        <v>0</v>
      </c>
      <c r="BA155" s="20">
        <f t="shared" si="48"/>
        <v>0</v>
      </c>
      <c r="BB155" s="15">
        <f t="shared" si="49"/>
        <v>0</v>
      </c>
    </row>
    <row r="156" spans="1:54" x14ac:dyDescent="0.25">
      <c r="A156" t="str">
        <f>'Players Full'!CU156</f>
        <v>Aaron Hickey</v>
      </c>
      <c r="B156" t="str">
        <f>VLOOKUP(_xlfn.CONCAT('Players Full'!AK156,'Players Full'!BV156),'Players Summarised'!$A$1:$T$1000,20,0)</f>
        <v>DEF</v>
      </c>
      <c r="C156" t="str">
        <f>VLOOKUP('Players Full'!CF156,Teams!$A$1:$G$21,6,0)</f>
        <v>Brentford</v>
      </c>
      <c r="D156">
        <f>'Players Full'!BD156/10</f>
        <v>4</v>
      </c>
      <c r="E156" s="10">
        <f>IFERROR(VLOOKUP($A156,'Starting Lineups'!$A$2:$C$510,3,FALSE),0)</f>
        <v>0</v>
      </c>
      <c r="F156" s="5">
        <f>VLOOKUP(A156,'Score &amp; Assist'!$A$1:$G$2000,6,0)</f>
        <v>7.9365079365079361E-2</v>
      </c>
      <c r="G156" s="5">
        <f t="shared" si="38"/>
        <v>0.01</v>
      </c>
      <c r="H156" s="5">
        <f t="shared" si="50"/>
        <v>0</v>
      </c>
      <c r="I156" s="5">
        <f>VLOOKUP(A156,'Score &amp; Assist'!$A$1:$G$2000,7,0)</f>
        <v>4.1407867494824016E-2</v>
      </c>
      <c r="J156" s="5">
        <f>VLOOKUP(A156,'Yellow Card'!$C$1:$E$987,3,0)</f>
        <v>0.25396825396825395</v>
      </c>
      <c r="K156" s="5">
        <f>VLOOKUP(C156,'Team Clean Sheet'!$C$2:$F$21,4,0)</f>
        <v>0.21699819168173598</v>
      </c>
      <c r="L156" s="5">
        <f>VLOOKUP(C156,'Team Total Goals'!$D$2:$N$21,10,0)</f>
        <v>0.4864864864864864</v>
      </c>
      <c r="M156" s="5">
        <f>VLOOKUP(C156,'Team Total Goals'!$D$2:$N$21,11,0)</f>
        <v>8.7136929460580922E-2</v>
      </c>
      <c r="N156" s="5" t="e">
        <f>VLOOKUP(A156,'Goalkeeper Saves'!$D$2:$N$15,10,0)</f>
        <v>#N/A</v>
      </c>
      <c r="O156" s="5" t="e">
        <f>VLOOKUP(A156,'Goalkeeper Saves'!$D$2:$N$15,11,0)</f>
        <v>#N/A</v>
      </c>
      <c r="P156" s="5">
        <f>IF(B156="DEF",IFERROR(VLOOKUP(A156,'Defensive Contribution - DEF'!A154:H652,8,FALSE),'Defensive Contribution - DEF'!K$2),0)</f>
        <v>0.29152339856241527</v>
      </c>
      <c r="Q156" s="5">
        <f>IF(B156="MID",IFERROR(VLOOKUP(A156,'Defensive Contribution - MID'!A$2:I$500,9,FALSE),'Defensive Contribution - MID'!L$2),0)</f>
        <v>0</v>
      </c>
      <c r="R156" s="22">
        <f t="shared" si="51"/>
        <v>0</v>
      </c>
      <c r="S156" s="5">
        <f t="shared" si="39"/>
        <v>0</v>
      </c>
      <c r="T156" s="20">
        <f t="shared" si="40"/>
        <v>0</v>
      </c>
      <c r="U156" s="3">
        <f>VLOOKUP($C156,'Team Fixtures'!$A$2:$Q$21,2,FALSE)</f>
        <v>5.6022408963585429E-2</v>
      </c>
      <c r="V156" s="3">
        <f>VLOOKUP($C156,'Team Fixtures'!$A$2:$Q$21,4,FALSE)</f>
        <v>0.42328042328042326</v>
      </c>
      <c r="W156" s="3">
        <f>VLOOKUP($C156,'Team Fixtures'!$A$2:$Q$21,5,FALSE)</f>
        <v>-0.3672580143168378</v>
      </c>
      <c r="X156" s="3" t="str">
        <f>VLOOKUP($C156,'Team Fixtures'!$A$2:$Q$21,6,FALSE)</f>
        <v>H</v>
      </c>
      <c r="Y156" s="25">
        <f t="shared" si="41"/>
        <v>0</v>
      </c>
      <c r="Z156" s="3">
        <f>VLOOKUP($C156,'Team Fixtures'!$A$2:$Q$21,2,FALSE)</f>
        <v>5.6022408963585429E-2</v>
      </c>
      <c r="AA156" s="3">
        <f>VLOOKUP($C156,'Team Fixtures'!$A$2:$Q$21,8,FALSE)</f>
        <v>1.8674136321195144E-2</v>
      </c>
      <c r="AB156" s="3">
        <f>VLOOKUP($C156,'Team Fixtures'!$A$2:$Q$21,9,FALSE)</f>
        <v>3.7348272642390282E-2</v>
      </c>
      <c r="AC156" s="3" t="str">
        <f>VLOOKUP($C156,'Team Fixtures'!$A$2:$Q$21,10,FALSE)</f>
        <v>A</v>
      </c>
      <c r="AD156" s="22">
        <f t="shared" si="52"/>
        <v>0</v>
      </c>
      <c r="AE156" s="5">
        <f t="shared" si="42"/>
        <v>0</v>
      </c>
      <c r="AF156" s="20">
        <f t="shared" si="43"/>
        <v>0</v>
      </c>
      <c r="AG156" s="3">
        <f>VLOOKUP($C156,'Team Fixtures'!$A$2:$Q$21,2,FALSE)</f>
        <v>5.6022408963585429E-2</v>
      </c>
      <c r="AH156" s="3">
        <f>VLOOKUP($C156,'Team Fixtures'!$A$2:$Q$21,12,FALSE)</f>
        <v>0.82101806239737274</v>
      </c>
      <c r="AI156" s="3">
        <f>VLOOKUP($C156,'Team Fixtures'!$A$2:$Q$21,13,FALSE)</f>
        <v>-0.76499565343378728</v>
      </c>
      <c r="AJ156" s="3" t="str">
        <f>VLOOKUP($C156,'Team Fixtures'!$A$2:$Q$21,14,FALSE)</f>
        <v>A</v>
      </c>
      <c r="AK156" s="22">
        <f t="shared" si="53"/>
        <v>0</v>
      </c>
      <c r="AL156" s="5">
        <f t="shared" si="44"/>
        <v>0</v>
      </c>
      <c r="AM156" s="20">
        <f t="shared" si="45"/>
        <v>0</v>
      </c>
      <c r="AN156" s="3">
        <f>VLOOKUP($C156,'Team Fixtures'!$A$2:$Q$21,2,FALSE)</f>
        <v>5.6022408963585429E-2</v>
      </c>
      <c r="AO156" s="3">
        <f>VLOOKUP($C156,'Team Fixtures'!$A$2:$Q$21,16,FALSE)</f>
        <v>6.3492063492063489E-2</v>
      </c>
      <c r="AP156" s="3">
        <f>VLOOKUP($C156,'Team Fixtures'!$A$2:$Q$21,17,FALSE)</f>
        <v>-7.4696545284780591E-3</v>
      </c>
      <c r="AQ156" s="3" t="str">
        <f>VLOOKUP($C156,'Team Fixtures'!$A$2:$V$21,18,FALSE)</f>
        <v>A</v>
      </c>
      <c r="AR156" s="22">
        <f t="shared" si="54"/>
        <v>0</v>
      </c>
      <c r="AS156" s="5">
        <f t="shared" si="46"/>
        <v>0</v>
      </c>
      <c r="AT156" s="20">
        <f t="shared" si="47"/>
        <v>0</v>
      </c>
      <c r="AU156" s="3">
        <f>VLOOKUP($C156,'Team Fixtures'!$A$2:$Q$21,2,FALSE)</f>
        <v>5.6022408963585429E-2</v>
      </c>
      <c r="AV156" s="3">
        <f>VLOOKUP($C156,'Team Fixtures'!$A$2:$V$21,20,FALSE)</f>
        <v>0.52910052910052907</v>
      </c>
      <c r="AW156" s="3">
        <f>VLOOKUP($C156,'Team Fixtures'!$A$2:$V$21,21,FALSE)</f>
        <v>-0.47307812013694361</v>
      </c>
      <c r="AX156" s="3" t="str">
        <f>VLOOKUP($C156,'Team Fixtures'!$A$2:$V$21,22,FALSE)</f>
        <v>H</v>
      </c>
      <c r="AY156" s="22">
        <f t="shared" si="55"/>
        <v>0</v>
      </c>
      <c r="AZ156" s="5">
        <f t="shared" si="56"/>
        <v>0</v>
      </c>
      <c r="BA156" s="20">
        <f t="shared" si="48"/>
        <v>0</v>
      </c>
      <c r="BB156" s="15">
        <f t="shared" si="49"/>
        <v>0</v>
      </c>
    </row>
    <row r="157" spans="1:54" x14ac:dyDescent="0.25">
      <c r="A157" t="str">
        <f>'Players Full'!CU157</f>
        <v>Kim Ji-soo</v>
      </c>
      <c r="B157" t="str">
        <f>VLOOKUP(_xlfn.CONCAT('Players Full'!AK157,'Players Full'!BV157),'Players Summarised'!$A$1:$T$1000,20,0)</f>
        <v>DEF</v>
      </c>
      <c r="C157" t="str">
        <f>VLOOKUP('Players Full'!CF157,Teams!$A$1:$G$21,6,0)</f>
        <v>Brentford</v>
      </c>
      <c r="D157">
        <f>'Players Full'!BD157/10</f>
        <v>4</v>
      </c>
      <c r="E157" s="10">
        <f>IFERROR(VLOOKUP($A157,'Starting Lineups'!$A$2:$C$510,3,FALSE),0)</f>
        <v>0</v>
      </c>
      <c r="F157" s="5" t="e">
        <f>VLOOKUP(A157,'Score &amp; Assist'!$A$1:$G$2000,6,0)</f>
        <v>#N/A</v>
      </c>
      <c r="G157" s="5" t="e">
        <f t="shared" si="38"/>
        <v>#N/A</v>
      </c>
      <c r="H157" s="5" t="e">
        <f t="shared" si="50"/>
        <v>#N/A</v>
      </c>
      <c r="I157" s="5" t="e">
        <f>VLOOKUP(A157,'Score &amp; Assist'!$A$1:$G$2000,7,0)</f>
        <v>#N/A</v>
      </c>
      <c r="J157" s="5" t="e">
        <f>VLOOKUP(A157,'Yellow Card'!$C$1:$E$987,3,0)</f>
        <v>#N/A</v>
      </c>
      <c r="K157" s="5">
        <f>VLOOKUP(C157,'Team Clean Sheet'!$C$2:$F$21,4,0)</f>
        <v>0.21699819168173598</v>
      </c>
      <c r="L157" s="5">
        <f>VLOOKUP(C157,'Team Total Goals'!$D$2:$N$21,10,0)</f>
        <v>0.4864864864864864</v>
      </c>
      <c r="M157" s="5">
        <f>VLOOKUP(C157,'Team Total Goals'!$D$2:$N$21,11,0)</f>
        <v>8.7136929460580922E-2</v>
      </c>
      <c r="N157" s="5" t="e">
        <f>VLOOKUP(A157,'Goalkeeper Saves'!$D$2:$N$15,10,0)</f>
        <v>#N/A</v>
      </c>
      <c r="O157" s="5" t="e">
        <f>VLOOKUP(A157,'Goalkeeper Saves'!$D$2:$N$15,11,0)</f>
        <v>#N/A</v>
      </c>
      <c r="P157" s="5">
        <f>IF(B157="DEF",IFERROR(VLOOKUP(A157,'Defensive Contribution - DEF'!A155:H653,8,FALSE),'Defensive Contribution - DEF'!K$2),0)</f>
        <v>0.29152339856241527</v>
      </c>
      <c r="Q157" s="5">
        <f>IF(B157="MID",IFERROR(VLOOKUP(A157,'Defensive Contribution - MID'!A$2:I$500,9,FALSE),'Defensive Contribution - MID'!L$2),0)</f>
        <v>0</v>
      </c>
      <c r="R157" s="22">
        <f t="shared" si="51"/>
        <v>0</v>
      </c>
      <c r="S157" s="5">
        <f t="shared" si="39"/>
        <v>0</v>
      </c>
      <c r="T157" s="20">
        <f t="shared" si="40"/>
        <v>0</v>
      </c>
      <c r="U157" s="3">
        <f>VLOOKUP($C157,'Team Fixtures'!$A$2:$Q$21,2,FALSE)</f>
        <v>5.6022408963585429E-2</v>
      </c>
      <c r="V157" s="3">
        <f>VLOOKUP($C157,'Team Fixtures'!$A$2:$Q$21,4,FALSE)</f>
        <v>0.42328042328042326</v>
      </c>
      <c r="W157" s="3">
        <f>VLOOKUP($C157,'Team Fixtures'!$A$2:$Q$21,5,FALSE)</f>
        <v>-0.3672580143168378</v>
      </c>
      <c r="X157" s="3" t="str">
        <f>VLOOKUP($C157,'Team Fixtures'!$A$2:$Q$21,6,FALSE)</f>
        <v>H</v>
      </c>
      <c r="Y157" s="25">
        <f t="shared" si="41"/>
        <v>0</v>
      </c>
      <c r="Z157" s="3">
        <f>VLOOKUP($C157,'Team Fixtures'!$A$2:$Q$21,2,FALSE)</f>
        <v>5.6022408963585429E-2</v>
      </c>
      <c r="AA157" s="3">
        <f>VLOOKUP($C157,'Team Fixtures'!$A$2:$Q$21,8,FALSE)</f>
        <v>1.8674136321195144E-2</v>
      </c>
      <c r="AB157" s="3">
        <f>VLOOKUP($C157,'Team Fixtures'!$A$2:$Q$21,9,FALSE)</f>
        <v>3.7348272642390282E-2</v>
      </c>
      <c r="AC157" s="3" t="str">
        <f>VLOOKUP($C157,'Team Fixtures'!$A$2:$Q$21,10,FALSE)</f>
        <v>A</v>
      </c>
      <c r="AD157" s="22">
        <f t="shared" si="52"/>
        <v>0</v>
      </c>
      <c r="AE157" s="5">
        <f t="shared" si="42"/>
        <v>0</v>
      </c>
      <c r="AF157" s="20">
        <f t="shared" si="43"/>
        <v>0</v>
      </c>
      <c r="AG157" s="3">
        <f>VLOOKUP($C157,'Team Fixtures'!$A$2:$Q$21,2,FALSE)</f>
        <v>5.6022408963585429E-2</v>
      </c>
      <c r="AH157" s="3">
        <f>VLOOKUP($C157,'Team Fixtures'!$A$2:$Q$21,12,FALSE)</f>
        <v>0.82101806239737274</v>
      </c>
      <c r="AI157" s="3">
        <f>VLOOKUP($C157,'Team Fixtures'!$A$2:$Q$21,13,FALSE)</f>
        <v>-0.76499565343378728</v>
      </c>
      <c r="AJ157" s="3" t="str">
        <f>VLOOKUP($C157,'Team Fixtures'!$A$2:$Q$21,14,FALSE)</f>
        <v>A</v>
      </c>
      <c r="AK157" s="22">
        <f t="shared" si="53"/>
        <v>0</v>
      </c>
      <c r="AL157" s="5">
        <f t="shared" si="44"/>
        <v>0</v>
      </c>
      <c r="AM157" s="20">
        <f t="shared" si="45"/>
        <v>0</v>
      </c>
      <c r="AN157" s="3">
        <f>VLOOKUP($C157,'Team Fixtures'!$A$2:$Q$21,2,FALSE)</f>
        <v>5.6022408963585429E-2</v>
      </c>
      <c r="AO157" s="3">
        <f>VLOOKUP($C157,'Team Fixtures'!$A$2:$Q$21,16,FALSE)</f>
        <v>6.3492063492063489E-2</v>
      </c>
      <c r="AP157" s="3">
        <f>VLOOKUP($C157,'Team Fixtures'!$A$2:$Q$21,17,FALSE)</f>
        <v>-7.4696545284780591E-3</v>
      </c>
      <c r="AQ157" s="3" t="str">
        <f>VLOOKUP($C157,'Team Fixtures'!$A$2:$V$21,18,FALSE)</f>
        <v>A</v>
      </c>
      <c r="AR157" s="22">
        <f t="shared" si="54"/>
        <v>0</v>
      </c>
      <c r="AS157" s="5">
        <f t="shared" si="46"/>
        <v>0</v>
      </c>
      <c r="AT157" s="20">
        <f t="shared" si="47"/>
        <v>0</v>
      </c>
      <c r="AU157" s="3">
        <f>VLOOKUP($C157,'Team Fixtures'!$A$2:$Q$21,2,FALSE)</f>
        <v>5.6022408963585429E-2</v>
      </c>
      <c r="AV157" s="3">
        <f>VLOOKUP($C157,'Team Fixtures'!$A$2:$V$21,20,FALSE)</f>
        <v>0.52910052910052907</v>
      </c>
      <c r="AW157" s="3">
        <f>VLOOKUP($C157,'Team Fixtures'!$A$2:$V$21,21,FALSE)</f>
        <v>-0.47307812013694361</v>
      </c>
      <c r="AX157" s="3" t="str">
        <f>VLOOKUP($C157,'Team Fixtures'!$A$2:$V$21,22,FALSE)</f>
        <v>H</v>
      </c>
      <c r="AY157" s="22">
        <f t="shared" si="55"/>
        <v>0</v>
      </c>
      <c r="AZ157" s="5">
        <f t="shared" si="56"/>
        <v>0</v>
      </c>
      <c r="BA157" s="20">
        <f t="shared" si="48"/>
        <v>0</v>
      </c>
      <c r="BB157" s="15">
        <f t="shared" si="49"/>
        <v>0</v>
      </c>
    </row>
    <row r="158" spans="1:54" x14ac:dyDescent="0.25">
      <c r="A158" t="str">
        <f>'Players Full'!CU158</f>
        <v>Jayden Meghoma</v>
      </c>
      <c r="B158" t="str">
        <f>VLOOKUP(_xlfn.CONCAT('Players Full'!AK158,'Players Full'!BV158),'Players Summarised'!$A$1:$T$1000,20,0)</f>
        <v>DEF</v>
      </c>
      <c r="C158" t="str">
        <f>VLOOKUP('Players Full'!CF158,Teams!$A$1:$G$21,6,0)</f>
        <v>Brentford</v>
      </c>
      <c r="D158">
        <f>'Players Full'!BD158/10</f>
        <v>4</v>
      </c>
      <c r="E158" s="10">
        <f>IFERROR(VLOOKUP($A158,'Starting Lineups'!$A$2:$C$510,3,FALSE),0)</f>
        <v>0</v>
      </c>
      <c r="F158" s="5" t="e">
        <f>VLOOKUP(A158,'Score &amp; Assist'!$A$1:$G$2000,6,0)</f>
        <v>#N/A</v>
      </c>
      <c r="G158" s="5" t="e">
        <f t="shared" si="38"/>
        <v>#N/A</v>
      </c>
      <c r="H158" s="5" t="e">
        <f t="shared" si="50"/>
        <v>#N/A</v>
      </c>
      <c r="I158" s="5" t="e">
        <f>VLOOKUP(A158,'Score &amp; Assist'!$A$1:$G$2000,7,0)</f>
        <v>#N/A</v>
      </c>
      <c r="J158" s="5" t="e">
        <f>VLOOKUP(A158,'Yellow Card'!$C$1:$E$987,3,0)</f>
        <v>#N/A</v>
      </c>
      <c r="K158" s="5">
        <f>VLOOKUP(C158,'Team Clean Sheet'!$C$2:$F$21,4,0)</f>
        <v>0.21699819168173598</v>
      </c>
      <c r="L158" s="5">
        <f>VLOOKUP(C158,'Team Total Goals'!$D$2:$N$21,10,0)</f>
        <v>0.4864864864864864</v>
      </c>
      <c r="M158" s="5">
        <f>VLOOKUP(C158,'Team Total Goals'!$D$2:$N$21,11,0)</f>
        <v>8.7136929460580922E-2</v>
      </c>
      <c r="N158" s="5" t="e">
        <f>VLOOKUP(A158,'Goalkeeper Saves'!$D$2:$N$15,10,0)</f>
        <v>#N/A</v>
      </c>
      <c r="O158" s="5" t="e">
        <f>VLOOKUP(A158,'Goalkeeper Saves'!$D$2:$N$15,11,0)</f>
        <v>#N/A</v>
      </c>
      <c r="P158" s="5">
        <f>IF(B158="DEF",IFERROR(VLOOKUP(A158,'Defensive Contribution - DEF'!A156:H654,8,FALSE),'Defensive Contribution - DEF'!K$2),0)</f>
        <v>0.29152339856241527</v>
      </c>
      <c r="Q158" s="5">
        <f>IF(B158="MID",IFERROR(VLOOKUP(A158,'Defensive Contribution - MID'!A$2:I$500,9,FALSE),'Defensive Contribution - MID'!L$2),0)</f>
        <v>0</v>
      </c>
      <c r="R158" s="22">
        <f t="shared" si="51"/>
        <v>0</v>
      </c>
      <c r="S158" s="5">
        <f t="shared" si="39"/>
        <v>0</v>
      </c>
      <c r="T158" s="20">
        <f t="shared" si="40"/>
        <v>0</v>
      </c>
      <c r="U158" s="3">
        <f>VLOOKUP($C158,'Team Fixtures'!$A$2:$Q$21,2,FALSE)</f>
        <v>5.6022408963585429E-2</v>
      </c>
      <c r="V158" s="3">
        <f>VLOOKUP($C158,'Team Fixtures'!$A$2:$Q$21,4,FALSE)</f>
        <v>0.42328042328042326</v>
      </c>
      <c r="W158" s="3">
        <f>VLOOKUP($C158,'Team Fixtures'!$A$2:$Q$21,5,FALSE)</f>
        <v>-0.3672580143168378</v>
      </c>
      <c r="X158" s="3" t="str">
        <f>VLOOKUP($C158,'Team Fixtures'!$A$2:$Q$21,6,FALSE)</f>
        <v>H</v>
      </c>
      <c r="Y158" s="25">
        <f t="shared" si="41"/>
        <v>0</v>
      </c>
      <c r="Z158" s="3">
        <f>VLOOKUP($C158,'Team Fixtures'!$A$2:$Q$21,2,FALSE)</f>
        <v>5.6022408963585429E-2</v>
      </c>
      <c r="AA158" s="3">
        <f>VLOOKUP($C158,'Team Fixtures'!$A$2:$Q$21,8,FALSE)</f>
        <v>1.8674136321195144E-2</v>
      </c>
      <c r="AB158" s="3">
        <f>VLOOKUP($C158,'Team Fixtures'!$A$2:$Q$21,9,FALSE)</f>
        <v>3.7348272642390282E-2</v>
      </c>
      <c r="AC158" s="3" t="str">
        <f>VLOOKUP($C158,'Team Fixtures'!$A$2:$Q$21,10,FALSE)</f>
        <v>A</v>
      </c>
      <c r="AD158" s="22">
        <f t="shared" si="52"/>
        <v>0</v>
      </c>
      <c r="AE158" s="5">
        <f t="shared" si="42"/>
        <v>0</v>
      </c>
      <c r="AF158" s="20">
        <f t="shared" si="43"/>
        <v>0</v>
      </c>
      <c r="AG158" s="3">
        <f>VLOOKUP($C158,'Team Fixtures'!$A$2:$Q$21,2,FALSE)</f>
        <v>5.6022408963585429E-2</v>
      </c>
      <c r="AH158" s="3">
        <f>VLOOKUP($C158,'Team Fixtures'!$A$2:$Q$21,12,FALSE)</f>
        <v>0.82101806239737274</v>
      </c>
      <c r="AI158" s="3">
        <f>VLOOKUP($C158,'Team Fixtures'!$A$2:$Q$21,13,FALSE)</f>
        <v>-0.76499565343378728</v>
      </c>
      <c r="AJ158" s="3" t="str">
        <f>VLOOKUP($C158,'Team Fixtures'!$A$2:$Q$21,14,FALSE)</f>
        <v>A</v>
      </c>
      <c r="AK158" s="22">
        <f t="shared" si="53"/>
        <v>0</v>
      </c>
      <c r="AL158" s="5">
        <f t="shared" si="44"/>
        <v>0</v>
      </c>
      <c r="AM158" s="20">
        <f t="shared" si="45"/>
        <v>0</v>
      </c>
      <c r="AN158" s="3">
        <f>VLOOKUP($C158,'Team Fixtures'!$A$2:$Q$21,2,FALSE)</f>
        <v>5.6022408963585429E-2</v>
      </c>
      <c r="AO158" s="3">
        <f>VLOOKUP($C158,'Team Fixtures'!$A$2:$Q$21,16,FALSE)</f>
        <v>6.3492063492063489E-2</v>
      </c>
      <c r="AP158" s="3">
        <f>VLOOKUP($C158,'Team Fixtures'!$A$2:$Q$21,17,FALSE)</f>
        <v>-7.4696545284780591E-3</v>
      </c>
      <c r="AQ158" s="3" t="str">
        <f>VLOOKUP($C158,'Team Fixtures'!$A$2:$V$21,18,FALSE)</f>
        <v>A</v>
      </c>
      <c r="AR158" s="22">
        <f t="shared" si="54"/>
        <v>0</v>
      </c>
      <c r="AS158" s="5">
        <f t="shared" si="46"/>
        <v>0</v>
      </c>
      <c r="AT158" s="20">
        <f t="shared" si="47"/>
        <v>0</v>
      </c>
      <c r="AU158" s="3">
        <f>VLOOKUP($C158,'Team Fixtures'!$A$2:$Q$21,2,FALSE)</f>
        <v>5.6022408963585429E-2</v>
      </c>
      <c r="AV158" s="3">
        <f>VLOOKUP($C158,'Team Fixtures'!$A$2:$V$21,20,FALSE)</f>
        <v>0.52910052910052907</v>
      </c>
      <c r="AW158" s="3">
        <f>VLOOKUP($C158,'Team Fixtures'!$A$2:$V$21,21,FALSE)</f>
        <v>-0.47307812013694361</v>
      </c>
      <c r="AX158" s="3" t="str">
        <f>VLOOKUP($C158,'Team Fixtures'!$A$2:$V$21,22,FALSE)</f>
        <v>H</v>
      </c>
      <c r="AY158" s="22">
        <f t="shared" si="55"/>
        <v>0</v>
      </c>
      <c r="AZ158" s="5">
        <f t="shared" si="56"/>
        <v>0</v>
      </c>
      <c r="BA158" s="20">
        <f t="shared" si="48"/>
        <v>0</v>
      </c>
      <c r="BB158" s="15">
        <f t="shared" si="49"/>
        <v>0</v>
      </c>
    </row>
    <row r="159" spans="1:54" x14ac:dyDescent="0.25">
      <c r="A159" t="str">
        <f>'Players Full'!CU159</f>
        <v>Kevin Schade</v>
      </c>
      <c r="B159" t="str">
        <f>VLOOKUP(_xlfn.CONCAT('Players Full'!AK159,'Players Full'!BV159),'Players Summarised'!$A$1:$T$1000,20,0)</f>
        <v>MID</v>
      </c>
      <c r="C159" t="str">
        <f>VLOOKUP('Players Full'!CF159,Teams!$A$1:$G$21,6,0)</f>
        <v>Brentford</v>
      </c>
      <c r="D159">
        <f>'Players Full'!BD159/10</f>
        <v>7</v>
      </c>
      <c r="E159" s="10">
        <f>IFERROR(VLOOKUP($A159,'Starting Lineups'!$A$2:$C$510,3,FALSE),0)</f>
        <v>0</v>
      </c>
      <c r="F159" s="5">
        <f>VLOOKUP(A159,'Score &amp; Assist'!$A$1:$G$2000,6,0)</f>
        <v>0.21994941163532386</v>
      </c>
      <c r="G159" s="5">
        <f t="shared" si="38"/>
        <v>0.01</v>
      </c>
      <c r="H159" s="5">
        <f t="shared" si="50"/>
        <v>0</v>
      </c>
      <c r="I159" s="5">
        <f>VLOOKUP(A159,'Score &amp; Assist'!$A$1:$G$2000,7,0)</f>
        <v>0.11904761904761904</v>
      </c>
      <c r="J159" s="5">
        <f>VLOOKUP(A159,'Yellow Card'!$C$1:$E$987,3,0)</f>
        <v>0.21994941163532386</v>
      </c>
      <c r="K159" s="5">
        <f>VLOOKUP(C159,'Team Clean Sheet'!$C$2:$F$21,4,0)</f>
        <v>0.21699819168173598</v>
      </c>
      <c r="L159" s="5">
        <f>VLOOKUP(C159,'Team Total Goals'!$D$2:$N$21,10,0)</f>
        <v>0.4864864864864864</v>
      </c>
      <c r="M159" s="5">
        <f>VLOOKUP(C159,'Team Total Goals'!$D$2:$N$21,11,0)</f>
        <v>8.7136929460580922E-2</v>
      </c>
      <c r="N159" s="5" t="e">
        <f>VLOOKUP(A159,'Goalkeeper Saves'!$D$2:$N$15,10,0)</f>
        <v>#N/A</v>
      </c>
      <c r="O159" s="5" t="e">
        <f>VLOOKUP(A159,'Goalkeeper Saves'!$D$2:$N$15,11,0)</f>
        <v>#N/A</v>
      </c>
      <c r="P159" s="5">
        <f>IF(B159="DEF",IFERROR(VLOOKUP(A159,'Defensive Contribution - DEF'!A157:H655,8,FALSE),'Defensive Contribution - DEF'!K$2),0)</f>
        <v>0</v>
      </c>
      <c r="Q159" s="5">
        <f>IF(B159="MID",IFERROR(VLOOKUP(A159,'Defensive Contribution - MID'!A$2:I$500,9,FALSE),'Defensive Contribution - MID'!L$2),0)</f>
        <v>0.3857500506789166</v>
      </c>
      <c r="R159" s="22">
        <f t="shared" si="51"/>
        <v>0</v>
      </c>
      <c r="S159" s="5">
        <f t="shared" si="39"/>
        <v>0</v>
      </c>
      <c r="T159" s="20">
        <f t="shared" si="40"/>
        <v>0</v>
      </c>
      <c r="U159" s="3">
        <f>VLOOKUP($C159,'Team Fixtures'!$A$2:$Q$21,2,FALSE)</f>
        <v>5.6022408963585429E-2</v>
      </c>
      <c r="V159" s="3">
        <f>VLOOKUP($C159,'Team Fixtures'!$A$2:$Q$21,4,FALSE)</f>
        <v>0.42328042328042326</v>
      </c>
      <c r="W159" s="3">
        <f>VLOOKUP($C159,'Team Fixtures'!$A$2:$Q$21,5,FALSE)</f>
        <v>-0.3672580143168378</v>
      </c>
      <c r="X159" s="3" t="str">
        <f>VLOOKUP($C159,'Team Fixtures'!$A$2:$Q$21,6,FALSE)</f>
        <v>H</v>
      </c>
      <c r="Y159" s="25">
        <f t="shared" si="41"/>
        <v>0</v>
      </c>
      <c r="Z159" s="3">
        <f>VLOOKUP($C159,'Team Fixtures'!$A$2:$Q$21,2,FALSE)</f>
        <v>5.6022408963585429E-2</v>
      </c>
      <c r="AA159" s="3">
        <f>VLOOKUP($C159,'Team Fixtures'!$A$2:$Q$21,8,FALSE)</f>
        <v>1.8674136321195144E-2</v>
      </c>
      <c r="AB159" s="3">
        <f>VLOOKUP($C159,'Team Fixtures'!$A$2:$Q$21,9,FALSE)</f>
        <v>3.7348272642390282E-2</v>
      </c>
      <c r="AC159" s="3" t="str">
        <f>VLOOKUP($C159,'Team Fixtures'!$A$2:$Q$21,10,FALSE)</f>
        <v>A</v>
      </c>
      <c r="AD159" s="22">
        <f t="shared" si="52"/>
        <v>0</v>
      </c>
      <c r="AE159" s="5">
        <f t="shared" si="42"/>
        <v>0</v>
      </c>
      <c r="AF159" s="20">
        <f t="shared" si="43"/>
        <v>0</v>
      </c>
      <c r="AG159" s="3">
        <f>VLOOKUP($C159,'Team Fixtures'!$A$2:$Q$21,2,FALSE)</f>
        <v>5.6022408963585429E-2</v>
      </c>
      <c r="AH159" s="3">
        <f>VLOOKUP($C159,'Team Fixtures'!$A$2:$Q$21,12,FALSE)</f>
        <v>0.82101806239737274</v>
      </c>
      <c r="AI159" s="3">
        <f>VLOOKUP($C159,'Team Fixtures'!$A$2:$Q$21,13,FALSE)</f>
        <v>-0.76499565343378728</v>
      </c>
      <c r="AJ159" s="3" t="str">
        <f>VLOOKUP($C159,'Team Fixtures'!$A$2:$Q$21,14,FALSE)</f>
        <v>A</v>
      </c>
      <c r="AK159" s="22">
        <f t="shared" si="53"/>
        <v>0</v>
      </c>
      <c r="AL159" s="5">
        <f t="shared" si="44"/>
        <v>0</v>
      </c>
      <c r="AM159" s="20">
        <f t="shared" si="45"/>
        <v>0</v>
      </c>
      <c r="AN159" s="3">
        <f>VLOOKUP($C159,'Team Fixtures'!$A$2:$Q$21,2,FALSE)</f>
        <v>5.6022408963585429E-2</v>
      </c>
      <c r="AO159" s="3">
        <f>VLOOKUP($C159,'Team Fixtures'!$A$2:$Q$21,16,FALSE)</f>
        <v>6.3492063492063489E-2</v>
      </c>
      <c r="AP159" s="3">
        <f>VLOOKUP($C159,'Team Fixtures'!$A$2:$Q$21,17,FALSE)</f>
        <v>-7.4696545284780591E-3</v>
      </c>
      <c r="AQ159" s="3" t="str">
        <f>VLOOKUP($C159,'Team Fixtures'!$A$2:$V$21,18,FALSE)</f>
        <v>A</v>
      </c>
      <c r="AR159" s="22">
        <f t="shared" si="54"/>
        <v>0</v>
      </c>
      <c r="AS159" s="5">
        <f t="shared" si="46"/>
        <v>0</v>
      </c>
      <c r="AT159" s="20">
        <f t="shared" si="47"/>
        <v>0</v>
      </c>
      <c r="AU159" s="3">
        <f>VLOOKUP($C159,'Team Fixtures'!$A$2:$Q$21,2,FALSE)</f>
        <v>5.6022408963585429E-2</v>
      </c>
      <c r="AV159" s="3">
        <f>VLOOKUP($C159,'Team Fixtures'!$A$2:$V$21,20,FALSE)</f>
        <v>0.52910052910052907</v>
      </c>
      <c r="AW159" s="3">
        <f>VLOOKUP($C159,'Team Fixtures'!$A$2:$V$21,21,FALSE)</f>
        <v>-0.47307812013694361</v>
      </c>
      <c r="AX159" s="3" t="str">
        <f>VLOOKUP($C159,'Team Fixtures'!$A$2:$V$21,22,FALSE)</f>
        <v>H</v>
      </c>
      <c r="AY159" s="22">
        <f t="shared" si="55"/>
        <v>0</v>
      </c>
      <c r="AZ159" s="5">
        <f t="shared" si="56"/>
        <v>0</v>
      </c>
      <c r="BA159" s="20">
        <f t="shared" si="48"/>
        <v>0</v>
      </c>
      <c r="BB159" s="15">
        <f t="shared" si="49"/>
        <v>0</v>
      </c>
    </row>
    <row r="160" spans="1:54" x14ac:dyDescent="0.25">
      <c r="A160" t="str">
        <f>'Players Full'!CU160</f>
        <v>Mikkel Damsgaard</v>
      </c>
      <c r="B160" t="str">
        <f>VLOOKUP(_xlfn.CONCAT('Players Full'!AK160,'Players Full'!BV160),'Players Summarised'!$A$1:$T$1000,20,0)</f>
        <v>MID</v>
      </c>
      <c r="C160" t="str">
        <f>VLOOKUP('Players Full'!CF160,Teams!$A$1:$G$21,6,0)</f>
        <v>Brentford</v>
      </c>
      <c r="D160">
        <f>'Players Full'!BD160/10</f>
        <v>6</v>
      </c>
      <c r="E160" s="10">
        <f>IFERROR(VLOOKUP($A160,'Starting Lineups'!$A$2:$C$510,3,FALSE),0)</f>
        <v>1</v>
      </c>
      <c r="F160" s="5">
        <f>VLOOKUP(A160,'Score &amp; Assist'!$A$1:$G$2000,6,0)</f>
        <v>0.17316017316017315</v>
      </c>
      <c r="G160" s="5">
        <f t="shared" si="38"/>
        <v>0.01</v>
      </c>
      <c r="H160" s="5">
        <f t="shared" si="50"/>
        <v>0</v>
      </c>
      <c r="I160" s="5">
        <f>VLOOKUP(A160,'Score &amp; Assist'!$A$1:$G$2000,7,0)</f>
        <v>0.19047619047619047</v>
      </c>
      <c r="J160" s="5">
        <f>VLOOKUP(A160,'Yellow Card'!$C$1:$E$987,3,0)</f>
        <v>0.13605442176870747</v>
      </c>
      <c r="K160" s="5">
        <f>VLOOKUP(C160,'Team Clean Sheet'!$C$2:$F$21,4,0)</f>
        <v>0.21699819168173598</v>
      </c>
      <c r="L160" s="5">
        <f>VLOOKUP(C160,'Team Total Goals'!$D$2:$N$21,10,0)</f>
        <v>0.4864864864864864</v>
      </c>
      <c r="M160" s="5">
        <f>VLOOKUP(C160,'Team Total Goals'!$D$2:$N$21,11,0)</f>
        <v>8.7136929460580922E-2</v>
      </c>
      <c r="N160" s="5" t="e">
        <f>VLOOKUP(A160,'Goalkeeper Saves'!$D$2:$N$15,10,0)</f>
        <v>#N/A</v>
      </c>
      <c r="O160" s="5" t="e">
        <f>VLOOKUP(A160,'Goalkeeper Saves'!$D$2:$N$15,11,0)</f>
        <v>#N/A</v>
      </c>
      <c r="P160" s="5">
        <f>IF(B160="DEF",IFERROR(VLOOKUP(A160,'Defensive Contribution - DEF'!A158:H656,8,FALSE),'Defensive Contribution - DEF'!K$2),0)</f>
        <v>0</v>
      </c>
      <c r="Q160" s="5">
        <f>IF(B160="MID",IFERROR(VLOOKUP(A160,'Defensive Contribution - MID'!A$2:I$500,9,FALSE),'Defensive Contribution - MID'!L$2),0)</f>
        <v>0.3857500506789166</v>
      </c>
      <c r="R160" s="22">
        <f t="shared" si="51"/>
        <v>4.3396733085002985</v>
      </c>
      <c r="S160" s="5">
        <f t="shared" si="39"/>
        <v>8.1038795562544022E-2</v>
      </c>
      <c r="T160" s="20">
        <f t="shared" si="40"/>
        <v>4.501750899625387</v>
      </c>
      <c r="U160" s="3">
        <f>VLOOKUP($C160,'Team Fixtures'!$A$2:$Q$21,2,FALSE)</f>
        <v>5.6022408963585429E-2</v>
      </c>
      <c r="V160" s="3">
        <f>VLOOKUP($C160,'Team Fixtures'!$A$2:$Q$21,4,FALSE)</f>
        <v>0.42328042328042326</v>
      </c>
      <c r="W160" s="3">
        <f>VLOOKUP($C160,'Team Fixtures'!$A$2:$Q$21,5,FALSE)</f>
        <v>-0.3672580143168378</v>
      </c>
      <c r="X160" s="3" t="str">
        <f>VLOOKUP($C160,'Team Fixtures'!$A$2:$Q$21,6,FALSE)</f>
        <v>H</v>
      </c>
      <c r="Y160" s="25">
        <f t="shared" si="41"/>
        <v>1.2802894866914178</v>
      </c>
      <c r="Z160" s="3">
        <f>VLOOKUP($C160,'Team Fixtures'!$A$2:$Q$21,2,FALSE)</f>
        <v>5.6022408963585429E-2</v>
      </c>
      <c r="AA160" s="3">
        <f>VLOOKUP($C160,'Team Fixtures'!$A$2:$Q$21,8,FALSE)</f>
        <v>1.8674136321195144E-2</v>
      </c>
      <c r="AB160" s="3">
        <f>VLOOKUP($C160,'Team Fixtures'!$A$2:$Q$21,9,FALSE)</f>
        <v>3.7348272642390282E-2</v>
      </c>
      <c r="AC160" s="3" t="str">
        <f>VLOOKUP($C160,'Team Fixtures'!$A$2:$Q$21,10,FALSE)</f>
        <v>A</v>
      </c>
      <c r="AD160" s="22">
        <f t="shared" si="52"/>
        <v>3.7469877368736708</v>
      </c>
      <c r="AE160" s="5">
        <f t="shared" si="42"/>
        <v>6.7097645546742482E-2</v>
      </c>
      <c r="AF160" s="20">
        <f t="shared" si="43"/>
        <v>3.8811830279671558</v>
      </c>
      <c r="AG160" s="3">
        <f>VLOOKUP($C160,'Team Fixtures'!$A$2:$Q$21,2,FALSE)</f>
        <v>5.6022408963585429E-2</v>
      </c>
      <c r="AH160" s="3">
        <f>VLOOKUP($C160,'Team Fixtures'!$A$2:$Q$21,12,FALSE)</f>
        <v>0.82101806239737274</v>
      </c>
      <c r="AI160" s="3">
        <f>VLOOKUP($C160,'Team Fixtures'!$A$2:$Q$21,13,FALSE)</f>
        <v>-0.76499565343378728</v>
      </c>
      <c r="AJ160" s="3" t="str">
        <f>VLOOKUP($C160,'Team Fixtures'!$A$2:$Q$21,14,FALSE)</f>
        <v>A</v>
      </c>
      <c r="AK160" s="22">
        <f t="shared" si="53"/>
        <v>3.7315792494746804</v>
      </c>
      <c r="AL160" s="5">
        <f t="shared" si="44"/>
        <v>6.6735207106143432E-2</v>
      </c>
      <c r="AM160" s="20">
        <f t="shared" si="45"/>
        <v>3.8650496636869671</v>
      </c>
      <c r="AN160" s="3">
        <f>VLOOKUP($C160,'Team Fixtures'!$A$2:$Q$21,2,FALSE)</f>
        <v>5.6022408963585429E-2</v>
      </c>
      <c r="AO160" s="3">
        <f>VLOOKUP($C160,'Team Fixtures'!$A$2:$Q$21,16,FALSE)</f>
        <v>6.3492063492063489E-2</v>
      </c>
      <c r="AP160" s="3">
        <f>VLOOKUP($C160,'Team Fixtures'!$A$2:$Q$21,17,FALSE)</f>
        <v>-7.4696545284780591E-3</v>
      </c>
      <c r="AQ160" s="3" t="str">
        <f>VLOOKUP($C160,'Team Fixtures'!$A$2:$V$21,18,FALSE)</f>
        <v>A</v>
      </c>
      <c r="AR160" s="22">
        <f t="shared" si="54"/>
        <v>3.7461270380590888</v>
      </c>
      <c r="AS160" s="5">
        <f t="shared" si="46"/>
        <v>6.7077400189225894E-2</v>
      </c>
      <c r="AT160" s="20">
        <f t="shared" si="47"/>
        <v>3.8802818384375404</v>
      </c>
      <c r="AU160" s="3">
        <f>VLOOKUP($C160,'Team Fixtures'!$A$2:$Q$21,2,FALSE)</f>
        <v>5.6022408963585429E-2</v>
      </c>
      <c r="AV160" s="3">
        <f>VLOOKUP($C160,'Team Fixtures'!$A$2:$V$21,20,FALSE)</f>
        <v>0.52910052910052907</v>
      </c>
      <c r="AW160" s="3">
        <f>VLOOKUP($C160,'Team Fixtures'!$A$2:$V$21,21,FALSE)</f>
        <v>-0.47307812013694361</v>
      </c>
      <c r="AX160" s="3" t="str">
        <f>VLOOKUP($C160,'Team Fixtures'!$A$2:$V$21,22,FALSE)</f>
        <v>H</v>
      </c>
      <c r="AY160" s="22">
        <f t="shared" si="55"/>
        <v>4.3376411029658684</v>
      </c>
      <c r="AZ160" s="5">
        <f t="shared" si="56"/>
        <v>8.0990994023963161E-2</v>
      </c>
      <c r="BA160" s="20">
        <f t="shared" si="48"/>
        <v>4.4996230910137944</v>
      </c>
      <c r="BB160" s="15">
        <f t="shared" si="49"/>
        <v>14.44029548552451</v>
      </c>
    </row>
    <row r="161" spans="1:54" x14ac:dyDescent="0.25">
      <c r="A161" t="str">
        <f>'Players Full'!CU161</f>
        <v>Antoni Milambo</v>
      </c>
      <c r="B161" t="str">
        <f>VLOOKUP(_xlfn.CONCAT('Players Full'!AK161,'Players Full'!BV161),'Players Summarised'!$A$1:$T$1000,20,0)</f>
        <v>MID</v>
      </c>
      <c r="C161" t="str">
        <f>VLOOKUP('Players Full'!CF161,Teams!$A$1:$G$21,6,0)</f>
        <v>Brentford</v>
      </c>
      <c r="D161">
        <f>'Players Full'!BD161/10</f>
        <v>5.5</v>
      </c>
      <c r="E161" s="10">
        <f>IFERROR(VLOOKUP($A161,'Starting Lineups'!$A$2:$C$510,3,FALSE),0)</f>
        <v>0</v>
      </c>
      <c r="F161" s="5">
        <f>VLOOKUP(A161,'Score &amp; Assist'!$A$1:$G$2000,6,0)</f>
        <v>0.19047619047619047</v>
      </c>
      <c r="G161" s="5">
        <f t="shared" si="38"/>
        <v>0.01</v>
      </c>
      <c r="H161" s="5">
        <f t="shared" si="50"/>
        <v>0</v>
      </c>
      <c r="I161" s="5">
        <f>VLOOKUP(A161,'Score &amp; Assist'!$A$1:$G$2000,7,0)</f>
        <v>0.13605442176870747</v>
      </c>
      <c r="J161" s="5">
        <f>VLOOKUP(A161,'Yellow Card'!$C$1:$E$987,3,0)</f>
        <v>0.20050125313283207</v>
      </c>
      <c r="K161" s="5">
        <f>VLOOKUP(C161,'Team Clean Sheet'!$C$2:$F$21,4,0)</f>
        <v>0.21699819168173598</v>
      </c>
      <c r="L161" s="5">
        <f>VLOOKUP(C161,'Team Total Goals'!$D$2:$N$21,10,0)</f>
        <v>0.4864864864864864</v>
      </c>
      <c r="M161" s="5">
        <f>VLOOKUP(C161,'Team Total Goals'!$D$2:$N$21,11,0)</f>
        <v>8.7136929460580922E-2</v>
      </c>
      <c r="N161" s="5" t="e">
        <f>VLOOKUP(A161,'Goalkeeper Saves'!$D$2:$N$15,10,0)</f>
        <v>#N/A</v>
      </c>
      <c r="O161" s="5" t="e">
        <f>VLOOKUP(A161,'Goalkeeper Saves'!$D$2:$N$15,11,0)</f>
        <v>#N/A</v>
      </c>
      <c r="P161" s="5">
        <f>IF(B161="DEF",IFERROR(VLOOKUP(A161,'Defensive Contribution - DEF'!A159:H657,8,FALSE),'Defensive Contribution - DEF'!K$2),0)</f>
        <v>0</v>
      </c>
      <c r="Q161" s="5">
        <f>IF(B161="MID",IFERROR(VLOOKUP(A161,'Defensive Contribution - MID'!A$2:I$500,9,FALSE),'Defensive Contribution - MID'!L$2),0)</f>
        <v>0.3857500506789166</v>
      </c>
      <c r="R161" s="22">
        <f t="shared" si="51"/>
        <v>0</v>
      </c>
      <c r="S161" s="5">
        <f t="shared" si="39"/>
        <v>0</v>
      </c>
      <c r="T161" s="20">
        <f t="shared" si="40"/>
        <v>0</v>
      </c>
      <c r="U161" s="3">
        <f>VLOOKUP($C161,'Team Fixtures'!$A$2:$Q$21,2,FALSE)</f>
        <v>5.6022408963585429E-2</v>
      </c>
      <c r="V161" s="3">
        <f>VLOOKUP($C161,'Team Fixtures'!$A$2:$Q$21,4,FALSE)</f>
        <v>0.42328042328042326</v>
      </c>
      <c r="W161" s="3">
        <f>VLOOKUP($C161,'Team Fixtures'!$A$2:$Q$21,5,FALSE)</f>
        <v>-0.3672580143168378</v>
      </c>
      <c r="X161" s="3" t="str">
        <f>VLOOKUP($C161,'Team Fixtures'!$A$2:$Q$21,6,FALSE)</f>
        <v>H</v>
      </c>
      <c r="Y161" s="25">
        <f t="shared" si="41"/>
        <v>0</v>
      </c>
      <c r="Z161" s="3">
        <f>VLOOKUP($C161,'Team Fixtures'!$A$2:$Q$21,2,FALSE)</f>
        <v>5.6022408963585429E-2</v>
      </c>
      <c r="AA161" s="3">
        <f>VLOOKUP($C161,'Team Fixtures'!$A$2:$Q$21,8,FALSE)</f>
        <v>1.8674136321195144E-2</v>
      </c>
      <c r="AB161" s="3">
        <f>VLOOKUP($C161,'Team Fixtures'!$A$2:$Q$21,9,FALSE)</f>
        <v>3.7348272642390282E-2</v>
      </c>
      <c r="AC161" s="3" t="str">
        <f>VLOOKUP($C161,'Team Fixtures'!$A$2:$Q$21,10,FALSE)</f>
        <v>A</v>
      </c>
      <c r="AD161" s="22">
        <f t="shared" si="52"/>
        <v>0</v>
      </c>
      <c r="AE161" s="5">
        <f t="shared" si="42"/>
        <v>0</v>
      </c>
      <c r="AF161" s="20">
        <f t="shared" si="43"/>
        <v>0</v>
      </c>
      <c r="AG161" s="3">
        <f>VLOOKUP($C161,'Team Fixtures'!$A$2:$Q$21,2,FALSE)</f>
        <v>5.6022408963585429E-2</v>
      </c>
      <c r="AH161" s="3">
        <f>VLOOKUP($C161,'Team Fixtures'!$A$2:$Q$21,12,FALSE)</f>
        <v>0.82101806239737274</v>
      </c>
      <c r="AI161" s="3">
        <f>VLOOKUP($C161,'Team Fixtures'!$A$2:$Q$21,13,FALSE)</f>
        <v>-0.76499565343378728</v>
      </c>
      <c r="AJ161" s="3" t="str">
        <f>VLOOKUP($C161,'Team Fixtures'!$A$2:$Q$21,14,FALSE)</f>
        <v>A</v>
      </c>
      <c r="AK161" s="22">
        <f t="shared" si="53"/>
        <v>0</v>
      </c>
      <c r="AL161" s="5">
        <f t="shared" si="44"/>
        <v>0</v>
      </c>
      <c r="AM161" s="20">
        <f t="shared" si="45"/>
        <v>0</v>
      </c>
      <c r="AN161" s="3">
        <f>VLOOKUP($C161,'Team Fixtures'!$A$2:$Q$21,2,FALSE)</f>
        <v>5.6022408963585429E-2</v>
      </c>
      <c r="AO161" s="3">
        <f>VLOOKUP($C161,'Team Fixtures'!$A$2:$Q$21,16,FALSE)</f>
        <v>6.3492063492063489E-2</v>
      </c>
      <c r="AP161" s="3">
        <f>VLOOKUP($C161,'Team Fixtures'!$A$2:$Q$21,17,FALSE)</f>
        <v>-7.4696545284780591E-3</v>
      </c>
      <c r="AQ161" s="3" t="str">
        <f>VLOOKUP($C161,'Team Fixtures'!$A$2:$V$21,18,FALSE)</f>
        <v>A</v>
      </c>
      <c r="AR161" s="22">
        <f t="shared" si="54"/>
        <v>0</v>
      </c>
      <c r="AS161" s="5">
        <f t="shared" si="46"/>
        <v>0</v>
      </c>
      <c r="AT161" s="20">
        <f t="shared" si="47"/>
        <v>0</v>
      </c>
      <c r="AU161" s="3">
        <f>VLOOKUP($C161,'Team Fixtures'!$A$2:$Q$21,2,FALSE)</f>
        <v>5.6022408963585429E-2</v>
      </c>
      <c r="AV161" s="3">
        <f>VLOOKUP($C161,'Team Fixtures'!$A$2:$V$21,20,FALSE)</f>
        <v>0.52910052910052907</v>
      </c>
      <c r="AW161" s="3">
        <f>VLOOKUP($C161,'Team Fixtures'!$A$2:$V$21,21,FALSE)</f>
        <v>-0.47307812013694361</v>
      </c>
      <c r="AX161" s="3" t="str">
        <f>VLOOKUP($C161,'Team Fixtures'!$A$2:$V$21,22,FALSE)</f>
        <v>H</v>
      </c>
      <c r="AY161" s="22">
        <f t="shared" si="55"/>
        <v>0</v>
      </c>
      <c r="AZ161" s="5">
        <f t="shared" si="56"/>
        <v>0</v>
      </c>
      <c r="BA161" s="20">
        <f t="shared" si="48"/>
        <v>0</v>
      </c>
      <c r="BB161" s="15">
        <f t="shared" si="49"/>
        <v>0</v>
      </c>
    </row>
    <row r="162" spans="1:54" x14ac:dyDescent="0.25">
      <c r="A162" t="str">
        <f>'Players Full'!CU162</f>
        <v>Fabio Carvalho</v>
      </c>
      <c r="B162" t="str">
        <f>VLOOKUP(_xlfn.CONCAT('Players Full'!AK162,'Players Full'!BV162),'Players Summarised'!$A$1:$T$1000,20,0)</f>
        <v>MID</v>
      </c>
      <c r="C162" t="str">
        <f>VLOOKUP('Players Full'!CF162,Teams!$A$1:$G$21,6,0)</f>
        <v>Brentford</v>
      </c>
      <c r="D162">
        <f>'Players Full'!BD162/10</f>
        <v>5</v>
      </c>
      <c r="E162" s="10">
        <f>IFERROR(VLOOKUP($A162,'Starting Lineups'!$A$2:$C$510,3,FALSE),0)</f>
        <v>1</v>
      </c>
      <c r="F162" s="5">
        <f>VLOOKUP(A162,'Score &amp; Assist'!$A$1:$G$2000,6,0)</f>
        <v>0.21164021164021163</v>
      </c>
      <c r="G162" s="5">
        <f t="shared" si="38"/>
        <v>0.01</v>
      </c>
      <c r="H162" s="5">
        <f t="shared" si="50"/>
        <v>0</v>
      </c>
      <c r="I162" s="5">
        <f>VLOOKUP(A162,'Score &amp; Assist'!$A$1:$G$2000,7,0)</f>
        <v>0.13605442176870747</v>
      </c>
      <c r="J162" s="5">
        <f>VLOOKUP(A162,'Yellow Card'!$C$1:$E$987,3,0)</f>
        <v>0.17316017316017315</v>
      </c>
      <c r="K162" s="5">
        <f>VLOOKUP(C162,'Team Clean Sheet'!$C$2:$F$21,4,0)</f>
        <v>0.21699819168173598</v>
      </c>
      <c r="L162" s="5">
        <f>VLOOKUP(C162,'Team Total Goals'!$D$2:$N$21,10,0)</f>
        <v>0.4864864864864864</v>
      </c>
      <c r="M162" s="5">
        <f>VLOOKUP(C162,'Team Total Goals'!$D$2:$N$21,11,0)</f>
        <v>8.7136929460580922E-2</v>
      </c>
      <c r="N162" s="5" t="e">
        <f>VLOOKUP(A162,'Goalkeeper Saves'!$D$2:$N$15,10,0)</f>
        <v>#N/A</v>
      </c>
      <c r="O162" s="5" t="e">
        <f>VLOOKUP(A162,'Goalkeeper Saves'!$D$2:$N$15,11,0)</f>
        <v>#N/A</v>
      </c>
      <c r="P162" s="5">
        <f>IF(B162="DEF",IFERROR(VLOOKUP(A162,'Defensive Contribution - DEF'!A160:H658,8,FALSE),'Defensive Contribution - DEF'!K$2),0)</f>
        <v>0</v>
      </c>
      <c r="Q162" s="5">
        <f>IF(B162="MID",IFERROR(VLOOKUP(A162,'Defensive Contribution - MID'!A$2:I$500,9,FALSE),'Defensive Contribution - MID'!L$2),0)</f>
        <v>0.3857500506789166</v>
      </c>
      <c r="R162" s="22">
        <f t="shared" si="51"/>
        <v>4.3317024433865763</v>
      </c>
      <c r="S162" s="5">
        <f t="shared" si="39"/>
        <v>8.0851304873339053E-2</v>
      </c>
      <c r="T162" s="20">
        <f t="shared" si="40"/>
        <v>4.4934050531332543</v>
      </c>
      <c r="U162" s="3">
        <f>VLOOKUP($C162,'Team Fixtures'!$A$2:$Q$21,2,FALSE)</f>
        <v>5.6022408963585429E-2</v>
      </c>
      <c r="V162" s="3">
        <f>VLOOKUP($C162,'Team Fixtures'!$A$2:$Q$21,4,FALSE)</f>
        <v>0.42328042328042326</v>
      </c>
      <c r="W162" s="3">
        <f>VLOOKUP($C162,'Team Fixtures'!$A$2:$Q$21,5,FALSE)</f>
        <v>-0.3672580143168378</v>
      </c>
      <c r="X162" s="3" t="str">
        <f>VLOOKUP($C162,'Team Fixtures'!$A$2:$Q$21,6,FALSE)</f>
        <v>H</v>
      </c>
      <c r="Y162" s="25">
        <f t="shared" si="41"/>
        <v>1.2779379237788491</v>
      </c>
      <c r="Z162" s="3">
        <f>VLOOKUP($C162,'Team Fixtures'!$A$2:$Q$21,2,FALSE)</f>
        <v>5.6022408963585429E-2</v>
      </c>
      <c r="AA162" s="3">
        <f>VLOOKUP($C162,'Team Fixtures'!$A$2:$Q$21,8,FALSE)</f>
        <v>1.8674136321195144E-2</v>
      </c>
      <c r="AB162" s="3">
        <f>VLOOKUP($C162,'Team Fixtures'!$A$2:$Q$21,9,FALSE)</f>
        <v>3.7348272642390282E-2</v>
      </c>
      <c r="AC162" s="3" t="str">
        <f>VLOOKUP($C162,'Team Fixtures'!$A$2:$Q$21,10,FALSE)</f>
        <v>A</v>
      </c>
      <c r="AD162" s="22">
        <f t="shared" si="52"/>
        <v>3.7401054829088642</v>
      </c>
      <c r="AE162" s="5">
        <f t="shared" si="42"/>
        <v>6.6935761168982311E-2</v>
      </c>
      <c r="AF162" s="20">
        <f t="shared" si="43"/>
        <v>3.8739770052468288</v>
      </c>
      <c r="AG162" s="3">
        <f>VLOOKUP($C162,'Team Fixtures'!$A$2:$Q$21,2,FALSE)</f>
        <v>5.6022408963585429E-2</v>
      </c>
      <c r="AH162" s="3">
        <f>VLOOKUP($C162,'Team Fixtures'!$A$2:$Q$21,12,FALSE)</f>
        <v>0.82101806239737274</v>
      </c>
      <c r="AI162" s="3">
        <f>VLOOKUP($C162,'Team Fixtures'!$A$2:$Q$21,13,FALSE)</f>
        <v>-0.76499565343378728</v>
      </c>
      <c r="AJ162" s="3" t="str">
        <f>VLOOKUP($C162,'Team Fixtures'!$A$2:$Q$21,14,FALSE)</f>
        <v>A</v>
      </c>
      <c r="AK162" s="22">
        <f t="shared" si="53"/>
        <v>3.724725296943169</v>
      </c>
      <c r="AL162" s="5">
        <f t="shared" si="44"/>
        <v>6.6573988434697223E-2</v>
      </c>
      <c r="AM162" s="20">
        <f t="shared" si="45"/>
        <v>3.8578732738125634</v>
      </c>
      <c r="AN162" s="3">
        <f>VLOOKUP($C162,'Team Fixtures'!$A$2:$Q$21,2,FALSE)</f>
        <v>5.6022408963585429E-2</v>
      </c>
      <c r="AO162" s="3">
        <f>VLOOKUP($C162,'Team Fixtures'!$A$2:$Q$21,16,FALSE)</f>
        <v>6.3492063492063489E-2</v>
      </c>
      <c r="AP162" s="3">
        <f>VLOOKUP($C162,'Team Fixtures'!$A$2:$Q$21,17,FALSE)</f>
        <v>-7.4696545284780591E-3</v>
      </c>
      <c r="AQ162" s="3" t="str">
        <f>VLOOKUP($C162,'Team Fixtures'!$A$2:$V$21,18,FALSE)</f>
        <v>A</v>
      </c>
      <c r="AR162" s="22">
        <f t="shared" si="54"/>
        <v>3.7392463649769128</v>
      </c>
      <c r="AS162" s="5">
        <f t="shared" si="46"/>
        <v>6.6915552996986941E-2</v>
      </c>
      <c r="AT162" s="20">
        <f t="shared" si="47"/>
        <v>3.8730774709708866</v>
      </c>
      <c r="AU162" s="3">
        <f>VLOOKUP($C162,'Team Fixtures'!$A$2:$Q$21,2,FALSE)</f>
        <v>5.6022408963585429E-2</v>
      </c>
      <c r="AV162" s="3">
        <f>VLOOKUP($C162,'Team Fixtures'!$A$2:$V$21,20,FALSE)</f>
        <v>0.52910052910052907</v>
      </c>
      <c r="AW162" s="3">
        <f>VLOOKUP($C162,'Team Fixtures'!$A$2:$V$21,21,FALSE)</f>
        <v>-0.47307812013694361</v>
      </c>
      <c r="AX162" s="3" t="str">
        <f>VLOOKUP($C162,'Team Fixtures'!$A$2:$V$21,22,FALSE)</f>
        <v>H</v>
      </c>
      <c r="AY162" s="22">
        <f t="shared" si="55"/>
        <v>4.3296739704916893</v>
      </c>
      <c r="AZ162" s="5">
        <f t="shared" si="56"/>
        <v>8.080359113390552E-2</v>
      </c>
      <c r="BA162" s="20">
        <f t="shared" si="48"/>
        <v>4.4912811527595</v>
      </c>
      <c r="BB162" s="15">
        <f t="shared" si="49"/>
        <v>14.41350186939964</v>
      </c>
    </row>
    <row r="163" spans="1:54" x14ac:dyDescent="0.25">
      <c r="A163" t="str">
        <f>'Players Full'!CU163</f>
        <v>Jordan Henderson</v>
      </c>
      <c r="B163" t="str">
        <f>VLOOKUP(_xlfn.CONCAT('Players Full'!AK163,'Players Full'!BV163),'Players Summarised'!$A$1:$T$1000,20,0)</f>
        <v>MID</v>
      </c>
      <c r="C163" t="str">
        <f>VLOOKUP('Players Full'!CF163,Teams!$A$1:$G$21,6,0)</f>
        <v>Brentford</v>
      </c>
      <c r="D163">
        <f>'Players Full'!BD163/10</f>
        <v>5</v>
      </c>
      <c r="E163" s="10">
        <f>IFERROR(VLOOKUP($A163,'Starting Lineups'!$A$2:$C$510,3,FALSE),0)</f>
        <v>0.8</v>
      </c>
      <c r="F163" s="5">
        <f>VLOOKUP(A163,'Score &amp; Assist'!$A$1:$G$2000,6,0)</f>
        <v>0.10025062656641603</v>
      </c>
      <c r="G163" s="5">
        <f t="shared" si="38"/>
        <v>0.01</v>
      </c>
      <c r="H163" s="5">
        <f t="shared" si="50"/>
        <v>0</v>
      </c>
      <c r="I163" s="5">
        <f>VLOOKUP(A163,'Score &amp; Assist'!$A$1:$G$2000,7,0)</f>
        <v>0.10582010582010581</v>
      </c>
      <c r="J163" s="5">
        <f>VLOOKUP(A163,'Yellow Card'!$C$1:$E$987,3,0)</f>
        <v>0.21994941163532386</v>
      </c>
      <c r="K163" s="5">
        <f>VLOOKUP(C163,'Team Clean Sheet'!$C$2:$F$21,4,0)</f>
        <v>0.21699819168173598</v>
      </c>
      <c r="L163" s="5">
        <f>VLOOKUP(C163,'Team Total Goals'!$D$2:$N$21,10,0)</f>
        <v>0.4864864864864864</v>
      </c>
      <c r="M163" s="5">
        <f>VLOOKUP(C163,'Team Total Goals'!$D$2:$N$21,11,0)</f>
        <v>8.7136929460580922E-2</v>
      </c>
      <c r="N163" s="5" t="e">
        <f>VLOOKUP(A163,'Goalkeeper Saves'!$D$2:$N$15,10,0)</f>
        <v>#N/A</v>
      </c>
      <c r="O163" s="5" t="e">
        <f>VLOOKUP(A163,'Goalkeeper Saves'!$D$2:$N$15,11,0)</f>
        <v>#N/A</v>
      </c>
      <c r="P163" s="5">
        <f>IF(B163="DEF",IFERROR(VLOOKUP(A163,'Defensive Contribution - DEF'!A161:H659,8,FALSE),'Defensive Contribution - DEF'!K$2),0)</f>
        <v>0</v>
      </c>
      <c r="Q163" s="5">
        <f>IF(B163="MID",IFERROR(VLOOKUP(A163,'Defensive Contribution - MID'!A$2:I$500,9,FALSE),'Defensive Contribution - MID'!L$2),0)</f>
        <v>0.3857500506789166</v>
      </c>
      <c r="R163" s="22">
        <f t="shared" si="51"/>
        <v>2.9098098653573148</v>
      </c>
      <c r="S163" s="5">
        <f t="shared" si="39"/>
        <v>4.7405547652934754E-2</v>
      </c>
      <c r="T163" s="20">
        <f t="shared" si="40"/>
        <v>3.0046209606631842</v>
      </c>
      <c r="U163" s="3">
        <f>VLOOKUP($C163,'Team Fixtures'!$A$2:$Q$21,2,FALSE)</f>
        <v>5.6022408963585429E-2</v>
      </c>
      <c r="V163" s="3">
        <f>VLOOKUP($C163,'Team Fixtures'!$A$2:$Q$21,4,FALSE)</f>
        <v>0.42328042328042326</v>
      </c>
      <c r="W163" s="3">
        <f>VLOOKUP($C163,'Team Fixtures'!$A$2:$Q$21,5,FALSE)</f>
        <v>-0.3672580143168378</v>
      </c>
      <c r="X163" s="3" t="str">
        <f>VLOOKUP($C163,'Team Fixtures'!$A$2:$Q$21,6,FALSE)</f>
        <v>H</v>
      </c>
      <c r="Y163" s="25">
        <f t="shared" si="41"/>
        <v>0.8584514810344932</v>
      </c>
      <c r="Z163" s="3">
        <f>VLOOKUP($C163,'Team Fixtures'!$A$2:$Q$21,2,FALSE)</f>
        <v>5.6022408963585429E-2</v>
      </c>
      <c r="AA163" s="3">
        <f>VLOOKUP($C163,'Team Fixtures'!$A$2:$Q$21,8,FALSE)</f>
        <v>1.8674136321195144E-2</v>
      </c>
      <c r="AB163" s="3">
        <f>VLOOKUP($C163,'Team Fixtures'!$A$2:$Q$21,9,FALSE)</f>
        <v>3.7348272642390282E-2</v>
      </c>
      <c r="AC163" s="3" t="str">
        <f>VLOOKUP($C163,'Team Fixtures'!$A$2:$Q$21,10,FALSE)</f>
        <v>A</v>
      </c>
      <c r="AD163" s="22">
        <f t="shared" si="52"/>
        <v>2.5124061437462779</v>
      </c>
      <c r="AE163" s="5">
        <f t="shared" si="42"/>
        <v>3.805781731319996E-2</v>
      </c>
      <c r="AF163" s="20">
        <f t="shared" si="43"/>
        <v>2.5885217783726779</v>
      </c>
      <c r="AG163" s="3">
        <f>VLOOKUP($C163,'Team Fixtures'!$A$2:$Q$21,2,FALSE)</f>
        <v>5.6022408963585429E-2</v>
      </c>
      <c r="AH163" s="3">
        <f>VLOOKUP($C163,'Team Fixtures'!$A$2:$Q$21,12,FALSE)</f>
        <v>0.82101806239737274</v>
      </c>
      <c r="AI163" s="3">
        <f>VLOOKUP($C163,'Team Fixtures'!$A$2:$Q$21,13,FALSE)</f>
        <v>-0.76499565343378728</v>
      </c>
      <c r="AJ163" s="3" t="str">
        <f>VLOOKUP($C163,'Team Fixtures'!$A$2:$Q$21,14,FALSE)</f>
        <v>A</v>
      </c>
      <c r="AK163" s="22">
        <f t="shared" si="53"/>
        <v>2.5020745437716911</v>
      </c>
      <c r="AL163" s="5">
        <f t="shared" si="44"/>
        <v>3.7814797418597723E-2</v>
      </c>
      <c r="AM163" s="20">
        <f t="shared" si="45"/>
        <v>2.5777041386088868</v>
      </c>
      <c r="AN163" s="3">
        <f>VLOOKUP($C163,'Team Fixtures'!$A$2:$Q$21,2,FALSE)</f>
        <v>5.6022408963585429E-2</v>
      </c>
      <c r="AO163" s="3">
        <f>VLOOKUP($C163,'Team Fixtures'!$A$2:$Q$21,16,FALSE)</f>
        <v>6.3492063492063489E-2</v>
      </c>
      <c r="AP163" s="3">
        <f>VLOOKUP($C163,'Team Fixtures'!$A$2:$Q$21,17,FALSE)</f>
        <v>-7.4696545284780591E-3</v>
      </c>
      <c r="AQ163" s="3" t="str">
        <f>VLOOKUP($C163,'Team Fixtures'!$A$2:$V$21,18,FALSE)</f>
        <v>A</v>
      </c>
      <c r="AR163" s="22">
        <f t="shared" si="54"/>
        <v>2.5118290335069271</v>
      </c>
      <c r="AS163" s="5">
        <f t="shared" si="46"/>
        <v>3.8044242526149949E-2</v>
      </c>
      <c r="AT163" s="20">
        <f t="shared" si="47"/>
        <v>2.5879175185592271</v>
      </c>
      <c r="AU163" s="3">
        <f>VLOOKUP($C163,'Team Fixtures'!$A$2:$Q$21,2,FALSE)</f>
        <v>5.6022408963585429E-2</v>
      </c>
      <c r="AV163" s="3">
        <f>VLOOKUP($C163,'Team Fixtures'!$A$2:$V$21,20,FALSE)</f>
        <v>0.52910052910052907</v>
      </c>
      <c r="AW163" s="3">
        <f>VLOOKUP($C163,'Team Fixtures'!$A$2:$V$21,21,FALSE)</f>
        <v>-0.47307812013694361</v>
      </c>
      <c r="AX163" s="3" t="str">
        <f>VLOOKUP($C163,'Team Fixtures'!$A$2:$V$21,22,FALSE)</f>
        <v>H</v>
      </c>
      <c r="AY163" s="22">
        <f t="shared" si="55"/>
        <v>2.9084472439588476</v>
      </c>
      <c r="AZ163" s="5">
        <f t="shared" si="56"/>
        <v>4.7373496072400018E-2</v>
      </c>
      <c r="BA163" s="20">
        <f t="shared" si="48"/>
        <v>3.0031942361036474</v>
      </c>
      <c r="BB163" s="15">
        <f t="shared" si="49"/>
        <v>9.6338896989552154</v>
      </c>
    </row>
    <row r="164" spans="1:54" x14ac:dyDescent="0.25">
      <c r="A164" t="str">
        <f>'Players Full'!CU164</f>
        <v>Vitaly Janelt</v>
      </c>
      <c r="B164" t="str">
        <f>VLOOKUP(_xlfn.CONCAT('Players Full'!AK164,'Players Full'!BV164),'Players Summarised'!$A$1:$T$1000,20,0)</f>
        <v>MID</v>
      </c>
      <c r="C164" t="str">
        <f>VLOOKUP('Players Full'!CF164,Teams!$A$1:$G$21,6,0)</f>
        <v>Brentford</v>
      </c>
      <c r="D164">
        <f>'Players Full'!BD164/10</f>
        <v>5</v>
      </c>
      <c r="E164" s="10">
        <f>IFERROR(VLOOKUP($A164,'Starting Lineups'!$A$2:$C$510,3,FALSE),0)</f>
        <v>0</v>
      </c>
      <c r="F164" s="5">
        <f>VLOOKUP(A164,'Score &amp; Assist'!$A$1:$G$2000,6,0)</f>
        <v>0.10025062656641603</v>
      </c>
      <c r="G164" s="5">
        <f t="shared" si="38"/>
        <v>0.01</v>
      </c>
      <c r="H164" s="5">
        <f t="shared" si="50"/>
        <v>0</v>
      </c>
      <c r="I164" s="5">
        <f>VLOOKUP(A164,'Score &amp; Assist'!$A$1:$G$2000,7,0)</f>
        <v>9.5238095238095233E-2</v>
      </c>
      <c r="J164" s="5">
        <f>VLOOKUP(A164,'Yellow Card'!$C$1:$E$987,3,0)</f>
        <v>0.27210884353741494</v>
      </c>
      <c r="K164" s="5">
        <f>VLOOKUP(C164,'Team Clean Sheet'!$C$2:$F$21,4,0)</f>
        <v>0.21699819168173598</v>
      </c>
      <c r="L164" s="5">
        <f>VLOOKUP(C164,'Team Total Goals'!$D$2:$N$21,10,0)</f>
        <v>0.4864864864864864</v>
      </c>
      <c r="M164" s="5">
        <f>VLOOKUP(C164,'Team Total Goals'!$D$2:$N$21,11,0)</f>
        <v>8.7136929460580922E-2</v>
      </c>
      <c r="N164" s="5" t="e">
        <f>VLOOKUP(A164,'Goalkeeper Saves'!$D$2:$N$15,10,0)</f>
        <v>#N/A</v>
      </c>
      <c r="O164" s="5" t="e">
        <f>VLOOKUP(A164,'Goalkeeper Saves'!$D$2:$N$15,11,0)</f>
        <v>#N/A</v>
      </c>
      <c r="P164" s="5">
        <f>IF(B164="DEF",IFERROR(VLOOKUP(A164,'Defensive Contribution - DEF'!A162:H660,8,FALSE),'Defensive Contribution - DEF'!K$2),0)</f>
        <v>0</v>
      </c>
      <c r="Q164" s="5">
        <f>IF(B164="MID",IFERROR(VLOOKUP(A164,'Defensive Contribution - MID'!A$2:I$500,9,FALSE),'Defensive Contribution - MID'!L$2),0)</f>
        <v>0.39583547634639216</v>
      </c>
      <c r="R164" s="22">
        <f t="shared" si="51"/>
        <v>0</v>
      </c>
      <c r="S164" s="5">
        <f t="shared" si="39"/>
        <v>0</v>
      </c>
      <c r="T164" s="20">
        <f t="shared" si="40"/>
        <v>0</v>
      </c>
      <c r="U164" s="3">
        <f>VLOOKUP($C164,'Team Fixtures'!$A$2:$Q$21,2,FALSE)</f>
        <v>5.6022408963585429E-2</v>
      </c>
      <c r="V164" s="3">
        <f>VLOOKUP($C164,'Team Fixtures'!$A$2:$Q$21,4,FALSE)</f>
        <v>0.42328042328042326</v>
      </c>
      <c r="W164" s="3">
        <f>VLOOKUP($C164,'Team Fixtures'!$A$2:$Q$21,5,FALSE)</f>
        <v>-0.3672580143168378</v>
      </c>
      <c r="X164" s="3" t="str">
        <f>VLOOKUP($C164,'Team Fixtures'!$A$2:$Q$21,6,FALSE)</f>
        <v>H</v>
      </c>
      <c r="Y164" s="25">
        <f t="shared" si="41"/>
        <v>0</v>
      </c>
      <c r="Z164" s="3">
        <f>VLOOKUP($C164,'Team Fixtures'!$A$2:$Q$21,2,FALSE)</f>
        <v>5.6022408963585429E-2</v>
      </c>
      <c r="AA164" s="3">
        <f>VLOOKUP($C164,'Team Fixtures'!$A$2:$Q$21,8,FALSE)</f>
        <v>1.8674136321195144E-2</v>
      </c>
      <c r="AB164" s="3">
        <f>VLOOKUP($C164,'Team Fixtures'!$A$2:$Q$21,9,FALSE)</f>
        <v>3.7348272642390282E-2</v>
      </c>
      <c r="AC164" s="3" t="str">
        <f>VLOOKUP($C164,'Team Fixtures'!$A$2:$Q$21,10,FALSE)</f>
        <v>A</v>
      </c>
      <c r="AD164" s="22">
        <f t="shared" si="52"/>
        <v>0</v>
      </c>
      <c r="AE164" s="5">
        <f t="shared" si="42"/>
        <v>0</v>
      </c>
      <c r="AF164" s="20">
        <f t="shared" si="43"/>
        <v>0</v>
      </c>
      <c r="AG164" s="3">
        <f>VLOOKUP($C164,'Team Fixtures'!$A$2:$Q$21,2,FALSE)</f>
        <v>5.6022408963585429E-2</v>
      </c>
      <c r="AH164" s="3">
        <f>VLOOKUP($C164,'Team Fixtures'!$A$2:$Q$21,12,FALSE)</f>
        <v>0.82101806239737274</v>
      </c>
      <c r="AI164" s="3">
        <f>VLOOKUP($C164,'Team Fixtures'!$A$2:$Q$21,13,FALSE)</f>
        <v>-0.76499565343378728</v>
      </c>
      <c r="AJ164" s="3" t="str">
        <f>VLOOKUP($C164,'Team Fixtures'!$A$2:$Q$21,14,FALSE)</f>
        <v>A</v>
      </c>
      <c r="AK164" s="22">
        <f t="shared" si="53"/>
        <v>0</v>
      </c>
      <c r="AL164" s="5">
        <f t="shared" si="44"/>
        <v>0</v>
      </c>
      <c r="AM164" s="20">
        <f t="shared" si="45"/>
        <v>0</v>
      </c>
      <c r="AN164" s="3">
        <f>VLOOKUP($C164,'Team Fixtures'!$A$2:$Q$21,2,FALSE)</f>
        <v>5.6022408963585429E-2</v>
      </c>
      <c r="AO164" s="3">
        <f>VLOOKUP($C164,'Team Fixtures'!$A$2:$Q$21,16,FALSE)</f>
        <v>6.3492063492063489E-2</v>
      </c>
      <c r="AP164" s="3">
        <f>VLOOKUP($C164,'Team Fixtures'!$A$2:$Q$21,17,FALSE)</f>
        <v>-7.4696545284780591E-3</v>
      </c>
      <c r="AQ164" s="3" t="str">
        <f>VLOOKUP($C164,'Team Fixtures'!$A$2:$V$21,18,FALSE)</f>
        <v>A</v>
      </c>
      <c r="AR164" s="22">
        <f t="shared" si="54"/>
        <v>0</v>
      </c>
      <c r="AS164" s="5">
        <f t="shared" si="46"/>
        <v>0</v>
      </c>
      <c r="AT164" s="20">
        <f t="shared" si="47"/>
        <v>0</v>
      </c>
      <c r="AU164" s="3">
        <f>VLOOKUP($C164,'Team Fixtures'!$A$2:$Q$21,2,FALSE)</f>
        <v>5.6022408963585429E-2</v>
      </c>
      <c r="AV164" s="3">
        <f>VLOOKUP($C164,'Team Fixtures'!$A$2:$V$21,20,FALSE)</f>
        <v>0.52910052910052907</v>
      </c>
      <c r="AW164" s="3">
        <f>VLOOKUP($C164,'Team Fixtures'!$A$2:$V$21,21,FALSE)</f>
        <v>-0.47307812013694361</v>
      </c>
      <c r="AX164" s="3" t="str">
        <f>VLOOKUP($C164,'Team Fixtures'!$A$2:$V$21,22,FALSE)</f>
        <v>H</v>
      </c>
      <c r="AY164" s="22">
        <f t="shared" si="55"/>
        <v>0</v>
      </c>
      <c r="AZ164" s="5">
        <f t="shared" si="56"/>
        <v>0</v>
      </c>
      <c r="BA164" s="20">
        <f t="shared" si="48"/>
        <v>0</v>
      </c>
      <c r="BB164" s="15">
        <f t="shared" si="49"/>
        <v>0</v>
      </c>
    </row>
    <row r="165" spans="1:54" x14ac:dyDescent="0.25">
      <c r="A165" t="str">
        <f>'Players Full'!CU165</f>
        <v>Mathias Jensen</v>
      </c>
      <c r="B165" t="str">
        <f>VLOOKUP(_xlfn.CONCAT('Players Full'!AK165,'Players Full'!BV165),'Players Summarised'!$A$1:$T$1000,20,0)</f>
        <v>MID</v>
      </c>
      <c r="C165" t="str">
        <f>VLOOKUP('Players Full'!CF165,Teams!$A$1:$G$21,6,0)</f>
        <v>Brentford</v>
      </c>
      <c r="D165">
        <f>'Players Full'!BD165/10</f>
        <v>5</v>
      </c>
      <c r="E165" s="10">
        <f>IFERROR(VLOOKUP($A165,'Starting Lineups'!$A$2:$C$510,3,FALSE),0)</f>
        <v>0.2</v>
      </c>
      <c r="F165" s="5">
        <f>VLOOKUP(A165,'Score &amp; Assist'!$A$1:$G$2000,6,0)</f>
        <v>0.10025062656641603</v>
      </c>
      <c r="G165" s="5">
        <f t="shared" si="38"/>
        <v>0.01</v>
      </c>
      <c r="H165" s="5">
        <f t="shared" si="50"/>
        <v>0</v>
      </c>
      <c r="I165" s="5">
        <f>VLOOKUP(A165,'Score &amp; Assist'!$A$1:$G$2000,7,0)</f>
        <v>0.15873015873015872</v>
      </c>
      <c r="J165" s="5">
        <f>VLOOKUP(A165,'Yellow Card'!$C$1:$E$987,3,0)</f>
        <v>0.15873015873015872</v>
      </c>
      <c r="K165" s="5">
        <f>VLOOKUP(C165,'Team Clean Sheet'!$C$2:$F$21,4,0)</f>
        <v>0.21699819168173598</v>
      </c>
      <c r="L165" s="5">
        <f>VLOOKUP(C165,'Team Total Goals'!$D$2:$N$21,10,0)</f>
        <v>0.4864864864864864</v>
      </c>
      <c r="M165" s="5">
        <f>VLOOKUP(C165,'Team Total Goals'!$D$2:$N$21,11,0)</f>
        <v>8.7136929460580922E-2</v>
      </c>
      <c r="N165" s="5" t="e">
        <f>VLOOKUP(A165,'Goalkeeper Saves'!$D$2:$N$15,10,0)</f>
        <v>#N/A</v>
      </c>
      <c r="O165" s="5" t="e">
        <f>VLOOKUP(A165,'Goalkeeper Saves'!$D$2:$N$15,11,0)</f>
        <v>#N/A</v>
      </c>
      <c r="P165" s="5">
        <f>IF(B165="DEF",IFERROR(VLOOKUP(A165,'Defensive Contribution - DEF'!A163:H661,8,FALSE),'Defensive Contribution - DEF'!K$2),0)</f>
        <v>0</v>
      </c>
      <c r="Q165" s="5">
        <f>IF(B165="MID",IFERROR(VLOOKUP(A165,'Defensive Contribution - MID'!A$2:I$500,9,FALSE),'Defensive Contribution - MID'!L$2),0)</f>
        <v>0.38908737806923011</v>
      </c>
      <c r="R165" s="22">
        <f t="shared" si="51"/>
        <v>0.77277727962251885</v>
      </c>
      <c r="S165" s="5">
        <f t="shared" si="39"/>
        <v>0</v>
      </c>
      <c r="T165" s="20">
        <f t="shared" si="40"/>
        <v>0.77277727962251885</v>
      </c>
      <c r="U165" s="3">
        <f>VLOOKUP($C165,'Team Fixtures'!$A$2:$Q$21,2,FALSE)</f>
        <v>5.6022408963585429E-2</v>
      </c>
      <c r="V165" s="3">
        <f>VLOOKUP($C165,'Team Fixtures'!$A$2:$Q$21,4,FALSE)</f>
        <v>0.42328042328042326</v>
      </c>
      <c r="W165" s="3">
        <f>VLOOKUP($C165,'Team Fixtures'!$A$2:$Q$21,5,FALSE)</f>
        <v>-0.3672580143168378</v>
      </c>
      <c r="X165" s="3" t="str">
        <f>VLOOKUP($C165,'Team Fixtures'!$A$2:$Q$21,6,FALSE)</f>
        <v>H</v>
      </c>
      <c r="Y165" s="25">
        <f t="shared" si="41"/>
        <v>0.22798458693117934</v>
      </c>
      <c r="Z165" s="3">
        <f>VLOOKUP($C165,'Team Fixtures'!$A$2:$Q$21,2,FALSE)</f>
        <v>5.6022408963585429E-2</v>
      </c>
      <c r="AA165" s="3">
        <f>VLOOKUP($C165,'Team Fixtures'!$A$2:$Q$21,8,FALSE)</f>
        <v>1.8674136321195144E-2</v>
      </c>
      <c r="AB165" s="3">
        <f>VLOOKUP($C165,'Team Fixtures'!$A$2:$Q$21,9,FALSE)</f>
        <v>3.7348272642390282E-2</v>
      </c>
      <c r="AC165" s="3" t="str">
        <f>VLOOKUP($C165,'Team Fixtures'!$A$2:$Q$21,10,FALSE)</f>
        <v>A</v>
      </c>
      <c r="AD165" s="22">
        <f t="shared" si="52"/>
        <v>0.66723616830982813</v>
      </c>
      <c r="AE165" s="5">
        <f t="shared" si="42"/>
        <v>0</v>
      </c>
      <c r="AF165" s="20">
        <f t="shared" si="43"/>
        <v>0.66723616830982813</v>
      </c>
      <c r="AG165" s="3">
        <f>VLOOKUP($C165,'Team Fixtures'!$A$2:$Q$21,2,FALSE)</f>
        <v>5.6022408963585429E-2</v>
      </c>
      <c r="AH165" s="3">
        <f>VLOOKUP($C165,'Team Fixtures'!$A$2:$Q$21,12,FALSE)</f>
        <v>0.82101806239737274</v>
      </c>
      <c r="AI165" s="3">
        <f>VLOOKUP($C165,'Team Fixtures'!$A$2:$Q$21,13,FALSE)</f>
        <v>-0.76499565343378728</v>
      </c>
      <c r="AJ165" s="3" t="str">
        <f>VLOOKUP($C165,'Team Fixtures'!$A$2:$Q$21,14,FALSE)</f>
        <v>A</v>
      </c>
      <c r="AK165" s="22">
        <f t="shared" si="53"/>
        <v>0.66449233758137993</v>
      </c>
      <c r="AL165" s="5">
        <f t="shared" si="44"/>
        <v>0</v>
      </c>
      <c r="AM165" s="20">
        <f t="shared" si="45"/>
        <v>0.66449233758137993</v>
      </c>
      <c r="AN165" s="3">
        <f>VLOOKUP($C165,'Team Fixtures'!$A$2:$Q$21,2,FALSE)</f>
        <v>5.6022408963585429E-2</v>
      </c>
      <c r="AO165" s="3">
        <f>VLOOKUP($C165,'Team Fixtures'!$A$2:$Q$21,16,FALSE)</f>
        <v>6.3492063492063489E-2</v>
      </c>
      <c r="AP165" s="3">
        <f>VLOOKUP($C165,'Team Fixtures'!$A$2:$Q$21,17,FALSE)</f>
        <v>-7.4696545284780591E-3</v>
      </c>
      <c r="AQ165" s="3" t="str">
        <f>VLOOKUP($C165,'Team Fixtures'!$A$2:$V$21,18,FALSE)</f>
        <v>A</v>
      </c>
      <c r="AR165" s="22">
        <f t="shared" si="54"/>
        <v>0.66708290136063075</v>
      </c>
      <c r="AS165" s="5">
        <f t="shared" si="46"/>
        <v>0</v>
      </c>
      <c r="AT165" s="20">
        <f t="shared" si="47"/>
        <v>0.66708290136063075</v>
      </c>
      <c r="AU165" s="3">
        <f>VLOOKUP($C165,'Team Fixtures'!$A$2:$Q$21,2,FALSE)</f>
        <v>5.6022408963585429E-2</v>
      </c>
      <c r="AV165" s="3">
        <f>VLOOKUP($C165,'Team Fixtures'!$A$2:$V$21,20,FALSE)</f>
        <v>0.52910052910052907</v>
      </c>
      <c r="AW165" s="3">
        <f>VLOOKUP($C165,'Team Fixtures'!$A$2:$V$21,21,FALSE)</f>
        <v>-0.47307812013694361</v>
      </c>
      <c r="AX165" s="3" t="str">
        <f>VLOOKUP($C165,'Team Fixtures'!$A$2:$V$21,22,FALSE)</f>
        <v>H</v>
      </c>
      <c r="AY165" s="22">
        <f t="shared" si="55"/>
        <v>0.77241539932580283</v>
      </c>
      <c r="AZ165" s="5">
        <f t="shared" si="56"/>
        <v>0</v>
      </c>
      <c r="BA165" s="20">
        <f t="shared" si="48"/>
        <v>0.77241539932580283</v>
      </c>
      <c r="BB165" s="15">
        <f t="shared" si="49"/>
        <v>2.4809344144715069</v>
      </c>
    </row>
    <row r="166" spans="1:54" x14ac:dyDescent="0.25">
      <c r="A166" t="str">
        <f>'Players Full'!CU166</f>
        <v>Gustavo Nunes Fernandes Gomes</v>
      </c>
      <c r="B166" t="str">
        <f>VLOOKUP(_xlfn.CONCAT('Players Full'!AK166,'Players Full'!BV166),'Players Summarised'!$A$1:$T$1000,20,0)</f>
        <v>MID</v>
      </c>
      <c r="C166" t="str">
        <f>VLOOKUP('Players Full'!CF166,Teams!$A$1:$G$21,6,0)</f>
        <v>Brentford</v>
      </c>
      <c r="D166">
        <f>'Players Full'!BD166/10</f>
        <v>5</v>
      </c>
      <c r="E166" s="10">
        <f>IFERROR(VLOOKUP($A166,'Starting Lineups'!$A$2:$C$510,3,FALSE),0)</f>
        <v>0</v>
      </c>
      <c r="F166" s="5" t="e">
        <f>VLOOKUP(A166,'Score &amp; Assist'!$A$1:$G$2000,6,0)</f>
        <v>#N/A</v>
      </c>
      <c r="G166" s="5" t="e">
        <f t="shared" si="38"/>
        <v>#N/A</v>
      </c>
      <c r="H166" s="5" t="e">
        <f t="shared" si="50"/>
        <v>#N/A</v>
      </c>
      <c r="I166" s="5" t="e">
        <f>VLOOKUP(A166,'Score &amp; Assist'!$A$1:$G$2000,7,0)</f>
        <v>#N/A</v>
      </c>
      <c r="J166" s="5" t="e">
        <f>VLOOKUP(A166,'Yellow Card'!$C$1:$E$987,3,0)</f>
        <v>#N/A</v>
      </c>
      <c r="K166" s="5">
        <f>VLOOKUP(C166,'Team Clean Sheet'!$C$2:$F$21,4,0)</f>
        <v>0.21699819168173598</v>
      </c>
      <c r="L166" s="5">
        <f>VLOOKUP(C166,'Team Total Goals'!$D$2:$N$21,10,0)</f>
        <v>0.4864864864864864</v>
      </c>
      <c r="M166" s="5">
        <f>VLOOKUP(C166,'Team Total Goals'!$D$2:$N$21,11,0)</f>
        <v>8.7136929460580922E-2</v>
      </c>
      <c r="N166" s="5" t="e">
        <f>VLOOKUP(A166,'Goalkeeper Saves'!$D$2:$N$15,10,0)</f>
        <v>#N/A</v>
      </c>
      <c r="O166" s="5" t="e">
        <f>VLOOKUP(A166,'Goalkeeper Saves'!$D$2:$N$15,11,0)</f>
        <v>#N/A</v>
      </c>
      <c r="P166" s="5">
        <f>IF(B166="DEF",IFERROR(VLOOKUP(A166,'Defensive Contribution - DEF'!A164:H662,8,FALSE),'Defensive Contribution - DEF'!K$2),0)</f>
        <v>0</v>
      </c>
      <c r="Q166" s="5">
        <f>IF(B166="MID",IFERROR(VLOOKUP(A166,'Defensive Contribution - MID'!A$2:I$500,9,FALSE),'Defensive Contribution - MID'!L$2),0)</f>
        <v>0.3857500506789166</v>
      </c>
      <c r="R166" s="22">
        <f t="shared" si="51"/>
        <v>0</v>
      </c>
      <c r="S166" s="5">
        <f t="shared" si="39"/>
        <v>0</v>
      </c>
      <c r="T166" s="20">
        <f t="shared" si="40"/>
        <v>0</v>
      </c>
      <c r="U166" s="3">
        <f>VLOOKUP($C166,'Team Fixtures'!$A$2:$Q$21,2,FALSE)</f>
        <v>5.6022408963585429E-2</v>
      </c>
      <c r="V166" s="3">
        <f>VLOOKUP($C166,'Team Fixtures'!$A$2:$Q$21,4,FALSE)</f>
        <v>0.42328042328042326</v>
      </c>
      <c r="W166" s="3">
        <f>VLOOKUP($C166,'Team Fixtures'!$A$2:$Q$21,5,FALSE)</f>
        <v>-0.3672580143168378</v>
      </c>
      <c r="X166" s="3" t="str">
        <f>VLOOKUP($C166,'Team Fixtures'!$A$2:$Q$21,6,FALSE)</f>
        <v>H</v>
      </c>
      <c r="Y166" s="25">
        <f t="shared" si="41"/>
        <v>0</v>
      </c>
      <c r="Z166" s="3">
        <f>VLOOKUP($C166,'Team Fixtures'!$A$2:$Q$21,2,FALSE)</f>
        <v>5.6022408963585429E-2</v>
      </c>
      <c r="AA166" s="3">
        <f>VLOOKUP($C166,'Team Fixtures'!$A$2:$Q$21,8,FALSE)</f>
        <v>1.8674136321195144E-2</v>
      </c>
      <c r="AB166" s="3">
        <f>VLOOKUP($C166,'Team Fixtures'!$A$2:$Q$21,9,FALSE)</f>
        <v>3.7348272642390282E-2</v>
      </c>
      <c r="AC166" s="3" t="str">
        <f>VLOOKUP($C166,'Team Fixtures'!$A$2:$Q$21,10,FALSE)</f>
        <v>A</v>
      </c>
      <c r="AD166" s="22">
        <f t="shared" si="52"/>
        <v>0</v>
      </c>
      <c r="AE166" s="5">
        <f t="shared" si="42"/>
        <v>0</v>
      </c>
      <c r="AF166" s="20">
        <f t="shared" si="43"/>
        <v>0</v>
      </c>
      <c r="AG166" s="3">
        <f>VLOOKUP($C166,'Team Fixtures'!$A$2:$Q$21,2,FALSE)</f>
        <v>5.6022408963585429E-2</v>
      </c>
      <c r="AH166" s="3">
        <f>VLOOKUP($C166,'Team Fixtures'!$A$2:$Q$21,12,FALSE)</f>
        <v>0.82101806239737274</v>
      </c>
      <c r="AI166" s="3">
        <f>VLOOKUP($C166,'Team Fixtures'!$A$2:$Q$21,13,FALSE)</f>
        <v>-0.76499565343378728</v>
      </c>
      <c r="AJ166" s="3" t="str">
        <f>VLOOKUP($C166,'Team Fixtures'!$A$2:$Q$21,14,FALSE)</f>
        <v>A</v>
      </c>
      <c r="AK166" s="22">
        <f t="shared" si="53"/>
        <v>0</v>
      </c>
      <c r="AL166" s="5">
        <f t="shared" si="44"/>
        <v>0</v>
      </c>
      <c r="AM166" s="20">
        <f t="shared" si="45"/>
        <v>0</v>
      </c>
      <c r="AN166" s="3">
        <f>VLOOKUP($C166,'Team Fixtures'!$A$2:$Q$21,2,FALSE)</f>
        <v>5.6022408963585429E-2</v>
      </c>
      <c r="AO166" s="3">
        <f>VLOOKUP($C166,'Team Fixtures'!$A$2:$Q$21,16,FALSE)</f>
        <v>6.3492063492063489E-2</v>
      </c>
      <c r="AP166" s="3">
        <f>VLOOKUP($C166,'Team Fixtures'!$A$2:$Q$21,17,FALSE)</f>
        <v>-7.4696545284780591E-3</v>
      </c>
      <c r="AQ166" s="3" t="str">
        <f>VLOOKUP($C166,'Team Fixtures'!$A$2:$V$21,18,FALSE)</f>
        <v>A</v>
      </c>
      <c r="AR166" s="22">
        <f t="shared" si="54"/>
        <v>0</v>
      </c>
      <c r="AS166" s="5">
        <f t="shared" si="46"/>
        <v>0</v>
      </c>
      <c r="AT166" s="20">
        <f t="shared" si="47"/>
        <v>0</v>
      </c>
      <c r="AU166" s="3">
        <f>VLOOKUP($C166,'Team Fixtures'!$A$2:$Q$21,2,FALSE)</f>
        <v>5.6022408963585429E-2</v>
      </c>
      <c r="AV166" s="3">
        <f>VLOOKUP($C166,'Team Fixtures'!$A$2:$V$21,20,FALSE)</f>
        <v>0.52910052910052907</v>
      </c>
      <c r="AW166" s="3">
        <f>VLOOKUP($C166,'Team Fixtures'!$A$2:$V$21,21,FALSE)</f>
        <v>-0.47307812013694361</v>
      </c>
      <c r="AX166" s="3" t="str">
        <f>VLOOKUP($C166,'Team Fixtures'!$A$2:$V$21,22,FALSE)</f>
        <v>H</v>
      </c>
      <c r="AY166" s="22">
        <f t="shared" si="55"/>
        <v>0</v>
      </c>
      <c r="AZ166" s="5">
        <f t="shared" si="56"/>
        <v>0</v>
      </c>
      <c r="BA166" s="20">
        <f t="shared" si="48"/>
        <v>0</v>
      </c>
      <c r="BB166" s="15">
        <f t="shared" si="49"/>
        <v>0</v>
      </c>
    </row>
    <row r="167" spans="1:54" x14ac:dyDescent="0.25">
      <c r="A167" t="str">
        <f>'Players Full'!CU167</f>
        <v>Frank Onyeka</v>
      </c>
      <c r="B167" t="str">
        <f>VLOOKUP(_xlfn.CONCAT('Players Full'!AK167,'Players Full'!BV167),'Players Summarised'!$A$1:$T$1000,20,0)</f>
        <v>MID</v>
      </c>
      <c r="C167" t="str">
        <f>VLOOKUP('Players Full'!CF167,Teams!$A$1:$G$21,6,0)</f>
        <v>Brentford</v>
      </c>
      <c r="D167">
        <f>'Players Full'!BD167/10</f>
        <v>5</v>
      </c>
      <c r="E167" s="10">
        <f>IFERROR(VLOOKUP($A167,'Starting Lineups'!$A$2:$C$510,3,FALSE),0)</f>
        <v>0</v>
      </c>
      <c r="F167" s="5">
        <f>VLOOKUP(A167,'Score &amp; Assist'!$A$1:$G$2000,6,0)</f>
        <v>0.12698412698412698</v>
      </c>
      <c r="G167" s="5">
        <f t="shared" si="38"/>
        <v>0.01</v>
      </c>
      <c r="H167" s="5">
        <f t="shared" si="50"/>
        <v>0</v>
      </c>
      <c r="I167" s="5">
        <f>VLOOKUP(A167,'Score &amp; Assist'!$A$1:$G$2000,7,0)</f>
        <v>9.5238095238095233E-2</v>
      </c>
      <c r="J167" s="5">
        <f>VLOOKUP(A167,'Yellow Card'!$C$1:$E$987,3,0)</f>
        <v>0.25396825396825395</v>
      </c>
      <c r="K167" s="5">
        <f>VLOOKUP(C167,'Team Clean Sheet'!$C$2:$F$21,4,0)</f>
        <v>0.21699819168173598</v>
      </c>
      <c r="L167" s="5">
        <f>VLOOKUP(C167,'Team Total Goals'!$D$2:$N$21,10,0)</f>
        <v>0.4864864864864864</v>
      </c>
      <c r="M167" s="5">
        <f>VLOOKUP(C167,'Team Total Goals'!$D$2:$N$21,11,0)</f>
        <v>8.7136929460580922E-2</v>
      </c>
      <c r="N167" s="5" t="e">
        <f>VLOOKUP(A167,'Goalkeeper Saves'!$D$2:$N$15,10,0)</f>
        <v>#N/A</v>
      </c>
      <c r="O167" s="5" t="e">
        <f>VLOOKUP(A167,'Goalkeeper Saves'!$D$2:$N$15,11,0)</f>
        <v>#N/A</v>
      </c>
      <c r="P167" s="5">
        <f>IF(B167="DEF",IFERROR(VLOOKUP(A167,'Defensive Contribution - DEF'!A165:H663,8,FALSE),'Defensive Contribution - DEF'!K$2),0)</f>
        <v>0</v>
      </c>
      <c r="Q167" s="5">
        <f>IF(B167="MID",IFERROR(VLOOKUP(A167,'Defensive Contribution - MID'!A$2:I$500,9,FALSE),'Defensive Contribution - MID'!L$2),0)</f>
        <v>0.20086257495826165</v>
      </c>
      <c r="R167" s="22">
        <f t="shared" si="51"/>
        <v>0</v>
      </c>
      <c r="S167" s="5">
        <f t="shared" si="39"/>
        <v>0</v>
      </c>
      <c r="T167" s="20">
        <f t="shared" si="40"/>
        <v>0</v>
      </c>
      <c r="U167" s="3">
        <f>VLOOKUP($C167,'Team Fixtures'!$A$2:$Q$21,2,FALSE)</f>
        <v>5.6022408963585429E-2</v>
      </c>
      <c r="V167" s="3">
        <f>VLOOKUP($C167,'Team Fixtures'!$A$2:$Q$21,4,FALSE)</f>
        <v>0.42328042328042326</v>
      </c>
      <c r="W167" s="3">
        <f>VLOOKUP($C167,'Team Fixtures'!$A$2:$Q$21,5,FALSE)</f>
        <v>-0.3672580143168378</v>
      </c>
      <c r="X167" s="3" t="str">
        <f>VLOOKUP($C167,'Team Fixtures'!$A$2:$Q$21,6,FALSE)</f>
        <v>H</v>
      </c>
      <c r="Y167" s="25">
        <f t="shared" si="41"/>
        <v>0</v>
      </c>
      <c r="Z167" s="3">
        <f>VLOOKUP($C167,'Team Fixtures'!$A$2:$Q$21,2,FALSE)</f>
        <v>5.6022408963585429E-2</v>
      </c>
      <c r="AA167" s="3">
        <f>VLOOKUP($C167,'Team Fixtures'!$A$2:$Q$21,8,FALSE)</f>
        <v>1.8674136321195144E-2</v>
      </c>
      <c r="AB167" s="3">
        <f>VLOOKUP($C167,'Team Fixtures'!$A$2:$Q$21,9,FALSE)</f>
        <v>3.7348272642390282E-2</v>
      </c>
      <c r="AC167" s="3" t="str">
        <f>VLOOKUP($C167,'Team Fixtures'!$A$2:$Q$21,10,FALSE)</f>
        <v>A</v>
      </c>
      <c r="AD167" s="22">
        <f t="shared" si="52"/>
        <v>0</v>
      </c>
      <c r="AE167" s="5">
        <f t="shared" si="42"/>
        <v>0</v>
      </c>
      <c r="AF167" s="20">
        <f t="shared" si="43"/>
        <v>0</v>
      </c>
      <c r="AG167" s="3">
        <f>VLOOKUP($C167,'Team Fixtures'!$A$2:$Q$21,2,FALSE)</f>
        <v>5.6022408963585429E-2</v>
      </c>
      <c r="AH167" s="3">
        <f>VLOOKUP($C167,'Team Fixtures'!$A$2:$Q$21,12,FALSE)</f>
        <v>0.82101806239737274</v>
      </c>
      <c r="AI167" s="3">
        <f>VLOOKUP($C167,'Team Fixtures'!$A$2:$Q$21,13,FALSE)</f>
        <v>-0.76499565343378728</v>
      </c>
      <c r="AJ167" s="3" t="str">
        <f>VLOOKUP($C167,'Team Fixtures'!$A$2:$Q$21,14,FALSE)</f>
        <v>A</v>
      </c>
      <c r="AK167" s="22">
        <f t="shared" si="53"/>
        <v>0</v>
      </c>
      <c r="AL167" s="5">
        <f t="shared" si="44"/>
        <v>0</v>
      </c>
      <c r="AM167" s="20">
        <f t="shared" si="45"/>
        <v>0</v>
      </c>
      <c r="AN167" s="3">
        <f>VLOOKUP($C167,'Team Fixtures'!$A$2:$Q$21,2,FALSE)</f>
        <v>5.6022408963585429E-2</v>
      </c>
      <c r="AO167" s="3">
        <f>VLOOKUP($C167,'Team Fixtures'!$A$2:$Q$21,16,FALSE)</f>
        <v>6.3492063492063489E-2</v>
      </c>
      <c r="AP167" s="3">
        <f>VLOOKUP($C167,'Team Fixtures'!$A$2:$Q$21,17,FALSE)</f>
        <v>-7.4696545284780591E-3</v>
      </c>
      <c r="AQ167" s="3" t="str">
        <f>VLOOKUP($C167,'Team Fixtures'!$A$2:$V$21,18,FALSE)</f>
        <v>A</v>
      </c>
      <c r="AR167" s="22">
        <f t="shared" si="54"/>
        <v>0</v>
      </c>
      <c r="AS167" s="5">
        <f t="shared" si="46"/>
        <v>0</v>
      </c>
      <c r="AT167" s="20">
        <f t="shared" si="47"/>
        <v>0</v>
      </c>
      <c r="AU167" s="3">
        <f>VLOOKUP($C167,'Team Fixtures'!$A$2:$Q$21,2,FALSE)</f>
        <v>5.6022408963585429E-2</v>
      </c>
      <c r="AV167" s="3">
        <f>VLOOKUP($C167,'Team Fixtures'!$A$2:$V$21,20,FALSE)</f>
        <v>0.52910052910052907</v>
      </c>
      <c r="AW167" s="3">
        <f>VLOOKUP($C167,'Team Fixtures'!$A$2:$V$21,21,FALSE)</f>
        <v>-0.47307812013694361</v>
      </c>
      <c r="AX167" s="3" t="str">
        <f>VLOOKUP($C167,'Team Fixtures'!$A$2:$V$21,22,FALSE)</f>
        <v>H</v>
      </c>
      <c r="AY167" s="22">
        <f t="shared" si="55"/>
        <v>0</v>
      </c>
      <c r="AZ167" s="5">
        <f t="shared" si="56"/>
        <v>0</v>
      </c>
      <c r="BA167" s="20">
        <f t="shared" si="48"/>
        <v>0</v>
      </c>
      <c r="BB167" s="15">
        <f t="shared" si="49"/>
        <v>0</v>
      </c>
    </row>
    <row r="168" spans="1:54" x14ac:dyDescent="0.25">
      <c r="A168" t="str">
        <f>'Players Full'!CU168</f>
        <v>Yegor Yarmolyuk</v>
      </c>
      <c r="B168" t="str">
        <f>VLOOKUP(_xlfn.CONCAT('Players Full'!AK168,'Players Full'!BV168),'Players Summarised'!$A$1:$T$1000,20,0)</f>
        <v>MID</v>
      </c>
      <c r="C168" t="str">
        <f>VLOOKUP('Players Full'!CF168,Teams!$A$1:$G$21,6,0)</f>
        <v>Brentford</v>
      </c>
      <c r="D168">
        <f>'Players Full'!BD168/10</f>
        <v>5</v>
      </c>
      <c r="E168" s="10">
        <f>IFERROR(VLOOKUP($A168,'Starting Lineups'!$A$2:$C$510,3,FALSE),0)</f>
        <v>1</v>
      </c>
      <c r="F168" s="5">
        <f>VLOOKUP(A168,'Score &amp; Assist'!$A$1:$G$2000,6,0)</f>
        <v>0.19047619047619047</v>
      </c>
      <c r="G168" s="5">
        <f t="shared" si="38"/>
        <v>0.01</v>
      </c>
      <c r="H168" s="5">
        <f t="shared" si="50"/>
        <v>0</v>
      </c>
      <c r="I168" s="5">
        <f>VLOOKUP(A168,'Score &amp; Assist'!$A$1:$G$2000,7,0)</f>
        <v>9.5238095238095233E-2</v>
      </c>
      <c r="J168" s="5">
        <f>VLOOKUP(A168,'Yellow Card'!$C$1:$E$987,3,0)</f>
        <v>0.21994941163532386</v>
      </c>
      <c r="K168" s="5">
        <f>VLOOKUP(C168,'Team Clean Sheet'!$C$2:$F$21,4,0)</f>
        <v>0.21699819168173598</v>
      </c>
      <c r="L168" s="5">
        <f>VLOOKUP(C168,'Team Total Goals'!$D$2:$N$21,10,0)</f>
        <v>0.4864864864864864</v>
      </c>
      <c r="M168" s="5">
        <f>VLOOKUP(C168,'Team Total Goals'!$D$2:$N$21,11,0)</f>
        <v>8.7136929460580922E-2</v>
      </c>
      <c r="N168" s="5" t="e">
        <f>VLOOKUP(A168,'Goalkeeper Saves'!$D$2:$N$15,10,0)</f>
        <v>#N/A</v>
      </c>
      <c r="O168" s="5" t="e">
        <f>VLOOKUP(A168,'Goalkeeper Saves'!$D$2:$N$15,11,0)</f>
        <v>#N/A</v>
      </c>
      <c r="P168" s="5">
        <f>IF(B168="DEF",IFERROR(VLOOKUP(A168,'Defensive Contribution - DEF'!A166:H664,8,FALSE),'Defensive Contribution - DEF'!K$2),0)</f>
        <v>0</v>
      </c>
      <c r="Q168" s="5">
        <f>IF(B168="MID",IFERROR(VLOOKUP(A168,'Defensive Contribution - MID'!A$2:I$500,9,FALSE),'Defensive Contribution - MID'!L$2),0)</f>
        <v>0.3857500506789166</v>
      </c>
      <c r="R168" s="22">
        <f t="shared" si="51"/>
        <v>4.0566441194994836</v>
      </c>
      <c r="S168" s="5">
        <f t="shared" si="39"/>
        <v>7.4381382978866858E-2</v>
      </c>
      <c r="T168" s="20">
        <f t="shared" si="40"/>
        <v>4.2054068854572169</v>
      </c>
      <c r="U168" s="3">
        <f>VLOOKUP($C168,'Team Fixtures'!$A$2:$Q$21,2,FALSE)</f>
        <v>5.6022408963585429E-2</v>
      </c>
      <c r="V168" s="3">
        <f>VLOOKUP($C168,'Team Fixtures'!$A$2:$Q$21,4,FALSE)</f>
        <v>0.42328042328042326</v>
      </c>
      <c r="W168" s="3">
        <f>VLOOKUP($C168,'Team Fixtures'!$A$2:$Q$21,5,FALSE)</f>
        <v>-0.3672580143168378</v>
      </c>
      <c r="X168" s="3" t="str">
        <f>VLOOKUP($C168,'Team Fixtures'!$A$2:$Q$21,6,FALSE)</f>
        <v>H</v>
      </c>
      <c r="Y168" s="25">
        <f t="shared" si="41"/>
        <v>1.1967902761875366</v>
      </c>
      <c r="Z168" s="3">
        <f>VLOOKUP($C168,'Team Fixtures'!$A$2:$Q$21,2,FALSE)</f>
        <v>5.6022408963585429E-2</v>
      </c>
      <c r="AA168" s="3">
        <f>VLOOKUP($C168,'Team Fixtures'!$A$2:$Q$21,8,FALSE)</f>
        <v>1.8674136321195144E-2</v>
      </c>
      <c r="AB168" s="3">
        <f>VLOOKUP($C168,'Team Fixtures'!$A$2:$Q$21,9,FALSE)</f>
        <v>3.7348272642390282E-2</v>
      </c>
      <c r="AC168" s="3" t="str">
        <f>VLOOKUP($C168,'Team Fixtures'!$A$2:$Q$21,10,FALSE)</f>
        <v>A</v>
      </c>
      <c r="AD168" s="22">
        <f t="shared" si="52"/>
        <v>3.5026129130162866</v>
      </c>
      <c r="AE168" s="5">
        <f t="shared" si="42"/>
        <v>6.1349460939969097E-2</v>
      </c>
      <c r="AF168" s="20">
        <f t="shared" si="43"/>
        <v>3.625311834896225</v>
      </c>
      <c r="AG168" s="3">
        <f>VLOOKUP($C168,'Team Fixtures'!$A$2:$Q$21,2,FALSE)</f>
        <v>5.6022408963585429E-2</v>
      </c>
      <c r="AH168" s="3">
        <f>VLOOKUP($C168,'Team Fixtures'!$A$2:$Q$21,12,FALSE)</f>
        <v>0.82101806239737274</v>
      </c>
      <c r="AI168" s="3">
        <f>VLOOKUP($C168,'Team Fixtures'!$A$2:$Q$21,13,FALSE)</f>
        <v>-0.76499565343378728</v>
      </c>
      <c r="AJ168" s="3" t="str">
        <f>VLOOKUP($C168,'Team Fixtures'!$A$2:$Q$21,14,FALSE)</f>
        <v>A</v>
      </c>
      <c r="AK168" s="22">
        <f t="shared" si="53"/>
        <v>3.4882093518829955</v>
      </c>
      <c r="AL168" s="5">
        <f t="shared" si="44"/>
        <v>6.1010660374991824E-2</v>
      </c>
      <c r="AM168" s="20">
        <f t="shared" si="45"/>
        <v>3.6102306726329791</v>
      </c>
      <c r="AN168" s="3">
        <f>VLOOKUP($C168,'Team Fixtures'!$A$2:$Q$21,2,FALSE)</f>
        <v>5.6022408963585429E-2</v>
      </c>
      <c r="AO168" s="3">
        <f>VLOOKUP($C168,'Team Fixtures'!$A$2:$Q$21,16,FALSE)</f>
        <v>6.3492063492063489E-2</v>
      </c>
      <c r="AP168" s="3">
        <f>VLOOKUP($C168,'Team Fixtures'!$A$2:$Q$21,17,FALSE)</f>
        <v>-7.4696545284780591E-3</v>
      </c>
      <c r="AQ168" s="3" t="str">
        <f>VLOOKUP($C168,'Team Fixtures'!$A$2:$V$21,18,FALSE)</f>
        <v>A</v>
      </c>
      <c r="AR168" s="22">
        <f t="shared" si="54"/>
        <v>3.5018083481247322</v>
      </c>
      <c r="AS168" s="5">
        <f t="shared" si="46"/>
        <v>6.1330535964589955E-2</v>
      </c>
      <c r="AT168" s="20">
        <f t="shared" si="47"/>
        <v>3.624469420053912</v>
      </c>
      <c r="AU168" s="3">
        <f>VLOOKUP($C168,'Team Fixtures'!$A$2:$Q$21,2,FALSE)</f>
        <v>5.6022408963585429E-2</v>
      </c>
      <c r="AV168" s="3">
        <f>VLOOKUP($C168,'Team Fixtures'!$A$2:$V$21,20,FALSE)</f>
        <v>0.52910052910052907</v>
      </c>
      <c r="AW168" s="3">
        <f>VLOOKUP($C168,'Team Fixtures'!$A$2:$V$21,21,FALSE)</f>
        <v>-0.47307812013694361</v>
      </c>
      <c r="AX168" s="3" t="str">
        <f>VLOOKUP($C168,'Team Fixtures'!$A$2:$V$21,22,FALSE)</f>
        <v>H</v>
      </c>
      <c r="AY168" s="22">
        <f t="shared" si="55"/>
        <v>4.0547444523944245</v>
      </c>
      <c r="AZ168" s="5">
        <f t="shared" si="56"/>
        <v>7.4336699009221657E-2</v>
      </c>
      <c r="BA168" s="20">
        <f t="shared" si="48"/>
        <v>4.2034178504128681</v>
      </c>
      <c r="BB168" s="15">
        <f t="shared" si="49"/>
        <v>13.488908737156892</v>
      </c>
    </row>
    <row r="169" spans="1:54" x14ac:dyDescent="0.25">
      <c r="A169" t="str">
        <f>'Players Full'!CU169</f>
        <v>Romelle Donovan</v>
      </c>
      <c r="B169" t="str">
        <f>VLOOKUP(_xlfn.CONCAT('Players Full'!AK169,'Players Full'!BV169),'Players Summarised'!$A$1:$T$1000,20,0)</f>
        <v>MID</v>
      </c>
      <c r="C169" t="str">
        <f>VLOOKUP('Players Full'!CF169,Teams!$A$1:$G$21,6,0)</f>
        <v>Brentford</v>
      </c>
      <c r="D169">
        <f>'Players Full'!BD169/10</f>
        <v>4.5</v>
      </c>
      <c r="E169" s="10">
        <f>IFERROR(VLOOKUP($A169,'Starting Lineups'!$A$2:$C$510,3,FALSE),0)</f>
        <v>0</v>
      </c>
      <c r="F169" s="5">
        <f>VLOOKUP(A169,'Score &amp; Assist'!$A$1:$G$2000,6,0)</f>
        <v>0.14652014652014653</v>
      </c>
      <c r="G169" s="5">
        <f t="shared" si="38"/>
        <v>0.01</v>
      </c>
      <c r="H169" s="5">
        <f t="shared" si="50"/>
        <v>0</v>
      </c>
      <c r="I169" s="5">
        <f>VLOOKUP(A169,'Score &amp; Assist'!$A$1:$G$2000,7,0)</f>
        <v>8.6580086580086577E-2</v>
      </c>
      <c r="J169" s="5">
        <f>VLOOKUP(A169,'Yellow Card'!$C$1:$E$987,3,0)</f>
        <v>0.19047619047619047</v>
      </c>
      <c r="K169" s="5">
        <f>VLOOKUP(C169,'Team Clean Sheet'!$C$2:$F$21,4,0)</f>
        <v>0.21699819168173598</v>
      </c>
      <c r="L169" s="5">
        <f>VLOOKUP(C169,'Team Total Goals'!$D$2:$N$21,10,0)</f>
        <v>0.4864864864864864</v>
      </c>
      <c r="M169" s="5">
        <f>VLOOKUP(C169,'Team Total Goals'!$D$2:$N$21,11,0)</f>
        <v>8.7136929460580922E-2</v>
      </c>
      <c r="N169" s="5" t="e">
        <f>VLOOKUP(A169,'Goalkeeper Saves'!$D$2:$N$15,10,0)</f>
        <v>#N/A</v>
      </c>
      <c r="O169" s="5" t="e">
        <f>VLOOKUP(A169,'Goalkeeper Saves'!$D$2:$N$15,11,0)</f>
        <v>#N/A</v>
      </c>
      <c r="P169" s="5">
        <f>IF(B169="DEF",IFERROR(VLOOKUP(A169,'Defensive Contribution - DEF'!A167:H665,8,FALSE),'Defensive Contribution - DEF'!K$2),0)</f>
        <v>0</v>
      </c>
      <c r="Q169" s="5">
        <f>IF(B169="MID",IFERROR(VLOOKUP(A169,'Defensive Contribution - MID'!A$2:I$500,9,FALSE),'Defensive Contribution - MID'!L$2),0)</f>
        <v>0.3857500506789166</v>
      </c>
      <c r="R169" s="22">
        <f t="shared" si="51"/>
        <v>0</v>
      </c>
      <c r="S169" s="5">
        <f t="shared" si="39"/>
        <v>0</v>
      </c>
      <c r="T169" s="20">
        <f t="shared" si="40"/>
        <v>0</v>
      </c>
      <c r="U169" s="3">
        <f>VLOOKUP($C169,'Team Fixtures'!$A$2:$Q$21,2,FALSE)</f>
        <v>5.6022408963585429E-2</v>
      </c>
      <c r="V169" s="3">
        <f>VLOOKUP($C169,'Team Fixtures'!$A$2:$Q$21,4,FALSE)</f>
        <v>0.42328042328042326</v>
      </c>
      <c r="W169" s="3">
        <f>VLOOKUP($C169,'Team Fixtures'!$A$2:$Q$21,5,FALSE)</f>
        <v>-0.3672580143168378</v>
      </c>
      <c r="X169" s="3" t="str">
        <f>VLOOKUP($C169,'Team Fixtures'!$A$2:$Q$21,6,FALSE)</f>
        <v>H</v>
      </c>
      <c r="Y169" s="25">
        <f t="shared" si="41"/>
        <v>0</v>
      </c>
      <c r="Z169" s="3">
        <f>VLOOKUP($C169,'Team Fixtures'!$A$2:$Q$21,2,FALSE)</f>
        <v>5.6022408963585429E-2</v>
      </c>
      <c r="AA169" s="3">
        <f>VLOOKUP($C169,'Team Fixtures'!$A$2:$Q$21,8,FALSE)</f>
        <v>1.8674136321195144E-2</v>
      </c>
      <c r="AB169" s="3">
        <f>VLOOKUP($C169,'Team Fixtures'!$A$2:$Q$21,9,FALSE)</f>
        <v>3.7348272642390282E-2</v>
      </c>
      <c r="AC169" s="3" t="str">
        <f>VLOOKUP($C169,'Team Fixtures'!$A$2:$Q$21,10,FALSE)</f>
        <v>A</v>
      </c>
      <c r="AD169" s="22">
        <f t="shared" si="52"/>
        <v>0</v>
      </c>
      <c r="AE169" s="5">
        <f t="shared" si="42"/>
        <v>0</v>
      </c>
      <c r="AF169" s="20">
        <f t="shared" si="43"/>
        <v>0</v>
      </c>
      <c r="AG169" s="3">
        <f>VLOOKUP($C169,'Team Fixtures'!$A$2:$Q$21,2,FALSE)</f>
        <v>5.6022408963585429E-2</v>
      </c>
      <c r="AH169" s="3">
        <f>VLOOKUP($C169,'Team Fixtures'!$A$2:$Q$21,12,FALSE)</f>
        <v>0.82101806239737274</v>
      </c>
      <c r="AI169" s="3">
        <f>VLOOKUP($C169,'Team Fixtures'!$A$2:$Q$21,13,FALSE)</f>
        <v>-0.76499565343378728</v>
      </c>
      <c r="AJ169" s="3" t="str">
        <f>VLOOKUP($C169,'Team Fixtures'!$A$2:$Q$21,14,FALSE)</f>
        <v>A</v>
      </c>
      <c r="AK169" s="22">
        <f t="shared" si="53"/>
        <v>0</v>
      </c>
      <c r="AL169" s="5">
        <f t="shared" si="44"/>
        <v>0</v>
      </c>
      <c r="AM169" s="20">
        <f t="shared" si="45"/>
        <v>0</v>
      </c>
      <c r="AN169" s="3">
        <f>VLOOKUP($C169,'Team Fixtures'!$A$2:$Q$21,2,FALSE)</f>
        <v>5.6022408963585429E-2</v>
      </c>
      <c r="AO169" s="3">
        <f>VLOOKUP($C169,'Team Fixtures'!$A$2:$Q$21,16,FALSE)</f>
        <v>6.3492063492063489E-2</v>
      </c>
      <c r="AP169" s="3">
        <f>VLOOKUP($C169,'Team Fixtures'!$A$2:$Q$21,17,FALSE)</f>
        <v>-7.4696545284780591E-3</v>
      </c>
      <c r="AQ169" s="3" t="str">
        <f>VLOOKUP($C169,'Team Fixtures'!$A$2:$V$21,18,FALSE)</f>
        <v>A</v>
      </c>
      <c r="AR169" s="22">
        <f t="shared" si="54"/>
        <v>0</v>
      </c>
      <c r="AS169" s="5">
        <f t="shared" si="46"/>
        <v>0</v>
      </c>
      <c r="AT169" s="20">
        <f t="shared" si="47"/>
        <v>0</v>
      </c>
      <c r="AU169" s="3">
        <f>VLOOKUP($C169,'Team Fixtures'!$A$2:$Q$21,2,FALSE)</f>
        <v>5.6022408963585429E-2</v>
      </c>
      <c r="AV169" s="3">
        <f>VLOOKUP($C169,'Team Fixtures'!$A$2:$V$21,20,FALSE)</f>
        <v>0.52910052910052907</v>
      </c>
      <c r="AW169" s="3">
        <f>VLOOKUP($C169,'Team Fixtures'!$A$2:$V$21,21,FALSE)</f>
        <v>-0.47307812013694361</v>
      </c>
      <c r="AX169" s="3" t="str">
        <f>VLOOKUP($C169,'Team Fixtures'!$A$2:$V$21,22,FALSE)</f>
        <v>H</v>
      </c>
      <c r="AY169" s="22">
        <f t="shared" si="55"/>
        <v>0</v>
      </c>
      <c r="AZ169" s="5">
        <f t="shared" si="56"/>
        <v>0</v>
      </c>
      <c r="BA169" s="20">
        <f t="shared" si="48"/>
        <v>0</v>
      </c>
      <c r="BB169" s="15">
        <f t="shared" si="49"/>
        <v>0</v>
      </c>
    </row>
    <row r="170" spans="1:54" x14ac:dyDescent="0.25">
      <c r="A170" t="str">
        <f>'Players Full'!CU170</f>
        <v>Yunus Emre Konak</v>
      </c>
      <c r="B170" t="str">
        <f>VLOOKUP(_xlfn.CONCAT('Players Full'!AK170,'Players Full'!BV170),'Players Summarised'!$A$1:$T$1000,20,0)</f>
        <v>MID</v>
      </c>
      <c r="C170" t="str">
        <f>VLOOKUP('Players Full'!CF170,Teams!$A$1:$G$21,6,0)</f>
        <v>Brentford</v>
      </c>
      <c r="D170">
        <f>'Players Full'!BD170/10</f>
        <v>4.5</v>
      </c>
      <c r="E170" s="10">
        <f>IFERROR(VLOOKUP($A170,'Starting Lineups'!$A$2:$C$510,3,FALSE),0)</f>
        <v>0</v>
      </c>
      <c r="F170" s="5">
        <f>VLOOKUP(A170,'Score &amp; Assist'!$A$1:$G$2000,6,0)</f>
        <v>0.12698412698412698</v>
      </c>
      <c r="G170" s="5">
        <f t="shared" si="38"/>
        <v>0.01</v>
      </c>
      <c r="H170" s="5">
        <f t="shared" si="50"/>
        <v>0</v>
      </c>
      <c r="I170" s="5">
        <f>VLOOKUP(A170,'Score &amp; Assist'!$A$1:$G$2000,7,0)</f>
        <v>7.3260073260073263E-2</v>
      </c>
      <c r="J170" s="5">
        <f>VLOOKUP(A170,'Yellow Card'!$C$1:$E$987,3,0)</f>
        <v>0.27210884353741494</v>
      </c>
      <c r="K170" s="5">
        <f>VLOOKUP(C170,'Team Clean Sheet'!$C$2:$F$21,4,0)</f>
        <v>0.21699819168173598</v>
      </c>
      <c r="L170" s="5">
        <f>VLOOKUP(C170,'Team Total Goals'!$D$2:$N$21,10,0)</f>
        <v>0.4864864864864864</v>
      </c>
      <c r="M170" s="5">
        <f>VLOOKUP(C170,'Team Total Goals'!$D$2:$N$21,11,0)</f>
        <v>8.7136929460580922E-2</v>
      </c>
      <c r="N170" s="5" t="e">
        <f>VLOOKUP(A170,'Goalkeeper Saves'!$D$2:$N$15,10,0)</f>
        <v>#N/A</v>
      </c>
      <c r="O170" s="5" t="e">
        <f>VLOOKUP(A170,'Goalkeeper Saves'!$D$2:$N$15,11,0)</f>
        <v>#N/A</v>
      </c>
      <c r="P170" s="5">
        <f>IF(B170="DEF",IFERROR(VLOOKUP(A170,'Defensive Contribution - DEF'!A168:H666,8,FALSE),'Defensive Contribution - DEF'!K$2),0)</f>
        <v>0</v>
      </c>
      <c r="Q170" s="5">
        <f>IF(B170="MID",IFERROR(VLOOKUP(A170,'Defensive Contribution - MID'!A$2:I$500,9,FALSE),'Defensive Contribution - MID'!L$2),0)</f>
        <v>0.3857500506789166</v>
      </c>
      <c r="R170" s="22">
        <f t="shared" si="51"/>
        <v>0</v>
      </c>
      <c r="S170" s="5">
        <f t="shared" si="39"/>
        <v>0</v>
      </c>
      <c r="T170" s="20">
        <f t="shared" si="40"/>
        <v>0</v>
      </c>
      <c r="U170" s="3">
        <f>VLOOKUP($C170,'Team Fixtures'!$A$2:$Q$21,2,FALSE)</f>
        <v>5.6022408963585429E-2</v>
      </c>
      <c r="V170" s="3">
        <f>VLOOKUP($C170,'Team Fixtures'!$A$2:$Q$21,4,FALSE)</f>
        <v>0.42328042328042326</v>
      </c>
      <c r="W170" s="3">
        <f>VLOOKUP($C170,'Team Fixtures'!$A$2:$Q$21,5,FALSE)</f>
        <v>-0.3672580143168378</v>
      </c>
      <c r="X170" s="3" t="str">
        <f>VLOOKUP($C170,'Team Fixtures'!$A$2:$Q$21,6,FALSE)</f>
        <v>H</v>
      </c>
      <c r="Y170" s="25">
        <f t="shared" si="41"/>
        <v>0</v>
      </c>
      <c r="Z170" s="3">
        <f>VLOOKUP($C170,'Team Fixtures'!$A$2:$Q$21,2,FALSE)</f>
        <v>5.6022408963585429E-2</v>
      </c>
      <c r="AA170" s="3">
        <f>VLOOKUP($C170,'Team Fixtures'!$A$2:$Q$21,8,FALSE)</f>
        <v>1.8674136321195144E-2</v>
      </c>
      <c r="AB170" s="3">
        <f>VLOOKUP($C170,'Team Fixtures'!$A$2:$Q$21,9,FALSE)</f>
        <v>3.7348272642390282E-2</v>
      </c>
      <c r="AC170" s="3" t="str">
        <f>VLOOKUP($C170,'Team Fixtures'!$A$2:$Q$21,10,FALSE)</f>
        <v>A</v>
      </c>
      <c r="AD170" s="22">
        <f t="shared" si="52"/>
        <v>0</v>
      </c>
      <c r="AE170" s="5">
        <f t="shared" si="42"/>
        <v>0</v>
      </c>
      <c r="AF170" s="20">
        <f t="shared" si="43"/>
        <v>0</v>
      </c>
      <c r="AG170" s="3">
        <f>VLOOKUP($C170,'Team Fixtures'!$A$2:$Q$21,2,FALSE)</f>
        <v>5.6022408963585429E-2</v>
      </c>
      <c r="AH170" s="3">
        <f>VLOOKUP($C170,'Team Fixtures'!$A$2:$Q$21,12,FALSE)</f>
        <v>0.82101806239737274</v>
      </c>
      <c r="AI170" s="3">
        <f>VLOOKUP($C170,'Team Fixtures'!$A$2:$Q$21,13,FALSE)</f>
        <v>-0.76499565343378728</v>
      </c>
      <c r="AJ170" s="3" t="str">
        <f>VLOOKUP($C170,'Team Fixtures'!$A$2:$Q$21,14,FALSE)</f>
        <v>A</v>
      </c>
      <c r="AK170" s="22">
        <f t="shared" si="53"/>
        <v>0</v>
      </c>
      <c r="AL170" s="5">
        <f t="shared" si="44"/>
        <v>0</v>
      </c>
      <c r="AM170" s="20">
        <f t="shared" si="45"/>
        <v>0</v>
      </c>
      <c r="AN170" s="3">
        <f>VLOOKUP($C170,'Team Fixtures'!$A$2:$Q$21,2,FALSE)</f>
        <v>5.6022408963585429E-2</v>
      </c>
      <c r="AO170" s="3">
        <f>VLOOKUP($C170,'Team Fixtures'!$A$2:$Q$21,16,FALSE)</f>
        <v>6.3492063492063489E-2</v>
      </c>
      <c r="AP170" s="3">
        <f>VLOOKUP($C170,'Team Fixtures'!$A$2:$Q$21,17,FALSE)</f>
        <v>-7.4696545284780591E-3</v>
      </c>
      <c r="AQ170" s="3" t="str">
        <f>VLOOKUP($C170,'Team Fixtures'!$A$2:$V$21,18,FALSE)</f>
        <v>A</v>
      </c>
      <c r="AR170" s="22">
        <f t="shared" si="54"/>
        <v>0</v>
      </c>
      <c r="AS170" s="5">
        <f t="shared" si="46"/>
        <v>0</v>
      </c>
      <c r="AT170" s="20">
        <f t="shared" si="47"/>
        <v>0</v>
      </c>
      <c r="AU170" s="3">
        <f>VLOOKUP($C170,'Team Fixtures'!$A$2:$Q$21,2,FALSE)</f>
        <v>5.6022408963585429E-2</v>
      </c>
      <c r="AV170" s="3">
        <f>VLOOKUP($C170,'Team Fixtures'!$A$2:$V$21,20,FALSE)</f>
        <v>0.52910052910052907</v>
      </c>
      <c r="AW170" s="3">
        <f>VLOOKUP($C170,'Team Fixtures'!$A$2:$V$21,21,FALSE)</f>
        <v>-0.47307812013694361</v>
      </c>
      <c r="AX170" s="3" t="str">
        <f>VLOOKUP($C170,'Team Fixtures'!$A$2:$V$21,22,FALSE)</f>
        <v>H</v>
      </c>
      <c r="AY170" s="22">
        <f t="shared" si="55"/>
        <v>0</v>
      </c>
      <c r="AZ170" s="5">
        <f t="shared" si="56"/>
        <v>0</v>
      </c>
      <c r="BA170" s="20">
        <f t="shared" si="48"/>
        <v>0</v>
      </c>
      <c r="BB170" s="15">
        <f t="shared" si="49"/>
        <v>0</v>
      </c>
    </row>
    <row r="171" spans="1:54" x14ac:dyDescent="0.25">
      <c r="A171" t="str">
        <f>'Players Full'!CU171</f>
        <v>Paris Maghoma</v>
      </c>
      <c r="B171" t="str">
        <f>VLOOKUP(_xlfn.CONCAT('Players Full'!AK171,'Players Full'!BV171),'Players Summarised'!$A$1:$T$1000,20,0)</f>
        <v>MID</v>
      </c>
      <c r="C171" t="str">
        <f>VLOOKUP('Players Full'!CF171,Teams!$A$1:$G$21,6,0)</f>
        <v>Brentford</v>
      </c>
      <c r="D171">
        <f>'Players Full'!BD171/10</f>
        <v>4.5</v>
      </c>
      <c r="E171" s="10">
        <f>IFERROR(VLOOKUP($A171,'Starting Lineups'!$A$2:$C$510,3,FALSE),0)</f>
        <v>0</v>
      </c>
      <c r="F171" s="5" t="e">
        <f>VLOOKUP(A171,'Score &amp; Assist'!$A$1:$G$2000,6,0)</f>
        <v>#N/A</v>
      </c>
      <c r="G171" s="5" t="e">
        <f t="shared" si="38"/>
        <v>#N/A</v>
      </c>
      <c r="H171" s="5" t="e">
        <f t="shared" si="50"/>
        <v>#N/A</v>
      </c>
      <c r="I171" s="5" t="e">
        <f>VLOOKUP(A171,'Score &amp; Assist'!$A$1:$G$2000,7,0)</f>
        <v>#N/A</v>
      </c>
      <c r="J171" s="5" t="e">
        <f>VLOOKUP(A171,'Yellow Card'!$C$1:$E$987,3,0)</f>
        <v>#N/A</v>
      </c>
      <c r="K171" s="5">
        <f>VLOOKUP(C171,'Team Clean Sheet'!$C$2:$F$21,4,0)</f>
        <v>0.21699819168173598</v>
      </c>
      <c r="L171" s="5">
        <f>VLOOKUP(C171,'Team Total Goals'!$D$2:$N$21,10,0)</f>
        <v>0.4864864864864864</v>
      </c>
      <c r="M171" s="5">
        <f>VLOOKUP(C171,'Team Total Goals'!$D$2:$N$21,11,0)</f>
        <v>8.7136929460580922E-2</v>
      </c>
      <c r="N171" s="5" t="e">
        <f>VLOOKUP(A171,'Goalkeeper Saves'!$D$2:$N$15,10,0)</f>
        <v>#N/A</v>
      </c>
      <c r="O171" s="5" t="e">
        <f>VLOOKUP(A171,'Goalkeeper Saves'!$D$2:$N$15,11,0)</f>
        <v>#N/A</v>
      </c>
      <c r="P171" s="5">
        <f>IF(B171="DEF",IFERROR(VLOOKUP(A171,'Defensive Contribution - DEF'!A169:H667,8,FALSE),'Defensive Contribution - DEF'!K$2),0)</f>
        <v>0</v>
      </c>
      <c r="Q171" s="5">
        <f>IF(B171="MID",IFERROR(VLOOKUP(A171,'Defensive Contribution - MID'!A$2:I$500,9,FALSE),'Defensive Contribution - MID'!L$2),0)</f>
        <v>0.3857500506789166</v>
      </c>
      <c r="R171" s="22">
        <f t="shared" si="51"/>
        <v>0</v>
      </c>
      <c r="S171" s="5">
        <f t="shared" si="39"/>
        <v>0</v>
      </c>
      <c r="T171" s="20">
        <f t="shared" si="40"/>
        <v>0</v>
      </c>
      <c r="U171" s="3">
        <f>VLOOKUP($C171,'Team Fixtures'!$A$2:$Q$21,2,FALSE)</f>
        <v>5.6022408963585429E-2</v>
      </c>
      <c r="V171" s="3">
        <f>VLOOKUP($C171,'Team Fixtures'!$A$2:$Q$21,4,FALSE)</f>
        <v>0.42328042328042326</v>
      </c>
      <c r="W171" s="3">
        <f>VLOOKUP($C171,'Team Fixtures'!$A$2:$Q$21,5,FALSE)</f>
        <v>-0.3672580143168378</v>
      </c>
      <c r="X171" s="3" t="str">
        <f>VLOOKUP($C171,'Team Fixtures'!$A$2:$Q$21,6,FALSE)</f>
        <v>H</v>
      </c>
      <c r="Y171" s="25">
        <f t="shared" si="41"/>
        <v>0</v>
      </c>
      <c r="Z171" s="3">
        <f>VLOOKUP($C171,'Team Fixtures'!$A$2:$Q$21,2,FALSE)</f>
        <v>5.6022408963585429E-2</v>
      </c>
      <c r="AA171" s="3">
        <f>VLOOKUP($C171,'Team Fixtures'!$A$2:$Q$21,8,FALSE)</f>
        <v>1.8674136321195144E-2</v>
      </c>
      <c r="AB171" s="3">
        <f>VLOOKUP($C171,'Team Fixtures'!$A$2:$Q$21,9,FALSE)</f>
        <v>3.7348272642390282E-2</v>
      </c>
      <c r="AC171" s="3" t="str">
        <f>VLOOKUP($C171,'Team Fixtures'!$A$2:$Q$21,10,FALSE)</f>
        <v>A</v>
      </c>
      <c r="AD171" s="22">
        <f t="shared" si="52"/>
        <v>0</v>
      </c>
      <c r="AE171" s="5">
        <f t="shared" si="42"/>
        <v>0</v>
      </c>
      <c r="AF171" s="20">
        <f t="shared" si="43"/>
        <v>0</v>
      </c>
      <c r="AG171" s="3">
        <f>VLOOKUP($C171,'Team Fixtures'!$A$2:$Q$21,2,FALSE)</f>
        <v>5.6022408963585429E-2</v>
      </c>
      <c r="AH171" s="3">
        <f>VLOOKUP($C171,'Team Fixtures'!$A$2:$Q$21,12,FALSE)</f>
        <v>0.82101806239737274</v>
      </c>
      <c r="AI171" s="3">
        <f>VLOOKUP($C171,'Team Fixtures'!$A$2:$Q$21,13,FALSE)</f>
        <v>-0.76499565343378728</v>
      </c>
      <c r="AJ171" s="3" t="str">
        <f>VLOOKUP($C171,'Team Fixtures'!$A$2:$Q$21,14,FALSE)</f>
        <v>A</v>
      </c>
      <c r="AK171" s="22">
        <f t="shared" si="53"/>
        <v>0</v>
      </c>
      <c r="AL171" s="5">
        <f t="shared" si="44"/>
        <v>0</v>
      </c>
      <c r="AM171" s="20">
        <f t="shared" si="45"/>
        <v>0</v>
      </c>
      <c r="AN171" s="3">
        <f>VLOOKUP($C171,'Team Fixtures'!$A$2:$Q$21,2,FALSE)</f>
        <v>5.6022408963585429E-2</v>
      </c>
      <c r="AO171" s="3">
        <f>VLOOKUP($C171,'Team Fixtures'!$A$2:$Q$21,16,FALSE)</f>
        <v>6.3492063492063489E-2</v>
      </c>
      <c r="AP171" s="3">
        <f>VLOOKUP($C171,'Team Fixtures'!$A$2:$Q$21,17,FALSE)</f>
        <v>-7.4696545284780591E-3</v>
      </c>
      <c r="AQ171" s="3" t="str">
        <f>VLOOKUP($C171,'Team Fixtures'!$A$2:$V$21,18,FALSE)</f>
        <v>A</v>
      </c>
      <c r="AR171" s="22">
        <f t="shared" si="54"/>
        <v>0</v>
      </c>
      <c r="AS171" s="5">
        <f t="shared" si="46"/>
        <v>0</v>
      </c>
      <c r="AT171" s="20">
        <f t="shared" si="47"/>
        <v>0</v>
      </c>
      <c r="AU171" s="3">
        <f>VLOOKUP($C171,'Team Fixtures'!$A$2:$Q$21,2,FALSE)</f>
        <v>5.6022408963585429E-2</v>
      </c>
      <c r="AV171" s="3">
        <f>VLOOKUP($C171,'Team Fixtures'!$A$2:$V$21,20,FALSE)</f>
        <v>0.52910052910052907</v>
      </c>
      <c r="AW171" s="3">
        <f>VLOOKUP($C171,'Team Fixtures'!$A$2:$V$21,21,FALSE)</f>
        <v>-0.47307812013694361</v>
      </c>
      <c r="AX171" s="3" t="str">
        <f>VLOOKUP($C171,'Team Fixtures'!$A$2:$V$21,22,FALSE)</f>
        <v>H</v>
      </c>
      <c r="AY171" s="22">
        <f t="shared" si="55"/>
        <v>0</v>
      </c>
      <c r="AZ171" s="5">
        <f t="shared" si="56"/>
        <v>0</v>
      </c>
      <c r="BA171" s="20">
        <f t="shared" si="48"/>
        <v>0</v>
      </c>
      <c r="BB171" s="15">
        <f t="shared" si="49"/>
        <v>0</v>
      </c>
    </row>
    <row r="172" spans="1:54" x14ac:dyDescent="0.25">
      <c r="A172" t="str">
        <f>'Players Full'!CU172</f>
        <v>Myles Peart-Harris</v>
      </c>
      <c r="B172" t="str">
        <f>VLOOKUP(_xlfn.CONCAT('Players Full'!AK172,'Players Full'!BV172),'Players Summarised'!$A$1:$T$1000,20,0)</f>
        <v>MID</v>
      </c>
      <c r="C172" t="str">
        <f>VLOOKUP('Players Full'!CF172,Teams!$A$1:$G$21,6,0)</f>
        <v>Brentford</v>
      </c>
      <c r="D172">
        <f>'Players Full'!BD172/10</f>
        <v>4.5</v>
      </c>
      <c r="E172" s="10">
        <f>IFERROR(VLOOKUP($A172,'Starting Lineups'!$A$2:$C$510,3,FALSE),0)</f>
        <v>0</v>
      </c>
      <c r="F172" s="5">
        <f>VLOOKUP(A172,'Score &amp; Assist'!$A$1:$G$2000,6,0)</f>
        <v>0.17316017316017315</v>
      </c>
      <c r="G172" s="5">
        <f t="shared" si="38"/>
        <v>0.01</v>
      </c>
      <c r="H172" s="5">
        <f t="shared" si="50"/>
        <v>0</v>
      </c>
      <c r="I172" s="5">
        <f>VLOOKUP(A172,'Score &amp; Assist'!$A$1:$G$2000,7,0)</f>
        <v>7.3260073260073263E-2</v>
      </c>
      <c r="J172" s="5">
        <f>VLOOKUP(A172,'Yellow Card'!$C$1:$E$987,3,0)</f>
        <v>0.17316017316017315</v>
      </c>
      <c r="K172" s="5">
        <f>VLOOKUP(C172,'Team Clean Sheet'!$C$2:$F$21,4,0)</f>
        <v>0.21699819168173598</v>
      </c>
      <c r="L172" s="5">
        <f>VLOOKUP(C172,'Team Total Goals'!$D$2:$N$21,10,0)</f>
        <v>0.4864864864864864</v>
      </c>
      <c r="M172" s="5">
        <f>VLOOKUP(C172,'Team Total Goals'!$D$2:$N$21,11,0)</f>
        <v>8.7136929460580922E-2</v>
      </c>
      <c r="N172" s="5" t="e">
        <f>VLOOKUP(A172,'Goalkeeper Saves'!$D$2:$N$15,10,0)</f>
        <v>#N/A</v>
      </c>
      <c r="O172" s="5" t="e">
        <f>VLOOKUP(A172,'Goalkeeper Saves'!$D$2:$N$15,11,0)</f>
        <v>#N/A</v>
      </c>
      <c r="P172" s="5">
        <f>IF(B172="DEF",IFERROR(VLOOKUP(A172,'Defensive Contribution - DEF'!A170:H668,8,FALSE),'Defensive Contribution - DEF'!K$2),0)</f>
        <v>0</v>
      </c>
      <c r="Q172" s="5">
        <f>IF(B172="MID",IFERROR(VLOOKUP(A172,'Defensive Contribution - MID'!A$2:I$500,9,FALSE),'Defensive Contribution - MID'!L$2),0)</f>
        <v>0.3857500506789166</v>
      </c>
      <c r="R172" s="22">
        <f t="shared" si="51"/>
        <v>0</v>
      </c>
      <c r="S172" s="5">
        <f t="shared" si="39"/>
        <v>0</v>
      </c>
      <c r="T172" s="20">
        <f t="shared" si="40"/>
        <v>0</v>
      </c>
      <c r="U172" s="3">
        <f>VLOOKUP($C172,'Team Fixtures'!$A$2:$Q$21,2,FALSE)</f>
        <v>5.6022408963585429E-2</v>
      </c>
      <c r="V172" s="3">
        <f>VLOOKUP($C172,'Team Fixtures'!$A$2:$Q$21,4,FALSE)</f>
        <v>0.42328042328042326</v>
      </c>
      <c r="W172" s="3">
        <f>VLOOKUP($C172,'Team Fixtures'!$A$2:$Q$21,5,FALSE)</f>
        <v>-0.3672580143168378</v>
      </c>
      <c r="X172" s="3" t="str">
        <f>VLOOKUP($C172,'Team Fixtures'!$A$2:$Q$21,6,FALSE)</f>
        <v>H</v>
      </c>
      <c r="Y172" s="25">
        <f t="shared" si="41"/>
        <v>0</v>
      </c>
      <c r="Z172" s="3">
        <f>VLOOKUP($C172,'Team Fixtures'!$A$2:$Q$21,2,FALSE)</f>
        <v>5.6022408963585429E-2</v>
      </c>
      <c r="AA172" s="3">
        <f>VLOOKUP($C172,'Team Fixtures'!$A$2:$Q$21,8,FALSE)</f>
        <v>1.8674136321195144E-2</v>
      </c>
      <c r="AB172" s="3">
        <f>VLOOKUP($C172,'Team Fixtures'!$A$2:$Q$21,9,FALSE)</f>
        <v>3.7348272642390282E-2</v>
      </c>
      <c r="AC172" s="3" t="str">
        <f>VLOOKUP($C172,'Team Fixtures'!$A$2:$Q$21,10,FALSE)</f>
        <v>A</v>
      </c>
      <c r="AD172" s="22">
        <f t="shared" si="52"/>
        <v>0</v>
      </c>
      <c r="AE172" s="5">
        <f t="shared" si="42"/>
        <v>0</v>
      </c>
      <c r="AF172" s="20">
        <f t="shared" si="43"/>
        <v>0</v>
      </c>
      <c r="AG172" s="3">
        <f>VLOOKUP($C172,'Team Fixtures'!$A$2:$Q$21,2,FALSE)</f>
        <v>5.6022408963585429E-2</v>
      </c>
      <c r="AH172" s="3">
        <f>VLOOKUP($C172,'Team Fixtures'!$A$2:$Q$21,12,FALSE)</f>
        <v>0.82101806239737274</v>
      </c>
      <c r="AI172" s="3">
        <f>VLOOKUP($C172,'Team Fixtures'!$A$2:$Q$21,13,FALSE)</f>
        <v>-0.76499565343378728</v>
      </c>
      <c r="AJ172" s="3" t="str">
        <f>VLOOKUP($C172,'Team Fixtures'!$A$2:$Q$21,14,FALSE)</f>
        <v>A</v>
      </c>
      <c r="AK172" s="22">
        <f t="shared" si="53"/>
        <v>0</v>
      </c>
      <c r="AL172" s="5">
        <f t="shared" si="44"/>
        <v>0</v>
      </c>
      <c r="AM172" s="20">
        <f t="shared" si="45"/>
        <v>0</v>
      </c>
      <c r="AN172" s="3">
        <f>VLOOKUP($C172,'Team Fixtures'!$A$2:$Q$21,2,FALSE)</f>
        <v>5.6022408963585429E-2</v>
      </c>
      <c r="AO172" s="3">
        <f>VLOOKUP($C172,'Team Fixtures'!$A$2:$Q$21,16,FALSE)</f>
        <v>6.3492063492063489E-2</v>
      </c>
      <c r="AP172" s="3">
        <f>VLOOKUP($C172,'Team Fixtures'!$A$2:$Q$21,17,FALSE)</f>
        <v>-7.4696545284780591E-3</v>
      </c>
      <c r="AQ172" s="3" t="str">
        <f>VLOOKUP($C172,'Team Fixtures'!$A$2:$V$21,18,FALSE)</f>
        <v>A</v>
      </c>
      <c r="AR172" s="22">
        <f t="shared" si="54"/>
        <v>0</v>
      </c>
      <c r="AS172" s="5">
        <f t="shared" si="46"/>
        <v>0</v>
      </c>
      <c r="AT172" s="20">
        <f t="shared" si="47"/>
        <v>0</v>
      </c>
      <c r="AU172" s="3">
        <f>VLOOKUP($C172,'Team Fixtures'!$A$2:$Q$21,2,FALSE)</f>
        <v>5.6022408963585429E-2</v>
      </c>
      <c r="AV172" s="3">
        <f>VLOOKUP($C172,'Team Fixtures'!$A$2:$V$21,20,FALSE)</f>
        <v>0.52910052910052907</v>
      </c>
      <c r="AW172" s="3">
        <f>VLOOKUP($C172,'Team Fixtures'!$A$2:$V$21,21,FALSE)</f>
        <v>-0.47307812013694361</v>
      </c>
      <c r="AX172" s="3" t="str">
        <f>VLOOKUP($C172,'Team Fixtures'!$A$2:$V$21,22,FALSE)</f>
        <v>H</v>
      </c>
      <c r="AY172" s="22">
        <f t="shared" si="55"/>
        <v>0</v>
      </c>
      <c r="AZ172" s="5">
        <f t="shared" si="56"/>
        <v>0</v>
      </c>
      <c r="BA172" s="20">
        <f t="shared" si="48"/>
        <v>0</v>
      </c>
      <c r="BB172" s="15">
        <f t="shared" si="49"/>
        <v>0</v>
      </c>
    </row>
    <row r="173" spans="1:54" x14ac:dyDescent="0.25">
      <c r="A173" t="str">
        <f>'Players Full'!CU173</f>
        <v>Ryan Trevitt</v>
      </c>
      <c r="B173" t="str">
        <f>VLOOKUP(_xlfn.CONCAT('Players Full'!AK173,'Players Full'!BV173),'Players Summarised'!$A$1:$T$1000,20,0)</f>
        <v>MID</v>
      </c>
      <c r="C173" t="str">
        <f>VLOOKUP('Players Full'!CF173,Teams!$A$1:$G$21,6,0)</f>
        <v>Brentford</v>
      </c>
      <c r="D173">
        <f>'Players Full'!BD173/10</f>
        <v>4.5</v>
      </c>
      <c r="E173" s="10">
        <f>IFERROR(VLOOKUP($A173,'Starting Lineups'!$A$2:$C$510,3,FALSE),0)</f>
        <v>0</v>
      </c>
      <c r="F173" s="5" t="e">
        <f>VLOOKUP(A173,'Score &amp; Assist'!$A$1:$G$2000,6,0)</f>
        <v>#N/A</v>
      </c>
      <c r="G173" s="5" t="e">
        <f t="shared" si="38"/>
        <v>#N/A</v>
      </c>
      <c r="H173" s="5" t="e">
        <f t="shared" si="50"/>
        <v>#N/A</v>
      </c>
      <c r="I173" s="5" t="e">
        <f>VLOOKUP(A173,'Score &amp; Assist'!$A$1:$G$2000,7,0)</f>
        <v>#N/A</v>
      </c>
      <c r="J173" s="5" t="e">
        <f>VLOOKUP(A173,'Yellow Card'!$C$1:$E$987,3,0)</f>
        <v>#N/A</v>
      </c>
      <c r="K173" s="5">
        <f>VLOOKUP(C173,'Team Clean Sheet'!$C$2:$F$21,4,0)</f>
        <v>0.21699819168173598</v>
      </c>
      <c r="L173" s="5">
        <f>VLOOKUP(C173,'Team Total Goals'!$D$2:$N$21,10,0)</f>
        <v>0.4864864864864864</v>
      </c>
      <c r="M173" s="5">
        <f>VLOOKUP(C173,'Team Total Goals'!$D$2:$N$21,11,0)</f>
        <v>8.7136929460580922E-2</v>
      </c>
      <c r="N173" s="5" t="e">
        <f>VLOOKUP(A173,'Goalkeeper Saves'!$D$2:$N$15,10,0)</f>
        <v>#N/A</v>
      </c>
      <c r="O173" s="5" t="e">
        <f>VLOOKUP(A173,'Goalkeeper Saves'!$D$2:$N$15,11,0)</f>
        <v>#N/A</v>
      </c>
      <c r="P173" s="5">
        <f>IF(B173="DEF",IFERROR(VLOOKUP(A173,'Defensive Contribution - DEF'!A171:H669,8,FALSE),'Defensive Contribution - DEF'!K$2),0)</f>
        <v>0</v>
      </c>
      <c r="Q173" s="5">
        <f>IF(B173="MID",IFERROR(VLOOKUP(A173,'Defensive Contribution - MID'!A$2:I$500,9,FALSE),'Defensive Contribution - MID'!L$2),0)</f>
        <v>0.3857500506789166</v>
      </c>
      <c r="R173" s="22">
        <f t="shared" si="51"/>
        <v>0</v>
      </c>
      <c r="S173" s="5">
        <f t="shared" si="39"/>
        <v>0</v>
      </c>
      <c r="T173" s="20">
        <f t="shared" si="40"/>
        <v>0</v>
      </c>
      <c r="U173" s="3">
        <f>VLOOKUP($C173,'Team Fixtures'!$A$2:$Q$21,2,FALSE)</f>
        <v>5.6022408963585429E-2</v>
      </c>
      <c r="V173" s="3">
        <f>VLOOKUP($C173,'Team Fixtures'!$A$2:$Q$21,4,FALSE)</f>
        <v>0.42328042328042326</v>
      </c>
      <c r="W173" s="3">
        <f>VLOOKUP($C173,'Team Fixtures'!$A$2:$Q$21,5,FALSE)</f>
        <v>-0.3672580143168378</v>
      </c>
      <c r="X173" s="3" t="str">
        <f>VLOOKUP($C173,'Team Fixtures'!$A$2:$Q$21,6,FALSE)</f>
        <v>H</v>
      </c>
      <c r="Y173" s="25">
        <f t="shared" si="41"/>
        <v>0</v>
      </c>
      <c r="Z173" s="3">
        <f>VLOOKUP($C173,'Team Fixtures'!$A$2:$Q$21,2,FALSE)</f>
        <v>5.6022408963585429E-2</v>
      </c>
      <c r="AA173" s="3">
        <f>VLOOKUP($C173,'Team Fixtures'!$A$2:$Q$21,8,FALSE)</f>
        <v>1.8674136321195144E-2</v>
      </c>
      <c r="AB173" s="3">
        <f>VLOOKUP($C173,'Team Fixtures'!$A$2:$Q$21,9,FALSE)</f>
        <v>3.7348272642390282E-2</v>
      </c>
      <c r="AC173" s="3" t="str">
        <f>VLOOKUP($C173,'Team Fixtures'!$A$2:$Q$21,10,FALSE)</f>
        <v>A</v>
      </c>
      <c r="AD173" s="22">
        <f t="shared" si="52"/>
        <v>0</v>
      </c>
      <c r="AE173" s="5">
        <f t="shared" si="42"/>
        <v>0</v>
      </c>
      <c r="AF173" s="20">
        <f t="shared" si="43"/>
        <v>0</v>
      </c>
      <c r="AG173" s="3">
        <f>VLOOKUP($C173,'Team Fixtures'!$A$2:$Q$21,2,FALSE)</f>
        <v>5.6022408963585429E-2</v>
      </c>
      <c r="AH173" s="3">
        <f>VLOOKUP($C173,'Team Fixtures'!$A$2:$Q$21,12,FALSE)</f>
        <v>0.82101806239737274</v>
      </c>
      <c r="AI173" s="3">
        <f>VLOOKUP($C173,'Team Fixtures'!$A$2:$Q$21,13,FALSE)</f>
        <v>-0.76499565343378728</v>
      </c>
      <c r="AJ173" s="3" t="str">
        <f>VLOOKUP($C173,'Team Fixtures'!$A$2:$Q$21,14,FALSE)</f>
        <v>A</v>
      </c>
      <c r="AK173" s="22">
        <f t="shared" si="53"/>
        <v>0</v>
      </c>
      <c r="AL173" s="5">
        <f t="shared" si="44"/>
        <v>0</v>
      </c>
      <c r="AM173" s="20">
        <f t="shared" si="45"/>
        <v>0</v>
      </c>
      <c r="AN173" s="3">
        <f>VLOOKUP($C173,'Team Fixtures'!$A$2:$Q$21,2,FALSE)</f>
        <v>5.6022408963585429E-2</v>
      </c>
      <c r="AO173" s="3">
        <f>VLOOKUP($C173,'Team Fixtures'!$A$2:$Q$21,16,FALSE)</f>
        <v>6.3492063492063489E-2</v>
      </c>
      <c r="AP173" s="3">
        <f>VLOOKUP($C173,'Team Fixtures'!$A$2:$Q$21,17,FALSE)</f>
        <v>-7.4696545284780591E-3</v>
      </c>
      <c r="AQ173" s="3" t="str">
        <f>VLOOKUP($C173,'Team Fixtures'!$A$2:$V$21,18,FALSE)</f>
        <v>A</v>
      </c>
      <c r="AR173" s="22">
        <f t="shared" si="54"/>
        <v>0</v>
      </c>
      <c r="AS173" s="5">
        <f t="shared" si="46"/>
        <v>0</v>
      </c>
      <c r="AT173" s="20">
        <f t="shared" si="47"/>
        <v>0</v>
      </c>
      <c r="AU173" s="3">
        <f>VLOOKUP($C173,'Team Fixtures'!$A$2:$Q$21,2,FALSE)</f>
        <v>5.6022408963585429E-2</v>
      </c>
      <c r="AV173" s="3">
        <f>VLOOKUP($C173,'Team Fixtures'!$A$2:$V$21,20,FALSE)</f>
        <v>0.52910052910052907</v>
      </c>
      <c r="AW173" s="3">
        <f>VLOOKUP($C173,'Team Fixtures'!$A$2:$V$21,21,FALSE)</f>
        <v>-0.47307812013694361</v>
      </c>
      <c r="AX173" s="3" t="str">
        <f>VLOOKUP($C173,'Team Fixtures'!$A$2:$V$21,22,FALSE)</f>
        <v>H</v>
      </c>
      <c r="AY173" s="22">
        <f t="shared" si="55"/>
        <v>0</v>
      </c>
      <c r="AZ173" s="5">
        <f t="shared" si="56"/>
        <v>0</v>
      </c>
      <c r="BA173" s="20">
        <f t="shared" si="48"/>
        <v>0</v>
      </c>
      <c r="BB173" s="15">
        <f t="shared" si="49"/>
        <v>0</v>
      </c>
    </row>
    <row r="174" spans="1:54" x14ac:dyDescent="0.25">
      <c r="A174" t="str">
        <f>'Players Full'!CU174</f>
        <v>Yoane Wissa</v>
      </c>
      <c r="B174" t="str">
        <f>VLOOKUP(_xlfn.CONCAT('Players Full'!AK174,'Players Full'!BV174),'Players Summarised'!$A$1:$T$1000,20,0)</f>
        <v>FWD</v>
      </c>
      <c r="C174" t="str">
        <f>VLOOKUP('Players Full'!CF174,Teams!$A$1:$G$21,6,0)</f>
        <v>Brentford</v>
      </c>
      <c r="D174">
        <f>'Players Full'!BD174/10</f>
        <v>7.5</v>
      </c>
      <c r="E174" s="10">
        <f>IFERROR(VLOOKUP($A174,'Starting Lineups'!$A$2:$C$510,3,FALSE),0)</f>
        <v>0</v>
      </c>
      <c r="F174" s="5">
        <f>VLOOKUP(A174,'Score &amp; Assist'!$A$1:$G$2000,6,0)</f>
        <v>0.29761904761904762</v>
      </c>
      <c r="G174" s="5">
        <f t="shared" si="38"/>
        <v>0.01</v>
      </c>
      <c r="H174" s="5">
        <f t="shared" si="50"/>
        <v>0</v>
      </c>
      <c r="I174" s="5">
        <f>VLOOKUP(A174,'Score &amp; Assist'!$A$1:$G$2000,7,0)</f>
        <v>0.10582010582010581</v>
      </c>
      <c r="J174" s="5">
        <f>VLOOKUP(A174,'Yellow Card'!$C$1:$E$987,3,0)</f>
        <v>0.17316017316017315</v>
      </c>
      <c r="K174" s="5">
        <f>VLOOKUP(C174,'Team Clean Sheet'!$C$2:$F$21,4,0)</f>
        <v>0.21699819168173598</v>
      </c>
      <c r="L174" s="5">
        <f>VLOOKUP(C174,'Team Total Goals'!$D$2:$N$21,10,0)</f>
        <v>0.4864864864864864</v>
      </c>
      <c r="M174" s="5">
        <f>VLOOKUP(C174,'Team Total Goals'!$D$2:$N$21,11,0)</f>
        <v>8.7136929460580922E-2</v>
      </c>
      <c r="N174" s="5" t="e">
        <f>VLOOKUP(A174,'Goalkeeper Saves'!$D$2:$N$15,10,0)</f>
        <v>#N/A</v>
      </c>
      <c r="O174" s="5" t="e">
        <f>VLOOKUP(A174,'Goalkeeper Saves'!$D$2:$N$15,11,0)</f>
        <v>#N/A</v>
      </c>
      <c r="P174" s="5">
        <f>IF(B174="DEF",IFERROR(VLOOKUP(A174,'Defensive Contribution - DEF'!A172:H670,8,FALSE),'Defensive Contribution - DEF'!K$2),0)</f>
        <v>0</v>
      </c>
      <c r="Q174" s="5">
        <f>IF(B174="MID",IFERROR(VLOOKUP(A174,'Defensive Contribution - MID'!A$2:I$500,9,FALSE),'Defensive Contribution - MID'!L$2),0)</f>
        <v>0</v>
      </c>
      <c r="R174" s="22">
        <f t="shared" si="51"/>
        <v>0</v>
      </c>
      <c r="S174" s="5">
        <f t="shared" si="39"/>
        <v>0</v>
      </c>
      <c r="T174" s="20">
        <f t="shared" si="40"/>
        <v>0</v>
      </c>
      <c r="U174" s="3">
        <f>VLOOKUP($C174,'Team Fixtures'!$A$2:$Q$21,2,FALSE)</f>
        <v>5.6022408963585429E-2</v>
      </c>
      <c r="V174" s="3">
        <f>VLOOKUP($C174,'Team Fixtures'!$A$2:$Q$21,4,FALSE)</f>
        <v>0.42328042328042326</v>
      </c>
      <c r="W174" s="3">
        <f>VLOOKUP($C174,'Team Fixtures'!$A$2:$Q$21,5,FALSE)</f>
        <v>-0.3672580143168378</v>
      </c>
      <c r="X174" s="3" t="str">
        <f>VLOOKUP($C174,'Team Fixtures'!$A$2:$Q$21,6,FALSE)</f>
        <v>H</v>
      </c>
      <c r="Y174" s="25">
        <f t="shared" si="41"/>
        <v>0</v>
      </c>
      <c r="Z174" s="3">
        <f>VLOOKUP($C174,'Team Fixtures'!$A$2:$Q$21,2,FALSE)</f>
        <v>5.6022408963585429E-2</v>
      </c>
      <c r="AA174" s="3">
        <f>VLOOKUP($C174,'Team Fixtures'!$A$2:$Q$21,8,FALSE)</f>
        <v>1.8674136321195144E-2</v>
      </c>
      <c r="AB174" s="3">
        <f>VLOOKUP($C174,'Team Fixtures'!$A$2:$Q$21,9,FALSE)</f>
        <v>3.7348272642390282E-2</v>
      </c>
      <c r="AC174" s="3" t="str">
        <f>VLOOKUP($C174,'Team Fixtures'!$A$2:$Q$21,10,FALSE)</f>
        <v>A</v>
      </c>
      <c r="AD174" s="22">
        <f t="shared" si="52"/>
        <v>0</v>
      </c>
      <c r="AE174" s="5">
        <f t="shared" si="42"/>
        <v>0</v>
      </c>
      <c r="AF174" s="20">
        <f t="shared" si="43"/>
        <v>0</v>
      </c>
      <c r="AG174" s="3">
        <f>VLOOKUP($C174,'Team Fixtures'!$A$2:$Q$21,2,FALSE)</f>
        <v>5.6022408963585429E-2</v>
      </c>
      <c r="AH174" s="3">
        <f>VLOOKUP($C174,'Team Fixtures'!$A$2:$Q$21,12,FALSE)</f>
        <v>0.82101806239737274</v>
      </c>
      <c r="AI174" s="3">
        <f>VLOOKUP($C174,'Team Fixtures'!$A$2:$Q$21,13,FALSE)</f>
        <v>-0.76499565343378728</v>
      </c>
      <c r="AJ174" s="3" t="str">
        <f>VLOOKUP($C174,'Team Fixtures'!$A$2:$Q$21,14,FALSE)</f>
        <v>A</v>
      </c>
      <c r="AK174" s="22">
        <f t="shared" si="53"/>
        <v>0</v>
      </c>
      <c r="AL174" s="5">
        <f t="shared" si="44"/>
        <v>0</v>
      </c>
      <c r="AM174" s="20">
        <f t="shared" si="45"/>
        <v>0</v>
      </c>
      <c r="AN174" s="3">
        <f>VLOOKUP($C174,'Team Fixtures'!$A$2:$Q$21,2,FALSE)</f>
        <v>5.6022408963585429E-2</v>
      </c>
      <c r="AO174" s="3">
        <f>VLOOKUP($C174,'Team Fixtures'!$A$2:$Q$21,16,FALSE)</f>
        <v>6.3492063492063489E-2</v>
      </c>
      <c r="AP174" s="3">
        <f>VLOOKUP($C174,'Team Fixtures'!$A$2:$Q$21,17,FALSE)</f>
        <v>-7.4696545284780591E-3</v>
      </c>
      <c r="AQ174" s="3" t="str">
        <f>VLOOKUP($C174,'Team Fixtures'!$A$2:$V$21,18,FALSE)</f>
        <v>A</v>
      </c>
      <c r="AR174" s="22">
        <f t="shared" si="54"/>
        <v>0</v>
      </c>
      <c r="AS174" s="5">
        <f t="shared" si="46"/>
        <v>0</v>
      </c>
      <c r="AT174" s="20">
        <f t="shared" si="47"/>
        <v>0</v>
      </c>
      <c r="AU174" s="3">
        <f>VLOOKUP($C174,'Team Fixtures'!$A$2:$Q$21,2,FALSE)</f>
        <v>5.6022408963585429E-2</v>
      </c>
      <c r="AV174" s="3">
        <f>VLOOKUP($C174,'Team Fixtures'!$A$2:$V$21,20,FALSE)</f>
        <v>0.52910052910052907</v>
      </c>
      <c r="AW174" s="3">
        <f>VLOOKUP($C174,'Team Fixtures'!$A$2:$V$21,21,FALSE)</f>
        <v>-0.47307812013694361</v>
      </c>
      <c r="AX174" s="3" t="str">
        <f>VLOOKUP($C174,'Team Fixtures'!$A$2:$V$21,22,FALSE)</f>
        <v>H</v>
      </c>
      <c r="AY174" s="22">
        <f t="shared" si="55"/>
        <v>0</v>
      </c>
      <c r="AZ174" s="5">
        <f t="shared" si="56"/>
        <v>0</v>
      </c>
      <c r="BA174" s="20">
        <f t="shared" si="48"/>
        <v>0</v>
      </c>
      <c r="BB174" s="15">
        <f t="shared" si="49"/>
        <v>0</v>
      </c>
    </row>
    <row r="175" spans="1:54" x14ac:dyDescent="0.25">
      <c r="A175" t="str">
        <f>'Players Full'!CU175</f>
        <v>Igor Thiago</v>
      </c>
      <c r="B175" t="str">
        <f>VLOOKUP(_xlfn.CONCAT('Players Full'!AK175,'Players Full'!BV175),'Players Summarised'!$A$1:$T$1000,20,0)</f>
        <v>FWD</v>
      </c>
      <c r="C175" t="str">
        <f>VLOOKUP('Players Full'!CF175,Teams!$A$1:$G$21,6,0)</f>
        <v>Brentford</v>
      </c>
      <c r="D175">
        <f>'Players Full'!BD175/10</f>
        <v>6</v>
      </c>
      <c r="E175" s="10">
        <f>IFERROR(VLOOKUP($A175,'Starting Lineups'!$A$2:$C$510,3,FALSE),0)</f>
        <v>1</v>
      </c>
      <c r="F175" s="5">
        <f>VLOOKUP(A175,'Score &amp; Assist'!$A$1:$G$2000,6,0)</f>
        <v>0.33184005309440845</v>
      </c>
      <c r="G175" s="5">
        <f t="shared" si="38"/>
        <v>0.05</v>
      </c>
      <c r="H175" s="5">
        <f t="shared" si="50"/>
        <v>0.01</v>
      </c>
      <c r="I175" s="5">
        <f>VLOOKUP(A175,'Score &amp; Assist'!$A$1:$G$2000,7,0)</f>
        <v>9.5238095238095233E-2</v>
      </c>
      <c r="J175" s="5">
        <f>VLOOKUP(A175,'Yellow Card'!$C$1:$E$987,3,0)</f>
        <v>0.27210884353741494</v>
      </c>
      <c r="K175" s="5">
        <f>VLOOKUP(C175,'Team Clean Sheet'!$C$2:$F$21,4,0)</f>
        <v>0.21699819168173598</v>
      </c>
      <c r="L175" s="5">
        <f>VLOOKUP(C175,'Team Total Goals'!$D$2:$N$21,10,0)</f>
        <v>0.4864864864864864</v>
      </c>
      <c r="M175" s="5">
        <f>VLOOKUP(C175,'Team Total Goals'!$D$2:$N$21,11,0)</f>
        <v>8.7136929460580922E-2</v>
      </c>
      <c r="N175" s="5" t="e">
        <f>VLOOKUP(A175,'Goalkeeper Saves'!$D$2:$N$15,10,0)</f>
        <v>#N/A</v>
      </c>
      <c r="O175" s="5" t="e">
        <f>VLOOKUP(A175,'Goalkeeper Saves'!$D$2:$N$15,11,0)</f>
        <v>#N/A</v>
      </c>
      <c r="P175" s="5">
        <f>IF(B175="DEF",IFERROR(VLOOKUP(A175,'Defensive Contribution - DEF'!A173:H671,8,FALSE),'Defensive Contribution - DEF'!K$2),0)</f>
        <v>0</v>
      </c>
      <c r="Q175" s="5">
        <f>IF(B175="MID",IFERROR(VLOOKUP(A175,'Defensive Contribution - MID'!A$2:I$500,9,FALSE),'Defensive Contribution - MID'!L$2),0)</f>
        <v>0</v>
      </c>
      <c r="R175" s="22">
        <f t="shared" si="51"/>
        <v>3.5809656545545048</v>
      </c>
      <c r="S175" s="5">
        <f t="shared" si="39"/>
        <v>6.3192474126431059E-2</v>
      </c>
      <c r="T175" s="20">
        <f t="shared" si="40"/>
        <v>3.7073506028073671</v>
      </c>
      <c r="U175" s="3">
        <f>VLOOKUP($C175,'Team Fixtures'!$A$2:$Q$21,2,FALSE)</f>
        <v>5.6022408963585429E-2</v>
      </c>
      <c r="V175" s="3">
        <f>VLOOKUP($C175,'Team Fixtures'!$A$2:$Q$21,4,FALSE)</f>
        <v>0.42328042328042326</v>
      </c>
      <c r="W175" s="3">
        <f>VLOOKUP($C175,'Team Fixtures'!$A$2:$Q$21,5,FALSE)</f>
        <v>-0.3672580143168378</v>
      </c>
      <c r="X175" s="3" t="str">
        <f>VLOOKUP($C175,'Team Fixtures'!$A$2:$Q$21,6,FALSE)</f>
        <v>H</v>
      </c>
      <c r="Y175" s="25">
        <f t="shared" si="41"/>
        <v>1.0564557177032186</v>
      </c>
      <c r="Z175" s="3">
        <f>VLOOKUP($C175,'Team Fixtures'!$A$2:$Q$21,2,FALSE)</f>
        <v>5.6022408963585429E-2</v>
      </c>
      <c r="AA175" s="3">
        <f>VLOOKUP($C175,'Team Fixtures'!$A$2:$Q$21,8,FALSE)</f>
        <v>1.8674136321195144E-2</v>
      </c>
      <c r="AB175" s="3">
        <f>VLOOKUP($C175,'Team Fixtures'!$A$2:$Q$21,9,FALSE)</f>
        <v>3.7348272642390282E-2</v>
      </c>
      <c r="AC175" s="3" t="str">
        <f>VLOOKUP($C175,'Team Fixtures'!$A$2:$Q$21,10,FALSE)</f>
        <v>A</v>
      </c>
      <c r="AD175" s="22">
        <f t="shared" si="52"/>
        <v>3.0918996523308464</v>
      </c>
      <c r="AE175" s="5">
        <f t="shared" si="42"/>
        <v>5.1688663622126166E-2</v>
      </c>
      <c r="AF175" s="20">
        <f t="shared" si="43"/>
        <v>3.1952769795750986</v>
      </c>
      <c r="AG175" s="3">
        <f>VLOOKUP($C175,'Team Fixtures'!$A$2:$Q$21,2,FALSE)</f>
        <v>5.6022408963585429E-2</v>
      </c>
      <c r="AH175" s="3">
        <f>VLOOKUP($C175,'Team Fixtures'!$A$2:$Q$21,12,FALSE)</f>
        <v>0.82101806239737274</v>
      </c>
      <c r="AI175" s="3">
        <f>VLOOKUP($C175,'Team Fixtures'!$A$2:$Q$21,13,FALSE)</f>
        <v>-0.76499565343378728</v>
      </c>
      <c r="AJ175" s="3" t="str">
        <f>VLOOKUP($C175,'Team Fixtures'!$A$2:$Q$21,14,FALSE)</f>
        <v>A</v>
      </c>
      <c r="AK175" s="22">
        <f t="shared" si="53"/>
        <v>3.0791850399068323</v>
      </c>
      <c r="AL175" s="5">
        <f t="shared" si="44"/>
        <v>5.1389590508688507E-2</v>
      </c>
      <c r="AM175" s="20">
        <f t="shared" si="45"/>
        <v>3.1819642209242094</v>
      </c>
      <c r="AN175" s="3">
        <f>VLOOKUP($C175,'Team Fixtures'!$A$2:$Q$21,2,FALSE)</f>
        <v>5.6022408963585429E-2</v>
      </c>
      <c r="AO175" s="3">
        <f>VLOOKUP($C175,'Team Fixtures'!$A$2:$Q$21,16,FALSE)</f>
        <v>6.3492063492063489E-2</v>
      </c>
      <c r="AP175" s="3">
        <f>VLOOKUP($C175,'Team Fixtures'!$A$2:$Q$21,17,FALSE)</f>
        <v>-7.4696545284780591E-3</v>
      </c>
      <c r="AQ175" s="3" t="str">
        <f>VLOOKUP($C175,'Team Fixtures'!$A$2:$V$21,18,FALSE)</f>
        <v>A</v>
      </c>
      <c r="AR175" s="22">
        <f t="shared" si="54"/>
        <v>3.0911894299996177</v>
      </c>
      <c r="AS175" s="5">
        <f t="shared" si="46"/>
        <v>5.167195777245101E-2</v>
      </c>
      <c r="AT175" s="20">
        <f t="shared" si="47"/>
        <v>3.1945333455445195</v>
      </c>
      <c r="AU175" s="3">
        <f>VLOOKUP($C175,'Team Fixtures'!$A$2:$Q$21,2,FALSE)</f>
        <v>5.6022408963585429E-2</v>
      </c>
      <c r="AV175" s="3">
        <f>VLOOKUP($C175,'Team Fixtures'!$A$2:$V$21,20,FALSE)</f>
        <v>0.52910052910052907</v>
      </c>
      <c r="AW175" s="3">
        <f>VLOOKUP($C175,'Team Fixtures'!$A$2:$V$21,21,FALSE)</f>
        <v>-0.47307812013694361</v>
      </c>
      <c r="AX175" s="3" t="str">
        <f>VLOOKUP($C175,'Team Fixtures'!$A$2:$V$21,22,FALSE)</f>
        <v>H</v>
      </c>
      <c r="AY175" s="22">
        <f t="shared" si="55"/>
        <v>3.5792887407168807</v>
      </c>
      <c r="AZ175" s="5">
        <f t="shared" si="56"/>
        <v>6.3153029759142471E-2</v>
      </c>
      <c r="BA175" s="20">
        <f t="shared" si="48"/>
        <v>3.7055948002351657</v>
      </c>
      <c r="BB175" s="15">
        <f t="shared" si="49"/>
        <v>11.889942250236698</v>
      </c>
    </row>
    <row r="176" spans="1:54" x14ac:dyDescent="0.25">
      <c r="A176" t="str">
        <f>'Players Full'!CU176</f>
        <v>Iwan Morgan</v>
      </c>
      <c r="B176" t="str">
        <f>VLOOKUP(_xlfn.CONCAT('Players Full'!AK176,'Players Full'!BV176),'Players Summarised'!$A$1:$T$1000,20,0)</f>
        <v>FWD</v>
      </c>
      <c r="C176" t="str">
        <f>VLOOKUP('Players Full'!CF176,Teams!$A$1:$G$21,6,0)</f>
        <v>Brentford</v>
      </c>
      <c r="D176">
        <f>'Players Full'!BD176/10</f>
        <v>4.5</v>
      </c>
      <c r="E176" s="10">
        <f>IFERROR(VLOOKUP($A176,'Starting Lineups'!$A$2:$C$510,3,FALSE),0)</f>
        <v>0</v>
      </c>
      <c r="F176" s="5" t="e">
        <f>VLOOKUP(A176,'Score &amp; Assist'!$A$1:$G$2000,6,0)</f>
        <v>#N/A</v>
      </c>
      <c r="G176" s="5" t="e">
        <f t="shared" si="38"/>
        <v>#N/A</v>
      </c>
      <c r="H176" s="5" t="e">
        <f t="shared" si="50"/>
        <v>#N/A</v>
      </c>
      <c r="I176" s="5" t="e">
        <f>VLOOKUP(A176,'Score &amp; Assist'!$A$1:$G$2000,7,0)</f>
        <v>#N/A</v>
      </c>
      <c r="J176" s="5" t="e">
        <f>VLOOKUP(A176,'Yellow Card'!$C$1:$E$987,3,0)</f>
        <v>#N/A</v>
      </c>
      <c r="K176" s="5">
        <f>VLOOKUP(C176,'Team Clean Sheet'!$C$2:$F$21,4,0)</f>
        <v>0.21699819168173598</v>
      </c>
      <c r="L176" s="5">
        <f>VLOOKUP(C176,'Team Total Goals'!$D$2:$N$21,10,0)</f>
        <v>0.4864864864864864</v>
      </c>
      <c r="M176" s="5">
        <f>VLOOKUP(C176,'Team Total Goals'!$D$2:$N$21,11,0)</f>
        <v>8.7136929460580922E-2</v>
      </c>
      <c r="N176" s="5" t="e">
        <f>VLOOKUP(A176,'Goalkeeper Saves'!$D$2:$N$15,10,0)</f>
        <v>#N/A</v>
      </c>
      <c r="O176" s="5" t="e">
        <f>VLOOKUP(A176,'Goalkeeper Saves'!$D$2:$N$15,11,0)</f>
        <v>#N/A</v>
      </c>
      <c r="P176" s="5">
        <f>IF(B176="DEF",IFERROR(VLOOKUP(A176,'Defensive Contribution - DEF'!A174:H672,8,FALSE),'Defensive Contribution - DEF'!K$2),0)</f>
        <v>0</v>
      </c>
      <c r="Q176" s="5">
        <f>IF(B176="MID",IFERROR(VLOOKUP(A176,'Defensive Contribution - MID'!A$2:I$500,9,FALSE),'Defensive Contribution - MID'!L$2),0)</f>
        <v>0</v>
      </c>
      <c r="R176" s="22">
        <f t="shared" si="51"/>
        <v>0</v>
      </c>
      <c r="S176" s="5">
        <f t="shared" si="39"/>
        <v>0</v>
      </c>
      <c r="T176" s="20">
        <f t="shared" si="40"/>
        <v>0</v>
      </c>
      <c r="U176" s="3">
        <f>VLOOKUP($C176,'Team Fixtures'!$A$2:$Q$21,2,FALSE)</f>
        <v>5.6022408963585429E-2</v>
      </c>
      <c r="V176" s="3">
        <f>VLOOKUP($C176,'Team Fixtures'!$A$2:$Q$21,4,FALSE)</f>
        <v>0.42328042328042326</v>
      </c>
      <c r="W176" s="3">
        <f>VLOOKUP($C176,'Team Fixtures'!$A$2:$Q$21,5,FALSE)</f>
        <v>-0.3672580143168378</v>
      </c>
      <c r="X176" s="3" t="str">
        <f>VLOOKUP($C176,'Team Fixtures'!$A$2:$Q$21,6,FALSE)</f>
        <v>H</v>
      </c>
      <c r="Y176" s="25">
        <f t="shared" si="41"/>
        <v>0</v>
      </c>
      <c r="Z176" s="3">
        <f>VLOOKUP($C176,'Team Fixtures'!$A$2:$Q$21,2,FALSE)</f>
        <v>5.6022408963585429E-2</v>
      </c>
      <c r="AA176" s="3">
        <f>VLOOKUP($C176,'Team Fixtures'!$A$2:$Q$21,8,FALSE)</f>
        <v>1.8674136321195144E-2</v>
      </c>
      <c r="AB176" s="3">
        <f>VLOOKUP($C176,'Team Fixtures'!$A$2:$Q$21,9,FALSE)</f>
        <v>3.7348272642390282E-2</v>
      </c>
      <c r="AC176" s="3" t="str">
        <f>VLOOKUP($C176,'Team Fixtures'!$A$2:$Q$21,10,FALSE)</f>
        <v>A</v>
      </c>
      <c r="AD176" s="22">
        <f t="shared" si="52"/>
        <v>0</v>
      </c>
      <c r="AE176" s="5">
        <f t="shared" si="42"/>
        <v>0</v>
      </c>
      <c r="AF176" s="20">
        <f t="shared" si="43"/>
        <v>0</v>
      </c>
      <c r="AG176" s="3">
        <f>VLOOKUP($C176,'Team Fixtures'!$A$2:$Q$21,2,FALSE)</f>
        <v>5.6022408963585429E-2</v>
      </c>
      <c r="AH176" s="3">
        <f>VLOOKUP($C176,'Team Fixtures'!$A$2:$Q$21,12,FALSE)</f>
        <v>0.82101806239737274</v>
      </c>
      <c r="AI176" s="3">
        <f>VLOOKUP($C176,'Team Fixtures'!$A$2:$Q$21,13,FALSE)</f>
        <v>-0.76499565343378728</v>
      </c>
      <c r="AJ176" s="3" t="str">
        <f>VLOOKUP($C176,'Team Fixtures'!$A$2:$Q$21,14,FALSE)</f>
        <v>A</v>
      </c>
      <c r="AK176" s="22">
        <f t="shared" si="53"/>
        <v>0</v>
      </c>
      <c r="AL176" s="5">
        <f t="shared" si="44"/>
        <v>0</v>
      </c>
      <c r="AM176" s="20">
        <f t="shared" si="45"/>
        <v>0</v>
      </c>
      <c r="AN176" s="3">
        <f>VLOOKUP($C176,'Team Fixtures'!$A$2:$Q$21,2,FALSE)</f>
        <v>5.6022408963585429E-2</v>
      </c>
      <c r="AO176" s="3">
        <f>VLOOKUP($C176,'Team Fixtures'!$A$2:$Q$21,16,FALSE)</f>
        <v>6.3492063492063489E-2</v>
      </c>
      <c r="AP176" s="3">
        <f>VLOOKUP($C176,'Team Fixtures'!$A$2:$Q$21,17,FALSE)</f>
        <v>-7.4696545284780591E-3</v>
      </c>
      <c r="AQ176" s="3" t="str">
        <f>VLOOKUP($C176,'Team Fixtures'!$A$2:$V$21,18,FALSE)</f>
        <v>A</v>
      </c>
      <c r="AR176" s="22">
        <f t="shared" si="54"/>
        <v>0</v>
      </c>
      <c r="AS176" s="5">
        <f t="shared" si="46"/>
        <v>0</v>
      </c>
      <c r="AT176" s="20">
        <f t="shared" si="47"/>
        <v>0</v>
      </c>
      <c r="AU176" s="3">
        <f>VLOOKUP($C176,'Team Fixtures'!$A$2:$Q$21,2,FALSE)</f>
        <v>5.6022408963585429E-2</v>
      </c>
      <c r="AV176" s="3">
        <f>VLOOKUP($C176,'Team Fixtures'!$A$2:$V$21,20,FALSE)</f>
        <v>0.52910052910052907</v>
      </c>
      <c r="AW176" s="3">
        <f>VLOOKUP($C176,'Team Fixtures'!$A$2:$V$21,21,FALSE)</f>
        <v>-0.47307812013694361</v>
      </c>
      <c r="AX176" s="3" t="str">
        <f>VLOOKUP($C176,'Team Fixtures'!$A$2:$V$21,22,FALSE)</f>
        <v>H</v>
      </c>
      <c r="AY176" s="22">
        <f t="shared" si="55"/>
        <v>0</v>
      </c>
      <c r="AZ176" s="5">
        <f t="shared" si="56"/>
        <v>0</v>
      </c>
      <c r="BA176" s="20">
        <f t="shared" si="48"/>
        <v>0</v>
      </c>
      <c r="BB176" s="15">
        <f t="shared" si="49"/>
        <v>0</v>
      </c>
    </row>
    <row r="177" spans="1:54" x14ac:dyDescent="0.25">
      <c r="A177" t="str">
        <f>'Players Full'!CU177</f>
        <v>Jason Steele</v>
      </c>
      <c r="B177" t="str">
        <f>VLOOKUP(_xlfn.CONCAT('Players Full'!AK177,'Players Full'!BV177),'Players Summarised'!$A$1:$T$1000,20,0)</f>
        <v>GK</v>
      </c>
      <c r="C177" t="str">
        <f>VLOOKUP('Players Full'!CF177,Teams!$A$1:$G$21,6,0)</f>
        <v>Brighton</v>
      </c>
      <c r="D177">
        <f>'Players Full'!BD177/10</f>
        <v>4.5</v>
      </c>
      <c r="E177" s="10">
        <f>IFERROR(VLOOKUP($A177,'Starting Lineups'!$A$2:$C$510,3,FALSE),0)</f>
        <v>0</v>
      </c>
      <c r="F177" s="5" t="e">
        <f>VLOOKUP(A177,'Score &amp; Assist'!$A$1:$G$2000,6,0)</f>
        <v>#N/A</v>
      </c>
      <c r="G177" s="5" t="e">
        <f t="shared" si="38"/>
        <v>#N/A</v>
      </c>
      <c r="H177" s="5" t="e">
        <f t="shared" si="50"/>
        <v>#N/A</v>
      </c>
      <c r="I177" s="5" t="e">
        <f>VLOOKUP(A177,'Score &amp; Assist'!$A$1:$G$2000,7,0)</f>
        <v>#N/A</v>
      </c>
      <c r="J177" s="5">
        <f>VLOOKUP(A177,'Yellow Card'!$C$1:$E$987,3,0)</f>
        <v>0.19047619047619047</v>
      </c>
      <c r="K177" s="5">
        <f>VLOOKUP(C177,'Team Clean Sheet'!$C$2:$F$21,4,0)</f>
        <v>0.31192660550458712</v>
      </c>
      <c r="L177" s="5">
        <f>VLOOKUP(C177,'Team Total Goals'!$D$2:$N$21,10,0)</f>
        <v>0.33734939759036142</v>
      </c>
      <c r="M177" s="5">
        <f>VLOOKUP(C177,'Team Total Goals'!$D$2:$N$21,11,0)</f>
        <v>4.6104928457869621E-2</v>
      </c>
      <c r="N177" s="5" t="e">
        <f>VLOOKUP(A177,'Goalkeeper Saves'!$D$2:$N$15,10,0)</f>
        <v>#N/A</v>
      </c>
      <c r="O177" s="5" t="e">
        <f>VLOOKUP(A177,'Goalkeeper Saves'!$D$2:$N$15,11,0)</f>
        <v>#N/A</v>
      </c>
      <c r="P177" s="5">
        <f>IF(B177="DEF",IFERROR(VLOOKUP(A177,'Defensive Contribution - DEF'!A175:H673,8,FALSE),'Defensive Contribution - DEF'!K$2),0)</f>
        <v>0</v>
      </c>
      <c r="Q177" s="5">
        <f>IF(B177="MID",IFERROR(VLOOKUP(A177,'Defensive Contribution - MID'!A$2:I$500,9,FALSE),'Defensive Contribution - MID'!L$2),0)</f>
        <v>0</v>
      </c>
      <c r="R177" s="22">
        <f t="shared" si="51"/>
        <v>0</v>
      </c>
      <c r="S177" s="5">
        <f t="shared" si="39"/>
        <v>0</v>
      </c>
      <c r="T177" s="20">
        <f t="shared" si="40"/>
        <v>0</v>
      </c>
      <c r="U177" s="3">
        <f>VLOOKUP($C177,'Team Fixtures'!$A$2:$Q$21,2,FALSE)</f>
        <v>0.17316017316017315</v>
      </c>
      <c r="V177" s="3">
        <f>VLOOKUP($C177,'Team Fixtures'!$A$2:$Q$21,4,FALSE)</f>
        <v>8.6580086580086577E-2</v>
      </c>
      <c r="W177" s="3">
        <f>VLOOKUP($C177,'Team Fixtures'!$A$2:$Q$21,5,FALSE)</f>
        <v>8.6580086580086577E-2</v>
      </c>
      <c r="X177" s="3" t="str">
        <f>VLOOKUP($C177,'Team Fixtures'!$A$2:$Q$21,6,FALSE)</f>
        <v>A</v>
      </c>
      <c r="Y177" s="25">
        <f t="shared" si="41"/>
        <v>0</v>
      </c>
      <c r="Z177" s="3">
        <f>VLOOKUP($C177,'Team Fixtures'!$A$2:$Q$21,2,FALSE)</f>
        <v>0.17316017316017315</v>
      </c>
      <c r="AA177" s="3">
        <f>VLOOKUP($C177,'Team Fixtures'!$A$2:$Q$21,8,FALSE)</f>
        <v>0.87939146110891264</v>
      </c>
      <c r="AB177" s="3">
        <f>VLOOKUP($C177,'Team Fixtures'!$A$2:$Q$21,9,FALSE)</f>
        <v>-0.70623128794873946</v>
      </c>
      <c r="AC177" s="3" t="str">
        <f>VLOOKUP($C177,'Team Fixtures'!$A$2:$Q$21,10,FALSE)</f>
        <v>H</v>
      </c>
      <c r="AD177" s="22">
        <f t="shared" si="52"/>
        <v>0</v>
      </c>
      <c r="AE177" s="5">
        <f t="shared" si="42"/>
        <v>0</v>
      </c>
      <c r="AF177" s="20">
        <f t="shared" si="43"/>
        <v>0</v>
      </c>
      <c r="AG177" s="3">
        <f>VLOOKUP($C177,'Team Fixtures'!$A$2:$Q$21,2,FALSE)</f>
        <v>0.17316017316017315</v>
      </c>
      <c r="AH177" s="3">
        <f>VLOOKUP($C177,'Team Fixtures'!$A$2:$Q$21,12,FALSE)</f>
        <v>9.5238095238095233E-2</v>
      </c>
      <c r="AI177" s="3">
        <f>VLOOKUP($C177,'Team Fixtures'!$A$2:$Q$21,13,FALSE)</f>
        <v>7.792207792207792E-2</v>
      </c>
      <c r="AJ177" s="3" t="str">
        <f>VLOOKUP($C177,'Team Fixtures'!$A$2:$Q$21,14,FALSE)</f>
        <v>H</v>
      </c>
      <c r="AK177" s="22">
        <f t="shared" si="53"/>
        <v>0</v>
      </c>
      <c r="AL177" s="5">
        <f t="shared" si="44"/>
        <v>0</v>
      </c>
      <c r="AM177" s="20">
        <f t="shared" si="45"/>
        <v>0</v>
      </c>
      <c r="AN177" s="3">
        <f>VLOOKUP($C177,'Team Fixtures'!$A$2:$Q$21,2,FALSE)</f>
        <v>0.17316017316017315</v>
      </c>
      <c r="AO177" s="3">
        <f>VLOOKUP($C177,'Team Fixtures'!$A$2:$Q$21,16,FALSE)</f>
        <v>0.36350418029807341</v>
      </c>
      <c r="AP177" s="3">
        <f>VLOOKUP($C177,'Team Fixtures'!$A$2:$Q$21,17,FALSE)</f>
        <v>-0.19034400713790026</v>
      </c>
      <c r="AQ177" s="3" t="str">
        <f>VLOOKUP($C177,'Team Fixtures'!$A$2:$V$21,18,FALSE)</f>
        <v>H</v>
      </c>
      <c r="AR177" s="22">
        <f t="shared" si="54"/>
        <v>0</v>
      </c>
      <c r="AS177" s="5">
        <f t="shared" si="46"/>
        <v>0</v>
      </c>
      <c r="AT177" s="20">
        <f t="shared" si="47"/>
        <v>0</v>
      </c>
      <c r="AU177" s="3">
        <f>VLOOKUP($C177,'Team Fixtures'!$A$2:$Q$21,2,FALSE)</f>
        <v>0.17316017316017315</v>
      </c>
      <c r="AV177" s="3">
        <f>VLOOKUP($C177,'Team Fixtures'!$A$2:$V$21,20,FALSE)</f>
        <v>0.82101806239737274</v>
      </c>
      <c r="AW177" s="3">
        <f>VLOOKUP($C177,'Team Fixtures'!$A$2:$V$21,21,FALSE)</f>
        <v>-0.64785788923719956</v>
      </c>
      <c r="AX177" s="3" t="str">
        <f>VLOOKUP($C177,'Team Fixtures'!$A$2:$V$21,22,FALSE)</f>
        <v>A</v>
      </c>
      <c r="AY177" s="22">
        <f t="shared" si="55"/>
        <v>0</v>
      </c>
      <c r="AZ177" s="5">
        <f t="shared" si="56"/>
        <v>0</v>
      </c>
      <c r="BA177" s="20">
        <f t="shared" si="48"/>
        <v>0</v>
      </c>
      <c r="BB177" s="15">
        <f t="shared" si="49"/>
        <v>0</v>
      </c>
    </row>
    <row r="178" spans="1:54" x14ac:dyDescent="0.25">
      <c r="A178" t="str">
        <f>'Players Full'!CU178</f>
        <v>Bart Verbruggen</v>
      </c>
      <c r="B178" t="str">
        <f>VLOOKUP(_xlfn.CONCAT('Players Full'!AK178,'Players Full'!BV178),'Players Summarised'!$A$1:$T$1000,20,0)</f>
        <v>GK</v>
      </c>
      <c r="C178" t="str">
        <f>VLOOKUP('Players Full'!CF178,Teams!$A$1:$G$21,6,0)</f>
        <v>Brighton</v>
      </c>
      <c r="D178">
        <f>'Players Full'!BD178/10</f>
        <v>4.5</v>
      </c>
      <c r="E178" s="10">
        <f>IFERROR(VLOOKUP($A178,'Starting Lineups'!$A$2:$C$510,3,FALSE),0)</f>
        <v>1</v>
      </c>
      <c r="F178" s="5" t="e">
        <f>VLOOKUP(A178,'Score &amp; Assist'!$A$1:$G$2000,6,0)</f>
        <v>#N/A</v>
      </c>
      <c r="G178" s="5" t="e">
        <f t="shared" si="38"/>
        <v>#N/A</v>
      </c>
      <c r="H178" s="5" t="e">
        <f t="shared" si="50"/>
        <v>#N/A</v>
      </c>
      <c r="I178" s="5" t="e">
        <f>VLOOKUP(A178,'Score &amp; Assist'!$A$1:$G$2000,7,0)</f>
        <v>#N/A</v>
      </c>
      <c r="J178" s="5">
        <f>VLOOKUP(A178,'Yellow Card'!$C$1:$E$987,3,0)</f>
        <v>0.19047619047619047</v>
      </c>
      <c r="K178" s="5">
        <f>VLOOKUP(C178,'Team Clean Sheet'!$C$2:$F$21,4,0)</f>
        <v>0.31192660550458712</v>
      </c>
      <c r="L178" s="5">
        <f>VLOOKUP(C178,'Team Total Goals'!$D$2:$N$21,10,0)</f>
        <v>0.33734939759036142</v>
      </c>
      <c r="M178" s="5">
        <f>VLOOKUP(C178,'Team Total Goals'!$D$2:$N$21,11,0)</f>
        <v>4.6104928457869621E-2</v>
      </c>
      <c r="N178" s="5" t="e">
        <f>VLOOKUP(A178,'Goalkeeper Saves'!$D$2:$N$15,10,0)</f>
        <v>#N/A</v>
      </c>
      <c r="O178" s="5" t="e">
        <f>VLOOKUP(A178,'Goalkeeper Saves'!$D$2:$N$15,11,0)</f>
        <v>#N/A</v>
      </c>
      <c r="P178" s="5">
        <f>IF(B178="DEF",IFERROR(VLOOKUP(A178,'Defensive Contribution - DEF'!A176:H674,8,FALSE),'Defensive Contribution - DEF'!K$2),0)</f>
        <v>0</v>
      </c>
      <c r="Q178" s="5">
        <f>IF(B178="MID",IFERROR(VLOOKUP(A178,'Defensive Contribution - MID'!A$2:I$500,9,FALSE),'Defensive Contribution - MID'!L$2),0)</f>
        <v>0</v>
      </c>
      <c r="R178" s="22">
        <f t="shared" si="51"/>
        <v>2.2903215794456959</v>
      </c>
      <c r="S178" s="5">
        <f t="shared" si="39"/>
        <v>3.283394419172167E-2</v>
      </c>
      <c r="T178" s="20">
        <f t="shared" si="40"/>
        <v>2.3559894678291391</v>
      </c>
      <c r="U178" s="3">
        <f>VLOOKUP($C178,'Team Fixtures'!$A$2:$Q$21,2,FALSE)</f>
        <v>0.17316017316017315</v>
      </c>
      <c r="V178" s="3">
        <f>VLOOKUP($C178,'Team Fixtures'!$A$2:$Q$21,4,FALSE)</f>
        <v>8.6580086580086577E-2</v>
      </c>
      <c r="W178" s="3">
        <f>VLOOKUP($C178,'Team Fixtures'!$A$2:$Q$21,5,FALSE)</f>
        <v>8.6580086580086577E-2</v>
      </c>
      <c r="X178" s="3" t="str">
        <f>VLOOKUP($C178,'Team Fixtures'!$A$2:$Q$21,6,FALSE)</f>
        <v>A</v>
      </c>
      <c r="Y178" s="25">
        <f t="shared" si="41"/>
        <v>0.78230849796085644</v>
      </c>
      <c r="Z178" s="3">
        <f>VLOOKUP($C178,'Team Fixtures'!$A$2:$Q$21,2,FALSE)</f>
        <v>0.17316017316017315</v>
      </c>
      <c r="AA178" s="3">
        <f>VLOOKUP($C178,'Team Fixtures'!$A$2:$Q$21,8,FALSE)</f>
        <v>0.87939146110891264</v>
      </c>
      <c r="AB178" s="3">
        <f>VLOOKUP($C178,'Team Fixtures'!$A$2:$Q$21,9,FALSE)</f>
        <v>-0.70623128794873946</v>
      </c>
      <c r="AC178" s="3" t="str">
        <f>VLOOKUP($C178,'Team Fixtures'!$A$2:$Q$21,10,FALSE)</f>
        <v>H</v>
      </c>
      <c r="AD178" s="22">
        <f t="shared" si="52"/>
        <v>2.6479209188557289</v>
      </c>
      <c r="AE178" s="5">
        <f t="shared" si="42"/>
        <v>4.1245395853324457E-2</v>
      </c>
      <c r="AF178" s="20">
        <f t="shared" si="43"/>
        <v>2.730411710562378</v>
      </c>
      <c r="AG178" s="3">
        <f>VLOOKUP($C178,'Team Fixtures'!$A$2:$Q$21,2,FALSE)</f>
        <v>0.17316017316017315</v>
      </c>
      <c r="AH178" s="3">
        <f>VLOOKUP($C178,'Team Fixtures'!$A$2:$Q$21,12,FALSE)</f>
        <v>9.5238095238095233E-2</v>
      </c>
      <c r="AI178" s="3">
        <f>VLOOKUP($C178,'Team Fixtures'!$A$2:$Q$21,13,FALSE)</f>
        <v>7.792207792207792E-2</v>
      </c>
      <c r="AJ178" s="3" t="str">
        <f>VLOOKUP($C178,'Team Fixtures'!$A$2:$Q$21,14,FALSE)</f>
        <v>H</v>
      </c>
      <c r="AK178" s="22">
        <f t="shared" si="53"/>
        <v>2.6571226664831094</v>
      </c>
      <c r="AL178" s="5">
        <f t="shared" si="44"/>
        <v>4.1461839361015704E-2</v>
      </c>
      <c r="AM178" s="20">
        <f t="shared" si="45"/>
        <v>2.7400463452051409</v>
      </c>
      <c r="AN178" s="3">
        <f>VLOOKUP($C178,'Team Fixtures'!$A$2:$Q$21,2,FALSE)</f>
        <v>0.17316017316017315</v>
      </c>
      <c r="AO178" s="3">
        <f>VLOOKUP($C178,'Team Fixtures'!$A$2:$Q$21,16,FALSE)</f>
        <v>0.36350418029807341</v>
      </c>
      <c r="AP178" s="3">
        <f>VLOOKUP($C178,'Team Fixtures'!$A$2:$Q$21,17,FALSE)</f>
        <v>-0.19034400713790026</v>
      </c>
      <c r="AQ178" s="3" t="str">
        <f>VLOOKUP($C178,'Team Fixtures'!$A$2:$V$21,18,FALSE)</f>
        <v>H</v>
      </c>
      <c r="AR178" s="22">
        <f t="shared" si="54"/>
        <v>2.6539746639122526</v>
      </c>
      <c r="AS178" s="5">
        <f t="shared" si="46"/>
        <v>4.1387792044544014E-2</v>
      </c>
      <c r="AT178" s="20">
        <f t="shared" si="47"/>
        <v>2.7367502480013406</v>
      </c>
      <c r="AU178" s="3">
        <f>VLOOKUP($C178,'Team Fixtures'!$A$2:$Q$21,2,FALSE)</f>
        <v>0.17316017316017315</v>
      </c>
      <c r="AV178" s="3">
        <f>VLOOKUP($C178,'Team Fixtures'!$A$2:$V$21,20,FALSE)</f>
        <v>0.82101806239737274</v>
      </c>
      <c r="AW178" s="3">
        <f>VLOOKUP($C178,'Team Fixtures'!$A$2:$V$21,21,FALSE)</f>
        <v>-0.64785788923719956</v>
      </c>
      <c r="AX178" s="3" t="str">
        <f>VLOOKUP($C178,'Team Fixtures'!$A$2:$V$21,22,FALSE)</f>
        <v>A</v>
      </c>
      <c r="AY178" s="22">
        <f t="shared" si="55"/>
        <v>2.2817032234000911</v>
      </c>
      <c r="AZ178" s="5">
        <f t="shared" si="56"/>
        <v>3.2631223220816949E-2</v>
      </c>
      <c r="BA178" s="20">
        <f t="shared" si="48"/>
        <v>2.3469656698417252</v>
      </c>
      <c r="BB178" s="15">
        <f t="shared" si="49"/>
        <v>9.0388707677881861</v>
      </c>
    </row>
    <row r="179" spans="1:54" x14ac:dyDescent="0.25">
      <c r="A179" t="str">
        <f>'Players Full'!CU179</f>
        <v>Tom McGill</v>
      </c>
      <c r="B179" t="str">
        <f>VLOOKUP(_xlfn.CONCAT('Players Full'!AK179,'Players Full'!BV179),'Players Summarised'!$A$1:$T$1000,20,0)</f>
        <v>GK</v>
      </c>
      <c r="C179" t="str">
        <f>VLOOKUP('Players Full'!CF179,Teams!$A$1:$G$21,6,0)</f>
        <v>Brighton</v>
      </c>
      <c r="D179">
        <f>'Players Full'!BD179/10</f>
        <v>4</v>
      </c>
      <c r="E179" s="10">
        <f>IFERROR(VLOOKUP($A179,'Starting Lineups'!$A$2:$C$510,3,FALSE),0)</f>
        <v>0</v>
      </c>
      <c r="F179" s="5" t="e">
        <f>VLOOKUP(A179,'Score &amp; Assist'!$A$1:$G$2000,6,0)</f>
        <v>#N/A</v>
      </c>
      <c r="G179" s="5" t="e">
        <f t="shared" si="38"/>
        <v>#N/A</v>
      </c>
      <c r="H179" s="5" t="e">
        <f t="shared" si="50"/>
        <v>#N/A</v>
      </c>
      <c r="I179" s="5" t="e">
        <f>VLOOKUP(A179,'Score &amp; Assist'!$A$1:$G$2000,7,0)</f>
        <v>#N/A</v>
      </c>
      <c r="J179" s="5" t="e">
        <f>VLOOKUP(A179,'Yellow Card'!$C$1:$E$987,3,0)</f>
        <v>#N/A</v>
      </c>
      <c r="K179" s="5">
        <f>VLOOKUP(C179,'Team Clean Sheet'!$C$2:$F$21,4,0)</f>
        <v>0.31192660550458712</v>
      </c>
      <c r="L179" s="5">
        <f>VLOOKUP(C179,'Team Total Goals'!$D$2:$N$21,10,0)</f>
        <v>0.33734939759036142</v>
      </c>
      <c r="M179" s="5">
        <f>VLOOKUP(C179,'Team Total Goals'!$D$2:$N$21,11,0)</f>
        <v>4.6104928457869621E-2</v>
      </c>
      <c r="N179" s="5" t="e">
        <f>VLOOKUP(A179,'Goalkeeper Saves'!$D$2:$N$15,10,0)</f>
        <v>#N/A</v>
      </c>
      <c r="O179" s="5" t="e">
        <f>VLOOKUP(A179,'Goalkeeper Saves'!$D$2:$N$15,11,0)</f>
        <v>#N/A</v>
      </c>
      <c r="P179" s="5">
        <f>IF(B179="DEF",IFERROR(VLOOKUP(A179,'Defensive Contribution - DEF'!A177:H675,8,FALSE),'Defensive Contribution - DEF'!K$2),0)</f>
        <v>0</v>
      </c>
      <c r="Q179" s="5">
        <f>IF(B179="MID",IFERROR(VLOOKUP(A179,'Defensive Contribution - MID'!A$2:I$500,9,FALSE),'Defensive Contribution - MID'!L$2),0)</f>
        <v>0</v>
      </c>
      <c r="R179" s="22">
        <f t="shared" si="51"/>
        <v>0</v>
      </c>
      <c r="S179" s="5">
        <f t="shared" si="39"/>
        <v>0</v>
      </c>
      <c r="T179" s="20">
        <f t="shared" si="40"/>
        <v>0</v>
      </c>
      <c r="U179" s="3">
        <f>VLOOKUP($C179,'Team Fixtures'!$A$2:$Q$21,2,FALSE)</f>
        <v>0.17316017316017315</v>
      </c>
      <c r="V179" s="3">
        <f>VLOOKUP($C179,'Team Fixtures'!$A$2:$Q$21,4,FALSE)</f>
        <v>8.6580086580086577E-2</v>
      </c>
      <c r="W179" s="3">
        <f>VLOOKUP($C179,'Team Fixtures'!$A$2:$Q$21,5,FALSE)</f>
        <v>8.6580086580086577E-2</v>
      </c>
      <c r="X179" s="3" t="str">
        <f>VLOOKUP($C179,'Team Fixtures'!$A$2:$Q$21,6,FALSE)</f>
        <v>A</v>
      </c>
      <c r="Y179" s="25">
        <f t="shared" si="41"/>
        <v>0</v>
      </c>
      <c r="Z179" s="3">
        <f>VLOOKUP($C179,'Team Fixtures'!$A$2:$Q$21,2,FALSE)</f>
        <v>0.17316017316017315</v>
      </c>
      <c r="AA179" s="3">
        <f>VLOOKUP($C179,'Team Fixtures'!$A$2:$Q$21,8,FALSE)</f>
        <v>0.87939146110891264</v>
      </c>
      <c r="AB179" s="3">
        <f>VLOOKUP($C179,'Team Fixtures'!$A$2:$Q$21,9,FALSE)</f>
        <v>-0.70623128794873946</v>
      </c>
      <c r="AC179" s="3" t="str">
        <f>VLOOKUP($C179,'Team Fixtures'!$A$2:$Q$21,10,FALSE)</f>
        <v>H</v>
      </c>
      <c r="AD179" s="22">
        <f t="shared" si="52"/>
        <v>0</v>
      </c>
      <c r="AE179" s="5">
        <f t="shared" si="42"/>
        <v>0</v>
      </c>
      <c r="AF179" s="20">
        <f t="shared" si="43"/>
        <v>0</v>
      </c>
      <c r="AG179" s="3">
        <f>VLOOKUP($C179,'Team Fixtures'!$A$2:$Q$21,2,FALSE)</f>
        <v>0.17316017316017315</v>
      </c>
      <c r="AH179" s="3">
        <f>VLOOKUP($C179,'Team Fixtures'!$A$2:$Q$21,12,FALSE)</f>
        <v>9.5238095238095233E-2</v>
      </c>
      <c r="AI179" s="3">
        <f>VLOOKUP($C179,'Team Fixtures'!$A$2:$Q$21,13,FALSE)</f>
        <v>7.792207792207792E-2</v>
      </c>
      <c r="AJ179" s="3" t="str">
        <f>VLOOKUP($C179,'Team Fixtures'!$A$2:$Q$21,14,FALSE)</f>
        <v>H</v>
      </c>
      <c r="AK179" s="22">
        <f t="shared" si="53"/>
        <v>0</v>
      </c>
      <c r="AL179" s="5">
        <f t="shared" si="44"/>
        <v>0</v>
      </c>
      <c r="AM179" s="20">
        <f t="shared" si="45"/>
        <v>0</v>
      </c>
      <c r="AN179" s="3">
        <f>VLOOKUP($C179,'Team Fixtures'!$A$2:$Q$21,2,FALSE)</f>
        <v>0.17316017316017315</v>
      </c>
      <c r="AO179" s="3">
        <f>VLOOKUP($C179,'Team Fixtures'!$A$2:$Q$21,16,FALSE)</f>
        <v>0.36350418029807341</v>
      </c>
      <c r="AP179" s="3">
        <f>VLOOKUP($C179,'Team Fixtures'!$A$2:$Q$21,17,FALSE)</f>
        <v>-0.19034400713790026</v>
      </c>
      <c r="AQ179" s="3" t="str">
        <f>VLOOKUP($C179,'Team Fixtures'!$A$2:$V$21,18,FALSE)</f>
        <v>H</v>
      </c>
      <c r="AR179" s="22">
        <f t="shared" si="54"/>
        <v>0</v>
      </c>
      <c r="AS179" s="5">
        <f t="shared" si="46"/>
        <v>0</v>
      </c>
      <c r="AT179" s="20">
        <f t="shared" si="47"/>
        <v>0</v>
      </c>
      <c r="AU179" s="3">
        <f>VLOOKUP($C179,'Team Fixtures'!$A$2:$Q$21,2,FALSE)</f>
        <v>0.17316017316017315</v>
      </c>
      <c r="AV179" s="3">
        <f>VLOOKUP($C179,'Team Fixtures'!$A$2:$V$21,20,FALSE)</f>
        <v>0.82101806239737274</v>
      </c>
      <c r="AW179" s="3">
        <f>VLOOKUP($C179,'Team Fixtures'!$A$2:$V$21,21,FALSE)</f>
        <v>-0.64785788923719956</v>
      </c>
      <c r="AX179" s="3" t="str">
        <f>VLOOKUP($C179,'Team Fixtures'!$A$2:$V$21,22,FALSE)</f>
        <v>A</v>
      </c>
      <c r="AY179" s="22">
        <f t="shared" si="55"/>
        <v>0</v>
      </c>
      <c r="AZ179" s="5">
        <f t="shared" si="56"/>
        <v>0</v>
      </c>
      <c r="BA179" s="20">
        <f t="shared" si="48"/>
        <v>0</v>
      </c>
      <c r="BB179" s="15">
        <f t="shared" si="49"/>
        <v>0</v>
      </c>
    </row>
    <row r="180" spans="1:54" x14ac:dyDescent="0.25">
      <c r="A180" t="str">
        <f>'Players Full'!CU180</f>
        <v>Carl Rushworth</v>
      </c>
      <c r="B180" t="str">
        <f>VLOOKUP(_xlfn.CONCAT('Players Full'!AK180,'Players Full'!BV180),'Players Summarised'!$A$1:$T$1000,20,0)</f>
        <v>GK</v>
      </c>
      <c r="C180" t="str">
        <f>VLOOKUP('Players Full'!CF180,Teams!$A$1:$G$21,6,0)</f>
        <v>Brighton</v>
      </c>
      <c r="D180">
        <f>'Players Full'!BD180/10</f>
        <v>4</v>
      </c>
      <c r="E180" s="10">
        <f>IFERROR(VLOOKUP($A180,'Starting Lineups'!$A$2:$C$510,3,FALSE),0)</f>
        <v>0</v>
      </c>
      <c r="F180" s="5" t="e">
        <f>VLOOKUP(A180,'Score &amp; Assist'!$A$1:$G$2000,6,0)</f>
        <v>#N/A</v>
      </c>
      <c r="G180" s="5" t="e">
        <f t="shared" si="38"/>
        <v>#N/A</v>
      </c>
      <c r="H180" s="5" t="e">
        <f t="shared" si="50"/>
        <v>#N/A</v>
      </c>
      <c r="I180" s="5" t="e">
        <f>VLOOKUP(A180,'Score &amp; Assist'!$A$1:$G$2000,7,0)</f>
        <v>#N/A</v>
      </c>
      <c r="J180" s="5" t="e">
        <f>VLOOKUP(A180,'Yellow Card'!$C$1:$E$987,3,0)</f>
        <v>#N/A</v>
      </c>
      <c r="K180" s="5">
        <f>VLOOKUP(C180,'Team Clean Sheet'!$C$2:$F$21,4,0)</f>
        <v>0.31192660550458712</v>
      </c>
      <c r="L180" s="5">
        <f>VLOOKUP(C180,'Team Total Goals'!$D$2:$N$21,10,0)</f>
        <v>0.33734939759036142</v>
      </c>
      <c r="M180" s="5">
        <f>VLOOKUP(C180,'Team Total Goals'!$D$2:$N$21,11,0)</f>
        <v>4.6104928457869621E-2</v>
      </c>
      <c r="N180" s="5" t="e">
        <f>VLOOKUP(A180,'Goalkeeper Saves'!$D$2:$N$15,10,0)</f>
        <v>#N/A</v>
      </c>
      <c r="O180" s="5" t="e">
        <f>VLOOKUP(A180,'Goalkeeper Saves'!$D$2:$N$15,11,0)</f>
        <v>#N/A</v>
      </c>
      <c r="P180" s="5">
        <f>IF(B180="DEF",IFERROR(VLOOKUP(A180,'Defensive Contribution - DEF'!A178:H676,8,FALSE),'Defensive Contribution - DEF'!K$2),0)</f>
        <v>0</v>
      </c>
      <c r="Q180" s="5">
        <f>IF(B180="MID",IFERROR(VLOOKUP(A180,'Defensive Contribution - MID'!A$2:I$500,9,FALSE),'Defensive Contribution - MID'!L$2),0)</f>
        <v>0</v>
      </c>
      <c r="R180" s="22">
        <f t="shared" si="51"/>
        <v>0</v>
      </c>
      <c r="S180" s="5">
        <f t="shared" si="39"/>
        <v>0</v>
      </c>
      <c r="T180" s="20">
        <f t="shared" si="40"/>
        <v>0</v>
      </c>
      <c r="U180" s="3">
        <f>VLOOKUP($C180,'Team Fixtures'!$A$2:$Q$21,2,FALSE)</f>
        <v>0.17316017316017315</v>
      </c>
      <c r="V180" s="3">
        <f>VLOOKUP($C180,'Team Fixtures'!$A$2:$Q$21,4,FALSE)</f>
        <v>8.6580086580086577E-2</v>
      </c>
      <c r="W180" s="3">
        <f>VLOOKUP($C180,'Team Fixtures'!$A$2:$Q$21,5,FALSE)</f>
        <v>8.6580086580086577E-2</v>
      </c>
      <c r="X180" s="3" t="str">
        <f>VLOOKUP($C180,'Team Fixtures'!$A$2:$Q$21,6,FALSE)</f>
        <v>A</v>
      </c>
      <c r="Y180" s="25">
        <f t="shared" si="41"/>
        <v>0</v>
      </c>
      <c r="Z180" s="3">
        <f>VLOOKUP($C180,'Team Fixtures'!$A$2:$Q$21,2,FALSE)</f>
        <v>0.17316017316017315</v>
      </c>
      <c r="AA180" s="3">
        <f>VLOOKUP($C180,'Team Fixtures'!$A$2:$Q$21,8,FALSE)</f>
        <v>0.87939146110891264</v>
      </c>
      <c r="AB180" s="3">
        <f>VLOOKUP($C180,'Team Fixtures'!$A$2:$Q$21,9,FALSE)</f>
        <v>-0.70623128794873946</v>
      </c>
      <c r="AC180" s="3" t="str">
        <f>VLOOKUP($C180,'Team Fixtures'!$A$2:$Q$21,10,FALSE)</f>
        <v>H</v>
      </c>
      <c r="AD180" s="22">
        <f t="shared" si="52"/>
        <v>0</v>
      </c>
      <c r="AE180" s="5">
        <f t="shared" si="42"/>
        <v>0</v>
      </c>
      <c r="AF180" s="20">
        <f t="shared" si="43"/>
        <v>0</v>
      </c>
      <c r="AG180" s="3">
        <f>VLOOKUP($C180,'Team Fixtures'!$A$2:$Q$21,2,FALSE)</f>
        <v>0.17316017316017315</v>
      </c>
      <c r="AH180" s="3">
        <f>VLOOKUP($C180,'Team Fixtures'!$A$2:$Q$21,12,FALSE)</f>
        <v>9.5238095238095233E-2</v>
      </c>
      <c r="AI180" s="3">
        <f>VLOOKUP($C180,'Team Fixtures'!$A$2:$Q$21,13,FALSE)</f>
        <v>7.792207792207792E-2</v>
      </c>
      <c r="AJ180" s="3" t="str">
        <f>VLOOKUP($C180,'Team Fixtures'!$A$2:$Q$21,14,FALSE)</f>
        <v>H</v>
      </c>
      <c r="AK180" s="22">
        <f t="shared" si="53"/>
        <v>0</v>
      </c>
      <c r="AL180" s="5">
        <f t="shared" si="44"/>
        <v>0</v>
      </c>
      <c r="AM180" s="20">
        <f t="shared" si="45"/>
        <v>0</v>
      </c>
      <c r="AN180" s="3">
        <f>VLOOKUP($C180,'Team Fixtures'!$A$2:$Q$21,2,FALSE)</f>
        <v>0.17316017316017315</v>
      </c>
      <c r="AO180" s="3">
        <f>VLOOKUP($C180,'Team Fixtures'!$A$2:$Q$21,16,FALSE)</f>
        <v>0.36350418029807341</v>
      </c>
      <c r="AP180" s="3">
        <f>VLOOKUP($C180,'Team Fixtures'!$A$2:$Q$21,17,FALSE)</f>
        <v>-0.19034400713790026</v>
      </c>
      <c r="AQ180" s="3" t="str">
        <f>VLOOKUP($C180,'Team Fixtures'!$A$2:$V$21,18,FALSE)</f>
        <v>H</v>
      </c>
      <c r="AR180" s="22">
        <f t="shared" si="54"/>
        <v>0</v>
      </c>
      <c r="AS180" s="5">
        <f t="shared" si="46"/>
        <v>0</v>
      </c>
      <c r="AT180" s="20">
        <f t="shared" si="47"/>
        <v>0</v>
      </c>
      <c r="AU180" s="3">
        <f>VLOOKUP($C180,'Team Fixtures'!$A$2:$Q$21,2,FALSE)</f>
        <v>0.17316017316017315</v>
      </c>
      <c r="AV180" s="3">
        <f>VLOOKUP($C180,'Team Fixtures'!$A$2:$V$21,20,FALSE)</f>
        <v>0.82101806239737274</v>
      </c>
      <c r="AW180" s="3">
        <f>VLOOKUP($C180,'Team Fixtures'!$A$2:$V$21,21,FALSE)</f>
        <v>-0.64785788923719956</v>
      </c>
      <c r="AX180" s="3" t="str">
        <f>VLOOKUP($C180,'Team Fixtures'!$A$2:$V$21,22,FALSE)</f>
        <v>A</v>
      </c>
      <c r="AY180" s="22">
        <f t="shared" si="55"/>
        <v>0</v>
      </c>
      <c r="AZ180" s="5">
        <f t="shared" si="56"/>
        <v>0</v>
      </c>
      <c r="BA180" s="20">
        <f t="shared" si="48"/>
        <v>0</v>
      </c>
      <c r="BB180" s="15">
        <f t="shared" si="49"/>
        <v>0</v>
      </c>
    </row>
    <row r="181" spans="1:54" x14ac:dyDescent="0.25">
      <c r="A181" t="str">
        <f>'Players Full'!CU181</f>
        <v>Kjell Scherpen</v>
      </c>
      <c r="B181" t="str">
        <f>VLOOKUP(_xlfn.CONCAT('Players Full'!AK181,'Players Full'!BV181),'Players Summarised'!$A$1:$T$1000,20,0)</f>
        <v>GK</v>
      </c>
      <c r="C181" t="str">
        <f>VLOOKUP('Players Full'!CF181,Teams!$A$1:$G$21,6,0)</f>
        <v>Brighton</v>
      </c>
      <c r="D181">
        <f>'Players Full'!BD181/10</f>
        <v>4</v>
      </c>
      <c r="E181" s="10">
        <f>IFERROR(VLOOKUP($A181,'Starting Lineups'!$A$2:$C$510,3,FALSE),0)</f>
        <v>0</v>
      </c>
      <c r="F181" s="5" t="e">
        <f>VLOOKUP(A181,'Score &amp; Assist'!$A$1:$G$2000,6,0)</f>
        <v>#N/A</v>
      </c>
      <c r="G181" s="5" t="e">
        <f t="shared" si="38"/>
        <v>#N/A</v>
      </c>
      <c r="H181" s="5" t="e">
        <f t="shared" si="50"/>
        <v>#N/A</v>
      </c>
      <c r="I181" s="5" t="e">
        <f>VLOOKUP(A181,'Score &amp; Assist'!$A$1:$G$2000,7,0)</f>
        <v>#N/A</v>
      </c>
      <c r="J181" s="5" t="e">
        <f>VLOOKUP(A181,'Yellow Card'!$C$1:$E$987,3,0)</f>
        <v>#N/A</v>
      </c>
      <c r="K181" s="5">
        <f>VLOOKUP(C181,'Team Clean Sheet'!$C$2:$F$21,4,0)</f>
        <v>0.31192660550458712</v>
      </c>
      <c r="L181" s="5">
        <f>VLOOKUP(C181,'Team Total Goals'!$D$2:$N$21,10,0)</f>
        <v>0.33734939759036142</v>
      </c>
      <c r="M181" s="5">
        <f>VLOOKUP(C181,'Team Total Goals'!$D$2:$N$21,11,0)</f>
        <v>4.6104928457869621E-2</v>
      </c>
      <c r="N181" s="5" t="e">
        <f>VLOOKUP(A181,'Goalkeeper Saves'!$D$2:$N$15,10,0)</f>
        <v>#N/A</v>
      </c>
      <c r="O181" s="5" t="e">
        <f>VLOOKUP(A181,'Goalkeeper Saves'!$D$2:$N$15,11,0)</f>
        <v>#N/A</v>
      </c>
      <c r="P181" s="5">
        <f>IF(B181="DEF",IFERROR(VLOOKUP(A181,'Defensive Contribution - DEF'!A179:H677,8,FALSE),'Defensive Contribution - DEF'!K$2),0)</f>
        <v>0</v>
      </c>
      <c r="Q181" s="5">
        <f>IF(B181="MID",IFERROR(VLOOKUP(A181,'Defensive Contribution - MID'!A$2:I$500,9,FALSE),'Defensive Contribution - MID'!L$2),0)</f>
        <v>0</v>
      </c>
      <c r="R181" s="22">
        <f t="shared" si="51"/>
        <v>0</v>
      </c>
      <c r="S181" s="5">
        <f t="shared" si="39"/>
        <v>0</v>
      </c>
      <c r="T181" s="20">
        <f t="shared" si="40"/>
        <v>0</v>
      </c>
      <c r="U181" s="3">
        <f>VLOOKUP($C181,'Team Fixtures'!$A$2:$Q$21,2,FALSE)</f>
        <v>0.17316017316017315</v>
      </c>
      <c r="V181" s="3">
        <f>VLOOKUP($C181,'Team Fixtures'!$A$2:$Q$21,4,FALSE)</f>
        <v>8.6580086580086577E-2</v>
      </c>
      <c r="W181" s="3">
        <f>VLOOKUP($C181,'Team Fixtures'!$A$2:$Q$21,5,FALSE)</f>
        <v>8.6580086580086577E-2</v>
      </c>
      <c r="X181" s="3" t="str">
        <f>VLOOKUP($C181,'Team Fixtures'!$A$2:$Q$21,6,FALSE)</f>
        <v>A</v>
      </c>
      <c r="Y181" s="25">
        <f t="shared" si="41"/>
        <v>0</v>
      </c>
      <c r="Z181" s="3">
        <f>VLOOKUP($C181,'Team Fixtures'!$A$2:$Q$21,2,FALSE)</f>
        <v>0.17316017316017315</v>
      </c>
      <c r="AA181" s="3">
        <f>VLOOKUP($C181,'Team Fixtures'!$A$2:$Q$21,8,FALSE)</f>
        <v>0.87939146110891264</v>
      </c>
      <c r="AB181" s="3">
        <f>VLOOKUP($C181,'Team Fixtures'!$A$2:$Q$21,9,FALSE)</f>
        <v>-0.70623128794873946</v>
      </c>
      <c r="AC181" s="3" t="str">
        <f>VLOOKUP($C181,'Team Fixtures'!$A$2:$Q$21,10,FALSE)</f>
        <v>H</v>
      </c>
      <c r="AD181" s="22">
        <f t="shared" si="52"/>
        <v>0</v>
      </c>
      <c r="AE181" s="5">
        <f t="shared" si="42"/>
        <v>0</v>
      </c>
      <c r="AF181" s="20">
        <f t="shared" si="43"/>
        <v>0</v>
      </c>
      <c r="AG181" s="3">
        <f>VLOOKUP($C181,'Team Fixtures'!$A$2:$Q$21,2,FALSE)</f>
        <v>0.17316017316017315</v>
      </c>
      <c r="AH181" s="3">
        <f>VLOOKUP($C181,'Team Fixtures'!$A$2:$Q$21,12,FALSE)</f>
        <v>9.5238095238095233E-2</v>
      </c>
      <c r="AI181" s="3">
        <f>VLOOKUP($C181,'Team Fixtures'!$A$2:$Q$21,13,FALSE)</f>
        <v>7.792207792207792E-2</v>
      </c>
      <c r="AJ181" s="3" t="str">
        <f>VLOOKUP($C181,'Team Fixtures'!$A$2:$Q$21,14,FALSE)</f>
        <v>H</v>
      </c>
      <c r="AK181" s="22">
        <f t="shared" si="53"/>
        <v>0</v>
      </c>
      <c r="AL181" s="5">
        <f t="shared" si="44"/>
        <v>0</v>
      </c>
      <c r="AM181" s="20">
        <f t="shared" si="45"/>
        <v>0</v>
      </c>
      <c r="AN181" s="3">
        <f>VLOOKUP($C181,'Team Fixtures'!$A$2:$Q$21,2,FALSE)</f>
        <v>0.17316017316017315</v>
      </c>
      <c r="AO181" s="3">
        <f>VLOOKUP($C181,'Team Fixtures'!$A$2:$Q$21,16,FALSE)</f>
        <v>0.36350418029807341</v>
      </c>
      <c r="AP181" s="3">
        <f>VLOOKUP($C181,'Team Fixtures'!$A$2:$Q$21,17,FALSE)</f>
        <v>-0.19034400713790026</v>
      </c>
      <c r="AQ181" s="3" t="str">
        <f>VLOOKUP($C181,'Team Fixtures'!$A$2:$V$21,18,FALSE)</f>
        <v>H</v>
      </c>
      <c r="AR181" s="22">
        <f t="shared" si="54"/>
        <v>0</v>
      </c>
      <c r="AS181" s="5">
        <f t="shared" si="46"/>
        <v>0</v>
      </c>
      <c r="AT181" s="20">
        <f t="shared" si="47"/>
        <v>0</v>
      </c>
      <c r="AU181" s="3">
        <f>VLOOKUP($C181,'Team Fixtures'!$A$2:$Q$21,2,FALSE)</f>
        <v>0.17316017316017315</v>
      </c>
      <c r="AV181" s="3">
        <f>VLOOKUP($C181,'Team Fixtures'!$A$2:$V$21,20,FALSE)</f>
        <v>0.82101806239737274</v>
      </c>
      <c r="AW181" s="3">
        <f>VLOOKUP($C181,'Team Fixtures'!$A$2:$V$21,21,FALSE)</f>
        <v>-0.64785788923719956</v>
      </c>
      <c r="AX181" s="3" t="str">
        <f>VLOOKUP($C181,'Team Fixtures'!$A$2:$V$21,22,FALSE)</f>
        <v>A</v>
      </c>
      <c r="AY181" s="22">
        <f t="shared" si="55"/>
        <v>0</v>
      </c>
      <c r="AZ181" s="5">
        <f t="shared" si="56"/>
        <v>0</v>
      </c>
      <c r="BA181" s="20">
        <f t="shared" si="48"/>
        <v>0</v>
      </c>
      <c r="BB181" s="15">
        <f t="shared" si="49"/>
        <v>0</v>
      </c>
    </row>
    <row r="182" spans="1:54" x14ac:dyDescent="0.25">
      <c r="A182" t="str">
        <f>'Players Full'!CU182</f>
        <v>Olivier Boscagli</v>
      </c>
      <c r="B182" t="str">
        <f>VLOOKUP(_xlfn.CONCAT('Players Full'!AK182,'Players Full'!BV182),'Players Summarised'!$A$1:$T$1000,20,0)</f>
        <v>DEF</v>
      </c>
      <c r="C182" t="str">
        <f>VLOOKUP('Players Full'!CF182,Teams!$A$1:$G$21,6,0)</f>
        <v>Brighton</v>
      </c>
      <c r="D182">
        <f>'Players Full'!BD182/10</f>
        <v>4.5</v>
      </c>
      <c r="E182" s="10">
        <f>IFERROR(VLOOKUP($A182,'Starting Lineups'!$A$2:$C$510,3,FALSE),0)</f>
        <v>0</v>
      </c>
      <c r="F182" s="5">
        <f>VLOOKUP(A182,'Score &amp; Assist'!$A$1:$G$2000,6,0)</f>
        <v>7.3260073260073263E-2</v>
      </c>
      <c r="G182" s="5">
        <f t="shared" si="38"/>
        <v>0.01</v>
      </c>
      <c r="H182" s="5">
        <f t="shared" si="50"/>
        <v>0</v>
      </c>
      <c r="I182" s="5">
        <f>VLOOKUP(A182,'Score &amp; Assist'!$A$1:$G$2000,7,0)</f>
        <v>5.6022408963585429E-2</v>
      </c>
      <c r="J182" s="5">
        <f>VLOOKUP(A182,'Yellow Card'!$C$1:$E$987,3,0)</f>
        <v>0.17316017316017315</v>
      </c>
      <c r="K182" s="5">
        <f>VLOOKUP(C182,'Team Clean Sheet'!$C$2:$F$21,4,0)</f>
        <v>0.31192660550458712</v>
      </c>
      <c r="L182" s="5">
        <f>VLOOKUP(C182,'Team Total Goals'!$D$2:$N$21,10,0)</f>
        <v>0.33734939759036142</v>
      </c>
      <c r="M182" s="5">
        <f>VLOOKUP(C182,'Team Total Goals'!$D$2:$N$21,11,0)</f>
        <v>4.6104928457869621E-2</v>
      </c>
      <c r="N182" s="5" t="e">
        <f>VLOOKUP(A182,'Goalkeeper Saves'!$D$2:$N$15,10,0)</f>
        <v>#N/A</v>
      </c>
      <c r="O182" s="5" t="e">
        <f>VLOOKUP(A182,'Goalkeeper Saves'!$D$2:$N$15,11,0)</f>
        <v>#N/A</v>
      </c>
      <c r="P182" s="5">
        <f>IF(B182="DEF",IFERROR(VLOOKUP(A182,'Defensive Contribution - DEF'!A180:H678,8,FALSE),'Defensive Contribution - DEF'!K$2),0)</f>
        <v>0.29152339856241527</v>
      </c>
      <c r="Q182" s="5">
        <f>IF(B182="MID",IFERROR(VLOOKUP(A182,'Defensive Contribution - MID'!A$2:I$500,9,FALSE),'Defensive Contribution - MID'!L$2),0)</f>
        <v>0</v>
      </c>
      <c r="R182" s="22">
        <f t="shared" si="51"/>
        <v>0</v>
      </c>
      <c r="S182" s="5">
        <f t="shared" si="39"/>
        <v>0</v>
      </c>
      <c r="T182" s="20">
        <f t="shared" si="40"/>
        <v>0</v>
      </c>
      <c r="U182" s="3">
        <f>VLOOKUP($C182,'Team Fixtures'!$A$2:$Q$21,2,FALSE)</f>
        <v>0.17316017316017315</v>
      </c>
      <c r="V182" s="3">
        <f>VLOOKUP($C182,'Team Fixtures'!$A$2:$Q$21,4,FALSE)</f>
        <v>8.6580086580086577E-2</v>
      </c>
      <c r="W182" s="3">
        <f>VLOOKUP($C182,'Team Fixtures'!$A$2:$Q$21,5,FALSE)</f>
        <v>8.6580086580086577E-2</v>
      </c>
      <c r="X182" s="3" t="str">
        <f>VLOOKUP($C182,'Team Fixtures'!$A$2:$Q$21,6,FALSE)</f>
        <v>A</v>
      </c>
      <c r="Y182" s="25">
        <f t="shared" si="41"/>
        <v>0</v>
      </c>
      <c r="Z182" s="3">
        <f>VLOOKUP($C182,'Team Fixtures'!$A$2:$Q$21,2,FALSE)</f>
        <v>0.17316017316017315</v>
      </c>
      <c r="AA182" s="3">
        <f>VLOOKUP($C182,'Team Fixtures'!$A$2:$Q$21,8,FALSE)</f>
        <v>0.87939146110891264</v>
      </c>
      <c r="AB182" s="3">
        <f>VLOOKUP($C182,'Team Fixtures'!$A$2:$Q$21,9,FALSE)</f>
        <v>-0.70623128794873946</v>
      </c>
      <c r="AC182" s="3" t="str">
        <f>VLOOKUP($C182,'Team Fixtures'!$A$2:$Q$21,10,FALSE)</f>
        <v>H</v>
      </c>
      <c r="AD182" s="22">
        <f t="shared" si="52"/>
        <v>0</v>
      </c>
      <c r="AE182" s="5">
        <f t="shared" si="42"/>
        <v>0</v>
      </c>
      <c r="AF182" s="20">
        <f t="shared" si="43"/>
        <v>0</v>
      </c>
      <c r="AG182" s="3">
        <f>VLOOKUP($C182,'Team Fixtures'!$A$2:$Q$21,2,FALSE)</f>
        <v>0.17316017316017315</v>
      </c>
      <c r="AH182" s="3">
        <f>VLOOKUP($C182,'Team Fixtures'!$A$2:$Q$21,12,FALSE)</f>
        <v>9.5238095238095233E-2</v>
      </c>
      <c r="AI182" s="3">
        <f>VLOOKUP($C182,'Team Fixtures'!$A$2:$Q$21,13,FALSE)</f>
        <v>7.792207792207792E-2</v>
      </c>
      <c r="AJ182" s="3" t="str">
        <f>VLOOKUP($C182,'Team Fixtures'!$A$2:$Q$21,14,FALSE)</f>
        <v>H</v>
      </c>
      <c r="AK182" s="22">
        <f t="shared" si="53"/>
        <v>0</v>
      </c>
      <c r="AL182" s="5">
        <f t="shared" si="44"/>
        <v>0</v>
      </c>
      <c r="AM182" s="20">
        <f t="shared" si="45"/>
        <v>0</v>
      </c>
      <c r="AN182" s="3">
        <f>VLOOKUP($C182,'Team Fixtures'!$A$2:$Q$21,2,FALSE)</f>
        <v>0.17316017316017315</v>
      </c>
      <c r="AO182" s="3">
        <f>VLOOKUP($C182,'Team Fixtures'!$A$2:$Q$21,16,FALSE)</f>
        <v>0.36350418029807341</v>
      </c>
      <c r="AP182" s="3">
        <f>VLOOKUP($C182,'Team Fixtures'!$A$2:$Q$21,17,FALSE)</f>
        <v>-0.19034400713790026</v>
      </c>
      <c r="AQ182" s="3" t="str">
        <f>VLOOKUP($C182,'Team Fixtures'!$A$2:$V$21,18,FALSE)</f>
        <v>H</v>
      </c>
      <c r="AR182" s="22">
        <f t="shared" si="54"/>
        <v>0</v>
      </c>
      <c r="AS182" s="5">
        <f t="shared" si="46"/>
        <v>0</v>
      </c>
      <c r="AT182" s="20">
        <f t="shared" si="47"/>
        <v>0</v>
      </c>
      <c r="AU182" s="3">
        <f>VLOOKUP($C182,'Team Fixtures'!$A$2:$Q$21,2,FALSE)</f>
        <v>0.17316017316017315</v>
      </c>
      <c r="AV182" s="3">
        <f>VLOOKUP($C182,'Team Fixtures'!$A$2:$V$21,20,FALSE)</f>
        <v>0.82101806239737274</v>
      </c>
      <c r="AW182" s="3">
        <f>VLOOKUP($C182,'Team Fixtures'!$A$2:$V$21,21,FALSE)</f>
        <v>-0.64785788923719956</v>
      </c>
      <c r="AX182" s="3" t="str">
        <f>VLOOKUP($C182,'Team Fixtures'!$A$2:$V$21,22,FALSE)</f>
        <v>A</v>
      </c>
      <c r="AY182" s="22">
        <f t="shared" si="55"/>
        <v>0</v>
      </c>
      <c r="AZ182" s="5">
        <f t="shared" si="56"/>
        <v>0</v>
      </c>
      <c r="BA182" s="20">
        <f t="shared" si="48"/>
        <v>0</v>
      </c>
      <c r="BB182" s="15">
        <f t="shared" si="49"/>
        <v>0</v>
      </c>
    </row>
    <row r="183" spans="1:54" x14ac:dyDescent="0.25">
      <c r="A183" t="str">
        <f>'Players Full'!CU183</f>
        <v>Diego Coppola</v>
      </c>
      <c r="B183" t="str">
        <f>VLOOKUP(_xlfn.CONCAT('Players Full'!AK183,'Players Full'!BV183),'Players Summarised'!$A$1:$T$1000,20,0)</f>
        <v>DEF</v>
      </c>
      <c r="C183" t="str">
        <f>VLOOKUP('Players Full'!CF183,Teams!$A$1:$G$21,6,0)</f>
        <v>Brighton</v>
      </c>
      <c r="D183">
        <f>'Players Full'!BD183/10</f>
        <v>4.5</v>
      </c>
      <c r="E183" s="10">
        <f>IFERROR(VLOOKUP($A183,'Starting Lineups'!$A$2:$C$510,3,FALSE),0)</f>
        <v>0</v>
      </c>
      <c r="F183" s="5">
        <f>VLOOKUP(A183,'Score &amp; Assist'!$A$1:$G$2000,6,0)</f>
        <v>8.6580086580086577E-2</v>
      </c>
      <c r="G183" s="5">
        <f t="shared" si="38"/>
        <v>0.01</v>
      </c>
      <c r="H183" s="5">
        <f t="shared" si="50"/>
        <v>0</v>
      </c>
      <c r="I183" s="5">
        <f>VLOOKUP(A183,'Score &amp; Assist'!$A$1:$G$2000,7,0)</f>
        <v>4.1407867494824016E-2</v>
      </c>
      <c r="J183" s="5">
        <f>VLOOKUP(A183,'Yellow Card'!$C$1:$E$987,3,0)</f>
        <v>0.27210884353741494</v>
      </c>
      <c r="K183" s="5">
        <f>VLOOKUP(C183,'Team Clean Sheet'!$C$2:$F$21,4,0)</f>
        <v>0.31192660550458712</v>
      </c>
      <c r="L183" s="5">
        <f>VLOOKUP(C183,'Team Total Goals'!$D$2:$N$21,10,0)</f>
        <v>0.33734939759036142</v>
      </c>
      <c r="M183" s="5">
        <f>VLOOKUP(C183,'Team Total Goals'!$D$2:$N$21,11,0)</f>
        <v>4.6104928457869621E-2</v>
      </c>
      <c r="N183" s="5" t="e">
        <f>VLOOKUP(A183,'Goalkeeper Saves'!$D$2:$N$15,10,0)</f>
        <v>#N/A</v>
      </c>
      <c r="O183" s="5" t="e">
        <f>VLOOKUP(A183,'Goalkeeper Saves'!$D$2:$N$15,11,0)</f>
        <v>#N/A</v>
      </c>
      <c r="P183" s="5">
        <f>IF(B183="DEF",IFERROR(VLOOKUP(A183,'Defensive Contribution - DEF'!A181:H679,8,FALSE),'Defensive Contribution - DEF'!K$2),0)</f>
        <v>0.29152339856241527</v>
      </c>
      <c r="Q183" s="5">
        <f>IF(B183="MID",IFERROR(VLOOKUP(A183,'Defensive Contribution - MID'!A$2:I$500,9,FALSE),'Defensive Contribution - MID'!L$2),0)</f>
        <v>0</v>
      </c>
      <c r="R183" s="22">
        <f t="shared" si="51"/>
        <v>0</v>
      </c>
      <c r="S183" s="5">
        <f t="shared" si="39"/>
        <v>0</v>
      </c>
      <c r="T183" s="20">
        <f t="shared" si="40"/>
        <v>0</v>
      </c>
      <c r="U183" s="3">
        <f>VLOOKUP($C183,'Team Fixtures'!$A$2:$Q$21,2,FALSE)</f>
        <v>0.17316017316017315</v>
      </c>
      <c r="V183" s="3">
        <f>VLOOKUP($C183,'Team Fixtures'!$A$2:$Q$21,4,FALSE)</f>
        <v>8.6580086580086577E-2</v>
      </c>
      <c r="W183" s="3">
        <f>VLOOKUP($C183,'Team Fixtures'!$A$2:$Q$21,5,FALSE)</f>
        <v>8.6580086580086577E-2</v>
      </c>
      <c r="X183" s="3" t="str">
        <f>VLOOKUP($C183,'Team Fixtures'!$A$2:$Q$21,6,FALSE)</f>
        <v>A</v>
      </c>
      <c r="Y183" s="25">
        <f t="shared" si="41"/>
        <v>0</v>
      </c>
      <c r="Z183" s="3">
        <f>VLOOKUP($C183,'Team Fixtures'!$A$2:$Q$21,2,FALSE)</f>
        <v>0.17316017316017315</v>
      </c>
      <c r="AA183" s="3">
        <f>VLOOKUP($C183,'Team Fixtures'!$A$2:$Q$21,8,FALSE)</f>
        <v>0.87939146110891264</v>
      </c>
      <c r="AB183" s="3">
        <f>VLOOKUP($C183,'Team Fixtures'!$A$2:$Q$21,9,FALSE)</f>
        <v>-0.70623128794873946</v>
      </c>
      <c r="AC183" s="3" t="str">
        <f>VLOOKUP($C183,'Team Fixtures'!$A$2:$Q$21,10,FALSE)</f>
        <v>H</v>
      </c>
      <c r="AD183" s="22">
        <f t="shared" si="52"/>
        <v>0</v>
      </c>
      <c r="AE183" s="5">
        <f t="shared" si="42"/>
        <v>0</v>
      </c>
      <c r="AF183" s="20">
        <f t="shared" si="43"/>
        <v>0</v>
      </c>
      <c r="AG183" s="3">
        <f>VLOOKUP($C183,'Team Fixtures'!$A$2:$Q$21,2,FALSE)</f>
        <v>0.17316017316017315</v>
      </c>
      <c r="AH183" s="3">
        <f>VLOOKUP($C183,'Team Fixtures'!$A$2:$Q$21,12,FALSE)</f>
        <v>9.5238095238095233E-2</v>
      </c>
      <c r="AI183" s="3">
        <f>VLOOKUP($C183,'Team Fixtures'!$A$2:$Q$21,13,FALSE)</f>
        <v>7.792207792207792E-2</v>
      </c>
      <c r="AJ183" s="3" t="str">
        <f>VLOOKUP($C183,'Team Fixtures'!$A$2:$Q$21,14,FALSE)</f>
        <v>H</v>
      </c>
      <c r="AK183" s="22">
        <f t="shared" si="53"/>
        <v>0</v>
      </c>
      <c r="AL183" s="5">
        <f t="shared" si="44"/>
        <v>0</v>
      </c>
      <c r="AM183" s="20">
        <f t="shared" si="45"/>
        <v>0</v>
      </c>
      <c r="AN183" s="3">
        <f>VLOOKUP($C183,'Team Fixtures'!$A$2:$Q$21,2,FALSE)</f>
        <v>0.17316017316017315</v>
      </c>
      <c r="AO183" s="3">
        <f>VLOOKUP($C183,'Team Fixtures'!$A$2:$Q$21,16,FALSE)</f>
        <v>0.36350418029807341</v>
      </c>
      <c r="AP183" s="3">
        <f>VLOOKUP($C183,'Team Fixtures'!$A$2:$Q$21,17,FALSE)</f>
        <v>-0.19034400713790026</v>
      </c>
      <c r="AQ183" s="3" t="str">
        <f>VLOOKUP($C183,'Team Fixtures'!$A$2:$V$21,18,FALSE)</f>
        <v>H</v>
      </c>
      <c r="AR183" s="22">
        <f t="shared" si="54"/>
        <v>0</v>
      </c>
      <c r="AS183" s="5">
        <f t="shared" si="46"/>
        <v>0</v>
      </c>
      <c r="AT183" s="20">
        <f t="shared" si="47"/>
        <v>0</v>
      </c>
      <c r="AU183" s="3">
        <f>VLOOKUP($C183,'Team Fixtures'!$A$2:$Q$21,2,FALSE)</f>
        <v>0.17316017316017315</v>
      </c>
      <c r="AV183" s="3">
        <f>VLOOKUP($C183,'Team Fixtures'!$A$2:$V$21,20,FALSE)</f>
        <v>0.82101806239737274</v>
      </c>
      <c r="AW183" s="3">
        <f>VLOOKUP($C183,'Team Fixtures'!$A$2:$V$21,21,FALSE)</f>
        <v>-0.64785788923719956</v>
      </c>
      <c r="AX183" s="3" t="str">
        <f>VLOOKUP($C183,'Team Fixtures'!$A$2:$V$21,22,FALSE)</f>
        <v>A</v>
      </c>
      <c r="AY183" s="22">
        <f t="shared" si="55"/>
        <v>0</v>
      </c>
      <c r="AZ183" s="5">
        <f t="shared" si="56"/>
        <v>0</v>
      </c>
      <c r="BA183" s="20">
        <f t="shared" si="48"/>
        <v>0</v>
      </c>
      <c r="BB183" s="15">
        <f t="shared" si="49"/>
        <v>0</v>
      </c>
    </row>
    <row r="184" spans="1:54" x14ac:dyDescent="0.25">
      <c r="A184" t="str">
        <f>'Players Full'!CU184</f>
        <v>Maxim De Cuyper</v>
      </c>
      <c r="B184" t="str">
        <f>VLOOKUP(_xlfn.CONCAT('Players Full'!AK184,'Players Full'!BV184),'Players Summarised'!$A$1:$T$1000,20,0)</f>
        <v>DEF</v>
      </c>
      <c r="C184" t="str">
        <f>VLOOKUP('Players Full'!CF184,Teams!$A$1:$G$21,6,0)</f>
        <v>Brighton</v>
      </c>
      <c r="D184">
        <f>'Players Full'!BD184/10</f>
        <v>4.5</v>
      </c>
      <c r="E184" s="10">
        <f>IFERROR(VLOOKUP($A184,'Starting Lineups'!$A$2:$C$510,3,FALSE),0)</f>
        <v>1</v>
      </c>
      <c r="F184" s="5">
        <f>VLOOKUP(A184,'Score &amp; Assist'!$A$1:$G$2000,6,0)</f>
        <v>0.13605442176870747</v>
      </c>
      <c r="G184" s="5">
        <f t="shared" si="38"/>
        <v>0.01</v>
      </c>
      <c r="H184" s="5">
        <f t="shared" si="50"/>
        <v>0</v>
      </c>
      <c r="I184" s="5">
        <f>VLOOKUP(A184,'Score &amp; Assist'!$A$1:$G$2000,7,0)</f>
        <v>0.11904761904761904</v>
      </c>
      <c r="J184" s="5">
        <f>VLOOKUP(A184,'Yellow Card'!$C$1:$E$987,3,0)</f>
        <v>0.17316017316017315</v>
      </c>
      <c r="K184" s="5">
        <f>VLOOKUP(C184,'Team Clean Sheet'!$C$2:$F$21,4,0)</f>
        <v>0.31192660550458712</v>
      </c>
      <c r="L184" s="5">
        <f>VLOOKUP(C184,'Team Total Goals'!$D$2:$N$21,10,0)</f>
        <v>0.33734939759036142</v>
      </c>
      <c r="M184" s="5">
        <f>VLOOKUP(C184,'Team Total Goals'!$D$2:$N$21,11,0)</f>
        <v>4.6104928457869621E-2</v>
      </c>
      <c r="N184" s="5" t="e">
        <f>VLOOKUP(A184,'Goalkeeper Saves'!$D$2:$N$15,10,0)</f>
        <v>#N/A</v>
      </c>
      <c r="O184" s="5" t="e">
        <f>VLOOKUP(A184,'Goalkeeper Saves'!$D$2:$N$15,11,0)</f>
        <v>#N/A</v>
      </c>
      <c r="P184" s="5">
        <f>IF(B184="DEF",IFERROR(VLOOKUP(A184,'Defensive Contribution - DEF'!A182:H680,8,FALSE),'Defensive Contribution - DEF'!K$2),0)</f>
        <v>0.29152339856241527</v>
      </c>
      <c r="Q184" s="5">
        <f>IF(B184="MID",IFERROR(VLOOKUP(A184,'Defensive Contribution - MID'!A$2:I$500,9,FALSE),'Defensive Contribution - MID'!L$2),0)</f>
        <v>0</v>
      </c>
      <c r="R184" s="22">
        <f t="shared" si="51"/>
        <v>4.1241537816416463</v>
      </c>
      <c r="S184" s="5">
        <f t="shared" si="39"/>
        <v>7.5969345251774803E-2</v>
      </c>
      <c r="T184" s="20">
        <f t="shared" si="40"/>
        <v>4.2760924721451961</v>
      </c>
      <c r="U184" s="3">
        <f>VLOOKUP($C184,'Team Fixtures'!$A$2:$Q$21,2,FALSE)</f>
        <v>0.17316017316017315</v>
      </c>
      <c r="V184" s="3">
        <f>VLOOKUP($C184,'Team Fixtures'!$A$2:$Q$21,4,FALSE)</f>
        <v>8.6580086580086577E-2</v>
      </c>
      <c r="W184" s="3">
        <f>VLOOKUP($C184,'Team Fixtures'!$A$2:$Q$21,5,FALSE)</f>
        <v>8.6580086580086577E-2</v>
      </c>
      <c r="X184" s="3" t="str">
        <f>VLOOKUP($C184,'Team Fixtures'!$A$2:$Q$21,6,FALSE)</f>
        <v>A</v>
      </c>
      <c r="Y184" s="25">
        <f t="shared" si="41"/>
        <v>1.4086932504283989</v>
      </c>
      <c r="Z184" s="3">
        <f>VLOOKUP($C184,'Team Fixtures'!$A$2:$Q$21,2,FALSE)</f>
        <v>0.17316017316017315</v>
      </c>
      <c r="AA184" s="3">
        <f>VLOOKUP($C184,'Team Fixtures'!$A$2:$Q$21,8,FALSE)</f>
        <v>0.87939146110891264</v>
      </c>
      <c r="AB184" s="3">
        <f>VLOOKUP($C184,'Team Fixtures'!$A$2:$Q$21,9,FALSE)</f>
        <v>-0.70623128794873946</v>
      </c>
      <c r="AC184" s="3" t="str">
        <f>VLOOKUP($C184,'Team Fixtures'!$A$2:$Q$21,10,FALSE)</f>
        <v>H</v>
      </c>
      <c r="AD184" s="22">
        <f t="shared" si="52"/>
        <v>4.7680784956101405</v>
      </c>
      <c r="AE184" s="5">
        <f t="shared" si="42"/>
        <v>9.1115742373741732E-2</v>
      </c>
      <c r="AF184" s="20">
        <f t="shared" si="43"/>
        <v>4.9503099803576243</v>
      </c>
      <c r="AG184" s="3">
        <f>VLOOKUP($C184,'Team Fixtures'!$A$2:$Q$21,2,FALSE)</f>
        <v>0.17316017316017315</v>
      </c>
      <c r="AH184" s="3">
        <f>VLOOKUP($C184,'Team Fixtures'!$A$2:$Q$21,12,FALSE)</f>
        <v>9.5238095238095233E-2</v>
      </c>
      <c r="AI184" s="3">
        <f>VLOOKUP($C184,'Team Fixtures'!$A$2:$Q$21,13,FALSE)</f>
        <v>7.792207792207792E-2</v>
      </c>
      <c r="AJ184" s="3" t="str">
        <f>VLOOKUP($C184,'Team Fixtures'!$A$2:$Q$21,14,FALSE)</f>
        <v>H</v>
      </c>
      <c r="AK184" s="22">
        <f t="shared" si="53"/>
        <v>4.7846479689171852</v>
      </c>
      <c r="AL184" s="5">
        <f t="shared" si="44"/>
        <v>9.1505489524870032E-2</v>
      </c>
      <c r="AM184" s="20">
        <f t="shared" si="45"/>
        <v>4.9676589479669255</v>
      </c>
      <c r="AN184" s="3">
        <f>VLOOKUP($C184,'Team Fixtures'!$A$2:$Q$21,2,FALSE)</f>
        <v>0.17316017316017315</v>
      </c>
      <c r="AO184" s="3">
        <f>VLOOKUP($C184,'Team Fixtures'!$A$2:$Q$21,16,FALSE)</f>
        <v>0.36350418029807341</v>
      </c>
      <c r="AP184" s="3">
        <f>VLOOKUP($C184,'Team Fixtures'!$A$2:$Q$21,17,FALSE)</f>
        <v>-0.19034400713790026</v>
      </c>
      <c r="AQ184" s="3" t="str">
        <f>VLOOKUP($C184,'Team Fixtures'!$A$2:$V$21,18,FALSE)</f>
        <v>H</v>
      </c>
      <c r="AR184" s="22">
        <f t="shared" si="54"/>
        <v>4.7789793995670422</v>
      </c>
      <c r="AS184" s="5">
        <f t="shared" si="46"/>
        <v>9.1372153436615977E-2</v>
      </c>
      <c r="AT184" s="20">
        <f t="shared" si="47"/>
        <v>4.9617237064402744</v>
      </c>
      <c r="AU184" s="3">
        <f>VLOOKUP($C184,'Team Fixtures'!$A$2:$Q$21,2,FALSE)</f>
        <v>0.17316017316017315</v>
      </c>
      <c r="AV184" s="3">
        <f>VLOOKUP($C184,'Team Fixtures'!$A$2:$V$21,20,FALSE)</f>
        <v>0.82101806239737274</v>
      </c>
      <c r="AW184" s="3">
        <f>VLOOKUP($C184,'Team Fixtures'!$A$2:$V$21,21,FALSE)</f>
        <v>-0.64785788923719956</v>
      </c>
      <c r="AX184" s="3" t="str">
        <f>VLOOKUP($C184,'Team Fixtures'!$A$2:$V$21,22,FALSE)</f>
        <v>A</v>
      </c>
      <c r="AY184" s="22">
        <f t="shared" si="55"/>
        <v>4.1086348143507649</v>
      </c>
      <c r="AZ184" s="5">
        <f t="shared" si="56"/>
        <v>7.5604308103158699E-2</v>
      </c>
      <c r="BA184" s="20">
        <f t="shared" si="48"/>
        <v>4.2598434305570825</v>
      </c>
      <c r="BB184" s="15">
        <f t="shared" si="49"/>
        <v>16.394102629791007</v>
      </c>
    </row>
    <row r="185" spans="1:54" x14ac:dyDescent="0.25">
      <c r="A185" t="str">
        <f>'Players Full'!CU185</f>
        <v>Lewis Dunk</v>
      </c>
      <c r="B185" t="str">
        <f>VLOOKUP(_xlfn.CONCAT('Players Full'!AK185,'Players Full'!BV185),'Players Summarised'!$A$1:$T$1000,20,0)</f>
        <v>DEF</v>
      </c>
      <c r="C185" t="str">
        <f>VLOOKUP('Players Full'!CF185,Teams!$A$1:$G$21,6,0)</f>
        <v>Brighton</v>
      </c>
      <c r="D185">
        <f>'Players Full'!BD185/10</f>
        <v>4.5</v>
      </c>
      <c r="E185" s="10">
        <f>IFERROR(VLOOKUP($A185,'Starting Lineups'!$A$2:$C$510,3,FALSE),0)</f>
        <v>1</v>
      </c>
      <c r="F185" s="5">
        <f>VLOOKUP(A185,'Score &amp; Assist'!$A$1:$G$2000,6,0)</f>
        <v>8.6580086580086577E-2</v>
      </c>
      <c r="G185" s="5">
        <f t="shared" si="38"/>
        <v>0.01</v>
      </c>
      <c r="H185" s="5">
        <f t="shared" si="50"/>
        <v>0</v>
      </c>
      <c r="I185" s="5">
        <f>VLOOKUP(A185,'Score &amp; Assist'!$A$1:$G$2000,7,0)</f>
        <v>5.0125313283208017E-2</v>
      </c>
      <c r="J185" s="5">
        <f>VLOOKUP(A185,'Yellow Card'!$C$1:$E$987,3,0)</f>
        <v>0.25396825396825395</v>
      </c>
      <c r="K185" s="5">
        <f>VLOOKUP(C185,'Team Clean Sheet'!$C$2:$F$21,4,0)</f>
        <v>0.31192660550458712</v>
      </c>
      <c r="L185" s="5">
        <f>VLOOKUP(C185,'Team Total Goals'!$D$2:$N$21,10,0)</f>
        <v>0.33734939759036142</v>
      </c>
      <c r="M185" s="5">
        <f>VLOOKUP(C185,'Team Total Goals'!$D$2:$N$21,11,0)</f>
        <v>4.6104928457869621E-2</v>
      </c>
      <c r="N185" s="5" t="e">
        <f>VLOOKUP(A185,'Goalkeeper Saves'!$D$2:$N$15,10,0)</f>
        <v>#N/A</v>
      </c>
      <c r="O185" s="5" t="e">
        <f>VLOOKUP(A185,'Goalkeeper Saves'!$D$2:$N$15,11,0)</f>
        <v>#N/A</v>
      </c>
      <c r="P185" s="5">
        <f>IF(B185="DEF",IFERROR(VLOOKUP(A185,'Defensive Contribution - DEF'!A183:H681,8,FALSE),'Defensive Contribution - DEF'!K$2),0)</f>
        <v>0.29152339856241527</v>
      </c>
      <c r="Q185" s="5">
        <f>IF(B185="MID",IFERROR(VLOOKUP(A185,'Defensive Contribution - MID'!A$2:I$500,9,FALSE),'Defensive Contribution - MID'!L$2),0)</f>
        <v>0</v>
      </c>
      <c r="R185" s="22">
        <f t="shared" si="51"/>
        <v>3.5397327724086063</v>
      </c>
      <c r="S185" s="5">
        <f t="shared" si="39"/>
        <v>6.2222594272595244E-2</v>
      </c>
      <c r="T185" s="20">
        <f t="shared" si="40"/>
        <v>3.664177960953797</v>
      </c>
      <c r="U185" s="3">
        <f>VLOOKUP($C185,'Team Fixtures'!$A$2:$Q$21,2,FALSE)</f>
        <v>0.17316017316017315</v>
      </c>
      <c r="V185" s="3">
        <f>VLOOKUP($C185,'Team Fixtures'!$A$2:$Q$21,4,FALSE)</f>
        <v>8.6580086580086577E-2</v>
      </c>
      <c r="W185" s="3">
        <f>VLOOKUP($C185,'Team Fixtures'!$A$2:$Q$21,5,FALSE)</f>
        <v>8.6580086580086577E-2</v>
      </c>
      <c r="X185" s="3" t="str">
        <f>VLOOKUP($C185,'Team Fixtures'!$A$2:$Q$21,6,FALSE)</f>
        <v>A</v>
      </c>
      <c r="Y185" s="25">
        <f t="shared" si="41"/>
        <v>1.2090717099369024</v>
      </c>
      <c r="Z185" s="3">
        <f>VLOOKUP($C185,'Team Fixtures'!$A$2:$Q$21,2,FALSE)</f>
        <v>0.17316017316017315</v>
      </c>
      <c r="AA185" s="3">
        <f>VLOOKUP($C185,'Team Fixtures'!$A$2:$Q$21,8,FALSE)</f>
        <v>0.87939146110891264</v>
      </c>
      <c r="AB185" s="3">
        <f>VLOOKUP($C185,'Team Fixtures'!$A$2:$Q$21,9,FALSE)</f>
        <v>-0.70623128794873946</v>
      </c>
      <c r="AC185" s="3" t="str">
        <f>VLOOKUP($C185,'Team Fixtures'!$A$2:$Q$21,10,FALSE)</f>
        <v>H</v>
      </c>
      <c r="AD185" s="22">
        <f t="shared" si="52"/>
        <v>4.0924089173051286</v>
      </c>
      <c r="AE185" s="5">
        <f t="shared" si="42"/>
        <v>7.5222642552851243E-2</v>
      </c>
      <c r="AF185" s="20">
        <f t="shared" si="43"/>
        <v>4.2428542024108307</v>
      </c>
      <c r="AG185" s="3">
        <f>VLOOKUP($C185,'Team Fixtures'!$A$2:$Q$21,2,FALSE)</f>
        <v>0.17316017316017315</v>
      </c>
      <c r="AH185" s="3">
        <f>VLOOKUP($C185,'Team Fixtures'!$A$2:$Q$21,12,FALSE)</f>
        <v>9.5238095238095233E-2</v>
      </c>
      <c r="AI185" s="3">
        <f>VLOOKUP($C185,'Team Fixtures'!$A$2:$Q$21,13,FALSE)</f>
        <v>7.792207792207792E-2</v>
      </c>
      <c r="AJ185" s="3" t="str">
        <f>VLOOKUP($C185,'Team Fixtures'!$A$2:$Q$21,14,FALSE)</f>
        <v>H</v>
      </c>
      <c r="AK185" s="22">
        <f t="shared" si="53"/>
        <v>4.1066303820690218</v>
      </c>
      <c r="AL185" s="5">
        <f t="shared" si="44"/>
        <v>7.555715984702753E-2</v>
      </c>
      <c r="AM185" s="20">
        <f t="shared" si="45"/>
        <v>4.2577447017630767</v>
      </c>
      <c r="AN185" s="3">
        <f>VLOOKUP($C185,'Team Fixtures'!$A$2:$Q$21,2,FALSE)</f>
        <v>0.17316017316017315</v>
      </c>
      <c r="AO185" s="3">
        <f>VLOOKUP($C185,'Team Fixtures'!$A$2:$Q$21,16,FALSE)</f>
        <v>0.36350418029807341</v>
      </c>
      <c r="AP185" s="3">
        <f>VLOOKUP($C185,'Team Fixtures'!$A$2:$Q$21,17,FALSE)</f>
        <v>-0.19034400713790026</v>
      </c>
      <c r="AQ185" s="3" t="str">
        <f>VLOOKUP($C185,'Team Fixtures'!$A$2:$V$21,18,FALSE)</f>
        <v>H</v>
      </c>
      <c r="AR185" s="22">
        <f t="shared" si="54"/>
        <v>4.1017650880562986</v>
      </c>
      <c r="AS185" s="5">
        <f t="shared" si="46"/>
        <v>7.5442718401260253E-2</v>
      </c>
      <c r="AT185" s="20">
        <f t="shared" si="47"/>
        <v>4.2526505248588187</v>
      </c>
      <c r="AU185" s="3">
        <f>VLOOKUP($C185,'Team Fixtures'!$A$2:$Q$21,2,FALSE)</f>
        <v>0.17316017316017315</v>
      </c>
      <c r="AV185" s="3">
        <f>VLOOKUP($C185,'Team Fixtures'!$A$2:$V$21,20,FALSE)</f>
        <v>0.82101806239737274</v>
      </c>
      <c r="AW185" s="3">
        <f>VLOOKUP($C185,'Team Fixtures'!$A$2:$V$21,21,FALSE)</f>
        <v>-0.64785788923719956</v>
      </c>
      <c r="AX185" s="3" t="str">
        <f>VLOOKUP($C185,'Team Fixtures'!$A$2:$V$21,22,FALSE)</f>
        <v>A</v>
      </c>
      <c r="AY185" s="22">
        <f t="shared" si="55"/>
        <v>3.5264129497196466</v>
      </c>
      <c r="AZ185" s="5">
        <f t="shared" si="56"/>
        <v>6.1909285403305522E-2</v>
      </c>
      <c r="BA185" s="20">
        <f t="shared" si="48"/>
        <v>3.6502315205262574</v>
      </c>
      <c r="BB185" s="15">
        <f t="shared" si="49"/>
        <v>14.050075721120011</v>
      </c>
    </row>
    <row r="186" spans="1:54" x14ac:dyDescent="0.25">
      <c r="A186" t="str">
        <f>'Players Full'!CU186</f>
        <v>Pervis EstupiÃ±Ã¡n Tenorio</v>
      </c>
      <c r="B186" t="str">
        <f>VLOOKUP(_xlfn.CONCAT('Players Full'!AK186,'Players Full'!BV186),'Players Summarised'!$A$1:$T$1000,20,0)</f>
        <v>DEF</v>
      </c>
      <c r="C186" t="str">
        <f>VLOOKUP('Players Full'!CF186,Teams!$A$1:$G$21,6,0)</f>
        <v>Brighton</v>
      </c>
      <c r="D186">
        <f>'Players Full'!BD186/10</f>
        <v>4.5</v>
      </c>
      <c r="E186" s="10">
        <f>IFERROR(VLOOKUP($A186,'Starting Lineups'!$A$2:$C$510,3,FALSE),0)</f>
        <v>0</v>
      </c>
      <c r="F186" s="5" t="e">
        <f>VLOOKUP(A186,'Score &amp; Assist'!$A$1:$G$2000,6,0)</f>
        <v>#N/A</v>
      </c>
      <c r="G186" s="5" t="e">
        <f t="shared" si="38"/>
        <v>#N/A</v>
      </c>
      <c r="H186" s="5" t="e">
        <f t="shared" si="50"/>
        <v>#N/A</v>
      </c>
      <c r="I186" s="5" t="e">
        <f>VLOOKUP(A186,'Score &amp; Assist'!$A$1:$G$2000,7,0)</f>
        <v>#N/A</v>
      </c>
      <c r="J186" s="5" t="e">
        <f>VLOOKUP(A186,'Yellow Card'!$C$1:$E$987,3,0)</f>
        <v>#N/A</v>
      </c>
      <c r="K186" s="5">
        <f>VLOOKUP(C186,'Team Clean Sheet'!$C$2:$F$21,4,0)</f>
        <v>0.31192660550458712</v>
      </c>
      <c r="L186" s="5">
        <f>VLOOKUP(C186,'Team Total Goals'!$D$2:$N$21,10,0)</f>
        <v>0.33734939759036142</v>
      </c>
      <c r="M186" s="5">
        <f>VLOOKUP(C186,'Team Total Goals'!$D$2:$N$21,11,0)</f>
        <v>4.6104928457869621E-2</v>
      </c>
      <c r="N186" s="5" t="e">
        <f>VLOOKUP(A186,'Goalkeeper Saves'!$D$2:$N$15,10,0)</f>
        <v>#N/A</v>
      </c>
      <c r="O186" s="5" t="e">
        <f>VLOOKUP(A186,'Goalkeeper Saves'!$D$2:$N$15,11,0)</f>
        <v>#N/A</v>
      </c>
      <c r="P186" s="5">
        <f>IF(B186="DEF",IFERROR(VLOOKUP(A186,'Defensive Contribution - DEF'!A184:H682,8,FALSE),'Defensive Contribution - DEF'!K$2),0)</f>
        <v>0.29152339856241527</v>
      </c>
      <c r="Q186" s="5">
        <f>IF(B186="MID",IFERROR(VLOOKUP(A186,'Defensive Contribution - MID'!A$2:I$500,9,FALSE),'Defensive Contribution - MID'!L$2),0)</f>
        <v>0</v>
      </c>
      <c r="R186" s="22">
        <f t="shared" si="51"/>
        <v>0</v>
      </c>
      <c r="S186" s="5">
        <f t="shared" si="39"/>
        <v>0</v>
      </c>
      <c r="T186" s="20">
        <f t="shared" si="40"/>
        <v>0</v>
      </c>
      <c r="U186" s="3">
        <f>VLOOKUP($C186,'Team Fixtures'!$A$2:$Q$21,2,FALSE)</f>
        <v>0.17316017316017315</v>
      </c>
      <c r="V186" s="3">
        <f>VLOOKUP($C186,'Team Fixtures'!$A$2:$Q$21,4,FALSE)</f>
        <v>8.6580086580086577E-2</v>
      </c>
      <c r="W186" s="3">
        <f>VLOOKUP($C186,'Team Fixtures'!$A$2:$Q$21,5,FALSE)</f>
        <v>8.6580086580086577E-2</v>
      </c>
      <c r="X186" s="3" t="str">
        <f>VLOOKUP($C186,'Team Fixtures'!$A$2:$Q$21,6,FALSE)</f>
        <v>A</v>
      </c>
      <c r="Y186" s="25">
        <f t="shared" si="41"/>
        <v>0</v>
      </c>
      <c r="Z186" s="3">
        <f>VLOOKUP($C186,'Team Fixtures'!$A$2:$Q$21,2,FALSE)</f>
        <v>0.17316017316017315</v>
      </c>
      <c r="AA186" s="3">
        <f>VLOOKUP($C186,'Team Fixtures'!$A$2:$Q$21,8,FALSE)</f>
        <v>0.87939146110891264</v>
      </c>
      <c r="AB186" s="3">
        <f>VLOOKUP($C186,'Team Fixtures'!$A$2:$Q$21,9,FALSE)</f>
        <v>-0.70623128794873946</v>
      </c>
      <c r="AC186" s="3" t="str">
        <f>VLOOKUP($C186,'Team Fixtures'!$A$2:$Q$21,10,FALSE)</f>
        <v>H</v>
      </c>
      <c r="AD186" s="22">
        <f t="shared" si="52"/>
        <v>0</v>
      </c>
      <c r="AE186" s="5">
        <f t="shared" si="42"/>
        <v>0</v>
      </c>
      <c r="AF186" s="20">
        <f t="shared" si="43"/>
        <v>0</v>
      </c>
      <c r="AG186" s="3">
        <f>VLOOKUP($C186,'Team Fixtures'!$A$2:$Q$21,2,FALSE)</f>
        <v>0.17316017316017315</v>
      </c>
      <c r="AH186" s="3">
        <f>VLOOKUP($C186,'Team Fixtures'!$A$2:$Q$21,12,FALSE)</f>
        <v>9.5238095238095233E-2</v>
      </c>
      <c r="AI186" s="3">
        <f>VLOOKUP($C186,'Team Fixtures'!$A$2:$Q$21,13,FALSE)</f>
        <v>7.792207792207792E-2</v>
      </c>
      <c r="AJ186" s="3" t="str">
        <f>VLOOKUP($C186,'Team Fixtures'!$A$2:$Q$21,14,FALSE)</f>
        <v>H</v>
      </c>
      <c r="AK186" s="22">
        <f t="shared" si="53"/>
        <v>0</v>
      </c>
      <c r="AL186" s="5">
        <f t="shared" si="44"/>
        <v>0</v>
      </c>
      <c r="AM186" s="20">
        <f t="shared" si="45"/>
        <v>0</v>
      </c>
      <c r="AN186" s="3">
        <f>VLOOKUP($C186,'Team Fixtures'!$A$2:$Q$21,2,FALSE)</f>
        <v>0.17316017316017315</v>
      </c>
      <c r="AO186" s="3">
        <f>VLOOKUP($C186,'Team Fixtures'!$A$2:$Q$21,16,FALSE)</f>
        <v>0.36350418029807341</v>
      </c>
      <c r="AP186" s="3">
        <f>VLOOKUP($C186,'Team Fixtures'!$A$2:$Q$21,17,FALSE)</f>
        <v>-0.19034400713790026</v>
      </c>
      <c r="AQ186" s="3" t="str">
        <f>VLOOKUP($C186,'Team Fixtures'!$A$2:$V$21,18,FALSE)</f>
        <v>H</v>
      </c>
      <c r="AR186" s="22">
        <f t="shared" si="54"/>
        <v>0</v>
      </c>
      <c r="AS186" s="5">
        <f t="shared" si="46"/>
        <v>0</v>
      </c>
      <c r="AT186" s="20">
        <f t="shared" si="47"/>
        <v>0</v>
      </c>
      <c r="AU186" s="3">
        <f>VLOOKUP($C186,'Team Fixtures'!$A$2:$Q$21,2,FALSE)</f>
        <v>0.17316017316017315</v>
      </c>
      <c r="AV186" s="3">
        <f>VLOOKUP($C186,'Team Fixtures'!$A$2:$V$21,20,FALSE)</f>
        <v>0.82101806239737274</v>
      </c>
      <c r="AW186" s="3">
        <f>VLOOKUP($C186,'Team Fixtures'!$A$2:$V$21,21,FALSE)</f>
        <v>-0.64785788923719956</v>
      </c>
      <c r="AX186" s="3" t="str">
        <f>VLOOKUP($C186,'Team Fixtures'!$A$2:$V$21,22,FALSE)</f>
        <v>A</v>
      </c>
      <c r="AY186" s="22">
        <f t="shared" si="55"/>
        <v>0</v>
      </c>
      <c r="AZ186" s="5">
        <f t="shared" si="56"/>
        <v>0</v>
      </c>
      <c r="BA186" s="20">
        <f t="shared" si="48"/>
        <v>0</v>
      </c>
      <c r="BB186" s="15">
        <f t="shared" si="49"/>
        <v>0</v>
      </c>
    </row>
    <row r="187" spans="1:54" x14ac:dyDescent="0.25">
      <c r="A187" t="str">
        <f>'Players Full'!CU187</f>
        <v>Ferdi KadÄ±oÄŸlu</v>
      </c>
      <c r="B187" t="str">
        <f>VLOOKUP(_xlfn.CONCAT('Players Full'!AK187,'Players Full'!BV187),'Players Summarised'!$A$1:$T$1000,20,0)</f>
        <v>DEF</v>
      </c>
      <c r="C187" t="str">
        <f>VLOOKUP('Players Full'!CF187,Teams!$A$1:$G$21,6,0)</f>
        <v>Brighton</v>
      </c>
      <c r="D187">
        <f>'Players Full'!BD187/10</f>
        <v>4.5</v>
      </c>
      <c r="E187" s="10">
        <f>IFERROR(VLOOKUP($A187,'Starting Lineups'!$A$2:$C$510,3,FALSE),0)</f>
        <v>0</v>
      </c>
      <c r="F187" s="5" t="e">
        <f>VLOOKUP(A187,'Score &amp; Assist'!$A$1:$G$2000,6,0)</f>
        <v>#N/A</v>
      </c>
      <c r="G187" s="5" t="e">
        <f t="shared" si="38"/>
        <v>#N/A</v>
      </c>
      <c r="H187" s="5" t="e">
        <f t="shared" si="50"/>
        <v>#N/A</v>
      </c>
      <c r="I187" s="5" t="e">
        <f>VLOOKUP(A187,'Score &amp; Assist'!$A$1:$G$2000,7,0)</f>
        <v>#N/A</v>
      </c>
      <c r="J187" s="5" t="e">
        <f>VLOOKUP(A187,'Yellow Card'!$C$1:$E$987,3,0)</f>
        <v>#N/A</v>
      </c>
      <c r="K187" s="5">
        <f>VLOOKUP(C187,'Team Clean Sheet'!$C$2:$F$21,4,0)</f>
        <v>0.31192660550458712</v>
      </c>
      <c r="L187" s="5">
        <f>VLOOKUP(C187,'Team Total Goals'!$D$2:$N$21,10,0)</f>
        <v>0.33734939759036142</v>
      </c>
      <c r="M187" s="5">
        <f>VLOOKUP(C187,'Team Total Goals'!$D$2:$N$21,11,0)</f>
        <v>4.6104928457869621E-2</v>
      </c>
      <c r="N187" s="5" t="e">
        <f>VLOOKUP(A187,'Goalkeeper Saves'!$D$2:$N$15,10,0)</f>
        <v>#N/A</v>
      </c>
      <c r="O187" s="5" t="e">
        <f>VLOOKUP(A187,'Goalkeeper Saves'!$D$2:$N$15,11,0)</f>
        <v>#N/A</v>
      </c>
      <c r="P187" s="5">
        <f>IF(B187="DEF",IFERROR(VLOOKUP(A187,'Defensive Contribution - DEF'!A185:H683,8,FALSE),'Defensive Contribution - DEF'!K$2),0)</f>
        <v>0.29152339856241527</v>
      </c>
      <c r="Q187" s="5">
        <f>IF(B187="MID",IFERROR(VLOOKUP(A187,'Defensive Contribution - MID'!A$2:I$500,9,FALSE),'Defensive Contribution - MID'!L$2),0)</f>
        <v>0</v>
      </c>
      <c r="R187" s="22">
        <f t="shared" si="51"/>
        <v>0</v>
      </c>
      <c r="S187" s="5">
        <f t="shared" si="39"/>
        <v>0</v>
      </c>
      <c r="T187" s="20">
        <f t="shared" si="40"/>
        <v>0</v>
      </c>
      <c r="U187" s="3">
        <f>VLOOKUP($C187,'Team Fixtures'!$A$2:$Q$21,2,FALSE)</f>
        <v>0.17316017316017315</v>
      </c>
      <c r="V187" s="3">
        <f>VLOOKUP($C187,'Team Fixtures'!$A$2:$Q$21,4,FALSE)</f>
        <v>8.6580086580086577E-2</v>
      </c>
      <c r="W187" s="3">
        <f>VLOOKUP($C187,'Team Fixtures'!$A$2:$Q$21,5,FALSE)</f>
        <v>8.6580086580086577E-2</v>
      </c>
      <c r="X187" s="3" t="str">
        <f>VLOOKUP($C187,'Team Fixtures'!$A$2:$Q$21,6,FALSE)</f>
        <v>A</v>
      </c>
      <c r="Y187" s="25">
        <f t="shared" si="41"/>
        <v>0</v>
      </c>
      <c r="Z187" s="3">
        <f>VLOOKUP($C187,'Team Fixtures'!$A$2:$Q$21,2,FALSE)</f>
        <v>0.17316017316017315</v>
      </c>
      <c r="AA187" s="3">
        <f>VLOOKUP($C187,'Team Fixtures'!$A$2:$Q$21,8,FALSE)</f>
        <v>0.87939146110891264</v>
      </c>
      <c r="AB187" s="3">
        <f>VLOOKUP($C187,'Team Fixtures'!$A$2:$Q$21,9,FALSE)</f>
        <v>-0.70623128794873946</v>
      </c>
      <c r="AC187" s="3" t="str">
        <f>VLOOKUP($C187,'Team Fixtures'!$A$2:$Q$21,10,FALSE)</f>
        <v>H</v>
      </c>
      <c r="AD187" s="22">
        <f t="shared" si="52"/>
        <v>0</v>
      </c>
      <c r="AE187" s="5">
        <f t="shared" si="42"/>
        <v>0</v>
      </c>
      <c r="AF187" s="20">
        <f t="shared" si="43"/>
        <v>0</v>
      </c>
      <c r="AG187" s="3">
        <f>VLOOKUP($C187,'Team Fixtures'!$A$2:$Q$21,2,FALSE)</f>
        <v>0.17316017316017315</v>
      </c>
      <c r="AH187" s="3">
        <f>VLOOKUP($C187,'Team Fixtures'!$A$2:$Q$21,12,FALSE)</f>
        <v>9.5238095238095233E-2</v>
      </c>
      <c r="AI187" s="3">
        <f>VLOOKUP($C187,'Team Fixtures'!$A$2:$Q$21,13,FALSE)</f>
        <v>7.792207792207792E-2</v>
      </c>
      <c r="AJ187" s="3" t="str">
        <f>VLOOKUP($C187,'Team Fixtures'!$A$2:$Q$21,14,FALSE)</f>
        <v>H</v>
      </c>
      <c r="AK187" s="22">
        <f t="shared" si="53"/>
        <v>0</v>
      </c>
      <c r="AL187" s="5">
        <f t="shared" si="44"/>
        <v>0</v>
      </c>
      <c r="AM187" s="20">
        <f t="shared" si="45"/>
        <v>0</v>
      </c>
      <c r="AN187" s="3">
        <f>VLOOKUP($C187,'Team Fixtures'!$A$2:$Q$21,2,FALSE)</f>
        <v>0.17316017316017315</v>
      </c>
      <c r="AO187" s="3">
        <f>VLOOKUP($C187,'Team Fixtures'!$A$2:$Q$21,16,FALSE)</f>
        <v>0.36350418029807341</v>
      </c>
      <c r="AP187" s="3">
        <f>VLOOKUP($C187,'Team Fixtures'!$A$2:$Q$21,17,FALSE)</f>
        <v>-0.19034400713790026</v>
      </c>
      <c r="AQ187" s="3" t="str">
        <f>VLOOKUP($C187,'Team Fixtures'!$A$2:$V$21,18,FALSE)</f>
        <v>H</v>
      </c>
      <c r="AR187" s="22">
        <f t="shared" si="54"/>
        <v>0</v>
      </c>
      <c r="AS187" s="5">
        <f t="shared" si="46"/>
        <v>0</v>
      </c>
      <c r="AT187" s="20">
        <f t="shared" si="47"/>
        <v>0</v>
      </c>
      <c r="AU187" s="3">
        <f>VLOOKUP($C187,'Team Fixtures'!$A$2:$Q$21,2,FALSE)</f>
        <v>0.17316017316017315</v>
      </c>
      <c r="AV187" s="3">
        <f>VLOOKUP($C187,'Team Fixtures'!$A$2:$V$21,20,FALSE)</f>
        <v>0.82101806239737274</v>
      </c>
      <c r="AW187" s="3">
        <f>VLOOKUP($C187,'Team Fixtures'!$A$2:$V$21,21,FALSE)</f>
        <v>-0.64785788923719956</v>
      </c>
      <c r="AX187" s="3" t="str">
        <f>VLOOKUP($C187,'Team Fixtures'!$A$2:$V$21,22,FALSE)</f>
        <v>A</v>
      </c>
      <c r="AY187" s="22">
        <f t="shared" si="55"/>
        <v>0</v>
      </c>
      <c r="AZ187" s="5">
        <f t="shared" si="56"/>
        <v>0</v>
      </c>
      <c r="BA187" s="20">
        <f t="shared" si="48"/>
        <v>0</v>
      </c>
      <c r="BB187" s="15">
        <f t="shared" si="49"/>
        <v>0</v>
      </c>
    </row>
    <row r="188" spans="1:54" x14ac:dyDescent="0.25">
      <c r="A188" t="str">
        <f>'Players Full'!CU188</f>
        <v>Igor Julio dos Santos de Paulo</v>
      </c>
      <c r="B188" t="str">
        <f>VLOOKUP(_xlfn.CONCAT('Players Full'!AK188,'Players Full'!BV188),'Players Summarised'!$A$1:$T$1000,20,0)</f>
        <v>DEF</v>
      </c>
      <c r="C188" t="str">
        <f>VLOOKUP('Players Full'!CF188,Teams!$A$1:$G$21,6,0)</f>
        <v>Brighton</v>
      </c>
      <c r="D188">
        <f>'Players Full'!BD188/10</f>
        <v>4.5</v>
      </c>
      <c r="E188" s="10">
        <f>IFERROR(VLOOKUP($A188,'Starting Lineups'!$A$2:$C$510,3,FALSE),0)</f>
        <v>0</v>
      </c>
      <c r="F188" s="5" t="e">
        <f>VLOOKUP(A188,'Score &amp; Assist'!$A$1:$G$2000,6,0)</f>
        <v>#N/A</v>
      </c>
      <c r="G188" s="5" t="e">
        <f t="shared" si="38"/>
        <v>#N/A</v>
      </c>
      <c r="H188" s="5" t="e">
        <f t="shared" si="50"/>
        <v>#N/A</v>
      </c>
      <c r="I188" s="5" t="e">
        <f>VLOOKUP(A188,'Score &amp; Assist'!$A$1:$G$2000,7,0)</f>
        <v>#N/A</v>
      </c>
      <c r="J188" s="5" t="e">
        <f>VLOOKUP(A188,'Yellow Card'!$C$1:$E$987,3,0)</f>
        <v>#N/A</v>
      </c>
      <c r="K188" s="5">
        <f>VLOOKUP(C188,'Team Clean Sheet'!$C$2:$F$21,4,0)</f>
        <v>0.31192660550458712</v>
      </c>
      <c r="L188" s="5">
        <f>VLOOKUP(C188,'Team Total Goals'!$D$2:$N$21,10,0)</f>
        <v>0.33734939759036142</v>
      </c>
      <c r="M188" s="5">
        <f>VLOOKUP(C188,'Team Total Goals'!$D$2:$N$21,11,0)</f>
        <v>4.6104928457869621E-2</v>
      </c>
      <c r="N188" s="5" t="e">
        <f>VLOOKUP(A188,'Goalkeeper Saves'!$D$2:$N$15,10,0)</f>
        <v>#N/A</v>
      </c>
      <c r="O188" s="5" t="e">
        <f>VLOOKUP(A188,'Goalkeeper Saves'!$D$2:$N$15,11,0)</f>
        <v>#N/A</v>
      </c>
      <c r="P188" s="5">
        <f>IF(B188="DEF",IFERROR(VLOOKUP(A188,'Defensive Contribution - DEF'!A186:H684,8,FALSE),'Defensive Contribution - DEF'!K$2),0)</f>
        <v>0.29152339856241527</v>
      </c>
      <c r="Q188" s="5">
        <f>IF(B188="MID",IFERROR(VLOOKUP(A188,'Defensive Contribution - MID'!A$2:I$500,9,FALSE),'Defensive Contribution - MID'!L$2),0)</f>
        <v>0</v>
      </c>
      <c r="R188" s="22">
        <f t="shared" si="51"/>
        <v>0</v>
      </c>
      <c r="S188" s="5">
        <f t="shared" si="39"/>
        <v>0</v>
      </c>
      <c r="T188" s="20">
        <f t="shared" si="40"/>
        <v>0</v>
      </c>
      <c r="U188" s="3">
        <f>VLOOKUP($C188,'Team Fixtures'!$A$2:$Q$21,2,FALSE)</f>
        <v>0.17316017316017315</v>
      </c>
      <c r="V188" s="3">
        <f>VLOOKUP($C188,'Team Fixtures'!$A$2:$Q$21,4,FALSE)</f>
        <v>8.6580086580086577E-2</v>
      </c>
      <c r="W188" s="3">
        <f>VLOOKUP($C188,'Team Fixtures'!$A$2:$Q$21,5,FALSE)</f>
        <v>8.6580086580086577E-2</v>
      </c>
      <c r="X188" s="3" t="str">
        <f>VLOOKUP($C188,'Team Fixtures'!$A$2:$Q$21,6,FALSE)</f>
        <v>A</v>
      </c>
      <c r="Y188" s="25">
        <f t="shared" si="41"/>
        <v>0</v>
      </c>
      <c r="Z188" s="3">
        <f>VLOOKUP($C188,'Team Fixtures'!$A$2:$Q$21,2,FALSE)</f>
        <v>0.17316017316017315</v>
      </c>
      <c r="AA188" s="3">
        <f>VLOOKUP($C188,'Team Fixtures'!$A$2:$Q$21,8,FALSE)</f>
        <v>0.87939146110891264</v>
      </c>
      <c r="AB188" s="3">
        <f>VLOOKUP($C188,'Team Fixtures'!$A$2:$Q$21,9,FALSE)</f>
        <v>-0.70623128794873946</v>
      </c>
      <c r="AC188" s="3" t="str">
        <f>VLOOKUP($C188,'Team Fixtures'!$A$2:$Q$21,10,FALSE)</f>
        <v>H</v>
      </c>
      <c r="AD188" s="22">
        <f t="shared" si="52"/>
        <v>0</v>
      </c>
      <c r="AE188" s="5">
        <f t="shared" si="42"/>
        <v>0</v>
      </c>
      <c r="AF188" s="20">
        <f t="shared" si="43"/>
        <v>0</v>
      </c>
      <c r="AG188" s="3">
        <f>VLOOKUP($C188,'Team Fixtures'!$A$2:$Q$21,2,FALSE)</f>
        <v>0.17316017316017315</v>
      </c>
      <c r="AH188" s="3">
        <f>VLOOKUP($C188,'Team Fixtures'!$A$2:$Q$21,12,FALSE)</f>
        <v>9.5238095238095233E-2</v>
      </c>
      <c r="AI188" s="3">
        <f>VLOOKUP($C188,'Team Fixtures'!$A$2:$Q$21,13,FALSE)</f>
        <v>7.792207792207792E-2</v>
      </c>
      <c r="AJ188" s="3" t="str">
        <f>VLOOKUP($C188,'Team Fixtures'!$A$2:$Q$21,14,FALSE)</f>
        <v>H</v>
      </c>
      <c r="AK188" s="22">
        <f t="shared" si="53"/>
        <v>0</v>
      </c>
      <c r="AL188" s="5">
        <f t="shared" si="44"/>
        <v>0</v>
      </c>
      <c r="AM188" s="20">
        <f t="shared" si="45"/>
        <v>0</v>
      </c>
      <c r="AN188" s="3">
        <f>VLOOKUP($C188,'Team Fixtures'!$A$2:$Q$21,2,FALSE)</f>
        <v>0.17316017316017315</v>
      </c>
      <c r="AO188" s="3">
        <f>VLOOKUP($C188,'Team Fixtures'!$A$2:$Q$21,16,FALSE)</f>
        <v>0.36350418029807341</v>
      </c>
      <c r="AP188" s="3">
        <f>VLOOKUP($C188,'Team Fixtures'!$A$2:$Q$21,17,FALSE)</f>
        <v>-0.19034400713790026</v>
      </c>
      <c r="AQ188" s="3" t="str">
        <f>VLOOKUP($C188,'Team Fixtures'!$A$2:$V$21,18,FALSE)</f>
        <v>H</v>
      </c>
      <c r="AR188" s="22">
        <f t="shared" si="54"/>
        <v>0</v>
      </c>
      <c r="AS188" s="5">
        <f t="shared" si="46"/>
        <v>0</v>
      </c>
      <c r="AT188" s="20">
        <f t="shared" si="47"/>
        <v>0</v>
      </c>
      <c r="AU188" s="3">
        <f>VLOOKUP($C188,'Team Fixtures'!$A$2:$Q$21,2,FALSE)</f>
        <v>0.17316017316017315</v>
      </c>
      <c r="AV188" s="3">
        <f>VLOOKUP($C188,'Team Fixtures'!$A$2:$V$21,20,FALSE)</f>
        <v>0.82101806239737274</v>
      </c>
      <c r="AW188" s="3">
        <f>VLOOKUP($C188,'Team Fixtures'!$A$2:$V$21,21,FALSE)</f>
        <v>-0.64785788923719956</v>
      </c>
      <c r="AX188" s="3" t="str">
        <f>VLOOKUP($C188,'Team Fixtures'!$A$2:$V$21,22,FALSE)</f>
        <v>A</v>
      </c>
      <c r="AY188" s="22">
        <f t="shared" si="55"/>
        <v>0</v>
      </c>
      <c r="AZ188" s="5">
        <f t="shared" si="56"/>
        <v>0</v>
      </c>
      <c r="BA188" s="20">
        <f t="shared" si="48"/>
        <v>0</v>
      </c>
      <c r="BB188" s="15">
        <f t="shared" si="49"/>
        <v>0</v>
      </c>
    </row>
    <row r="189" spans="1:54" x14ac:dyDescent="0.25">
      <c r="A189" t="str">
        <f>'Players Full'!CU189</f>
        <v>Tariq Lamptey</v>
      </c>
      <c r="B189" t="str">
        <f>VLOOKUP(_xlfn.CONCAT('Players Full'!AK189,'Players Full'!BV189),'Players Summarised'!$A$1:$T$1000,20,0)</f>
        <v>DEF</v>
      </c>
      <c r="C189" t="str">
        <f>VLOOKUP('Players Full'!CF189,Teams!$A$1:$G$21,6,0)</f>
        <v>Brighton</v>
      </c>
      <c r="D189">
        <f>'Players Full'!BD189/10</f>
        <v>4.5</v>
      </c>
      <c r="E189" s="10">
        <f>IFERROR(VLOOKUP($A189,'Starting Lineups'!$A$2:$C$510,3,FALSE),0)</f>
        <v>0</v>
      </c>
      <c r="F189" s="5" t="e">
        <f>VLOOKUP(A189,'Score &amp; Assist'!$A$1:$G$2000,6,0)</f>
        <v>#N/A</v>
      </c>
      <c r="G189" s="5" t="e">
        <f t="shared" si="38"/>
        <v>#N/A</v>
      </c>
      <c r="H189" s="5" t="e">
        <f t="shared" si="50"/>
        <v>#N/A</v>
      </c>
      <c r="I189" s="5" t="e">
        <f>VLOOKUP(A189,'Score &amp; Assist'!$A$1:$G$2000,7,0)</f>
        <v>#N/A</v>
      </c>
      <c r="J189" s="5" t="e">
        <f>VLOOKUP(A189,'Yellow Card'!$C$1:$E$987,3,0)</f>
        <v>#N/A</v>
      </c>
      <c r="K189" s="5">
        <f>VLOOKUP(C189,'Team Clean Sheet'!$C$2:$F$21,4,0)</f>
        <v>0.31192660550458712</v>
      </c>
      <c r="L189" s="5">
        <f>VLOOKUP(C189,'Team Total Goals'!$D$2:$N$21,10,0)</f>
        <v>0.33734939759036142</v>
      </c>
      <c r="M189" s="5">
        <f>VLOOKUP(C189,'Team Total Goals'!$D$2:$N$21,11,0)</f>
        <v>4.6104928457869621E-2</v>
      </c>
      <c r="N189" s="5" t="e">
        <f>VLOOKUP(A189,'Goalkeeper Saves'!$D$2:$N$15,10,0)</f>
        <v>#N/A</v>
      </c>
      <c r="O189" s="5" t="e">
        <f>VLOOKUP(A189,'Goalkeeper Saves'!$D$2:$N$15,11,0)</f>
        <v>#N/A</v>
      </c>
      <c r="P189" s="5">
        <f>IF(B189="DEF",IFERROR(VLOOKUP(A189,'Defensive Contribution - DEF'!A187:H685,8,FALSE),'Defensive Contribution - DEF'!K$2),0)</f>
        <v>0.29152339856241527</v>
      </c>
      <c r="Q189" s="5">
        <f>IF(B189="MID",IFERROR(VLOOKUP(A189,'Defensive Contribution - MID'!A$2:I$500,9,FALSE),'Defensive Contribution - MID'!L$2),0)</f>
        <v>0</v>
      </c>
      <c r="R189" s="22">
        <f t="shared" si="51"/>
        <v>0</v>
      </c>
      <c r="S189" s="5">
        <f t="shared" si="39"/>
        <v>0</v>
      </c>
      <c r="T189" s="20">
        <f t="shared" si="40"/>
        <v>0</v>
      </c>
      <c r="U189" s="3">
        <f>VLOOKUP($C189,'Team Fixtures'!$A$2:$Q$21,2,FALSE)</f>
        <v>0.17316017316017315</v>
      </c>
      <c r="V189" s="3">
        <f>VLOOKUP($C189,'Team Fixtures'!$A$2:$Q$21,4,FALSE)</f>
        <v>8.6580086580086577E-2</v>
      </c>
      <c r="W189" s="3">
        <f>VLOOKUP($C189,'Team Fixtures'!$A$2:$Q$21,5,FALSE)</f>
        <v>8.6580086580086577E-2</v>
      </c>
      <c r="X189" s="3" t="str">
        <f>VLOOKUP($C189,'Team Fixtures'!$A$2:$Q$21,6,FALSE)</f>
        <v>A</v>
      </c>
      <c r="Y189" s="25">
        <f t="shared" si="41"/>
        <v>0</v>
      </c>
      <c r="Z189" s="3">
        <f>VLOOKUP($C189,'Team Fixtures'!$A$2:$Q$21,2,FALSE)</f>
        <v>0.17316017316017315</v>
      </c>
      <c r="AA189" s="3">
        <f>VLOOKUP($C189,'Team Fixtures'!$A$2:$Q$21,8,FALSE)</f>
        <v>0.87939146110891264</v>
      </c>
      <c r="AB189" s="3">
        <f>VLOOKUP($C189,'Team Fixtures'!$A$2:$Q$21,9,FALSE)</f>
        <v>-0.70623128794873946</v>
      </c>
      <c r="AC189" s="3" t="str">
        <f>VLOOKUP($C189,'Team Fixtures'!$A$2:$Q$21,10,FALSE)</f>
        <v>H</v>
      </c>
      <c r="AD189" s="22">
        <f t="shared" si="52"/>
        <v>0</v>
      </c>
      <c r="AE189" s="5">
        <f t="shared" si="42"/>
        <v>0</v>
      </c>
      <c r="AF189" s="20">
        <f t="shared" si="43"/>
        <v>0</v>
      </c>
      <c r="AG189" s="3">
        <f>VLOOKUP($C189,'Team Fixtures'!$A$2:$Q$21,2,FALSE)</f>
        <v>0.17316017316017315</v>
      </c>
      <c r="AH189" s="3">
        <f>VLOOKUP($C189,'Team Fixtures'!$A$2:$Q$21,12,FALSE)</f>
        <v>9.5238095238095233E-2</v>
      </c>
      <c r="AI189" s="3">
        <f>VLOOKUP($C189,'Team Fixtures'!$A$2:$Q$21,13,FALSE)</f>
        <v>7.792207792207792E-2</v>
      </c>
      <c r="AJ189" s="3" t="str">
        <f>VLOOKUP($C189,'Team Fixtures'!$A$2:$Q$21,14,FALSE)</f>
        <v>H</v>
      </c>
      <c r="AK189" s="22">
        <f t="shared" si="53"/>
        <v>0</v>
      </c>
      <c r="AL189" s="5">
        <f t="shared" si="44"/>
        <v>0</v>
      </c>
      <c r="AM189" s="20">
        <f t="shared" si="45"/>
        <v>0</v>
      </c>
      <c r="AN189" s="3">
        <f>VLOOKUP($C189,'Team Fixtures'!$A$2:$Q$21,2,FALSE)</f>
        <v>0.17316017316017315</v>
      </c>
      <c r="AO189" s="3">
        <f>VLOOKUP($C189,'Team Fixtures'!$A$2:$Q$21,16,FALSE)</f>
        <v>0.36350418029807341</v>
      </c>
      <c r="AP189" s="3">
        <f>VLOOKUP($C189,'Team Fixtures'!$A$2:$Q$21,17,FALSE)</f>
        <v>-0.19034400713790026</v>
      </c>
      <c r="AQ189" s="3" t="str">
        <f>VLOOKUP($C189,'Team Fixtures'!$A$2:$V$21,18,FALSE)</f>
        <v>H</v>
      </c>
      <c r="AR189" s="22">
        <f t="shared" si="54"/>
        <v>0</v>
      </c>
      <c r="AS189" s="5">
        <f t="shared" si="46"/>
        <v>0</v>
      </c>
      <c r="AT189" s="20">
        <f t="shared" si="47"/>
        <v>0</v>
      </c>
      <c r="AU189" s="3">
        <f>VLOOKUP($C189,'Team Fixtures'!$A$2:$Q$21,2,FALSE)</f>
        <v>0.17316017316017315</v>
      </c>
      <c r="AV189" s="3">
        <f>VLOOKUP($C189,'Team Fixtures'!$A$2:$V$21,20,FALSE)</f>
        <v>0.82101806239737274</v>
      </c>
      <c r="AW189" s="3">
        <f>VLOOKUP($C189,'Team Fixtures'!$A$2:$V$21,21,FALSE)</f>
        <v>-0.64785788923719956</v>
      </c>
      <c r="AX189" s="3" t="str">
        <f>VLOOKUP($C189,'Team Fixtures'!$A$2:$V$21,22,FALSE)</f>
        <v>A</v>
      </c>
      <c r="AY189" s="22">
        <f t="shared" si="55"/>
        <v>0</v>
      </c>
      <c r="AZ189" s="5">
        <f t="shared" si="56"/>
        <v>0</v>
      </c>
      <c r="BA189" s="20">
        <f t="shared" si="48"/>
        <v>0</v>
      </c>
      <c r="BB189" s="15">
        <f t="shared" si="49"/>
        <v>0</v>
      </c>
    </row>
    <row r="190" spans="1:54" x14ac:dyDescent="0.25">
      <c r="A190" t="str">
        <f>'Players Full'!CU190</f>
        <v>Jan Paul van Hecke</v>
      </c>
      <c r="B190" t="str">
        <f>VLOOKUP(_xlfn.CONCAT('Players Full'!AK190,'Players Full'!BV190),'Players Summarised'!$A$1:$T$1000,20,0)</f>
        <v>DEF</v>
      </c>
      <c r="C190" t="str">
        <f>VLOOKUP('Players Full'!CF190,Teams!$A$1:$G$21,6,0)</f>
        <v>Brighton</v>
      </c>
      <c r="D190">
        <f>'Players Full'!BD190/10</f>
        <v>4.5</v>
      </c>
      <c r="E190" s="10">
        <f>IFERROR(VLOOKUP($A190,'Starting Lineups'!$A$2:$C$510,3,FALSE),0)</f>
        <v>1</v>
      </c>
      <c r="F190" s="5">
        <f>VLOOKUP(A190,'Score &amp; Assist'!$A$1:$G$2000,6,0)</f>
        <v>5.6022408963585429E-2</v>
      </c>
      <c r="G190" s="5">
        <f t="shared" si="38"/>
        <v>0.01</v>
      </c>
      <c r="H190" s="5">
        <f t="shared" si="50"/>
        <v>0</v>
      </c>
      <c r="I190" s="5">
        <f>VLOOKUP(A190,'Score &amp; Assist'!$A$1:$G$2000,7,0)</f>
        <v>5.0125313283208017E-2</v>
      </c>
      <c r="J190" s="5">
        <f>VLOOKUP(A190,'Yellow Card'!$C$1:$E$987,3,0)</f>
        <v>0.21164021164021163</v>
      </c>
      <c r="K190" s="5">
        <f>VLOOKUP(C190,'Team Clean Sheet'!$C$2:$F$21,4,0)</f>
        <v>0.31192660550458712</v>
      </c>
      <c r="L190" s="5">
        <f>VLOOKUP(C190,'Team Total Goals'!$D$2:$N$21,10,0)</f>
        <v>0.33734939759036142</v>
      </c>
      <c r="M190" s="5">
        <f>VLOOKUP(C190,'Team Total Goals'!$D$2:$N$21,11,0)</f>
        <v>4.6104928457869621E-2</v>
      </c>
      <c r="N190" s="5" t="e">
        <f>VLOOKUP(A190,'Goalkeeper Saves'!$D$2:$N$15,10,0)</f>
        <v>#N/A</v>
      </c>
      <c r="O190" s="5" t="e">
        <f>VLOOKUP(A190,'Goalkeeper Saves'!$D$2:$N$15,11,0)</f>
        <v>#N/A</v>
      </c>
      <c r="P190" s="5">
        <f>IF(B190="DEF",IFERROR(VLOOKUP(A190,'Defensive Contribution - DEF'!A188:H686,8,FALSE),'Defensive Contribution - DEF'!K$2),0)</f>
        <v>0.29152339856241527</v>
      </c>
      <c r="Q190" s="5">
        <f>IF(B190="MID",IFERROR(VLOOKUP(A190,'Defensive Contribution - MID'!A$2:I$500,9,FALSE),'Defensive Contribution - MID'!L$2),0)</f>
        <v>0</v>
      </c>
      <c r="R190" s="22">
        <f t="shared" si="51"/>
        <v>3.3987147490376426</v>
      </c>
      <c r="S190" s="5">
        <f t="shared" si="39"/>
        <v>5.8905568326863431E-2</v>
      </c>
      <c r="T190" s="20">
        <f t="shared" si="40"/>
        <v>3.5165258856913693</v>
      </c>
      <c r="U190" s="3">
        <f>VLOOKUP($C190,'Team Fixtures'!$A$2:$Q$21,2,FALSE)</f>
        <v>0.17316017316017315</v>
      </c>
      <c r="V190" s="3">
        <f>VLOOKUP($C190,'Team Fixtures'!$A$2:$Q$21,4,FALSE)</f>
        <v>8.6580086580086577E-2</v>
      </c>
      <c r="W190" s="3">
        <f>VLOOKUP($C190,'Team Fixtures'!$A$2:$Q$21,5,FALSE)</f>
        <v>8.6580086580086577E-2</v>
      </c>
      <c r="X190" s="3" t="str">
        <f>VLOOKUP($C190,'Team Fixtures'!$A$2:$Q$21,6,FALSE)</f>
        <v>A</v>
      </c>
      <c r="Y190" s="25">
        <f t="shared" si="41"/>
        <v>1.1609039770565934</v>
      </c>
      <c r="Z190" s="3">
        <f>VLOOKUP($C190,'Team Fixtures'!$A$2:$Q$21,2,FALSE)</f>
        <v>0.17316017316017315</v>
      </c>
      <c r="AA190" s="3">
        <f>VLOOKUP($C190,'Team Fixtures'!$A$2:$Q$21,8,FALSE)</f>
        <v>0.87939146110891264</v>
      </c>
      <c r="AB190" s="3">
        <f>VLOOKUP($C190,'Team Fixtures'!$A$2:$Q$21,9,FALSE)</f>
        <v>-0.70623128794873946</v>
      </c>
      <c r="AC190" s="3" t="str">
        <f>VLOOKUP($C190,'Team Fixtures'!$A$2:$Q$21,10,FALSE)</f>
        <v>H</v>
      </c>
      <c r="AD190" s="22">
        <f t="shared" si="52"/>
        <v>3.9293730461109915</v>
      </c>
      <c r="AE190" s="5">
        <f t="shared" si="42"/>
        <v>7.138771279062274E-2</v>
      </c>
      <c r="AF190" s="20">
        <f t="shared" si="43"/>
        <v>4.0721484716922367</v>
      </c>
      <c r="AG190" s="3">
        <f>VLOOKUP($C190,'Team Fixtures'!$A$2:$Q$21,2,FALSE)</f>
        <v>0.17316017316017315</v>
      </c>
      <c r="AH190" s="3">
        <f>VLOOKUP($C190,'Team Fixtures'!$A$2:$Q$21,12,FALSE)</f>
        <v>9.5238095238095233E-2</v>
      </c>
      <c r="AI190" s="3">
        <f>VLOOKUP($C190,'Team Fixtures'!$A$2:$Q$21,13,FALSE)</f>
        <v>7.792207792207792E-2</v>
      </c>
      <c r="AJ190" s="3" t="str">
        <f>VLOOKUP($C190,'Team Fixtures'!$A$2:$Q$21,14,FALSE)</f>
        <v>H</v>
      </c>
      <c r="AK190" s="22">
        <f t="shared" si="53"/>
        <v>3.9430279475269181</v>
      </c>
      <c r="AL190" s="5">
        <f t="shared" si="44"/>
        <v>7.1708903381728167E-2</v>
      </c>
      <c r="AM190" s="20">
        <f t="shared" si="45"/>
        <v>4.0864457542903745</v>
      </c>
      <c r="AN190" s="3">
        <f>VLOOKUP($C190,'Team Fixtures'!$A$2:$Q$21,2,FALSE)</f>
        <v>0.17316017316017315</v>
      </c>
      <c r="AO190" s="3">
        <f>VLOOKUP($C190,'Team Fixtures'!$A$2:$Q$21,16,FALSE)</f>
        <v>0.36350418029807341</v>
      </c>
      <c r="AP190" s="3">
        <f>VLOOKUP($C190,'Team Fixtures'!$A$2:$Q$21,17,FALSE)</f>
        <v>-0.19034400713790026</v>
      </c>
      <c r="AQ190" s="3" t="str">
        <f>VLOOKUP($C190,'Team Fixtures'!$A$2:$V$21,18,FALSE)</f>
        <v>H</v>
      </c>
      <c r="AR190" s="22">
        <f t="shared" si="54"/>
        <v>3.9383564800510849</v>
      </c>
      <c r="AS190" s="5">
        <f t="shared" si="46"/>
        <v>7.1599021123761625E-2</v>
      </c>
      <c r="AT190" s="20">
        <f t="shared" si="47"/>
        <v>4.0815545222986085</v>
      </c>
      <c r="AU190" s="3">
        <f>VLOOKUP($C190,'Team Fixtures'!$A$2:$Q$21,2,FALSE)</f>
        <v>0.17316017316017315</v>
      </c>
      <c r="AV190" s="3">
        <f>VLOOKUP($C190,'Team Fixtures'!$A$2:$V$21,20,FALSE)</f>
        <v>0.82101806239737274</v>
      </c>
      <c r="AW190" s="3">
        <f>VLOOKUP($C190,'Team Fixtures'!$A$2:$V$21,21,FALSE)</f>
        <v>-0.64785788923719956</v>
      </c>
      <c r="AX190" s="3" t="str">
        <f>VLOOKUP($C190,'Team Fixtures'!$A$2:$V$21,22,FALSE)</f>
        <v>A</v>
      </c>
      <c r="AY190" s="22">
        <f t="shared" si="55"/>
        <v>3.3859255695322279</v>
      </c>
      <c r="AZ190" s="5">
        <f t="shared" si="56"/>
        <v>5.860474124653707E-2</v>
      </c>
      <c r="BA190" s="20">
        <f t="shared" si="48"/>
        <v>3.5031350520253022</v>
      </c>
      <c r="BB190" s="15">
        <f t="shared" si="49"/>
        <v>13.484473122707389</v>
      </c>
    </row>
    <row r="191" spans="1:54" x14ac:dyDescent="0.25">
      <c r="A191" t="str">
        <f>'Players Full'!CU191</f>
        <v>JoÃ«l Veltman</v>
      </c>
      <c r="B191" t="str">
        <f>VLOOKUP(_xlfn.CONCAT('Players Full'!AK191,'Players Full'!BV191),'Players Summarised'!$A$1:$T$1000,20,0)</f>
        <v>DEF</v>
      </c>
      <c r="C191" t="str">
        <f>VLOOKUP('Players Full'!CF191,Teams!$A$1:$G$21,6,0)</f>
        <v>Brighton</v>
      </c>
      <c r="D191">
        <f>'Players Full'!BD191/10</f>
        <v>4.5</v>
      </c>
      <c r="E191" s="10">
        <f>IFERROR(VLOOKUP($A191,'Starting Lineups'!$A$2:$C$510,3,FALSE),0)</f>
        <v>0</v>
      </c>
      <c r="F191" s="5" t="e">
        <f>VLOOKUP(A191,'Score &amp; Assist'!$A$1:$G$2000,6,0)</f>
        <v>#N/A</v>
      </c>
      <c r="G191" s="5" t="e">
        <f t="shared" si="38"/>
        <v>#N/A</v>
      </c>
      <c r="H191" s="5" t="e">
        <f t="shared" si="50"/>
        <v>#N/A</v>
      </c>
      <c r="I191" s="5" t="e">
        <f>VLOOKUP(A191,'Score &amp; Assist'!$A$1:$G$2000,7,0)</f>
        <v>#N/A</v>
      </c>
      <c r="J191" s="5" t="e">
        <f>VLOOKUP(A191,'Yellow Card'!$C$1:$E$987,3,0)</f>
        <v>#N/A</v>
      </c>
      <c r="K191" s="5">
        <f>VLOOKUP(C191,'Team Clean Sheet'!$C$2:$F$21,4,0)</f>
        <v>0.31192660550458712</v>
      </c>
      <c r="L191" s="5">
        <f>VLOOKUP(C191,'Team Total Goals'!$D$2:$N$21,10,0)</f>
        <v>0.33734939759036142</v>
      </c>
      <c r="M191" s="5">
        <f>VLOOKUP(C191,'Team Total Goals'!$D$2:$N$21,11,0)</f>
        <v>4.6104928457869621E-2</v>
      </c>
      <c r="N191" s="5" t="e">
        <f>VLOOKUP(A191,'Goalkeeper Saves'!$D$2:$N$15,10,0)</f>
        <v>#N/A</v>
      </c>
      <c r="O191" s="5" t="e">
        <f>VLOOKUP(A191,'Goalkeeper Saves'!$D$2:$N$15,11,0)</f>
        <v>#N/A</v>
      </c>
      <c r="P191" s="5">
        <f>IF(B191="DEF",IFERROR(VLOOKUP(A191,'Defensive Contribution - DEF'!A189:H687,8,FALSE),'Defensive Contribution - DEF'!K$2),0)</f>
        <v>0.29152339856241527</v>
      </c>
      <c r="Q191" s="5">
        <f>IF(B191="MID",IFERROR(VLOOKUP(A191,'Defensive Contribution - MID'!A$2:I$500,9,FALSE),'Defensive Contribution - MID'!L$2),0)</f>
        <v>0</v>
      </c>
      <c r="R191" s="22">
        <f t="shared" si="51"/>
        <v>0</v>
      </c>
      <c r="S191" s="5">
        <f t="shared" si="39"/>
        <v>0</v>
      </c>
      <c r="T191" s="20">
        <f t="shared" si="40"/>
        <v>0</v>
      </c>
      <c r="U191" s="3">
        <f>VLOOKUP($C191,'Team Fixtures'!$A$2:$Q$21,2,FALSE)</f>
        <v>0.17316017316017315</v>
      </c>
      <c r="V191" s="3">
        <f>VLOOKUP($C191,'Team Fixtures'!$A$2:$Q$21,4,FALSE)</f>
        <v>8.6580086580086577E-2</v>
      </c>
      <c r="W191" s="3">
        <f>VLOOKUP($C191,'Team Fixtures'!$A$2:$Q$21,5,FALSE)</f>
        <v>8.6580086580086577E-2</v>
      </c>
      <c r="X191" s="3" t="str">
        <f>VLOOKUP($C191,'Team Fixtures'!$A$2:$Q$21,6,FALSE)</f>
        <v>A</v>
      </c>
      <c r="Y191" s="25">
        <f t="shared" si="41"/>
        <v>0</v>
      </c>
      <c r="Z191" s="3">
        <f>VLOOKUP($C191,'Team Fixtures'!$A$2:$Q$21,2,FALSE)</f>
        <v>0.17316017316017315</v>
      </c>
      <c r="AA191" s="3">
        <f>VLOOKUP($C191,'Team Fixtures'!$A$2:$Q$21,8,FALSE)</f>
        <v>0.87939146110891264</v>
      </c>
      <c r="AB191" s="3">
        <f>VLOOKUP($C191,'Team Fixtures'!$A$2:$Q$21,9,FALSE)</f>
        <v>-0.70623128794873946</v>
      </c>
      <c r="AC191" s="3" t="str">
        <f>VLOOKUP($C191,'Team Fixtures'!$A$2:$Q$21,10,FALSE)</f>
        <v>H</v>
      </c>
      <c r="AD191" s="22">
        <f t="shared" si="52"/>
        <v>0</v>
      </c>
      <c r="AE191" s="5">
        <f t="shared" si="42"/>
        <v>0</v>
      </c>
      <c r="AF191" s="20">
        <f t="shared" si="43"/>
        <v>0</v>
      </c>
      <c r="AG191" s="3">
        <f>VLOOKUP($C191,'Team Fixtures'!$A$2:$Q$21,2,FALSE)</f>
        <v>0.17316017316017315</v>
      </c>
      <c r="AH191" s="3">
        <f>VLOOKUP($C191,'Team Fixtures'!$A$2:$Q$21,12,FALSE)</f>
        <v>9.5238095238095233E-2</v>
      </c>
      <c r="AI191" s="3">
        <f>VLOOKUP($C191,'Team Fixtures'!$A$2:$Q$21,13,FALSE)</f>
        <v>7.792207792207792E-2</v>
      </c>
      <c r="AJ191" s="3" t="str">
        <f>VLOOKUP($C191,'Team Fixtures'!$A$2:$Q$21,14,FALSE)</f>
        <v>H</v>
      </c>
      <c r="AK191" s="22">
        <f t="shared" si="53"/>
        <v>0</v>
      </c>
      <c r="AL191" s="5">
        <f t="shared" si="44"/>
        <v>0</v>
      </c>
      <c r="AM191" s="20">
        <f t="shared" si="45"/>
        <v>0</v>
      </c>
      <c r="AN191" s="3">
        <f>VLOOKUP($C191,'Team Fixtures'!$A$2:$Q$21,2,FALSE)</f>
        <v>0.17316017316017315</v>
      </c>
      <c r="AO191" s="3">
        <f>VLOOKUP($C191,'Team Fixtures'!$A$2:$Q$21,16,FALSE)</f>
        <v>0.36350418029807341</v>
      </c>
      <c r="AP191" s="3">
        <f>VLOOKUP($C191,'Team Fixtures'!$A$2:$Q$21,17,FALSE)</f>
        <v>-0.19034400713790026</v>
      </c>
      <c r="AQ191" s="3" t="str">
        <f>VLOOKUP($C191,'Team Fixtures'!$A$2:$V$21,18,FALSE)</f>
        <v>H</v>
      </c>
      <c r="AR191" s="22">
        <f t="shared" si="54"/>
        <v>0</v>
      </c>
      <c r="AS191" s="5">
        <f t="shared" si="46"/>
        <v>0</v>
      </c>
      <c r="AT191" s="20">
        <f t="shared" si="47"/>
        <v>0</v>
      </c>
      <c r="AU191" s="3">
        <f>VLOOKUP($C191,'Team Fixtures'!$A$2:$Q$21,2,FALSE)</f>
        <v>0.17316017316017315</v>
      </c>
      <c r="AV191" s="3">
        <f>VLOOKUP($C191,'Team Fixtures'!$A$2:$V$21,20,FALSE)</f>
        <v>0.82101806239737274</v>
      </c>
      <c r="AW191" s="3">
        <f>VLOOKUP($C191,'Team Fixtures'!$A$2:$V$21,21,FALSE)</f>
        <v>-0.64785788923719956</v>
      </c>
      <c r="AX191" s="3" t="str">
        <f>VLOOKUP($C191,'Team Fixtures'!$A$2:$V$21,22,FALSE)</f>
        <v>A</v>
      </c>
      <c r="AY191" s="22">
        <f t="shared" si="55"/>
        <v>0</v>
      </c>
      <c r="AZ191" s="5">
        <f t="shared" si="56"/>
        <v>0</v>
      </c>
      <c r="BA191" s="20">
        <f t="shared" si="48"/>
        <v>0</v>
      </c>
      <c r="BB191" s="15">
        <f t="shared" si="49"/>
        <v>0</v>
      </c>
    </row>
    <row r="192" spans="1:54" x14ac:dyDescent="0.25">
      <c r="A192" t="str">
        <f>'Players Full'!CU192</f>
        <v>Adam Webster</v>
      </c>
      <c r="B192" t="str">
        <f>VLOOKUP(_xlfn.CONCAT('Players Full'!AK192,'Players Full'!BV192),'Players Summarised'!$A$1:$T$1000,20,0)</f>
        <v>DEF</v>
      </c>
      <c r="C192" t="str">
        <f>VLOOKUP('Players Full'!CF192,Teams!$A$1:$G$21,6,0)</f>
        <v>Brighton</v>
      </c>
      <c r="D192">
        <f>'Players Full'!BD192/10</f>
        <v>4.5</v>
      </c>
      <c r="E192" s="10">
        <f>IFERROR(VLOOKUP($A192,'Starting Lineups'!$A$2:$C$510,3,FALSE),0)</f>
        <v>0</v>
      </c>
      <c r="F192" s="5" t="e">
        <f>VLOOKUP(A192,'Score &amp; Assist'!$A$1:$G$2000,6,0)</f>
        <v>#N/A</v>
      </c>
      <c r="G192" s="5" t="e">
        <f t="shared" si="38"/>
        <v>#N/A</v>
      </c>
      <c r="H192" s="5" t="e">
        <f t="shared" si="50"/>
        <v>#N/A</v>
      </c>
      <c r="I192" s="5" t="e">
        <f>VLOOKUP(A192,'Score &amp; Assist'!$A$1:$G$2000,7,0)</f>
        <v>#N/A</v>
      </c>
      <c r="J192" s="5" t="e">
        <f>VLOOKUP(A192,'Yellow Card'!$C$1:$E$987,3,0)</f>
        <v>#N/A</v>
      </c>
      <c r="K192" s="5">
        <f>VLOOKUP(C192,'Team Clean Sheet'!$C$2:$F$21,4,0)</f>
        <v>0.31192660550458712</v>
      </c>
      <c r="L192" s="5">
        <f>VLOOKUP(C192,'Team Total Goals'!$D$2:$N$21,10,0)</f>
        <v>0.33734939759036142</v>
      </c>
      <c r="M192" s="5">
        <f>VLOOKUP(C192,'Team Total Goals'!$D$2:$N$21,11,0)</f>
        <v>4.6104928457869621E-2</v>
      </c>
      <c r="N192" s="5" t="e">
        <f>VLOOKUP(A192,'Goalkeeper Saves'!$D$2:$N$15,10,0)</f>
        <v>#N/A</v>
      </c>
      <c r="O192" s="5" t="e">
        <f>VLOOKUP(A192,'Goalkeeper Saves'!$D$2:$N$15,11,0)</f>
        <v>#N/A</v>
      </c>
      <c r="P192" s="5">
        <f>IF(B192="DEF",IFERROR(VLOOKUP(A192,'Defensive Contribution - DEF'!A190:H688,8,FALSE),'Defensive Contribution - DEF'!K$2),0)</f>
        <v>0.29152339856241527</v>
      </c>
      <c r="Q192" s="5">
        <f>IF(B192="MID",IFERROR(VLOOKUP(A192,'Defensive Contribution - MID'!A$2:I$500,9,FALSE),'Defensive Contribution - MID'!L$2),0)</f>
        <v>0</v>
      </c>
      <c r="R192" s="22">
        <f t="shared" si="51"/>
        <v>0</v>
      </c>
      <c r="S192" s="5">
        <f t="shared" si="39"/>
        <v>0</v>
      </c>
      <c r="T192" s="20">
        <f t="shared" si="40"/>
        <v>0</v>
      </c>
      <c r="U192" s="3">
        <f>VLOOKUP($C192,'Team Fixtures'!$A$2:$Q$21,2,FALSE)</f>
        <v>0.17316017316017315</v>
      </c>
      <c r="V192" s="3">
        <f>VLOOKUP($C192,'Team Fixtures'!$A$2:$Q$21,4,FALSE)</f>
        <v>8.6580086580086577E-2</v>
      </c>
      <c r="W192" s="3">
        <f>VLOOKUP($C192,'Team Fixtures'!$A$2:$Q$21,5,FALSE)</f>
        <v>8.6580086580086577E-2</v>
      </c>
      <c r="X192" s="3" t="str">
        <f>VLOOKUP($C192,'Team Fixtures'!$A$2:$Q$21,6,FALSE)</f>
        <v>A</v>
      </c>
      <c r="Y192" s="25">
        <f t="shared" si="41"/>
        <v>0</v>
      </c>
      <c r="Z192" s="3">
        <f>VLOOKUP($C192,'Team Fixtures'!$A$2:$Q$21,2,FALSE)</f>
        <v>0.17316017316017315</v>
      </c>
      <c r="AA192" s="3">
        <f>VLOOKUP($C192,'Team Fixtures'!$A$2:$Q$21,8,FALSE)</f>
        <v>0.87939146110891264</v>
      </c>
      <c r="AB192" s="3">
        <f>VLOOKUP($C192,'Team Fixtures'!$A$2:$Q$21,9,FALSE)</f>
        <v>-0.70623128794873946</v>
      </c>
      <c r="AC192" s="3" t="str">
        <f>VLOOKUP($C192,'Team Fixtures'!$A$2:$Q$21,10,FALSE)</f>
        <v>H</v>
      </c>
      <c r="AD192" s="22">
        <f t="shared" si="52"/>
        <v>0</v>
      </c>
      <c r="AE192" s="5">
        <f t="shared" si="42"/>
        <v>0</v>
      </c>
      <c r="AF192" s="20">
        <f t="shared" si="43"/>
        <v>0</v>
      </c>
      <c r="AG192" s="3">
        <f>VLOOKUP($C192,'Team Fixtures'!$A$2:$Q$21,2,FALSE)</f>
        <v>0.17316017316017315</v>
      </c>
      <c r="AH192" s="3">
        <f>VLOOKUP($C192,'Team Fixtures'!$A$2:$Q$21,12,FALSE)</f>
        <v>9.5238095238095233E-2</v>
      </c>
      <c r="AI192" s="3">
        <f>VLOOKUP($C192,'Team Fixtures'!$A$2:$Q$21,13,FALSE)</f>
        <v>7.792207792207792E-2</v>
      </c>
      <c r="AJ192" s="3" t="str">
        <f>VLOOKUP($C192,'Team Fixtures'!$A$2:$Q$21,14,FALSE)</f>
        <v>H</v>
      </c>
      <c r="AK192" s="22">
        <f t="shared" si="53"/>
        <v>0</v>
      </c>
      <c r="AL192" s="5">
        <f t="shared" si="44"/>
        <v>0</v>
      </c>
      <c r="AM192" s="20">
        <f t="shared" si="45"/>
        <v>0</v>
      </c>
      <c r="AN192" s="3">
        <f>VLOOKUP($C192,'Team Fixtures'!$A$2:$Q$21,2,FALSE)</f>
        <v>0.17316017316017315</v>
      </c>
      <c r="AO192" s="3">
        <f>VLOOKUP($C192,'Team Fixtures'!$A$2:$Q$21,16,FALSE)</f>
        <v>0.36350418029807341</v>
      </c>
      <c r="AP192" s="3">
        <f>VLOOKUP($C192,'Team Fixtures'!$A$2:$Q$21,17,FALSE)</f>
        <v>-0.19034400713790026</v>
      </c>
      <c r="AQ192" s="3" t="str">
        <f>VLOOKUP($C192,'Team Fixtures'!$A$2:$V$21,18,FALSE)</f>
        <v>H</v>
      </c>
      <c r="AR192" s="22">
        <f t="shared" si="54"/>
        <v>0</v>
      </c>
      <c r="AS192" s="5">
        <f t="shared" si="46"/>
        <v>0</v>
      </c>
      <c r="AT192" s="20">
        <f t="shared" si="47"/>
        <v>0</v>
      </c>
      <c r="AU192" s="3">
        <f>VLOOKUP($C192,'Team Fixtures'!$A$2:$Q$21,2,FALSE)</f>
        <v>0.17316017316017315</v>
      </c>
      <c r="AV192" s="3">
        <f>VLOOKUP($C192,'Team Fixtures'!$A$2:$V$21,20,FALSE)</f>
        <v>0.82101806239737274</v>
      </c>
      <c r="AW192" s="3">
        <f>VLOOKUP($C192,'Team Fixtures'!$A$2:$V$21,21,FALSE)</f>
        <v>-0.64785788923719956</v>
      </c>
      <c r="AX192" s="3" t="str">
        <f>VLOOKUP($C192,'Team Fixtures'!$A$2:$V$21,22,FALSE)</f>
        <v>A</v>
      </c>
      <c r="AY192" s="22">
        <f t="shared" si="55"/>
        <v>0</v>
      </c>
      <c r="AZ192" s="5">
        <f t="shared" si="56"/>
        <v>0</v>
      </c>
      <c r="BA192" s="20">
        <f t="shared" si="48"/>
        <v>0</v>
      </c>
      <c r="BB192" s="15">
        <f t="shared" si="49"/>
        <v>0</v>
      </c>
    </row>
    <row r="193" spans="1:54" x14ac:dyDescent="0.25">
      <c r="A193" t="str">
        <f>'Players Full'!CU193</f>
        <v>Eiran Cashin</v>
      </c>
      <c r="B193" t="str">
        <f>VLOOKUP(_xlfn.CONCAT('Players Full'!AK193,'Players Full'!BV193),'Players Summarised'!$A$1:$T$1000,20,0)</f>
        <v>DEF</v>
      </c>
      <c r="C193" t="str">
        <f>VLOOKUP('Players Full'!CF193,Teams!$A$1:$G$21,6,0)</f>
        <v>Brighton</v>
      </c>
      <c r="D193">
        <f>'Players Full'!BD193/10</f>
        <v>4</v>
      </c>
      <c r="E193" s="10">
        <f>IFERROR(VLOOKUP($A193,'Starting Lineups'!$A$2:$C$510,3,FALSE),0)</f>
        <v>0</v>
      </c>
      <c r="F193" s="5" t="e">
        <f>VLOOKUP(A193,'Score &amp; Assist'!$A$1:$G$2000,6,0)</f>
        <v>#N/A</v>
      </c>
      <c r="G193" s="5" t="e">
        <f t="shared" si="38"/>
        <v>#N/A</v>
      </c>
      <c r="H193" s="5" t="e">
        <f t="shared" si="50"/>
        <v>#N/A</v>
      </c>
      <c r="I193" s="5" t="e">
        <f>VLOOKUP(A193,'Score &amp; Assist'!$A$1:$G$2000,7,0)</f>
        <v>#N/A</v>
      </c>
      <c r="J193" s="5" t="e">
        <f>VLOOKUP(A193,'Yellow Card'!$C$1:$E$987,3,0)</f>
        <v>#N/A</v>
      </c>
      <c r="K193" s="5">
        <f>VLOOKUP(C193,'Team Clean Sheet'!$C$2:$F$21,4,0)</f>
        <v>0.31192660550458712</v>
      </c>
      <c r="L193" s="5">
        <f>VLOOKUP(C193,'Team Total Goals'!$D$2:$N$21,10,0)</f>
        <v>0.33734939759036142</v>
      </c>
      <c r="M193" s="5">
        <f>VLOOKUP(C193,'Team Total Goals'!$D$2:$N$21,11,0)</f>
        <v>4.6104928457869621E-2</v>
      </c>
      <c r="N193" s="5" t="e">
        <f>VLOOKUP(A193,'Goalkeeper Saves'!$D$2:$N$15,10,0)</f>
        <v>#N/A</v>
      </c>
      <c r="O193" s="5" t="e">
        <f>VLOOKUP(A193,'Goalkeeper Saves'!$D$2:$N$15,11,0)</f>
        <v>#N/A</v>
      </c>
      <c r="P193" s="5">
        <f>IF(B193="DEF",IFERROR(VLOOKUP(A193,'Defensive Contribution - DEF'!A191:H689,8,FALSE),'Defensive Contribution - DEF'!K$2),0)</f>
        <v>0.29152339856241527</v>
      </c>
      <c r="Q193" s="5">
        <f>IF(B193="MID",IFERROR(VLOOKUP(A193,'Defensive Contribution - MID'!A$2:I$500,9,FALSE),'Defensive Contribution - MID'!L$2),0)</f>
        <v>0</v>
      </c>
      <c r="R193" s="22">
        <f t="shared" si="51"/>
        <v>0</v>
      </c>
      <c r="S193" s="5">
        <f t="shared" si="39"/>
        <v>0</v>
      </c>
      <c r="T193" s="20">
        <f t="shared" si="40"/>
        <v>0</v>
      </c>
      <c r="U193" s="3">
        <f>VLOOKUP($C193,'Team Fixtures'!$A$2:$Q$21,2,FALSE)</f>
        <v>0.17316017316017315</v>
      </c>
      <c r="V193" s="3">
        <f>VLOOKUP($C193,'Team Fixtures'!$A$2:$Q$21,4,FALSE)</f>
        <v>8.6580086580086577E-2</v>
      </c>
      <c r="W193" s="3">
        <f>VLOOKUP($C193,'Team Fixtures'!$A$2:$Q$21,5,FALSE)</f>
        <v>8.6580086580086577E-2</v>
      </c>
      <c r="X193" s="3" t="str">
        <f>VLOOKUP($C193,'Team Fixtures'!$A$2:$Q$21,6,FALSE)</f>
        <v>A</v>
      </c>
      <c r="Y193" s="25">
        <f t="shared" si="41"/>
        <v>0</v>
      </c>
      <c r="Z193" s="3">
        <f>VLOOKUP($C193,'Team Fixtures'!$A$2:$Q$21,2,FALSE)</f>
        <v>0.17316017316017315</v>
      </c>
      <c r="AA193" s="3">
        <f>VLOOKUP($C193,'Team Fixtures'!$A$2:$Q$21,8,FALSE)</f>
        <v>0.87939146110891264</v>
      </c>
      <c r="AB193" s="3">
        <f>VLOOKUP($C193,'Team Fixtures'!$A$2:$Q$21,9,FALSE)</f>
        <v>-0.70623128794873946</v>
      </c>
      <c r="AC193" s="3" t="str">
        <f>VLOOKUP($C193,'Team Fixtures'!$A$2:$Q$21,10,FALSE)</f>
        <v>H</v>
      </c>
      <c r="AD193" s="22">
        <f t="shared" si="52"/>
        <v>0</v>
      </c>
      <c r="AE193" s="5">
        <f t="shared" si="42"/>
        <v>0</v>
      </c>
      <c r="AF193" s="20">
        <f t="shared" si="43"/>
        <v>0</v>
      </c>
      <c r="AG193" s="3">
        <f>VLOOKUP($C193,'Team Fixtures'!$A$2:$Q$21,2,FALSE)</f>
        <v>0.17316017316017315</v>
      </c>
      <c r="AH193" s="3">
        <f>VLOOKUP($C193,'Team Fixtures'!$A$2:$Q$21,12,FALSE)</f>
        <v>9.5238095238095233E-2</v>
      </c>
      <c r="AI193" s="3">
        <f>VLOOKUP($C193,'Team Fixtures'!$A$2:$Q$21,13,FALSE)</f>
        <v>7.792207792207792E-2</v>
      </c>
      <c r="AJ193" s="3" t="str">
        <f>VLOOKUP($C193,'Team Fixtures'!$A$2:$Q$21,14,FALSE)</f>
        <v>H</v>
      </c>
      <c r="AK193" s="22">
        <f t="shared" si="53"/>
        <v>0</v>
      </c>
      <c r="AL193" s="5">
        <f t="shared" si="44"/>
        <v>0</v>
      </c>
      <c r="AM193" s="20">
        <f t="shared" si="45"/>
        <v>0</v>
      </c>
      <c r="AN193" s="3">
        <f>VLOOKUP($C193,'Team Fixtures'!$A$2:$Q$21,2,FALSE)</f>
        <v>0.17316017316017315</v>
      </c>
      <c r="AO193" s="3">
        <f>VLOOKUP($C193,'Team Fixtures'!$A$2:$Q$21,16,FALSE)</f>
        <v>0.36350418029807341</v>
      </c>
      <c r="AP193" s="3">
        <f>VLOOKUP($C193,'Team Fixtures'!$A$2:$Q$21,17,FALSE)</f>
        <v>-0.19034400713790026</v>
      </c>
      <c r="AQ193" s="3" t="str">
        <f>VLOOKUP($C193,'Team Fixtures'!$A$2:$V$21,18,FALSE)</f>
        <v>H</v>
      </c>
      <c r="AR193" s="22">
        <f t="shared" si="54"/>
        <v>0</v>
      </c>
      <c r="AS193" s="5">
        <f t="shared" si="46"/>
        <v>0</v>
      </c>
      <c r="AT193" s="20">
        <f t="shared" si="47"/>
        <v>0</v>
      </c>
      <c r="AU193" s="3">
        <f>VLOOKUP($C193,'Team Fixtures'!$A$2:$Q$21,2,FALSE)</f>
        <v>0.17316017316017315</v>
      </c>
      <c r="AV193" s="3">
        <f>VLOOKUP($C193,'Team Fixtures'!$A$2:$V$21,20,FALSE)</f>
        <v>0.82101806239737274</v>
      </c>
      <c r="AW193" s="3">
        <f>VLOOKUP($C193,'Team Fixtures'!$A$2:$V$21,21,FALSE)</f>
        <v>-0.64785788923719956</v>
      </c>
      <c r="AX193" s="3" t="str">
        <f>VLOOKUP($C193,'Team Fixtures'!$A$2:$V$21,22,FALSE)</f>
        <v>A</v>
      </c>
      <c r="AY193" s="22">
        <f t="shared" si="55"/>
        <v>0</v>
      </c>
      <c r="AZ193" s="5">
        <f t="shared" si="56"/>
        <v>0</v>
      </c>
      <c r="BA193" s="20">
        <f t="shared" si="48"/>
        <v>0</v>
      </c>
      <c r="BB193" s="15">
        <f t="shared" si="49"/>
        <v>0</v>
      </c>
    </row>
    <row r="194" spans="1:54" x14ac:dyDescent="0.25">
      <c r="A194" t="str">
        <f>'Players Full'!CU194</f>
        <v>Jacob Slater</v>
      </c>
      <c r="B194" t="str">
        <f>VLOOKUP(_xlfn.CONCAT('Players Full'!AK194,'Players Full'!BV194),'Players Summarised'!$A$1:$T$1000,20,0)</f>
        <v>DEF</v>
      </c>
      <c r="C194" t="str">
        <f>VLOOKUP('Players Full'!CF194,Teams!$A$1:$G$21,6,0)</f>
        <v>Brighton</v>
      </c>
      <c r="D194">
        <f>'Players Full'!BD194/10</f>
        <v>4</v>
      </c>
      <c r="E194" s="10">
        <f>IFERROR(VLOOKUP($A194,'Starting Lineups'!$A$2:$C$510,3,FALSE),0)</f>
        <v>0</v>
      </c>
      <c r="F194" s="5" t="e">
        <f>VLOOKUP(A194,'Score &amp; Assist'!$A$1:$G$2000,6,0)</f>
        <v>#N/A</v>
      </c>
      <c r="G194" s="5" t="e">
        <f t="shared" ref="G194:G257" si="57">IF(F194&lt;0.3, 0.01,IF(F194=0.3,0.03,IF(F194&lt;0.5,0.05,IF(F194&lt;0.55,0.06,IF(F194&lt;0.57,0.1,IF(F194&lt;0.58,0.11,IF(F194&lt;0.59,0.12,IF(F194&lt;0.6,0.15,0.28))))))))</f>
        <v>#N/A</v>
      </c>
      <c r="H194" s="5" t="e">
        <f t="shared" si="50"/>
        <v>#N/A</v>
      </c>
      <c r="I194" s="5" t="e">
        <f>VLOOKUP(A194,'Score &amp; Assist'!$A$1:$G$2000,7,0)</f>
        <v>#N/A</v>
      </c>
      <c r="J194" s="5" t="e">
        <f>VLOOKUP(A194,'Yellow Card'!$C$1:$E$987,3,0)</f>
        <v>#N/A</v>
      </c>
      <c r="K194" s="5">
        <f>VLOOKUP(C194,'Team Clean Sheet'!$C$2:$F$21,4,0)</f>
        <v>0.31192660550458712</v>
      </c>
      <c r="L194" s="5">
        <f>VLOOKUP(C194,'Team Total Goals'!$D$2:$N$21,10,0)</f>
        <v>0.33734939759036142</v>
      </c>
      <c r="M194" s="5">
        <f>VLOOKUP(C194,'Team Total Goals'!$D$2:$N$21,11,0)</f>
        <v>4.6104928457869621E-2</v>
      </c>
      <c r="N194" s="5" t="e">
        <f>VLOOKUP(A194,'Goalkeeper Saves'!$D$2:$N$15,10,0)</f>
        <v>#N/A</v>
      </c>
      <c r="O194" s="5" t="e">
        <f>VLOOKUP(A194,'Goalkeeper Saves'!$D$2:$N$15,11,0)</f>
        <v>#N/A</v>
      </c>
      <c r="P194" s="5">
        <f>IF(B194="DEF",IFERROR(VLOOKUP(A194,'Defensive Contribution - DEF'!A192:H690,8,FALSE),'Defensive Contribution - DEF'!K$2),0)</f>
        <v>0.29152339856241527</v>
      </c>
      <c r="Q194" s="5">
        <f>IF(B194="MID",IFERROR(VLOOKUP(A194,'Defensive Contribution - MID'!A$2:I$500,9,FALSE),'Defensive Contribution - MID'!L$2),0)</f>
        <v>0</v>
      </c>
      <c r="R194" s="22">
        <f t="shared" si="51"/>
        <v>0</v>
      </c>
      <c r="S194" s="5">
        <f t="shared" ref="S194:S257" si="58">MAX(0, MIN(1, -0.021039 + 0.023522 * R194))</f>
        <v>0</v>
      </c>
      <c r="T194" s="20">
        <f t="shared" ref="T194:T257" si="59">R194+S194*2</f>
        <v>0</v>
      </c>
      <c r="U194" s="3">
        <f>VLOOKUP($C194,'Team Fixtures'!$A$2:$Q$21,2,FALSE)</f>
        <v>0.17316017316017315</v>
      </c>
      <c r="V194" s="3">
        <f>VLOOKUP($C194,'Team Fixtures'!$A$2:$Q$21,4,FALSE)</f>
        <v>8.6580086580086577E-2</v>
      </c>
      <c r="W194" s="3">
        <f>VLOOKUP($C194,'Team Fixtures'!$A$2:$Q$21,5,FALSE)</f>
        <v>8.6580086580086577E-2</v>
      </c>
      <c r="X194" s="3" t="str">
        <f>VLOOKUP($C194,'Team Fixtures'!$A$2:$Q$21,6,FALSE)</f>
        <v>A</v>
      </c>
      <c r="Y194" s="25">
        <f t="shared" ref="Y194:Y257" si="60">R194/(2.926+0.578*U194-0.576*V194-0.561*W194+0.469*IF(X194="H",1,0))</f>
        <v>0</v>
      </c>
      <c r="Z194" s="3">
        <f>VLOOKUP($C194,'Team Fixtures'!$A$2:$Q$21,2,FALSE)</f>
        <v>0.17316017316017315</v>
      </c>
      <c r="AA194" s="3">
        <f>VLOOKUP($C194,'Team Fixtures'!$A$2:$Q$21,8,FALSE)</f>
        <v>0.87939146110891264</v>
      </c>
      <c r="AB194" s="3">
        <f>VLOOKUP($C194,'Team Fixtures'!$A$2:$Q$21,9,FALSE)</f>
        <v>-0.70623128794873946</v>
      </c>
      <c r="AC194" s="3" t="str">
        <f>VLOOKUP($C194,'Team Fixtures'!$A$2:$Q$21,10,FALSE)</f>
        <v>H</v>
      </c>
      <c r="AD194" s="22">
        <f t="shared" si="52"/>
        <v>0</v>
      </c>
      <c r="AE194" s="5">
        <f t="shared" ref="AE194:AE257" si="61">MAX(0, MIN(1, -0.021039 + 0.023522 * AD194))</f>
        <v>0</v>
      </c>
      <c r="AF194" s="20">
        <f t="shared" ref="AF194:AF257" si="62">AD194+AE194*2</f>
        <v>0</v>
      </c>
      <c r="AG194" s="3">
        <f>VLOOKUP($C194,'Team Fixtures'!$A$2:$Q$21,2,FALSE)</f>
        <v>0.17316017316017315</v>
      </c>
      <c r="AH194" s="3">
        <f>VLOOKUP($C194,'Team Fixtures'!$A$2:$Q$21,12,FALSE)</f>
        <v>9.5238095238095233E-2</v>
      </c>
      <c r="AI194" s="3">
        <f>VLOOKUP($C194,'Team Fixtures'!$A$2:$Q$21,13,FALSE)</f>
        <v>7.792207792207792E-2</v>
      </c>
      <c r="AJ194" s="3" t="str">
        <f>VLOOKUP($C194,'Team Fixtures'!$A$2:$Q$21,14,FALSE)</f>
        <v>H</v>
      </c>
      <c r="AK194" s="22">
        <f t="shared" si="53"/>
        <v>0</v>
      </c>
      <c r="AL194" s="5">
        <f t="shared" ref="AL194:AL257" si="63">MAX(0, MIN(1, -0.021039 + 0.023522 * AK194))</f>
        <v>0</v>
      </c>
      <c r="AM194" s="20">
        <f t="shared" ref="AM194:AM257" si="64">AK194+AL194*2</f>
        <v>0</v>
      </c>
      <c r="AN194" s="3">
        <f>VLOOKUP($C194,'Team Fixtures'!$A$2:$Q$21,2,FALSE)</f>
        <v>0.17316017316017315</v>
      </c>
      <c r="AO194" s="3">
        <f>VLOOKUP($C194,'Team Fixtures'!$A$2:$Q$21,16,FALSE)</f>
        <v>0.36350418029807341</v>
      </c>
      <c r="AP194" s="3">
        <f>VLOOKUP($C194,'Team Fixtures'!$A$2:$Q$21,17,FALSE)</f>
        <v>-0.19034400713790026</v>
      </c>
      <c r="AQ194" s="3" t="str">
        <f>VLOOKUP($C194,'Team Fixtures'!$A$2:$V$21,18,FALSE)</f>
        <v>H</v>
      </c>
      <c r="AR194" s="22">
        <f t="shared" si="54"/>
        <v>0</v>
      </c>
      <c r="AS194" s="5">
        <f t="shared" ref="AS194:AS257" si="65">MAX(0, MIN(1, -0.021039 + 0.023522 * AR194))</f>
        <v>0</v>
      </c>
      <c r="AT194" s="20">
        <f t="shared" ref="AT194:AT257" si="66">AR194+AS194*2</f>
        <v>0</v>
      </c>
      <c r="AU194" s="3">
        <f>VLOOKUP($C194,'Team Fixtures'!$A$2:$Q$21,2,FALSE)</f>
        <v>0.17316017316017315</v>
      </c>
      <c r="AV194" s="3">
        <f>VLOOKUP($C194,'Team Fixtures'!$A$2:$V$21,20,FALSE)</f>
        <v>0.82101806239737274</v>
      </c>
      <c r="AW194" s="3">
        <f>VLOOKUP($C194,'Team Fixtures'!$A$2:$V$21,21,FALSE)</f>
        <v>-0.64785788923719956</v>
      </c>
      <c r="AX194" s="3" t="str">
        <f>VLOOKUP($C194,'Team Fixtures'!$A$2:$V$21,22,FALSE)</f>
        <v>A</v>
      </c>
      <c r="AY194" s="22">
        <f t="shared" si="55"/>
        <v>0</v>
      </c>
      <c r="AZ194" s="5">
        <f t="shared" si="56"/>
        <v>0</v>
      </c>
      <c r="BA194" s="20">
        <f t="shared" ref="BA194:BA257" si="67">AY194+AZ194*2</f>
        <v>0</v>
      </c>
      <c r="BB194" s="15">
        <f t="shared" ref="BB194:BB257" si="68">IFERROR(T194*1+AF194*0.85+AM194*0.7+AT194*0.55+BA194*0.4,0)</f>
        <v>0</v>
      </c>
    </row>
    <row r="195" spans="1:54" x14ac:dyDescent="0.25">
      <c r="A195" t="str">
        <f>'Players Full'!CU195</f>
        <v>Charlie Tasker</v>
      </c>
      <c r="B195" t="str">
        <f>VLOOKUP(_xlfn.CONCAT('Players Full'!AK195,'Players Full'!BV195),'Players Summarised'!$A$1:$T$1000,20,0)</f>
        <v>DEF</v>
      </c>
      <c r="C195" t="str">
        <f>VLOOKUP('Players Full'!CF195,Teams!$A$1:$G$21,6,0)</f>
        <v>Brighton</v>
      </c>
      <c r="D195">
        <f>'Players Full'!BD195/10</f>
        <v>4</v>
      </c>
      <c r="E195" s="10">
        <f>IFERROR(VLOOKUP($A195,'Starting Lineups'!$A$2:$C$510,3,FALSE),0)</f>
        <v>0</v>
      </c>
      <c r="F195" s="5" t="e">
        <f>VLOOKUP(A195,'Score &amp; Assist'!$A$1:$G$2000,6,0)</f>
        <v>#N/A</v>
      </c>
      <c r="G195" s="5" t="e">
        <f t="shared" si="57"/>
        <v>#N/A</v>
      </c>
      <c r="H195" s="5" t="e">
        <f t="shared" ref="H195:H258" si="69">IF(F195&lt;0.3,0,IF(F195&lt;0.55,0.01,IF(F195&lt;0.59,0.02,IF(F195&lt;0.6,0.03,0.11))))</f>
        <v>#N/A</v>
      </c>
      <c r="I195" s="5" t="e">
        <f>VLOOKUP(A195,'Score &amp; Assist'!$A$1:$G$2000,7,0)</f>
        <v>#N/A</v>
      </c>
      <c r="J195" s="5" t="e">
        <f>VLOOKUP(A195,'Yellow Card'!$C$1:$E$987,3,0)</f>
        <v>#N/A</v>
      </c>
      <c r="K195" s="5">
        <f>VLOOKUP(C195,'Team Clean Sheet'!$C$2:$F$21,4,0)</f>
        <v>0.31192660550458712</v>
      </c>
      <c r="L195" s="5">
        <f>VLOOKUP(C195,'Team Total Goals'!$D$2:$N$21,10,0)</f>
        <v>0.33734939759036142</v>
      </c>
      <c r="M195" s="5">
        <f>VLOOKUP(C195,'Team Total Goals'!$D$2:$N$21,11,0)</f>
        <v>4.6104928457869621E-2</v>
      </c>
      <c r="N195" s="5" t="e">
        <f>VLOOKUP(A195,'Goalkeeper Saves'!$D$2:$N$15,10,0)</f>
        <v>#N/A</v>
      </c>
      <c r="O195" s="5" t="e">
        <f>VLOOKUP(A195,'Goalkeeper Saves'!$D$2:$N$15,11,0)</f>
        <v>#N/A</v>
      </c>
      <c r="P195" s="5">
        <f>IF(B195="DEF",IFERROR(VLOOKUP(A195,'Defensive Contribution - DEF'!A193:H691,8,FALSE),'Defensive Contribution - DEF'!K$2),0)</f>
        <v>0.29152339856241527</v>
      </c>
      <c r="Q195" s="5">
        <f>IF(B195="MID",IFERROR(VLOOKUP(A195,'Defensive Contribution - MID'!A$2:I$500,9,FALSE),'Defensive Contribution - MID'!L$2),0)</f>
        <v>0</v>
      </c>
      <c r="R195" s="22">
        <f t="shared" ref="R195:R258" si="70">IFERROR(IFERROR(E195,0)*IF(B195="GK",2+IFERROR(F195*10,0)+IFERROR(G195*10,0)+IFERROR(H195*10,0)+IFERROR(I195*3,0)-IFERROR(J195*1,0)+IFERROR(K195*4,0)+IFERROR(N195*1,0)+IFERROR(O195*1,0)-IFERROR(L195*2,0)-IFERROR(M195*2,0),IF(B195="DEF",2+IFERROR(F195*6,0)+IFERROR(G195*6,0)+IFERROR(H195*6,0)+IFERROR(I195*3,0)-IFERROR(J195*1,0)+IFERROR(K195*4,0)-IFERROR(L195*2,0)-IFERROR(M195*2,0)+IFERROR(P195*2,0),IF(B195="MID",2+IFERROR(F195*5,0)+IFERROR(G195*5,0)+IFERROR(H195*5,0)+IFERROR(I195*3,0)-IFERROR(J195*1,0)+IFERROR(K195*1,0)+IFERROR(Q195*2,0),IF(B195="FWD",2+IFERROR(F195*4,0)+IFERROR(G195*4,0)+IFERROR(H195*4,0)+IFERROR(I195*3,0)-IFERROR(J195*1,0),"ERROR")))),0)</f>
        <v>0</v>
      </c>
      <c r="S195" s="5">
        <f t="shared" si="58"/>
        <v>0</v>
      </c>
      <c r="T195" s="20">
        <f t="shared" si="59"/>
        <v>0</v>
      </c>
      <c r="U195" s="3">
        <f>VLOOKUP($C195,'Team Fixtures'!$A$2:$Q$21,2,FALSE)</f>
        <v>0.17316017316017315</v>
      </c>
      <c r="V195" s="3">
        <f>VLOOKUP($C195,'Team Fixtures'!$A$2:$Q$21,4,FALSE)</f>
        <v>8.6580086580086577E-2</v>
      </c>
      <c r="W195" s="3">
        <f>VLOOKUP($C195,'Team Fixtures'!$A$2:$Q$21,5,FALSE)</f>
        <v>8.6580086580086577E-2</v>
      </c>
      <c r="X195" s="3" t="str">
        <f>VLOOKUP($C195,'Team Fixtures'!$A$2:$Q$21,6,FALSE)</f>
        <v>A</v>
      </c>
      <c r="Y195" s="25">
        <f t="shared" si="60"/>
        <v>0</v>
      </c>
      <c r="Z195" s="3">
        <f>VLOOKUP($C195,'Team Fixtures'!$A$2:$Q$21,2,FALSE)</f>
        <v>0.17316017316017315</v>
      </c>
      <c r="AA195" s="3">
        <f>VLOOKUP($C195,'Team Fixtures'!$A$2:$Q$21,8,FALSE)</f>
        <v>0.87939146110891264</v>
      </c>
      <c r="AB195" s="3">
        <f>VLOOKUP($C195,'Team Fixtures'!$A$2:$Q$21,9,FALSE)</f>
        <v>-0.70623128794873946</v>
      </c>
      <c r="AC195" s="3" t="str">
        <f>VLOOKUP($C195,'Team Fixtures'!$A$2:$Q$21,10,FALSE)</f>
        <v>H</v>
      </c>
      <c r="AD195" s="22">
        <f t="shared" ref="AD195:AD258" si="71">IFERROR((2.926+0.578*Z195-0.576*AA195-0.561*AB195+0.469*IF(AC195="H",1,0))*$Y195,0)</f>
        <v>0</v>
      </c>
      <c r="AE195" s="5">
        <f t="shared" si="61"/>
        <v>0</v>
      </c>
      <c r="AF195" s="20">
        <f t="shared" si="62"/>
        <v>0</v>
      </c>
      <c r="AG195" s="3">
        <f>VLOOKUP($C195,'Team Fixtures'!$A$2:$Q$21,2,FALSE)</f>
        <v>0.17316017316017315</v>
      </c>
      <c r="AH195" s="3">
        <f>VLOOKUP($C195,'Team Fixtures'!$A$2:$Q$21,12,FALSE)</f>
        <v>9.5238095238095233E-2</v>
      </c>
      <c r="AI195" s="3">
        <f>VLOOKUP($C195,'Team Fixtures'!$A$2:$Q$21,13,FALSE)</f>
        <v>7.792207792207792E-2</v>
      </c>
      <c r="AJ195" s="3" t="str">
        <f>VLOOKUP($C195,'Team Fixtures'!$A$2:$Q$21,14,FALSE)</f>
        <v>H</v>
      </c>
      <c r="AK195" s="22">
        <f t="shared" ref="AK195:AK258" si="72">IFERROR((2.926+0.578*AG195-0.576*AH195-0.561*AI195+0.469*IF(AJ195="H",1,0))*$Y195,0)</f>
        <v>0</v>
      </c>
      <c r="AL195" s="5">
        <f t="shared" si="63"/>
        <v>0</v>
      </c>
      <c r="AM195" s="20">
        <f t="shared" si="64"/>
        <v>0</v>
      </c>
      <c r="AN195" s="3">
        <f>VLOOKUP($C195,'Team Fixtures'!$A$2:$Q$21,2,FALSE)</f>
        <v>0.17316017316017315</v>
      </c>
      <c r="AO195" s="3">
        <f>VLOOKUP($C195,'Team Fixtures'!$A$2:$Q$21,16,FALSE)</f>
        <v>0.36350418029807341</v>
      </c>
      <c r="AP195" s="3">
        <f>VLOOKUP($C195,'Team Fixtures'!$A$2:$Q$21,17,FALSE)</f>
        <v>-0.19034400713790026</v>
      </c>
      <c r="AQ195" s="3" t="str">
        <f>VLOOKUP($C195,'Team Fixtures'!$A$2:$V$21,18,FALSE)</f>
        <v>H</v>
      </c>
      <c r="AR195" s="22">
        <f t="shared" ref="AR195:AR258" si="73">IFERROR((2.926+0.578*AN195-0.576*AO195-0.561*AP195+0.469*IF(AQ195="H",1,0))*$Y195,0)</f>
        <v>0</v>
      </c>
      <c r="AS195" s="5">
        <f t="shared" si="65"/>
        <v>0</v>
      </c>
      <c r="AT195" s="20">
        <f t="shared" si="66"/>
        <v>0</v>
      </c>
      <c r="AU195" s="3">
        <f>VLOOKUP($C195,'Team Fixtures'!$A$2:$Q$21,2,FALSE)</f>
        <v>0.17316017316017315</v>
      </c>
      <c r="AV195" s="3">
        <f>VLOOKUP($C195,'Team Fixtures'!$A$2:$V$21,20,FALSE)</f>
        <v>0.82101806239737274</v>
      </c>
      <c r="AW195" s="3">
        <f>VLOOKUP($C195,'Team Fixtures'!$A$2:$V$21,21,FALSE)</f>
        <v>-0.64785788923719956</v>
      </c>
      <c r="AX195" s="3" t="str">
        <f>VLOOKUP($C195,'Team Fixtures'!$A$2:$V$21,22,FALSE)</f>
        <v>A</v>
      </c>
      <c r="AY195" s="22">
        <f t="shared" ref="AY195:AY258" si="74">IFERROR((2.926+0.578*AU195-0.576*AV195-0.561*AW195+0.469*IF(AX195="H",1,0))*$Y195,0)</f>
        <v>0</v>
      </c>
      <c r="AZ195" s="5">
        <f t="shared" ref="AZ195:AZ258" si="75">MAX(0, MIN(1, -0.021039 + 0.023522 * AY195))</f>
        <v>0</v>
      </c>
      <c r="BA195" s="20">
        <f t="shared" si="67"/>
        <v>0</v>
      </c>
      <c r="BB195" s="15">
        <f t="shared" si="68"/>
        <v>0</v>
      </c>
    </row>
    <row r="196" spans="1:54" x14ac:dyDescent="0.25">
      <c r="A196" t="str">
        <f>'Players Full'!CU196</f>
        <v>Kaoru Mitoma</v>
      </c>
      <c r="B196" t="str">
        <f>VLOOKUP(_xlfn.CONCAT('Players Full'!AK196,'Players Full'!BV196),'Players Summarised'!$A$1:$T$1000,20,0)</f>
        <v>MID</v>
      </c>
      <c r="C196" t="str">
        <f>VLOOKUP('Players Full'!CF196,Teams!$A$1:$G$21,6,0)</f>
        <v>Brighton</v>
      </c>
      <c r="D196">
        <f>'Players Full'!BD196/10</f>
        <v>6.5</v>
      </c>
      <c r="E196" s="10">
        <f>IFERROR(VLOOKUP($A196,'Starting Lineups'!$A$2:$C$510,3,FALSE),0)</f>
        <v>1</v>
      </c>
      <c r="F196" s="5">
        <f>VLOOKUP(A196,'Score &amp; Assist'!$A$1:$G$2000,6,0)</f>
        <v>0.26455026455026454</v>
      </c>
      <c r="G196" s="5">
        <f t="shared" si="57"/>
        <v>0.01</v>
      </c>
      <c r="H196" s="5">
        <f t="shared" si="69"/>
        <v>0</v>
      </c>
      <c r="I196" s="5">
        <f>VLOOKUP(A196,'Score &amp; Assist'!$A$1:$G$2000,7,0)</f>
        <v>0.15873015873015872</v>
      </c>
      <c r="J196" s="5">
        <f>VLOOKUP(A196,'Yellow Card'!$C$1:$E$987,3,0)</f>
        <v>0.17316017316017315</v>
      </c>
      <c r="K196" s="5">
        <f>VLOOKUP(C196,'Team Clean Sheet'!$C$2:$F$21,4,0)</f>
        <v>0.31192660550458712</v>
      </c>
      <c r="L196" s="5">
        <f>VLOOKUP(C196,'Team Total Goals'!$D$2:$N$21,10,0)</f>
        <v>0.33734939759036142</v>
      </c>
      <c r="M196" s="5">
        <f>VLOOKUP(C196,'Team Total Goals'!$D$2:$N$21,11,0)</f>
        <v>4.6104928457869621E-2</v>
      </c>
      <c r="N196" s="5" t="e">
        <f>VLOOKUP(A196,'Goalkeeper Saves'!$D$2:$N$15,10,0)</f>
        <v>#N/A</v>
      </c>
      <c r="O196" s="5" t="e">
        <f>VLOOKUP(A196,'Goalkeeper Saves'!$D$2:$N$15,11,0)</f>
        <v>#N/A</v>
      </c>
      <c r="P196" s="5">
        <f>IF(B196="DEF",IFERROR(VLOOKUP(A196,'Defensive Contribution - DEF'!A194:H692,8,FALSE),'Defensive Contribution - DEF'!K$2),0)</f>
        <v>0</v>
      </c>
      <c r="Q196" s="5">
        <f>IF(B196="MID",IFERROR(VLOOKUP(A196,'Defensive Contribution - MID'!A$2:I$500,9,FALSE),'Defensive Contribution - MID'!L$2),0)</f>
        <v>0.3857500506789166</v>
      </c>
      <c r="R196" s="22">
        <f t="shared" si="70"/>
        <v>4.7592083326440457</v>
      </c>
      <c r="S196" s="5">
        <f t="shared" si="58"/>
        <v>9.0907098400453246E-2</v>
      </c>
      <c r="T196" s="20">
        <f t="shared" si="59"/>
        <v>4.9410225294449521</v>
      </c>
      <c r="U196" s="3">
        <f>VLOOKUP($C196,'Team Fixtures'!$A$2:$Q$21,2,FALSE)</f>
        <v>0.17316017316017315</v>
      </c>
      <c r="V196" s="3">
        <f>VLOOKUP($C196,'Team Fixtures'!$A$2:$Q$21,4,FALSE)</f>
        <v>8.6580086580086577E-2</v>
      </c>
      <c r="W196" s="3">
        <f>VLOOKUP($C196,'Team Fixtures'!$A$2:$Q$21,5,FALSE)</f>
        <v>8.6580086580086577E-2</v>
      </c>
      <c r="X196" s="3" t="str">
        <f>VLOOKUP($C196,'Team Fixtures'!$A$2:$Q$21,6,FALSE)</f>
        <v>A</v>
      </c>
      <c r="Y196" s="25">
        <f t="shared" si="60"/>
        <v>1.6256097639767413</v>
      </c>
      <c r="Z196" s="3">
        <f>VLOOKUP($C196,'Team Fixtures'!$A$2:$Q$21,2,FALSE)</f>
        <v>0.17316017316017315</v>
      </c>
      <c r="AA196" s="3">
        <f>VLOOKUP($C196,'Team Fixtures'!$A$2:$Q$21,8,FALSE)</f>
        <v>0.87939146110891264</v>
      </c>
      <c r="AB196" s="3">
        <f>VLOOKUP($C196,'Team Fixtures'!$A$2:$Q$21,9,FALSE)</f>
        <v>-0.70623128794873946</v>
      </c>
      <c r="AC196" s="3" t="str">
        <f>VLOOKUP($C196,'Team Fixtures'!$A$2:$Q$21,10,FALSE)</f>
        <v>H</v>
      </c>
      <c r="AD196" s="22">
        <f t="shared" si="71"/>
        <v>5.5022872832777487</v>
      </c>
      <c r="AE196" s="5">
        <f t="shared" si="61"/>
        <v>0.10838580147725921</v>
      </c>
      <c r="AF196" s="20">
        <f t="shared" si="62"/>
        <v>5.7190588862322675</v>
      </c>
      <c r="AG196" s="3">
        <f>VLOOKUP($C196,'Team Fixtures'!$A$2:$Q$21,2,FALSE)</f>
        <v>0.17316017316017315</v>
      </c>
      <c r="AH196" s="3">
        <f>VLOOKUP($C196,'Team Fixtures'!$A$2:$Q$21,12,FALSE)</f>
        <v>9.5238095238095233E-2</v>
      </c>
      <c r="AI196" s="3">
        <f>VLOOKUP($C196,'Team Fixtures'!$A$2:$Q$21,13,FALSE)</f>
        <v>7.792207792207792E-2</v>
      </c>
      <c r="AJ196" s="3" t="str">
        <f>VLOOKUP($C196,'Team Fixtures'!$A$2:$Q$21,14,FALSE)</f>
        <v>H</v>
      </c>
      <c r="AK196" s="22">
        <f t="shared" si="72"/>
        <v>5.5214081937979715</v>
      </c>
      <c r="AL196" s="5">
        <f t="shared" si="63"/>
        <v>0.1088355635345159</v>
      </c>
      <c r="AM196" s="20">
        <f t="shared" si="64"/>
        <v>5.7390793208670035</v>
      </c>
      <c r="AN196" s="3">
        <f>VLOOKUP($C196,'Team Fixtures'!$A$2:$Q$21,2,FALSE)</f>
        <v>0.17316017316017315</v>
      </c>
      <c r="AO196" s="3">
        <f>VLOOKUP($C196,'Team Fixtures'!$A$2:$Q$21,16,FALSE)</f>
        <v>0.36350418029807341</v>
      </c>
      <c r="AP196" s="3">
        <f>VLOOKUP($C196,'Team Fixtures'!$A$2:$Q$21,17,FALSE)</f>
        <v>-0.19034400713790026</v>
      </c>
      <c r="AQ196" s="3" t="str">
        <f>VLOOKUP($C196,'Team Fixtures'!$A$2:$V$21,18,FALSE)</f>
        <v>H</v>
      </c>
      <c r="AR196" s="22">
        <f t="shared" si="73"/>
        <v>5.5148667542897121</v>
      </c>
      <c r="AS196" s="5">
        <f t="shared" si="65"/>
        <v>0.10868169579440262</v>
      </c>
      <c r="AT196" s="20">
        <f t="shared" si="66"/>
        <v>5.7322301458785176</v>
      </c>
      <c r="AU196" s="3">
        <f>VLOOKUP($C196,'Team Fixtures'!$A$2:$Q$21,2,FALSE)</f>
        <v>0.17316017316017315</v>
      </c>
      <c r="AV196" s="3">
        <f>VLOOKUP($C196,'Team Fixtures'!$A$2:$V$21,20,FALSE)</f>
        <v>0.82101806239737274</v>
      </c>
      <c r="AW196" s="3">
        <f>VLOOKUP($C196,'Team Fixtures'!$A$2:$V$21,21,FALSE)</f>
        <v>-0.64785788923719956</v>
      </c>
      <c r="AX196" s="3" t="str">
        <f>VLOOKUP($C196,'Team Fixtures'!$A$2:$V$21,22,FALSE)</f>
        <v>A</v>
      </c>
      <c r="AY196" s="22">
        <f t="shared" si="74"/>
        <v>4.7412996894761879</v>
      </c>
      <c r="AZ196" s="5">
        <f t="shared" si="75"/>
        <v>9.0485851295858899E-2</v>
      </c>
      <c r="BA196" s="20">
        <f t="shared" si="67"/>
        <v>4.9222713920679055</v>
      </c>
      <c r="BB196" s="15">
        <f t="shared" si="68"/>
        <v>18.941213244409628</v>
      </c>
    </row>
    <row r="197" spans="1:54" x14ac:dyDescent="0.25">
      <c r="A197" t="str">
        <f>'Players Full'!CU197</f>
        <v>Georginio Rutter</v>
      </c>
      <c r="B197" t="str">
        <f>VLOOKUP(_xlfn.CONCAT('Players Full'!AK197,'Players Full'!BV197),'Players Summarised'!$A$1:$T$1000,20,0)</f>
        <v>MID</v>
      </c>
      <c r="C197" t="str">
        <f>VLOOKUP('Players Full'!CF197,Teams!$A$1:$G$21,6,0)</f>
        <v>Brighton</v>
      </c>
      <c r="D197">
        <f>'Players Full'!BD197/10</f>
        <v>6</v>
      </c>
      <c r="E197" s="10">
        <f>IFERROR(VLOOKUP($A197,'Starting Lineups'!$A$2:$C$510,3,FALSE),0)</f>
        <v>1</v>
      </c>
      <c r="F197" s="5">
        <f>VLOOKUP(A197,'Score &amp; Assist'!$A$1:$G$2000,6,0)</f>
        <v>0.23809523809523808</v>
      </c>
      <c r="G197" s="5">
        <f t="shared" si="57"/>
        <v>0.01</v>
      </c>
      <c r="H197" s="5">
        <f t="shared" si="69"/>
        <v>0</v>
      </c>
      <c r="I197" s="5">
        <f>VLOOKUP(A197,'Score &amp; Assist'!$A$1:$G$2000,7,0)</f>
        <v>0.15873015873015872</v>
      </c>
      <c r="J197" s="5">
        <f>VLOOKUP(A197,'Yellow Card'!$C$1:$E$987,3,0)</f>
        <v>0.19047619047619047</v>
      </c>
      <c r="K197" s="5">
        <f>VLOOKUP(C197,'Team Clean Sheet'!$C$2:$F$21,4,0)</f>
        <v>0.31192660550458712</v>
      </c>
      <c r="L197" s="5">
        <f>VLOOKUP(C197,'Team Total Goals'!$D$2:$N$21,10,0)</f>
        <v>0.33734939759036142</v>
      </c>
      <c r="M197" s="5">
        <f>VLOOKUP(C197,'Team Total Goals'!$D$2:$N$21,11,0)</f>
        <v>4.6104928457869621E-2</v>
      </c>
      <c r="N197" s="5" t="e">
        <f>VLOOKUP(A197,'Goalkeeper Saves'!$D$2:$N$15,10,0)</f>
        <v>#N/A</v>
      </c>
      <c r="O197" s="5" t="e">
        <f>VLOOKUP(A197,'Goalkeeper Saves'!$D$2:$N$15,11,0)</f>
        <v>#N/A</v>
      </c>
      <c r="P197" s="5">
        <f>IF(B197="DEF",IFERROR(VLOOKUP(A197,'Defensive Contribution - DEF'!A195:H693,8,FALSE),'Defensive Contribution - DEF'!K$2),0)</f>
        <v>0</v>
      </c>
      <c r="Q197" s="5">
        <f>IF(B197="MID",IFERROR(VLOOKUP(A197,'Defensive Contribution - MID'!A$2:I$500,9,FALSE),'Defensive Contribution - MID'!L$2),0)</f>
        <v>0.3857500506789166</v>
      </c>
      <c r="R197" s="22">
        <f t="shared" si="70"/>
        <v>4.6096171830528965</v>
      </c>
      <c r="S197" s="5">
        <f t="shared" si="58"/>
        <v>8.738841537977024E-2</v>
      </c>
      <c r="T197" s="20">
        <f t="shared" si="59"/>
        <v>4.7843940138124372</v>
      </c>
      <c r="U197" s="3">
        <f>VLOOKUP($C197,'Team Fixtures'!$A$2:$Q$21,2,FALSE)</f>
        <v>0.17316017316017315</v>
      </c>
      <c r="V197" s="3">
        <f>VLOOKUP($C197,'Team Fixtures'!$A$2:$Q$21,4,FALSE)</f>
        <v>8.6580086580086577E-2</v>
      </c>
      <c r="W197" s="3">
        <f>VLOOKUP($C197,'Team Fixtures'!$A$2:$Q$21,5,FALSE)</f>
        <v>8.6580086580086577E-2</v>
      </c>
      <c r="X197" s="3" t="str">
        <f>VLOOKUP($C197,'Team Fixtures'!$A$2:$Q$21,6,FALSE)</f>
        <v>A</v>
      </c>
      <c r="Y197" s="25">
        <f t="shared" si="60"/>
        <v>1.574513695810972</v>
      </c>
      <c r="Z197" s="3">
        <f>VLOOKUP($C197,'Team Fixtures'!$A$2:$Q$21,2,FALSE)</f>
        <v>0.17316017316017315</v>
      </c>
      <c r="AA197" s="3">
        <f>VLOOKUP($C197,'Team Fixtures'!$A$2:$Q$21,8,FALSE)</f>
        <v>0.87939146110891264</v>
      </c>
      <c r="AB197" s="3">
        <f>VLOOKUP($C197,'Team Fixtures'!$A$2:$Q$21,9,FALSE)</f>
        <v>-0.70623128794873946</v>
      </c>
      <c r="AC197" s="3" t="str">
        <f>VLOOKUP($C197,'Team Fixtures'!$A$2:$Q$21,10,FALSE)</f>
        <v>H</v>
      </c>
      <c r="AD197" s="22">
        <f t="shared" si="71"/>
        <v>5.3293397208773872</v>
      </c>
      <c r="AE197" s="5">
        <f t="shared" si="61"/>
        <v>0.10431772891447791</v>
      </c>
      <c r="AF197" s="20">
        <f t="shared" si="62"/>
        <v>5.5379751787063434</v>
      </c>
      <c r="AG197" s="3">
        <f>VLOOKUP($C197,'Team Fixtures'!$A$2:$Q$21,2,FALSE)</f>
        <v>0.17316017316017315</v>
      </c>
      <c r="AH197" s="3">
        <f>VLOOKUP($C197,'Team Fixtures'!$A$2:$Q$21,12,FALSE)</f>
        <v>9.5238095238095233E-2</v>
      </c>
      <c r="AI197" s="3">
        <f>VLOOKUP($C197,'Team Fixtures'!$A$2:$Q$21,13,FALSE)</f>
        <v>7.792207792207792E-2</v>
      </c>
      <c r="AJ197" s="3" t="str">
        <f>VLOOKUP($C197,'Team Fixtures'!$A$2:$Q$21,14,FALSE)</f>
        <v>H</v>
      </c>
      <c r="AK197" s="22">
        <f t="shared" si="72"/>
        <v>5.3478596240900851</v>
      </c>
      <c r="AL197" s="5">
        <f t="shared" si="63"/>
        <v>0.104753354077847</v>
      </c>
      <c r="AM197" s="20">
        <f t="shared" si="64"/>
        <v>5.5573663322457794</v>
      </c>
      <c r="AN197" s="3">
        <f>VLOOKUP($C197,'Team Fixtures'!$A$2:$Q$21,2,FALSE)</f>
        <v>0.17316017316017315</v>
      </c>
      <c r="AO197" s="3">
        <f>VLOOKUP($C197,'Team Fixtures'!$A$2:$Q$21,16,FALSE)</f>
        <v>0.36350418029807341</v>
      </c>
      <c r="AP197" s="3">
        <f>VLOOKUP($C197,'Team Fixtures'!$A$2:$Q$21,17,FALSE)</f>
        <v>-0.19034400713790026</v>
      </c>
      <c r="AQ197" s="3" t="str">
        <f>VLOOKUP($C197,'Team Fixtures'!$A$2:$V$21,18,FALSE)</f>
        <v>H</v>
      </c>
      <c r="AR197" s="22">
        <f t="shared" si="73"/>
        <v>5.3415237947143579</v>
      </c>
      <c r="AS197" s="5">
        <f t="shared" si="65"/>
        <v>0.10460432269927114</v>
      </c>
      <c r="AT197" s="20">
        <f t="shared" si="66"/>
        <v>5.5507324401128999</v>
      </c>
      <c r="AU197" s="3">
        <f>VLOOKUP($C197,'Team Fixtures'!$A$2:$Q$21,2,FALSE)</f>
        <v>0.17316017316017315</v>
      </c>
      <c r="AV197" s="3">
        <f>VLOOKUP($C197,'Team Fixtures'!$A$2:$V$21,20,FALSE)</f>
        <v>0.82101806239737274</v>
      </c>
      <c r="AW197" s="3">
        <f>VLOOKUP($C197,'Team Fixtures'!$A$2:$V$21,21,FALSE)</f>
        <v>-0.64785788923719956</v>
      </c>
      <c r="AX197" s="3" t="str">
        <f>VLOOKUP($C197,'Team Fixtures'!$A$2:$V$21,22,FALSE)</f>
        <v>A</v>
      </c>
      <c r="AY197" s="22">
        <f t="shared" si="74"/>
        <v>4.592271443278177</v>
      </c>
      <c r="AZ197" s="5">
        <f t="shared" si="75"/>
        <v>8.6980408888789287E-2</v>
      </c>
      <c r="BA197" s="20">
        <f t="shared" si="67"/>
        <v>4.7662322610557553</v>
      </c>
      <c r="BB197" s="15">
        <f t="shared" si="68"/>
        <v>18.341225094769271</v>
      </c>
    </row>
    <row r="198" spans="1:54" x14ac:dyDescent="0.25">
      <c r="A198" t="str">
        <f>'Players Full'!CU198</f>
        <v>Solly March</v>
      </c>
      <c r="B198" t="str">
        <f>VLOOKUP(_xlfn.CONCAT('Players Full'!AK198,'Players Full'!BV198),'Players Summarised'!$A$1:$T$1000,20,0)</f>
        <v>MID</v>
      </c>
      <c r="C198" t="str">
        <f>VLOOKUP('Players Full'!CF198,Teams!$A$1:$G$21,6,0)</f>
        <v>Brighton</v>
      </c>
      <c r="D198">
        <f>'Players Full'!BD198/10</f>
        <v>6</v>
      </c>
      <c r="E198" s="10">
        <f>IFERROR(VLOOKUP($A198,'Starting Lineups'!$A$2:$C$510,3,FALSE),0)</f>
        <v>0</v>
      </c>
      <c r="F198" s="5" t="e">
        <f>VLOOKUP(A198,'Score &amp; Assist'!$A$1:$G$2000,6,0)</f>
        <v>#N/A</v>
      </c>
      <c r="G198" s="5" t="e">
        <f t="shared" si="57"/>
        <v>#N/A</v>
      </c>
      <c r="H198" s="5" t="e">
        <f t="shared" si="69"/>
        <v>#N/A</v>
      </c>
      <c r="I198" s="5" t="e">
        <f>VLOOKUP(A198,'Score &amp; Assist'!$A$1:$G$2000,7,0)</f>
        <v>#N/A</v>
      </c>
      <c r="J198" s="5" t="e">
        <f>VLOOKUP(A198,'Yellow Card'!$C$1:$E$987,3,0)</f>
        <v>#N/A</v>
      </c>
      <c r="K198" s="5">
        <f>VLOOKUP(C198,'Team Clean Sheet'!$C$2:$F$21,4,0)</f>
        <v>0.31192660550458712</v>
      </c>
      <c r="L198" s="5">
        <f>VLOOKUP(C198,'Team Total Goals'!$D$2:$N$21,10,0)</f>
        <v>0.33734939759036142</v>
      </c>
      <c r="M198" s="5">
        <f>VLOOKUP(C198,'Team Total Goals'!$D$2:$N$21,11,0)</f>
        <v>4.6104928457869621E-2</v>
      </c>
      <c r="N198" s="5" t="e">
        <f>VLOOKUP(A198,'Goalkeeper Saves'!$D$2:$N$15,10,0)</f>
        <v>#N/A</v>
      </c>
      <c r="O198" s="5" t="e">
        <f>VLOOKUP(A198,'Goalkeeper Saves'!$D$2:$N$15,11,0)</f>
        <v>#N/A</v>
      </c>
      <c r="P198" s="5">
        <f>IF(B198="DEF",IFERROR(VLOOKUP(A198,'Defensive Contribution - DEF'!A196:H694,8,FALSE),'Defensive Contribution - DEF'!K$2),0)</f>
        <v>0</v>
      </c>
      <c r="Q198" s="5">
        <f>IF(B198="MID",IFERROR(VLOOKUP(A198,'Defensive Contribution - MID'!A$2:I$500,9,FALSE),'Defensive Contribution - MID'!L$2),0)</f>
        <v>0.3857500506789166</v>
      </c>
      <c r="R198" s="22">
        <f t="shared" si="70"/>
        <v>0</v>
      </c>
      <c r="S198" s="5">
        <f t="shared" si="58"/>
        <v>0</v>
      </c>
      <c r="T198" s="20">
        <f t="shared" si="59"/>
        <v>0</v>
      </c>
      <c r="U198" s="3">
        <f>VLOOKUP($C198,'Team Fixtures'!$A$2:$Q$21,2,FALSE)</f>
        <v>0.17316017316017315</v>
      </c>
      <c r="V198" s="3">
        <f>VLOOKUP($C198,'Team Fixtures'!$A$2:$Q$21,4,FALSE)</f>
        <v>8.6580086580086577E-2</v>
      </c>
      <c r="W198" s="3">
        <f>VLOOKUP($C198,'Team Fixtures'!$A$2:$Q$21,5,FALSE)</f>
        <v>8.6580086580086577E-2</v>
      </c>
      <c r="X198" s="3" t="str">
        <f>VLOOKUP($C198,'Team Fixtures'!$A$2:$Q$21,6,FALSE)</f>
        <v>A</v>
      </c>
      <c r="Y198" s="25">
        <f t="shared" si="60"/>
        <v>0</v>
      </c>
      <c r="Z198" s="3">
        <f>VLOOKUP($C198,'Team Fixtures'!$A$2:$Q$21,2,FALSE)</f>
        <v>0.17316017316017315</v>
      </c>
      <c r="AA198" s="3">
        <f>VLOOKUP($C198,'Team Fixtures'!$A$2:$Q$21,8,FALSE)</f>
        <v>0.87939146110891264</v>
      </c>
      <c r="AB198" s="3">
        <f>VLOOKUP($C198,'Team Fixtures'!$A$2:$Q$21,9,FALSE)</f>
        <v>-0.70623128794873946</v>
      </c>
      <c r="AC198" s="3" t="str">
        <f>VLOOKUP($C198,'Team Fixtures'!$A$2:$Q$21,10,FALSE)</f>
        <v>H</v>
      </c>
      <c r="AD198" s="22">
        <f t="shared" si="71"/>
        <v>0</v>
      </c>
      <c r="AE198" s="5">
        <f t="shared" si="61"/>
        <v>0</v>
      </c>
      <c r="AF198" s="20">
        <f t="shared" si="62"/>
        <v>0</v>
      </c>
      <c r="AG198" s="3">
        <f>VLOOKUP($C198,'Team Fixtures'!$A$2:$Q$21,2,FALSE)</f>
        <v>0.17316017316017315</v>
      </c>
      <c r="AH198" s="3">
        <f>VLOOKUP($C198,'Team Fixtures'!$A$2:$Q$21,12,FALSE)</f>
        <v>9.5238095238095233E-2</v>
      </c>
      <c r="AI198" s="3">
        <f>VLOOKUP($C198,'Team Fixtures'!$A$2:$Q$21,13,FALSE)</f>
        <v>7.792207792207792E-2</v>
      </c>
      <c r="AJ198" s="3" t="str">
        <f>VLOOKUP($C198,'Team Fixtures'!$A$2:$Q$21,14,FALSE)</f>
        <v>H</v>
      </c>
      <c r="AK198" s="22">
        <f t="shared" si="72"/>
        <v>0</v>
      </c>
      <c r="AL198" s="5">
        <f t="shared" si="63"/>
        <v>0</v>
      </c>
      <c r="AM198" s="20">
        <f t="shared" si="64"/>
        <v>0</v>
      </c>
      <c r="AN198" s="3">
        <f>VLOOKUP($C198,'Team Fixtures'!$A$2:$Q$21,2,FALSE)</f>
        <v>0.17316017316017315</v>
      </c>
      <c r="AO198" s="3">
        <f>VLOOKUP($C198,'Team Fixtures'!$A$2:$Q$21,16,FALSE)</f>
        <v>0.36350418029807341</v>
      </c>
      <c r="AP198" s="3">
        <f>VLOOKUP($C198,'Team Fixtures'!$A$2:$Q$21,17,FALSE)</f>
        <v>-0.19034400713790026</v>
      </c>
      <c r="AQ198" s="3" t="str">
        <f>VLOOKUP($C198,'Team Fixtures'!$A$2:$V$21,18,FALSE)</f>
        <v>H</v>
      </c>
      <c r="AR198" s="22">
        <f t="shared" si="73"/>
        <v>0</v>
      </c>
      <c r="AS198" s="5">
        <f t="shared" si="65"/>
        <v>0</v>
      </c>
      <c r="AT198" s="20">
        <f t="shared" si="66"/>
        <v>0</v>
      </c>
      <c r="AU198" s="3">
        <f>VLOOKUP($C198,'Team Fixtures'!$A$2:$Q$21,2,FALSE)</f>
        <v>0.17316017316017315</v>
      </c>
      <c r="AV198" s="3">
        <f>VLOOKUP($C198,'Team Fixtures'!$A$2:$V$21,20,FALSE)</f>
        <v>0.82101806239737274</v>
      </c>
      <c r="AW198" s="3">
        <f>VLOOKUP($C198,'Team Fixtures'!$A$2:$V$21,21,FALSE)</f>
        <v>-0.64785788923719956</v>
      </c>
      <c r="AX198" s="3" t="str">
        <f>VLOOKUP($C198,'Team Fixtures'!$A$2:$V$21,22,FALSE)</f>
        <v>A</v>
      </c>
      <c r="AY198" s="22">
        <f t="shared" si="74"/>
        <v>0</v>
      </c>
      <c r="AZ198" s="5">
        <f t="shared" si="75"/>
        <v>0</v>
      </c>
      <c r="BA198" s="20">
        <f t="shared" si="67"/>
        <v>0</v>
      </c>
      <c r="BB198" s="15">
        <f t="shared" si="68"/>
        <v>0</v>
      </c>
    </row>
    <row r="199" spans="1:54" x14ac:dyDescent="0.25">
      <c r="A199" t="str">
        <f>'Players Full'!CU199</f>
        <v>Yankuba Minteh</v>
      </c>
      <c r="B199" t="str">
        <f>VLOOKUP(_xlfn.CONCAT('Players Full'!AK199,'Players Full'!BV199),'Players Summarised'!$A$1:$T$1000,20,0)</f>
        <v>MID</v>
      </c>
      <c r="C199" t="str">
        <f>VLOOKUP('Players Full'!CF199,Teams!$A$1:$G$21,6,0)</f>
        <v>Brighton</v>
      </c>
      <c r="D199">
        <f>'Players Full'!BD199/10</f>
        <v>6</v>
      </c>
      <c r="E199" s="10">
        <f>IFERROR(VLOOKUP($A199,'Starting Lineups'!$A$2:$C$510,3,FALSE),0)</f>
        <v>1</v>
      </c>
      <c r="F199" s="5">
        <f>VLOOKUP(A199,'Score &amp; Assist'!$A$1:$G$2000,6,0)</f>
        <v>0.21994941163532386</v>
      </c>
      <c r="G199" s="5">
        <f t="shared" si="57"/>
        <v>0.01</v>
      </c>
      <c r="H199" s="5">
        <f t="shared" si="69"/>
        <v>0</v>
      </c>
      <c r="I199" s="5">
        <f>VLOOKUP(A199,'Score &amp; Assist'!$A$1:$G$2000,7,0)</f>
        <v>0.14652014652014653</v>
      </c>
      <c r="J199" s="5">
        <f>VLOOKUP(A199,'Yellow Card'!$C$1:$E$987,3,0)</f>
        <v>0.31746031746031744</v>
      </c>
      <c r="K199" s="5">
        <f>VLOOKUP(C199,'Team Clean Sheet'!$C$2:$F$21,4,0)</f>
        <v>0.31192660550458712</v>
      </c>
      <c r="L199" s="5">
        <f>VLOOKUP(C199,'Team Total Goals'!$D$2:$N$21,10,0)</f>
        <v>0.33734939759036142</v>
      </c>
      <c r="M199" s="5">
        <f>VLOOKUP(C199,'Team Total Goals'!$D$2:$N$21,11,0)</f>
        <v>4.6104928457869621E-2</v>
      </c>
      <c r="N199" s="5" t="e">
        <f>VLOOKUP(A199,'Goalkeeper Saves'!$D$2:$N$15,10,0)</f>
        <v>#N/A</v>
      </c>
      <c r="O199" s="5" t="e">
        <f>VLOOKUP(A199,'Goalkeeper Saves'!$D$2:$N$15,11,0)</f>
        <v>#N/A</v>
      </c>
      <c r="P199" s="5">
        <f>IF(B199="DEF",IFERROR(VLOOKUP(A199,'Defensive Contribution - DEF'!A197:H695,8,FALSE),'Defensive Contribution - DEF'!K$2),0)</f>
        <v>0</v>
      </c>
      <c r="Q199" s="5">
        <f>IF(B199="MID",IFERROR(VLOOKUP(A199,'Defensive Contribution - MID'!A$2:I$500,9,FALSE),'Defensive Contribution - MID'!L$2),0)</f>
        <v>0.3857500506789166</v>
      </c>
      <c r="R199" s="22">
        <f t="shared" si="70"/>
        <v>4.3552738871391616</v>
      </c>
      <c r="S199" s="5">
        <f t="shared" si="58"/>
        <v>8.1405752373287357E-2</v>
      </c>
      <c r="T199" s="20">
        <f t="shared" si="59"/>
        <v>4.5180853918857364</v>
      </c>
      <c r="U199" s="3">
        <f>VLOOKUP($C199,'Team Fixtures'!$A$2:$Q$21,2,FALSE)</f>
        <v>0.17316017316017315</v>
      </c>
      <c r="V199" s="3">
        <f>VLOOKUP($C199,'Team Fixtures'!$A$2:$Q$21,4,FALSE)</f>
        <v>8.6580086580086577E-2</v>
      </c>
      <c r="W199" s="3">
        <f>VLOOKUP($C199,'Team Fixtures'!$A$2:$Q$21,5,FALSE)</f>
        <v>8.6580086580086577E-2</v>
      </c>
      <c r="X199" s="3" t="str">
        <f>VLOOKUP($C199,'Team Fixtures'!$A$2:$Q$21,6,FALSE)</f>
        <v>A</v>
      </c>
      <c r="Y199" s="25">
        <f t="shared" si="60"/>
        <v>1.4876372835296698</v>
      </c>
      <c r="Z199" s="3">
        <f>VLOOKUP($C199,'Team Fixtures'!$A$2:$Q$21,2,FALSE)</f>
        <v>0.17316017316017315</v>
      </c>
      <c r="AA199" s="3">
        <f>VLOOKUP($C199,'Team Fixtures'!$A$2:$Q$21,8,FALSE)</f>
        <v>0.87939146110891264</v>
      </c>
      <c r="AB199" s="3">
        <f>VLOOKUP($C199,'Team Fixtures'!$A$2:$Q$21,9,FALSE)</f>
        <v>-0.70623128794873946</v>
      </c>
      <c r="AC199" s="3" t="str">
        <f>VLOOKUP($C199,'Team Fixtures'!$A$2:$Q$21,10,FALSE)</f>
        <v>H</v>
      </c>
      <c r="AD199" s="22">
        <f t="shared" si="71"/>
        <v>5.0352845367212442</v>
      </c>
      <c r="AE199" s="5">
        <f t="shared" si="61"/>
        <v>9.740096287275711E-2</v>
      </c>
      <c r="AF199" s="20">
        <f t="shared" si="62"/>
        <v>5.2300864624667582</v>
      </c>
      <c r="AG199" s="3">
        <f>VLOOKUP($C199,'Team Fixtures'!$A$2:$Q$21,2,FALSE)</f>
        <v>0.17316017316017315</v>
      </c>
      <c r="AH199" s="3">
        <f>VLOOKUP($C199,'Team Fixtures'!$A$2:$Q$21,12,FALSE)</f>
        <v>9.5238095238095233E-2</v>
      </c>
      <c r="AI199" s="3">
        <f>VLOOKUP($C199,'Team Fixtures'!$A$2:$Q$21,13,FALSE)</f>
        <v>7.792207792207792E-2</v>
      </c>
      <c r="AJ199" s="3" t="str">
        <f>VLOOKUP($C199,'Team Fixtures'!$A$2:$Q$21,14,FALSE)</f>
        <v>H</v>
      </c>
      <c r="AK199" s="22">
        <f t="shared" si="72"/>
        <v>5.0527825734673657</v>
      </c>
      <c r="AL199" s="5">
        <f t="shared" si="63"/>
        <v>9.7812551693099381E-2</v>
      </c>
      <c r="AM199" s="20">
        <f t="shared" si="64"/>
        <v>5.2484076768535646</v>
      </c>
      <c r="AN199" s="3">
        <f>VLOOKUP($C199,'Team Fixtures'!$A$2:$Q$21,2,FALSE)</f>
        <v>0.17316017316017315</v>
      </c>
      <c r="AO199" s="3">
        <f>VLOOKUP($C199,'Team Fixtures'!$A$2:$Q$21,16,FALSE)</f>
        <v>0.36350418029807341</v>
      </c>
      <c r="AP199" s="3">
        <f>VLOOKUP($C199,'Team Fixtures'!$A$2:$Q$21,17,FALSE)</f>
        <v>-0.19034400713790026</v>
      </c>
      <c r="AQ199" s="3" t="str">
        <f>VLOOKUP($C199,'Team Fixtures'!$A$2:$V$21,18,FALSE)</f>
        <v>H</v>
      </c>
      <c r="AR199" s="22">
        <f t="shared" si="73"/>
        <v>5.0467963340167392</v>
      </c>
      <c r="AS199" s="5">
        <f t="shared" si="65"/>
        <v>9.7671743368741751E-2</v>
      </c>
      <c r="AT199" s="20">
        <f t="shared" si="66"/>
        <v>5.2421398207542227</v>
      </c>
      <c r="AU199" s="3">
        <f>VLOOKUP($C199,'Team Fixtures'!$A$2:$Q$21,2,FALSE)</f>
        <v>0.17316017316017315</v>
      </c>
      <c r="AV199" s="3">
        <f>VLOOKUP($C199,'Team Fixtures'!$A$2:$V$21,20,FALSE)</f>
        <v>0.82101806239737274</v>
      </c>
      <c r="AW199" s="3">
        <f>VLOOKUP($C199,'Team Fixtures'!$A$2:$V$21,21,FALSE)</f>
        <v>-0.64785788923719956</v>
      </c>
      <c r="AX199" s="3" t="str">
        <f>VLOOKUP($C199,'Team Fixtures'!$A$2:$V$21,22,FALSE)</f>
        <v>A</v>
      </c>
      <c r="AY199" s="22">
        <f t="shared" si="74"/>
        <v>4.3388852274101746</v>
      </c>
      <c r="AZ199" s="5">
        <f t="shared" si="75"/>
        <v>8.1020258319142127E-2</v>
      </c>
      <c r="BA199" s="20">
        <f t="shared" si="67"/>
        <v>4.5009257440484589</v>
      </c>
      <c r="BB199" s="15">
        <f t="shared" si="68"/>
        <v>17.32109145781418</v>
      </c>
    </row>
    <row r="200" spans="1:54" x14ac:dyDescent="0.25">
      <c r="A200" t="str">
        <f>'Players Full'!CU200</f>
        <v>Julio Enciso EspÃ­nola</v>
      </c>
      <c r="B200" t="str">
        <f>VLOOKUP(_xlfn.CONCAT('Players Full'!AK200,'Players Full'!BV200),'Players Summarised'!$A$1:$T$1000,20,0)</f>
        <v>MID</v>
      </c>
      <c r="C200" t="str">
        <f>VLOOKUP('Players Full'!CF200,Teams!$A$1:$G$21,6,0)</f>
        <v>Brighton</v>
      </c>
      <c r="D200">
        <f>'Players Full'!BD200/10</f>
        <v>5.5</v>
      </c>
      <c r="E200" s="10">
        <f>IFERROR(VLOOKUP($A200,'Starting Lineups'!$A$2:$C$510,3,FALSE),0)</f>
        <v>0</v>
      </c>
      <c r="F200" s="5" t="e">
        <f>VLOOKUP(A200,'Score &amp; Assist'!$A$1:$G$2000,6,0)</f>
        <v>#N/A</v>
      </c>
      <c r="G200" s="5" t="e">
        <f t="shared" si="57"/>
        <v>#N/A</v>
      </c>
      <c r="H200" s="5" t="e">
        <f t="shared" si="69"/>
        <v>#N/A</v>
      </c>
      <c r="I200" s="5" t="e">
        <f>VLOOKUP(A200,'Score &amp; Assist'!$A$1:$G$2000,7,0)</f>
        <v>#N/A</v>
      </c>
      <c r="J200" s="5" t="e">
        <f>VLOOKUP(A200,'Yellow Card'!$C$1:$E$987,3,0)</f>
        <v>#N/A</v>
      </c>
      <c r="K200" s="5">
        <f>VLOOKUP(C200,'Team Clean Sheet'!$C$2:$F$21,4,0)</f>
        <v>0.31192660550458712</v>
      </c>
      <c r="L200" s="5">
        <f>VLOOKUP(C200,'Team Total Goals'!$D$2:$N$21,10,0)</f>
        <v>0.33734939759036142</v>
      </c>
      <c r="M200" s="5">
        <f>VLOOKUP(C200,'Team Total Goals'!$D$2:$N$21,11,0)</f>
        <v>4.6104928457869621E-2</v>
      </c>
      <c r="N200" s="5" t="e">
        <f>VLOOKUP(A200,'Goalkeeper Saves'!$D$2:$N$15,10,0)</f>
        <v>#N/A</v>
      </c>
      <c r="O200" s="5" t="e">
        <f>VLOOKUP(A200,'Goalkeeper Saves'!$D$2:$N$15,11,0)</f>
        <v>#N/A</v>
      </c>
      <c r="P200" s="5">
        <f>IF(B200="DEF",IFERROR(VLOOKUP(A200,'Defensive Contribution - DEF'!A198:H696,8,FALSE),'Defensive Contribution - DEF'!K$2),0)</f>
        <v>0</v>
      </c>
      <c r="Q200" s="5">
        <f>IF(B200="MID",IFERROR(VLOOKUP(A200,'Defensive Contribution - MID'!A$2:I$500,9,FALSE),'Defensive Contribution - MID'!L$2),0)</f>
        <v>0.3857500506789166</v>
      </c>
      <c r="R200" s="22">
        <f t="shared" si="70"/>
        <v>0</v>
      </c>
      <c r="S200" s="5">
        <f t="shared" si="58"/>
        <v>0</v>
      </c>
      <c r="T200" s="20">
        <f t="shared" si="59"/>
        <v>0</v>
      </c>
      <c r="U200" s="3">
        <f>VLOOKUP($C200,'Team Fixtures'!$A$2:$Q$21,2,FALSE)</f>
        <v>0.17316017316017315</v>
      </c>
      <c r="V200" s="3">
        <f>VLOOKUP($C200,'Team Fixtures'!$A$2:$Q$21,4,FALSE)</f>
        <v>8.6580086580086577E-2</v>
      </c>
      <c r="W200" s="3">
        <f>VLOOKUP($C200,'Team Fixtures'!$A$2:$Q$21,5,FALSE)</f>
        <v>8.6580086580086577E-2</v>
      </c>
      <c r="X200" s="3" t="str">
        <f>VLOOKUP($C200,'Team Fixtures'!$A$2:$Q$21,6,FALSE)</f>
        <v>A</v>
      </c>
      <c r="Y200" s="25">
        <f t="shared" si="60"/>
        <v>0</v>
      </c>
      <c r="Z200" s="3">
        <f>VLOOKUP($C200,'Team Fixtures'!$A$2:$Q$21,2,FALSE)</f>
        <v>0.17316017316017315</v>
      </c>
      <c r="AA200" s="3">
        <f>VLOOKUP($C200,'Team Fixtures'!$A$2:$Q$21,8,FALSE)</f>
        <v>0.87939146110891264</v>
      </c>
      <c r="AB200" s="3">
        <f>VLOOKUP($C200,'Team Fixtures'!$A$2:$Q$21,9,FALSE)</f>
        <v>-0.70623128794873946</v>
      </c>
      <c r="AC200" s="3" t="str">
        <f>VLOOKUP($C200,'Team Fixtures'!$A$2:$Q$21,10,FALSE)</f>
        <v>H</v>
      </c>
      <c r="AD200" s="22">
        <f t="shared" si="71"/>
        <v>0</v>
      </c>
      <c r="AE200" s="5">
        <f t="shared" si="61"/>
        <v>0</v>
      </c>
      <c r="AF200" s="20">
        <f t="shared" si="62"/>
        <v>0</v>
      </c>
      <c r="AG200" s="3">
        <f>VLOOKUP($C200,'Team Fixtures'!$A$2:$Q$21,2,FALSE)</f>
        <v>0.17316017316017315</v>
      </c>
      <c r="AH200" s="3">
        <f>VLOOKUP($C200,'Team Fixtures'!$A$2:$Q$21,12,FALSE)</f>
        <v>9.5238095238095233E-2</v>
      </c>
      <c r="AI200" s="3">
        <f>VLOOKUP($C200,'Team Fixtures'!$A$2:$Q$21,13,FALSE)</f>
        <v>7.792207792207792E-2</v>
      </c>
      <c r="AJ200" s="3" t="str">
        <f>VLOOKUP($C200,'Team Fixtures'!$A$2:$Q$21,14,FALSE)</f>
        <v>H</v>
      </c>
      <c r="AK200" s="22">
        <f t="shared" si="72"/>
        <v>0</v>
      </c>
      <c r="AL200" s="5">
        <f t="shared" si="63"/>
        <v>0</v>
      </c>
      <c r="AM200" s="20">
        <f t="shared" si="64"/>
        <v>0</v>
      </c>
      <c r="AN200" s="3">
        <f>VLOOKUP($C200,'Team Fixtures'!$A$2:$Q$21,2,FALSE)</f>
        <v>0.17316017316017315</v>
      </c>
      <c r="AO200" s="3">
        <f>VLOOKUP($C200,'Team Fixtures'!$A$2:$Q$21,16,FALSE)</f>
        <v>0.36350418029807341</v>
      </c>
      <c r="AP200" s="3">
        <f>VLOOKUP($C200,'Team Fixtures'!$A$2:$Q$21,17,FALSE)</f>
        <v>-0.19034400713790026</v>
      </c>
      <c r="AQ200" s="3" t="str">
        <f>VLOOKUP($C200,'Team Fixtures'!$A$2:$V$21,18,FALSE)</f>
        <v>H</v>
      </c>
      <c r="AR200" s="22">
        <f t="shared" si="73"/>
        <v>0</v>
      </c>
      <c r="AS200" s="5">
        <f t="shared" si="65"/>
        <v>0</v>
      </c>
      <c r="AT200" s="20">
        <f t="shared" si="66"/>
        <v>0</v>
      </c>
      <c r="AU200" s="3">
        <f>VLOOKUP($C200,'Team Fixtures'!$A$2:$Q$21,2,FALSE)</f>
        <v>0.17316017316017315</v>
      </c>
      <c r="AV200" s="3">
        <f>VLOOKUP($C200,'Team Fixtures'!$A$2:$V$21,20,FALSE)</f>
        <v>0.82101806239737274</v>
      </c>
      <c r="AW200" s="3">
        <f>VLOOKUP($C200,'Team Fixtures'!$A$2:$V$21,21,FALSE)</f>
        <v>-0.64785788923719956</v>
      </c>
      <c r="AX200" s="3" t="str">
        <f>VLOOKUP($C200,'Team Fixtures'!$A$2:$V$21,22,FALSE)</f>
        <v>A</v>
      </c>
      <c r="AY200" s="22">
        <f t="shared" si="74"/>
        <v>0</v>
      </c>
      <c r="AZ200" s="5">
        <f t="shared" si="75"/>
        <v>0</v>
      </c>
      <c r="BA200" s="20">
        <f t="shared" si="67"/>
        <v>0</v>
      </c>
      <c r="BB200" s="15">
        <f t="shared" si="68"/>
        <v>0</v>
      </c>
    </row>
    <row r="201" spans="1:54" x14ac:dyDescent="0.25">
      <c r="A201" t="str">
        <f>'Players Full'!CU201</f>
        <v>Brajan Gruda</v>
      </c>
      <c r="B201" t="str">
        <f>VLOOKUP(_xlfn.CONCAT('Players Full'!AK201,'Players Full'!BV201),'Players Summarised'!$A$1:$T$1000,20,0)</f>
        <v>MID</v>
      </c>
      <c r="C201" t="str">
        <f>VLOOKUP('Players Full'!CF201,Teams!$A$1:$G$21,6,0)</f>
        <v>Brighton</v>
      </c>
      <c r="D201">
        <f>'Players Full'!BD201/10</f>
        <v>5.5</v>
      </c>
      <c r="E201" s="10">
        <f>IFERROR(VLOOKUP($A201,'Starting Lineups'!$A$2:$C$510,3,FALSE),0)</f>
        <v>0</v>
      </c>
      <c r="F201" s="5">
        <f>VLOOKUP(A201,'Score &amp; Assist'!$A$1:$G$2000,6,0)</f>
        <v>0.15873015873015872</v>
      </c>
      <c r="G201" s="5">
        <f t="shared" si="57"/>
        <v>0.01</v>
      </c>
      <c r="H201" s="5">
        <f t="shared" si="69"/>
        <v>0</v>
      </c>
      <c r="I201" s="5">
        <f>VLOOKUP(A201,'Score &amp; Assist'!$A$1:$G$2000,7,0)</f>
        <v>0.13605442176870747</v>
      </c>
      <c r="J201" s="5">
        <f>VLOOKUP(A201,'Yellow Card'!$C$1:$E$987,3,0)</f>
        <v>0.19047619047619047</v>
      </c>
      <c r="K201" s="5">
        <f>VLOOKUP(C201,'Team Clean Sheet'!$C$2:$F$21,4,0)</f>
        <v>0.31192660550458712</v>
      </c>
      <c r="L201" s="5">
        <f>VLOOKUP(C201,'Team Total Goals'!$D$2:$N$21,10,0)</f>
        <v>0.33734939759036142</v>
      </c>
      <c r="M201" s="5">
        <f>VLOOKUP(C201,'Team Total Goals'!$D$2:$N$21,11,0)</f>
        <v>4.6104928457869621E-2</v>
      </c>
      <c r="N201" s="5" t="e">
        <f>VLOOKUP(A201,'Goalkeeper Saves'!$D$2:$N$15,10,0)</f>
        <v>#N/A</v>
      </c>
      <c r="O201" s="5" t="e">
        <f>VLOOKUP(A201,'Goalkeeper Saves'!$D$2:$N$15,11,0)</f>
        <v>#N/A</v>
      </c>
      <c r="P201" s="5">
        <f>IF(B201="DEF",IFERROR(VLOOKUP(A201,'Defensive Contribution - DEF'!A199:H697,8,FALSE),'Defensive Contribution - DEF'!K$2),0)</f>
        <v>0</v>
      </c>
      <c r="Q201" s="5">
        <f>IF(B201="MID",IFERROR(VLOOKUP(A201,'Defensive Contribution - MID'!A$2:I$500,9,FALSE),'Defensive Contribution - MID'!L$2),0)</f>
        <v>0.3857500506789166</v>
      </c>
      <c r="R201" s="22">
        <f t="shared" si="70"/>
        <v>0</v>
      </c>
      <c r="S201" s="5">
        <f t="shared" si="58"/>
        <v>0</v>
      </c>
      <c r="T201" s="20">
        <f t="shared" si="59"/>
        <v>0</v>
      </c>
      <c r="U201" s="3">
        <f>VLOOKUP($C201,'Team Fixtures'!$A$2:$Q$21,2,FALSE)</f>
        <v>0.17316017316017315</v>
      </c>
      <c r="V201" s="3">
        <f>VLOOKUP($C201,'Team Fixtures'!$A$2:$Q$21,4,FALSE)</f>
        <v>8.6580086580086577E-2</v>
      </c>
      <c r="W201" s="3">
        <f>VLOOKUP($C201,'Team Fixtures'!$A$2:$Q$21,5,FALSE)</f>
        <v>8.6580086580086577E-2</v>
      </c>
      <c r="X201" s="3" t="str">
        <f>VLOOKUP($C201,'Team Fixtures'!$A$2:$Q$21,6,FALSE)</f>
        <v>A</v>
      </c>
      <c r="Y201" s="25">
        <f t="shared" si="60"/>
        <v>0</v>
      </c>
      <c r="Z201" s="3">
        <f>VLOOKUP($C201,'Team Fixtures'!$A$2:$Q$21,2,FALSE)</f>
        <v>0.17316017316017315</v>
      </c>
      <c r="AA201" s="3">
        <f>VLOOKUP($C201,'Team Fixtures'!$A$2:$Q$21,8,FALSE)</f>
        <v>0.87939146110891264</v>
      </c>
      <c r="AB201" s="3">
        <f>VLOOKUP($C201,'Team Fixtures'!$A$2:$Q$21,9,FALSE)</f>
        <v>-0.70623128794873946</v>
      </c>
      <c r="AC201" s="3" t="str">
        <f>VLOOKUP($C201,'Team Fixtures'!$A$2:$Q$21,10,FALSE)</f>
        <v>H</v>
      </c>
      <c r="AD201" s="22">
        <f t="shared" si="71"/>
        <v>0</v>
      </c>
      <c r="AE201" s="5">
        <f t="shared" si="61"/>
        <v>0</v>
      </c>
      <c r="AF201" s="20">
        <f t="shared" si="62"/>
        <v>0</v>
      </c>
      <c r="AG201" s="3">
        <f>VLOOKUP($C201,'Team Fixtures'!$A$2:$Q$21,2,FALSE)</f>
        <v>0.17316017316017315</v>
      </c>
      <c r="AH201" s="3">
        <f>VLOOKUP($C201,'Team Fixtures'!$A$2:$Q$21,12,FALSE)</f>
        <v>9.5238095238095233E-2</v>
      </c>
      <c r="AI201" s="3">
        <f>VLOOKUP($C201,'Team Fixtures'!$A$2:$Q$21,13,FALSE)</f>
        <v>7.792207792207792E-2</v>
      </c>
      <c r="AJ201" s="3" t="str">
        <f>VLOOKUP($C201,'Team Fixtures'!$A$2:$Q$21,14,FALSE)</f>
        <v>H</v>
      </c>
      <c r="AK201" s="22">
        <f t="shared" si="72"/>
        <v>0</v>
      </c>
      <c r="AL201" s="5">
        <f t="shared" si="63"/>
        <v>0</v>
      </c>
      <c r="AM201" s="20">
        <f t="shared" si="64"/>
        <v>0</v>
      </c>
      <c r="AN201" s="3">
        <f>VLOOKUP($C201,'Team Fixtures'!$A$2:$Q$21,2,FALSE)</f>
        <v>0.17316017316017315</v>
      </c>
      <c r="AO201" s="3">
        <f>VLOOKUP($C201,'Team Fixtures'!$A$2:$Q$21,16,FALSE)</f>
        <v>0.36350418029807341</v>
      </c>
      <c r="AP201" s="3">
        <f>VLOOKUP($C201,'Team Fixtures'!$A$2:$Q$21,17,FALSE)</f>
        <v>-0.19034400713790026</v>
      </c>
      <c r="AQ201" s="3" t="str">
        <f>VLOOKUP($C201,'Team Fixtures'!$A$2:$V$21,18,FALSE)</f>
        <v>H</v>
      </c>
      <c r="AR201" s="22">
        <f t="shared" si="73"/>
        <v>0</v>
      </c>
      <c r="AS201" s="5">
        <f t="shared" si="65"/>
        <v>0</v>
      </c>
      <c r="AT201" s="20">
        <f t="shared" si="66"/>
        <v>0</v>
      </c>
      <c r="AU201" s="3">
        <f>VLOOKUP($C201,'Team Fixtures'!$A$2:$Q$21,2,FALSE)</f>
        <v>0.17316017316017315</v>
      </c>
      <c r="AV201" s="3">
        <f>VLOOKUP($C201,'Team Fixtures'!$A$2:$V$21,20,FALSE)</f>
        <v>0.82101806239737274</v>
      </c>
      <c r="AW201" s="3">
        <f>VLOOKUP($C201,'Team Fixtures'!$A$2:$V$21,21,FALSE)</f>
        <v>-0.64785788923719956</v>
      </c>
      <c r="AX201" s="3" t="str">
        <f>VLOOKUP($C201,'Team Fixtures'!$A$2:$V$21,22,FALSE)</f>
        <v>A</v>
      </c>
      <c r="AY201" s="22">
        <f t="shared" si="74"/>
        <v>0</v>
      </c>
      <c r="AZ201" s="5">
        <f t="shared" si="75"/>
        <v>0</v>
      </c>
      <c r="BA201" s="20">
        <f t="shared" si="67"/>
        <v>0</v>
      </c>
      <c r="BB201" s="15">
        <f t="shared" si="68"/>
        <v>0</v>
      </c>
    </row>
    <row r="202" spans="1:54" x14ac:dyDescent="0.25">
      <c r="A202" t="str">
        <f>'Players Full'!CU202</f>
        <v>Jack Hinshelwood</v>
      </c>
      <c r="B202" t="str">
        <f>VLOOKUP(_xlfn.CONCAT('Players Full'!AK202,'Players Full'!BV202),'Players Summarised'!$A$1:$T$1000,20,0)</f>
        <v>MID</v>
      </c>
      <c r="C202" t="str">
        <f>VLOOKUP('Players Full'!CF202,Teams!$A$1:$G$21,6,0)</f>
        <v>Brighton</v>
      </c>
      <c r="D202">
        <f>'Players Full'!BD202/10</f>
        <v>5.5</v>
      </c>
      <c r="E202" s="10">
        <f>IFERROR(VLOOKUP($A202,'Starting Lineups'!$A$2:$C$510,3,FALSE),0)</f>
        <v>0</v>
      </c>
      <c r="F202" s="5">
        <f>VLOOKUP(A202,'Score &amp; Assist'!$A$1:$G$2000,6,0)</f>
        <v>9.5238095238095233E-2</v>
      </c>
      <c r="G202" s="5">
        <f t="shared" si="57"/>
        <v>0.01</v>
      </c>
      <c r="H202" s="5">
        <f t="shared" si="69"/>
        <v>0</v>
      </c>
      <c r="I202" s="5">
        <f>VLOOKUP(A202,'Score &amp; Assist'!$A$1:$G$2000,7,0)</f>
        <v>7.3260073260073263E-2</v>
      </c>
      <c r="J202" s="5">
        <f>VLOOKUP(A202,'Yellow Card'!$C$1:$E$987,3,0)</f>
        <v>0.19047619047619047</v>
      </c>
      <c r="K202" s="5">
        <f>VLOOKUP(C202,'Team Clean Sheet'!$C$2:$F$21,4,0)</f>
        <v>0.31192660550458712</v>
      </c>
      <c r="L202" s="5">
        <f>VLOOKUP(C202,'Team Total Goals'!$D$2:$N$21,10,0)</f>
        <v>0.33734939759036142</v>
      </c>
      <c r="M202" s="5">
        <f>VLOOKUP(C202,'Team Total Goals'!$D$2:$N$21,11,0)</f>
        <v>4.6104928457869621E-2</v>
      </c>
      <c r="N202" s="5" t="e">
        <f>VLOOKUP(A202,'Goalkeeper Saves'!$D$2:$N$15,10,0)</f>
        <v>#N/A</v>
      </c>
      <c r="O202" s="5" t="e">
        <f>VLOOKUP(A202,'Goalkeeper Saves'!$D$2:$N$15,11,0)</f>
        <v>#N/A</v>
      </c>
      <c r="P202" s="5">
        <f>IF(B202="DEF",IFERROR(VLOOKUP(A202,'Defensive Contribution - DEF'!A200:H698,8,FALSE),'Defensive Contribution - DEF'!K$2),0)</f>
        <v>0</v>
      </c>
      <c r="Q202" s="5">
        <f>IF(B202="MID",IFERROR(VLOOKUP(A202,'Defensive Contribution - MID'!A$2:I$500,9,FALSE),'Defensive Contribution - MID'!L$2),0)</f>
        <v>0.3857500506789166</v>
      </c>
      <c r="R202" s="22">
        <f t="shared" si="70"/>
        <v>0</v>
      </c>
      <c r="S202" s="5">
        <f t="shared" si="58"/>
        <v>0</v>
      </c>
      <c r="T202" s="20">
        <f t="shared" si="59"/>
        <v>0</v>
      </c>
      <c r="U202" s="3">
        <f>VLOOKUP($C202,'Team Fixtures'!$A$2:$Q$21,2,FALSE)</f>
        <v>0.17316017316017315</v>
      </c>
      <c r="V202" s="3">
        <f>VLOOKUP($C202,'Team Fixtures'!$A$2:$Q$21,4,FALSE)</f>
        <v>8.6580086580086577E-2</v>
      </c>
      <c r="W202" s="3">
        <f>VLOOKUP($C202,'Team Fixtures'!$A$2:$Q$21,5,FALSE)</f>
        <v>8.6580086580086577E-2</v>
      </c>
      <c r="X202" s="3" t="str">
        <f>VLOOKUP($C202,'Team Fixtures'!$A$2:$Q$21,6,FALSE)</f>
        <v>A</v>
      </c>
      <c r="Y202" s="25">
        <f t="shared" si="60"/>
        <v>0</v>
      </c>
      <c r="Z202" s="3">
        <f>VLOOKUP($C202,'Team Fixtures'!$A$2:$Q$21,2,FALSE)</f>
        <v>0.17316017316017315</v>
      </c>
      <c r="AA202" s="3">
        <f>VLOOKUP($C202,'Team Fixtures'!$A$2:$Q$21,8,FALSE)</f>
        <v>0.87939146110891264</v>
      </c>
      <c r="AB202" s="3">
        <f>VLOOKUP($C202,'Team Fixtures'!$A$2:$Q$21,9,FALSE)</f>
        <v>-0.70623128794873946</v>
      </c>
      <c r="AC202" s="3" t="str">
        <f>VLOOKUP($C202,'Team Fixtures'!$A$2:$Q$21,10,FALSE)</f>
        <v>H</v>
      </c>
      <c r="AD202" s="22">
        <f t="shared" si="71"/>
        <v>0</v>
      </c>
      <c r="AE202" s="5">
        <f t="shared" si="61"/>
        <v>0</v>
      </c>
      <c r="AF202" s="20">
        <f t="shared" si="62"/>
        <v>0</v>
      </c>
      <c r="AG202" s="3">
        <f>VLOOKUP($C202,'Team Fixtures'!$A$2:$Q$21,2,FALSE)</f>
        <v>0.17316017316017315</v>
      </c>
      <c r="AH202" s="3">
        <f>VLOOKUP($C202,'Team Fixtures'!$A$2:$Q$21,12,FALSE)</f>
        <v>9.5238095238095233E-2</v>
      </c>
      <c r="AI202" s="3">
        <f>VLOOKUP($C202,'Team Fixtures'!$A$2:$Q$21,13,FALSE)</f>
        <v>7.792207792207792E-2</v>
      </c>
      <c r="AJ202" s="3" t="str">
        <f>VLOOKUP($C202,'Team Fixtures'!$A$2:$Q$21,14,FALSE)</f>
        <v>H</v>
      </c>
      <c r="AK202" s="22">
        <f t="shared" si="72"/>
        <v>0</v>
      </c>
      <c r="AL202" s="5">
        <f t="shared" si="63"/>
        <v>0</v>
      </c>
      <c r="AM202" s="20">
        <f t="shared" si="64"/>
        <v>0</v>
      </c>
      <c r="AN202" s="3">
        <f>VLOOKUP($C202,'Team Fixtures'!$A$2:$Q$21,2,FALSE)</f>
        <v>0.17316017316017315</v>
      </c>
      <c r="AO202" s="3">
        <f>VLOOKUP($C202,'Team Fixtures'!$A$2:$Q$21,16,FALSE)</f>
        <v>0.36350418029807341</v>
      </c>
      <c r="AP202" s="3">
        <f>VLOOKUP($C202,'Team Fixtures'!$A$2:$Q$21,17,FALSE)</f>
        <v>-0.19034400713790026</v>
      </c>
      <c r="AQ202" s="3" t="str">
        <f>VLOOKUP($C202,'Team Fixtures'!$A$2:$V$21,18,FALSE)</f>
        <v>H</v>
      </c>
      <c r="AR202" s="22">
        <f t="shared" si="73"/>
        <v>0</v>
      </c>
      <c r="AS202" s="5">
        <f t="shared" si="65"/>
        <v>0</v>
      </c>
      <c r="AT202" s="20">
        <f t="shared" si="66"/>
        <v>0</v>
      </c>
      <c r="AU202" s="3">
        <f>VLOOKUP($C202,'Team Fixtures'!$A$2:$Q$21,2,FALSE)</f>
        <v>0.17316017316017315</v>
      </c>
      <c r="AV202" s="3">
        <f>VLOOKUP($C202,'Team Fixtures'!$A$2:$V$21,20,FALSE)</f>
        <v>0.82101806239737274</v>
      </c>
      <c r="AW202" s="3">
        <f>VLOOKUP($C202,'Team Fixtures'!$A$2:$V$21,21,FALSE)</f>
        <v>-0.64785788923719956</v>
      </c>
      <c r="AX202" s="3" t="str">
        <f>VLOOKUP($C202,'Team Fixtures'!$A$2:$V$21,22,FALSE)</f>
        <v>A</v>
      </c>
      <c r="AY202" s="22">
        <f t="shared" si="74"/>
        <v>0</v>
      </c>
      <c r="AZ202" s="5">
        <f t="shared" si="75"/>
        <v>0</v>
      </c>
      <c r="BA202" s="20">
        <f t="shared" si="67"/>
        <v>0</v>
      </c>
      <c r="BB202" s="15">
        <f t="shared" si="68"/>
        <v>0</v>
      </c>
    </row>
    <row r="203" spans="1:54" x14ac:dyDescent="0.25">
      <c r="A203" t="str">
        <f>'Players Full'!CU203</f>
        <v>Matt O'Riley</v>
      </c>
      <c r="B203" t="str">
        <f>VLOOKUP(_xlfn.CONCAT('Players Full'!AK203,'Players Full'!BV203),'Players Summarised'!$A$1:$T$1000,20,0)</f>
        <v>MID</v>
      </c>
      <c r="C203" t="str">
        <f>VLOOKUP('Players Full'!CF203,Teams!$A$1:$G$21,6,0)</f>
        <v>Brighton</v>
      </c>
      <c r="D203">
        <f>'Players Full'!BD203/10</f>
        <v>5.5</v>
      </c>
      <c r="E203" s="10">
        <f>IFERROR(VLOOKUP($A203,'Starting Lineups'!$A$2:$C$510,3,FALSE),0)</f>
        <v>1</v>
      </c>
      <c r="F203" s="5">
        <f>VLOOKUP(A203,'Score &amp; Assist'!$A$1:$G$2000,6,0)</f>
        <v>0.25396825396825395</v>
      </c>
      <c r="G203" s="5">
        <f t="shared" si="57"/>
        <v>0.01</v>
      </c>
      <c r="H203" s="5">
        <f t="shared" si="69"/>
        <v>0</v>
      </c>
      <c r="I203" s="5">
        <f>VLOOKUP(A203,'Score &amp; Assist'!$A$1:$G$2000,7,0)</f>
        <v>0.15873015873015872</v>
      </c>
      <c r="J203" s="5">
        <f>VLOOKUP(A203,'Yellow Card'!$C$1:$E$987,3,0)</f>
        <v>0.10025062656641603</v>
      </c>
      <c r="K203" s="5">
        <f>VLOOKUP(C203,'Team Clean Sheet'!$C$2:$F$21,4,0)</f>
        <v>0.31192660550458712</v>
      </c>
      <c r="L203" s="5">
        <f>VLOOKUP(C203,'Team Total Goals'!$D$2:$N$21,10,0)</f>
        <v>0.33734939759036142</v>
      </c>
      <c r="M203" s="5">
        <f>VLOOKUP(C203,'Team Total Goals'!$D$2:$N$21,11,0)</f>
        <v>4.6104928457869621E-2</v>
      </c>
      <c r="N203" s="5" t="e">
        <f>VLOOKUP(A203,'Goalkeeper Saves'!$D$2:$N$15,10,0)</f>
        <v>#N/A</v>
      </c>
      <c r="O203" s="5" t="e">
        <f>VLOOKUP(A203,'Goalkeeper Saves'!$D$2:$N$15,11,0)</f>
        <v>#N/A</v>
      </c>
      <c r="P203" s="5">
        <f>IF(B203="DEF",IFERROR(VLOOKUP(A203,'Defensive Contribution - DEF'!A201:H699,8,FALSE),'Defensive Contribution - DEF'!K$2),0)</f>
        <v>0</v>
      </c>
      <c r="Q203" s="5">
        <f>IF(B203="MID",IFERROR(VLOOKUP(A203,'Defensive Contribution - MID'!A$2:I$500,9,FALSE),'Defensive Contribution - MID'!L$2),0)</f>
        <v>0.22124549916594294</v>
      </c>
      <c r="R203" s="22">
        <f t="shared" si="70"/>
        <v>4.4501987233018028</v>
      </c>
      <c r="S203" s="5">
        <f t="shared" si="58"/>
        <v>8.3638574369505003E-2</v>
      </c>
      <c r="T203" s="20">
        <f t="shared" si="59"/>
        <v>4.6174758720408127</v>
      </c>
      <c r="U203" s="3">
        <f>VLOOKUP($C203,'Team Fixtures'!$A$2:$Q$21,2,FALSE)</f>
        <v>0.17316017316017315</v>
      </c>
      <c r="V203" s="3">
        <f>VLOOKUP($C203,'Team Fixtures'!$A$2:$Q$21,4,FALSE)</f>
        <v>8.6580086580086577E-2</v>
      </c>
      <c r="W203" s="3">
        <f>VLOOKUP($C203,'Team Fixtures'!$A$2:$Q$21,5,FALSE)</f>
        <v>8.6580086580086577E-2</v>
      </c>
      <c r="X203" s="3" t="str">
        <f>VLOOKUP($C203,'Team Fixtures'!$A$2:$Q$21,6,FALSE)</f>
        <v>A</v>
      </c>
      <c r="Y203" s="25">
        <f t="shared" si="60"/>
        <v>1.5200608989136495</v>
      </c>
      <c r="Z203" s="3">
        <f>VLOOKUP($C203,'Team Fixtures'!$A$2:$Q$21,2,FALSE)</f>
        <v>0.17316017316017315</v>
      </c>
      <c r="AA203" s="3">
        <f>VLOOKUP($C203,'Team Fixtures'!$A$2:$Q$21,8,FALSE)</f>
        <v>0.87939146110891264</v>
      </c>
      <c r="AB203" s="3">
        <f>VLOOKUP($C203,'Team Fixtures'!$A$2:$Q$21,9,FALSE)</f>
        <v>-0.70623128794873946</v>
      </c>
      <c r="AC203" s="3" t="str">
        <f>VLOOKUP($C203,'Team Fixtures'!$A$2:$Q$21,10,FALSE)</f>
        <v>H</v>
      </c>
      <c r="AD203" s="22">
        <f t="shared" si="71"/>
        <v>5.1450304613327758</v>
      </c>
      <c r="AE203" s="5">
        <f t="shared" si="61"/>
        <v>9.9982406511469557E-2</v>
      </c>
      <c r="AF203" s="20">
        <f t="shared" si="62"/>
        <v>5.344995274355715</v>
      </c>
      <c r="AG203" s="3">
        <f>VLOOKUP($C203,'Team Fixtures'!$A$2:$Q$21,2,FALSE)</f>
        <v>0.17316017316017315</v>
      </c>
      <c r="AH203" s="3">
        <f>VLOOKUP($C203,'Team Fixtures'!$A$2:$Q$21,12,FALSE)</f>
        <v>9.5238095238095233E-2</v>
      </c>
      <c r="AI203" s="3">
        <f>VLOOKUP($C203,'Team Fixtures'!$A$2:$Q$21,13,FALSE)</f>
        <v>7.792207792207792E-2</v>
      </c>
      <c r="AJ203" s="3" t="str">
        <f>VLOOKUP($C203,'Team Fixtures'!$A$2:$Q$21,14,FALSE)</f>
        <v>H</v>
      </c>
      <c r="AK203" s="22">
        <f t="shared" si="72"/>
        <v>5.1629098743859521</v>
      </c>
      <c r="AL203" s="5">
        <f t="shared" si="63"/>
        <v>0.10040296606530637</v>
      </c>
      <c r="AM203" s="20">
        <f t="shared" si="64"/>
        <v>5.3637158065165647</v>
      </c>
      <c r="AN203" s="3">
        <f>VLOOKUP($C203,'Team Fixtures'!$A$2:$Q$21,2,FALSE)</f>
        <v>0.17316017316017315</v>
      </c>
      <c r="AO203" s="3">
        <f>VLOOKUP($C203,'Team Fixtures'!$A$2:$Q$21,16,FALSE)</f>
        <v>0.36350418029807341</v>
      </c>
      <c r="AP203" s="3">
        <f>VLOOKUP($C203,'Team Fixtures'!$A$2:$Q$21,17,FALSE)</f>
        <v>-0.19034400713790026</v>
      </c>
      <c r="AQ203" s="3" t="str">
        <f>VLOOKUP($C203,'Team Fixtures'!$A$2:$V$21,18,FALSE)</f>
        <v>H</v>
      </c>
      <c r="AR203" s="22">
        <f t="shared" si="73"/>
        <v>5.1567931625898877</v>
      </c>
      <c r="AS203" s="5">
        <f t="shared" si="65"/>
        <v>0.10025908877043935</v>
      </c>
      <c r="AT203" s="20">
        <f t="shared" si="66"/>
        <v>5.3573113401307664</v>
      </c>
      <c r="AU203" s="3">
        <f>VLOOKUP($C203,'Team Fixtures'!$A$2:$Q$21,2,FALSE)</f>
        <v>0.17316017316017315</v>
      </c>
      <c r="AV203" s="3">
        <f>VLOOKUP($C203,'Team Fixtures'!$A$2:$V$21,20,FALSE)</f>
        <v>0.82101806239737274</v>
      </c>
      <c r="AW203" s="3">
        <f>VLOOKUP($C203,'Team Fixtures'!$A$2:$V$21,21,FALSE)</f>
        <v>-0.64785788923719956</v>
      </c>
      <c r="AX203" s="3" t="str">
        <f>VLOOKUP($C203,'Team Fixtures'!$A$2:$V$21,22,FALSE)</f>
        <v>A</v>
      </c>
      <c r="AY203" s="22">
        <f t="shared" si="74"/>
        <v>4.4334528665560464</v>
      </c>
      <c r="AZ203" s="5">
        <f t="shared" si="75"/>
        <v>8.3244678327131325E-2</v>
      </c>
      <c r="BA203" s="20">
        <f t="shared" si="67"/>
        <v>4.5999422232103093</v>
      </c>
      <c r="BB203" s="15">
        <f t="shared" si="68"/>
        <v>17.701821046160809</v>
      </c>
    </row>
    <row r="204" spans="1:54" x14ac:dyDescent="0.25">
      <c r="A204" t="str">
        <f>'Players Full'!CU204</f>
        <v>Abdallah Sima</v>
      </c>
      <c r="B204" t="str">
        <f>VLOOKUP(_xlfn.CONCAT('Players Full'!AK204,'Players Full'!BV204),'Players Summarised'!$A$1:$T$1000,20,0)</f>
        <v>MID</v>
      </c>
      <c r="C204" t="str">
        <f>VLOOKUP('Players Full'!CF204,Teams!$A$1:$G$21,6,0)</f>
        <v>Brighton</v>
      </c>
      <c r="D204">
        <f>'Players Full'!BD204/10</f>
        <v>5.5</v>
      </c>
      <c r="E204" s="10">
        <f>IFERROR(VLOOKUP($A204,'Starting Lineups'!$A$2:$C$510,3,FALSE),0)</f>
        <v>0</v>
      </c>
      <c r="F204" s="5" t="e">
        <f>VLOOKUP(A204,'Score &amp; Assist'!$A$1:$G$2000,6,0)</f>
        <v>#N/A</v>
      </c>
      <c r="G204" s="5" t="e">
        <f t="shared" si="57"/>
        <v>#N/A</v>
      </c>
      <c r="H204" s="5" t="e">
        <f t="shared" si="69"/>
        <v>#N/A</v>
      </c>
      <c r="I204" s="5" t="e">
        <f>VLOOKUP(A204,'Score &amp; Assist'!$A$1:$G$2000,7,0)</f>
        <v>#N/A</v>
      </c>
      <c r="J204" s="5" t="e">
        <f>VLOOKUP(A204,'Yellow Card'!$C$1:$E$987,3,0)</f>
        <v>#N/A</v>
      </c>
      <c r="K204" s="5">
        <f>VLOOKUP(C204,'Team Clean Sheet'!$C$2:$F$21,4,0)</f>
        <v>0.31192660550458712</v>
      </c>
      <c r="L204" s="5">
        <f>VLOOKUP(C204,'Team Total Goals'!$D$2:$N$21,10,0)</f>
        <v>0.33734939759036142</v>
      </c>
      <c r="M204" s="5">
        <f>VLOOKUP(C204,'Team Total Goals'!$D$2:$N$21,11,0)</f>
        <v>4.6104928457869621E-2</v>
      </c>
      <c r="N204" s="5" t="e">
        <f>VLOOKUP(A204,'Goalkeeper Saves'!$D$2:$N$15,10,0)</f>
        <v>#N/A</v>
      </c>
      <c r="O204" s="5" t="e">
        <f>VLOOKUP(A204,'Goalkeeper Saves'!$D$2:$N$15,11,0)</f>
        <v>#N/A</v>
      </c>
      <c r="P204" s="5">
        <f>IF(B204="DEF",IFERROR(VLOOKUP(A204,'Defensive Contribution - DEF'!A202:H700,8,FALSE),'Defensive Contribution - DEF'!K$2),0)</f>
        <v>0</v>
      </c>
      <c r="Q204" s="5">
        <f>IF(B204="MID",IFERROR(VLOOKUP(A204,'Defensive Contribution - MID'!A$2:I$500,9,FALSE),'Defensive Contribution - MID'!L$2),0)</f>
        <v>0.3857500506789166</v>
      </c>
      <c r="R204" s="22">
        <f t="shared" si="70"/>
        <v>0</v>
      </c>
      <c r="S204" s="5">
        <f t="shared" si="58"/>
        <v>0</v>
      </c>
      <c r="T204" s="20">
        <f t="shared" si="59"/>
        <v>0</v>
      </c>
      <c r="U204" s="3">
        <f>VLOOKUP($C204,'Team Fixtures'!$A$2:$Q$21,2,FALSE)</f>
        <v>0.17316017316017315</v>
      </c>
      <c r="V204" s="3">
        <f>VLOOKUP($C204,'Team Fixtures'!$A$2:$Q$21,4,FALSE)</f>
        <v>8.6580086580086577E-2</v>
      </c>
      <c r="W204" s="3">
        <f>VLOOKUP($C204,'Team Fixtures'!$A$2:$Q$21,5,FALSE)</f>
        <v>8.6580086580086577E-2</v>
      </c>
      <c r="X204" s="3" t="str">
        <f>VLOOKUP($C204,'Team Fixtures'!$A$2:$Q$21,6,FALSE)</f>
        <v>A</v>
      </c>
      <c r="Y204" s="25">
        <f t="shared" si="60"/>
        <v>0</v>
      </c>
      <c r="Z204" s="3">
        <f>VLOOKUP($C204,'Team Fixtures'!$A$2:$Q$21,2,FALSE)</f>
        <v>0.17316017316017315</v>
      </c>
      <c r="AA204" s="3">
        <f>VLOOKUP($C204,'Team Fixtures'!$A$2:$Q$21,8,FALSE)</f>
        <v>0.87939146110891264</v>
      </c>
      <c r="AB204" s="3">
        <f>VLOOKUP($C204,'Team Fixtures'!$A$2:$Q$21,9,FALSE)</f>
        <v>-0.70623128794873946</v>
      </c>
      <c r="AC204" s="3" t="str">
        <f>VLOOKUP($C204,'Team Fixtures'!$A$2:$Q$21,10,FALSE)</f>
        <v>H</v>
      </c>
      <c r="AD204" s="22">
        <f t="shared" si="71"/>
        <v>0</v>
      </c>
      <c r="AE204" s="5">
        <f t="shared" si="61"/>
        <v>0</v>
      </c>
      <c r="AF204" s="20">
        <f t="shared" si="62"/>
        <v>0</v>
      </c>
      <c r="AG204" s="3">
        <f>VLOOKUP($C204,'Team Fixtures'!$A$2:$Q$21,2,FALSE)</f>
        <v>0.17316017316017315</v>
      </c>
      <c r="AH204" s="3">
        <f>VLOOKUP($C204,'Team Fixtures'!$A$2:$Q$21,12,FALSE)</f>
        <v>9.5238095238095233E-2</v>
      </c>
      <c r="AI204" s="3">
        <f>VLOOKUP($C204,'Team Fixtures'!$A$2:$Q$21,13,FALSE)</f>
        <v>7.792207792207792E-2</v>
      </c>
      <c r="AJ204" s="3" t="str">
        <f>VLOOKUP($C204,'Team Fixtures'!$A$2:$Q$21,14,FALSE)</f>
        <v>H</v>
      </c>
      <c r="AK204" s="22">
        <f t="shared" si="72"/>
        <v>0</v>
      </c>
      <c r="AL204" s="5">
        <f t="shared" si="63"/>
        <v>0</v>
      </c>
      <c r="AM204" s="20">
        <f t="shared" si="64"/>
        <v>0</v>
      </c>
      <c r="AN204" s="3">
        <f>VLOOKUP($C204,'Team Fixtures'!$A$2:$Q$21,2,FALSE)</f>
        <v>0.17316017316017315</v>
      </c>
      <c r="AO204" s="3">
        <f>VLOOKUP($C204,'Team Fixtures'!$A$2:$Q$21,16,FALSE)</f>
        <v>0.36350418029807341</v>
      </c>
      <c r="AP204" s="3">
        <f>VLOOKUP($C204,'Team Fixtures'!$A$2:$Q$21,17,FALSE)</f>
        <v>-0.19034400713790026</v>
      </c>
      <c r="AQ204" s="3" t="str">
        <f>VLOOKUP($C204,'Team Fixtures'!$A$2:$V$21,18,FALSE)</f>
        <v>H</v>
      </c>
      <c r="AR204" s="22">
        <f t="shared" si="73"/>
        <v>0</v>
      </c>
      <c r="AS204" s="5">
        <f t="shared" si="65"/>
        <v>0</v>
      </c>
      <c r="AT204" s="20">
        <f t="shared" si="66"/>
        <v>0</v>
      </c>
      <c r="AU204" s="3">
        <f>VLOOKUP($C204,'Team Fixtures'!$A$2:$Q$21,2,FALSE)</f>
        <v>0.17316017316017315</v>
      </c>
      <c r="AV204" s="3">
        <f>VLOOKUP($C204,'Team Fixtures'!$A$2:$V$21,20,FALSE)</f>
        <v>0.82101806239737274</v>
      </c>
      <c r="AW204" s="3">
        <f>VLOOKUP($C204,'Team Fixtures'!$A$2:$V$21,21,FALSE)</f>
        <v>-0.64785788923719956</v>
      </c>
      <c r="AX204" s="3" t="str">
        <f>VLOOKUP($C204,'Team Fixtures'!$A$2:$V$21,22,FALSE)</f>
        <v>A</v>
      </c>
      <c r="AY204" s="22">
        <f t="shared" si="74"/>
        <v>0</v>
      </c>
      <c r="AZ204" s="5">
        <f t="shared" si="75"/>
        <v>0</v>
      </c>
      <c r="BA204" s="20">
        <f t="shared" si="67"/>
        <v>0</v>
      </c>
      <c r="BB204" s="15">
        <f t="shared" si="68"/>
        <v>0</v>
      </c>
    </row>
    <row r="205" spans="1:54" x14ac:dyDescent="0.25">
      <c r="A205" t="str">
        <f>'Players Full'!CU205</f>
        <v>Yasin Ayari</v>
      </c>
      <c r="B205" t="str">
        <f>VLOOKUP(_xlfn.CONCAT('Players Full'!AK205,'Players Full'!BV205),'Players Summarised'!$A$1:$T$1000,20,0)</f>
        <v>MID</v>
      </c>
      <c r="C205" t="str">
        <f>VLOOKUP('Players Full'!CF205,Teams!$A$1:$G$21,6,0)</f>
        <v>Brighton</v>
      </c>
      <c r="D205">
        <f>'Players Full'!BD205/10</f>
        <v>5</v>
      </c>
      <c r="E205" s="10">
        <f>IFERROR(VLOOKUP($A205,'Starting Lineups'!$A$2:$C$510,3,FALSE),0)</f>
        <v>1</v>
      </c>
      <c r="F205" s="5">
        <f>VLOOKUP(A205,'Score &amp; Assist'!$A$1:$G$2000,6,0)</f>
        <v>0.11204481792717086</v>
      </c>
      <c r="G205" s="5">
        <f t="shared" si="57"/>
        <v>0.01</v>
      </c>
      <c r="H205" s="5">
        <f t="shared" si="69"/>
        <v>0</v>
      </c>
      <c r="I205" s="5">
        <f>VLOOKUP(A205,'Score &amp; Assist'!$A$1:$G$2000,7,0)</f>
        <v>0.13605442176870747</v>
      </c>
      <c r="J205" s="5">
        <f>VLOOKUP(A205,'Yellow Card'!$C$1:$E$987,3,0)</f>
        <v>0.19047619047619047</v>
      </c>
      <c r="K205" s="5">
        <f>VLOOKUP(C205,'Team Clean Sheet'!$C$2:$F$21,4,0)</f>
        <v>0.31192660550458712</v>
      </c>
      <c r="L205" s="5">
        <f>VLOOKUP(C205,'Team Total Goals'!$D$2:$N$21,10,0)</f>
        <v>0.33734939759036142</v>
      </c>
      <c r="M205" s="5">
        <f>VLOOKUP(C205,'Team Total Goals'!$D$2:$N$21,11,0)</f>
        <v>4.6104928457869621E-2</v>
      </c>
      <c r="N205" s="5" t="e">
        <f>VLOOKUP(A205,'Goalkeeper Saves'!$D$2:$N$15,10,0)</f>
        <v>#N/A</v>
      </c>
      <c r="O205" s="5" t="e">
        <f>VLOOKUP(A205,'Goalkeeper Saves'!$D$2:$N$15,11,0)</f>
        <v>#N/A</v>
      </c>
      <c r="P205" s="5">
        <f>IF(B205="DEF",IFERROR(VLOOKUP(A205,'Defensive Contribution - DEF'!A203:H701,8,FALSE),'Defensive Contribution - DEF'!K$2),0)</f>
        <v>0</v>
      </c>
      <c r="Q205" s="5">
        <f>IF(B205="MID",IFERROR(VLOOKUP(A205,'Defensive Contribution - MID'!A$2:I$500,9,FALSE),'Defensive Contribution - MID'!L$2),0)</f>
        <v>0.4580693424196236</v>
      </c>
      <c r="R205" s="22">
        <f t="shared" si="70"/>
        <v>4.0559764548096204</v>
      </c>
      <c r="S205" s="5">
        <f t="shared" si="58"/>
        <v>7.4365678170031896E-2</v>
      </c>
      <c r="T205" s="20">
        <f t="shared" si="59"/>
        <v>4.2047078111496843</v>
      </c>
      <c r="U205" s="3">
        <f>VLOOKUP($C205,'Team Fixtures'!$A$2:$Q$21,2,FALSE)</f>
        <v>0.17316017316017315</v>
      </c>
      <c r="V205" s="3">
        <f>VLOOKUP($C205,'Team Fixtures'!$A$2:$Q$21,4,FALSE)</f>
        <v>8.6580086580086577E-2</v>
      </c>
      <c r="W205" s="3">
        <f>VLOOKUP($C205,'Team Fixtures'!$A$2:$Q$21,5,FALSE)</f>
        <v>8.6580086580086577E-2</v>
      </c>
      <c r="X205" s="3" t="str">
        <f>VLOOKUP($C205,'Team Fixtures'!$A$2:$Q$21,6,FALSE)</f>
        <v>A</v>
      </c>
      <c r="Y205" s="25">
        <f t="shared" si="60"/>
        <v>1.3854058210003197</v>
      </c>
      <c r="Z205" s="3">
        <f>VLOOKUP($C205,'Team Fixtures'!$A$2:$Q$21,2,FALSE)</f>
        <v>0.17316017316017315</v>
      </c>
      <c r="AA205" s="3">
        <f>VLOOKUP($C205,'Team Fixtures'!$A$2:$Q$21,8,FALSE)</f>
        <v>0.87939146110891264</v>
      </c>
      <c r="AB205" s="3">
        <f>VLOOKUP($C205,'Team Fixtures'!$A$2:$Q$21,9,FALSE)</f>
        <v>-0.70623128794873946</v>
      </c>
      <c r="AC205" s="3" t="str">
        <f>VLOOKUP($C205,'Team Fixtures'!$A$2:$Q$21,10,FALSE)</f>
        <v>H</v>
      </c>
      <c r="AD205" s="22">
        <f t="shared" si="71"/>
        <v>4.6892563024603575</v>
      </c>
      <c r="AE205" s="5">
        <f t="shared" si="61"/>
        <v>8.9261686746472529E-2</v>
      </c>
      <c r="AF205" s="20">
        <f t="shared" si="62"/>
        <v>4.8677796759533027</v>
      </c>
      <c r="AG205" s="3">
        <f>VLOOKUP($C205,'Team Fixtures'!$A$2:$Q$21,2,FALSE)</f>
        <v>0.17316017316017315</v>
      </c>
      <c r="AH205" s="3">
        <f>VLOOKUP($C205,'Team Fixtures'!$A$2:$Q$21,12,FALSE)</f>
        <v>9.5238095238095233E-2</v>
      </c>
      <c r="AI205" s="3">
        <f>VLOOKUP($C205,'Team Fixtures'!$A$2:$Q$21,13,FALSE)</f>
        <v>7.792207792207792E-2</v>
      </c>
      <c r="AJ205" s="3" t="str">
        <f>VLOOKUP($C205,'Team Fixtures'!$A$2:$Q$21,14,FALSE)</f>
        <v>H</v>
      </c>
      <c r="AK205" s="22">
        <f t="shared" si="72"/>
        <v>4.7055518620248744</v>
      </c>
      <c r="AL205" s="5">
        <f t="shared" si="63"/>
        <v>8.9644990898549104E-2</v>
      </c>
      <c r="AM205" s="20">
        <f t="shared" si="64"/>
        <v>4.884841843821973</v>
      </c>
      <c r="AN205" s="3">
        <f>VLOOKUP($C205,'Team Fixtures'!$A$2:$Q$21,2,FALSE)</f>
        <v>0.17316017316017315</v>
      </c>
      <c r="AO205" s="3">
        <f>VLOOKUP($C205,'Team Fixtures'!$A$2:$Q$21,16,FALSE)</f>
        <v>0.36350418029807341</v>
      </c>
      <c r="AP205" s="3">
        <f>VLOOKUP($C205,'Team Fixtures'!$A$2:$Q$21,17,FALSE)</f>
        <v>-0.19034400713790026</v>
      </c>
      <c r="AQ205" s="3" t="str">
        <f>VLOOKUP($C205,'Team Fixtures'!$A$2:$V$21,18,FALSE)</f>
        <v>H</v>
      </c>
      <c r="AR205" s="22">
        <f t="shared" si="73"/>
        <v>4.6999770010875883</v>
      </c>
      <c r="AS205" s="5">
        <f t="shared" si="65"/>
        <v>8.9513859019582254E-2</v>
      </c>
      <c r="AT205" s="20">
        <f t="shared" si="66"/>
        <v>4.8790047191267529</v>
      </c>
      <c r="AU205" s="3">
        <f>VLOOKUP($C205,'Team Fixtures'!$A$2:$Q$21,2,FALSE)</f>
        <v>0.17316017316017315</v>
      </c>
      <c r="AV205" s="3">
        <f>VLOOKUP($C205,'Team Fixtures'!$A$2:$V$21,20,FALSE)</f>
        <v>0.82101806239737274</v>
      </c>
      <c r="AW205" s="3">
        <f>VLOOKUP($C205,'Team Fixtures'!$A$2:$V$21,21,FALSE)</f>
        <v>-0.64785788923719956</v>
      </c>
      <c r="AX205" s="3" t="str">
        <f>VLOOKUP($C205,'Team Fixtures'!$A$2:$V$21,22,FALSE)</f>
        <v>A</v>
      </c>
      <c r="AY205" s="22">
        <f t="shared" si="74"/>
        <v>4.0407140351067063</v>
      </c>
      <c r="AZ205" s="5">
        <f t="shared" si="75"/>
        <v>7.4006675533779945E-2</v>
      </c>
      <c r="BA205" s="20">
        <f t="shared" si="67"/>
        <v>4.188727386174266</v>
      </c>
      <c r="BB205" s="15">
        <f t="shared" si="68"/>
        <v>16.120653376374793</v>
      </c>
    </row>
    <row r="206" spans="1:54" x14ac:dyDescent="0.25">
      <c r="A206" t="str">
        <f>'Players Full'!CU206</f>
        <v>Carlos Baleba</v>
      </c>
      <c r="B206" t="str">
        <f>VLOOKUP(_xlfn.CONCAT('Players Full'!AK206,'Players Full'!BV206),'Players Summarised'!$A$1:$T$1000,20,0)</f>
        <v>MID</v>
      </c>
      <c r="C206" t="str">
        <f>VLOOKUP('Players Full'!CF206,Teams!$A$1:$G$21,6,0)</f>
        <v>Brighton</v>
      </c>
      <c r="D206">
        <f>'Players Full'!BD206/10</f>
        <v>5</v>
      </c>
      <c r="E206" s="10">
        <f>IFERROR(VLOOKUP($A206,'Starting Lineups'!$A$2:$C$510,3,FALSE),0)</f>
        <v>0</v>
      </c>
      <c r="F206" s="5">
        <f>VLOOKUP(A206,'Score &amp; Assist'!$A$1:$G$2000,6,0)</f>
        <v>0.11204481792717086</v>
      </c>
      <c r="G206" s="5">
        <f t="shared" si="57"/>
        <v>0.01</v>
      </c>
      <c r="H206" s="5">
        <f t="shared" si="69"/>
        <v>0</v>
      </c>
      <c r="I206" s="5">
        <f>VLOOKUP(A206,'Score &amp; Assist'!$A$1:$G$2000,7,0)</f>
        <v>7.3260073260073263E-2</v>
      </c>
      <c r="J206" s="5">
        <f>VLOOKUP(A206,'Yellow Card'!$C$1:$E$987,3,0)</f>
        <v>0.27210884353741494</v>
      </c>
      <c r="K206" s="5">
        <f>VLOOKUP(C206,'Team Clean Sheet'!$C$2:$F$21,4,0)</f>
        <v>0.31192660550458712</v>
      </c>
      <c r="L206" s="5">
        <f>VLOOKUP(C206,'Team Total Goals'!$D$2:$N$21,10,0)</f>
        <v>0.33734939759036142</v>
      </c>
      <c r="M206" s="5">
        <f>VLOOKUP(C206,'Team Total Goals'!$D$2:$N$21,11,0)</f>
        <v>4.6104928457869621E-2</v>
      </c>
      <c r="N206" s="5" t="e">
        <f>VLOOKUP(A206,'Goalkeeper Saves'!$D$2:$N$15,10,0)</f>
        <v>#N/A</v>
      </c>
      <c r="O206" s="5" t="e">
        <f>VLOOKUP(A206,'Goalkeeper Saves'!$D$2:$N$15,11,0)</f>
        <v>#N/A</v>
      </c>
      <c r="P206" s="5">
        <f>IF(B206="DEF",IFERROR(VLOOKUP(A206,'Defensive Contribution - DEF'!A204:H702,8,FALSE),'Defensive Contribution - DEF'!K$2),0)</f>
        <v>0</v>
      </c>
      <c r="Q206" s="5">
        <f>IF(B206="MID",IFERROR(VLOOKUP(A206,'Defensive Contribution - MID'!A$2:I$500,9,FALSE),'Defensive Contribution - MID'!L$2),0)</f>
        <v>0.6205850314795367</v>
      </c>
      <c r="R206" s="22">
        <f t="shared" si="70"/>
        <v>0</v>
      </c>
      <c r="S206" s="5">
        <f t="shared" si="58"/>
        <v>0</v>
      </c>
      <c r="T206" s="20">
        <f t="shared" si="59"/>
        <v>0</v>
      </c>
      <c r="U206" s="3">
        <f>VLOOKUP($C206,'Team Fixtures'!$A$2:$Q$21,2,FALSE)</f>
        <v>0.17316017316017315</v>
      </c>
      <c r="V206" s="3">
        <f>VLOOKUP($C206,'Team Fixtures'!$A$2:$Q$21,4,FALSE)</f>
        <v>8.6580086580086577E-2</v>
      </c>
      <c r="W206" s="3">
        <f>VLOOKUP($C206,'Team Fixtures'!$A$2:$Q$21,5,FALSE)</f>
        <v>8.6580086580086577E-2</v>
      </c>
      <c r="X206" s="3" t="str">
        <f>VLOOKUP($C206,'Team Fixtures'!$A$2:$Q$21,6,FALSE)</f>
        <v>A</v>
      </c>
      <c r="Y206" s="25">
        <f t="shared" si="60"/>
        <v>0</v>
      </c>
      <c r="Z206" s="3">
        <f>VLOOKUP($C206,'Team Fixtures'!$A$2:$Q$21,2,FALSE)</f>
        <v>0.17316017316017315</v>
      </c>
      <c r="AA206" s="3">
        <f>VLOOKUP($C206,'Team Fixtures'!$A$2:$Q$21,8,FALSE)</f>
        <v>0.87939146110891264</v>
      </c>
      <c r="AB206" s="3">
        <f>VLOOKUP($C206,'Team Fixtures'!$A$2:$Q$21,9,FALSE)</f>
        <v>-0.70623128794873946</v>
      </c>
      <c r="AC206" s="3" t="str">
        <f>VLOOKUP($C206,'Team Fixtures'!$A$2:$Q$21,10,FALSE)</f>
        <v>H</v>
      </c>
      <c r="AD206" s="22">
        <f t="shared" si="71"/>
        <v>0</v>
      </c>
      <c r="AE206" s="5">
        <f t="shared" si="61"/>
        <v>0</v>
      </c>
      <c r="AF206" s="20">
        <f t="shared" si="62"/>
        <v>0</v>
      </c>
      <c r="AG206" s="3">
        <f>VLOOKUP($C206,'Team Fixtures'!$A$2:$Q$21,2,FALSE)</f>
        <v>0.17316017316017315</v>
      </c>
      <c r="AH206" s="3">
        <f>VLOOKUP($C206,'Team Fixtures'!$A$2:$Q$21,12,FALSE)</f>
        <v>9.5238095238095233E-2</v>
      </c>
      <c r="AI206" s="3">
        <f>VLOOKUP($C206,'Team Fixtures'!$A$2:$Q$21,13,FALSE)</f>
        <v>7.792207792207792E-2</v>
      </c>
      <c r="AJ206" s="3" t="str">
        <f>VLOOKUP($C206,'Team Fixtures'!$A$2:$Q$21,14,FALSE)</f>
        <v>H</v>
      </c>
      <c r="AK206" s="22">
        <f t="shared" si="72"/>
        <v>0</v>
      </c>
      <c r="AL206" s="5">
        <f t="shared" si="63"/>
        <v>0</v>
      </c>
      <c r="AM206" s="20">
        <f t="shared" si="64"/>
        <v>0</v>
      </c>
      <c r="AN206" s="3">
        <f>VLOOKUP($C206,'Team Fixtures'!$A$2:$Q$21,2,FALSE)</f>
        <v>0.17316017316017315</v>
      </c>
      <c r="AO206" s="3">
        <f>VLOOKUP($C206,'Team Fixtures'!$A$2:$Q$21,16,FALSE)</f>
        <v>0.36350418029807341</v>
      </c>
      <c r="AP206" s="3">
        <f>VLOOKUP($C206,'Team Fixtures'!$A$2:$Q$21,17,FALSE)</f>
        <v>-0.19034400713790026</v>
      </c>
      <c r="AQ206" s="3" t="str">
        <f>VLOOKUP($C206,'Team Fixtures'!$A$2:$V$21,18,FALSE)</f>
        <v>H</v>
      </c>
      <c r="AR206" s="22">
        <f t="shared" si="73"/>
        <v>0</v>
      </c>
      <c r="AS206" s="5">
        <f t="shared" si="65"/>
        <v>0</v>
      </c>
      <c r="AT206" s="20">
        <f t="shared" si="66"/>
        <v>0</v>
      </c>
      <c r="AU206" s="3">
        <f>VLOOKUP($C206,'Team Fixtures'!$A$2:$Q$21,2,FALSE)</f>
        <v>0.17316017316017315</v>
      </c>
      <c r="AV206" s="3">
        <f>VLOOKUP($C206,'Team Fixtures'!$A$2:$V$21,20,FALSE)</f>
        <v>0.82101806239737274</v>
      </c>
      <c r="AW206" s="3">
        <f>VLOOKUP($C206,'Team Fixtures'!$A$2:$V$21,21,FALSE)</f>
        <v>-0.64785788923719956</v>
      </c>
      <c r="AX206" s="3" t="str">
        <f>VLOOKUP($C206,'Team Fixtures'!$A$2:$V$21,22,FALSE)</f>
        <v>A</v>
      </c>
      <c r="AY206" s="22">
        <f t="shared" si="74"/>
        <v>0</v>
      </c>
      <c r="AZ206" s="5">
        <f t="shared" si="75"/>
        <v>0</v>
      </c>
      <c r="BA206" s="20">
        <f t="shared" si="67"/>
        <v>0</v>
      </c>
      <c r="BB206" s="15">
        <f t="shared" si="68"/>
        <v>0</v>
      </c>
    </row>
    <row r="207" spans="1:54" x14ac:dyDescent="0.25">
      <c r="A207" t="str">
        <f>'Players Full'!CU207</f>
        <v>Facundo Buonanotte</v>
      </c>
      <c r="B207" t="str">
        <f>VLOOKUP(_xlfn.CONCAT('Players Full'!AK207,'Players Full'!BV207),'Players Summarised'!$A$1:$T$1000,20,0)</f>
        <v>MID</v>
      </c>
      <c r="C207" t="str">
        <f>VLOOKUP('Players Full'!CF207,Teams!$A$1:$G$21,6,0)</f>
        <v>Brighton</v>
      </c>
      <c r="D207">
        <f>'Players Full'!BD207/10</f>
        <v>5</v>
      </c>
      <c r="E207" s="10">
        <f>IFERROR(VLOOKUP($A207,'Starting Lineups'!$A$2:$C$510,3,FALSE),0)</f>
        <v>0</v>
      </c>
      <c r="F207" s="5" t="e">
        <f>VLOOKUP(A207,'Score &amp; Assist'!$A$1:$G$2000,6,0)</f>
        <v>#N/A</v>
      </c>
      <c r="G207" s="5" t="e">
        <f t="shared" si="57"/>
        <v>#N/A</v>
      </c>
      <c r="H207" s="5" t="e">
        <f t="shared" si="69"/>
        <v>#N/A</v>
      </c>
      <c r="I207" s="5" t="e">
        <f>VLOOKUP(A207,'Score &amp; Assist'!$A$1:$G$2000,7,0)</f>
        <v>#N/A</v>
      </c>
      <c r="J207" s="5" t="e">
        <f>VLOOKUP(A207,'Yellow Card'!$C$1:$E$987,3,0)</f>
        <v>#N/A</v>
      </c>
      <c r="K207" s="5">
        <f>VLOOKUP(C207,'Team Clean Sheet'!$C$2:$F$21,4,0)</f>
        <v>0.31192660550458712</v>
      </c>
      <c r="L207" s="5">
        <f>VLOOKUP(C207,'Team Total Goals'!$D$2:$N$21,10,0)</f>
        <v>0.33734939759036142</v>
      </c>
      <c r="M207" s="5">
        <f>VLOOKUP(C207,'Team Total Goals'!$D$2:$N$21,11,0)</f>
        <v>4.6104928457869621E-2</v>
      </c>
      <c r="N207" s="5" t="e">
        <f>VLOOKUP(A207,'Goalkeeper Saves'!$D$2:$N$15,10,0)</f>
        <v>#N/A</v>
      </c>
      <c r="O207" s="5" t="e">
        <f>VLOOKUP(A207,'Goalkeeper Saves'!$D$2:$N$15,11,0)</f>
        <v>#N/A</v>
      </c>
      <c r="P207" s="5">
        <f>IF(B207="DEF",IFERROR(VLOOKUP(A207,'Defensive Contribution - DEF'!A205:H703,8,FALSE),'Defensive Contribution - DEF'!K$2),0)</f>
        <v>0</v>
      </c>
      <c r="Q207" s="5">
        <f>IF(B207="MID",IFERROR(VLOOKUP(A207,'Defensive Contribution - MID'!A$2:I$500,9,FALSE),'Defensive Contribution - MID'!L$2),0)</f>
        <v>0.3857500506789166</v>
      </c>
      <c r="R207" s="22">
        <f t="shared" si="70"/>
        <v>0</v>
      </c>
      <c r="S207" s="5">
        <f t="shared" si="58"/>
        <v>0</v>
      </c>
      <c r="T207" s="20">
        <f t="shared" si="59"/>
        <v>0</v>
      </c>
      <c r="U207" s="3">
        <f>VLOOKUP($C207,'Team Fixtures'!$A$2:$Q$21,2,FALSE)</f>
        <v>0.17316017316017315</v>
      </c>
      <c r="V207" s="3">
        <f>VLOOKUP($C207,'Team Fixtures'!$A$2:$Q$21,4,FALSE)</f>
        <v>8.6580086580086577E-2</v>
      </c>
      <c r="W207" s="3">
        <f>VLOOKUP($C207,'Team Fixtures'!$A$2:$Q$21,5,FALSE)</f>
        <v>8.6580086580086577E-2</v>
      </c>
      <c r="X207" s="3" t="str">
        <f>VLOOKUP($C207,'Team Fixtures'!$A$2:$Q$21,6,FALSE)</f>
        <v>A</v>
      </c>
      <c r="Y207" s="25">
        <f t="shared" si="60"/>
        <v>0</v>
      </c>
      <c r="Z207" s="3">
        <f>VLOOKUP($C207,'Team Fixtures'!$A$2:$Q$21,2,FALSE)</f>
        <v>0.17316017316017315</v>
      </c>
      <c r="AA207" s="3">
        <f>VLOOKUP($C207,'Team Fixtures'!$A$2:$Q$21,8,FALSE)</f>
        <v>0.87939146110891264</v>
      </c>
      <c r="AB207" s="3">
        <f>VLOOKUP($C207,'Team Fixtures'!$A$2:$Q$21,9,FALSE)</f>
        <v>-0.70623128794873946</v>
      </c>
      <c r="AC207" s="3" t="str">
        <f>VLOOKUP($C207,'Team Fixtures'!$A$2:$Q$21,10,FALSE)</f>
        <v>H</v>
      </c>
      <c r="AD207" s="22">
        <f t="shared" si="71"/>
        <v>0</v>
      </c>
      <c r="AE207" s="5">
        <f t="shared" si="61"/>
        <v>0</v>
      </c>
      <c r="AF207" s="20">
        <f t="shared" si="62"/>
        <v>0</v>
      </c>
      <c r="AG207" s="3">
        <f>VLOOKUP($C207,'Team Fixtures'!$A$2:$Q$21,2,FALSE)</f>
        <v>0.17316017316017315</v>
      </c>
      <c r="AH207" s="3">
        <f>VLOOKUP($C207,'Team Fixtures'!$A$2:$Q$21,12,FALSE)</f>
        <v>9.5238095238095233E-2</v>
      </c>
      <c r="AI207" s="3">
        <f>VLOOKUP($C207,'Team Fixtures'!$A$2:$Q$21,13,FALSE)</f>
        <v>7.792207792207792E-2</v>
      </c>
      <c r="AJ207" s="3" t="str">
        <f>VLOOKUP($C207,'Team Fixtures'!$A$2:$Q$21,14,FALSE)</f>
        <v>H</v>
      </c>
      <c r="AK207" s="22">
        <f t="shared" si="72"/>
        <v>0</v>
      </c>
      <c r="AL207" s="5">
        <f t="shared" si="63"/>
        <v>0</v>
      </c>
      <c r="AM207" s="20">
        <f t="shared" si="64"/>
        <v>0</v>
      </c>
      <c r="AN207" s="3">
        <f>VLOOKUP($C207,'Team Fixtures'!$A$2:$Q$21,2,FALSE)</f>
        <v>0.17316017316017315</v>
      </c>
      <c r="AO207" s="3">
        <f>VLOOKUP($C207,'Team Fixtures'!$A$2:$Q$21,16,FALSE)</f>
        <v>0.36350418029807341</v>
      </c>
      <c r="AP207" s="3">
        <f>VLOOKUP($C207,'Team Fixtures'!$A$2:$Q$21,17,FALSE)</f>
        <v>-0.19034400713790026</v>
      </c>
      <c r="AQ207" s="3" t="str">
        <f>VLOOKUP($C207,'Team Fixtures'!$A$2:$V$21,18,FALSE)</f>
        <v>H</v>
      </c>
      <c r="AR207" s="22">
        <f t="shared" si="73"/>
        <v>0</v>
      </c>
      <c r="AS207" s="5">
        <f t="shared" si="65"/>
        <v>0</v>
      </c>
      <c r="AT207" s="20">
        <f t="shared" si="66"/>
        <v>0</v>
      </c>
      <c r="AU207" s="3">
        <f>VLOOKUP($C207,'Team Fixtures'!$A$2:$Q$21,2,FALSE)</f>
        <v>0.17316017316017315</v>
      </c>
      <c r="AV207" s="3">
        <f>VLOOKUP($C207,'Team Fixtures'!$A$2:$V$21,20,FALSE)</f>
        <v>0.82101806239737274</v>
      </c>
      <c r="AW207" s="3">
        <f>VLOOKUP($C207,'Team Fixtures'!$A$2:$V$21,21,FALSE)</f>
        <v>-0.64785788923719956</v>
      </c>
      <c r="AX207" s="3" t="str">
        <f>VLOOKUP($C207,'Team Fixtures'!$A$2:$V$21,22,FALSE)</f>
        <v>A</v>
      </c>
      <c r="AY207" s="22">
        <f t="shared" si="74"/>
        <v>0</v>
      </c>
      <c r="AZ207" s="5">
        <f t="shared" si="75"/>
        <v>0</v>
      </c>
      <c r="BA207" s="20">
        <f t="shared" si="67"/>
        <v>0</v>
      </c>
      <c r="BB207" s="15">
        <f t="shared" si="68"/>
        <v>0</v>
      </c>
    </row>
    <row r="208" spans="1:54" x14ac:dyDescent="0.25">
      <c r="A208" t="str">
        <f>'Players Full'!CU208</f>
        <v>Diego Gomez</v>
      </c>
      <c r="B208" t="str">
        <f>VLOOKUP(_xlfn.CONCAT('Players Full'!AK208,'Players Full'!BV208),'Players Summarised'!$A$1:$T$1000,20,0)</f>
        <v>MID</v>
      </c>
      <c r="C208" t="str">
        <f>VLOOKUP('Players Full'!CF208,Teams!$A$1:$G$21,6,0)</f>
        <v>Brighton</v>
      </c>
      <c r="D208">
        <f>'Players Full'!BD208/10</f>
        <v>5</v>
      </c>
      <c r="E208" s="10">
        <f>IFERROR(VLOOKUP($A208,'Starting Lineups'!$A$2:$C$510,3,FALSE),0)</f>
        <v>1</v>
      </c>
      <c r="F208" s="5">
        <f>VLOOKUP(A208,'Score &amp; Assist'!$A$1:$G$2000,6,0)</f>
        <v>0.19047619047619047</v>
      </c>
      <c r="G208" s="5">
        <f t="shared" si="57"/>
        <v>0.01</v>
      </c>
      <c r="H208" s="5">
        <f t="shared" si="69"/>
        <v>0</v>
      </c>
      <c r="I208" s="5">
        <f>VLOOKUP(A208,'Score &amp; Assist'!$A$1:$G$2000,7,0)</f>
        <v>0.13605442176870747</v>
      </c>
      <c r="J208" s="5">
        <f>VLOOKUP(A208,'Yellow Card'!$C$1:$E$987,3,0)</f>
        <v>0.25396825396825395</v>
      </c>
      <c r="K208" s="5">
        <f>VLOOKUP(C208,'Team Clean Sheet'!$C$2:$F$21,4,0)</f>
        <v>0.31192660550458712</v>
      </c>
      <c r="L208" s="5">
        <f>VLOOKUP(C208,'Team Total Goals'!$D$2:$N$21,10,0)</f>
        <v>0.33734939759036142</v>
      </c>
      <c r="M208" s="5">
        <f>VLOOKUP(C208,'Team Total Goals'!$D$2:$N$21,11,0)</f>
        <v>4.6104928457869621E-2</v>
      </c>
      <c r="N208" s="5" t="e">
        <f>VLOOKUP(A208,'Goalkeeper Saves'!$D$2:$N$15,10,0)</f>
        <v>#N/A</v>
      </c>
      <c r="O208" s="5" t="e">
        <f>VLOOKUP(A208,'Goalkeeper Saves'!$D$2:$N$15,11,0)</f>
        <v>#N/A</v>
      </c>
      <c r="P208" s="5">
        <f>IF(B208="DEF",IFERROR(VLOOKUP(A208,'Defensive Contribution - DEF'!A206:H704,8,FALSE),'Defensive Contribution - DEF'!K$2),0)</f>
        <v>0</v>
      </c>
      <c r="Q208" s="5">
        <f>IF(B208="MID",IFERROR(VLOOKUP(A208,'Defensive Contribution - MID'!A$2:I$500,9,FALSE),'Defensive Contribution - MID'!L$2),0)</f>
        <v>0.32550032219525338</v>
      </c>
      <c r="R208" s="22">
        <f t="shared" si="70"/>
        <v>4.1195032136139149</v>
      </c>
      <c r="S208" s="5">
        <f t="shared" si="58"/>
        <v>7.5859954590626513E-2</v>
      </c>
      <c r="T208" s="20">
        <f t="shared" si="59"/>
        <v>4.2712231227951678</v>
      </c>
      <c r="U208" s="3">
        <f>VLOOKUP($C208,'Team Fixtures'!$A$2:$Q$21,2,FALSE)</f>
        <v>0.17316017316017315</v>
      </c>
      <c r="V208" s="3">
        <f>VLOOKUP($C208,'Team Fixtures'!$A$2:$Q$21,4,FALSE)</f>
        <v>8.6580086580086577E-2</v>
      </c>
      <c r="W208" s="3">
        <f>VLOOKUP($C208,'Team Fixtures'!$A$2:$Q$21,5,FALSE)</f>
        <v>8.6580086580086577E-2</v>
      </c>
      <c r="X208" s="3" t="str">
        <f>VLOOKUP($C208,'Team Fixtures'!$A$2:$Q$21,6,FALSE)</f>
        <v>A</v>
      </c>
      <c r="Y208" s="25">
        <f t="shared" si="60"/>
        <v>1.4071047490925648</v>
      </c>
      <c r="Z208" s="3">
        <f>VLOOKUP($C208,'Team Fixtures'!$A$2:$Q$21,2,FALSE)</f>
        <v>0.17316017316017315</v>
      </c>
      <c r="AA208" s="3">
        <f>VLOOKUP($C208,'Team Fixtures'!$A$2:$Q$21,8,FALSE)</f>
        <v>0.87939146110891264</v>
      </c>
      <c r="AB208" s="3">
        <f>VLOOKUP($C208,'Team Fixtures'!$A$2:$Q$21,9,FALSE)</f>
        <v>-0.70623128794873946</v>
      </c>
      <c r="AC208" s="3" t="str">
        <f>VLOOKUP($C208,'Team Fixtures'!$A$2:$Q$21,10,FALSE)</f>
        <v>H</v>
      </c>
      <c r="AD208" s="22">
        <f t="shared" si="71"/>
        <v>4.7627018111848161</v>
      </c>
      <c r="AE208" s="5">
        <f t="shared" si="61"/>
        <v>9.0989272002689248E-2</v>
      </c>
      <c r="AF208" s="20">
        <f t="shared" si="62"/>
        <v>4.9446803551901946</v>
      </c>
      <c r="AG208" s="3">
        <f>VLOOKUP($C208,'Team Fixtures'!$A$2:$Q$21,2,FALSE)</f>
        <v>0.17316017316017315</v>
      </c>
      <c r="AH208" s="3">
        <f>VLOOKUP($C208,'Team Fixtures'!$A$2:$Q$21,12,FALSE)</f>
        <v>9.5238095238095233E-2</v>
      </c>
      <c r="AI208" s="3">
        <f>VLOOKUP($C208,'Team Fixtures'!$A$2:$Q$21,13,FALSE)</f>
        <v>7.792207792207792E-2</v>
      </c>
      <c r="AJ208" s="3" t="str">
        <f>VLOOKUP($C208,'Team Fixtures'!$A$2:$Q$21,14,FALSE)</f>
        <v>H</v>
      </c>
      <c r="AK208" s="22">
        <f t="shared" si="72"/>
        <v>4.7792526000618221</v>
      </c>
      <c r="AL208" s="5">
        <f t="shared" si="63"/>
        <v>9.1378579658654188E-2</v>
      </c>
      <c r="AM208" s="20">
        <f t="shared" si="64"/>
        <v>4.9620097593791304</v>
      </c>
      <c r="AN208" s="3">
        <f>VLOOKUP($C208,'Team Fixtures'!$A$2:$Q$21,2,FALSE)</f>
        <v>0.17316017316017315</v>
      </c>
      <c r="AO208" s="3">
        <f>VLOOKUP($C208,'Team Fixtures'!$A$2:$Q$21,16,FALSE)</f>
        <v>0.36350418029807341</v>
      </c>
      <c r="AP208" s="3">
        <f>VLOOKUP($C208,'Team Fixtures'!$A$2:$Q$21,17,FALSE)</f>
        <v>-0.19034400713790026</v>
      </c>
      <c r="AQ208" s="3" t="str">
        <f>VLOOKUP($C208,'Team Fixtures'!$A$2:$V$21,18,FALSE)</f>
        <v>H</v>
      </c>
      <c r="AR208" s="22">
        <f t="shared" si="73"/>
        <v>4.7735904228271968</v>
      </c>
      <c r="AS208" s="5">
        <f t="shared" si="65"/>
        <v>9.1245393925741325E-2</v>
      </c>
      <c r="AT208" s="20">
        <f t="shared" si="66"/>
        <v>4.9560812106786791</v>
      </c>
      <c r="AU208" s="3">
        <f>VLOOKUP($C208,'Team Fixtures'!$A$2:$Q$21,2,FALSE)</f>
        <v>0.17316017316017315</v>
      </c>
      <c r="AV208" s="3">
        <f>VLOOKUP($C208,'Team Fixtures'!$A$2:$V$21,20,FALSE)</f>
        <v>0.82101806239737274</v>
      </c>
      <c r="AW208" s="3">
        <f>VLOOKUP($C208,'Team Fixtures'!$A$2:$V$21,21,FALSE)</f>
        <v>-0.64785788923719956</v>
      </c>
      <c r="AX208" s="3" t="str">
        <f>VLOOKUP($C208,'Team Fixtures'!$A$2:$V$21,22,FALSE)</f>
        <v>A</v>
      </c>
      <c r="AY208" s="22">
        <f t="shared" si="74"/>
        <v>4.1040017461586187</v>
      </c>
      <c r="AZ208" s="5">
        <f t="shared" si="75"/>
        <v>7.5495329073143033E-2</v>
      </c>
      <c r="BA208" s="20">
        <f t="shared" si="67"/>
        <v>4.2549924043049048</v>
      </c>
      <c r="BB208" s="15">
        <f t="shared" si="68"/>
        <v>16.375449883867461</v>
      </c>
    </row>
    <row r="209" spans="1:54" x14ac:dyDescent="0.25">
      <c r="A209" t="str">
        <f>'Players Full'!CU209</f>
        <v>James Milner</v>
      </c>
      <c r="B209" t="str">
        <f>VLOOKUP(_xlfn.CONCAT('Players Full'!AK209,'Players Full'!BV209),'Players Summarised'!$A$1:$T$1000,20,0)</f>
        <v>MID</v>
      </c>
      <c r="C209" t="str">
        <f>VLOOKUP('Players Full'!CF209,Teams!$A$1:$G$21,6,0)</f>
        <v>Brighton</v>
      </c>
      <c r="D209">
        <f>'Players Full'!BD209/10</f>
        <v>5</v>
      </c>
      <c r="E209" s="10">
        <f>IFERROR(VLOOKUP($A209,'Starting Lineups'!$A$2:$C$510,3,FALSE),0)</f>
        <v>0</v>
      </c>
      <c r="F209" s="5">
        <f>VLOOKUP(A209,'Score &amp; Assist'!$A$1:$G$2000,6,0)</f>
        <v>0.10582010582010581</v>
      </c>
      <c r="G209" s="5">
        <f t="shared" si="57"/>
        <v>0.01</v>
      </c>
      <c r="H209" s="5">
        <f t="shared" si="69"/>
        <v>0</v>
      </c>
      <c r="I209" s="5">
        <f>VLOOKUP(A209,'Score &amp; Assist'!$A$1:$G$2000,7,0)</f>
        <v>0.11904761904761904</v>
      </c>
      <c r="J209" s="5">
        <f>VLOOKUP(A209,'Yellow Card'!$C$1:$E$987,3,0)</f>
        <v>0.21164021164021163</v>
      </c>
      <c r="K209" s="5">
        <f>VLOOKUP(C209,'Team Clean Sheet'!$C$2:$F$21,4,0)</f>
        <v>0.31192660550458712</v>
      </c>
      <c r="L209" s="5">
        <f>VLOOKUP(C209,'Team Total Goals'!$D$2:$N$21,10,0)</f>
        <v>0.33734939759036142</v>
      </c>
      <c r="M209" s="5">
        <f>VLOOKUP(C209,'Team Total Goals'!$D$2:$N$21,11,0)</f>
        <v>4.6104928457869621E-2</v>
      </c>
      <c r="N209" s="5" t="e">
        <f>VLOOKUP(A209,'Goalkeeper Saves'!$D$2:$N$15,10,0)</f>
        <v>#N/A</v>
      </c>
      <c r="O209" s="5" t="e">
        <f>VLOOKUP(A209,'Goalkeeper Saves'!$D$2:$N$15,11,0)</f>
        <v>#N/A</v>
      </c>
      <c r="P209" s="5">
        <f>IF(B209="DEF",IFERROR(VLOOKUP(A209,'Defensive Contribution - DEF'!A207:H705,8,FALSE),'Defensive Contribution - DEF'!K$2),0)</f>
        <v>0</v>
      </c>
      <c r="Q209" s="5">
        <f>IF(B209="MID",IFERROR(VLOOKUP(A209,'Defensive Contribution - MID'!A$2:I$500,9,FALSE),'Defensive Contribution - MID'!L$2),0)</f>
        <v>0.25931510252440715</v>
      </c>
      <c r="R209" s="22">
        <f t="shared" si="70"/>
        <v>0</v>
      </c>
      <c r="S209" s="5">
        <f t="shared" si="58"/>
        <v>0</v>
      </c>
      <c r="T209" s="20">
        <f t="shared" si="59"/>
        <v>0</v>
      </c>
      <c r="U209" s="3">
        <f>VLOOKUP($C209,'Team Fixtures'!$A$2:$Q$21,2,FALSE)</f>
        <v>0.17316017316017315</v>
      </c>
      <c r="V209" s="3">
        <f>VLOOKUP($C209,'Team Fixtures'!$A$2:$Q$21,4,FALSE)</f>
        <v>8.6580086580086577E-2</v>
      </c>
      <c r="W209" s="3">
        <f>VLOOKUP($C209,'Team Fixtures'!$A$2:$Q$21,5,FALSE)</f>
        <v>8.6580086580086577E-2</v>
      </c>
      <c r="X209" s="3" t="str">
        <f>VLOOKUP($C209,'Team Fixtures'!$A$2:$Q$21,6,FALSE)</f>
        <v>A</v>
      </c>
      <c r="Y209" s="25">
        <f t="shared" si="60"/>
        <v>0</v>
      </c>
      <c r="Z209" s="3">
        <f>VLOOKUP($C209,'Team Fixtures'!$A$2:$Q$21,2,FALSE)</f>
        <v>0.17316017316017315</v>
      </c>
      <c r="AA209" s="3">
        <f>VLOOKUP($C209,'Team Fixtures'!$A$2:$Q$21,8,FALSE)</f>
        <v>0.87939146110891264</v>
      </c>
      <c r="AB209" s="3">
        <f>VLOOKUP($C209,'Team Fixtures'!$A$2:$Q$21,9,FALSE)</f>
        <v>-0.70623128794873946</v>
      </c>
      <c r="AC209" s="3" t="str">
        <f>VLOOKUP($C209,'Team Fixtures'!$A$2:$Q$21,10,FALSE)</f>
        <v>H</v>
      </c>
      <c r="AD209" s="22">
        <f t="shared" si="71"/>
        <v>0</v>
      </c>
      <c r="AE209" s="5">
        <f t="shared" si="61"/>
        <v>0</v>
      </c>
      <c r="AF209" s="20">
        <f t="shared" si="62"/>
        <v>0</v>
      </c>
      <c r="AG209" s="3">
        <f>VLOOKUP($C209,'Team Fixtures'!$A$2:$Q$21,2,FALSE)</f>
        <v>0.17316017316017315</v>
      </c>
      <c r="AH209" s="3">
        <f>VLOOKUP($C209,'Team Fixtures'!$A$2:$Q$21,12,FALSE)</f>
        <v>9.5238095238095233E-2</v>
      </c>
      <c r="AI209" s="3">
        <f>VLOOKUP($C209,'Team Fixtures'!$A$2:$Q$21,13,FALSE)</f>
        <v>7.792207792207792E-2</v>
      </c>
      <c r="AJ209" s="3" t="str">
        <f>VLOOKUP($C209,'Team Fixtures'!$A$2:$Q$21,14,FALSE)</f>
        <v>H</v>
      </c>
      <c r="AK209" s="22">
        <f t="shared" si="72"/>
        <v>0</v>
      </c>
      <c r="AL209" s="5">
        <f t="shared" si="63"/>
        <v>0</v>
      </c>
      <c r="AM209" s="20">
        <f t="shared" si="64"/>
        <v>0</v>
      </c>
      <c r="AN209" s="3">
        <f>VLOOKUP($C209,'Team Fixtures'!$A$2:$Q$21,2,FALSE)</f>
        <v>0.17316017316017315</v>
      </c>
      <c r="AO209" s="3">
        <f>VLOOKUP($C209,'Team Fixtures'!$A$2:$Q$21,16,FALSE)</f>
        <v>0.36350418029807341</v>
      </c>
      <c r="AP209" s="3">
        <f>VLOOKUP($C209,'Team Fixtures'!$A$2:$Q$21,17,FALSE)</f>
        <v>-0.19034400713790026</v>
      </c>
      <c r="AQ209" s="3" t="str">
        <f>VLOOKUP($C209,'Team Fixtures'!$A$2:$V$21,18,FALSE)</f>
        <v>H</v>
      </c>
      <c r="AR209" s="22">
        <f t="shared" si="73"/>
        <v>0</v>
      </c>
      <c r="AS209" s="5">
        <f t="shared" si="65"/>
        <v>0</v>
      </c>
      <c r="AT209" s="20">
        <f t="shared" si="66"/>
        <v>0</v>
      </c>
      <c r="AU209" s="3">
        <f>VLOOKUP($C209,'Team Fixtures'!$A$2:$Q$21,2,FALSE)</f>
        <v>0.17316017316017315</v>
      </c>
      <c r="AV209" s="3">
        <f>VLOOKUP($C209,'Team Fixtures'!$A$2:$V$21,20,FALSE)</f>
        <v>0.82101806239737274</v>
      </c>
      <c r="AW209" s="3">
        <f>VLOOKUP($C209,'Team Fixtures'!$A$2:$V$21,21,FALSE)</f>
        <v>-0.64785788923719956</v>
      </c>
      <c r="AX209" s="3" t="str">
        <f>VLOOKUP($C209,'Team Fixtures'!$A$2:$V$21,22,FALSE)</f>
        <v>A</v>
      </c>
      <c r="AY209" s="22">
        <f t="shared" si="74"/>
        <v>0</v>
      </c>
      <c r="AZ209" s="5">
        <f t="shared" si="75"/>
        <v>0</v>
      </c>
      <c r="BA209" s="20">
        <f t="shared" si="67"/>
        <v>0</v>
      </c>
      <c r="BB209" s="15">
        <f t="shared" si="68"/>
        <v>0</v>
      </c>
    </row>
    <row r="210" spans="1:54" x14ac:dyDescent="0.25">
      <c r="A210" t="str">
        <f>'Players Full'!CU210</f>
        <v>Jeremy Sarmiento Morante</v>
      </c>
      <c r="B210" t="str">
        <f>VLOOKUP(_xlfn.CONCAT('Players Full'!AK210,'Players Full'!BV210),'Players Summarised'!$A$1:$T$1000,20,0)</f>
        <v>MID</v>
      </c>
      <c r="C210" t="str">
        <f>VLOOKUP('Players Full'!CF210,Teams!$A$1:$G$21,6,0)</f>
        <v>Brighton</v>
      </c>
      <c r="D210">
        <f>'Players Full'!BD210/10</f>
        <v>5</v>
      </c>
      <c r="E210" s="10">
        <f>IFERROR(VLOOKUP($A210,'Starting Lineups'!$A$2:$C$510,3,FALSE),0)</f>
        <v>0</v>
      </c>
      <c r="F210" s="5" t="e">
        <f>VLOOKUP(A210,'Score &amp; Assist'!$A$1:$G$2000,6,0)</f>
        <v>#N/A</v>
      </c>
      <c r="G210" s="5" t="e">
        <f t="shared" si="57"/>
        <v>#N/A</v>
      </c>
      <c r="H210" s="5" t="e">
        <f t="shared" si="69"/>
        <v>#N/A</v>
      </c>
      <c r="I210" s="5" t="e">
        <f>VLOOKUP(A210,'Score &amp; Assist'!$A$1:$G$2000,7,0)</f>
        <v>#N/A</v>
      </c>
      <c r="J210" s="5" t="e">
        <f>VLOOKUP(A210,'Yellow Card'!$C$1:$E$987,3,0)</f>
        <v>#N/A</v>
      </c>
      <c r="K210" s="5">
        <f>VLOOKUP(C210,'Team Clean Sheet'!$C$2:$F$21,4,0)</f>
        <v>0.31192660550458712</v>
      </c>
      <c r="L210" s="5">
        <f>VLOOKUP(C210,'Team Total Goals'!$D$2:$N$21,10,0)</f>
        <v>0.33734939759036142</v>
      </c>
      <c r="M210" s="5">
        <f>VLOOKUP(C210,'Team Total Goals'!$D$2:$N$21,11,0)</f>
        <v>4.6104928457869621E-2</v>
      </c>
      <c r="N210" s="5" t="e">
        <f>VLOOKUP(A210,'Goalkeeper Saves'!$D$2:$N$15,10,0)</f>
        <v>#N/A</v>
      </c>
      <c r="O210" s="5" t="e">
        <f>VLOOKUP(A210,'Goalkeeper Saves'!$D$2:$N$15,11,0)</f>
        <v>#N/A</v>
      </c>
      <c r="P210" s="5">
        <f>IF(B210="DEF",IFERROR(VLOOKUP(A210,'Defensive Contribution - DEF'!A208:H706,8,FALSE),'Defensive Contribution - DEF'!K$2),0)</f>
        <v>0</v>
      </c>
      <c r="Q210" s="5">
        <f>IF(B210="MID",IFERROR(VLOOKUP(A210,'Defensive Contribution - MID'!A$2:I$500,9,FALSE),'Defensive Contribution - MID'!L$2),0)</f>
        <v>0.3857500506789166</v>
      </c>
      <c r="R210" s="22">
        <f t="shared" si="70"/>
        <v>0</v>
      </c>
      <c r="S210" s="5">
        <f t="shared" si="58"/>
        <v>0</v>
      </c>
      <c r="T210" s="20">
        <f t="shared" si="59"/>
        <v>0</v>
      </c>
      <c r="U210" s="3">
        <f>VLOOKUP($C210,'Team Fixtures'!$A$2:$Q$21,2,FALSE)</f>
        <v>0.17316017316017315</v>
      </c>
      <c r="V210" s="3">
        <f>VLOOKUP($C210,'Team Fixtures'!$A$2:$Q$21,4,FALSE)</f>
        <v>8.6580086580086577E-2</v>
      </c>
      <c r="W210" s="3">
        <f>VLOOKUP($C210,'Team Fixtures'!$A$2:$Q$21,5,FALSE)</f>
        <v>8.6580086580086577E-2</v>
      </c>
      <c r="X210" s="3" t="str">
        <f>VLOOKUP($C210,'Team Fixtures'!$A$2:$Q$21,6,FALSE)</f>
        <v>A</v>
      </c>
      <c r="Y210" s="25">
        <f t="shared" si="60"/>
        <v>0</v>
      </c>
      <c r="Z210" s="3">
        <f>VLOOKUP($C210,'Team Fixtures'!$A$2:$Q$21,2,FALSE)</f>
        <v>0.17316017316017315</v>
      </c>
      <c r="AA210" s="3">
        <f>VLOOKUP($C210,'Team Fixtures'!$A$2:$Q$21,8,FALSE)</f>
        <v>0.87939146110891264</v>
      </c>
      <c r="AB210" s="3">
        <f>VLOOKUP($C210,'Team Fixtures'!$A$2:$Q$21,9,FALSE)</f>
        <v>-0.70623128794873946</v>
      </c>
      <c r="AC210" s="3" t="str">
        <f>VLOOKUP($C210,'Team Fixtures'!$A$2:$Q$21,10,FALSE)</f>
        <v>H</v>
      </c>
      <c r="AD210" s="22">
        <f t="shared" si="71"/>
        <v>0</v>
      </c>
      <c r="AE210" s="5">
        <f t="shared" si="61"/>
        <v>0</v>
      </c>
      <c r="AF210" s="20">
        <f t="shared" si="62"/>
        <v>0</v>
      </c>
      <c r="AG210" s="3">
        <f>VLOOKUP($C210,'Team Fixtures'!$A$2:$Q$21,2,FALSE)</f>
        <v>0.17316017316017315</v>
      </c>
      <c r="AH210" s="3">
        <f>VLOOKUP($C210,'Team Fixtures'!$A$2:$Q$21,12,FALSE)</f>
        <v>9.5238095238095233E-2</v>
      </c>
      <c r="AI210" s="3">
        <f>VLOOKUP($C210,'Team Fixtures'!$A$2:$Q$21,13,FALSE)</f>
        <v>7.792207792207792E-2</v>
      </c>
      <c r="AJ210" s="3" t="str">
        <f>VLOOKUP($C210,'Team Fixtures'!$A$2:$Q$21,14,FALSE)</f>
        <v>H</v>
      </c>
      <c r="AK210" s="22">
        <f t="shared" si="72"/>
        <v>0</v>
      </c>
      <c r="AL210" s="5">
        <f t="shared" si="63"/>
        <v>0</v>
      </c>
      <c r="AM210" s="20">
        <f t="shared" si="64"/>
        <v>0</v>
      </c>
      <c r="AN210" s="3">
        <f>VLOOKUP($C210,'Team Fixtures'!$A$2:$Q$21,2,FALSE)</f>
        <v>0.17316017316017315</v>
      </c>
      <c r="AO210" s="3">
        <f>VLOOKUP($C210,'Team Fixtures'!$A$2:$Q$21,16,FALSE)</f>
        <v>0.36350418029807341</v>
      </c>
      <c r="AP210" s="3">
        <f>VLOOKUP($C210,'Team Fixtures'!$A$2:$Q$21,17,FALSE)</f>
        <v>-0.19034400713790026</v>
      </c>
      <c r="AQ210" s="3" t="str">
        <f>VLOOKUP($C210,'Team Fixtures'!$A$2:$V$21,18,FALSE)</f>
        <v>H</v>
      </c>
      <c r="AR210" s="22">
        <f t="shared" si="73"/>
        <v>0</v>
      </c>
      <c r="AS210" s="5">
        <f t="shared" si="65"/>
        <v>0</v>
      </c>
      <c r="AT210" s="20">
        <f t="shared" si="66"/>
        <v>0</v>
      </c>
      <c r="AU210" s="3">
        <f>VLOOKUP($C210,'Team Fixtures'!$A$2:$Q$21,2,FALSE)</f>
        <v>0.17316017316017315</v>
      </c>
      <c r="AV210" s="3">
        <f>VLOOKUP($C210,'Team Fixtures'!$A$2:$V$21,20,FALSE)</f>
        <v>0.82101806239737274</v>
      </c>
      <c r="AW210" s="3">
        <f>VLOOKUP($C210,'Team Fixtures'!$A$2:$V$21,21,FALSE)</f>
        <v>-0.64785788923719956</v>
      </c>
      <c r="AX210" s="3" t="str">
        <f>VLOOKUP($C210,'Team Fixtures'!$A$2:$V$21,22,FALSE)</f>
        <v>A</v>
      </c>
      <c r="AY210" s="22">
        <f t="shared" si="74"/>
        <v>0</v>
      </c>
      <c r="AZ210" s="5">
        <f t="shared" si="75"/>
        <v>0</v>
      </c>
      <c r="BA210" s="20">
        <f t="shared" si="67"/>
        <v>0</v>
      </c>
      <c r="BB210" s="15">
        <f t="shared" si="68"/>
        <v>0</v>
      </c>
    </row>
    <row r="211" spans="1:54" x14ac:dyDescent="0.25">
      <c r="A211" t="str">
        <f>'Players Full'!CU211</f>
        <v>Tom Watson</v>
      </c>
      <c r="B211" t="str">
        <f>VLOOKUP(_xlfn.CONCAT('Players Full'!AK211,'Players Full'!BV211),'Players Summarised'!$A$1:$T$1000,20,0)</f>
        <v>MID</v>
      </c>
      <c r="C211" t="str">
        <f>VLOOKUP('Players Full'!CF211,Teams!$A$1:$G$21,6,0)</f>
        <v>Brighton</v>
      </c>
      <c r="D211">
        <f>'Players Full'!BD211/10</f>
        <v>5</v>
      </c>
      <c r="E211" s="10">
        <f>IFERROR(VLOOKUP($A211,'Starting Lineups'!$A$2:$C$510,3,FALSE),0)</f>
        <v>0</v>
      </c>
      <c r="F211" s="5">
        <f>VLOOKUP(A211,'Score &amp; Assist'!$A$1:$G$2000,6,0)</f>
        <v>0.19047619047619047</v>
      </c>
      <c r="G211" s="5">
        <f t="shared" si="57"/>
        <v>0.01</v>
      </c>
      <c r="H211" s="5">
        <f t="shared" si="69"/>
        <v>0</v>
      </c>
      <c r="I211" s="5">
        <f>VLOOKUP(A211,'Score &amp; Assist'!$A$1:$G$2000,7,0)</f>
        <v>0.13605442176870747</v>
      </c>
      <c r="J211" s="5">
        <f>VLOOKUP(A211,'Yellow Card'!$C$1:$E$987,3,0)</f>
        <v>0.19047619047619047</v>
      </c>
      <c r="K211" s="5">
        <f>VLOOKUP(C211,'Team Clean Sheet'!$C$2:$F$21,4,0)</f>
        <v>0.31192660550458712</v>
      </c>
      <c r="L211" s="5">
        <f>VLOOKUP(C211,'Team Total Goals'!$D$2:$N$21,10,0)</f>
        <v>0.33734939759036142</v>
      </c>
      <c r="M211" s="5">
        <f>VLOOKUP(C211,'Team Total Goals'!$D$2:$N$21,11,0)</f>
        <v>4.6104928457869621E-2</v>
      </c>
      <c r="N211" s="5" t="e">
        <f>VLOOKUP(A211,'Goalkeeper Saves'!$D$2:$N$15,10,0)</f>
        <v>#N/A</v>
      </c>
      <c r="O211" s="5" t="e">
        <f>VLOOKUP(A211,'Goalkeeper Saves'!$D$2:$N$15,11,0)</f>
        <v>#N/A</v>
      </c>
      <c r="P211" s="5">
        <f>IF(B211="DEF",IFERROR(VLOOKUP(A211,'Defensive Contribution - DEF'!A209:H707,8,FALSE),'Defensive Contribution - DEF'!K$2),0)</f>
        <v>0</v>
      </c>
      <c r="Q211" s="5">
        <f>IF(B211="MID",IFERROR(VLOOKUP(A211,'Defensive Contribution - MID'!A$2:I$500,9,FALSE),'Defensive Contribution - MID'!L$2),0)</f>
        <v>0.3857500506789166</v>
      </c>
      <c r="R211" s="22">
        <f t="shared" si="70"/>
        <v>0</v>
      </c>
      <c r="S211" s="5">
        <f t="shared" si="58"/>
        <v>0</v>
      </c>
      <c r="T211" s="20">
        <f t="shared" si="59"/>
        <v>0</v>
      </c>
      <c r="U211" s="3">
        <f>VLOOKUP($C211,'Team Fixtures'!$A$2:$Q$21,2,FALSE)</f>
        <v>0.17316017316017315</v>
      </c>
      <c r="V211" s="3">
        <f>VLOOKUP($C211,'Team Fixtures'!$A$2:$Q$21,4,FALSE)</f>
        <v>8.6580086580086577E-2</v>
      </c>
      <c r="W211" s="3">
        <f>VLOOKUP($C211,'Team Fixtures'!$A$2:$Q$21,5,FALSE)</f>
        <v>8.6580086580086577E-2</v>
      </c>
      <c r="X211" s="3" t="str">
        <f>VLOOKUP($C211,'Team Fixtures'!$A$2:$Q$21,6,FALSE)</f>
        <v>A</v>
      </c>
      <c r="Y211" s="25">
        <f t="shared" si="60"/>
        <v>0</v>
      </c>
      <c r="Z211" s="3">
        <f>VLOOKUP($C211,'Team Fixtures'!$A$2:$Q$21,2,FALSE)</f>
        <v>0.17316017316017315</v>
      </c>
      <c r="AA211" s="3">
        <f>VLOOKUP($C211,'Team Fixtures'!$A$2:$Q$21,8,FALSE)</f>
        <v>0.87939146110891264</v>
      </c>
      <c r="AB211" s="3">
        <f>VLOOKUP($C211,'Team Fixtures'!$A$2:$Q$21,9,FALSE)</f>
        <v>-0.70623128794873946</v>
      </c>
      <c r="AC211" s="3" t="str">
        <f>VLOOKUP($C211,'Team Fixtures'!$A$2:$Q$21,10,FALSE)</f>
        <v>H</v>
      </c>
      <c r="AD211" s="22">
        <f t="shared" si="71"/>
        <v>0</v>
      </c>
      <c r="AE211" s="5">
        <f t="shared" si="61"/>
        <v>0</v>
      </c>
      <c r="AF211" s="20">
        <f t="shared" si="62"/>
        <v>0</v>
      </c>
      <c r="AG211" s="3">
        <f>VLOOKUP($C211,'Team Fixtures'!$A$2:$Q$21,2,FALSE)</f>
        <v>0.17316017316017315</v>
      </c>
      <c r="AH211" s="3">
        <f>VLOOKUP($C211,'Team Fixtures'!$A$2:$Q$21,12,FALSE)</f>
        <v>9.5238095238095233E-2</v>
      </c>
      <c r="AI211" s="3">
        <f>VLOOKUP($C211,'Team Fixtures'!$A$2:$Q$21,13,FALSE)</f>
        <v>7.792207792207792E-2</v>
      </c>
      <c r="AJ211" s="3" t="str">
        <f>VLOOKUP($C211,'Team Fixtures'!$A$2:$Q$21,14,FALSE)</f>
        <v>H</v>
      </c>
      <c r="AK211" s="22">
        <f t="shared" si="72"/>
        <v>0</v>
      </c>
      <c r="AL211" s="5">
        <f t="shared" si="63"/>
        <v>0</v>
      </c>
      <c r="AM211" s="20">
        <f t="shared" si="64"/>
        <v>0</v>
      </c>
      <c r="AN211" s="3">
        <f>VLOOKUP($C211,'Team Fixtures'!$A$2:$Q$21,2,FALSE)</f>
        <v>0.17316017316017315</v>
      </c>
      <c r="AO211" s="3">
        <f>VLOOKUP($C211,'Team Fixtures'!$A$2:$Q$21,16,FALSE)</f>
        <v>0.36350418029807341</v>
      </c>
      <c r="AP211" s="3">
        <f>VLOOKUP($C211,'Team Fixtures'!$A$2:$Q$21,17,FALSE)</f>
        <v>-0.19034400713790026</v>
      </c>
      <c r="AQ211" s="3" t="str">
        <f>VLOOKUP($C211,'Team Fixtures'!$A$2:$V$21,18,FALSE)</f>
        <v>H</v>
      </c>
      <c r="AR211" s="22">
        <f t="shared" si="73"/>
        <v>0</v>
      </c>
      <c r="AS211" s="5">
        <f t="shared" si="65"/>
        <v>0</v>
      </c>
      <c r="AT211" s="20">
        <f t="shared" si="66"/>
        <v>0</v>
      </c>
      <c r="AU211" s="3">
        <f>VLOOKUP($C211,'Team Fixtures'!$A$2:$Q$21,2,FALSE)</f>
        <v>0.17316017316017315</v>
      </c>
      <c r="AV211" s="3">
        <f>VLOOKUP($C211,'Team Fixtures'!$A$2:$V$21,20,FALSE)</f>
        <v>0.82101806239737274</v>
      </c>
      <c r="AW211" s="3">
        <f>VLOOKUP($C211,'Team Fixtures'!$A$2:$V$21,21,FALSE)</f>
        <v>-0.64785788923719956</v>
      </c>
      <c r="AX211" s="3" t="str">
        <f>VLOOKUP($C211,'Team Fixtures'!$A$2:$V$21,22,FALSE)</f>
        <v>A</v>
      </c>
      <c r="AY211" s="22">
        <f t="shared" si="74"/>
        <v>0</v>
      </c>
      <c r="AZ211" s="5">
        <f t="shared" si="75"/>
        <v>0</v>
      </c>
      <c r="BA211" s="20">
        <f t="shared" si="67"/>
        <v>0</v>
      </c>
      <c r="BB211" s="15">
        <f t="shared" si="68"/>
        <v>0</v>
      </c>
    </row>
    <row r="212" spans="1:54" x14ac:dyDescent="0.25">
      <c r="A212" t="str">
        <f>'Players Full'!CU212</f>
        <v>Mats Wieffer</v>
      </c>
      <c r="B212" t="str">
        <f>VLOOKUP(_xlfn.CONCAT('Players Full'!AK212,'Players Full'!BV212),'Players Summarised'!$A$1:$T$1000,20,0)</f>
        <v>MID</v>
      </c>
      <c r="C212" t="str">
        <f>VLOOKUP('Players Full'!CF212,Teams!$A$1:$G$21,6,0)</f>
        <v>Brighton</v>
      </c>
      <c r="D212">
        <f>'Players Full'!BD212/10</f>
        <v>5</v>
      </c>
      <c r="E212" s="10">
        <f>IFERROR(VLOOKUP($A212,'Starting Lineups'!$A$2:$C$510,3,FALSE),0)</f>
        <v>1</v>
      </c>
      <c r="F212" s="5">
        <f>VLOOKUP(A212,'Score &amp; Assist'!$A$1:$G$2000,6,0)</f>
        <v>0.10582010582010581</v>
      </c>
      <c r="G212" s="5">
        <f t="shared" si="57"/>
        <v>0.01</v>
      </c>
      <c r="H212" s="5">
        <f t="shared" si="69"/>
        <v>0</v>
      </c>
      <c r="I212" s="5">
        <f>VLOOKUP(A212,'Score &amp; Assist'!$A$1:$G$2000,7,0)</f>
        <v>0.11904761904761904</v>
      </c>
      <c r="J212" s="5">
        <f>VLOOKUP(A212,'Yellow Card'!$C$1:$E$987,3,0)</f>
        <v>0.23809523809523808</v>
      </c>
      <c r="K212" s="5">
        <f>VLOOKUP(C212,'Team Clean Sheet'!$C$2:$F$21,4,0)</f>
        <v>0.31192660550458712</v>
      </c>
      <c r="L212" s="5">
        <f>VLOOKUP(C212,'Team Total Goals'!$D$2:$N$21,10,0)</f>
        <v>0.33734939759036142</v>
      </c>
      <c r="M212" s="5">
        <f>VLOOKUP(C212,'Team Total Goals'!$D$2:$N$21,11,0)</f>
        <v>4.6104928457869621E-2</v>
      </c>
      <c r="N212" s="5" t="e">
        <f>VLOOKUP(A212,'Goalkeeper Saves'!$D$2:$N$15,10,0)</f>
        <v>#N/A</v>
      </c>
      <c r="O212" s="5" t="e">
        <f>VLOOKUP(A212,'Goalkeeper Saves'!$D$2:$N$15,11,0)</f>
        <v>#N/A</v>
      </c>
      <c r="P212" s="5">
        <f>IF(B212="DEF",IFERROR(VLOOKUP(A212,'Defensive Contribution - DEF'!A210:H708,8,FALSE),'Defensive Contribution - DEF'!K$2),0)</f>
        <v>0</v>
      </c>
      <c r="Q212" s="5">
        <f>IF(B212="MID",IFERROR(VLOOKUP(A212,'Defensive Contribution - MID'!A$2:I$500,9,FALSE),'Defensive Contribution - MID'!L$2),0)</f>
        <v>0.3857500506789166</v>
      </c>
      <c r="R212" s="22">
        <f t="shared" si="70"/>
        <v>3.7815748550105686</v>
      </c>
      <c r="S212" s="5">
        <f t="shared" si="58"/>
        <v>6.7911203739558598E-2</v>
      </c>
      <c r="T212" s="20">
        <f t="shared" si="59"/>
        <v>3.9173972624896858</v>
      </c>
      <c r="U212" s="3">
        <f>VLOOKUP($C212,'Team Fixtures'!$A$2:$Q$21,2,FALSE)</f>
        <v>0.17316017316017315</v>
      </c>
      <c r="V212" s="3">
        <f>VLOOKUP($C212,'Team Fixtures'!$A$2:$Q$21,4,FALSE)</f>
        <v>8.6580086580086577E-2</v>
      </c>
      <c r="W212" s="3">
        <f>VLOOKUP($C212,'Team Fixtures'!$A$2:$Q$21,5,FALSE)</f>
        <v>8.6580086580086577E-2</v>
      </c>
      <c r="X212" s="3" t="str">
        <f>VLOOKUP($C212,'Team Fixtures'!$A$2:$Q$21,6,FALSE)</f>
        <v>A</v>
      </c>
      <c r="Y212" s="25">
        <f t="shared" si="60"/>
        <v>1.2916780644689396</v>
      </c>
      <c r="Z212" s="3">
        <f>VLOOKUP($C212,'Team Fixtures'!$A$2:$Q$21,2,FALSE)</f>
        <v>0.17316017316017315</v>
      </c>
      <c r="AA212" s="3">
        <f>VLOOKUP($C212,'Team Fixtures'!$A$2:$Q$21,8,FALSE)</f>
        <v>0.87939146110891264</v>
      </c>
      <c r="AB212" s="3">
        <f>VLOOKUP($C212,'Team Fixtures'!$A$2:$Q$21,9,FALSE)</f>
        <v>-0.70623128794873946</v>
      </c>
      <c r="AC212" s="3" t="str">
        <f>VLOOKUP($C212,'Team Fixtures'!$A$2:$Q$21,10,FALSE)</f>
        <v>H</v>
      </c>
      <c r="AD212" s="22">
        <f t="shared" si="71"/>
        <v>4.3720110113203958</v>
      </c>
      <c r="AE212" s="5">
        <f t="shared" si="61"/>
        <v>8.179944300827835E-2</v>
      </c>
      <c r="AF212" s="20">
        <f t="shared" si="62"/>
        <v>4.5356098973369523</v>
      </c>
      <c r="AG212" s="3">
        <f>VLOOKUP($C212,'Team Fixtures'!$A$2:$Q$21,2,FALSE)</f>
        <v>0.17316017316017315</v>
      </c>
      <c r="AH212" s="3">
        <f>VLOOKUP($C212,'Team Fixtures'!$A$2:$Q$21,12,FALSE)</f>
        <v>9.5238095238095233E-2</v>
      </c>
      <c r="AI212" s="3">
        <f>VLOOKUP($C212,'Team Fixtures'!$A$2:$Q$21,13,FALSE)</f>
        <v>7.792207792207792E-2</v>
      </c>
      <c r="AJ212" s="3" t="str">
        <f>VLOOKUP($C212,'Team Fixtures'!$A$2:$Q$21,14,FALSE)</f>
        <v>H</v>
      </c>
      <c r="AK212" s="22">
        <f t="shared" si="72"/>
        <v>4.387204116848519</v>
      </c>
      <c r="AL212" s="5">
        <f t="shared" si="63"/>
        <v>8.2156815236510861E-2</v>
      </c>
      <c r="AM212" s="20">
        <f t="shared" si="64"/>
        <v>4.5515177473215402</v>
      </c>
      <c r="AN212" s="3">
        <f>VLOOKUP($C212,'Team Fixtures'!$A$2:$Q$21,2,FALSE)</f>
        <v>0.17316017316017315</v>
      </c>
      <c r="AO212" s="3">
        <f>VLOOKUP($C212,'Team Fixtures'!$A$2:$Q$21,16,FALSE)</f>
        <v>0.36350418029807341</v>
      </c>
      <c r="AP212" s="3">
        <f>VLOOKUP($C212,'Team Fixtures'!$A$2:$Q$21,17,FALSE)</f>
        <v>-0.19034400713790026</v>
      </c>
      <c r="AQ212" s="3" t="str">
        <f>VLOOKUP($C212,'Team Fixtures'!$A$2:$V$21,18,FALSE)</f>
        <v>H</v>
      </c>
      <c r="AR212" s="22">
        <f t="shared" si="73"/>
        <v>4.3820064155858249</v>
      </c>
      <c r="AS212" s="5">
        <f t="shared" si="65"/>
        <v>8.2034554907409782E-2</v>
      </c>
      <c r="AT212" s="20">
        <f t="shared" si="66"/>
        <v>4.5460755254006449</v>
      </c>
      <c r="AU212" s="3">
        <f>VLOOKUP($C212,'Team Fixtures'!$A$2:$Q$21,2,FALSE)</f>
        <v>0.17316017316017315</v>
      </c>
      <c r="AV212" s="3">
        <f>VLOOKUP($C212,'Team Fixtures'!$A$2:$V$21,20,FALSE)</f>
        <v>0.82101806239737274</v>
      </c>
      <c r="AW212" s="3">
        <f>VLOOKUP($C212,'Team Fixtures'!$A$2:$V$21,21,FALSE)</f>
        <v>-0.64785788923719956</v>
      </c>
      <c r="AX212" s="3" t="str">
        <f>VLOOKUP($C212,'Team Fixtures'!$A$2:$V$21,22,FALSE)</f>
        <v>A</v>
      </c>
      <c r="AY212" s="22">
        <f t="shared" si="74"/>
        <v>3.7673449936644268</v>
      </c>
      <c r="AZ212" s="5">
        <f t="shared" si="75"/>
        <v>6.7576488940974649E-2</v>
      </c>
      <c r="BA212" s="20">
        <f t="shared" si="67"/>
        <v>3.9024979715463761</v>
      </c>
      <c r="BB212" s="15">
        <f t="shared" si="68"/>
        <v>15.020068825940079</v>
      </c>
    </row>
    <row r="213" spans="1:54" x14ac:dyDescent="0.25">
      <c r="A213" t="str">
        <f>'Players Full'!CU213</f>
        <v>Malick YalcouyÃ©</v>
      </c>
      <c r="B213" t="str">
        <f>VLOOKUP(_xlfn.CONCAT('Players Full'!AK213,'Players Full'!BV213),'Players Summarised'!$A$1:$T$1000,20,0)</f>
        <v>MID</v>
      </c>
      <c r="C213" t="str">
        <f>VLOOKUP('Players Full'!CF213,Teams!$A$1:$G$21,6,0)</f>
        <v>Brighton</v>
      </c>
      <c r="D213">
        <f>'Players Full'!BD213/10</f>
        <v>5</v>
      </c>
      <c r="E213" s="10">
        <f>IFERROR(VLOOKUP($A213,'Starting Lineups'!$A$2:$C$510,3,FALSE),0)</f>
        <v>0</v>
      </c>
      <c r="F213" s="5" t="e">
        <f>VLOOKUP(A213,'Score &amp; Assist'!$A$1:$G$2000,6,0)</f>
        <v>#N/A</v>
      </c>
      <c r="G213" s="5" t="e">
        <f t="shared" si="57"/>
        <v>#N/A</v>
      </c>
      <c r="H213" s="5" t="e">
        <f t="shared" si="69"/>
        <v>#N/A</v>
      </c>
      <c r="I213" s="5" t="e">
        <f>VLOOKUP(A213,'Score &amp; Assist'!$A$1:$G$2000,7,0)</f>
        <v>#N/A</v>
      </c>
      <c r="J213" s="5" t="e">
        <f>VLOOKUP(A213,'Yellow Card'!$C$1:$E$987,3,0)</f>
        <v>#N/A</v>
      </c>
      <c r="K213" s="5">
        <f>VLOOKUP(C213,'Team Clean Sheet'!$C$2:$F$21,4,0)</f>
        <v>0.31192660550458712</v>
      </c>
      <c r="L213" s="5">
        <f>VLOOKUP(C213,'Team Total Goals'!$D$2:$N$21,10,0)</f>
        <v>0.33734939759036142</v>
      </c>
      <c r="M213" s="5">
        <f>VLOOKUP(C213,'Team Total Goals'!$D$2:$N$21,11,0)</f>
        <v>4.6104928457869621E-2</v>
      </c>
      <c r="N213" s="5" t="e">
        <f>VLOOKUP(A213,'Goalkeeper Saves'!$D$2:$N$15,10,0)</f>
        <v>#N/A</v>
      </c>
      <c r="O213" s="5" t="e">
        <f>VLOOKUP(A213,'Goalkeeper Saves'!$D$2:$N$15,11,0)</f>
        <v>#N/A</v>
      </c>
      <c r="P213" s="5">
        <f>IF(B213="DEF",IFERROR(VLOOKUP(A213,'Defensive Contribution - DEF'!A211:H709,8,FALSE),'Defensive Contribution - DEF'!K$2),0)</f>
        <v>0</v>
      </c>
      <c r="Q213" s="5">
        <f>IF(B213="MID",IFERROR(VLOOKUP(A213,'Defensive Contribution - MID'!A$2:I$500,9,FALSE),'Defensive Contribution - MID'!L$2),0)</f>
        <v>0.3857500506789166</v>
      </c>
      <c r="R213" s="22">
        <f t="shared" si="70"/>
        <v>0</v>
      </c>
      <c r="S213" s="5">
        <f t="shared" si="58"/>
        <v>0</v>
      </c>
      <c r="T213" s="20">
        <f t="shared" si="59"/>
        <v>0</v>
      </c>
      <c r="U213" s="3">
        <f>VLOOKUP($C213,'Team Fixtures'!$A$2:$Q$21,2,FALSE)</f>
        <v>0.17316017316017315</v>
      </c>
      <c r="V213" s="3">
        <f>VLOOKUP($C213,'Team Fixtures'!$A$2:$Q$21,4,FALSE)</f>
        <v>8.6580086580086577E-2</v>
      </c>
      <c r="W213" s="3">
        <f>VLOOKUP($C213,'Team Fixtures'!$A$2:$Q$21,5,FALSE)</f>
        <v>8.6580086580086577E-2</v>
      </c>
      <c r="X213" s="3" t="str">
        <f>VLOOKUP($C213,'Team Fixtures'!$A$2:$Q$21,6,FALSE)</f>
        <v>A</v>
      </c>
      <c r="Y213" s="25">
        <f t="shared" si="60"/>
        <v>0</v>
      </c>
      <c r="Z213" s="3">
        <f>VLOOKUP($C213,'Team Fixtures'!$A$2:$Q$21,2,FALSE)</f>
        <v>0.17316017316017315</v>
      </c>
      <c r="AA213" s="3">
        <f>VLOOKUP($C213,'Team Fixtures'!$A$2:$Q$21,8,FALSE)</f>
        <v>0.87939146110891264</v>
      </c>
      <c r="AB213" s="3">
        <f>VLOOKUP($C213,'Team Fixtures'!$A$2:$Q$21,9,FALSE)</f>
        <v>-0.70623128794873946</v>
      </c>
      <c r="AC213" s="3" t="str">
        <f>VLOOKUP($C213,'Team Fixtures'!$A$2:$Q$21,10,FALSE)</f>
        <v>H</v>
      </c>
      <c r="AD213" s="22">
        <f t="shared" si="71"/>
        <v>0</v>
      </c>
      <c r="AE213" s="5">
        <f t="shared" si="61"/>
        <v>0</v>
      </c>
      <c r="AF213" s="20">
        <f t="shared" si="62"/>
        <v>0</v>
      </c>
      <c r="AG213" s="3">
        <f>VLOOKUP($C213,'Team Fixtures'!$A$2:$Q$21,2,FALSE)</f>
        <v>0.17316017316017315</v>
      </c>
      <c r="AH213" s="3">
        <f>VLOOKUP($C213,'Team Fixtures'!$A$2:$Q$21,12,FALSE)</f>
        <v>9.5238095238095233E-2</v>
      </c>
      <c r="AI213" s="3">
        <f>VLOOKUP($C213,'Team Fixtures'!$A$2:$Q$21,13,FALSE)</f>
        <v>7.792207792207792E-2</v>
      </c>
      <c r="AJ213" s="3" t="str">
        <f>VLOOKUP($C213,'Team Fixtures'!$A$2:$Q$21,14,FALSE)</f>
        <v>H</v>
      </c>
      <c r="AK213" s="22">
        <f t="shared" si="72"/>
        <v>0</v>
      </c>
      <c r="AL213" s="5">
        <f t="shared" si="63"/>
        <v>0</v>
      </c>
      <c r="AM213" s="20">
        <f t="shared" si="64"/>
        <v>0</v>
      </c>
      <c r="AN213" s="3">
        <f>VLOOKUP($C213,'Team Fixtures'!$A$2:$Q$21,2,FALSE)</f>
        <v>0.17316017316017315</v>
      </c>
      <c r="AO213" s="3">
        <f>VLOOKUP($C213,'Team Fixtures'!$A$2:$Q$21,16,FALSE)</f>
        <v>0.36350418029807341</v>
      </c>
      <c r="AP213" s="3">
        <f>VLOOKUP($C213,'Team Fixtures'!$A$2:$Q$21,17,FALSE)</f>
        <v>-0.19034400713790026</v>
      </c>
      <c r="AQ213" s="3" t="str">
        <f>VLOOKUP($C213,'Team Fixtures'!$A$2:$V$21,18,FALSE)</f>
        <v>H</v>
      </c>
      <c r="AR213" s="22">
        <f t="shared" si="73"/>
        <v>0</v>
      </c>
      <c r="AS213" s="5">
        <f t="shared" si="65"/>
        <v>0</v>
      </c>
      <c r="AT213" s="20">
        <f t="shared" si="66"/>
        <v>0</v>
      </c>
      <c r="AU213" s="3">
        <f>VLOOKUP($C213,'Team Fixtures'!$A$2:$Q$21,2,FALSE)</f>
        <v>0.17316017316017315</v>
      </c>
      <c r="AV213" s="3">
        <f>VLOOKUP($C213,'Team Fixtures'!$A$2:$V$21,20,FALSE)</f>
        <v>0.82101806239737274</v>
      </c>
      <c r="AW213" s="3">
        <f>VLOOKUP($C213,'Team Fixtures'!$A$2:$V$21,21,FALSE)</f>
        <v>-0.64785788923719956</v>
      </c>
      <c r="AX213" s="3" t="str">
        <f>VLOOKUP($C213,'Team Fixtures'!$A$2:$V$21,22,FALSE)</f>
        <v>A</v>
      </c>
      <c r="AY213" s="22">
        <f t="shared" si="74"/>
        <v>0</v>
      </c>
      <c r="AZ213" s="5">
        <f t="shared" si="75"/>
        <v>0</v>
      </c>
      <c r="BA213" s="20">
        <f t="shared" si="67"/>
        <v>0</v>
      </c>
      <c r="BB213" s="15">
        <f t="shared" si="68"/>
        <v>0</v>
      </c>
    </row>
    <row r="214" spans="1:54" x14ac:dyDescent="0.25">
      <c r="A214" t="str">
        <f>'Players Full'!CU214</f>
        <v>Joe Knight</v>
      </c>
      <c r="B214" t="str">
        <f>VLOOKUP(_xlfn.CONCAT('Players Full'!AK214,'Players Full'!BV214),'Players Summarised'!$A$1:$T$1000,20,0)</f>
        <v>MID</v>
      </c>
      <c r="C214" t="str">
        <f>VLOOKUP('Players Full'!CF214,Teams!$A$1:$G$21,6,0)</f>
        <v>Brighton</v>
      </c>
      <c r="D214">
        <f>'Players Full'!BD214/10</f>
        <v>4.5</v>
      </c>
      <c r="E214" s="10">
        <f>IFERROR(VLOOKUP($A214,'Starting Lineups'!$A$2:$C$510,3,FALSE),0)</f>
        <v>0</v>
      </c>
      <c r="F214" s="5" t="e">
        <f>VLOOKUP(A214,'Score &amp; Assist'!$A$1:$G$2000,6,0)</f>
        <v>#N/A</v>
      </c>
      <c r="G214" s="5" t="e">
        <f t="shared" si="57"/>
        <v>#N/A</v>
      </c>
      <c r="H214" s="5" t="e">
        <f t="shared" si="69"/>
        <v>#N/A</v>
      </c>
      <c r="I214" s="5" t="e">
        <f>VLOOKUP(A214,'Score &amp; Assist'!$A$1:$G$2000,7,0)</f>
        <v>#N/A</v>
      </c>
      <c r="J214" s="5" t="e">
        <f>VLOOKUP(A214,'Yellow Card'!$C$1:$E$987,3,0)</f>
        <v>#N/A</v>
      </c>
      <c r="K214" s="5">
        <f>VLOOKUP(C214,'Team Clean Sheet'!$C$2:$F$21,4,0)</f>
        <v>0.31192660550458712</v>
      </c>
      <c r="L214" s="5">
        <f>VLOOKUP(C214,'Team Total Goals'!$D$2:$N$21,10,0)</f>
        <v>0.33734939759036142</v>
      </c>
      <c r="M214" s="5">
        <f>VLOOKUP(C214,'Team Total Goals'!$D$2:$N$21,11,0)</f>
        <v>4.6104928457869621E-2</v>
      </c>
      <c r="N214" s="5" t="e">
        <f>VLOOKUP(A214,'Goalkeeper Saves'!$D$2:$N$15,10,0)</f>
        <v>#N/A</v>
      </c>
      <c r="O214" s="5" t="e">
        <f>VLOOKUP(A214,'Goalkeeper Saves'!$D$2:$N$15,11,0)</f>
        <v>#N/A</v>
      </c>
      <c r="P214" s="5">
        <f>IF(B214="DEF",IFERROR(VLOOKUP(A214,'Defensive Contribution - DEF'!A212:H710,8,FALSE),'Defensive Contribution - DEF'!K$2),0)</f>
        <v>0</v>
      </c>
      <c r="Q214" s="5">
        <f>IF(B214="MID",IFERROR(VLOOKUP(A214,'Defensive Contribution - MID'!A$2:I$500,9,FALSE),'Defensive Contribution - MID'!L$2),0)</f>
        <v>0.3857500506789166</v>
      </c>
      <c r="R214" s="22">
        <f t="shared" si="70"/>
        <v>0</v>
      </c>
      <c r="S214" s="5">
        <f t="shared" si="58"/>
        <v>0</v>
      </c>
      <c r="T214" s="20">
        <f t="shared" si="59"/>
        <v>0</v>
      </c>
      <c r="U214" s="3">
        <f>VLOOKUP($C214,'Team Fixtures'!$A$2:$Q$21,2,FALSE)</f>
        <v>0.17316017316017315</v>
      </c>
      <c r="V214" s="3">
        <f>VLOOKUP($C214,'Team Fixtures'!$A$2:$Q$21,4,FALSE)</f>
        <v>8.6580086580086577E-2</v>
      </c>
      <c r="W214" s="3">
        <f>VLOOKUP($C214,'Team Fixtures'!$A$2:$Q$21,5,FALSE)</f>
        <v>8.6580086580086577E-2</v>
      </c>
      <c r="X214" s="3" t="str">
        <f>VLOOKUP($C214,'Team Fixtures'!$A$2:$Q$21,6,FALSE)</f>
        <v>A</v>
      </c>
      <c r="Y214" s="25">
        <f t="shared" si="60"/>
        <v>0</v>
      </c>
      <c r="Z214" s="3">
        <f>VLOOKUP($C214,'Team Fixtures'!$A$2:$Q$21,2,FALSE)</f>
        <v>0.17316017316017315</v>
      </c>
      <c r="AA214" s="3">
        <f>VLOOKUP($C214,'Team Fixtures'!$A$2:$Q$21,8,FALSE)</f>
        <v>0.87939146110891264</v>
      </c>
      <c r="AB214" s="3">
        <f>VLOOKUP($C214,'Team Fixtures'!$A$2:$Q$21,9,FALSE)</f>
        <v>-0.70623128794873946</v>
      </c>
      <c r="AC214" s="3" t="str">
        <f>VLOOKUP($C214,'Team Fixtures'!$A$2:$Q$21,10,FALSE)</f>
        <v>H</v>
      </c>
      <c r="AD214" s="22">
        <f t="shared" si="71"/>
        <v>0</v>
      </c>
      <c r="AE214" s="5">
        <f t="shared" si="61"/>
        <v>0</v>
      </c>
      <c r="AF214" s="20">
        <f t="shared" si="62"/>
        <v>0</v>
      </c>
      <c r="AG214" s="3">
        <f>VLOOKUP($C214,'Team Fixtures'!$A$2:$Q$21,2,FALSE)</f>
        <v>0.17316017316017315</v>
      </c>
      <c r="AH214" s="3">
        <f>VLOOKUP($C214,'Team Fixtures'!$A$2:$Q$21,12,FALSE)</f>
        <v>9.5238095238095233E-2</v>
      </c>
      <c r="AI214" s="3">
        <f>VLOOKUP($C214,'Team Fixtures'!$A$2:$Q$21,13,FALSE)</f>
        <v>7.792207792207792E-2</v>
      </c>
      <c r="AJ214" s="3" t="str">
        <f>VLOOKUP($C214,'Team Fixtures'!$A$2:$Q$21,14,FALSE)</f>
        <v>H</v>
      </c>
      <c r="AK214" s="22">
        <f t="shared" si="72"/>
        <v>0</v>
      </c>
      <c r="AL214" s="5">
        <f t="shared" si="63"/>
        <v>0</v>
      </c>
      <c r="AM214" s="20">
        <f t="shared" si="64"/>
        <v>0</v>
      </c>
      <c r="AN214" s="3">
        <f>VLOOKUP($C214,'Team Fixtures'!$A$2:$Q$21,2,FALSE)</f>
        <v>0.17316017316017315</v>
      </c>
      <c r="AO214" s="3">
        <f>VLOOKUP($C214,'Team Fixtures'!$A$2:$Q$21,16,FALSE)</f>
        <v>0.36350418029807341</v>
      </c>
      <c r="AP214" s="3">
        <f>VLOOKUP($C214,'Team Fixtures'!$A$2:$Q$21,17,FALSE)</f>
        <v>-0.19034400713790026</v>
      </c>
      <c r="AQ214" s="3" t="str">
        <f>VLOOKUP($C214,'Team Fixtures'!$A$2:$V$21,18,FALSE)</f>
        <v>H</v>
      </c>
      <c r="AR214" s="22">
        <f t="shared" si="73"/>
        <v>0</v>
      </c>
      <c r="AS214" s="5">
        <f t="shared" si="65"/>
        <v>0</v>
      </c>
      <c r="AT214" s="20">
        <f t="shared" si="66"/>
        <v>0</v>
      </c>
      <c r="AU214" s="3">
        <f>VLOOKUP($C214,'Team Fixtures'!$A$2:$Q$21,2,FALSE)</f>
        <v>0.17316017316017315</v>
      </c>
      <c r="AV214" s="3">
        <f>VLOOKUP($C214,'Team Fixtures'!$A$2:$V$21,20,FALSE)</f>
        <v>0.82101806239737274</v>
      </c>
      <c r="AW214" s="3">
        <f>VLOOKUP($C214,'Team Fixtures'!$A$2:$V$21,21,FALSE)</f>
        <v>-0.64785788923719956</v>
      </c>
      <c r="AX214" s="3" t="str">
        <f>VLOOKUP($C214,'Team Fixtures'!$A$2:$V$21,22,FALSE)</f>
        <v>A</v>
      </c>
      <c r="AY214" s="22">
        <f t="shared" si="74"/>
        <v>0</v>
      </c>
      <c r="AZ214" s="5">
        <f t="shared" si="75"/>
        <v>0</v>
      </c>
      <c r="BA214" s="20">
        <f t="shared" si="67"/>
        <v>0</v>
      </c>
      <c r="BB214" s="15">
        <f t="shared" si="68"/>
        <v>0</v>
      </c>
    </row>
    <row r="215" spans="1:54" x14ac:dyDescent="0.25">
      <c r="A215" t="str">
        <f>'Players Full'!CU215</f>
        <v>Adrian Mazilu</v>
      </c>
      <c r="B215" t="str">
        <f>VLOOKUP(_xlfn.CONCAT('Players Full'!AK215,'Players Full'!BV215),'Players Summarised'!$A$1:$T$1000,20,0)</f>
        <v>MID</v>
      </c>
      <c r="C215" t="str">
        <f>VLOOKUP('Players Full'!CF215,Teams!$A$1:$G$21,6,0)</f>
        <v>Brighton</v>
      </c>
      <c r="D215">
        <f>'Players Full'!BD215/10</f>
        <v>4.5</v>
      </c>
      <c r="E215" s="10">
        <f>IFERROR(VLOOKUP($A215,'Starting Lineups'!$A$2:$C$510,3,FALSE),0)</f>
        <v>0</v>
      </c>
      <c r="F215" s="5" t="e">
        <f>VLOOKUP(A215,'Score &amp; Assist'!$A$1:$G$2000,6,0)</f>
        <v>#N/A</v>
      </c>
      <c r="G215" s="5" t="e">
        <f t="shared" si="57"/>
        <v>#N/A</v>
      </c>
      <c r="H215" s="5" t="e">
        <f t="shared" si="69"/>
        <v>#N/A</v>
      </c>
      <c r="I215" s="5" t="e">
        <f>VLOOKUP(A215,'Score &amp; Assist'!$A$1:$G$2000,7,0)</f>
        <v>#N/A</v>
      </c>
      <c r="J215" s="5" t="e">
        <f>VLOOKUP(A215,'Yellow Card'!$C$1:$E$987,3,0)</f>
        <v>#N/A</v>
      </c>
      <c r="K215" s="5">
        <f>VLOOKUP(C215,'Team Clean Sheet'!$C$2:$F$21,4,0)</f>
        <v>0.31192660550458712</v>
      </c>
      <c r="L215" s="5">
        <f>VLOOKUP(C215,'Team Total Goals'!$D$2:$N$21,10,0)</f>
        <v>0.33734939759036142</v>
      </c>
      <c r="M215" s="5">
        <f>VLOOKUP(C215,'Team Total Goals'!$D$2:$N$21,11,0)</f>
        <v>4.6104928457869621E-2</v>
      </c>
      <c r="N215" s="5" t="e">
        <f>VLOOKUP(A215,'Goalkeeper Saves'!$D$2:$N$15,10,0)</f>
        <v>#N/A</v>
      </c>
      <c r="O215" s="5" t="e">
        <f>VLOOKUP(A215,'Goalkeeper Saves'!$D$2:$N$15,11,0)</f>
        <v>#N/A</v>
      </c>
      <c r="P215" s="5">
        <f>IF(B215="DEF",IFERROR(VLOOKUP(A215,'Defensive Contribution - DEF'!A213:H711,8,FALSE),'Defensive Contribution - DEF'!K$2),0)</f>
        <v>0</v>
      </c>
      <c r="Q215" s="5">
        <f>IF(B215="MID",IFERROR(VLOOKUP(A215,'Defensive Contribution - MID'!A$2:I$500,9,FALSE),'Defensive Contribution - MID'!L$2),0)</f>
        <v>0.3857500506789166</v>
      </c>
      <c r="R215" s="22">
        <f t="shared" si="70"/>
        <v>0</v>
      </c>
      <c r="S215" s="5">
        <f t="shared" si="58"/>
        <v>0</v>
      </c>
      <c r="T215" s="20">
        <f t="shared" si="59"/>
        <v>0</v>
      </c>
      <c r="U215" s="3">
        <f>VLOOKUP($C215,'Team Fixtures'!$A$2:$Q$21,2,FALSE)</f>
        <v>0.17316017316017315</v>
      </c>
      <c r="V215" s="3">
        <f>VLOOKUP($C215,'Team Fixtures'!$A$2:$Q$21,4,FALSE)</f>
        <v>8.6580086580086577E-2</v>
      </c>
      <c r="W215" s="3">
        <f>VLOOKUP($C215,'Team Fixtures'!$A$2:$Q$21,5,FALSE)</f>
        <v>8.6580086580086577E-2</v>
      </c>
      <c r="X215" s="3" t="str">
        <f>VLOOKUP($C215,'Team Fixtures'!$A$2:$Q$21,6,FALSE)</f>
        <v>A</v>
      </c>
      <c r="Y215" s="25">
        <f t="shared" si="60"/>
        <v>0</v>
      </c>
      <c r="Z215" s="3">
        <f>VLOOKUP($C215,'Team Fixtures'!$A$2:$Q$21,2,FALSE)</f>
        <v>0.17316017316017315</v>
      </c>
      <c r="AA215" s="3">
        <f>VLOOKUP($C215,'Team Fixtures'!$A$2:$Q$21,8,FALSE)</f>
        <v>0.87939146110891264</v>
      </c>
      <c r="AB215" s="3">
        <f>VLOOKUP($C215,'Team Fixtures'!$A$2:$Q$21,9,FALSE)</f>
        <v>-0.70623128794873946</v>
      </c>
      <c r="AC215" s="3" t="str">
        <f>VLOOKUP($C215,'Team Fixtures'!$A$2:$Q$21,10,FALSE)</f>
        <v>H</v>
      </c>
      <c r="AD215" s="22">
        <f t="shared" si="71"/>
        <v>0</v>
      </c>
      <c r="AE215" s="5">
        <f t="shared" si="61"/>
        <v>0</v>
      </c>
      <c r="AF215" s="20">
        <f t="shared" si="62"/>
        <v>0</v>
      </c>
      <c r="AG215" s="3">
        <f>VLOOKUP($C215,'Team Fixtures'!$A$2:$Q$21,2,FALSE)</f>
        <v>0.17316017316017315</v>
      </c>
      <c r="AH215" s="3">
        <f>VLOOKUP($C215,'Team Fixtures'!$A$2:$Q$21,12,FALSE)</f>
        <v>9.5238095238095233E-2</v>
      </c>
      <c r="AI215" s="3">
        <f>VLOOKUP($C215,'Team Fixtures'!$A$2:$Q$21,13,FALSE)</f>
        <v>7.792207792207792E-2</v>
      </c>
      <c r="AJ215" s="3" t="str">
        <f>VLOOKUP($C215,'Team Fixtures'!$A$2:$Q$21,14,FALSE)</f>
        <v>H</v>
      </c>
      <c r="AK215" s="22">
        <f t="shared" si="72"/>
        <v>0</v>
      </c>
      <c r="AL215" s="5">
        <f t="shared" si="63"/>
        <v>0</v>
      </c>
      <c r="AM215" s="20">
        <f t="shared" si="64"/>
        <v>0</v>
      </c>
      <c r="AN215" s="3">
        <f>VLOOKUP($C215,'Team Fixtures'!$A$2:$Q$21,2,FALSE)</f>
        <v>0.17316017316017315</v>
      </c>
      <c r="AO215" s="3">
        <f>VLOOKUP($C215,'Team Fixtures'!$A$2:$Q$21,16,FALSE)</f>
        <v>0.36350418029807341</v>
      </c>
      <c r="AP215" s="3">
        <f>VLOOKUP($C215,'Team Fixtures'!$A$2:$Q$21,17,FALSE)</f>
        <v>-0.19034400713790026</v>
      </c>
      <c r="AQ215" s="3" t="str">
        <f>VLOOKUP($C215,'Team Fixtures'!$A$2:$V$21,18,FALSE)</f>
        <v>H</v>
      </c>
      <c r="AR215" s="22">
        <f t="shared" si="73"/>
        <v>0</v>
      </c>
      <c r="AS215" s="5">
        <f t="shared" si="65"/>
        <v>0</v>
      </c>
      <c r="AT215" s="20">
        <f t="shared" si="66"/>
        <v>0</v>
      </c>
      <c r="AU215" s="3">
        <f>VLOOKUP($C215,'Team Fixtures'!$A$2:$Q$21,2,FALSE)</f>
        <v>0.17316017316017315</v>
      </c>
      <c r="AV215" s="3">
        <f>VLOOKUP($C215,'Team Fixtures'!$A$2:$V$21,20,FALSE)</f>
        <v>0.82101806239737274</v>
      </c>
      <c r="AW215" s="3">
        <f>VLOOKUP($C215,'Team Fixtures'!$A$2:$V$21,21,FALSE)</f>
        <v>-0.64785788923719956</v>
      </c>
      <c r="AX215" s="3" t="str">
        <f>VLOOKUP($C215,'Team Fixtures'!$A$2:$V$21,22,FALSE)</f>
        <v>A</v>
      </c>
      <c r="AY215" s="22">
        <f t="shared" si="74"/>
        <v>0</v>
      </c>
      <c r="AZ215" s="5">
        <f t="shared" si="75"/>
        <v>0</v>
      </c>
      <c r="BA215" s="20">
        <f t="shared" si="67"/>
        <v>0</v>
      </c>
      <c r="BB215" s="15">
        <f t="shared" si="68"/>
        <v>0</v>
      </c>
    </row>
    <row r="216" spans="1:54" x14ac:dyDescent="0.25">
      <c r="A216" t="str">
        <f>'Players Full'!CU216</f>
        <v>Andrew Moran</v>
      </c>
      <c r="B216" t="str">
        <f>VLOOKUP(_xlfn.CONCAT('Players Full'!AK216,'Players Full'!BV216),'Players Summarised'!$A$1:$T$1000,20,0)</f>
        <v>MID</v>
      </c>
      <c r="C216" t="str">
        <f>VLOOKUP('Players Full'!CF216,Teams!$A$1:$G$21,6,0)</f>
        <v>Brighton</v>
      </c>
      <c r="D216">
        <f>'Players Full'!BD216/10</f>
        <v>4.5</v>
      </c>
      <c r="E216" s="10">
        <f>IFERROR(VLOOKUP($A216,'Starting Lineups'!$A$2:$C$510,3,FALSE),0)</f>
        <v>0</v>
      </c>
      <c r="F216" s="5" t="e">
        <f>VLOOKUP(A216,'Score &amp; Assist'!$A$1:$G$2000,6,0)</f>
        <v>#N/A</v>
      </c>
      <c r="G216" s="5" t="e">
        <f t="shared" si="57"/>
        <v>#N/A</v>
      </c>
      <c r="H216" s="5" t="e">
        <f t="shared" si="69"/>
        <v>#N/A</v>
      </c>
      <c r="I216" s="5" t="e">
        <f>VLOOKUP(A216,'Score &amp; Assist'!$A$1:$G$2000,7,0)</f>
        <v>#N/A</v>
      </c>
      <c r="J216" s="5" t="e">
        <f>VLOOKUP(A216,'Yellow Card'!$C$1:$E$987,3,0)</f>
        <v>#N/A</v>
      </c>
      <c r="K216" s="5">
        <f>VLOOKUP(C216,'Team Clean Sheet'!$C$2:$F$21,4,0)</f>
        <v>0.31192660550458712</v>
      </c>
      <c r="L216" s="5">
        <f>VLOOKUP(C216,'Team Total Goals'!$D$2:$N$21,10,0)</f>
        <v>0.33734939759036142</v>
      </c>
      <c r="M216" s="5">
        <f>VLOOKUP(C216,'Team Total Goals'!$D$2:$N$21,11,0)</f>
        <v>4.6104928457869621E-2</v>
      </c>
      <c r="N216" s="5" t="e">
        <f>VLOOKUP(A216,'Goalkeeper Saves'!$D$2:$N$15,10,0)</f>
        <v>#N/A</v>
      </c>
      <c r="O216" s="5" t="e">
        <f>VLOOKUP(A216,'Goalkeeper Saves'!$D$2:$N$15,11,0)</f>
        <v>#N/A</v>
      </c>
      <c r="P216" s="5">
        <f>IF(B216="DEF",IFERROR(VLOOKUP(A216,'Defensive Contribution - DEF'!A214:H712,8,FALSE),'Defensive Contribution - DEF'!K$2),0)</f>
        <v>0</v>
      </c>
      <c r="Q216" s="5">
        <f>IF(B216="MID",IFERROR(VLOOKUP(A216,'Defensive Contribution - MID'!A$2:I$500,9,FALSE),'Defensive Contribution - MID'!L$2),0)</f>
        <v>0.3857500506789166</v>
      </c>
      <c r="R216" s="22">
        <f t="shared" si="70"/>
        <v>0</v>
      </c>
      <c r="S216" s="5">
        <f t="shared" si="58"/>
        <v>0</v>
      </c>
      <c r="T216" s="20">
        <f t="shared" si="59"/>
        <v>0</v>
      </c>
      <c r="U216" s="3">
        <f>VLOOKUP($C216,'Team Fixtures'!$A$2:$Q$21,2,FALSE)</f>
        <v>0.17316017316017315</v>
      </c>
      <c r="V216" s="3">
        <f>VLOOKUP($C216,'Team Fixtures'!$A$2:$Q$21,4,FALSE)</f>
        <v>8.6580086580086577E-2</v>
      </c>
      <c r="W216" s="3">
        <f>VLOOKUP($C216,'Team Fixtures'!$A$2:$Q$21,5,FALSE)</f>
        <v>8.6580086580086577E-2</v>
      </c>
      <c r="X216" s="3" t="str">
        <f>VLOOKUP($C216,'Team Fixtures'!$A$2:$Q$21,6,FALSE)</f>
        <v>A</v>
      </c>
      <c r="Y216" s="25">
        <f t="shared" si="60"/>
        <v>0</v>
      </c>
      <c r="Z216" s="3">
        <f>VLOOKUP($C216,'Team Fixtures'!$A$2:$Q$21,2,FALSE)</f>
        <v>0.17316017316017315</v>
      </c>
      <c r="AA216" s="3">
        <f>VLOOKUP($C216,'Team Fixtures'!$A$2:$Q$21,8,FALSE)</f>
        <v>0.87939146110891264</v>
      </c>
      <c r="AB216" s="3">
        <f>VLOOKUP($C216,'Team Fixtures'!$A$2:$Q$21,9,FALSE)</f>
        <v>-0.70623128794873946</v>
      </c>
      <c r="AC216" s="3" t="str">
        <f>VLOOKUP($C216,'Team Fixtures'!$A$2:$Q$21,10,FALSE)</f>
        <v>H</v>
      </c>
      <c r="AD216" s="22">
        <f t="shared" si="71"/>
        <v>0</v>
      </c>
      <c r="AE216" s="5">
        <f t="shared" si="61"/>
        <v>0</v>
      </c>
      <c r="AF216" s="20">
        <f t="shared" si="62"/>
        <v>0</v>
      </c>
      <c r="AG216" s="3">
        <f>VLOOKUP($C216,'Team Fixtures'!$A$2:$Q$21,2,FALSE)</f>
        <v>0.17316017316017315</v>
      </c>
      <c r="AH216" s="3">
        <f>VLOOKUP($C216,'Team Fixtures'!$A$2:$Q$21,12,FALSE)</f>
        <v>9.5238095238095233E-2</v>
      </c>
      <c r="AI216" s="3">
        <f>VLOOKUP($C216,'Team Fixtures'!$A$2:$Q$21,13,FALSE)</f>
        <v>7.792207792207792E-2</v>
      </c>
      <c r="AJ216" s="3" t="str">
        <f>VLOOKUP($C216,'Team Fixtures'!$A$2:$Q$21,14,FALSE)</f>
        <v>H</v>
      </c>
      <c r="AK216" s="22">
        <f t="shared" si="72"/>
        <v>0</v>
      </c>
      <c r="AL216" s="5">
        <f t="shared" si="63"/>
        <v>0</v>
      </c>
      <c r="AM216" s="20">
        <f t="shared" si="64"/>
        <v>0</v>
      </c>
      <c r="AN216" s="3">
        <f>VLOOKUP($C216,'Team Fixtures'!$A$2:$Q$21,2,FALSE)</f>
        <v>0.17316017316017315</v>
      </c>
      <c r="AO216" s="3">
        <f>VLOOKUP($C216,'Team Fixtures'!$A$2:$Q$21,16,FALSE)</f>
        <v>0.36350418029807341</v>
      </c>
      <c r="AP216" s="3">
        <f>VLOOKUP($C216,'Team Fixtures'!$A$2:$Q$21,17,FALSE)</f>
        <v>-0.19034400713790026</v>
      </c>
      <c r="AQ216" s="3" t="str">
        <f>VLOOKUP($C216,'Team Fixtures'!$A$2:$V$21,18,FALSE)</f>
        <v>H</v>
      </c>
      <c r="AR216" s="22">
        <f t="shared" si="73"/>
        <v>0</v>
      </c>
      <c r="AS216" s="5">
        <f t="shared" si="65"/>
        <v>0</v>
      </c>
      <c r="AT216" s="20">
        <f t="shared" si="66"/>
        <v>0</v>
      </c>
      <c r="AU216" s="3">
        <f>VLOOKUP($C216,'Team Fixtures'!$A$2:$Q$21,2,FALSE)</f>
        <v>0.17316017316017315</v>
      </c>
      <c r="AV216" s="3">
        <f>VLOOKUP($C216,'Team Fixtures'!$A$2:$V$21,20,FALSE)</f>
        <v>0.82101806239737274</v>
      </c>
      <c r="AW216" s="3">
        <f>VLOOKUP($C216,'Team Fixtures'!$A$2:$V$21,21,FALSE)</f>
        <v>-0.64785788923719956</v>
      </c>
      <c r="AX216" s="3" t="str">
        <f>VLOOKUP($C216,'Team Fixtures'!$A$2:$V$21,22,FALSE)</f>
        <v>A</v>
      </c>
      <c r="AY216" s="22">
        <f t="shared" si="74"/>
        <v>0</v>
      </c>
      <c r="AZ216" s="5">
        <f t="shared" si="75"/>
        <v>0</v>
      </c>
      <c r="BA216" s="20">
        <f t="shared" si="67"/>
        <v>0</v>
      </c>
      <c r="BB216" s="15">
        <f t="shared" si="68"/>
        <v>0</v>
      </c>
    </row>
    <row r="217" spans="1:54" x14ac:dyDescent="0.25">
      <c r="A217" t="str">
        <f>'Players Full'!CU217</f>
        <v>Danny Welbeck</v>
      </c>
      <c r="B217" t="str">
        <f>VLOOKUP(_xlfn.CONCAT('Players Full'!AK217,'Players Full'!BV217),'Players Summarised'!$A$1:$T$1000,20,0)</f>
        <v>FWD</v>
      </c>
      <c r="C217" t="str">
        <f>VLOOKUP('Players Full'!CF217,Teams!$A$1:$G$21,6,0)</f>
        <v>Brighton</v>
      </c>
      <c r="D217">
        <f>'Players Full'!BD217/10</f>
        <v>6.5</v>
      </c>
      <c r="E217" s="10">
        <f>IFERROR(VLOOKUP($A217,'Starting Lineups'!$A$2:$C$510,3,FALSE),0)</f>
        <v>0</v>
      </c>
      <c r="F217" s="5">
        <f>VLOOKUP(A217,'Score &amp; Assist'!$A$1:$G$2000,6,0)</f>
        <v>0.33184005309440845</v>
      </c>
      <c r="G217" s="5">
        <f t="shared" si="57"/>
        <v>0.05</v>
      </c>
      <c r="H217" s="5">
        <f t="shared" si="69"/>
        <v>0.01</v>
      </c>
      <c r="I217" s="5">
        <f>VLOOKUP(A217,'Score &amp; Assist'!$A$1:$G$2000,7,0)</f>
        <v>7.3260073260073263E-2</v>
      </c>
      <c r="J217" s="5">
        <f>VLOOKUP(A217,'Yellow Card'!$C$1:$E$987,3,0)</f>
        <v>0.11204481792717086</v>
      </c>
      <c r="K217" s="5">
        <f>VLOOKUP(C217,'Team Clean Sheet'!$C$2:$F$21,4,0)</f>
        <v>0.31192660550458712</v>
      </c>
      <c r="L217" s="5">
        <f>VLOOKUP(C217,'Team Total Goals'!$D$2:$N$21,10,0)</f>
        <v>0.33734939759036142</v>
      </c>
      <c r="M217" s="5">
        <f>VLOOKUP(C217,'Team Total Goals'!$D$2:$N$21,11,0)</f>
        <v>4.6104928457869621E-2</v>
      </c>
      <c r="N217" s="5" t="e">
        <f>VLOOKUP(A217,'Goalkeeper Saves'!$D$2:$N$15,10,0)</f>
        <v>#N/A</v>
      </c>
      <c r="O217" s="5" t="e">
        <f>VLOOKUP(A217,'Goalkeeper Saves'!$D$2:$N$15,11,0)</f>
        <v>#N/A</v>
      </c>
      <c r="P217" s="5">
        <f>IF(B217="DEF",IFERROR(VLOOKUP(A217,'Defensive Contribution - DEF'!A215:H713,8,FALSE),'Defensive Contribution - DEF'!K$2),0)</f>
        <v>0</v>
      </c>
      <c r="Q217" s="5">
        <f>IF(B217="MID",IFERROR(VLOOKUP(A217,'Defensive Contribution - MID'!A$2:I$500,9,FALSE),'Defensive Contribution - MID'!L$2),0)</f>
        <v>0</v>
      </c>
      <c r="R217" s="22">
        <f t="shared" si="70"/>
        <v>0</v>
      </c>
      <c r="S217" s="5">
        <f t="shared" si="58"/>
        <v>0</v>
      </c>
      <c r="T217" s="20">
        <f t="shared" si="59"/>
        <v>0</v>
      </c>
      <c r="U217" s="3">
        <f>VLOOKUP($C217,'Team Fixtures'!$A$2:$Q$21,2,FALSE)</f>
        <v>0.17316017316017315</v>
      </c>
      <c r="V217" s="3">
        <f>VLOOKUP($C217,'Team Fixtures'!$A$2:$Q$21,4,FALSE)</f>
        <v>8.6580086580086577E-2</v>
      </c>
      <c r="W217" s="3">
        <f>VLOOKUP($C217,'Team Fixtures'!$A$2:$Q$21,5,FALSE)</f>
        <v>8.6580086580086577E-2</v>
      </c>
      <c r="X217" s="3" t="str">
        <f>VLOOKUP($C217,'Team Fixtures'!$A$2:$Q$21,6,FALSE)</f>
        <v>A</v>
      </c>
      <c r="Y217" s="25">
        <f t="shared" si="60"/>
        <v>0</v>
      </c>
      <c r="Z217" s="3">
        <f>VLOOKUP($C217,'Team Fixtures'!$A$2:$Q$21,2,FALSE)</f>
        <v>0.17316017316017315</v>
      </c>
      <c r="AA217" s="3">
        <f>VLOOKUP($C217,'Team Fixtures'!$A$2:$Q$21,8,FALSE)</f>
        <v>0.87939146110891264</v>
      </c>
      <c r="AB217" s="3">
        <f>VLOOKUP($C217,'Team Fixtures'!$A$2:$Q$21,9,FALSE)</f>
        <v>-0.70623128794873946</v>
      </c>
      <c r="AC217" s="3" t="str">
        <f>VLOOKUP($C217,'Team Fixtures'!$A$2:$Q$21,10,FALSE)</f>
        <v>H</v>
      </c>
      <c r="AD217" s="22">
        <f t="shared" si="71"/>
        <v>0</v>
      </c>
      <c r="AE217" s="5">
        <f t="shared" si="61"/>
        <v>0</v>
      </c>
      <c r="AF217" s="20">
        <f t="shared" si="62"/>
        <v>0</v>
      </c>
      <c r="AG217" s="3">
        <f>VLOOKUP($C217,'Team Fixtures'!$A$2:$Q$21,2,FALSE)</f>
        <v>0.17316017316017315</v>
      </c>
      <c r="AH217" s="3">
        <f>VLOOKUP($C217,'Team Fixtures'!$A$2:$Q$21,12,FALSE)</f>
        <v>9.5238095238095233E-2</v>
      </c>
      <c r="AI217" s="3">
        <f>VLOOKUP($C217,'Team Fixtures'!$A$2:$Q$21,13,FALSE)</f>
        <v>7.792207792207792E-2</v>
      </c>
      <c r="AJ217" s="3" t="str">
        <f>VLOOKUP($C217,'Team Fixtures'!$A$2:$Q$21,14,FALSE)</f>
        <v>H</v>
      </c>
      <c r="AK217" s="22">
        <f t="shared" si="72"/>
        <v>0</v>
      </c>
      <c r="AL217" s="5">
        <f t="shared" si="63"/>
        <v>0</v>
      </c>
      <c r="AM217" s="20">
        <f t="shared" si="64"/>
        <v>0</v>
      </c>
      <c r="AN217" s="3">
        <f>VLOOKUP($C217,'Team Fixtures'!$A$2:$Q$21,2,FALSE)</f>
        <v>0.17316017316017315</v>
      </c>
      <c r="AO217" s="3">
        <f>VLOOKUP($C217,'Team Fixtures'!$A$2:$Q$21,16,FALSE)</f>
        <v>0.36350418029807341</v>
      </c>
      <c r="AP217" s="3">
        <f>VLOOKUP($C217,'Team Fixtures'!$A$2:$Q$21,17,FALSE)</f>
        <v>-0.19034400713790026</v>
      </c>
      <c r="AQ217" s="3" t="str">
        <f>VLOOKUP($C217,'Team Fixtures'!$A$2:$V$21,18,FALSE)</f>
        <v>H</v>
      </c>
      <c r="AR217" s="22">
        <f t="shared" si="73"/>
        <v>0</v>
      </c>
      <c r="AS217" s="5">
        <f t="shared" si="65"/>
        <v>0</v>
      </c>
      <c r="AT217" s="20">
        <f t="shared" si="66"/>
        <v>0</v>
      </c>
      <c r="AU217" s="3">
        <f>VLOOKUP($C217,'Team Fixtures'!$A$2:$Q$21,2,FALSE)</f>
        <v>0.17316017316017315</v>
      </c>
      <c r="AV217" s="3">
        <f>VLOOKUP($C217,'Team Fixtures'!$A$2:$V$21,20,FALSE)</f>
        <v>0.82101806239737274</v>
      </c>
      <c r="AW217" s="3">
        <f>VLOOKUP($C217,'Team Fixtures'!$A$2:$V$21,21,FALSE)</f>
        <v>-0.64785788923719956</v>
      </c>
      <c r="AX217" s="3" t="str">
        <f>VLOOKUP($C217,'Team Fixtures'!$A$2:$V$21,22,FALSE)</f>
        <v>A</v>
      </c>
      <c r="AY217" s="22">
        <f t="shared" si="74"/>
        <v>0</v>
      </c>
      <c r="AZ217" s="5">
        <f t="shared" si="75"/>
        <v>0</v>
      </c>
      <c r="BA217" s="20">
        <f t="shared" si="67"/>
        <v>0</v>
      </c>
      <c r="BB217" s="15">
        <f t="shared" si="68"/>
        <v>0</v>
      </c>
    </row>
    <row r="218" spans="1:54" x14ac:dyDescent="0.25">
      <c r="A218" t="str">
        <f>'Players Full'!CU218</f>
        <v>Evan Ferguson</v>
      </c>
      <c r="B218" t="str">
        <f>VLOOKUP(_xlfn.CONCAT('Players Full'!AK218,'Players Full'!BV218),'Players Summarised'!$A$1:$T$1000,20,0)</f>
        <v>FWD</v>
      </c>
      <c r="C218" t="str">
        <f>VLOOKUP('Players Full'!CF218,Teams!$A$1:$G$21,6,0)</f>
        <v>Brighton</v>
      </c>
      <c r="D218">
        <f>'Players Full'!BD218/10</f>
        <v>5.5</v>
      </c>
      <c r="E218" s="10">
        <f>IFERROR(VLOOKUP($A218,'Starting Lineups'!$A$2:$C$510,3,FALSE),0)</f>
        <v>0</v>
      </c>
      <c r="F218" s="5" t="e">
        <f>VLOOKUP(A218,'Score &amp; Assist'!$A$1:$G$2000,6,0)</f>
        <v>#N/A</v>
      </c>
      <c r="G218" s="5" t="e">
        <f t="shared" si="57"/>
        <v>#N/A</v>
      </c>
      <c r="H218" s="5" t="e">
        <f t="shared" si="69"/>
        <v>#N/A</v>
      </c>
      <c r="I218" s="5" t="e">
        <f>VLOOKUP(A218,'Score &amp; Assist'!$A$1:$G$2000,7,0)</f>
        <v>#N/A</v>
      </c>
      <c r="J218" s="5" t="e">
        <f>VLOOKUP(A218,'Yellow Card'!$C$1:$E$987,3,0)</f>
        <v>#N/A</v>
      </c>
      <c r="K218" s="5">
        <f>VLOOKUP(C218,'Team Clean Sheet'!$C$2:$F$21,4,0)</f>
        <v>0.31192660550458712</v>
      </c>
      <c r="L218" s="5">
        <f>VLOOKUP(C218,'Team Total Goals'!$D$2:$N$21,10,0)</f>
        <v>0.33734939759036142</v>
      </c>
      <c r="M218" s="5">
        <f>VLOOKUP(C218,'Team Total Goals'!$D$2:$N$21,11,0)</f>
        <v>4.6104928457869621E-2</v>
      </c>
      <c r="N218" s="5" t="e">
        <f>VLOOKUP(A218,'Goalkeeper Saves'!$D$2:$N$15,10,0)</f>
        <v>#N/A</v>
      </c>
      <c r="O218" s="5" t="e">
        <f>VLOOKUP(A218,'Goalkeeper Saves'!$D$2:$N$15,11,0)</f>
        <v>#N/A</v>
      </c>
      <c r="P218" s="5">
        <f>IF(B218="DEF",IFERROR(VLOOKUP(A218,'Defensive Contribution - DEF'!A216:H714,8,FALSE),'Defensive Contribution - DEF'!K$2),0)</f>
        <v>0</v>
      </c>
      <c r="Q218" s="5">
        <f>IF(B218="MID",IFERROR(VLOOKUP(A218,'Defensive Contribution - MID'!A$2:I$500,9,FALSE),'Defensive Contribution - MID'!L$2),0)</f>
        <v>0</v>
      </c>
      <c r="R218" s="22">
        <f t="shared" si="70"/>
        <v>0</v>
      </c>
      <c r="S218" s="5">
        <f t="shared" si="58"/>
        <v>0</v>
      </c>
      <c r="T218" s="20">
        <f t="shared" si="59"/>
        <v>0</v>
      </c>
      <c r="U218" s="3">
        <f>VLOOKUP($C218,'Team Fixtures'!$A$2:$Q$21,2,FALSE)</f>
        <v>0.17316017316017315</v>
      </c>
      <c r="V218" s="3">
        <f>VLOOKUP($C218,'Team Fixtures'!$A$2:$Q$21,4,FALSE)</f>
        <v>8.6580086580086577E-2</v>
      </c>
      <c r="W218" s="3">
        <f>VLOOKUP($C218,'Team Fixtures'!$A$2:$Q$21,5,FALSE)</f>
        <v>8.6580086580086577E-2</v>
      </c>
      <c r="X218" s="3" t="str">
        <f>VLOOKUP($C218,'Team Fixtures'!$A$2:$Q$21,6,FALSE)</f>
        <v>A</v>
      </c>
      <c r="Y218" s="25">
        <f t="shared" si="60"/>
        <v>0</v>
      </c>
      <c r="Z218" s="3">
        <f>VLOOKUP($C218,'Team Fixtures'!$A$2:$Q$21,2,FALSE)</f>
        <v>0.17316017316017315</v>
      </c>
      <c r="AA218" s="3">
        <f>VLOOKUP($C218,'Team Fixtures'!$A$2:$Q$21,8,FALSE)</f>
        <v>0.87939146110891264</v>
      </c>
      <c r="AB218" s="3">
        <f>VLOOKUP($C218,'Team Fixtures'!$A$2:$Q$21,9,FALSE)</f>
        <v>-0.70623128794873946</v>
      </c>
      <c r="AC218" s="3" t="str">
        <f>VLOOKUP($C218,'Team Fixtures'!$A$2:$Q$21,10,FALSE)</f>
        <v>H</v>
      </c>
      <c r="AD218" s="22">
        <f t="shared" si="71"/>
        <v>0</v>
      </c>
      <c r="AE218" s="5">
        <f t="shared" si="61"/>
        <v>0</v>
      </c>
      <c r="AF218" s="20">
        <f t="shared" si="62"/>
        <v>0</v>
      </c>
      <c r="AG218" s="3">
        <f>VLOOKUP($C218,'Team Fixtures'!$A$2:$Q$21,2,FALSE)</f>
        <v>0.17316017316017315</v>
      </c>
      <c r="AH218" s="3">
        <f>VLOOKUP($C218,'Team Fixtures'!$A$2:$Q$21,12,FALSE)</f>
        <v>9.5238095238095233E-2</v>
      </c>
      <c r="AI218" s="3">
        <f>VLOOKUP($C218,'Team Fixtures'!$A$2:$Q$21,13,FALSE)</f>
        <v>7.792207792207792E-2</v>
      </c>
      <c r="AJ218" s="3" t="str">
        <f>VLOOKUP($C218,'Team Fixtures'!$A$2:$Q$21,14,FALSE)</f>
        <v>H</v>
      </c>
      <c r="AK218" s="22">
        <f t="shared" si="72"/>
        <v>0</v>
      </c>
      <c r="AL218" s="5">
        <f t="shared" si="63"/>
        <v>0</v>
      </c>
      <c r="AM218" s="20">
        <f t="shared" si="64"/>
        <v>0</v>
      </c>
      <c r="AN218" s="3">
        <f>VLOOKUP($C218,'Team Fixtures'!$A$2:$Q$21,2,FALSE)</f>
        <v>0.17316017316017315</v>
      </c>
      <c r="AO218" s="3">
        <f>VLOOKUP($C218,'Team Fixtures'!$A$2:$Q$21,16,FALSE)</f>
        <v>0.36350418029807341</v>
      </c>
      <c r="AP218" s="3">
        <f>VLOOKUP($C218,'Team Fixtures'!$A$2:$Q$21,17,FALSE)</f>
        <v>-0.19034400713790026</v>
      </c>
      <c r="AQ218" s="3" t="str">
        <f>VLOOKUP($C218,'Team Fixtures'!$A$2:$V$21,18,FALSE)</f>
        <v>H</v>
      </c>
      <c r="AR218" s="22">
        <f t="shared" si="73"/>
        <v>0</v>
      </c>
      <c r="AS218" s="5">
        <f t="shared" si="65"/>
        <v>0</v>
      </c>
      <c r="AT218" s="20">
        <f t="shared" si="66"/>
        <v>0</v>
      </c>
      <c r="AU218" s="3">
        <f>VLOOKUP($C218,'Team Fixtures'!$A$2:$Q$21,2,FALSE)</f>
        <v>0.17316017316017315</v>
      </c>
      <c r="AV218" s="3">
        <f>VLOOKUP($C218,'Team Fixtures'!$A$2:$V$21,20,FALSE)</f>
        <v>0.82101806239737274</v>
      </c>
      <c r="AW218" s="3">
        <f>VLOOKUP($C218,'Team Fixtures'!$A$2:$V$21,21,FALSE)</f>
        <v>-0.64785788923719956</v>
      </c>
      <c r="AX218" s="3" t="str">
        <f>VLOOKUP($C218,'Team Fixtures'!$A$2:$V$21,22,FALSE)</f>
        <v>A</v>
      </c>
      <c r="AY218" s="22">
        <f t="shared" si="74"/>
        <v>0</v>
      </c>
      <c r="AZ218" s="5">
        <f t="shared" si="75"/>
        <v>0</v>
      </c>
      <c r="BA218" s="20">
        <f t="shared" si="67"/>
        <v>0</v>
      </c>
      <c r="BB218" s="15">
        <f t="shared" si="68"/>
        <v>0</v>
      </c>
    </row>
    <row r="219" spans="1:54" x14ac:dyDescent="0.25">
      <c r="A219" t="str">
        <f>'Players Full'!CU219</f>
        <v>Stefanos Tzimas</v>
      </c>
      <c r="B219" t="str">
        <f>VLOOKUP(_xlfn.CONCAT('Players Full'!AK219,'Players Full'!BV219),'Players Summarised'!$A$1:$T$1000,20,0)</f>
        <v>FWD</v>
      </c>
      <c r="C219" t="str">
        <f>VLOOKUP('Players Full'!CF219,Teams!$A$1:$G$21,6,0)</f>
        <v>Brighton</v>
      </c>
      <c r="D219">
        <f>'Players Full'!BD219/10</f>
        <v>5.5</v>
      </c>
      <c r="E219" s="10">
        <f>IFERROR(VLOOKUP($A219,'Starting Lineups'!$A$2:$C$510,3,FALSE),0)</f>
        <v>0</v>
      </c>
      <c r="F219" s="5" t="e">
        <f>VLOOKUP(A219,'Score &amp; Assist'!$A$1:$G$2000,6,0)</f>
        <v>#N/A</v>
      </c>
      <c r="G219" s="5" t="e">
        <f t="shared" si="57"/>
        <v>#N/A</v>
      </c>
      <c r="H219" s="5" t="e">
        <f t="shared" si="69"/>
        <v>#N/A</v>
      </c>
      <c r="I219" s="5" t="e">
        <f>VLOOKUP(A219,'Score &amp; Assist'!$A$1:$G$2000,7,0)</f>
        <v>#N/A</v>
      </c>
      <c r="J219" s="5" t="e">
        <f>VLOOKUP(A219,'Yellow Card'!$C$1:$E$987,3,0)</f>
        <v>#N/A</v>
      </c>
      <c r="K219" s="5">
        <f>VLOOKUP(C219,'Team Clean Sheet'!$C$2:$F$21,4,0)</f>
        <v>0.31192660550458712</v>
      </c>
      <c r="L219" s="5">
        <f>VLOOKUP(C219,'Team Total Goals'!$D$2:$N$21,10,0)</f>
        <v>0.33734939759036142</v>
      </c>
      <c r="M219" s="5">
        <f>VLOOKUP(C219,'Team Total Goals'!$D$2:$N$21,11,0)</f>
        <v>4.6104928457869621E-2</v>
      </c>
      <c r="N219" s="5" t="e">
        <f>VLOOKUP(A219,'Goalkeeper Saves'!$D$2:$N$15,10,0)</f>
        <v>#N/A</v>
      </c>
      <c r="O219" s="5" t="e">
        <f>VLOOKUP(A219,'Goalkeeper Saves'!$D$2:$N$15,11,0)</f>
        <v>#N/A</v>
      </c>
      <c r="P219" s="5">
        <f>IF(B219="DEF",IFERROR(VLOOKUP(A219,'Defensive Contribution - DEF'!A217:H715,8,FALSE),'Defensive Contribution - DEF'!K$2),0)</f>
        <v>0</v>
      </c>
      <c r="Q219" s="5">
        <f>IF(B219="MID",IFERROR(VLOOKUP(A219,'Defensive Contribution - MID'!A$2:I$500,9,FALSE),'Defensive Contribution - MID'!L$2),0)</f>
        <v>0</v>
      </c>
      <c r="R219" s="22">
        <f t="shared" si="70"/>
        <v>0</v>
      </c>
      <c r="S219" s="5">
        <f t="shared" si="58"/>
        <v>0</v>
      </c>
      <c r="T219" s="20">
        <f t="shared" si="59"/>
        <v>0</v>
      </c>
      <c r="U219" s="3">
        <f>VLOOKUP($C219,'Team Fixtures'!$A$2:$Q$21,2,FALSE)</f>
        <v>0.17316017316017315</v>
      </c>
      <c r="V219" s="3">
        <f>VLOOKUP($C219,'Team Fixtures'!$A$2:$Q$21,4,FALSE)</f>
        <v>8.6580086580086577E-2</v>
      </c>
      <c r="W219" s="3">
        <f>VLOOKUP($C219,'Team Fixtures'!$A$2:$Q$21,5,FALSE)</f>
        <v>8.6580086580086577E-2</v>
      </c>
      <c r="X219" s="3" t="str">
        <f>VLOOKUP($C219,'Team Fixtures'!$A$2:$Q$21,6,FALSE)</f>
        <v>A</v>
      </c>
      <c r="Y219" s="25">
        <f t="shared" si="60"/>
        <v>0</v>
      </c>
      <c r="Z219" s="3">
        <f>VLOOKUP($C219,'Team Fixtures'!$A$2:$Q$21,2,FALSE)</f>
        <v>0.17316017316017315</v>
      </c>
      <c r="AA219" s="3">
        <f>VLOOKUP($C219,'Team Fixtures'!$A$2:$Q$21,8,FALSE)</f>
        <v>0.87939146110891264</v>
      </c>
      <c r="AB219" s="3">
        <f>VLOOKUP($C219,'Team Fixtures'!$A$2:$Q$21,9,FALSE)</f>
        <v>-0.70623128794873946</v>
      </c>
      <c r="AC219" s="3" t="str">
        <f>VLOOKUP($C219,'Team Fixtures'!$A$2:$Q$21,10,FALSE)</f>
        <v>H</v>
      </c>
      <c r="AD219" s="22">
        <f t="shared" si="71"/>
        <v>0</v>
      </c>
      <c r="AE219" s="5">
        <f t="shared" si="61"/>
        <v>0</v>
      </c>
      <c r="AF219" s="20">
        <f t="shared" si="62"/>
        <v>0</v>
      </c>
      <c r="AG219" s="3">
        <f>VLOOKUP($C219,'Team Fixtures'!$A$2:$Q$21,2,FALSE)</f>
        <v>0.17316017316017315</v>
      </c>
      <c r="AH219" s="3">
        <f>VLOOKUP($C219,'Team Fixtures'!$A$2:$Q$21,12,FALSE)</f>
        <v>9.5238095238095233E-2</v>
      </c>
      <c r="AI219" s="3">
        <f>VLOOKUP($C219,'Team Fixtures'!$A$2:$Q$21,13,FALSE)</f>
        <v>7.792207792207792E-2</v>
      </c>
      <c r="AJ219" s="3" t="str">
        <f>VLOOKUP($C219,'Team Fixtures'!$A$2:$Q$21,14,FALSE)</f>
        <v>H</v>
      </c>
      <c r="AK219" s="22">
        <f t="shared" si="72"/>
        <v>0</v>
      </c>
      <c r="AL219" s="5">
        <f t="shared" si="63"/>
        <v>0</v>
      </c>
      <c r="AM219" s="20">
        <f t="shared" si="64"/>
        <v>0</v>
      </c>
      <c r="AN219" s="3">
        <f>VLOOKUP($C219,'Team Fixtures'!$A$2:$Q$21,2,FALSE)</f>
        <v>0.17316017316017315</v>
      </c>
      <c r="AO219" s="3">
        <f>VLOOKUP($C219,'Team Fixtures'!$A$2:$Q$21,16,FALSE)</f>
        <v>0.36350418029807341</v>
      </c>
      <c r="AP219" s="3">
        <f>VLOOKUP($C219,'Team Fixtures'!$A$2:$Q$21,17,FALSE)</f>
        <v>-0.19034400713790026</v>
      </c>
      <c r="AQ219" s="3" t="str">
        <f>VLOOKUP($C219,'Team Fixtures'!$A$2:$V$21,18,FALSE)</f>
        <v>H</v>
      </c>
      <c r="AR219" s="22">
        <f t="shared" si="73"/>
        <v>0</v>
      </c>
      <c r="AS219" s="5">
        <f t="shared" si="65"/>
        <v>0</v>
      </c>
      <c r="AT219" s="20">
        <f t="shared" si="66"/>
        <v>0</v>
      </c>
      <c r="AU219" s="3">
        <f>VLOOKUP($C219,'Team Fixtures'!$A$2:$Q$21,2,FALSE)</f>
        <v>0.17316017316017315</v>
      </c>
      <c r="AV219" s="3">
        <f>VLOOKUP($C219,'Team Fixtures'!$A$2:$V$21,20,FALSE)</f>
        <v>0.82101806239737274</v>
      </c>
      <c r="AW219" s="3">
        <f>VLOOKUP($C219,'Team Fixtures'!$A$2:$V$21,21,FALSE)</f>
        <v>-0.64785788923719956</v>
      </c>
      <c r="AX219" s="3" t="str">
        <f>VLOOKUP($C219,'Team Fixtures'!$A$2:$V$21,22,FALSE)</f>
        <v>A</v>
      </c>
      <c r="AY219" s="22">
        <f t="shared" si="74"/>
        <v>0</v>
      </c>
      <c r="AZ219" s="5">
        <f t="shared" si="75"/>
        <v>0</v>
      </c>
      <c r="BA219" s="20">
        <f t="shared" si="67"/>
        <v>0</v>
      </c>
      <c r="BB219" s="15">
        <f t="shared" si="68"/>
        <v>0</v>
      </c>
    </row>
    <row r="220" spans="1:54" x14ac:dyDescent="0.25">
      <c r="A220" t="str">
        <f>'Players Full'!CU220</f>
        <v>Charalampos Kostoulas</v>
      </c>
      <c r="B220" t="str">
        <f>VLOOKUP(_xlfn.CONCAT('Players Full'!AK220,'Players Full'!BV220),'Players Summarised'!$A$1:$T$1000,20,0)</f>
        <v>FWD</v>
      </c>
      <c r="C220" t="str">
        <f>VLOOKUP('Players Full'!CF220,Teams!$A$1:$G$21,6,0)</f>
        <v>Brighton</v>
      </c>
      <c r="D220">
        <f>'Players Full'!BD220/10</f>
        <v>5</v>
      </c>
      <c r="E220" s="10">
        <f>IFERROR(VLOOKUP($A220,'Starting Lineups'!$A$2:$C$510,3,FALSE),0)</f>
        <v>0</v>
      </c>
      <c r="F220" s="5" t="e">
        <f>VLOOKUP(A220,'Score &amp; Assist'!$A$1:$G$2000,6,0)</f>
        <v>#N/A</v>
      </c>
      <c r="G220" s="5" t="e">
        <f t="shared" si="57"/>
        <v>#N/A</v>
      </c>
      <c r="H220" s="5" t="e">
        <f t="shared" si="69"/>
        <v>#N/A</v>
      </c>
      <c r="I220" s="5" t="e">
        <f>VLOOKUP(A220,'Score &amp; Assist'!$A$1:$G$2000,7,0)</f>
        <v>#N/A</v>
      </c>
      <c r="J220" s="5" t="e">
        <f>VLOOKUP(A220,'Yellow Card'!$C$1:$E$987,3,0)</f>
        <v>#N/A</v>
      </c>
      <c r="K220" s="5">
        <f>VLOOKUP(C220,'Team Clean Sheet'!$C$2:$F$21,4,0)</f>
        <v>0.31192660550458712</v>
      </c>
      <c r="L220" s="5">
        <f>VLOOKUP(C220,'Team Total Goals'!$D$2:$N$21,10,0)</f>
        <v>0.33734939759036142</v>
      </c>
      <c r="M220" s="5">
        <f>VLOOKUP(C220,'Team Total Goals'!$D$2:$N$21,11,0)</f>
        <v>4.6104928457869621E-2</v>
      </c>
      <c r="N220" s="5" t="e">
        <f>VLOOKUP(A220,'Goalkeeper Saves'!$D$2:$N$15,10,0)</f>
        <v>#N/A</v>
      </c>
      <c r="O220" s="5" t="e">
        <f>VLOOKUP(A220,'Goalkeeper Saves'!$D$2:$N$15,11,0)</f>
        <v>#N/A</v>
      </c>
      <c r="P220" s="5">
        <f>IF(B220="DEF",IFERROR(VLOOKUP(A220,'Defensive Contribution - DEF'!A218:H716,8,FALSE),'Defensive Contribution - DEF'!K$2),0)</f>
        <v>0</v>
      </c>
      <c r="Q220" s="5">
        <f>IF(B220="MID",IFERROR(VLOOKUP(A220,'Defensive Contribution - MID'!A$2:I$500,9,FALSE),'Defensive Contribution - MID'!L$2),0)</f>
        <v>0</v>
      </c>
      <c r="R220" s="22">
        <f t="shared" si="70"/>
        <v>0</v>
      </c>
      <c r="S220" s="5">
        <f t="shared" si="58"/>
        <v>0</v>
      </c>
      <c r="T220" s="20">
        <f t="shared" si="59"/>
        <v>0</v>
      </c>
      <c r="U220" s="3">
        <f>VLOOKUP($C220,'Team Fixtures'!$A$2:$Q$21,2,FALSE)</f>
        <v>0.17316017316017315</v>
      </c>
      <c r="V220" s="3">
        <f>VLOOKUP($C220,'Team Fixtures'!$A$2:$Q$21,4,FALSE)</f>
        <v>8.6580086580086577E-2</v>
      </c>
      <c r="W220" s="3">
        <f>VLOOKUP($C220,'Team Fixtures'!$A$2:$Q$21,5,FALSE)</f>
        <v>8.6580086580086577E-2</v>
      </c>
      <c r="X220" s="3" t="str">
        <f>VLOOKUP($C220,'Team Fixtures'!$A$2:$Q$21,6,FALSE)</f>
        <v>A</v>
      </c>
      <c r="Y220" s="25">
        <f t="shared" si="60"/>
        <v>0</v>
      </c>
      <c r="Z220" s="3">
        <f>VLOOKUP($C220,'Team Fixtures'!$A$2:$Q$21,2,FALSE)</f>
        <v>0.17316017316017315</v>
      </c>
      <c r="AA220" s="3">
        <f>VLOOKUP($C220,'Team Fixtures'!$A$2:$Q$21,8,FALSE)</f>
        <v>0.87939146110891264</v>
      </c>
      <c r="AB220" s="3">
        <f>VLOOKUP($C220,'Team Fixtures'!$A$2:$Q$21,9,FALSE)</f>
        <v>-0.70623128794873946</v>
      </c>
      <c r="AC220" s="3" t="str">
        <f>VLOOKUP($C220,'Team Fixtures'!$A$2:$Q$21,10,FALSE)</f>
        <v>H</v>
      </c>
      <c r="AD220" s="22">
        <f t="shared" si="71"/>
        <v>0</v>
      </c>
      <c r="AE220" s="5">
        <f t="shared" si="61"/>
        <v>0</v>
      </c>
      <c r="AF220" s="20">
        <f t="shared" si="62"/>
        <v>0</v>
      </c>
      <c r="AG220" s="3">
        <f>VLOOKUP($C220,'Team Fixtures'!$A$2:$Q$21,2,FALSE)</f>
        <v>0.17316017316017315</v>
      </c>
      <c r="AH220" s="3">
        <f>VLOOKUP($C220,'Team Fixtures'!$A$2:$Q$21,12,FALSE)</f>
        <v>9.5238095238095233E-2</v>
      </c>
      <c r="AI220" s="3">
        <f>VLOOKUP($C220,'Team Fixtures'!$A$2:$Q$21,13,FALSE)</f>
        <v>7.792207792207792E-2</v>
      </c>
      <c r="AJ220" s="3" t="str">
        <f>VLOOKUP($C220,'Team Fixtures'!$A$2:$Q$21,14,FALSE)</f>
        <v>H</v>
      </c>
      <c r="AK220" s="22">
        <f t="shared" si="72"/>
        <v>0</v>
      </c>
      <c r="AL220" s="5">
        <f t="shared" si="63"/>
        <v>0</v>
      </c>
      <c r="AM220" s="20">
        <f t="shared" si="64"/>
        <v>0</v>
      </c>
      <c r="AN220" s="3">
        <f>VLOOKUP($C220,'Team Fixtures'!$A$2:$Q$21,2,FALSE)</f>
        <v>0.17316017316017315</v>
      </c>
      <c r="AO220" s="3">
        <f>VLOOKUP($C220,'Team Fixtures'!$A$2:$Q$21,16,FALSE)</f>
        <v>0.36350418029807341</v>
      </c>
      <c r="AP220" s="3">
        <f>VLOOKUP($C220,'Team Fixtures'!$A$2:$Q$21,17,FALSE)</f>
        <v>-0.19034400713790026</v>
      </c>
      <c r="AQ220" s="3" t="str">
        <f>VLOOKUP($C220,'Team Fixtures'!$A$2:$V$21,18,FALSE)</f>
        <v>H</v>
      </c>
      <c r="AR220" s="22">
        <f t="shared" si="73"/>
        <v>0</v>
      </c>
      <c r="AS220" s="5">
        <f t="shared" si="65"/>
        <v>0</v>
      </c>
      <c r="AT220" s="20">
        <f t="shared" si="66"/>
        <v>0</v>
      </c>
      <c r="AU220" s="3">
        <f>VLOOKUP($C220,'Team Fixtures'!$A$2:$Q$21,2,FALSE)</f>
        <v>0.17316017316017315</v>
      </c>
      <c r="AV220" s="3">
        <f>VLOOKUP($C220,'Team Fixtures'!$A$2:$V$21,20,FALSE)</f>
        <v>0.82101806239737274</v>
      </c>
      <c r="AW220" s="3">
        <f>VLOOKUP($C220,'Team Fixtures'!$A$2:$V$21,21,FALSE)</f>
        <v>-0.64785788923719956</v>
      </c>
      <c r="AX220" s="3" t="str">
        <f>VLOOKUP($C220,'Team Fixtures'!$A$2:$V$21,22,FALSE)</f>
        <v>A</v>
      </c>
      <c r="AY220" s="22">
        <f t="shared" si="74"/>
        <v>0</v>
      </c>
      <c r="AZ220" s="5">
        <f t="shared" si="75"/>
        <v>0</v>
      </c>
      <c r="BA220" s="20">
        <f t="shared" si="67"/>
        <v>0</v>
      </c>
      <c r="BB220" s="15">
        <f t="shared" si="68"/>
        <v>0</v>
      </c>
    </row>
    <row r="221" spans="1:54" x14ac:dyDescent="0.25">
      <c r="A221" t="str">
        <f>'Players Full'!CU221</f>
        <v>Robert Sanchez</v>
      </c>
      <c r="B221" t="str">
        <f>VLOOKUP(_xlfn.CONCAT('Players Full'!AK221,'Players Full'!BV221),'Players Summarised'!$A$1:$T$1000,20,0)</f>
        <v>GK</v>
      </c>
      <c r="C221" t="str">
        <f>VLOOKUP('Players Full'!CF221,Teams!$A$1:$G$21,6,0)</f>
        <v>Chelsea</v>
      </c>
      <c r="D221">
        <f>'Players Full'!BD221/10</f>
        <v>5</v>
      </c>
      <c r="E221" s="10">
        <f>IFERROR(VLOOKUP($A221,'Starting Lineups'!$A$2:$C$510,3,FALSE),0)</f>
        <v>1</v>
      </c>
      <c r="F221" s="5" t="e">
        <f>VLOOKUP(A221,'Score &amp; Assist'!$A$1:$G$2000,6,0)</f>
        <v>#N/A</v>
      </c>
      <c r="G221" s="5" t="e">
        <f t="shared" si="57"/>
        <v>#N/A</v>
      </c>
      <c r="H221" s="5" t="e">
        <f t="shared" si="69"/>
        <v>#N/A</v>
      </c>
      <c r="I221" s="5" t="e">
        <f>VLOOKUP(A221,'Score &amp; Assist'!$A$1:$G$2000,7,0)</f>
        <v>#N/A</v>
      </c>
      <c r="J221" s="5">
        <f>VLOOKUP(A221,'Yellow Card'!$C$1:$E$987,3,0)</f>
        <v>0.15873015873015872</v>
      </c>
      <c r="K221" s="5">
        <f>VLOOKUP(C221,'Team Clean Sheet'!$C$2:$F$21,4,0)</f>
        <v>0.375</v>
      </c>
      <c r="L221" s="5">
        <f>VLOOKUP(C221,'Team Total Goals'!$D$2:$N$21,10,0)</f>
        <v>0.27659574468085107</v>
      </c>
      <c r="M221" s="5">
        <f>VLOOKUP(C221,'Team Total Goals'!$D$2:$N$21,11,0)</f>
        <v>3.3526628007731783E-2</v>
      </c>
      <c r="N221" s="5">
        <f>VLOOKUP(A221,'Goalkeeper Saves'!$D$2:$N$15,10,0)</f>
        <v>0.38095238095238093</v>
      </c>
      <c r="O221" s="5">
        <f>VLOOKUP(A221,'Goalkeeper Saves'!$D$2:$N$15,11,0)</f>
        <v>0</v>
      </c>
      <c r="P221" s="5">
        <f>IF(B221="DEF",IFERROR(VLOOKUP(A221,'Defensive Contribution - DEF'!A219:H717,8,FALSE),'Defensive Contribution - DEF'!K$2),0)</f>
        <v>0</v>
      </c>
      <c r="Q221" s="5">
        <f>IF(B221="MID",IFERROR(VLOOKUP(A221,'Defensive Contribution - MID'!A$2:I$500,9,FALSE),'Defensive Contribution - MID'!L$2),0)</f>
        <v>0</v>
      </c>
      <c r="R221" s="22">
        <f t="shared" si="70"/>
        <v>3.1019774768450565</v>
      </c>
      <c r="S221" s="5">
        <f t="shared" si="58"/>
        <v>5.1925714210349416E-2</v>
      </c>
      <c r="T221" s="20">
        <f t="shared" si="59"/>
        <v>3.2058289052657551</v>
      </c>
      <c r="U221" s="3">
        <f>VLOOKUP($C221,'Team Fixtures'!$A$2:$Q$21,2,FALSE)</f>
        <v>0.82101806239737274</v>
      </c>
      <c r="V221" s="3">
        <f>VLOOKUP($C221,'Team Fixtures'!$A$2:$Q$21,4,FALSE)</f>
        <v>6.3492063492063489E-2</v>
      </c>
      <c r="W221" s="3">
        <f>VLOOKUP($C221,'Team Fixtures'!$A$2:$Q$21,5,FALSE)</f>
        <v>0.75752599890530925</v>
      </c>
      <c r="X221" s="3" t="str">
        <f>VLOOKUP($C221,'Team Fixtures'!$A$2:$Q$21,6,FALSE)</f>
        <v>A</v>
      </c>
      <c r="Y221" s="25">
        <f t="shared" si="60"/>
        <v>1.0554516085661956</v>
      </c>
      <c r="Z221" s="3">
        <f>VLOOKUP($C221,'Team Fixtures'!$A$2:$Q$21,2,FALSE)</f>
        <v>0.82101806239737274</v>
      </c>
      <c r="AA221" s="3">
        <f>VLOOKUP($C221,'Team Fixtures'!$A$2:$Q$21,8,FALSE)</f>
        <v>6.3492063492063489E-2</v>
      </c>
      <c r="AB221" s="3">
        <f>VLOOKUP($C221,'Team Fixtures'!$A$2:$Q$21,9,FALSE)</f>
        <v>0.75752599890530925</v>
      </c>
      <c r="AC221" s="3" t="str">
        <f>VLOOKUP($C221,'Team Fixtures'!$A$2:$Q$21,10,FALSE)</f>
        <v>H</v>
      </c>
      <c r="AD221" s="22">
        <f t="shared" si="71"/>
        <v>3.5969842812626021</v>
      </c>
      <c r="AE221" s="5">
        <f t="shared" si="61"/>
        <v>6.3569264263858921E-2</v>
      </c>
      <c r="AF221" s="20">
        <f t="shared" si="62"/>
        <v>3.7241228097903201</v>
      </c>
      <c r="AG221" s="3">
        <f>VLOOKUP($C221,'Team Fixtures'!$A$2:$Q$21,2,FALSE)</f>
        <v>0.82101806239737274</v>
      </c>
      <c r="AH221" s="3">
        <f>VLOOKUP($C221,'Team Fixtures'!$A$2:$Q$21,12,FALSE)</f>
        <v>5.6022408963585429E-2</v>
      </c>
      <c r="AI221" s="3">
        <f>VLOOKUP($C221,'Team Fixtures'!$A$2:$Q$21,13,FALSE)</f>
        <v>0.76499565343378728</v>
      </c>
      <c r="AJ221" s="3" t="str">
        <f>VLOOKUP($C221,'Team Fixtures'!$A$2:$Q$21,14,FALSE)</f>
        <v>H</v>
      </c>
      <c r="AK221" s="22">
        <f t="shared" si="72"/>
        <v>3.5971025391459146</v>
      </c>
      <c r="AL221" s="5">
        <f t="shared" si="63"/>
        <v>6.3572045925790202E-2</v>
      </c>
      <c r="AM221" s="20">
        <f t="shared" si="64"/>
        <v>3.7242466309974951</v>
      </c>
      <c r="AN221" s="3">
        <f>VLOOKUP($C221,'Team Fixtures'!$A$2:$Q$21,2,FALSE)</f>
        <v>0.82101806239737274</v>
      </c>
      <c r="AO221" s="3">
        <f>VLOOKUP($C221,'Team Fixtures'!$A$2:$Q$21,16,FALSE)</f>
        <v>0.52910052910052907</v>
      </c>
      <c r="AP221" s="3">
        <f>VLOOKUP($C221,'Team Fixtures'!$A$2:$Q$21,17,FALSE)</f>
        <v>0.29191753329684367</v>
      </c>
      <c r="AQ221" s="3" t="str">
        <f>VLOOKUP($C221,'Team Fixtures'!$A$2:$V$21,18,FALSE)</f>
        <v>A</v>
      </c>
      <c r="AR221" s="22">
        <f t="shared" si="73"/>
        <v>3.0946060687852288</v>
      </c>
      <c r="AS221" s="5">
        <f t="shared" si="65"/>
        <v>5.175232394996615E-2</v>
      </c>
      <c r="AT221" s="20">
        <f t="shared" si="66"/>
        <v>3.1981107166851612</v>
      </c>
      <c r="AU221" s="3">
        <f>VLOOKUP($C221,'Team Fixtures'!$A$2:$Q$21,2,FALSE)</f>
        <v>0.82101806239737274</v>
      </c>
      <c r="AV221" s="3">
        <f>VLOOKUP($C221,'Team Fixtures'!$A$2:$V$21,20,FALSE)</f>
        <v>0.17316017316017315</v>
      </c>
      <c r="AW221" s="3">
        <f>VLOOKUP($C221,'Team Fixtures'!$A$2:$V$21,21,FALSE)</f>
        <v>0.64785788923719956</v>
      </c>
      <c r="AX221" s="3" t="str">
        <f>VLOOKUP($C221,'Team Fixtures'!$A$2:$V$21,22,FALSE)</f>
        <v>H</v>
      </c>
      <c r="AY221" s="22">
        <f t="shared" si="74"/>
        <v>3.5952480405212377</v>
      </c>
      <c r="AZ221" s="5">
        <f t="shared" si="75"/>
        <v>6.3528424409140555E-2</v>
      </c>
      <c r="BA221" s="20">
        <f t="shared" si="67"/>
        <v>3.7223048893395188</v>
      </c>
      <c r="BB221" s="15">
        <f t="shared" si="68"/>
        <v>12.226188785198422</v>
      </c>
    </row>
    <row r="222" spans="1:54" x14ac:dyDescent="0.25">
      <c r="A222" t="str">
        <f>'Players Full'!CU222</f>
        <v>Filip JÃ¶rgensen</v>
      </c>
      <c r="B222" t="str">
        <f>VLOOKUP(_xlfn.CONCAT('Players Full'!AK222,'Players Full'!BV222),'Players Summarised'!$A$1:$T$1000,20,0)</f>
        <v>GK</v>
      </c>
      <c r="C222" t="str">
        <f>VLOOKUP('Players Full'!CF222,Teams!$A$1:$G$21,6,0)</f>
        <v>Chelsea</v>
      </c>
      <c r="D222">
        <f>'Players Full'!BD222/10</f>
        <v>4.5</v>
      </c>
      <c r="E222" s="10">
        <f>IFERROR(VLOOKUP($A222,'Starting Lineups'!$A$2:$C$510,3,FALSE),0)</f>
        <v>0</v>
      </c>
      <c r="F222" s="5" t="e">
        <f>VLOOKUP(A222,'Score &amp; Assist'!$A$1:$G$2000,6,0)</f>
        <v>#N/A</v>
      </c>
      <c r="G222" s="5" t="e">
        <f t="shared" si="57"/>
        <v>#N/A</v>
      </c>
      <c r="H222" s="5" t="e">
        <f t="shared" si="69"/>
        <v>#N/A</v>
      </c>
      <c r="I222" s="5" t="e">
        <f>VLOOKUP(A222,'Score &amp; Assist'!$A$1:$G$2000,7,0)</f>
        <v>#N/A</v>
      </c>
      <c r="J222" s="5" t="e">
        <f>VLOOKUP(A222,'Yellow Card'!$C$1:$E$987,3,0)</f>
        <v>#N/A</v>
      </c>
      <c r="K222" s="5">
        <f>VLOOKUP(C222,'Team Clean Sheet'!$C$2:$F$21,4,0)</f>
        <v>0.375</v>
      </c>
      <c r="L222" s="5">
        <f>VLOOKUP(C222,'Team Total Goals'!$D$2:$N$21,10,0)</f>
        <v>0.27659574468085107</v>
      </c>
      <c r="M222" s="5">
        <f>VLOOKUP(C222,'Team Total Goals'!$D$2:$N$21,11,0)</f>
        <v>3.3526628007731783E-2</v>
      </c>
      <c r="N222" s="5" t="e">
        <f>VLOOKUP(A222,'Goalkeeper Saves'!$D$2:$N$15,10,0)</f>
        <v>#N/A</v>
      </c>
      <c r="O222" s="5" t="e">
        <f>VLOOKUP(A222,'Goalkeeper Saves'!$D$2:$N$15,11,0)</f>
        <v>#N/A</v>
      </c>
      <c r="P222" s="5">
        <f>IF(B222="DEF",IFERROR(VLOOKUP(A222,'Defensive Contribution - DEF'!A220:H718,8,FALSE),'Defensive Contribution - DEF'!K$2),0)</f>
        <v>0</v>
      </c>
      <c r="Q222" s="5">
        <f>IF(B222="MID",IFERROR(VLOOKUP(A222,'Defensive Contribution - MID'!A$2:I$500,9,FALSE),'Defensive Contribution - MID'!L$2),0)</f>
        <v>0</v>
      </c>
      <c r="R222" s="22">
        <f t="shared" si="70"/>
        <v>0</v>
      </c>
      <c r="S222" s="5">
        <f t="shared" si="58"/>
        <v>0</v>
      </c>
      <c r="T222" s="20">
        <f t="shared" si="59"/>
        <v>0</v>
      </c>
      <c r="U222" s="3">
        <f>VLOOKUP($C222,'Team Fixtures'!$A$2:$Q$21,2,FALSE)</f>
        <v>0.82101806239737274</v>
      </c>
      <c r="V222" s="3">
        <f>VLOOKUP($C222,'Team Fixtures'!$A$2:$Q$21,4,FALSE)</f>
        <v>6.3492063492063489E-2</v>
      </c>
      <c r="W222" s="3">
        <f>VLOOKUP($C222,'Team Fixtures'!$A$2:$Q$21,5,FALSE)</f>
        <v>0.75752599890530925</v>
      </c>
      <c r="X222" s="3" t="str">
        <f>VLOOKUP($C222,'Team Fixtures'!$A$2:$Q$21,6,FALSE)</f>
        <v>A</v>
      </c>
      <c r="Y222" s="25">
        <f t="shared" si="60"/>
        <v>0</v>
      </c>
      <c r="Z222" s="3">
        <f>VLOOKUP($C222,'Team Fixtures'!$A$2:$Q$21,2,FALSE)</f>
        <v>0.82101806239737274</v>
      </c>
      <c r="AA222" s="3">
        <f>VLOOKUP($C222,'Team Fixtures'!$A$2:$Q$21,8,FALSE)</f>
        <v>6.3492063492063489E-2</v>
      </c>
      <c r="AB222" s="3">
        <f>VLOOKUP($C222,'Team Fixtures'!$A$2:$Q$21,9,FALSE)</f>
        <v>0.75752599890530925</v>
      </c>
      <c r="AC222" s="3" t="str">
        <f>VLOOKUP($C222,'Team Fixtures'!$A$2:$Q$21,10,FALSE)</f>
        <v>H</v>
      </c>
      <c r="AD222" s="22">
        <f t="shared" si="71"/>
        <v>0</v>
      </c>
      <c r="AE222" s="5">
        <f t="shared" si="61"/>
        <v>0</v>
      </c>
      <c r="AF222" s="20">
        <f t="shared" si="62"/>
        <v>0</v>
      </c>
      <c r="AG222" s="3">
        <f>VLOOKUP($C222,'Team Fixtures'!$A$2:$Q$21,2,FALSE)</f>
        <v>0.82101806239737274</v>
      </c>
      <c r="AH222" s="3">
        <f>VLOOKUP($C222,'Team Fixtures'!$A$2:$Q$21,12,FALSE)</f>
        <v>5.6022408963585429E-2</v>
      </c>
      <c r="AI222" s="3">
        <f>VLOOKUP($C222,'Team Fixtures'!$A$2:$Q$21,13,FALSE)</f>
        <v>0.76499565343378728</v>
      </c>
      <c r="AJ222" s="3" t="str">
        <f>VLOOKUP($C222,'Team Fixtures'!$A$2:$Q$21,14,FALSE)</f>
        <v>H</v>
      </c>
      <c r="AK222" s="22">
        <f t="shared" si="72"/>
        <v>0</v>
      </c>
      <c r="AL222" s="5">
        <f t="shared" si="63"/>
        <v>0</v>
      </c>
      <c r="AM222" s="20">
        <f t="shared" si="64"/>
        <v>0</v>
      </c>
      <c r="AN222" s="3">
        <f>VLOOKUP($C222,'Team Fixtures'!$A$2:$Q$21,2,FALSE)</f>
        <v>0.82101806239737274</v>
      </c>
      <c r="AO222" s="3">
        <f>VLOOKUP($C222,'Team Fixtures'!$A$2:$Q$21,16,FALSE)</f>
        <v>0.52910052910052907</v>
      </c>
      <c r="AP222" s="3">
        <f>VLOOKUP($C222,'Team Fixtures'!$A$2:$Q$21,17,FALSE)</f>
        <v>0.29191753329684367</v>
      </c>
      <c r="AQ222" s="3" t="str">
        <f>VLOOKUP($C222,'Team Fixtures'!$A$2:$V$21,18,FALSE)</f>
        <v>A</v>
      </c>
      <c r="AR222" s="22">
        <f t="shared" si="73"/>
        <v>0</v>
      </c>
      <c r="AS222" s="5">
        <f t="shared" si="65"/>
        <v>0</v>
      </c>
      <c r="AT222" s="20">
        <f t="shared" si="66"/>
        <v>0</v>
      </c>
      <c r="AU222" s="3">
        <f>VLOOKUP($C222,'Team Fixtures'!$A$2:$Q$21,2,FALSE)</f>
        <v>0.82101806239737274</v>
      </c>
      <c r="AV222" s="3">
        <f>VLOOKUP($C222,'Team Fixtures'!$A$2:$V$21,20,FALSE)</f>
        <v>0.17316017316017315</v>
      </c>
      <c r="AW222" s="3">
        <f>VLOOKUP($C222,'Team Fixtures'!$A$2:$V$21,21,FALSE)</f>
        <v>0.64785788923719956</v>
      </c>
      <c r="AX222" s="3" t="str">
        <f>VLOOKUP($C222,'Team Fixtures'!$A$2:$V$21,22,FALSE)</f>
        <v>H</v>
      </c>
      <c r="AY222" s="22">
        <f t="shared" si="74"/>
        <v>0</v>
      </c>
      <c r="AZ222" s="5">
        <f t="shared" si="75"/>
        <v>0</v>
      </c>
      <c r="BA222" s="20">
        <f t="shared" si="67"/>
        <v>0</v>
      </c>
      <c r="BB222" s="15">
        <f t="shared" si="68"/>
        <v>0</v>
      </c>
    </row>
    <row r="223" spans="1:54" x14ac:dyDescent="0.25">
      <c r="A223" t="str">
        <f>'Players Full'!CU223</f>
        <v>Mike Penders</v>
      </c>
      <c r="B223" t="str">
        <f>VLOOKUP(_xlfn.CONCAT('Players Full'!AK223,'Players Full'!BV223),'Players Summarised'!$A$1:$T$1000,20,0)</f>
        <v>GK</v>
      </c>
      <c r="C223" t="str">
        <f>VLOOKUP('Players Full'!CF223,Teams!$A$1:$G$21,6,0)</f>
        <v>Chelsea</v>
      </c>
      <c r="D223">
        <f>'Players Full'!BD223/10</f>
        <v>4</v>
      </c>
      <c r="E223" s="10">
        <f>IFERROR(VLOOKUP($A223,'Starting Lineups'!$A$2:$C$510,3,FALSE),0)</f>
        <v>0</v>
      </c>
      <c r="F223" s="5" t="e">
        <f>VLOOKUP(A223,'Score &amp; Assist'!$A$1:$G$2000,6,0)</f>
        <v>#N/A</v>
      </c>
      <c r="G223" s="5" t="e">
        <f t="shared" si="57"/>
        <v>#N/A</v>
      </c>
      <c r="H223" s="5" t="e">
        <f t="shared" si="69"/>
        <v>#N/A</v>
      </c>
      <c r="I223" s="5" t="e">
        <f>VLOOKUP(A223,'Score &amp; Assist'!$A$1:$G$2000,7,0)</f>
        <v>#N/A</v>
      </c>
      <c r="J223" s="5" t="e">
        <f>VLOOKUP(A223,'Yellow Card'!$C$1:$E$987,3,0)</f>
        <v>#N/A</v>
      </c>
      <c r="K223" s="5">
        <f>VLOOKUP(C223,'Team Clean Sheet'!$C$2:$F$21,4,0)</f>
        <v>0.375</v>
      </c>
      <c r="L223" s="5">
        <f>VLOOKUP(C223,'Team Total Goals'!$D$2:$N$21,10,0)</f>
        <v>0.27659574468085107</v>
      </c>
      <c r="M223" s="5">
        <f>VLOOKUP(C223,'Team Total Goals'!$D$2:$N$21,11,0)</f>
        <v>3.3526628007731783E-2</v>
      </c>
      <c r="N223" s="5" t="e">
        <f>VLOOKUP(A223,'Goalkeeper Saves'!$D$2:$N$15,10,0)</f>
        <v>#N/A</v>
      </c>
      <c r="O223" s="5" t="e">
        <f>VLOOKUP(A223,'Goalkeeper Saves'!$D$2:$N$15,11,0)</f>
        <v>#N/A</v>
      </c>
      <c r="P223" s="5">
        <f>IF(B223="DEF",IFERROR(VLOOKUP(A223,'Defensive Contribution - DEF'!A221:H719,8,FALSE),'Defensive Contribution - DEF'!K$2),0)</f>
        <v>0</v>
      </c>
      <c r="Q223" s="5">
        <f>IF(B223="MID",IFERROR(VLOOKUP(A223,'Defensive Contribution - MID'!A$2:I$500,9,FALSE),'Defensive Contribution - MID'!L$2),0)</f>
        <v>0</v>
      </c>
      <c r="R223" s="22">
        <f t="shared" si="70"/>
        <v>0</v>
      </c>
      <c r="S223" s="5">
        <f t="shared" si="58"/>
        <v>0</v>
      </c>
      <c r="T223" s="20">
        <f t="shared" si="59"/>
        <v>0</v>
      </c>
      <c r="U223" s="3">
        <f>VLOOKUP($C223,'Team Fixtures'!$A$2:$Q$21,2,FALSE)</f>
        <v>0.82101806239737274</v>
      </c>
      <c r="V223" s="3">
        <f>VLOOKUP($C223,'Team Fixtures'!$A$2:$Q$21,4,FALSE)</f>
        <v>6.3492063492063489E-2</v>
      </c>
      <c r="W223" s="3">
        <f>VLOOKUP($C223,'Team Fixtures'!$A$2:$Q$21,5,FALSE)</f>
        <v>0.75752599890530925</v>
      </c>
      <c r="X223" s="3" t="str">
        <f>VLOOKUP($C223,'Team Fixtures'!$A$2:$Q$21,6,FALSE)</f>
        <v>A</v>
      </c>
      <c r="Y223" s="25">
        <f t="shared" si="60"/>
        <v>0</v>
      </c>
      <c r="Z223" s="3">
        <f>VLOOKUP($C223,'Team Fixtures'!$A$2:$Q$21,2,FALSE)</f>
        <v>0.82101806239737274</v>
      </c>
      <c r="AA223" s="3">
        <f>VLOOKUP($C223,'Team Fixtures'!$A$2:$Q$21,8,FALSE)</f>
        <v>6.3492063492063489E-2</v>
      </c>
      <c r="AB223" s="3">
        <f>VLOOKUP($C223,'Team Fixtures'!$A$2:$Q$21,9,FALSE)</f>
        <v>0.75752599890530925</v>
      </c>
      <c r="AC223" s="3" t="str">
        <f>VLOOKUP($C223,'Team Fixtures'!$A$2:$Q$21,10,FALSE)</f>
        <v>H</v>
      </c>
      <c r="AD223" s="22">
        <f t="shared" si="71"/>
        <v>0</v>
      </c>
      <c r="AE223" s="5">
        <f t="shared" si="61"/>
        <v>0</v>
      </c>
      <c r="AF223" s="20">
        <f t="shared" si="62"/>
        <v>0</v>
      </c>
      <c r="AG223" s="3">
        <f>VLOOKUP($C223,'Team Fixtures'!$A$2:$Q$21,2,FALSE)</f>
        <v>0.82101806239737274</v>
      </c>
      <c r="AH223" s="3">
        <f>VLOOKUP($C223,'Team Fixtures'!$A$2:$Q$21,12,FALSE)</f>
        <v>5.6022408963585429E-2</v>
      </c>
      <c r="AI223" s="3">
        <f>VLOOKUP($C223,'Team Fixtures'!$A$2:$Q$21,13,FALSE)</f>
        <v>0.76499565343378728</v>
      </c>
      <c r="AJ223" s="3" t="str">
        <f>VLOOKUP($C223,'Team Fixtures'!$A$2:$Q$21,14,FALSE)</f>
        <v>H</v>
      </c>
      <c r="AK223" s="22">
        <f t="shared" si="72"/>
        <v>0</v>
      </c>
      <c r="AL223" s="5">
        <f t="shared" si="63"/>
        <v>0</v>
      </c>
      <c r="AM223" s="20">
        <f t="shared" si="64"/>
        <v>0</v>
      </c>
      <c r="AN223" s="3">
        <f>VLOOKUP($C223,'Team Fixtures'!$A$2:$Q$21,2,FALSE)</f>
        <v>0.82101806239737274</v>
      </c>
      <c r="AO223" s="3">
        <f>VLOOKUP($C223,'Team Fixtures'!$A$2:$Q$21,16,FALSE)</f>
        <v>0.52910052910052907</v>
      </c>
      <c r="AP223" s="3">
        <f>VLOOKUP($C223,'Team Fixtures'!$A$2:$Q$21,17,FALSE)</f>
        <v>0.29191753329684367</v>
      </c>
      <c r="AQ223" s="3" t="str">
        <f>VLOOKUP($C223,'Team Fixtures'!$A$2:$V$21,18,FALSE)</f>
        <v>A</v>
      </c>
      <c r="AR223" s="22">
        <f t="shared" si="73"/>
        <v>0</v>
      </c>
      <c r="AS223" s="5">
        <f t="shared" si="65"/>
        <v>0</v>
      </c>
      <c r="AT223" s="20">
        <f t="shared" si="66"/>
        <v>0</v>
      </c>
      <c r="AU223" s="3">
        <f>VLOOKUP($C223,'Team Fixtures'!$A$2:$Q$21,2,FALSE)</f>
        <v>0.82101806239737274</v>
      </c>
      <c r="AV223" s="3">
        <f>VLOOKUP($C223,'Team Fixtures'!$A$2:$V$21,20,FALSE)</f>
        <v>0.17316017316017315</v>
      </c>
      <c r="AW223" s="3">
        <f>VLOOKUP($C223,'Team Fixtures'!$A$2:$V$21,21,FALSE)</f>
        <v>0.64785788923719956</v>
      </c>
      <c r="AX223" s="3" t="str">
        <f>VLOOKUP($C223,'Team Fixtures'!$A$2:$V$21,22,FALSE)</f>
        <v>H</v>
      </c>
      <c r="AY223" s="22">
        <f t="shared" si="74"/>
        <v>0</v>
      </c>
      <c r="AZ223" s="5">
        <f t="shared" si="75"/>
        <v>0</v>
      </c>
      <c r="BA223" s="20">
        <f t="shared" si="67"/>
        <v>0</v>
      </c>
      <c r="BB223" s="15">
        <f t="shared" si="68"/>
        <v>0</v>
      </c>
    </row>
    <row r="224" spans="1:54" x14ac:dyDescent="0.25">
      <c r="A224" t="str">
        <f>'Players Full'!CU224</f>
        <v>Gabriel SÅ‚onina</v>
      </c>
      <c r="B224" t="str">
        <f>VLOOKUP(_xlfn.CONCAT('Players Full'!AK224,'Players Full'!BV224),'Players Summarised'!$A$1:$T$1000,20,0)</f>
        <v>GK</v>
      </c>
      <c r="C224" t="str">
        <f>VLOOKUP('Players Full'!CF224,Teams!$A$1:$G$21,6,0)</f>
        <v>Chelsea</v>
      </c>
      <c r="D224">
        <f>'Players Full'!BD224/10</f>
        <v>4</v>
      </c>
      <c r="E224" s="10">
        <f>IFERROR(VLOOKUP($A224,'Starting Lineups'!$A$2:$C$510,3,FALSE),0)</f>
        <v>0</v>
      </c>
      <c r="F224" s="5" t="e">
        <f>VLOOKUP(A224,'Score &amp; Assist'!$A$1:$G$2000,6,0)</f>
        <v>#N/A</v>
      </c>
      <c r="G224" s="5" t="e">
        <f t="shared" si="57"/>
        <v>#N/A</v>
      </c>
      <c r="H224" s="5" t="e">
        <f t="shared" si="69"/>
        <v>#N/A</v>
      </c>
      <c r="I224" s="5" t="e">
        <f>VLOOKUP(A224,'Score &amp; Assist'!$A$1:$G$2000,7,0)</f>
        <v>#N/A</v>
      </c>
      <c r="J224" s="5" t="e">
        <f>VLOOKUP(A224,'Yellow Card'!$C$1:$E$987,3,0)</f>
        <v>#N/A</v>
      </c>
      <c r="K224" s="5">
        <f>VLOOKUP(C224,'Team Clean Sheet'!$C$2:$F$21,4,0)</f>
        <v>0.375</v>
      </c>
      <c r="L224" s="5">
        <f>VLOOKUP(C224,'Team Total Goals'!$D$2:$N$21,10,0)</f>
        <v>0.27659574468085107</v>
      </c>
      <c r="M224" s="5">
        <f>VLOOKUP(C224,'Team Total Goals'!$D$2:$N$21,11,0)</f>
        <v>3.3526628007731783E-2</v>
      </c>
      <c r="N224" s="5" t="e">
        <f>VLOOKUP(A224,'Goalkeeper Saves'!$D$2:$N$15,10,0)</f>
        <v>#N/A</v>
      </c>
      <c r="O224" s="5" t="e">
        <f>VLOOKUP(A224,'Goalkeeper Saves'!$D$2:$N$15,11,0)</f>
        <v>#N/A</v>
      </c>
      <c r="P224" s="5">
        <f>IF(B224="DEF",IFERROR(VLOOKUP(A224,'Defensive Contribution - DEF'!A222:H720,8,FALSE),'Defensive Contribution - DEF'!K$2),0)</f>
        <v>0</v>
      </c>
      <c r="Q224" s="5">
        <f>IF(B224="MID",IFERROR(VLOOKUP(A224,'Defensive Contribution - MID'!A$2:I$500,9,FALSE),'Defensive Contribution - MID'!L$2),0)</f>
        <v>0</v>
      </c>
      <c r="R224" s="22">
        <f t="shared" si="70"/>
        <v>0</v>
      </c>
      <c r="S224" s="5">
        <f t="shared" si="58"/>
        <v>0</v>
      </c>
      <c r="T224" s="20">
        <f t="shared" si="59"/>
        <v>0</v>
      </c>
      <c r="U224" s="3">
        <f>VLOOKUP($C224,'Team Fixtures'!$A$2:$Q$21,2,FALSE)</f>
        <v>0.82101806239737274</v>
      </c>
      <c r="V224" s="3">
        <f>VLOOKUP($C224,'Team Fixtures'!$A$2:$Q$21,4,FALSE)</f>
        <v>6.3492063492063489E-2</v>
      </c>
      <c r="W224" s="3">
        <f>VLOOKUP($C224,'Team Fixtures'!$A$2:$Q$21,5,FALSE)</f>
        <v>0.75752599890530925</v>
      </c>
      <c r="X224" s="3" t="str">
        <f>VLOOKUP($C224,'Team Fixtures'!$A$2:$Q$21,6,FALSE)</f>
        <v>A</v>
      </c>
      <c r="Y224" s="25">
        <f t="shared" si="60"/>
        <v>0</v>
      </c>
      <c r="Z224" s="3">
        <f>VLOOKUP($C224,'Team Fixtures'!$A$2:$Q$21,2,FALSE)</f>
        <v>0.82101806239737274</v>
      </c>
      <c r="AA224" s="3">
        <f>VLOOKUP($C224,'Team Fixtures'!$A$2:$Q$21,8,FALSE)</f>
        <v>6.3492063492063489E-2</v>
      </c>
      <c r="AB224" s="3">
        <f>VLOOKUP($C224,'Team Fixtures'!$A$2:$Q$21,9,FALSE)</f>
        <v>0.75752599890530925</v>
      </c>
      <c r="AC224" s="3" t="str">
        <f>VLOOKUP($C224,'Team Fixtures'!$A$2:$Q$21,10,FALSE)</f>
        <v>H</v>
      </c>
      <c r="AD224" s="22">
        <f t="shared" si="71"/>
        <v>0</v>
      </c>
      <c r="AE224" s="5">
        <f t="shared" si="61"/>
        <v>0</v>
      </c>
      <c r="AF224" s="20">
        <f t="shared" si="62"/>
        <v>0</v>
      </c>
      <c r="AG224" s="3">
        <f>VLOOKUP($C224,'Team Fixtures'!$A$2:$Q$21,2,FALSE)</f>
        <v>0.82101806239737274</v>
      </c>
      <c r="AH224" s="3">
        <f>VLOOKUP($C224,'Team Fixtures'!$A$2:$Q$21,12,FALSE)</f>
        <v>5.6022408963585429E-2</v>
      </c>
      <c r="AI224" s="3">
        <f>VLOOKUP($C224,'Team Fixtures'!$A$2:$Q$21,13,FALSE)</f>
        <v>0.76499565343378728</v>
      </c>
      <c r="AJ224" s="3" t="str">
        <f>VLOOKUP($C224,'Team Fixtures'!$A$2:$Q$21,14,FALSE)</f>
        <v>H</v>
      </c>
      <c r="AK224" s="22">
        <f t="shared" si="72"/>
        <v>0</v>
      </c>
      <c r="AL224" s="5">
        <f t="shared" si="63"/>
        <v>0</v>
      </c>
      <c r="AM224" s="20">
        <f t="shared" si="64"/>
        <v>0</v>
      </c>
      <c r="AN224" s="3">
        <f>VLOOKUP($C224,'Team Fixtures'!$A$2:$Q$21,2,FALSE)</f>
        <v>0.82101806239737274</v>
      </c>
      <c r="AO224" s="3">
        <f>VLOOKUP($C224,'Team Fixtures'!$A$2:$Q$21,16,FALSE)</f>
        <v>0.52910052910052907</v>
      </c>
      <c r="AP224" s="3">
        <f>VLOOKUP($C224,'Team Fixtures'!$A$2:$Q$21,17,FALSE)</f>
        <v>0.29191753329684367</v>
      </c>
      <c r="AQ224" s="3" t="str">
        <f>VLOOKUP($C224,'Team Fixtures'!$A$2:$V$21,18,FALSE)</f>
        <v>A</v>
      </c>
      <c r="AR224" s="22">
        <f t="shared" si="73"/>
        <v>0</v>
      </c>
      <c r="AS224" s="5">
        <f t="shared" si="65"/>
        <v>0</v>
      </c>
      <c r="AT224" s="20">
        <f t="shared" si="66"/>
        <v>0</v>
      </c>
      <c r="AU224" s="3">
        <f>VLOOKUP($C224,'Team Fixtures'!$A$2:$Q$21,2,FALSE)</f>
        <v>0.82101806239737274</v>
      </c>
      <c r="AV224" s="3">
        <f>VLOOKUP($C224,'Team Fixtures'!$A$2:$V$21,20,FALSE)</f>
        <v>0.17316017316017315</v>
      </c>
      <c r="AW224" s="3">
        <f>VLOOKUP($C224,'Team Fixtures'!$A$2:$V$21,21,FALSE)</f>
        <v>0.64785788923719956</v>
      </c>
      <c r="AX224" s="3" t="str">
        <f>VLOOKUP($C224,'Team Fixtures'!$A$2:$V$21,22,FALSE)</f>
        <v>H</v>
      </c>
      <c r="AY224" s="22">
        <f t="shared" si="74"/>
        <v>0</v>
      </c>
      <c r="AZ224" s="5">
        <f t="shared" si="75"/>
        <v>0</v>
      </c>
      <c r="BA224" s="20">
        <f t="shared" si="67"/>
        <v>0</v>
      </c>
      <c r="BB224" s="15">
        <f t="shared" si="68"/>
        <v>0</v>
      </c>
    </row>
    <row r="225" spans="1:54" x14ac:dyDescent="0.25">
      <c r="A225" t="str">
        <f>'Players Full'!CU225</f>
        <v>Marc Cucurella</v>
      </c>
      <c r="B225" t="str">
        <f>VLOOKUP(_xlfn.CONCAT('Players Full'!AK225,'Players Full'!BV225),'Players Summarised'!$A$1:$T$1000,20,0)</f>
        <v>DEF</v>
      </c>
      <c r="C225" t="str">
        <f>VLOOKUP('Players Full'!CF225,Teams!$A$1:$G$21,6,0)</f>
        <v>Chelsea</v>
      </c>
      <c r="D225">
        <f>'Players Full'!BD225/10</f>
        <v>6</v>
      </c>
      <c r="E225" s="10">
        <f>IFERROR(VLOOKUP($A225,'Starting Lineups'!$A$2:$C$510,3,FALSE),0)</f>
        <v>1</v>
      </c>
      <c r="F225" s="5">
        <f>VLOOKUP(A225,'Score &amp; Assist'!$A$1:$G$2000,6,0)</f>
        <v>0.10582010582010581</v>
      </c>
      <c r="G225" s="5">
        <f t="shared" si="57"/>
        <v>0.01</v>
      </c>
      <c r="H225" s="5">
        <f t="shared" si="69"/>
        <v>0</v>
      </c>
      <c r="I225" s="5">
        <f>VLOOKUP(A225,'Score &amp; Assist'!$A$1:$G$2000,7,0)</f>
        <v>8.6580086580086577E-2</v>
      </c>
      <c r="J225" s="5">
        <f>VLOOKUP(A225,'Yellow Card'!$C$1:$E$987,3,0)</f>
        <v>0.29304029304029305</v>
      </c>
      <c r="K225" s="5">
        <f>VLOOKUP(C225,'Team Clean Sheet'!$C$2:$F$21,4,0)</f>
        <v>0.375</v>
      </c>
      <c r="L225" s="5">
        <f>VLOOKUP(C225,'Team Total Goals'!$D$2:$N$21,10,0)</f>
        <v>0.27659574468085107</v>
      </c>
      <c r="M225" s="5">
        <f>VLOOKUP(C225,'Team Total Goals'!$D$2:$N$21,11,0)</f>
        <v>3.3526628007731783E-2</v>
      </c>
      <c r="N225" s="5" t="e">
        <f>VLOOKUP(A225,'Goalkeeper Saves'!$D$2:$N$15,10,0)</f>
        <v>#N/A</v>
      </c>
      <c r="O225" s="5" t="e">
        <f>VLOOKUP(A225,'Goalkeeper Saves'!$D$2:$N$15,11,0)</f>
        <v>#N/A</v>
      </c>
      <c r="P225" s="5">
        <f>IF(B225="DEF",IFERROR(VLOOKUP(A225,'Defensive Contribution - DEF'!A223:H721,8,FALSE),'Defensive Contribution - DEF'!K$2),0)</f>
        <v>0.29152339856241527</v>
      </c>
      <c r="Q225" s="5">
        <f>IF(B225="MID",IFERROR(VLOOKUP(A225,'Defensive Contribution - MID'!A$2:I$500,9,FALSE),'Defensive Contribution - MID'!L$2),0)</f>
        <v>0</v>
      </c>
      <c r="R225" s="22">
        <f t="shared" si="70"/>
        <v>4.1244226533682662</v>
      </c>
      <c r="S225" s="5">
        <f t="shared" si="58"/>
        <v>7.597566965252836E-2</v>
      </c>
      <c r="T225" s="20">
        <f t="shared" si="59"/>
        <v>4.2763739926733226</v>
      </c>
      <c r="U225" s="3">
        <f>VLOOKUP($C225,'Team Fixtures'!$A$2:$Q$21,2,FALSE)</f>
        <v>0.82101806239737274</v>
      </c>
      <c r="V225" s="3">
        <f>VLOOKUP($C225,'Team Fixtures'!$A$2:$Q$21,4,FALSE)</f>
        <v>6.3492063492063489E-2</v>
      </c>
      <c r="W225" s="3">
        <f>VLOOKUP($C225,'Team Fixtures'!$A$2:$Q$21,5,FALSE)</f>
        <v>0.75752599890530925</v>
      </c>
      <c r="X225" s="3" t="str">
        <f>VLOOKUP($C225,'Team Fixtures'!$A$2:$Q$21,6,FALSE)</f>
        <v>A</v>
      </c>
      <c r="Y225" s="25">
        <f t="shared" si="60"/>
        <v>1.4033398231929948</v>
      </c>
      <c r="Z225" s="3">
        <f>VLOOKUP($C225,'Team Fixtures'!$A$2:$Q$21,2,FALSE)</f>
        <v>0.82101806239737274</v>
      </c>
      <c r="AA225" s="3">
        <f>VLOOKUP($C225,'Team Fixtures'!$A$2:$Q$21,8,FALSE)</f>
        <v>6.3492063492063489E-2</v>
      </c>
      <c r="AB225" s="3">
        <f>VLOOKUP($C225,'Team Fixtures'!$A$2:$Q$21,9,FALSE)</f>
        <v>0.75752599890530925</v>
      </c>
      <c r="AC225" s="3" t="str">
        <f>VLOOKUP($C225,'Team Fixtures'!$A$2:$Q$21,10,FALSE)</f>
        <v>H</v>
      </c>
      <c r="AD225" s="22">
        <f t="shared" si="71"/>
        <v>4.7825890304457808</v>
      </c>
      <c r="AE225" s="5">
        <f t="shared" si="61"/>
        <v>9.1457059174145663E-2</v>
      </c>
      <c r="AF225" s="20">
        <f t="shared" si="62"/>
        <v>4.9655031487940722</v>
      </c>
      <c r="AG225" s="3">
        <f>VLOOKUP($C225,'Team Fixtures'!$A$2:$Q$21,2,FALSE)</f>
        <v>0.82101806239737274</v>
      </c>
      <c r="AH225" s="3">
        <f>VLOOKUP($C225,'Team Fixtures'!$A$2:$Q$21,12,FALSE)</f>
        <v>5.6022408963585429E-2</v>
      </c>
      <c r="AI225" s="3">
        <f>VLOOKUP($C225,'Team Fixtures'!$A$2:$Q$21,13,FALSE)</f>
        <v>0.76499565343378728</v>
      </c>
      <c r="AJ225" s="3" t="str">
        <f>VLOOKUP($C225,'Team Fixtures'!$A$2:$Q$21,14,FALSE)</f>
        <v>H</v>
      </c>
      <c r="AK225" s="22">
        <f t="shared" si="72"/>
        <v>4.7827462674007606</v>
      </c>
      <c r="AL225" s="5">
        <f t="shared" si="63"/>
        <v>9.1460757701800691E-2</v>
      </c>
      <c r="AM225" s="20">
        <f t="shared" si="64"/>
        <v>4.9656677828043616</v>
      </c>
      <c r="AN225" s="3">
        <f>VLOOKUP($C225,'Team Fixtures'!$A$2:$Q$21,2,FALSE)</f>
        <v>0.82101806239737274</v>
      </c>
      <c r="AO225" s="3">
        <f>VLOOKUP($C225,'Team Fixtures'!$A$2:$Q$21,16,FALSE)</f>
        <v>0.52910052910052907</v>
      </c>
      <c r="AP225" s="3">
        <f>VLOOKUP($C225,'Team Fixtures'!$A$2:$Q$21,17,FALSE)</f>
        <v>0.29191753329684367</v>
      </c>
      <c r="AQ225" s="3" t="str">
        <f>VLOOKUP($C225,'Team Fixtures'!$A$2:$V$21,18,FALSE)</f>
        <v>A</v>
      </c>
      <c r="AR225" s="22">
        <f t="shared" si="73"/>
        <v>4.1146215498412042</v>
      </c>
      <c r="AS225" s="5">
        <f t="shared" si="65"/>
        <v>7.5745128095364808E-2</v>
      </c>
      <c r="AT225" s="20">
        <f t="shared" si="66"/>
        <v>4.2661118060319341</v>
      </c>
      <c r="AU225" s="3">
        <f>VLOOKUP($C225,'Team Fixtures'!$A$2:$Q$21,2,FALSE)</f>
        <v>0.82101806239737274</v>
      </c>
      <c r="AV225" s="3">
        <f>VLOOKUP($C225,'Team Fixtures'!$A$2:$V$21,20,FALSE)</f>
        <v>0.17316017316017315</v>
      </c>
      <c r="AW225" s="3">
        <f>VLOOKUP($C225,'Team Fixtures'!$A$2:$V$21,21,FALSE)</f>
        <v>0.64785788923719956</v>
      </c>
      <c r="AX225" s="3" t="str">
        <f>VLOOKUP($C225,'Team Fixtures'!$A$2:$V$21,22,FALSE)</f>
        <v>H</v>
      </c>
      <c r="AY225" s="22">
        <f t="shared" si="74"/>
        <v>4.7802805060613078</v>
      </c>
      <c r="AZ225" s="5">
        <f t="shared" si="75"/>
        <v>9.1402758063574091E-2</v>
      </c>
      <c r="BA225" s="20">
        <f t="shared" si="67"/>
        <v>4.9630860221884561</v>
      </c>
      <c r="BB225" s="15">
        <f t="shared" si="68"/>
        <v>16.304615019304286</v>
      </c>
    </row>
    <row r="226" spans="1:54" x14ac:dyDescent="0.25">
      <c r="A226" t="str">
        <f>'Players Full'!CU226</f>
        <v>Reece James</v>
      </c>
      <c r="B226" t="str">
        <f>VLOOKUP(_xlfn.CONCAT('Players Full'!AK226,'Players Full'!BV226),'Players Summarised'!$A$1:$T$1000,20,0)</f>
        <v>DEF</v>
      </c>
      <c r="C226" t="str">
        <f>VLOOKUP('Players Full'!CF226,Teams!$A$1:$G$21,6,0)</f>
        <v>Chelsea</v>
      </c>
      <c r="D226">
        <f>'Players Full'!BD226/10</f>
        <v>5.5</v>
      </c>
      <c r="E226" s="10">
        <f>IFERROR(VLOOKUP($A226,'Starting Lineups'!$A$2:$C$510,3,FALSE),0)</f>
        <v>1</v>
      </c>
      <c r="F226" s="5">
        <f>VLOOKUP(A226,'Score &amp; Assist'!$A$1:$G$2000,6,0)</f>
        <v>0.15873015873015872</v>
      </c>
      <c r="G226" s="5">
        <f t="shared" si="57"/>
        <v>0.01</v>
      </c>
      <c r="H226" s="5">
        <f t="shared" si="69"/>
        <v>0</v>
      </c>
      <c r="I226" s="5">
        <f>VLOOKUP(A226,'Score &amp; Assist'!$A$1:$G$2000,7,0)</f>
        <v>0.13605442176870747</v>
      </c>
      <c r="J226" s="5">
        <f>VLOOKUP(A226,'Yellow Card'!$C$1:$E$987,3,0)</f>
        <v>0.29304029304029305</v>
      </c>
      <c r="K226" s="5">
        <f>VLOOKUP(C226,'Team Clean Sheet'!$C$2:$F$21,4,0)</f>
        <v>0.375</v>
      </c>
      <c r="L226" s="5">
        <f>VLOOKUP(C226,'Team Total Goals'!$D$2:$N$21,10,0)</f>
        <v>0.27659574468085107</v>
      </c>
      <c r="M226" s="5">
        <f>VLOOKUP(C226,'Team Total Goals'!$D$2:$N$21,11,0)</f>
        <v>3.3526628007731783E-2</v>
      </c>
      <c r="N226" s="5" t="e">
        <f>VLOOKUP(A226,'Goalkeeper Saves'!$D$2:$N$15,10,0)</f>
        <v>#N/A</v>
      </c>
      <c r="O226" s="5" t="e">
        <f>VLOOKUP(A226,'Goalkeeper Saves'!$D$2:$N$15,11,0)</f>
        <v>#N/A</v>
      </c>
      <c r="P226" s="5">
        <f>IF(B226="DEF",IFERROR(VLOOKUP(A226,'Defensive Contribution - DEF'!A224:H722,8,FALSE),'Defensive Contribution - DEF'!K$2),0)</f>
        <v>0.29152339856241527</v>
      </c>
      <c r="Q226" s="5">
        <f>IF(B226="MID",IFERROR(VLOOKUP(A226,'Defensive Contribution - MID'!A$2:I$500,9,FALSE),'Defensive Contribution - MID'!L$2),0)</f>
        <v>0</v>
      </c>
      <c r="R226" s="22">
        <f t="shared" si="70"/>
        <v>4.5903059763944469</v>
      </c>
      <c r="S226" s="5">
        <f t="shared" si="58"/>
        <v>8.6934177176750185E-2</v>
      </c>
      <c r="T226" s="20">
        <f t="shared" si="59"/>
        <v>4.7641743307479469</v>
      </c>
      <c r="U226" s="3">
        <f>VLOOKUP($C226,'Team Fixtures'!$A$2:$Q$21,2,FALSE)</f>
        <v>0.82101806239737274</v>
      </c>
      <c r="V226" s="3">
        <f>VLOOKUP($C226,'Team Fixtures'!$A$2:$Q$21,4,FALSE)</f>
        <v>6.3492063492063489E-2</v>
      </c>
      <c r="W226" s="3">
        <f>VLOOKUP($C226,'Team Fixtures'!$A$2:$Q$21,5,FALSE)</f>
        <v>0.75752599890530925</v>
      </c>
      <c r="X226" s="3" t="str">
        <f>VLOOKUP($C226,'Team Fixtures'!$A$2:$Q$21,6,FALSE)</f>
        <v>A</v>
      </c>
      <c r="Y226" s="25">
        <f t="shared" si="60"/>
        <v>1.5618571903765437</v>
      </c>
      <c r="Z226" s="3">
        <f>VLOOKUP($C226,'Team Fixtures'!$A$2:$Q$21,2,FALSE)</f>
        <v>0.82101806239737274</v>
      </c>
      <c r="AA226" s="3">
        <f>VLOOKUP($C226,'Team Fixtures'!$A$2:$Q$21,8,FALSE)</f>
        <v>6.3492063492063489E-2</v>
      </c>
      <c r="AB226" s="3">
        <f>VLOOKUP($C226,'Team Fixtures'!$A$2:$Q$21,9,FALSE)</f>
        <v>0.75752599890530925</v>
      </c>
      <c r="AC226" s="3" t="str">
        <f>VLOOKUP($C226,'Team Fixtures'!$A$2:$Q$21,10,FALSE)</f>
        <v>H</v>
      </c>
      <c r="AD226" s="22">
        <f t="shared" si="71"/>
        <v>5.3228169986810459</v>
      </c>
      <c r="AE226" s="5">
        <f t="shared" si="61"/>
        <v>0.10416430144297556</v>
      </c>
      <c r="AF226" s="20">
        <f t="shared" si="62"/>
        <v>5.5311456015669966</v>
      </c>
      <c r="AG226" s="3">
        <f>VLOOKUP($C226,'Team Fixtures'!$A$2:$Q$21,2,FALSE)</f>
        <v>0.82101806239737274</v>
      </c>
      <c r="AH226" s="3">
        <f>VLOOKUP($C226,'Team Fixtures'!$A$2:$Q$21,12,FALSE)</f>
        <v>5.6022408963585429E-2</v>
      </c>
      <c r="AI226" s="3">
        <f>VLOOKUP($C226,'Team Fixtures'!$A$2:$Q$21,13,FALSE)</f>
        <v>0.76499565343378728</v>
      </c>
      <c r="AJ226" s="3" t="str">
        <f>VLOOKUP($C226,'Team Fixtures'!$A$2:$Q$21,14,FALSE)</f>
        <v>H</v>
      </c>
      <c r="AK226" s="22">
        <f t="shared" si="72"/>
        <v>5.3229919966855697</v>
      </c>
      <c r="AL226" s="5">
        <f t="shared" si="63"/>
        <v>0.10416841774603797</v>
      </c>
      <c r="AM226" s="20">
        <f t="shared" si="64"/>
        <v>5.5313288321776453</v>
      </c>
      <c r="AN226" s="3">
        <f>VLOOKUP($C226,'Team Fixtures'!$A$2:$Q$21,2,FALSE)</f>
        <v>0.82101806239737274</v>
      </c>
      <c r="AO226" s="3">
        <f>VLOOKUP($C226,'Team Fixtures'!$A$2:$Q$21,16,FALSE)</f>
        <v>0.52910052910052907</v>
      </c>
      <c r="AP226" s="3">
        <f>VLOOKUP($C226,'Team Fixtures'!$A$2:$Q$21,17,FALSE)</f>
        <v>0.29191753329684367</v>
      </c>
      <c r="AQ226" s="3" t="str">
        <f>VLOOKUP($C226,'Team Fixtures'!$A$2:$V$21,18,FALSE)</f>
        <v>A</v>
      </c>
      <c r="AR226" s="22">
        <f t="shared" si="73"/>
        <v>4.5793977674457853</v>
      </c>
      <c r="AS226" s="5">
        <f t="shared" si="65"/>
        <v>8.6677594285859763E-2</v>
      </c>
      <c r="AT226" s="20">
        <f t="shared" si="66"/>
        <v>4.7527529560175052</v>
      </c>
      <c r="AU226" s="3">
        <f>VLOOKUP($C226,'Team Fixtures'!$A$2:$Q$21,2,FALSE)</f>
        <v>0.82101806239737274</v>
      </c>
      <c r="AV226" s="3">
        <f>VLOOKUP($C226,'Team Fixtures'!$A$2:$V$21,20,FALSE)</f>
        <v>0.17316017316017315</v>
      </c>
      <c r="AW226" s="3">
        <f>VLOOKUP($C226,'Team Fixtures'!$A$2:$V$21,21,FALSE)</f>
        <v>0.64785788923719956</v>
      </c>
      <c r="AX226" s="3" t="str">
        <f>VLOOKUP($C226,'Team Fixtures'!$A$2:$V$21,22,FALSE)</f>
        <v>H</v>
      </c>
      <c r="AY226" s="22">
        <f t="shared" si="74"/>
        <v>5.3202477097964431</v>
      </c>
      <c r="AZ226" s="5">
        <f t="shared" si="75"/>
        <v>0.10410386662983193</v>
      </c>
      <c r="BA226" s="20">
        <f t="shared" si="67"/>
        <v>5.5284554430561066</v>
      </c>
      <c r="BB226" s="15">
        <f t="shared" si="68"/>
        <v>18.162974577636316</v>
      </c>
    </row>
    <row r="227" spans="1:54" x14ac:dyDescent="0.25">
      <c r="A227" t="str">
        <f>'Players Full'!CU227</f>
        <v>Trevoh Chalobah</v>
      </c>
      <c r="B227" t="str">
        <f>VLOOKUP(_xlfn.CONCAT('Players Full'!AK227,'Players Full'!BV227),'Players Summarised'!$A$1:$T$1000,20,0)</f>
        <v>DEF</v>
      </c>
      <c r="C227" t="str">
        <f>VLOOKUP('Players Full'!CF227,Teams!$A$1:$G$21,6,0)</f>
        <v>Chelsea</v>
      </c>
      <c r="D227">
        <f>'Players Full'!BD227/10</f>
        <v>5</v>
      </c>
      <c r="E227" s="10">
        <f>IFERROR(VLOOKUP($A227,'Starting Lineups'!$A$2:$C$510,3,FALSE),0)</f>
        <v>1</v>
      </c>
      <c r="F227" s="5">
        <f>VLOOKUP(A227,'Score &amp; Assist'!$A$1:$G$2000,6,0)</f>
        <v>7.9365079365079361E-2</v>
      </c>
      <c r="G227" s="5">
        <f t="shared" si="57"/>
        <v>0.01</v>
      </c>
      <c r="H227" s="5">
        <f t="shared" si="69"/>
        <v>0</v>
      </c>
      <c r="I227" s="5">
        <f>VLOOKUP(A227,'Score &amp; Assist'!$A$1:$G$2000,7,0)</f>
        <v>8.6580086580086577E-2</v>
      </c>
      <c r="J227" s="5">
        <f>VLOOKUP(A227,'Yellow Card'!$C$1:$E$987,3,0)</f>
        <v>0.25396825396825395</v>
      </c>
      <c r="K227" s="5">
        <f>VLOOKUP(C227,'Team Clean Sheet'!$C$2:$F$21,4,0)</f>
        <v>0.375</v>
      </c>
      <c r="L227" s="5">
        <f>VLOOKUP(C227,'Team Total Goals'!$D$2:$N$21,10,0)</f>
        <v>0.27659574468085107</v>
      </c>
      <c r="M227" s="5">
        <f>VLOOKUP(C227,'Team Total Goals'!$D$2:$N$21,11,0)</f>
        <v>3.3526628007731783E-2</v>
      </c>
      <c r="N227" s="5" t="e">
        <f>VLOOKUP(A227,'Goalkeeper Saves'!$D$2:$N$15,10,0)</f>
        <v>#N/A</v>
      </c>
      <c r="O227" s="5" t="e">
        <f>VLOOKUP(A227,'Goalkeeper Saves'!$D$2:$N$15,11,0)</f>
        <v>#N/A</v>
      </c>
      <c r="P227" s="5">
        <f>IF(B227="DEF",IFERROR(VLOOKUP(A227,'Defensive Contribution - DEF'!A225:H723,8,FALSE),'Defensive Contribution - DEF'!K$2),0)</f>
        <v>0.29152339856241527</v>
      </c>
      <c r="Q227" s="5">
        <f>IF(B227="MID",IFERROR(VLOOKUP(A227,'Defensive Contribution - MID'!A$2:I$500,9,FALSE),'Defensive Contribution - MID'!L$2),0)</f>
        <v>0</v>
      </c>
      <c r="R227" s="22">
        <f t="shared" si="70"/>
        <v>4.004764533710147</v>
      </c>
      <c r="S227" s="5">
        <f t="shared" si="58"/>
        <v>7.3161071361930077E-2</v>
      </c>
      <c r="T227" s="20">
        <f t="shared" si="59"/>
        <v>4.1510866764340069</v>
      </c>
      <c r="U227" s="3">
        <f>VLOOKUP($C227,'Team Fixtures'!$A$2:$Q$21,2,FALSE)</f>
        <v>0.82101806239737274</v>
      </c>
      <c r="V227" s="3">
        <f>VLOOKUP($C227,'Team Fixtures'!$A$2:$Q$21,4,FALSE)</f>
        <v>6.3492063492063489E-2</v>
      </c>
      <c r="W227" s="3">
        <f>VLOOKUP($C227,'Team Fixtures'!$A$2:$Q$21,5,FALSE)</f>
        <v>0.75752599890530925</v>
      </c>
      <c r="X227" s="3" t="str">
        <f>VLOOKUP($C227,'Team Fixtures'!$A$2:$Q$21,6,FALSE)</f>
        <v>A</v>
      </c>
      <c r="Y227" s="25">
        <f t="shared" si="60"/>
        <v>1.3626260024725367</v>
      </c>
      <c r="Z227" s="3">
        <f>VLOOKUP($C227,'Team Fixtures'!$A$2:$Q$21,2,FALSE)</f>
        <v>0.82101806239737274</v>
      </c>
      <c r="AA227" s="3">
        <f>VLOOKUP($C227,'Team Fixtures'!$A$2:$Q$21,8,FALSE)</f>
        <v>6.3492063492063489E-2</v>
      </c>
      <c r="AB227" s="3">
        <f>VLOOKUP($C227,'Team Fixtures'!$A$2:$Q$21,9,FALSE)</f>
        <v>0.75752599890530925</v>
      </c>
      <c r="AC227" s="3" t="str">
        <f>VLOOKUP($C227,'Team Fixtures'!$A$2:$Q$21,10,FALSE)</f>
        <v>H</v>
      </c>
      <c r="AD227" s="22">
        <f t="shared" si="71"/>
        <v>4.6438361288697667</v>
      </c>
      <c r="AE227" s="5">
        <f t="shared" si="61"/>
        <v>8.8193313423274661E-2</v>
      </c>
      <c r="AF227" s="20">
        <f t="shared" si="62"/>
        <v>4.8202227557163164</v>
      </c>
      <c r="AG227" s="3">
        <f>VLOOKUP($C227,'Team Fixtures'!$A$2:$Q$21,2,FALSE)</f>
        <v>0.82101806239737274</v>
      </c>
      <c r="AH227" s="3">
        <f>VLOOKUP($C227,'Team Fixtures'!$A$2:$Q$21,12,FALSE)</f>
        <v>5.6022408963585429E-2</v>
      </c>
      <c r="AI227" s="3">
        <f>VLOOKUP($C227,'Team Fixtures'!$A$2:$Q$21,13,FALSE)</f>
        <v>0.76499565343378728</v>
      </c>
      <c r="AJ227" s="3" t="str">
        <f>VLOOKUP($C227,'Team Fixtures'!$A$2:$Q$21,14,FALSE)</f>
        <v>H</v>
      </c>
      <c r="AK227" s="22">
        <f t="shared" si="72"/>
        <v>4.6439888040521167</v>
      </c>
      <c r="AL227" s="5">
        <f t="shared" si="63"/>
        <v>8.8196904648913887E-2</v>
      </c>
      <c r="AM227" s="20">
        <f t="shared" si="64"/>
        <v>4.8203826133499446</v>
      </c>
      <c r="AN227" s="3">
        <f>VLOOKUP($C227,'Team Fixtures'!$A$2:$Q$21,2,FALSE)</f>
        <v>0.82101806239737274</v>
      </c>
      <c r="AO227" s="3">
        <f>VLOOKUP($C227,'Team Fixtures'!$A$2:$Q$21,16,FALSE)</f>
        <v>0.52910052910052907</v>
      </c>
      <c r="AP227" s="3">
        <f>VLOOKUP($C227,'Team Fixtures'!$A$2:$Q$21,17,FALSE)</f>
        <v>0.29191753329684367</v>
      </c>
      <c r="AQ227" s="3" t="str">
        <f>VLOOKUP($C227,'Team Fixtures'!$A$2:$V$21,18,FALSE)</f>
        <v>A</v>
      </c>
      <c r="AR227" s="22">
        <f t="shared" si="73"/>
        <v>3.9952477806770057</v>
      </c>
      <c r="AS227" s="5">
        <f t="shared" si="65"/>
        <v>7.2937218297084536E-2</v>
      </c>
      <c r="AT227" s="20">
        <f t="shared" si="66"/>
        <v>4.1411222172711746</v>
      </c>
      <c r="AU227" s="3">
        <f>VLOOKUP($C227,'Team Fixtures'!$A$2:$Q$21,2,FALSE)</f>
        <v>0.82101806239737274</v>
      </c>
      <c r="AV227" s="3">
        <f>VLOOKUP($C227,'Team Fixtures'!$A$2:$V$21,20,FALSE)</f>
        <v>0.17316017316017315</v>
      </c>
      <c r="AW227" s="3">
        <f>VLOOKUP($C227,'Team Fixtures'!$A$2:$V$21,21,FALSE)</f>
        <v>0.64785788923719956</v>
      </c>
      <c r="AX227" s="3" t="str">
        <f>VLOOKUP($C227,'Team Fixtures'!$A$2:$V$21,22,FALSE)</f>
        <v>H</v>
      </c>
      <c r="AY227" s="22">
        <f t="shared" si="74"/>
        <v>4.6415945796016302</v>
      </c>
      <c r="AZ227" s="5">
        <f t="shared" si="75"/>
        <v>8.814058770138955E-2</v>
      </c>
      <c r="BA227" s="20">
        <f t="shared" si="67"/>
        <v>4.8178757550044091</v>
      </c>
      <c r="BB227" s="15">
        <f t="shared" si="68"/>
        <v>15.827311369638746</v>
      </c>
    </row>
    <row r="228" spans="1:54" x14ac:dyDescent="0.25">
      <c r="A228" t="str">
        <f>'Players Full'!CU228</f>
        <v>Levi Samuels Colwill</v>
      </c>
      <c r="B228" t="str">
        <f>VLOOKUP(_xlfn.CONCAT('Players Full'!AK228,'Players Full'!BV228),'Players Summarised'!$A$1:$T$1000,20,0)</f>
        <v>DEF</v>
      </c>
      <c r="C228" t="str">
        <f>VLOOKUP('Players Full'!CF228,Teams!$A$1:$G$21,6,0)</f>
        <v>Chelsea</v>
      </c>
      <c r="D228">
        <f>'Players Full'!BD228/10</f>
        <v>5</v>
      </c>
      <c r="E228" s="10">
        <f>IFERROR(VLOOKUP($A228,'Starting Lineups'!$A$2:$C$510,3,FALSE),0)</f>
        <v>0</v>
      </c>
      <c r="F228" s="5" t="e">
        <f>VLOOKUP(A228,'Score &amp; Assist'!$A$1:$G$2000,6,0)</f>
        <v>#N/A</v>
      </c>
      <c r="G228" s="5" t="e">
        <f t="shared" si="57"/>
        <v>#N/A</v>
      </c>
      <c r="H228" s="5" t="e">
        <f t="shared" si="69"/>
        <v>#N/A</v>
      </c>
      <c r="I228" s="5" t="e">
        <f>VLOOKUP(A228,'Score &amp; Assist'!$A$1:$G$2000,7,0)</f>
        <v>#N/A</v>
      </c>
      <c r="J228" s="5" t="e">
        <f>VLOOKUP(A228,'Yellow Card'!$C$1:$E$987,3,0)</f>
        <v>#N/A</v>
      </c>
      <c r="K228" s="5">
        <f>VLOOKUP(C228,'Team Clean Sheet'!$C$2:$F$21,4,0)</f>
        <v>0.375</v>
      </c>
      <c r="L228" s="5">
        <f>VLOOKUP(C228,'Team Total Goals'!$D$2:$N$21,10,0)</f>
        <v>0.27659574468085107</v>
      </c>
      <c r="M228" s="5">
        <f>VLOOKUP(C228,'Team Total Goals'!$D$2:$N$21,11,0)</f>
        <v>3.3526628007731783E-2</v>
      </c>
      <c r="N228" s="5" t="e">
        <f>VLOOKUP(A228,'Goalkeeper Saves'!$D$2:$N$15,10,0)</f>
        <v>#N/A</v>
      </c>
      <c r="O228" s="5" t="e">
        <f>VLOOKUP(A228,'Goalkeeper Saves'!$D$2:$N$15,11,0)</f>
        <v>#N/A</v>
      </c>
      <c r="P228" s="5">
        <f>IF(B228="DEF",IFERROR(VLOOKUP(A228,'Defensive Contribution - DEF'!A226:H724,8,FALSE),'Defensive Contribution - DEF'!K$2),0)</f>
        <v>0.29152339856241527</v>
      </c>
      <c r="Q228" s="5">
        <f>IF(B228="MID",IFERROR(VLOOKUP(A228,'Defensive Contribution - MID'!A$2:I$500,9,FALSE),'Defensive Contribution - MID'!L$2),0)</f>
        <v>0</v>
      </c>
      <c r="R228" s="22">
        <f t="shared" si="70"/>
        <v>0</v>
      </c>
      <c r="S228" s="5">
        <f t="shared" si="58"/>
        <v>0</v>
      </c>
      <c r="T228" s="20">
        <f t="shared" si="59"/>
        <v>0</v>
      </c>
      <c r="U228" s="3">
        <f>VLOOKUP($C228,'Team Fixtures'!$A$2:$Q$21,2,FALSE)</f>
        <v>0.82101806239737274</v>
      </c>
      <c r="V228" s="3">
        <f>VLOOKUP($C228,'Team Fixtures'!$A$2:$Q$21,4,FALSE)</f>
        <v>6.3492063492063489E-2</v>
      </c>
      <c r="W228" s="3">
        <f>VLOOKUP($C228,'Team Fixtures'!$A$2:$Q$21,5,FALSE)</f>
        <v>0.75752599890530925</v>
      </c>
      <c r="X228" s="3" t="str">
        <f>VLOOKUP($C228,'Team Fixtures'!$A$2:$Q$21,6,FALSE)</f>
        <v>A</v>
      </c>
      <c r="Y228" s="25">
        <f t="shared" si="60"/>
        <v>0</v>
      </c>
      <c r="Z228" s="3">
        <f>VLOOKUP($C228,'Team Fixtures'!$A$2:$Q$21,2,FALSE)</f>
        <v>0.82101806239737274</v>
      </c>
      <c r="AA228" s="3">
        <f>VLOOKUP($C228,'Team Fixtures'!$A$2:$Q$21,8,FALSE)</f>
        <v>6.3492063492063489E-2</v>
      </c>
      <c r="AB228" s="3">
        <f>VLOOKUP($C228,'Team Fixtures'!$A$2:$Q$21,9,FALSE)</f>
        <v>0.75752599890530925</v>
      </c>
      <c r="AC228" s="3" t="str">
        <f>VLOOKUP($C228,'Team Fixtures'!$A$2:$Q$21,10,FALSE)</f>
        <v>H</v>
      </c>
      <c r="AD228" s="22">
        <f t="shared" si="71"/>
        <v>0</v>
      </c>
      <c r="AE228" s="5">
        <f t="shared" si="61"/>
        <v>0</v>
      </c>
      <c r="AF228" s="20">
        <f t="shared" si="62"/>
        <v>0</v>
      </c>
      <c r="AG228" s="3">
        <f>VLOOKUP($C228,'Team Fixtures'!$A$2:$Q$21,2,FALSE)</f>
        <v>0.82101806239737274</v>
      </c>
      <c r="AH228" s="3">
        <f>VLOOKUP($C228,'Team Fixtures'!$A$2:$Q$21,12,FALSE)</f>
        <v>5.6022408963585429E-2</v>
      </c>
      <c r="AI228" s="3">
        <f>VLOOKUP($C228,'Team Fixtures'!$A$2:$Q$21,13,FALSE)</f>
        <v>0.76499565343378728</v>
      </c>
      <c r="AJ228" s="3" t="str">
        <f>VLOOKUP($C228,'Team Fixtures'!$A$2:$Q$21,14,FALSE)</f>
        <v>H</v>
      </c>
      <c r="AK228" s="22">
        <f t="shared" si="72"/>
        <v>0</v>
      </c>
      <c r="AL228" s="5">
        <f t="shared" si="63"/>
        <v>0</v>
      </c>
      <c r="AM228" s="20">
        <f t="shared" si="64"/>
        <v>0</v>
      </c>
      <c r="AN228" s="3">
        <f>VLOOKUP($C228,'Team Fixtures'!$A$2:$Q$21,2,FALSE)</f>
        <v>0.82101806239737274</v>
      </c>
      <c r="AO228" s="3">
        <f>VLOOKUP($C228,'Team Fixtures'!$A$2:$Q$21,16,FALSE)</f>
        <v>0.52910052910052907</v>
      </c>
      <c r="AP228" s="3">
        <f>VLOOKUP($C228,'Team Fixtures'!$A$2:$Q$21,17,FALSE)</f>
        <v>0.29191753329684367</v>
      </c>
      <c r="AQ228" s="3" t="str">
        <f>VLOOKUP($C228,'Team Fixtures'!$A$2:$V$21,18,FALSE)</f>
        <v>A</v>
      </c>
      <c r="AR228" s="22">
        <f t="shared" si="73"/>
        <v>0</v>
      </c>
      <c r="AS228" s="5">
        <f t="shared" si="65"/>
        <v>0</v>
      </c>
      <c r="AT228" s="20">
        <f t="shared" si="66"/>
        <v>0</v>
      </c>
      <c r="AU228" s="3">
        <f>VLOOKUP($C228,'Team Fixtures'!$A$2:$Q$21,2,FALSE)</f>
        <v>0.82101806239737274</v>
      </c>
      <c r="AV228" s="3">
        <f>VLOOKUP($C228,'Team Fixtures'!$A$2:$V$21,20,FALSE)</f>
        <v>0.17316017316017315</v>
      </c>
      <c r="AW228" s="3">
        <f>VLOOKUP($C228,'Team Fixtures'!$A$2:$V$21,21,FALSE)</f>
        <v>0.64785788923719956</v>
      </c>
      <c r="AX228" s="3" t="str">
        <f>VLOOKUP($C228,'Team Fixtures'!$A$2:$V$21,22,FALSE)</f>
        <v>H</v>
      </c>
      <c r="AY228" s="22">
        <f t="shared" si="74"/>
        <v>0</v>
      </c>
      <c r="AZ228" s="5">
        <f t="shared" si="75"/>
        <v>0</v>
      </c>
      <c r="BA228" s="20">
        <f t="shared" si="67"/>
        <v>0</v>
      </c>
      <c r="BB228" s="15">
        <f t="shared" si="68"/>
        <v>0</v>
      </c>
    </row>
    <row r="229" spans="1:54" x14ac:dyDescent="0.25">
      <c r="A229" t="str">
        <f>'Players Full'!CU229</f>
        <v>Malo Gusto</v>
      </c>
      <c r="B229" t="str">
        <f>VLOOKUP(_xlfn.CONCAT('Players Full'!AK229,'Players Full'!BV229),'Players Summarised'!$A$1:$T$1000,20,0)</f>
        <v>DEF</v>
      </c>
      <c r="C229" t="str">
        <f>VLOOKUP('Players Full'!CF229,Teams!$A$1:$G$21,6,0)</f>
        <v>Chelsea</v>
      </c>
      <c r="D229">
        <f>'Players Full'!BD229/10</f>
        <v>5</v>
      </c>
      <c r="E229" s="10">
        <f>IFERROR(VLOOKUP($A229,'Starting Lineups'!$A$2:$C$510,3,FALSE),0)</f>
        <v>0</v>
      </c>
      <c r="F229" s="5">
        <f>VLOOKUP(A229,'Score &amp; Assist'!$A$1:$G$2000,6,0)</f>
        <v>9.5238095238095233E-2</v>
      </c>
      <c r="G229" s="5">
        <f t="shared" si="57"/>
        <v>0.01</v>
      </c>
      <c r="H229" s="5">
        <f t="shared" si="69"/>
        <v>0</v>
      </c>
      <c r="I229" s="5">
        <f>VLOOKUP(A229,'Score &amp; Assist'!$A$1:$G$2000,7,0)</f>
        <v>0.13605442176870747</v>
      </c>
      <c r="J229" s="5">
        <f>VLOOKUP(A229,'Yellow Card'!$C$1:$E$987,3,0)</f>
        <v>0.29304029304029305</v>
      </c>
      <c r="K229" s="5">
        <f>VLOOKUP(C229,'Team Clean Sheet'!$C$2:$F$21,4,0)</f>
        <v>0.375</v>
      </c>
      <c r="L229" s="5">
        <f>VLOOKUP(C229,'Team Total Goals'!$D$2:$N$21,10,0)</f>
        <v>0.27659574468085107</v>
      </c>
      <c r="M229" s="5">
        <f>VLOOKUP(C229,'Team Total Goals'!$D$2:$N$21,11,0)</f>
        <v>3.3526628007731783E-2</v>
      </c>
      <c r="N229" s="5" t="e">
        <f>VLOOKUP(A229,'Goalkeeper Saves'!$D$2:$N$15,10,0)</f>
        <v>#N/A</v>
      </c>
      <c r="O229" s="5" t="e">
        <f>VLOOKUP(A229,'Goalkeeper Saves'!$D$2:$N$15,11,0)</f>
        <v>#N/A</v>
      </c>
      <c r="P229" s="5">
        <f>IF(B229="DEF",IFERROR(VLOOKUP(A229,'Defensive Contribution - DEF'!A227:H725,8,FALSE),'Defensive Contribution - DEF'!K$2),0)</f>
        <v>0.29152339856241527</v>
      </c>
      <c r="Q229" s="5">
        <f>IF(B229="MID",IFERROR(VLOOKUP(A229,'Defensive Contribution - MID'!A$2:I$500,9,FALSE),'Defensive Contribution - MID'!L$2),0)</f>
        <v>0</v>
      </c>
      <c r="R229" s="22">
        <f t="shared" si="70"/>
        <v>0</v>
      </c>
      <c r="S229" s="5">
        <f t="shared" si="58"/>
        <v>0</v>
      </c>
      <c r="T229" s="20">
        <f t="shared" si="59"/>
        <v>0</v>
      </c>
      <c r="U229" s="3">
        <f>VLOOKUP($C229,'Team Fixtures'!$A$2:$Q$21,2,FALSE)</f>
        <v>0.82101806239737274</v>
      </c>
      <c r="V229" s="3">
        <f>VLOOKUP($C229,'Team Fixtures'!$A$2:$Q$21,4,FALSE)</f>
        <v>6.3492063492063489E-2</v>
      </c>
      <c r="W229" s="3">
        <f>VLOOKUP($C229,'Team Fixtures'!$A$2:$Q$21,5,FALSE)</f>
        <v>0.75752599890530925</v>
      </c>
      <c r="X229" s="3" t="str">
        <f>VLOOKUP($C229,'Team Fixtures'!$A$2:$Q$21,6,FALSE)</f>
        <v>A</v>
      </c>
      <c r="Y229" s="25">
        <f t="shared" si="60"/>
        <v>0</v>
      </c>
      <c r="Z229" s="3">
        <f>VLOOKUP($C229,'Team Fixtures'!$A$2:$Q$21,2,FALSE)</f>
        <v>0.82101806239737274</v>
      </c>
      <c r="AA229" s="3">
        <f>VLOOKUP($C229,'Team Fixtures'!$A$2:$Q$21,8,FALSE)</f>
        <v>6.3492063492063489E-2</v>
      </c>
      <c r="AB229" s="3">
        <f>VLOOKUP($C229,'Team Fixtures'!$A$2:$Q$21,9,FALSE)</f>
        <v>0.75752599890530925</v>
      </c>
      <c r="AC229" s="3" t="str">
        <f>VLOOKUP($C229,'Team Fixtures'!$A$2:$Q$21,10,FALSE)</f>
        <v>H</v>
      </c>
      <c r="AD229" s="22">
        <f t="shared" si="71"/>
        <v>0</v>
      </c>
      <c r="AE229" s="5">
        <f t="shared" si="61"/>
        <v>0</v>
      </c>
      <c r="AF229" s="20">
        <f t="shared" si="62"/>
        <v>0</v>
      </c>
      <c r="AG229" s="3">
        <f>VLOOKUP($C229,'Team Fixtures'!$A$2:$Q$21,2,FALSE)</f>
        <v>0.82101806239737274</v>
      </c>
      <c r="AH229" s="3">
        <f>VLOOKUP($C229,'Team Fixtures'!$A$2:$Q$21,12,FALSE)</f>
        <v>5.6022408963585429E-2</v>
      </c>
      <c r="AI229" s="3">
        <f>VLOOKUP($C229,'Team Fixtures'!$A$2:$Q$21,13,FALSE)</f>
        <v>0.76499565343378728</v>
      </c>
      <c r="AJ229" s="3" t="str">
        <f>VLOOKUP($C229,'Team Fixtures'!$A$2:$Q$21,14,FALSE)</f>
        <v>H</v>
      </c>
      <c r="AK229" s="22">
        <f t="shared" si="72"/>
        <v>0</v>
      </c>
      <c r="AL229" s="5">
        <f t="shared" si="63"/>
        <v>0</v>
      </c>
      <c r="AM229" s="20">
        <f t="shared" si="64"/>
        <v>0</v>
      </c>
      <c r="AN229" s="3">
        <f>VLOOKUP($C229,'Team Fixtures'!$A$2:$Q$21,2,FALSE)</f>
        <v>0.82101806239737274</v>
      </c>
      <c r="AO229" s="3">
        <f>VLOOKUP($C229,'Team Fixtures'!$A$2:$Q$21,16,FALSE)</f>
        <v>0.52910052910052907</v>
      </c>
      <c r="AP229" s="3">
        <f>VLOOKUP($C229,'Team Fixtures'!$A$2:$Q$21,17,FALSE)</f>
        <v>0.29191753329684367</v>
      </c>
      <c r="AQ229" s="3" t="str">
        <f>VLOOKUP($C229,'Team Fixtures'!$A$2:$V$21,18,FALSE)</f>
        <v>A</v>
      </c>
      <c r="AR229" s="22">
        <f t="shared" si="73"/>
        <v>0</v>
      </c>
      <c r="AS229" s="5">
        <f t="shared" si="65"/>
        <v>0</v>
      </c>
      <c r="AT229" s="20">
        <f t="shared" si="66"/>
        <v>0</v>
      </c>
      <c r="AU229" s="3">
        <f>VLOOKUP($C229,'Team Fixtures'!$A$2:$Q$21,2,FALSE)</f>
        <v>0.82101806239737274</v>
      </c>
      <c r="AV229" s="3">
        <f>VLOOKUP($C229,'Team Fixtures'!$A$2:$V$21,20,FALSE)</f>
        <v>0.17316017316017315</v>
      </c>
      <c r="AW229" s="3">
        <f>VLOOKUP($C229,'Team Fixtures'!$A$2:$V$21,21,FALSE)</f>
        <v>0.64785788923719956</v>
      </c>
      <c r="AX229" s="3" t="str">
        <f>VLOOKUP($C229,'Team Fixtures'!$A$2:$V$21,22,FALSE)</f>
        <v>H</v>
      </c>
      <c r="AY229" s="22">
        <f t="shared" si="74"/>
        <v>0</v>
      </c>
      <c r="AZ229" s="5">
        <f t="shared" si="75"/>
        <v>0</v>
      </c>
      <c r="BA229" s="20">
        <f t="shared" si="67"/>
        <v>0</v>
      </c>
      <c r="BB229" s="15">
        <f t="shared" si="68"/>
        <v>0</v>
      </c>
    </row>
    <row r="230" spans="1:54" x14ac:dyDescent="0.25">
      <c r="A230" t="str">
        <f>'Players Full'!CU230</f>
        <v>Benoit Badiashile</v>
      </c>
      <c r="B230" t="str">
        <f>VLOOKUP(_xlfn.CONCAT('Players Full'!AK230,'Players Full'!BV230),'Players Summarised'!$A$1:$T$1000,20,0)</f>
        <v>DEF</v>
      </c>
      <c r="C230" t="str">
        <f>VLOOKUP('Players Full'!CF230,Teams!$A$1:$G$21,6,0)</f>
        <v>Chelsea</v>
      </c>
      <c r="D230">
        <f>'Players Full'!BD230/10</f>
        <v>4.5</v>
      </c>
      <c r="E230" s="10">
        <f>IFERROR(VLOOKUP($A230,'Starting Lineups'!$A$2:$C$510,3,FALSE),0)</f>
        <v>0</v>
      </c>
      <c r="F230" s="5">
        <f>VLOOKUP(A230,'Score &amp; Assist'!$A$1:$G$2000,6,0)</f>
        <v>9.5238095238095233E-2</v>
      </c>
      <c r="G230" s="5">
        <f t="shared" si="57"/>
        <v>0.01</v>
      </c>
      <c r="H230" s="5">
        <f t="shared" si="69"/>
        <v>0</v>
      </c>
      <c r="I230" s="5">
        <f>VLOOKUP(A230,'Score &amp; Assist'!$A$1:$G$2000,7,0)</f>
        <v>6.3492063492063489E-2</v>
      </c>
      <c r="J230" s="5">
        <f>VLOOKUP(A230,'Yellow Card'!$C$1:$E$987,3,0)</f>
        <v>0.19047619047619047</v>
      </c>
      <c r="K230" s="5">
        <f>VLOOKUP(C230,'Team Clean Sheet'!$C$2:$F$21,4,0)</f>
        <v>0.375</v>
      </c>
      <c r="L230" s="5">
        <f>VLOOKUP(C230,'Team Total Goals'!$D$2:$N$21,10,0)</f>
        <v>0.27659574468085107</v>
      </c>
      <c r="M230" s="5">
        <f>VLOOKUP(C230,'Team Total Goals'!$D$2:$N$21,11,0)</f>
        <v>3.3526628007731783E-2</v>
      </c>
      <c r="N230" s="5" t="e">
        <f>VLOOKUP(A230,'Goalkeeper Saves'!$D$2:$N$15,10,0)</f>
        <v>#N/A</v>
      </c>
      <c r="O230" s="5" t="e">
        <f>VLOOKUP(A230,'Goalkeeper Saves'!$D$2:$N$15,11,0)</f>
        <v>#N/A</v>
      </c>
      <c r="P230" s="5">
        <f>IF(B230="DEF",IFERROR(VLOOKUP(A230,'Defensive Contribution - DEF'!A228:H726,8,FALSE),'Defensive Contribution - DEF'!K$2),0)</f>
        <v>0.29152339856241527</v>
      </c>
      <c r="Q230" s="5">
        <f>IF(B230="MID",IFERROR(VLOOKUP(A230,'Defensive Contribution - MID'!A$2:I$500,9,FALSE),'Defensive Contribution - MID'!L$2),0)</f>
        <v>0</v>
      </c>
      <c r="R230" s="22">
        <f t="shared" si="70"/>
        <v>0</v>
      </c>
      <c r="S230" s="5">
        <f t="shared" si="58"/>
        <v>0</v>
      </c>
      <c r="T230" s="20">
        <f t="shared" si="59"/>
        <v>0</v>
      </c>
      <c r="U230" s="3">
        <f>VLOOKUP($C230,'Team Fixtures'!$A$2:$Q$21,2,FALSE)</f>
        <v>0.82101806239737274</v>
      </c>
      <c r="V230" s="3">
        <f>VLOOKUP($C230,'Team Fixtures'!$A$2:$Q$21,4,FALSE)</f>
        <v>6.3492063492063489E-2</v>
      </c>
      <c r="W230" s="3">
        <f>VLOOKUP($C230,'Team Fixtures'!$A$2:$Q$21,5,FALSE)</f>
        <v>0.75752599890530925</v>
      </c>
      <c r="X230" s="3" t="str">
        <f>VLOOKUP($C230,'Team Fixtures'!$A$2:$Q$21,6,FALSE)</f>
        <v>A</v>
      </c>
      <c r="Y230" s="25">
        <f t="shared" si="60"/>
        <v>0</v>
      </c>
      <c r="Z230" s="3">
        <f>VLOOKUP($C230,'Team Fixtures'!$A$2:$Q$21,2,FALSE)</f>
        <v>0.82101806239737274</v>
      </c>
      <c r="AA230" s="3">
        <f>VLOOKUP($C230,'Team Fixtures'!$A$2:$Q$21,8,FALSE)</f>
        <v>6.3492063492063489E-2</v>
      </c>
      <c r="AB230" s="3">
        <f>VLOOKUP($C230,'Team Fixtures'!$A$2:$Q$21,9,FALSE)</f>
        <v>0.75752599890530925</v>
      </c>
      <c r="AC230" s="3" t="str">
        <f>VLOOKUP($C230,'Team Fixtures'!$A$2:$Q$21,10,FALSE)</f>
        <v>H</v>
      </c>
      <c r="AD230" s="22">
        <f t="shared" si="71"/>
        <v>0</v>
      </c>
      <c r="AE230" s="5">
        <f t="shared" si="61"/>
        <v>0</v>
      </c>
      <c r="AF230" s="20">
        <f t="shared" si="62"/>
        <v>0</v>
      </c>
      <c r="AG230" s="3">
        <f>VLOOKUP($C230,'Team Fixtures'!$A$2:$Q$21,2,FALSE)</f>
        <v>0.82101806239737274</v>
      </c>
      <c r="AH230" s="3">
        <f>VLOOKUP($C230,'Team Fixtures'!$A$2:$Q$21,12,FALSE)</f>
        <v>5.6022408963585429E-2</v>
      </c>
      <c r="AI230" s="3">
        <f>VLOOKUP($C230,'Team Fixtures'!$A$2:$Q$21,13,FALSE)</f>
        <v>0.76499565343378728</v>
      </c>
      <c r="AJ230" s="3" t="str">
        <f>VLOOKUP($C230,'Team Fixtures'!$A$2:$Q$21,14,FALSE)</f>
        <v>H</v>
      </c>
      <c r="AK230" s="22">
        <f t="shared" si="72"/>
        <v>0</v>
      </c>
      <c r="AL230" s="5">
        <f t="shared" si="63"/>
        <v>0</v>
      </c>
      <c r="AM230" s="20">
        <f t="shared" si="64"/>
        <v>0</v>
      </c>
      <c r="AN230" s="3">
        <f>VLOOKUP($C230,'Team Fixtures'!$A$2:$Q$21,2,FALSE)</f>
        <v>0.82101806239737274</v>
      </c>
      <c r="AO230" s="3">
        <f>VLOOKUP($C230,'Team Fixtures'!$A$2:$Q$21,16,FALSE)</f>
        <v>0.52910052910052907</v>
      </c>
      <c r="AP230" s="3">
        <f>VLOOKUP($C230,'Team Fixtures'!$A$2:$Q$21,17,FALSE)</f>
        <v>0.29191753329684367</v>
      </c>
      <c r="AQ230" s="3" t="str">
        <f>VLOOKUP($C230,'Team Fixtures'!$A$2:$V$21,18,FALSE)</f>
        <v>A</v>
      </c>
      <c r="AR230" s="22">
        <f t="shared" si="73"/>
        <v>0</v>
      </c>
      <c r="AS230" s="5">
        <f t="shared" si="65"/>
        <v>0</v>
      </c>
      <c r="AT230" s="20">
        <f t="shared" si="66"/>
        <v>0</v>
      </c>
      <c r="AU230" s="3">
        <f>VLOOKUP($C230,'Team Fixtures'!$A$2:$Q$21,2,FALSE)</f>
        <v>0.82101806239737274</v>
      </c>
      <c r="AV230" s="3">
        <f>VLOOKUP($C230,'Team Fixtures'!$A$2:$V$21,20,FALSE)</f>
        <v>0.17316017316017315</v>
      </c>
      <c r="AW230" s="3">
        <f>VLOOKUP($C230,'Team Fixtures'!$A$2:$V$21,21,FALSE)</f>
        <v>0.64785788923719956</v>
      </c>
      <c r="AX230" s="3" t="str">
        <f>VLOOKUP($C230,'Team Fixtures'!$A$2:$V$21,22,FALSE)</f>
        <v>H</v>
      </c>
      <c r="AY230" s="22">
        <f t="shared" si="74"/>
        <v>0</v>
      </c>
      <c r="AZ230" s="5">
        <f t="shared" si="75"/>
        <v>0</v>
      </c>
      <c r="BA230" s="20">
        <f t="shared" si="67"/>
        <v>0</v>
      </c>
      <c r="BB230" s="15">
        <f t="shared" si="68"/>
        <v>0</v>
      </c>
    </row>
    <row r="231" spans="1:54" x14ac:dyDescent="0.25">
      <c r="A231" t="str">
        <f>'Players Full'!CU231</f>
        <v>Wesley Fofana</v>
      </c>
      <c r="B231" t="str">
        <f>VLOOKUP(_xlfn.CONCAT('Players Full'!AK231,'Players Full'!BV231),'Players Summarised'!$A$1:$T$1000,20,0)</f>
        <v>DEF</v>
      </c>
      <c r="C231" t="str">
        <f>VLOOKUP('Players Full'!CF231,Teams!$A$1:$G$21,6,0)</f>
        <v>Chelsea</v>
      </c>
      <c r="D231">
        <f>'Players Full'!BD231/10</f>
        <v>4.5</v>
      </c>
      <c r="E231" s="10">
        <f>IFERROR(VLOOKUP($A231,'Starting Lineups'!$A$2:$C$510,3,FALSE),0)</f>
        <v>0</v>
      </c>
      <c r="F231" s="5">
        <f>VLOOKUP(A231,'Score &amp; Assist'!$A$1:$G$2000,6,0)</f>
        <v>9.5238095238095233E-2</v>
      </c>
      <c r="G231" s="5">
        <f t="shared" si="57"/>
        <v>0.01</v>
      </c>
      <c r="H231" s="5">
        <f t="shared" si="69"/>
        <v>0</v>
      </c>
      <c r="I231" s="5">
        <f>VLOOKUP(A231,'Score &amp; Assist'!$A$1:$G$2000,7,0)</f>
        <v>6.3492063492063489E-2</v>
      </c>
      <c r="J231" s="5">
        <f>VLOOKUP(A231,'Yellow Card'!$C$1:$E$987,3,0)</f>
        <v>0.3072196620583717</v>
      </c>
      <c r="K231" s="5">
        <f>VLOOKUP(C231,'Team Clean Sheet'!$C$2:$F$21,4,0)</f>
        <v>0.375</v>
      </c>
      <c r="L231" s="5">
        <f>VLOOKUP(C231,'Team Total Goals'!$D$2:$N$21,10,0)</f>
        <v>0.27659574468085107</v>
      </c>
      <c r="M231" s="5">
        <f>VLOOKUP(C231,'Team Total Goals'!$D$2:$N$21,11,0)</f>
        <v>3.3526628007731783E-2</v>
      </c>
      <c r="N231" s="5" t="e">
        <f>VLOOKUP(A231,'Goalkeeper Saves'!$D$2:$N$15,10,0)</f>
        <v>#N/A</v>
      </c>
      <c r="O231" s="5" t="e">
        <f>VLOOKUP(A231,'Goalkeeper Saves'!$D$2:$N$15,11,0)</f>
        <v>#N/A</v>
      </c>
      <c r="P231" s="5">
        <f>IF(B231="DEF",IFERROR(VLOOKUP(A231,'Defensive Contribution - DEF'!A229:H727,8,FALSE),'Defensive Contribution - DEF'!K$2),0)</f>
        <v>0.29152339856241527</v>
      </c>
      <c r="Q231" s="5">
        <f>IF(B231="MID",IFERROR(VLOOKUP(A231,'Defensive Contribution - MID'!A$2:I$500,9,FALSE),'Defensive Contribution - MID'!L$2),0)</f>
        <v>0</v>
      </c>
      <c r="R231" s="22">
        <f t="shared" si="70"/>
        <v>0</v>
      </c>
      <c r="S231" s="5">
        <f t="shared" si="58"/>
        <v>0</v>
      </c>
      <c r="T231" s="20">
        <f t="shared" si="59"/>
        <v>0</v>
      </c>
      <c r="U231" s="3">
        <f>VLOOKUP($C231,'Team Fixtures'!$A$2:$Q$21,2,FALSE)</f>
        <v>0.82101806239737274</v>
      </c>
      <c r="V231" s="3">
        <f>VLOOKUP($C231,'Team Fixtures'!$A$2:$Q$21,4,FALSE)</f>
        <v>6.3492063492063489E-2</v>
      </c>
      <c r="W231" s="3">
        <f>VLOOKUP($C231,'Team Fixtures'!$A$2:$Q$21,5,FALSE)</f>
        <v>0.75752599890530925</v>
      </c>
      <c r="X231" s="3" t="str">
        <f>VLOOKUP($C231,'Team Fixtures'!$A$2:$Q$21,6,FALSE)</f>
        <v>A</v>
      </c>
      <c r="Y231" s="25">
        <f t="shared" si="60"/>
        <v>0</v>
      </c>
      <c r="Z231" s="3">
        <f>VLOOKUP($C231,'Team Fixtures'!$A$2:$Q$21,2,FALSE)</f>
        <v>0.82101806239737274</v>
      </c>
      <c r="AA231" s="3">
        <f>VLOOKUP($C231,'Team Fixtures'!$A$2:$Q$21,8,FALSE)</f>
        <v>6.3492063492063489E-2</v>
      </c>
      <c r="AB231" s="3">
        <f>VLOOKUP($C231,'Team Fixtures'!$A$2:$Q$21,9,FALSE)</f>
        <v>0.75752599890530925</v>
      </c>
      <c r="AC231" s="3" t="str">
        <f>VLOOKUP($C231,'Team Fixtures'!$A$2:$Q$21,10,FALSE)</f>
        <v>H</v>
      </c>
      <c r="AD231" s="22">
        <f t="shared" si="71"/>
        <v>0</v>
      </c>
      <c r="AE231" s="5">
        <f t="shared" si="61"/>
        <v>0</v>
      </c>
      <c r="AF231" s="20">
        <f t="shared" si="62"/>
        <v>0</v>
      </c>
      <c r="AG231" s="3">
        <f>VLOOKUP($C231,'Team Fixtures'!$A$2:$Q$21,2,FALSE)</f>
        <v>0.82101806239737274</v>
      </c>
      <c r="AH231" s="3">
        <f>VLOOKUP($C231,'Team Fixtures'!$A$2:$Q$21,12,FALSE)</f>
        <v>5.6022408963585429E-2</v>
      </c>
      <c r="AI231" s="3">
        <f>VLOOKUP($C231,'Team Fixtures'!$A$2:$Q$21,13,FALSE)</f>
        <v>0.76499565343378728</v>
      </c>
      <c r="AJ231" s="3" t="str">
        <f>VLOOKUP($C231,'Team Fixtures'!$A$2:$Q$21,14,FALSE)</f>
        <v>H</v>
      </c>
      <c r="AK231" s="22">
        <f t="shared" si="72"/>
        <v>0</v>
      </c>
      <c r="AL231" s="5">
        <f t="shared" si="63"/>
        <v>0</v>
      </c>
      <c r="AM231" s="20">
        <f t="shared" si="64"/>
        <v>0</v>
      </c>
      <c r="AN231" s="3">
        <f>VLOOKUP($C231,'Team Fixtures'!$A$2:$Q$21,2,FALSE)</f>
        <v>0.82101806239737274</v>
      </c>
      <c r="AO231" s="3">
        <f>VLOOKUP($C231,'Team Fixtures'!$A$2:$Q$21,16,FALSE)</f>
        <v>0.52910052910052907</v>
      </c>
      <c r="AP231" s="3">
        <f>VLOOKUP($C231,'Team Fixtures'!$A$2:$Q$21,17,FALSE)</f>
        <v>0.29191753329684367</v>
      </c>
      <c r="AQ231" s="3" t="str">
        <f>VLOOKUP($C231,'Team Fixtures'!$A$2:$V$21,18,FALSE)</f>
        <v>A</v>
      </c>
      <c r="AR231" s="22">
        <f t="shared" si="73"/>
        <v>0</v>
      </c>
      <c r="AS231" s="5">
        <f t="shared" si="65"/>
        <v>0</v>
      </c>
      <c r="AT231" s="20">
        <f t="shared" si="66"/>
        <v>0</v>
      </c>
      <c r="AU231" s="3">
        <f>VLOOKUP($C231,'Team Fixtures'!$A$2:$Q$21,2,FALSE)</f>
        <v>0.82101806239737274</v>
      </c>
      <c r="AV231" s="3">
        <f>VLOOKUP($C231,'Team Fixtures'!$A$2:$V$21,20,FALSE)</f>
        <v>0.17316017316017315</v>
      </c>
      <c r="AW231" s="3">
        <f>VLOOKUP($C231,'Team Fixtures'!$A$2:$V$21,21,FALSE)</f>
        <v>0.64785788923719956</v>
      </c>
      <c r="AX231" s="3" t="str">
        <f>VLOOKUP($C231,'Team Fixtures'!$A$2:$V$21,22,FALSE)</f>
        <v>H</v>
      </c>
      <c r="AY231" s="22">
        <f t="shared" si="74"/>
        <v>0</v>
      </c>
      <c r="AZ231" s="5">
        <f t="shared" si="75"/>
        <v>0</v>
      </c>
      <c r="BA231" s="20">
        <f t="shared" si="67"/>
        <v>0</v>
      </c>
      <c r="BB231" s="15">
        <f t="shared" si="68"/>
        <v>0</v>
      </c>
    </row>
    <row r="232" spans="1:54" x14ac:dyDescent="0.25">
      <c r="A232" t="str">
        <f>'Players Full'!CU232</f>
        <v>Mamadou Sarr</v>
      </c>
      <c r="B232" t="str">
        <f>VLOOKUP(_xlfn.CONCAT('Players Full'!AK232,'Players Full'!BV232),'Players Summarised'!$A$1:$T$1000,20,0)</f>
        <v>DEF</v>
      </c>
      <c r="C232" t="str">
        <f>VLOOKUP('Players Full'!CF232,Teams!$A$1:$G$21,6,0)</f>
        <v>Chelsea</v>
      </c>
      <c r="D232">
        <f>'Players Full'!BD232/10</f>
        <v>4.5</v>
      </c>
      <c r="E232" s="10">
        <f>IFERROR(VLOOKUP($A232,'Starting Lineups'!$A$2:$C$510,3,FALSE),0)</f>
        <v>0</v>
      </c>
      <c r="F232" s="5" t="e">
        <f>VLOOKUP(A232,'Score &amp; Assist'!$A$1:$G$2000,6,0)</f>
        <v>#N/A</v>
      </c>
      <c r="G232" s="5" t="e">
        <f t="shared" si="57"/>
        <v>#N/A</v>
      </c>
      <c r="H232" s="5" t="e">
        <f t="shared" si="69"/>
        <v>#N/A</v>
      </c>
      <c r="I232" s="5" t="e">
        <f>VLOOKUP(A232,'Score &amp; Assist'!$A$1:$G$2000,7,0)</f>
        <v>#N/A</v>
      </c>
      <c r="J232" s="5" t="e">
        <f>VLOOKUP(A232,'Yellow Card'!$C$1:$E$987,3,0)</f>
        <v>#N/A</v>
      </c>
      <c r="K232" s="5">
        <f>VLOOKUP(C232,'Team Clean Sheet'!$C$2:$F$21,4,0)</f>
        <v>0.375</v>
      </c>
      <c r="L232" s="5">
        <f>VLOOKUP(C232,'Team Total Goals'!$D$2:$N$21,10,0)</f>
        <v>0.27659574468085107</v>
      </c>
      <c r="M232" s="5">
        <f>VLOOKUP(C232,'Team Total Goals'!$D$2:$N$21,11,0)</f>
        <v>3.3526628007731783E-2</v>
      </c>
      <c r="N232" s="5" t="e">
        <f>VLOOKUP(A232,'Goalkeeper Saves'!$D$2:$N$15,10,0)</f>
        <v>#N/A</v>
      </c>
      <c r="O232" s="5" t="e">
        <f>VLOOKUP(A232,'Goalkeeper Saves'!$D$2:$N$15,11,0)</f>
        <v>#N/A</v>
      </c>
      <c r="P232" s="5">
        <f>IF(B232="DEF",IFERROR(VLOOKUP(A232,'Defensive Contribution - DEF'!A230:H728,8,FALSE),'Defensive Contribution - DEF'!K$2),0)</f>
        <v>0.29152339856241527</v>
      </c>
      <c r="Q232" s="5">
        <f>IF(B232="MID",IFERROR(VLOOKUP(A232,'Defensive Contribution - MID'!A$2:I$500,9,FALSE),'Defensive Contribution - MID'!L$2),0)</f>
        <v>0</v>
      </c>
      <c r="R232" s="22">
        <f t="shared" si="70"/>
        <v>0</v>
      </c>
      <c r="S232" s="5">
        <f t="shared" si="58"/>
        <v>0</v>
      </c>
      <c r="T232" s="20">
        <f t="shared" si="59"/>
        <v>0</v>
      </c>
      <c r="U232" s="3">
        <f>VLOOKUP($C232,'Team Fixtures'!$A$2:$Q$21,2,FALSE)</f>
        <v>0.82101806239737274</v>
      </c>
      <c r="V232" s="3">
        <f>VLOOKUP($C232,'Team Fixtures'!$A$2:$Q$21,4,FALSE)</f>
        <v>6.3492063492063489E-2</v>
      </c>
      <c r="W232" s="3">
        <f>VLOOKUP($C232,'Team Fixtures'!$A$2:$Q$21,5,FALSE)</f>
        <v>0.75752599890530925</v>
      </c>
      <c r="X232" s="3" t="str">
        <f>VLOOKUP($C232,'Team Fixtures'!$A$2:$Q$21,6,FALSE)</f>
        <v>A</v>
      </c>
      <c r="Y232" s="25">
        <f t="shared" si="60"/>
        <v>0</v>
      </c>
      <c r="Z232" s="3">
        <f>VLOOKUP($C232,'Team Fixtures'!$A$2:$Q$21,2,FALSE)</f>
        <v>0.82101806239737274</v>
      </c>
      <c r="AA232" s="3">
        <f>VLOOKUP($C232,'Team Fixtures'!$A$2:$Q$21,8,FALSE)</f>
        <v>6.3492063492063489E-2</v>
      </c>
      <c r="AB232" s="3">
        <f>VLOOKUP($C232,'Team Fixtures'!$A$2:$Q$21,9,FALSE)</f>
        <v>0.75752599890530925</v>
      </c>
      <c r="AC232" s="3" t="str">
        <f>VLOOKUP($C232,'Team Fixtures'!$A$2:$Q$21,10,FALSE)</f>
        <v>H</v>
      </c>
      <c r="AD232" s="22">
        <f t="shared" si="71"/>
        <v>0</v>
      </c>
      <c r="AE232" s="5">
        <f t="shared" si="61"/>
        <v>0</v>
      </c>
      <c r="AF232" s="20">
        <f t="shared" si="62"/>
        <v>0</v>
      </c>
      <c r="AG232" s="3">
        <f>VLOOKUP($C232,'Team Fixtures'!$A$2:$Q$21,2,FALSE)</f>
        <v>0.82101806239737274</v>
      </c>
      <c r="AH232" s="3">
        <f>VLOOKUP($C232,'Team Fixtures'!$A$2:$Q$21,12,FALSE)</f>
        <v>5.6022408963585429E-2</v>
      </c>
      <c r="AI232" s="3">
        <f>VLOOKUP($C232,'Team Fixtures'!$A$2:$Q$21,13,FALSE)</f>
        <v>0.76499565343378728</v>
      </c>
      <c r="AJ232" s="3" t="str">
        <f>VLOOKUP($C232,'Team Fixtures'!$A$2:$Q$21,14,FALSE)</f>
        <v>H</v>
      </c>
      <c r="AK232" s="22">
        <f t="shared" si="72"/>
        <v>0</v>
      </c>
      <c r="AL232" s="5">
        <f t="shared" si="63"/>
        <v>0</v>
      </c>
      <c r="AM232" s="20">
        <f t="shared" si="64"/>
        <v>0</v>
      </c>
      <c r="AN232" s="3">
        <f>VLOOKUP($C232,'Team Fixtures'!$A$2:$Q$21,2,FALSE)</f>
        <v>0.82101806239737274</v>
      </c>
      <c r="AO232" s="3">
        <f>VLOOKUP($C232,'Team Fixtures'!$A$2:$Q$21,16,FALSE)</f>
        <v>0.52910052910052907</v>
      </c>
      <c r="AP232" s="3">
        <f>VLOOKUP($C232,'Team Fixtures'!$A$2:$Q$21,17,FALSE)</f>
        <v>0.29191753329684367</v>
      </c>
      <c r="AQ232" s="3" t="str">
        <f>VLOOKUP($C232,'Team Fixtures'!$A$2:$V$21,18,FALSE)</f>
        <v>A</v>
      </c>
      <c r="AR232" s="22">
        <f t="shared" si="73"/>
        <v>0</v>
      </c>
      <c r="AS232" s="5">
        <f t="shared" si="65"/>
        <v>0</v>
      </c>
      <c r="AT232" s="20">
        <f t="shared" si="66"/>
        <v>0</v>
      </c>
      <c r="AU232" s="3">
        <f>VLOOKUP($C232,'Team Fixtures'!$A$2:$Q$21,2,FALSE)</f>
        <v>0.82101806239737274</v>
      </c>
      <c r="AV232" s="3">
        <f>VLOOKUP($C232,'Team Fixtures'!$A$2:$V$21,20,FALSE)</f>
        <v>0.17316017316017315</v>
      </c>
      <c r="AW232" s="3">
        <f>VLOOKUP($C232,'Team Fixtures'!$A$2:$V$21,21,FALSE)</f>
        <v>0.64785788923719956</v>
      </c>
      <c r="AX232" s="3" t="str">
        <f>VLOOKUP($C232,'Team Fixtures'!$A$2:$V$21,22,FALSE)</f>
        <v>H</v>
      </c>
      <c r="AY232" s="22">
        <f t="shared" si="74"/>
        <v>0</v>
      </c>
      <c r="AZ232" s="5">
        <f t="shared" si="75"/>
        <v>0</v>
      </c>
      <c r="BA232" s="20">
        <f t="shared" si="67"/>
        <v>0</v>
      </c>
      <c r="BB232" s="15">
        <f t="shared" si="68"/>
        <v>0</v>
      </c>
    </row>
    <row r="233" spans="1:54" x14ac:dyDescent="0.25">
      <c r="A233" t="str">
        <f>'Players Full'!CU233</f>
        <v>Tosin Adarabioyo</v>
      </c>
      <c r="B233" t="str">
        <f>VLOOKUP(_xlfn.CONCAT('Players Full'!AK233,'Players Full'!BV233),'Players Summarised'!$A$1:$T$1000,20,0)</f>
        <v>DEF</v>
      </c>
      <c r="C233" t="str">
        <f>VLOOKUP('Players Full'!CF233,Teams!$A$1:$G$21,6,0)</f>
        <v>Chelsea</v>
      </c>
      <c r="D233">
        <f>'Players Full'!BD233/10</f>
        <v>4.5</v>
      </c>
      <c r="E233" s="10">
        <f>IFERROR(VLOOKUP($A233,'Starting Lineups'!$A$2:$C$510,3,FALSE),0)</f>
        <v>1</v>
      </c>
      <c r="F233" s="5">
        <f>VLOOKUP(A233,'Score &amp; Assist'!$A$1:$G$2000,6,0)</f>
        <v>9.5238095238095233E-2</v>
      </c>
      <c r="G233" s="5">
        <f t="shared" si="57"/>
        <v>0.01</v>
      </c>
      <c r="H233" s="5">
        <f t="shared" si="69"/>
        <v>0</v>
      </c>
      <c r="I233" s="5">
        <f>VLOOKUP(A233,'Score &amp; Assist'!$A$1:$G$2000,7,0)</f>
        <v>4.5351473922902487E-2</v>
      </c>
      <c r="J233" s="5">
        <f>VLOOKUP(A233,'Yellow Card'!$C$1:$E$987,3,0)</f>
        <v>0.17316017316017315</v>
      </c>
      <c r="K233" s="5">
        <f>VLOOKUP(C233,'Team Clean Sheet'!$C$2:$F$21,4,0)</f>
        <v>0.375</v>
      </c>
      <c r="L233" s="5">
        <f>VLOOKUP(C233,'Team Total Goals'!$D$2:$N$21,10,0)</f>
        <v>0.27659574468085107</v>
      </c>
      <c r="M233" s="5">
        <f>VLOOKUP(C233,'Team Total Goals'!$D$2:$N$21,11,0)</f>
        <v>3.3526628007731783E-2</v>
      </c>
      <c r="N233" s="5" t="e">
        <f>VLOOKUP(A233,'Goalkeeper Saves'!$D$2:$N$15,10,0)</f>
        <v>#N/A</v>
      </c>
      <c r="O233" s="5" t="e">
        <f>VLOOKUP(A233,'Goalkeeper Saves'!$D$2:$N$15,11,0)</f>
        <v>#N/A</v>
      </c>
      <c r="P233" s="5">
        <f>IF(B233="DEF",IFERROR(VLOOKUP(A233,'Defensive Contribution - DEF'!A231:H729,8,FALSE),'Defensive Contribution - DEF'!K$2),0)</f>
        <v>0.29152339856241527</v>
      </c>
      <c r="Q233" s="5">
        <f>IF(B233="MID",IFERROR(VLOOKUP(A233,'Defensive Contribution - MID'!A$2:I$500,9,FALSE),'Defensive Contribution - MID'!L$2),0)</f>
        <v>0</v>
      </c>
      <c r="R233" s="22">
        <f t="shared" si="70"/>
        <v>4.0571248717847705</v>
      </c>
      <c r="S233" s="5">
        <f t="shared" si="58"/>
        <v>7.4392691234121372E-2</v>
      </c>
      <c r="T233" s="20">
        <f t="shared" si="59"/>
        <v>4.2059102542530136</v>
      </c>
      <c r="U233" s="3">
        <f>VLOOKUP($C233,'Team Fixtures'!$A$2:$Q$21,2,FALSE)</f>
        <v>0.82101806239737274</v>
      </c>
      <c r="V233" s="3">
        <f>VLOOKUP($C233,'Team Fixtures'!$A$2:$Q$21,4,FALSE)</f>
        <v>6.3492063492063489E-2</v>
      </c>
      <c r="W233" s="3">
        <f>VLOOKUP($C233,'Team Fixtures'!$A$2:$Q$21,5,FALSE)</f>
        <v>0.75752599890530925</v>
      </c>
      <c r="X233" s="3" t="str">
        <f>VLOOKUP($C233,'Team Fixtures'!$A$2:$Q$21,6,FALSE)</f>
        <v>A</v>
      </c>
      <c r="Y233" s="25">
        <f t="shared" si="60"/>
        <v>1.3804416711736966</v>
      </c>
      <c r="Z233" s="3">
        <f>VLOOKUP($C233,'Team Fixtures'!$A$2:$Q$21,2,FALSE)</f>
        <v>0.82101806239737274</v>
      </c>
      <c r="AA233" s="3">
        <f>VLOOKUP($C233,'Team Fixtures'!$A$2:$Q$21,8,FALSE)</f>
        <v>6.3492063492063489E-2</v>
      </c>
      <c r="AB233" s="3">
        <f>VLOOKUP($C233,'Team Fixtures'!$A$2:$Q$21,9,FALSE)</f>
        <v>0.75752599890530925</v>
      </c>
      <c r="AC233" s="3" t="str">
        <f>VLOOKUP($C233,'Team Fixtures'!$A$2:$Q$21,10,FALSE)</f>
        <v>H</v>
      </c>
      <c r="AD233" s="22">
        <f t="shared" si="71"/>
        <v>4.7045520155652341</v>
      </c>
      <c r="AE233" s="5">
        <f t="shared" si="61"/>
        <v>8.9621472510125436E-2</v>
      </c>
      <c r="AF233" s="20">
        <f t="shared" si="62"/>
        <v>4.8837949605854849</v>
      </c>
      <c r="AG233" s="3">
        <f>VLOOKUP($C233,'Team Fixtures'!$A$2:$Q$21,2,FALSE)</f>
        <v>0.82101806239737274</v>
      </c>
      <c r="AH233" s="3">
        <f>VLOOKUP($C233,'Team Fixtures'!$A$2:$Q$21,12,FALSE)</f>
        <v>5.6022408963585429E-2</v>
      </c>
      <c r="AI233" s="3">
        <f>VLOOKUP($C233,'Team Fixtures'!$A$2:$Q$21,13,FALSE)</f>
        <v>0.76499565343378728</v>
      </c>
      <c r="AJ233" s="3" t="str">
        <f>VLOOKUP($C233,'Team Fixtures'!$A$2:$Q$21,14,FALSE)</f>
        <v>H</v>
      </c>
      <c r="AK233" s="22">
        <f t="shared" si="72"/>
        <v>4.7047066869009404</v>
      </c>
      <c r="AL233" s="5">
        <f t="shared" si="63"/>
        <v>8.9625110689283929E-2</v>
      </c>
      <c r="AM233" s="20">
        <f t="shared" si="64"/>
        <v>4.883956908279508</v>
      </c>
      <c r="AN233" s="3">
        <f>VLOOKUP($C233,'Team Fixtures'!$A$2:$Q$21,2,FALSE)</f>
        <v>0.82101806239737274</v>
      </c>
      <c r="AO233" s="3">
        <f>VLOOKUP($C233,'Team Fixtures'!$A$2:$Q$21,16,FALSE)</f>
        <v>0.52910052910052907</v>
      </c>
      <c r="AP233" s="3">
        <f>VLOOKUP($C233,'Team Fixtures'!$A$2:$Q$21,17,FALSE)</f>
        <v>0.29191753329684367</v>
      </c>
      <c r="AQ233" s="3" t="str">
        <f>VLOOKUP($C233,'Team Fixtures'!$A$2:$V$21,18,FALSE)</f>
        <v>A</v>
      </c>
      <c r="AR233" s="22">
        <f t="shared" si="73"/>
        <v>4.0474836918591137</v>
      </c>
      <c r="AS233" s="5">
        <f t="shared" si="65"/>
        <v>7.4165911399910078E-2</v>
      </c>
      <c r="AT233" s="20">
        <f t="shared" si="66"/>
        <v>4.1958155146589338</v>
      </c>
      <c r="AU233" s="3">
        <f>VLOOKUP($C233,'Team Fixtures'!$A$2:$Q$21,2,FALSE)</f>
        <v>0.82101806239737274</v>
      </c>
      <c r="AV233" s="3">
        <f>VLOOKUP($C233,'Team Fixtures'!$A$2:$V$21,20,FALSE)</f>
        <v>0.17316017316017315</v>
      </c>
      <c r="AW233" s="3">
        <f>VLOOKUP($C233,'Team Fixtures'!$A$2:$V$21,21,FALSE)</f>
        <v>0.64785788923719956</v>
      </c>
      <c r="AX233" s="3" t="str">
        <f>VLOOKUP($C233,'Team Fixtures'!$A$2:$V$21,22,FALSE)</f>
        <v>H</v>
      </c>
      <c r="AY233" s="22">
        <f t="shared" si="74"/>
        <v>4.7022811591364642</v>
      </c>
      <c r="AZ233" s="5">
        <f t="shared" si="75"/>
        <v>8.9568057425207917E-2</v>
      </c>
      <c r="BA233" s="20">
        <f t="shared" si="67"/>
        <v>4.8814172739868802</v>
      </c>
      <c r="BB233" s="15">
        <f t="shared" si="68"/>
        <v>16.036171249203498</v>
      </c>
    </row>
    <row r="234" spans="1:54" x14ac:dyDescent="0.25">
      <c r="A234" t="str">
        <f>'Players Full'!CU234</f>
        <v>Josh Acheampong</v>
      </c>
      <c r="B234" t="str">
        <f>VLOOKUP(_xlfn.CONCAT('Players Full'!AK234,'Players Full'!BV234),'Players Summarised'!$A$1:$T$1000,20,0)</f>
        <v>DEF</v>
      </c>
      <c r="C234" t="str">
        <f>VLOOKUP('Players Full'!CF234,Teams!$A$1:$G$21,6,0)</f>
        <v>Chelsea</v>
      </c>
      <c r="D234">
        <f>'Players Full'!BD234/10</f>
        <v>4</v>
      </c>
      <c r="E234" s="10">
        <f>IFERROR(VLOOKUP($A234,'Starting Lineups'!$A$2:$C$510,3,FALSE),0)</f>
        <v>0</v>
      </c>
      <c r="F234" s="5">
        <f>VLOOKUP(A234,'Score &amp; Assist'!$A$1:$G$2000,6,0)</f>
        <v>0.10582010582010581</v>
      </c>
      <c r="G234" s="5">
        <f t="shared" si="57"/>
        <v>0.01</v>
      </c>
      <c r="H234" s="5">
        <f t="shared" si="69"/>
        <v>0</v>
      </c>
      <c r="I234" s="5">
        <f>VLOOKUP(A234,'Score &amp; Assist'!$A$1:$G$2000,7,0)</f>
        <v>0.13605442176870747</v>
      </c>
      <c r="J234" s="5">
        <f>VLOOKUP(A234,'Yellow Card'!$C$1:$E$987,3,0)</f>
        <v>0.25396825396825395</v>
      </c>
      <c r="K234" s="5">
        <f>VLOOKUP(C234,'Team Clean Sheet'!$C$2:$F$21,4,0)</f>
        <v>0.375</v>
      </c>
      <c r="L234" s="5">
        <f>VLOOKUP(C234,'Team Total Goals'!$D$2:$N$21,10,0)</f>
        <v>0.27659574468085107</v>
      </c>
      <c r="M234" s="5">
        <f>VLOOKUP(C234,'Team Total Goals'!$D$2:$N$21,11,0)</f>
        <v>3.3526628007731783E-2</v>
      </c>
      <c r="N234" s="5" t="e">
        <f>VLOOKUP(A234,'Goalkeeper Saves'!$D$2:$N$15,10,0)</f>
        <v>#N/A</v>
      </c>
      <c r="O234" s="5" t="e">
        <f>VLOOKUP(A234,'Goalkeeper Saves'!$D$2:$N$15,11,0)</f>
        <v>#N/A</v>
      </c>
      <c r="P234" s="5">
        <f>IF(B234="DEF",IFERROR(VLOOKUP(A234,'Defensive Contribution - DEF'!A232:H730,8,FALSE),'Defensive Contribution - DEF'!K$2),0)</f>
        <v>0.29152339856241527</v>
      </c>
      <c r="Q234" s="5">
        <f>IF(B234="MID",IFERROR(VLOOKUP(A234,'Defensive Contribution - MID'!A$2:I$500,9,FALSE),'Defensive Contribution - MID'!L$2),0)</f>
        <v>0</v>
      </c>
      <c r="R234" s="22">
        <f t="shared" si="70"/>
        <v>0</v>
      </c>
      <c r="S234" s="5">
        <f t="shared" si="58"/>
        <v>0</v>
      </c>
      <c r="T234" s="20">
        <f t="shared" si="59"/>
        <v>0</v>
      </c>
      <c r="U234" s="3">
        <f>VLOOKUP($C234,'Team Fixtures'!$A$2:$Q$21,2,FALSE)</f>
        <v>0.82101806239737274</v>
      </c>
      <c r="V234" s="3">
        <f>VLOOKUP($C234,'Team Fixtures'!$A$2:$Q$21,4,FALSE)</f>
        <v>6.3492063492063489E-2</v>
      </c>
      <c r="W234" s="3">
        <f>VLOOKUP($C234,'Team Fixtures'!$A$2:$Q$21,5,FALSE)</f>
        <v>0.75752599890530925</v>
      </c>
      <c r="X234" s="3" t="str">
        <f>VLOOKUP($C234,'Team Fixtures'!$A$2:$Q$21,6,FALSE)</f>
        <v>A</v>
      </c>
      <c r="Y234" s="25">
        <f t="shared" si="60"/>
        <v>0</v>
      </c>
      <c r="Z234" s="3">
        <f>VLOOKUP($C234,'Team Fixtures'!$A$2:$Q$21,2,FALSE)</f>
        <v>0.82101806239737274</v>
      </c>
      <c r="AA234" s="3">
        <f>VLOOKUP($C234,'Team Fixtures'!$A$2:$Q$21,8,FALSE)</f>
        <v>6.3492063492063489E-2</v>
      </c>
      <c r="AB234" s="3">
        <f>VLOOKUP($C234,'Team Fixtures'!$A$2:$Q$21,9,FALSE)</f>
        <v>0.75752599890530925</v>
      </c>
      <c r="AC234" s="3" t="str">
        <f>VLOOKUP($C234,'Team Fixtures'!$A$2:$Q$21,10,FALSE)</f>
        <v>H</v>
      </c>
      <c r="AD234" s="22">
        <f t="shared" si="71"/>
        <v>0</v>
      </c>
      <c r="AE234" s="5">
        <f t="shared" si="61"/>
        <v>0</v>
      </c>
      <c r="AF234" s="20">
        <f t="shared" si="62"/>
        <v>0</v>
      </c>
      <c r="AG234" s="3">
        <f>VLOOKUP($C234,'Team Fixtures'!$A$2:$Q$21,2,FALSE)</f>
        <v>0.82101806239737274</v>
      </c>
      <c r="AH234" s="3">
        <f>VLOOKUP($C234,'Team Fixtures'!$A$2:$Q$21,12,FALSE)</f>
        <v>5.6022408963585429E-2</v>
      </c>
      <c r="AI234" s="3">
        <f>VLOOKUP($C234,'Team Fixtures'!$A$2:$Q$21,13,FALSE)</f>
        <v>0.76499565343378728</v>
      </c>
      <c r="AJ234" s="3" t="str">
        <f>VLOOKUP($C234,'Team Fixtures'!$A$2:$Q$21,14,FALSE)</f>
        <v>H</v>
      </c>
      <c r="AK234" s="22">
        <f t="shared" si="72"/>
        <v>0</v>
      </c>
      <c r="AL234" s="5">
        <f t="shared" si="63"/>
        <v>0</v>
      </c>
      <c r="AM234" s="20">
        <f t="shared" si="64"/>
        <v>0</v>
      </c>
      <c r="AN234" s="3">
        <f>VLOOKUP($C234,'Team Fixtures'!$A$2:$Q$21,2,FALSE)</f>
        <v>0.82101806239737274</v>
      </c>
      <c r="AO234" s="3">
        <f>VLOOKUP($C234,'Team Fixtures'!$A$2:$Q$21,16,FALSE)</f>
        <v>0.52910052910052907</v>
      </c>
      <c r="AP234" s="3">
        <f>VLOOKUP($C234,'Team Fixtures'!$A$2:$Q$21,17,FALSE)</f>
        <v>0.29191753329684367</v>
      </c>
      <c r="AQ234" s="3" t="str">
        <f>VLOOKUP($C234,'Team Fixtures'!$A$2:$V$21,18,FALSE)</f>
        <v>A</v>
      </c>
      <c r="AR234" s="22">
        <f t="shared" si="73"/>
        <v>0</v>
      </c>
      <c r="AS234" s="5">
        <f t="shared" si="65"/>
        <v>0</v>
      </c>
      <c r="AT234" s="20">
        <f t="shared" si="66"/>
        <v>0</v>
      </c>
      <c r="AU234" s="3">
        <f>VLOOKUP($C234,'Team Fixtures'!$A$2:$Q$21,2,FALSE)</f>
        <v>0.82101806239737274</v>
      </c>
      <c r="AV234" s="3">
        <f>VLOOKUP($C234,'Team Fixtures'!$A$2:$V$21,20,FALSE)</f>
        <v>0.17316017316017315</v>
      </c>
      <c r="AW234" s="3">
        <f>VLOOKUP($C234,'Team Fixtures'!$A$2:$V$21,21,FALSE)</f>
        <v>0.64785788923719956</v>
      </c>
      <c r="AX234" s="3" t="str">
        <f>VLOOKUP($C234,'Team Fixtures'!$A$2:$V$21,22,FALSE)</f>
        <v>H</v>
      </c>
      <c r="AY234" s="22">
        <f t="shared" si="74"/>
        <v>0</v>
      </c>
      <c r="AZ234" s="5">
        <f t="shared" si="75"/>
        <v>0</v>
      </c>
      <c r="BA234" s="20">
        <f t="shared" si="67"/>
        <v>0</v>
      </c>
      <c r="BB234" s="15">
        <f t="shared" si="68"/>
        <v>0</v>
      </c>
    </row>
    <row r="235" spans="1:54" x14ac:dyDescent="0.25">
      <c r="A235" t="str">
        <f>'Players Full'!CU235</f>
        <v>AarÃ³n Anselmino</v>
      </c>
      <c r="B235" t="str">
        <f>VLOOKUP(_xlfn.CONCAT('Players Full'!AK235,'Players Full'!BV235),'Players Summarised'!$A$1:$T$1000,20,0)</f>
        <v>DEF</v>
      </c>
      <c r="C235" t="str">
        <f>VLOOKUP('Players Full'!CF235,Teams!$A$1:$G$21,6,0)</f>
        <v>Chelsea</v>
      </c>
      <c r="D235">
        <f>'Players Full'!BD235/10</f>
        <v>4</v>
      </c>
      <c r="E235" s="10">
        <f>IFERROR(VLOOKUP($A235,'Starting Lineups'!$A$2:$C$510,3,FALSE),0)</f>
        <v>0</v>
      </c>
      <c r="F235" s="5" t="e">
        <f>VLOOKUP(A235,'Score &amp; Assist'!$A$1:$G$2000,6,0)</f>
        <v>#N/A</v>
      </c>
      <c r="G235" s="5" t="e">
        <f t="shared" si="57"/>
        <v>#N/A</v>
      </c>
      <c r="H235" s="5" t="e">
        <f t="shared" si="69"/>
        <v>#N/A</v>
      </c>
      <c r="I235" s="5" t="e">
        <f>VLOOKUP(A235,'Score &amp; Assist'!$A$1:$G$2000,7,0)</f>
        <v>#N/A</v>
      </c>
      <c r="J235" s="5" t="e">
        <f>VLOOKUP(A235,'Yellow Card'!$C$1:$E$987,3,0)</f>
        <v>#N/A</v>
      </c>
      <c r="K235" s="5">
        <f>VLOOKUP(C235,'Team Clean Sheet'!$C$2:$F$21,4,0)</f>
        <v>0.375</v>
      </c>
      <c r="L235" s="5">
        <f>VLOOKUP(C235,'Team Total Goals'!$D$2:$N$21,10,0)</f>
        <v>0.27659574468085107</v>
      </c>
      <c r="M235" s="5">
        <f>VLOOKUP(C235,'Team Total Goals'!$D$2:$N$21,11,0)</f>
        <v>3.3526628007731783E-2</v>
      </c>
      <c r="N235" s="5" t="e">
        <f>VLOOKUP(A235,'Goalkeeper Saves'!$D$2:$N$15,10,0)</f>
        <v>#N/A</v>
      </c>
      <c r="O235" s="5" t="e">
        <f>VLOOKUP(A235,'Goalkeeper Saves'!$D$2:$N$15,11,0)</f>
        <v>#N/A</v>
      </c>
      <c r="P235" s="5">
        <f>IF(B235="DEF",IFERROR(VLOOKUP(A235,'Defensive Contribution - DEF'!A233:H731,8,FALSE),'Defensive Contribution - DEF'!K$2),0)</f>
        <v>0.29152339856241527</v>
      </c>
      <c r="Q235" s="5">
        <f>IF(B235="MID",IFERROR(VLOOKUP(A235,'Defensive Contribution - MID'!A$2:I$500,9,FALSE),'Defensive Contribution - MID'!L$2),0)</f>
        <v>0</v>
      </c>
      <c r="R235" s="22">
        <f t="shared" si="70"/>
        <v>0</v>
      </c>
      <c r="S235" s="5">
        <f t="shared" si="58"/>
        <v>0</v>
      </c>
      <c r="T235" s="20">
        <f t="shared" si="59"/>
        <v>0</v>
      </c>
      <c r="U235" s="3">
        <f>VLOOKUP($C235,'Team Fixtures'!$A$2:$Q$21,2,FALSE)</f>
        <v>0.82101806239737274</v>
      </c>
      <c r="V235" s="3">
        <f>VLOOKUP($C235,'Team Fixtures'!$A$2:$Q$21,4,FALSE)</f>
        <v>6.3492063492063489E-2</v>
      </c>
      <c r="W235" s="3">
        <f>VLOOKUP($C235,'Team Fixtures'!$A$2:$Q$21,5,FALSE)</f>
        <v>0.75752599890530925</v>
      </c>
      <c r="X235" s="3" t="str">
        <f>VLOOKUP($C235,'Team Fixtures'!$A$2:$Q$21,6,FALSE)</f>
        <v>A</v>
      </c>
      <c r="Y235" s="25">
        <f t="shared" si="60"/>
        <v>0</v>
      </c>
      <c r="Z235" s="3">
        <f>VLOOKUP($C235,'Team Fixtures'!$A$2:$Q$21,2,FALSE)</f>
        <v>0.82101806239737274</v>
      </c>
      <c r="AA235" s="3">
        <f>VLOOKUP($C235,'Team Fixtures'!$A$2:$Q$21,8,FALSE)</f>
        <v>6.3492063492063489E-2</v>
      </c>
      <c r="AB235" s="3">
        <f>VLOOKUP($C235,'Team Fixtures'!$A$2:$Q$21,9,FALSE)</f>
        <v>0.75752599890530925</v>
      </c>
      <c r="AC235" s="3" t="str">
        <f>VLOOKUP($C235,'Team Fixtures'!$A$2:$Q$21,10,FALSE)</f>
        <v>H</v>
      </c>
      <c r="AD235" s="22">
        <f t="shared" si="71"/>
        <v>0</v>
      </c>
      <c r="AE235" s="5">
        <f t="shared" si="61"/>
        <v>0</v>
      </c>
      <c r="AF235" s="20">
        <f t="shared" si="62"/>
        <v>0</v>
      </c>
      <c r="AG235" s="3">
        <f>VLOOKUP($C235,'Team Fixtures'!$A$2:$Q$21,2,FALSE)</f>
        <v>0.82101806239737274</v>
      </c>
      <c r="AH235" s="3">
        <f>VLOOKUP($C235,'Team Fixtures'!$A$2:$Q$21,12,FALSE)</f>
        <v>5.6022408963585429E-2</v>
      </c>
      <c r="AI235" s="3">
        <f>VLOOKUP($C235,'Team Fixtures'!$A$2:$Q$21,13,FALSE)</f>
        <v>0.76499565343378728</v>
      </c>
      <c r="AJ235" s="3" t="str">
        <f>VLOOKUP($C235,'Team Fixtures'!$A$2:$Q$21,14,FALSE)</f>
        <v>H</v>
      </c>
      <c r="AK235" s="22">
        <f t="shared" si="72"/>
        <v>0</v>
      </c>
      <c r="AL235" s="5">
        <f t="shared" si="63"/>
        <v>0</v>
      </c>
      <c r="AM235" s="20">
        <f t="shared" si="64"/>
        <v>0</v>
      </c>
      <c r="AN235" s="3">
        <f>VLOOKUP($C235,'Team Fixtures'!$A$2:$Q$21,2,FALSE)</f>
        <v>0.82101806239737274</v>
      </c>
      <c r="AO235" s="3">
        <f>VLOOKUP($C235,'Team Fixtures'!$A$2:$Q$21,16,FALSE)</f>
        <v>0.52910052910052907</v>
      </c>
      <c r="AP235" s="3">
        <f>VLOOKUP($C235,'Team Fixtures'!$A$2:$Q$21,17,FALSE)</f>
        <v>0.29191753329684367</v>
      </c>
      <c r="AQ235" s="3" t="str">
        <f>VLOOKUP($C235,'Team Fixtures'!$A$2:$V$21,18,FALSE)</f>
        <v>A</v>
      </c>
      <c r="AR235" s="22">
        <f t="shared" si="73"/>
        <v>0</v>
      </c>
      <c r="AS235" s="5">
        <f t="shared" si="65"/>
        <v>0</v>
      </c>
      <c r="AT235" s="20">
        <f t="shared" si="66"/>
        <v>0</v>
      </c>
      <c r="AU235" s="3">
        <f>VLOOKUP($C235,'Team Fixtures'!$A$2:$Q$21,2,FALSE)</f>
        <v>0.82101806239737274</v>
      </c>
      <c r="AV235" s="3">
        <f>VLOOKUP($C235,'Team Fixtures'!$A$2:$V$21,20,FALSE)</f>
        <v>0.17316017316017315</v>
      </c>
      <c r="AW235" s="3">
        <f>VLOOKUP($C235,'Team Fixtures'!$A$2:$V$21,21,FALSE)</f>
        <v>0.64785788923719956</v>
      </c>
      <c r="AX235" s="3" t="str">
        <f>VLOOKUP($C235,'Team Fixtures'!$A$2:$V$21,22,FALSE)</f>
        <v>H</v>
      </c>
      <c r="AY235" s="22">
        <f t="shared" si="74"/>
        <v>0</v>
      </c>
      <c r="AZ235" s="5">
        <f t="shared" si="75"/>
        <v>0</v>
      </c>
      <c r="BA235" s="20">
        <f t="shared" si="67"/>
        <v>0</v>
      </c>
      <c r="BB235" s="15">
        <f t="shared" si="68"/>
        <v>0</v>
      </c>
    </row>
    <row r="236" spans="1:54" x14ac:dyDescent="0.25">
      <c r="A236" t="str">
        <f>'Players Full'!CU236</f>
        <v>Cole Palmer</v>
      </c>
      <c r="B236" t="str">
        <f>VLOOKUP(_xlfn.CONCAT('Players Full'!AK236,'Players Full'!BV236),'Players Summarised'!$A$1:$T$1000,20,0)</f>
        <v>MID</v>
      </c>
      <c r="C236" t="str">
        <f>VLOOKUP('Players Full'!CF236,Teams!$A$1:$G$21,6,0)</f>
        <v>Chelsea</v>
      </c>
      <c r="D236">
        <f>'Players Full'!BD236/10</f>
        <v>10.5</v>
      </c>
      <c r="E236" s="10">
        <f>IFERROR(VLOOKUP($A236,'Starting Lineups'!$A$2:$C$510,3,FALSE),0)</f>
        <v>1</v>
      </c>
      <c r="F236" s="5">
        <f>VLOOKUP(A236,'Score &amp; Assist'!$A$1:$G$2000,6,0)</f>
        <v>0.45351473922902491</v>
      </c>
      <c r="G236" s="5">
        <f t="shared" si="57"/>
        <v>0.05</v>
      </c>
      <c r="H236" s="5">
        <f t="shared" si="69"/>
        <v>0.01</v>
      </c>
      <c r="I236" s="5">
        <f>VLOOKUP(A236,'Score &amp; Assist'!$A$1:$G$2000,7,0)</f>
        <v>0.25396825396825395</v>
      </c>
      <c r="J236" s="5">
        <f>VLOOKUP(A236,'Yellow Card'!$C$1:$E$987,3,0)</f>
        <v>0.21164021164021163</v>
      </c>
      <c r="K236" s="5">
        <f>VLOOKUP(C236,'Team Clean Sheet'!$C$2:$F$21,4,0)</f>
        <v>0.375</v>
      </c>
      <c r="L236" s="5">
        <f>VLOOKUP(C236,'Team Total Goals'!$D$2:$N$21,10,0)</f>
        <v>0.27659574468085107</v>
      </c>
      <c r="M236" s="5">
        <f>VLOOKUP(C236,'Team Total Goals'!$D$2:$N$21,11,0)</f>
        <v>3.3526628007731783E-2</v>
      </c>
      <c r="N236" s="5" t="e">
        <f>VLOOKUP(A236,'Goalkeeper Saves'!$D$2:$N$15,10,0)</f>
        <v>#N/A</v>
      </c>
      <c r="O236" s="5" t="e">
        <f>VLOOKUP(A236,'Goalkeeper Saves'!$D$2:$N$15,11,0)</f>
        <v>#N/A</v>
      </c>
      <c r="P236" s="5">
        <f>IF(B236="DEF",IFERROR(VLOOKUP(A236,'Defensive Contribution - DEF'!A234:H732,8,FALSE),'Defensive Contribution - DEF'!K$2),0)</f>
        <v>0</v>
      </c>
      <c r="Q236" s="5">
        <f>IF(B236="MID",IFERROR(VLOOKUP(A236,'Defensive Contribution - MID'!A$2:I$500,9,FALSE),'Defensive Contribution - MID'!L$2),0)</f>
        <v>0.3857500506789166</v>
      </c>
      <c r="R236" s="22">
        <f t="shared" si="70"/>
        <v>6.2643383477675068</v>
      </c>
      <c r="S236" s="5">
        <f t="shared" si="58"/>
        <v>0.12631076661618729</v>
      </c>
      <c r="T236" s="20">
        <f t="shared" si="59"/>
        <v>6.516959880999881</v>
      </c>
      <c r="U236" s="3">
        <f>VLOOKUP($C236,'Team Fixtures'!$A$2:$Q$21,2,FALSE)</f>
        <v>0.82101806239737274</v>
      </c>
      <c r="V236" s="3">
        <f>VLOOKUP($C236,'Team Fixtures'!$A$2:$Q$21,4,FALSE)</f>
        <v>6.3492063492063489E-2</v>
      </c>
      <c r="W236" s="3">
        <f>VLOOKUP($C236,'Team Fixtures'!$A$2:$Q$21,5,FALSE)</f>
        <v>0.75752599890530925</v>
      </c>
      <c r="X236" s="3" t="str">
        <f>VLOOKUP($C236,'Team Fixtures'!$A$2:$Q$21,6,FALSE)</f>
        <v>A</v>
      </c>
      <c r="Y236" s="25">
        <f t="shared" si="60"/>
        <v>2.1314487403946982</v>
      </c>
      <c r="Z236" s="3">
        <f>VLOOKUP($C236,'Team Fixtures'!$A$2:$Q$21,2,FALSE)</f>
        <v>0.82101806239737274</v>
      </c>
      <c r="AA236" s="3">
        <f>VLOOKUP($C236,'Team Fixtures'!$A$2:$Q$21,8,FALSE)</f>
        <v>6.3492063492063489E-2</v>
      </c>
      <c r="AB236" s="3">
        <f>VLOOKUP($C236,'Team Fixtures'!$A$2:$Q$21,9,FALSE)</f>
        <v>0.75752599890530925</v>
      </c>
      <c r="AC236" s="3" t="str">
        <f>VLOOKUP($C236,'Team Fixtures'!$A$2:$Q$21,10,FALSE)</f>
        <v>H</v>
      </c>
      <c r="AD236" s="22">
        <f t="shared" si="71"/>
        <v>7.2639878070126205</v>
      </c>
      <c r="AE236" s="5">
        <f t="shared" si="61"/>
        <v>0.14982452119655087</v>
      </c>
      <c r="AF236" s="20">
        <f t="shared" si="62"/>
        <v>7.5636368494057225</v>
      </c>
      <c r="AG236" s="3">
        <f>VLOOKUP($C236,'Team Fixtures'!$A$2:$Q$21,2,FALSE)</f>
        <v>0.82101806239737274</v>
      </c>
      <c r="AH236" s="3">
        <f>VLOOKUP($C236,'Team Fixtures'!$A$2:$Q$21,12,FALSE)</f>
        <v>5.6022408963585429E-2</v>
      </c>
      <c r="AI236" s="3">
        <f>VLOOKUP($C236,'Team Fixtures'!$A$2:$Q$21,13,FALSE)</f>
        <v>0.76499565343378728</v>
      </c>
      <c r="AJ236" s="3" t="str">
        <f>VLOOKUP($C236,'Team Fixtures'!$A$2:$Q$21,14,FALSE)</f>
        <v>H</v>
      </c>
      <c r="AK236" s="22">
        <f t="shared" si="72"/>
        <v>7.2642266247986589</v>
      </c>
      <c r="AL236" s="5">
        <f t="shared" si="63"/>
        <v>0.14983013866851405</v>
      </c>
      <c r="AM236" s="20">
        <f t="shared" si="64"/>
        <v>7.5638869021356872</v>
      </c>
      <c r="AN236" s="3">
        <f>VLOOKUP($C236,'Team Fixtures'!$A$2:$Q$21,2,FALSE)</f>
        <v>0.82101806239737274</v>
      </c>
      <c r="AO236" s="3">
        <f>VLOOKUP($C236,'Team Fixtures'!$A$2:$Q$21,16,FALSE)</f>
        <v>0.52910052910052907</v>
      </c>
      <c r="AP236" s="3">
        <f>VLOOKUP($C236,'Team Fixtures'!$A$2:$Q$21,17,FALSE)</f>
        <v>0.29191753329684367</v>
      </c>
      <c r="AQ236" s="3" t="str">
        <f>VLOOKUP($C236,'Team Fixtures'!$A$2:$V$21,18,FALSE)</f>
        <v>A</v>
      </c>
      <c r="AR236" s="22">
        <f t="shared" si="73"/>
        <v>6.2494520391044333</v>
      </c>
      <c r="AS236" s="5">
        <f t="shared" si="65"/>
        <v>0.12596061086381449</v>
      </c>
      <c r="AT236" s="20">
        <f t="shared" si="66"/>
        <v>6.5013732608320627</v>
      </c>
      <c r="AU236" s="3">
        <f>VLOOKUP($C236,'Team Fixtures'!$A$2:$Q$21,2,FALSE)</f>
        <v>0.82101806239737274</v>
      </c>
      <c r="AV236" s="3">
        <f>VLOOKUP($C236,'Team Fixtures'!$A$2:$V$21,20,FALSE)</f>
        <v>0.17316017316017315</v>
      </c>
      <c r="AW236" s="3">
        <f>VLOOKUP($C236,'Team Fixtures'!$A$2:$V$21,21,FALSE)</f>
        <v>0.64785788923719956</v>
      </c>
      <c r="AX236" s="3" t="str">
        <f>VLOOKUP($C236,'Team Fixtures'!$A$2:$V$21,22,FALSE)</f>
        <v>H</v>
      </c>
      <c r="AY236" s="22">
        <f t="shared" si="74"/>
        <v>7.260481527699417</v>
      </c>
      <c r="AZ236" s="5">
        <f t="shared" si="75"/>
        <v>0.1497420464945457</v>
      </c>
      <c r="BA236" s="20">
        <f t="shared" si="67"/>
        <v>7.5599656206885086</v>
      </c>
      <c r="BB236" s="15">
        <f t="shared" si="68"/>
        <v>24.840513576222765</v>
      </c>
    </row>
    <row r="237" spans="1:54" x14ac:dyDescent="0.25">
      <c r="A237" t="str">
        <f>'Players Full'!CU237</f>
        <v>Pedro Neto</v>
      </c>
      <c r="B237" t="str">
        <f>VLOOKUP(_xlfn.CONCAT('Players Full'!AK237,'Players Full'!BV237),'Players Summarised'!$A$1:$T$1000,20,0)</f>
        <v>MID</v>
      </c>
      <c r="C237" t="str">
        <f>VLOOKUP('Players Full'!CF237,Teams!$A$1:$G$21,6,0)</f>
        <v>Chelsea</v>
      </c>
      <c r="D237">
        <f>'Players Full'!BD237/10</f>
        <v>7</v>
      </c>
      <c r="E237" s="10">
        <f>IFERROR(VLOOKUP($A237,'Starting Lineups'!$A$2:$C$510,3,FALSE),0)</f>
        <v>1</v>
      </c>
      <c r="F237" s="5">
        <f>VLOOKUP(A237,'Score &amp; Assist'!$A$1:$G$2000,6,0)</f>
        <v>0.31746031746031744</v>
      </c>
      <c r="G237" s="5">
        <f t="shared" si="57"/>
        <v>0.05</v>
      </c>
      <c r="H237" s="5">
        <f t="shared" si="69"/>
        <v>0.01</v>
      </c>
      <c r="I237" s="5">
        <f>VLOOKUP(A237,'Score &amp; Assist'!$A$1:$G$2000,7,0)</f>
        <v>0.21994941163532386</v>
      </c>
      <c r="J237" s="5">
        <f>VLOOKUP(A237,'Yellow Card'!$C$1:$E$987,3,0)</f>
        <v>0.29304029304029305</v>
      </c>
      <c r="K237" s="5">
        <f>VLOOKUP(C237,'Team Clean Sheet'!$C$2:$F$21,4,0)</f>
        <v>0.375</v>
      </c>
      <c r="L237" s="5">
        <f>VLOOKUP(C237,'Team Total Goals'!$D$2:$N$21,10,0)</f>
        <v>0.27659574468085107</v>
      </c>
      <c r="M237" s="5">
        <f>VLOOKUP(C237,'Team Total Goals'!$D$2:$N$21,11,0)</f>
        <v>3.3526628007731783E-2</v>
      </c>
      <c r="N237" s="5" t="e">
        <f>VLOOKUP(A237,'Goalkeeper Saves'!$D$2:$N$15,10,0)</f>
        <v>#N/A</v>
      </c>
      <c r="O237" s="5" t="e">
        <f>VLOOKUP(A237,'Goalkeeper Saves'!$D$2:$N$15,11,0)</f>
        <v>#N/A</v>
      </c>
      <c r="P237" s="5">
        <f>IF(B237="DEF",IFERROR(VLOOKUP(A237,'Defensive Contribution - DEF'!A235:H733,8,FALSE),'Defensive Contribution - DEF'!K$2),0)</f>
        <v>0</v>
      </c>
      <c r="Q237" s="5">
        <f>IF(B237="MID",IFERROR(VLOOKUP(A237,'Defensive Contribution - MID'!A$2:I$500,9,FALSE),'Defensive Contribution - MID'!L$2),0)</f>
        <v>0.3857500506789166</v>
      </c>
      <c r="R237" s="22">
        <f t="shared" si="70"/>
        <v>5.4006096305250981</v>
      </c>
      <c r="S237" s="5">
        <f t="shared" si="58"/>
        <v>0.10599413972921137</v>
      </c>
      <c r="T237" s="20">
        <f t="shared" si="59"/>
        <v>5.6125979099835206</v>
      </c>
      <c r="U237" s="3">
        <f>VLOOKUP($C237,'Team Fixtures'!$A$2:$Q$21,2,FALSE)</f>
        <v>0.82101806239737274</v>
      </c>
      <c r="V237" s="3">
        <f>VLOOKUP($C237,'Team Fixtures'!$A$2:$Q$21,4,FALSE)</f>
        <v>6.3492063492063489E-2</v>
      </c>
      <c r="W237" s="3">
        <f>VLOOKUP($C237,'Team Fixtures'!$A$2:$Q$21,5,FALSE)</f>
        <v>0.75752599890530925</v>
      </c>
      <c r="X237" s="3" t="str">
        <f>VLOOKUP($C237,'Team Fixtures'!$A$2:$Q$21,6,FALSE)</f>
        <v>A</v>
      </c>
      <c r="Y237" s="25">
        <f t="shared" si="60"/>
        <v>1.8375639940407347</v>
      </c>
      <c r="Z237" s="3">
        <f>VLOOKUP($C237,'Team Fixtures'!$A$2:$Q$21,2,FALSE)</f>
        <v>0.82101806239737274</v>
      </c>
      <c r="AA237" s="3">
        <f>VLOOKUP($C237,'Team Fixtures'!$A$2:$Q$21,8,FALSE)</f>
        <v>6.3492063492063489E-2</v>
      </c>
      <c r="AB237" s="3">
        <f>VLOOKUP($C237,'Team Fixtures'!$A$2:$Q$21,9,FALSE)</f>
        <v>0.75752599890530925</v>
      </c>
      <c r="AC237" s="3" t="str">
        <f>VLOOKUP($C237,'Team Fixtures'!$A$2:$Q$21,10,FALSE)</f>
        <v>H</v>
      </c>
      <c r="AD237" s="22">
        <f t="shared" si="71"/>
        <v>6.2624271437302026</v>
      </c>
      <c r="AE237" s="5">
        <f t="shared" si="61"/>
        <v>0.12626581127482184</v>
      </c>
      <c r="AF237" s="20">
        <f t="shared" si="62"/>
        <v>6.5149587662798467</v>
      </c>
      <c r="AG237" s="3">
        <f>VLOOKUP($C237,'Team Fixtures'!$A$2:$Q$21,2,FALSE)</f>
        <v>0.82101806239737274</v>
      </c>
      <c r="AH237" s="3">
        <f>VLOOKUP($C237,'Team Fixtures'!$A$2:$Q$21,12,FALSE)</f>
        <v>5.6022408963585429E-2</v>
      </c>
      <c r="AI237" s="3">
        <f>VLOOKUP($C237,'Team Fixtures'!$A$2:$Q$21,13,FALSE)</f>
        <v>0.76499565343378728</v>
      </c>
      <c r="AJ237" s="3" t="str">
        <f>VLOOKUP($C237,'Team Fixtures'!$A$2:$Q$21,14,FALSE)</f>
        <v>H</v>
      </c>
      <c r="AK237" s="22">
        <f t="shared" si="72"/>
        <v>6.2626330332533442</v>
      </c>
      <c r="AL237" s="5">
        <f t="shared" si="63"/>
        <v>0.12627065420818517</v>
      </c>
      <c r="AM237" s="20">
        <f t="shared" si="64"/>
        <v>6.5151743416697148</v>
      </c>
      <c r="AN237" s="3">
        <f>VLOOKUP($C237,'Team Fixtures'!$A$2:$Q$21,2,FALSE)</f>
        <v>0.82101806239737274</v>
      </c>
      <c r="AO237" s="3">
        <f>VLOOKUP($C237,'Team Fixtures'!$A$2:$Q$21,16,FALSE)</f>
        <v>0.52910052910052907</v>
      </c>
      <c r="AP237" s="3">
        <f>VLOOKUP($C237,'Team Fixtures'!$A$2:$Q$21,17,FALSE)</f>
        <v>0.29191753329684367</v>
      </c>
      <c r="AQ237" s="3" t="str">
        <f>VLOOKUP($C237,'Team Fixtures'!$A$2:$V$21,18,FALSE)</f>
        <v>A</v>
      </c>
      <c r="AR237" s="22">
        <f t="shared" si="73"/>
        <v>5.3877758502492581</v>
      </c>
      <c r="AS237" s="5">
        <f t="shared" si="65"/>
        <v>0.10569226354956304</v>
      </c>
      <c r="AT237" s="20">
        <f t="shared" si="66"/>
        <v>5.599160377348384</v>
      </c>
      <c r="AU237" s="3">
        <f>VLOOKUP($C237,'Team Fixtures'!$A$2:$Q$21,2,FALSE)</f>
        <v>0.82101806239737274</v>
      </c>
      <c r="AV237" s="3">
        <f>VLOOKUP($C237,'Team Fixtures'!$A$2:$V$21,20,FALSE)</f>
        <v>0.17316017316017315</v>
      </c>
      <c r="AW237" s="3">
        <f>VLOOKUP($C237,'Team Fixtures'!$A$2:$V$21,21,FALSE)</f>
        <v>0.64785788923719956</v>
      </c>
      <c r="AX237" s="3" t="str">
        <f>VLOOKUP($C237,'Team Fixtures'!$A$2:$V$21,22,FALSE)</f>
        <v>H</v>
      </c>
      <c r="AY237" s="22">
        <f t="shared" si="74"/>
        <v>6.259404311185893</v>
      </c>
      <c r="AZ237" s="5">
        <f t="shared" si="75"/>
        <v>0.12619470820771458</v>
      </c>
      <c r="BA237" s="20">
        <f t="shared" si="67"/>
        <v>6.5117937276013222</v>
      </c>
      <c r="BB237" s="15">
        <f t="shared" si="68"/>
        <v>21.395190599072329</v>
      </c>
    </row>
    <row r="238" spans="1:54" x14ac:dyDescent="0.25">
      <c r="A238" t="str">
        <f>'Players Full'!CU238</f>
        <v>Enzo Fernandez</v>
      </c>
      <c r="B238" t="str">
        <f>VLOOKUP(_xlfn.CONCAT('Players Full'!AK238,'Players Full'!BV238),'Players Summarised'!$A$1:$T$1000,20,0)</f>
        <v>MID</v>
      </c>
      <c r="C238" t="str">
        <f>VLOOKUP('Players Full'!CF238,Teams!$A$1:$G$21,6,0)</f>
        <v>Chelsea</v>
      </c>
      <c r="D238">
        <f>'Players Full'!BD238/10</f>
        <v>6.5</v>
      </c>
      <c r="E238" s="10">
        <f>IFERROR(VLOOKUP($A238,'Starting Lineups'!$A$2:$C$510,3,FALSE),0)</f>
        <v>1</v>
      </c>
      <c r="F238" s="5">
        <f>VLOOKUP(A238,'Score &amp; Assist'!$A$1:$G$2000,6,0)</f>
        <v>0.20050125313283207</v>
      </c>
      <c r="G238" s="5">
        <f t="shared" si="57"/>
        <v>0.01</v>
      </c>
      <c r="H238" s="5">
        <f t="shared" si="69"/>
        <v>0</v>
      </c>
      <c r="I238" s="5">
        <f>VLOOKUP(A238,'Score &amp; Assist'!$A$1:$G$2000,7,0)</f>
        <v>0.19047619047619047</v>
      </c>
      <c r="J238" s="5">
        <f>VLOOKUP(A238,'Yellow Card'!$C$1:$E$987,3,0)</f>
        <v>0.23809523809523808</v>
      </c>
      <c r="K238" s="5">
        <f>VLOOKUP(C238,'Team Clean Sheet'!$C$2:$F$21,4,0)</f>
        <v>0.375</v>
      </c>
      <c r="L238" s="5">
        <f>VLOOKUP(C238,'Team Total Goals'!$D$2:$N$21,10,0)</f>
        <v>0.27659574468085107</v>
      </c>
      <c r="M238" s="5">
        <f>VLOOKUP(C238,'Team Total Goals'!$D$2:$N$21,11,0)</f>
        <v>3.3526628007731783E-2</v>
      </c>
      <c r="N238" s="5" t="e">
        <f>VLOOKUP(A238,'Goalkeeper Saves'!$D$2:$N$15,10,0)</f>
        <v>#N/A</v>
      </c>
      <c r="O238" s="5" t="e">
        <f>VLOOKUP(A238,'Goalkeeper Saves'!$D$2:$N$15,11,0)</f>
        <v>#N/A</v>
      </c>
      <c r="P238" s="5">
        <f>IF(B238="DEF",IFERROR(VLOOKUP(A238,'Defensive Contribution - DEF'!A236:H734,8,FALSE),'Defensive Contribution - DEF'!K$2),0)</f>
        <v>0</v>
      </c>
      <c r="Q238" s="5">
        <f>IF(B238="MID",IFERROR(VLOOKUP(A238,'Defensive Contribution - MID'!A$2:I$500,9,FALSE),'Defensive Contribution - MID'!L$2),0)</f>
        <v>0.11617084321524573</v>
      </c>
      <c r="R238" s="22">
        <f t="shared" si="70"/>
        <v>3.9931812854279847</v>
      </c>
      <c r="S238" s="5">
        <f t="shared" si="58"/>
        <v>7.2888610195837061E-2</v>
      </c>
      <c r="T238" s="20">
        <f t="shared" si="59"/>
        <v>4.1389585058196587</v>
      </c>
      <c r="U238" s="3">
        <f>VLOOKUP($C238,'Team Fixtures'!$A$2:$Q$21,2,FALSE)</f>
        <v>0.82101806239737274</v>
      </c>
      <c r="V238" s="3">
        <f>VLOOKUP($C238,'Team Fixtures'!$A$2:$Q$21,4,FALSE)</f>
        <v>6.3492063492063489E-2</v>
      </c>
      <c r="W238" s="3">
        <f>VLOOKUP($C238,'Team Fixtures'!$A$2:$Q$21,5,FALSE)</f>
        <v>0.75752599890530925</v>
      </c>
      <c r="X238" s="3" t="str">
        <f>VLOOKUP($C238,'Team Fixtures'!$A$2:$Q$21,6,FALSE)</f>
        <v>A</v>
      </c>
      <c r="Y238" s="25">
        <f t="shared" si="60"/>
        <v>1.3586847881590582</v>
      </c>
      <c r="Z238" s="3">
        <f>VLOOKUP($C238,'Team Fixtures'!$A$2:$Q$21,2,FALSE)</f>
        <v>0.82101806239737274</v>
      </c>
      <c r="AA238" s="3">
        <f>VLOOKUP($C238,'Team Fixtures'!$A$2:$Q$21,8,FALSE)</f>
        <v>6.3492063492063489E-2</v>
      </c>
      <c r="AB238" s="3">
        <f>VLOOKUP($C238,'Team Fixtures'!$A$2:$Q$21,9,FALSE)</f>
        <v>0.75752599890530925</v>
      </c>
      <c r="AC238" s="3" t="str">
        <f>VLOOKUP($C238,'Team Fixtures'!$A$2:$Q$21,10,FALSE)</f>
        <v>H</v>
      </c>
      <c r="AD238" s="22">
        <f t="shared" si="71"/>
        <v>4.6304044510745834</v>
      </c>
      <c r="AE238" s="5">
        <f t="shared" si="61"/>
        <v>8.7877373498176356E-2</v>
      </c>
      <c r="AF238" s="20">
        <f t="shared" si="62"/>
        <v>4.8061591980709357</v>
      </c>
      <c r="AG238" s="3">
        <f>VLOOKUP($C238,'Team Fixtures'!$A$2:$Q$21,2,FALSE)</f>
        <v>0.82101806239737274</v>
      </c>
      <c r="AH238" s="3">
        <f>VLOOKUP($C238,'Team Fixtures'!$A$2:$Q$21,12,FALSE)</f>
        <v>5.6022408963585429E-2</v>
      </c>
      <c r="AI238" s="3">
        <f>VLOOKUP($C238,'Team Fixtures'!$A$2:$Q$21,13,FALSE)</f>
        <v>0.76499565343378728</v>
      </c>
      <c r="AJ238" s="3" t="str">
        <f>VLOOKUP($C238,'Team Fixtures'!$A$2:$Q$21,14,FALSE)</f>
        <v>H</v>
      </c>
      <c r="AK238" s="22">
        <f t="shared" si="72"/>
        <v>4.6305566846642927</v>
      </c>
      <c r="AL238" s="5">
        <f t="shared" si="63"/>
        <v>8.7880954336673492E-2</v>
      </c>
      <c r="AM238" s="20">
        <f t="shared" si="64"/>
        <v>4.8063185933376396</v>
      </c>
      <c r="AN238" s="3">
        <f>VLOOKUP($C238,'Team Fixtures'!$A$2:$Q$21,2,FALSE)</f>
        <v>0.82101806239737274</v>
      </c>
      <c r="AO238" s="3">
        <f>VLOOKUP($C238,'Team Fixtures'!$A$2:$Q$21,16,FALSE)</f>
        <v>0.52910052910052907</v>
      </c>
      <c r="AP238" s="3">
        <f>VLOOKUP($C238,'Team Fixtures'!$A$2:$Q$21,17,FALSE)</f>
        <v>0.29191753329684367</v>
      </c>
      <c r="AQ238" s="3" t="str">
        <f>VLOOKUP($C238,'Team Fixtures'!$A$2:$V$21,18,FALSE)</f>
        <v>A</v>
      </c>
      <c r="AR238" s="22">
        <f t="shared" si="73"/>
        <v>3.9836920583360804</v>
      </c>
      <c r="AS238" s="5">
        <f t="shared" si="65"/>
        <v>7.2665404596181288E-2</v>
      </c>
      <c r="AT238" s="20">
        <f t="shared" si="66"/>
        <v>4.1290228675284428</v>
      </c>
      <c r="AU238" s="3">
        <f>VLOOKUP($C238,'Team Fixtures'!$A$2:$Q$21,2,FALSE)</f>
        <v>0.82101806239737274</v>
      </c>
      <c r="AV238" s="3">
        <f>VLOOKUP($C238,'Team Fixtures'!$A$2:$V$21,20,FALSE)</f>
        <v>0.17316017316017315</v>
      </c>
      <c r="AW238" s="3">
        <f>VLOOKUP($C238,'Team Fixtures'!$A$2:$V$21,21,FALSE)</f>
        <v>0.64785788923719956</v>
      </c>
      <c r="AX238" s="3" t="str">
        <f>VLOOKUP($C238,'Team Fixtures'!$A$2:$V$21,22,FALSE)</f>
        <v>H</v>
      </c>
      <c r="AY238" s="22">
        <f t="shared" si="74"/>
        <v>4.6281693851892998</v>
      </c>
      <c r="AZ238" s="5">
        <f t="shared" si="75"/>
        <v>8.782480027842271E-2</v>
      </c>
      <c r="BA238" s="20">
        <f t="shared" si="67"/>
        <v>4.8038189857461449</v>
      </c>
      <c r="BB238" s="15">
        <f t="shared" si="68"/>
        <v>15.781107010955404</v>
      </c>
    </row>
    <row r="239" spans="1:54" x14ac:dyDescent="0.25">
      <c r="A239" t="str">
        <f>'Players Full'!CU239</f>
        <v>EstÃªvÃ£o Almeida de Oliveira GonÃ§alves</v>
      </c>
      <c r="B239" t="str">
        <f>VLOOKUP(_xlfn.CONCAT('Players Full'!AK239,'Players Full'!BV239),'Players Summarised'!$A$1:$T$1000,20,0)</f>
        <v>MID</v>
      </c>
      <c r="C239" t="str">
        <f>VLOOKUP('Players Full'!CF239,Teams!$A$1:$G$21,6,0)</f>
        <v>Chelsea</v>
      </c>
      <c r="D239">
        <f>'Players Full'!BD239/10</f>
        <v>6.5</v>
      </c>
      <c r="E239" s="10">
        <f>IFERROR(VLOOKUP($A239,'Starting Lineups'!$A$2:$C$510,3,FALSE),0)</f>
        <v>0</v>
      </c>
      <c r="F239" s="5" t="e">
        <f>VLOOKUP(A239,'Score &amp; Assist'!$A$1:$G$2000,6,0)</f>
        <v>#N/A</v>
      </c>
      <c r="G239" s="5" t="e">
        <f t="shared" si="57"/>
        <v>#N/A</v>
      </c>
      <c r="H239" s="5" t="e">
        <f t="shared" si="69"/>
        <v>#N/A</v>
      </c>
      <c r="I239" s="5" t="e">
        <f>VLOOKUP(A239,'Score &amp; Assist'!$A$1:$G$2000,7,0)</f>
        <v>#N/A</v>
      </c>
      <c r="J239" s="5" t="e">
        <f>VLOOKUP(A239,'Yellow Card'!$C$1:$E$987,3,0)</f>
        <v>#N/A</v>
      </c>
      <c r="K239" s="5">
        <f>VLOOKUP(C239,'Team Clean Sheet'!$C$2:$F$21,4,0)</f>
        <v>0.375</v>
      </c>
      <c r="L239" s="5">
        <f>VLOOKUP(C239,'Team Total Goals'!$D$2:$N$21,10,0)</f>
        <v>0.27659574468085107</v>
      </c>
      <c r="M239" s="5">
        <f>VLOOKUP(C239,'Team Total Goals'!$D$2:$N$21,11,0)</f>
        <v>3.3526628007731783E-2</v>
      </c>
      <c r="N239" s="5" t="e">
        <f>VLOOKUP(A239,'Goalkeeper Saves'!$D$2:$N$15,10,0)</f>
        <v>#N/A</v>
      </c>
      <c r="O239" s="5" t="e">
        <f>VLOOKUP(A239,'Goalkeeper Saves'!$D$2:$N$15,11,0)</f>
        <v>#N/A</v>
      </c>
      <c r="P239" s="5">
        <f>IF(B239="DEF",IFERROR(VLOOKUP(A239,'Defensive Contribution - DEF'!A237:H735,8,FALSE),'Defensive Contribution - DEF'!K$2),0)</f>
        <v>0</v>
      </c>
      <c r="Q239" s="5">
        <f>IF(B239="MID",IFERROR(VLOOKUP(A239,'Defensive Contribution - MID'!A$2:I$500,9,FALSE),'Defensive Contribution - MID'!L$2),0)</f>
        <v>0.3857500506789166</v>
      </c>
      <c r="R239" s="22">
        <f t="shared" si="70"/>
        <v>0</v>
      </c>
      <c r="S239" s="5">
        <f t="shared" si="58"/>
        <v>0</v>
      </c>
      <c r="T239" s="20">
        <f t="shared" si="59"/>
        <v>0</v>
      </c>
      <c r="U239" s="3">
        <f>VLOOKUP($C239,'Team Fixtures'!$A$2:$Q$21,2,FALSE)</f>
        <v>0.82101806239737274</v>
      </c>
      <c r="V239" s="3">
        <f>VLOOKUP($C239,'Team Fixtures'!$A$2:$Q$21,4,FALSE)</f>
        <v>6.3492063492063489E-2</v>
      </c>
      <c r="W239" s="3">
        <f>VLOOKUP($C239,'Team Fixtures'!$A$2:$Q$21,5,FALSE)</f>
        <v>0.75752599890530925</v>
      </c>
      <c r="X239" s="3" t="str">
        <f>VLOOKUP($C239,'Team Fixtures'!$A$2:$Q$21,6,FALSE)</f>
        <v>A</v>
      </c>
      <c r="Y239" s="25">
        <f t="shared" si="60"/>
        <v>0</v>
      </c>
      <c r="Z239" s="3">
        <f>VLOOKUP($C239,'Team Fixtures'!$A$2:$Q$21,2,FALSE)</f>
        <v>0.82101806239737274</v>
      </c>
      <c r="AA239" s="3">
        <f>VLOOKUP($C239,'Team Fixtures'!$A$2:$Q$21,8,FALSE)</f>
        <v>6.3492063492063489E-2</v>
      </c>
      <c r="AB239" s="3">
        <f>VLOOKUP($C239,'Team Fixtures'!$A$2:$Q$21,9,FALSE)</f>
        <v>0.75752599890530925</v>
      </c>
      <c r="AC239" s="3" t="str">
        <f>VLOOKUP($C239,'Team Fixtures'!$A$2:$Q$21,10,FALSE)</f>
        <v>H</v>
      </c>
      <c r="AD239" s="22">
        <f t="shared" si="71"/>
        <v>0</v>
      </c>
      <c r="AE239" s="5">
        <f t="shared" si="61"/>
        <v>0</v>
      </c>
      <c r="AF239" s="20">
        <f t="shared" si="62"/>
        <v>0</v>
      </c>
      <c r="AG239" s="3">
        <f>VLOOKUP($C239,'Team Fixtures'!$A$2:$Q$21,2,FALSE)</f>
        <v>0.82101806239737274</v>
      </c>
      <c r="AH239" s="3">
        <f>VLOOKUP($C239,'Team Fixtures'!$A$2:$Q$21,12,FALSE)</f>
        <v>5.6022408963585429E-2</v>
      </c>
      <c r="AI239" s="3">
        <f>VLOOKUP($C239,'Team Fixtures'!$A$2:$Q$21,13,FALSE)</f>
        <v>0.76499565343378728</v>
      </c>
      <c r="AJ239" s="3" t="str">
        <f>VLOOKUP($C239,'Team Fixtures'!$A$2:$Q$21,14,FALSE)</f>
        <v>H</v>
      </c>
      <c r="AK239" s="22">
        <f t="shared" si="72"/>
        <v>0</v>
      </c>
      <c r="AL239" s="5">
        <f t="shared" si="63"/>
        <v>0</v>
      </c>
      <c r="AM239" s="20">
        <f t="shared" si="64"/>
        <v>0</v>
      </c>
      <c r="AN239" s="3">
        <f>VLOOKUP($C239,'Team Fixtures'!$A$2:$Q$21,2,FALSE)</f>
        <v>0.82101806239737274</v>
      </c>
      <c r="AO239" s="3">
        <f>VLOOKUP($C239,'Team Fixtures'!$A$2:$Q$21,16,FALSE)</f>
        <v>0.52910052910052907</v>
      </c>
      <c r="AP239" s="3">
        <f>VLOOKUP($C239,'Team Fixtures'!$A$2:$Q$21,17,FALSE)</f>
        <v>0.29191753329684367</v>
      </c>
      <c r="AQ239" s="3" t="str">
        <f>VLOOKUP($C239,'Team Fixtures'!$A$2:$V$21,18,FALSE)</f>
        <v>A</v>
      </c>
      <c r="AR239" s="22">
        <f t="shared" si="73"/>
        <v>0</v>
      </c>
      <c r="AS239" s="5">
        <f t="shared" si="65"/>
        <v>0</v>
      </c>
      <c r="AT239" s="20">
        <f t="shared" si="66"/>
        <v>0</v>
      </c>
      <c r="AU239" s="3">
        <f>VLOOKUP($C239,'Team Fixtures'!$A$2:$Q$21,2,FALSE)</f>
        <v>0.82101806239737274</v>
      </c>
      <c r="AV239" s="3">
        <f>VLOOKUP($C239,'Team Fixtures'!$A$2:$V$21,20,FALSE)</f>
        <v>0.17316017316017315</v>
      </c>
      <c r="AW239" s="3">
        <f>VLOOKUP($C239,'Team Fixtures'!$A$2:$V$21,21,FALSE)</f>
        <v>0.64785788923719956</v>
      </c>
      <c r="AX239" s="3" t="str">
        <f>VLOOKUP($C239,'Team Fixtures'!$A$2:$V$21,22,FALSE)</f>
        <v>H</v>
      </c>
      <c r="AY239" s="22">
        <f t="shared" si="74"/>
        <v>0</v>
      </c>
      <c r="AZ239" s="5">
        <f t="shared" si="75"/>
        <v>0</v>
      </c>
      <c r="BA239" s="20">
        <f t="shared" si="67"/>
        <v>0</v>
      </c>
      <c r="BB239" s="15">
        <f t="shared" si="68"/>
        <v>0</v>
      </c>
    </row>
    <row r="240" spans="1:54" x14ac:dyDescent="0.25">
      <c r="A240" t="str">
        <f>'Players Full'!CU240</f>
        <v>Jamie Bynoe-Gittens</v>
      </c>
      <c r="B240" t="str">
        <f>VLOOKUP(_xlfn.CONCAT('Players Full'!AK240,'Players Full'!BV240),'Players Summarised'!$A$1:$T$1000,20,0)</f>
        <v>MID</v>
      </c>
      <c r="C240" t="str">
        <f>VLOOKUP('Players Full'!CF240,Teams!$A$1:$G$21,6,0)</f>
        <v>Chelsea</v>
      </c>
      <c r="D240">
        <f>'Players Full'!BD240/10</f>
        <v>6.5</v>
      </c>
      <c r="E240" s="10">
        <f>IFERROR(VLOOKUP($A240,'Starting Lineups'!$A$2:$C$510,3,FALSE),0)</f>
        <v>1</v>
      </c>
      <c r="F240" s="5">
        <f>VLOOKUP(A240,'Score &amp; Assist'!$A$1:$G$2000,6,0)</f>
        <v>0.29304029304029305</v>
      </c>
      <c r="G240" s="5">
        <f t="shared" si="57"/>
        <v>0.01</v>
      </c>
      <c r="H240" s="5">
        <f t="shared" si="69"/>
        <v>0</v>
      </c>
      <c r="I240" s="5">
        <f>VLOOKUP(A240,'Score &amp; Assist'!$A$1:$G$2000,7,0)</f>
        <v>0.17316017316017315</v>
      </c>
      <c r="J240" s="5">
        <f>VLOOKUP(A240,'Yellow Card'!$C$1:$E$987,3,0)</f>
        <v>0.19047619047619047</v>
      </c>
      <c r="K240" s="5">
        <f>VLOOKUP(C240,'Team Clean Sheet'!$C$2:$F$21,4,0)</f>
        <v>0.375</v>
      </c>
      <c r="L240" s="5">
        <f>VLOOKUP(C240,'Team Total Goals'!$D$2:$N$21,10,0)</f>
        <v>0.27659574468085107</v>
      </c>
      <c r="M240" s="5">
        <f>VLOOKUP(C240,'Team Total Goals'!$D$2:$N$21,11,0)</f>
        <v>3.3526628007731783E-2</v>
      </c>
      <c r="N240" s="5" t="e">
        <f>VLOOKUP(A240,'Goalkeeper Saves'!$D$2:$N$15,10,0)</f>
        <v>#N/A</v>
      </c>
      <c r="O240" s="5" t="e">
        <f>VLOOKUP(A240,'Goalkeeper Saves'!$D$2:$N$15,11,0)</f>
        <v>#N/A</v>
      </c>
      <c r="P240" s="5">
        <f>IF(B240="DEF",IFERROR(VLOOKUP(A240,'Defensive Contribution - DEF'!A238:H736,8,FALSE),'Defensive Contribution - DEF'!K$2),0)</f>
        <v>0</v>
      </c>
      <c r="Q240" s="5">
        <f>IF(B240="MID",IFERROR(VLOOKUP(A240,'Defensive Contribution - MID'!A$2:I$500,9,FALSE),'Defensive Contribution - MID'!L$2),0)</f>
        <v>0.3857500506789166</v>
      </c>
      <c r="R240" s="22">
        <f t="shared" si="70"/>
        <v>4.990705895563627</v>
      </c>
      <c r="S240" s="5">
        <f t="shared" si="58"/>
        <v>9.6352384075447634E-2</v>
      </c>
      <c r="T240" s="20">
        <f t="shared" si="59"/>
        <v>5.1834106637145219</v>
      </c>
      <c r="U240" s="3">
        <f>VLOOKUP($C240,'Team Fixtures'!$A$2:$Q$21,2,FALSE)</f>
        <v>0.82101806239737274</v>
      </c>
      <c r="V240" s="3">
        <f>VLOOKUP($C240,'Team Fixtures'!$A$2:$Q$21,4,FALSE)</f>
        <v>6.3492063492063489E-2</v>
      </c>
      <c r="W240" s="3">
        <f>VLOOKUP($C240,'Team Fixtures'!$A$2:$Q$21,5,FALSE)</f>
        <v>0.75752599890530925</v>
      </c>
      <c r="X240" s="3" t="str">
        <f>VLOOKUP($C240,'Team Fixtures'!$A$2:$Q$21,6,FALSE)</f>
        <v>A</v>
      </c>
      <c r="Y240" s="25">
        <f t="shared" si="60"/>
        <v>1.698093749768556</v>
      </c>
      <c r="Z240" s="3">
        <f>VLOOKUP($C240,'Team Fixtures'!$A$2:$Q$21,2,FALSE)</f>
        <v>0.82101806239737274</v>
      </c>
      <c r="AA240" s="3">
        <f>VLOOKUP($C240,'Team Fixtures'!$A$2:$Q$21,8,FALSE)</f>
        <v>6.3492063492063489E-2</v>
      </c>
      <c r="AB240" s="3">
        <f>VLOOKUP($C240,'Team Fixtures'!$A$2:$Q$21,9,FALSE)</f>
        <v>0.75752599890530925</v>
      </c>
      <c r="AC240" s="3" t="str">
        <f>VLOOKUP($C240,'Team Fixtures'!$A$2:$Q$21,10,FALSE)</f>
        <v>H</v>
      </c>
      <c r="AD240" s="22">
        <f t="shared" si="71"/>
        <v>5.7871118642050794</v>
      </c>
      <c r="AE240" s="5">
        <f t="shared" si="61"/>
        <v>0.11508544526983189</v>
      </c>
      <c r="AF240" s="20">
        <f t="shared" si="62"/>
        <v>6.0172827547447429</v>
      </c>
      <c r="AG240" s="3">
        <f>VLOOKUP($C240,'Team Fixtures'!$A$2:$Q$21,2,FALSE)</f>
        <v>0.82101806239737274</v>
      </c>
      <c r="AH240" s="3">
        <f>VLOOKUP($C240,'Team Fixtures'!$A$2:$Q$21,12,FALSE)</f>
        <v>5.6022408963585429E-2</v>
      </c>
      <c r="AI240" s="3">
        <f>VLOOKUP($C240,'Team Fixtures'!$A$2:$Q$21,13,FALSE)</f>
        <v>0.76499565343378728</v>
      </c>
      <c r="AJ240" s="3" t="str">
        <f>VLOOKUP($C240,'Team Fixtures'!$A$2:$Q$21,14,FALSE)</f>
        <v>H</v>
      </c>
      <c r="AK240" s="22">
        <f t="shared" si="72"/>
        <v>5.7873021268100953</v>
      </c>
      <c r="AL240" s="5">
        <f t="shared" si="63"/>
        <v>0.11508992062682707</v>
      </c>
      <c r="AM240" s="20">
        <f t="shared" si="64"/>
        <v>6.0174819680637492</v>
      </c>
      <c r="AN240" s="3">
        <f>VLOOKUP($C240,'Team Fixtures'!$A$2:$Q$21,2,FALSE)</f>
        <v>0.82101806239737274</v>
      </c>
      <c r="AO240" s="3">
        <f>VLOOKUP($C240,'Team Fixtures'!$A$2:$Q$21,16,FALSE)</f>
        <v>0.52910052910052907</v>
      </c>
      <c r="AP240" s="3">
        <f>VLOOKUP($C240,'Team Fixtures'!$A$2:$Q$21,17,FALSE)</f>
        <v>0.29191753329684367</v>
      </c>
      <c r="AQ240" s="3" t="str">
        <f>VLOOKUP($C240,'Team Fixtures'!$A$2:$V$21,18,FALSE)</f>
        <v>A</v>
      </c>
      <c r="AR240" s="22">
        <f t="shared" si="73"/>
        <v>4.9788461931842916</v>
      </c>
      <c r="AS240" s="5">
        <f t="shared" si="65"/>
        <v>9.6073420156080905E-2</v>
      </c>
      <c r="AT240" s="20">
        <f t="shared" si="66"/>
        <v>5.1709930334964538</v>
      </c>
      <c r="AU240" s="3">
        <f>VLOOKUP($C240,'Team Fixtures'!$A$2:$Q$21,2,FALSE)</f>
        <v>0.82101806239737274</v>
      </c>
      <c r="AV240" s="3">
        <f>VLOOKUP($C240,'Team Fixtures'!$A$2:$V$21,20,FALSE)</f>
        <v>0.17316017316017315</v>
      </c>
      <c r="AW240" s="3">
        <f>VLOOKUP($C240,'Team Fixtures'!$A$2:$V$21,21,FALSE)</f>
        <v>0.64785788923719956</v>
      </c>
      <c r="AX240" s="3" t="str">
        <f>VLOOKUP($C240,'Team Fixtures'!$A$2:$V$21,22,FALSE)</f>
        <v>H</v>
      </c>
      <c r="AY240" s="22">
        <f t="shared" si="74"/>
        <v>5.7843184632314344</v>
      </c>
      <c r="AZ240" s="5">
        <f t="shared" si="75"/>
        <v>0.1150197388921298</v>
      </c>
      <c r="BA240" s="20">
        <f t="shared" si="67"/>
        <v>6.0143579410156942</v>
      </c>
      <c r="BB240" s="15">
        <f t="shared" si="68"/>
        <v>19.760127727721503</v>
      </c>
    </row>
    <row r="241" spans="1:54" x14ac:dyDescent="0.25">
      <c r="A241" t="str">
        <f>'Players Full'!CU241</f>
        <v>Christopher Nkunku</v>
      </c>
      <c r="B241" t="str">
        <f>VLOOKUP(_xlfn.CONCAT('Players Full'!AK241,'Players Full'!BV241),'Players Summarised'!$A$1:$T$1000,20,0)</f>
        <v>MID</v>
      </c>
      <c r="C241" t="str">
        <f>VLOOKUP('Players Full'!CF241,Teams!$A$1:$G$21,6,0)</f>
        <v>Chelsea</v>
      </c>
      <c r="D241">
        <f>'Players Full'!BD241/10</f>
        <v>6</v>
      </c>
      <c r="E241" s="10">
        <f>IFERROR(VLOOKUP($A241,'Starting Lineups'!$A$2:$C$510,3,FALSE),0)</f>
        <v>0</v>
      </c>
      <c r="F241" s="5">
        <f>VLOOKUP(A241,'Score &amp; Assist'!$A$1:$G$2000,6,0)</f>
        <v>0.3968253968253968</v>
      </c>
      <c r="G241" s="5">
        <f t="shared" si="57"/>
        <v>0.05</v>
      </c>
      <c r="H241" s="5">
        <f t="shared" si="69"/>
        <v>0.01</v>
      </c>
      <c r="I241" s="5">
        <f>VLOOKUP(A241,'Score &amp; Assist'!$A$1:$G$2000,7,0)</f>
        <v>0.19047619047619047</v>
      </c>
      <c r="J241" s="5">
        <f>VLOOKUP(A241,'Yellow Card'!$C$1:$E$987,3,0)</f>
        <v>0.15873015873015872</v>
      </c>
      <c r="K241" s="5">
        <f>VLOOKUP(C241,'Team Clean Sheet'!$C$2:$F$21,4,0)</f>
        <v>0.375</v>
      </c>
      <c r="L241" s="5">
        <f>VLOOKUP(C241,'Team Total Goals'!$D$2:$N$21,10,0)</f>
        <v>0.27659574468085107</v>
      </c>
      <c r="M241" s="5">
        <f>VLOOKUP(C241,'Team Total Goals'!$D$2:$N$21,11,0)</f>
        <v>3.3526628007731783E-2</v>
      </c>
      <c r="N241" s="5" t="e">
        <f>VLOOKUP(A241,'Goalkeeper Saves'!$D$2:$N$15,10,0)</f>
        <v>#N/A</v>
      </c>
      <c r="O241" s="5" t="e">
        <f>VLOOKUP(A241,'Goalkeeper Saves'!$D$2:$N$15,11,0)</f>
        <v>#N/A</v>
      </c>
      <c r="P241" s="5">
        <f>IF(B241="DEF",IFERROR(VLOOKUP(A241,'Defensive Contribution - DEF'!A239:H737,8,FALSE),'Defensive Contribution - DEF'!K$2),0)</f>
        <v>0</v>
      </c>
      <c r="Q241" s="5">
        <f>IF(B241="MID",IFERROR(VLOOKUP(A241,'Defensive Contribution - MID'!A$2:I$500,9,FALSE),'Defensive Contribution - MID'!L$2),0)</f>
        <v>0.3857500506789166</v>
      </c>
      <c r="R241" s="22">
        <f t="shared" si="70"/>
        <v>0</v>
      </c>
      <c r="S241" s="5">
        <f t="shared" si="58"/>
        <v>0</v>
      </c>
      <c r="T241" s="20">
        <f t="shared" si="59"/>
        <v>0</v>
      </c>
      <c r="U241" s="3">
        <f>VLOOKUP($C241,'Team Fixtures'!$A$2:$Q$21,2,FALSE)</f>
        <v>0.82101806239737274</v>
      </c>
      <c r="V241" s="3">
        <f>VLOOKUP($C241,'Team Fixtures'!$A$2:$Q$21,4,FALSE)</f>
        <v>6.3492063492063489E-2</v>
      </c>
      <c r="W241" s="3">
        <f>VLOOKUP($C241,'Team Fixtures'!$A$2:$Q$21,5,FALSE)</f>
        <v>0.75752599890530925</v>
      </c>
      <c r="X241" s="3" t="str">
        <f>VLOOKUP($C241,'Team Fixtures'!$A$2:$Q$21,6,FALSE)</f>
        <v>A</v>
      </c>
      <c r="Y241" s="25">
        <f t="shared" si="60"/>
        <v>0</v>
      </c>
      <c r="Z241" s="3">
        <f>VLOOKUP($C241,'Team Fixtures'!$A$2:$Q$21,2,FALSE)</f>
        <v>0.82101806239737274</v>
      </c>
      <c r="AA241" s="3">
        <f>VLOOKUP($C241,'Team Fixtures'!$A$2:$Q$21,8,FALSE)</f>
        <v>6.3492063492063489E-2</v>
      </c>
      <c r="AB241" s="3">
        <f>VLOOKUP($C241,'Team Fixtures'!$A$2:$Q$21,9,FALSE)</f>
        <v>0.75752599890530925</v>
      </c>
      <c r="AC241" s="3" t="str">
        <f>VLOOKUP($C241,'Team Fixtures'!$A$2:$Q$21,10,FALSE)</f>
        <v>H</v>
      </c>
      <c r="AD241" s="22">
        <f t="shared" si="71"/>
        <v>0</v>
      </c>
      <c r="AE241" s="5">
        <f t="shared" si="61"/>
        <v>0</v>
      </c>
      <c r="AF241" s="20">
        <f t="shared" si="62"/>
        <v>0</v>
      </c>
      <c r="AG241" s="3">
        <f>VLOOKUP($C241,'Team Fixtures'!$A$2:$Q$21,2,FALSE)</f>
        <v>0.82101806239737274</v>
      </c>
      <c r="AH241" s="3">
        <f>VLOOKUP($C241,'Team Fixtures'!$A$2:$Q$21,12,FALSE)</f>
        <v>5.6022408963585429E-2</v>
      </c>
      <c r="AI241" s="3">
        <f>VLOOKUP($C241,'Team Fixtures'!$A$2:$Q$21,13,FALSE)</f>
        <v>0.76499565343378728</v>
      </c>
      <c r="AJ241" s="3" t="str">
        <f>VLOOKUP($C241,'Team Fixtures'!$A$2:$Q$21,14,FALSE)</f>
        <v>H</v>
      </c>
      <c r="AK241" s="22">
        <f t="shared" si="72"/>
        <v>0</v>
      </c>
      <c r="AL241" s="5">
        <f t="shared" si="63"/>
        <v>0</v>
      </c>
      <c r="AM241" s="20">
        <f t="shared" si="64"/>
        <v>0</v>
      </c>
      <c r="AN241" s="3">
        <f>VLOOKUP($C241,'Team Fixtures'!$A$2:$Q$21,2,FALSE)</f>
        <v>0.82101806239737274</v>
      </c>
      <c r="AO241" s="3">
        <f>VLOOKUP($C241,'Team Fixtures'!$A$2:$Q$21,16,FALSE)</f>
        <v>0.52910052910052907</v>
      </c>
      <c r="AP241" s="3">
        <f>VLOOKUP($C241,'Team Fixtures'!$A$2:$Q$21,17,FALSE)</f>
        <v>0.29191753329684367</v>
      </c>
      <c r="AQ241" s="3" t="str">
        <f>VLOOKUP($C241,'Team Fixtures'!$A$2:$V$21,18,FALSE)</f>
        <v>A</v>
      </c>
      <c r="AR241" s="22">
        <f t="shared" si="73"/>
        <v>0</v>
      </c>
      <c r="AS241" s="5">
        <f t="shared" si="65"/>
        <v>0</v>
      </c>
      <c r="AT241" s="20">
        <f t="shared" si="66"/>
        <v>0</v>
      </c>
      <c r="AU241" s="3">
        <f>VLOOKUP($C241,'Team Fixtures'!$A$2:$Q$21,2,FALSE)</f>
        <v>0.82101806239737274</v>
      </c>
      <c r="AV241" s="3">
        <f>VLOOKUP($C241,'Team Fixtures'!$A$2:$V$21,20,FALSE)</f>
        <v>0.17316017316017315</v>
      </c>
      <c r="AW241" s="3">
        <f>VLOOKUP($C241,'Team Fixtures'!$A$2:$V$21,21,FALSE)</f>
        <v>0.64785788923719956</v>
      </c>
      <c r="AX241" s="3" t="str">
        <f>VLOOKUP($C241,'Team Fixtures'!$A$2:$V$21,22,FALSE)</f>
        <v>H</v>
      </c>
      <c r="AY241" s="22">
        <f t="shared" si="74"/>
        <v>0</v>
      </c>
      <c r="AZ241" s="5">
        <f t="shared" si="75"/>
        <v>0</v>
      </c>
      <c r="BA241" s="20">
        <f t="shared" si="67"/>
        <v>0</v>
      </c>
      <c r="BB241" s="15">
        <f t="shared" si="68"/>
        <v>0</v>
      </c>
    </row>
    <row r="242" spans="1:54" x14ac:dyDescent="0.25">
      <c r="A242" t="str">
        <f>'Players Full'!CU242</f>
        <v>Moises Caicedo</v>
      </c>
      <c r="B242" t="str">
        <f>VLOOKUP(_xlfn.CONCAT('Players Full'!AK242,'Players Full'!BV242),'Players Summarised'!$A$1:$T$1000,20,0)</f>
        <v>MID</v>
      </c>
      <c r="C242" t="str">
        <f>VLOOKUP('Players Full'!CF242,Teams!$A$1:$G$21,6,0)</f>
        <v>Chelsea</v>
      </c>
      <c r="D242">
        <f>'Players Full'!BD242/10</f>
        <v>5.5</v>
      </c>
      <c r="E242" s="10">
        <f>IFERROR(VLOOKUP($A242,'Starting Lineups'!$A$2:$C$510,3,FALSE),0)</f>
        <v>1</v>
      </c>
      <c r="F242" s="5">
        <f>VLOOKUP(A242,'Score &amp; Assist'!$A$1:$G$2000,6,0)</f>
        <v>0.10582010582010581</v>
      </c>
      <c r="G242" s="5">
        <f t="shared" si="57"/>
        <v>0.01</v>
      </c>
      <c r="H242" s="5">
        <f t="shared" si="69"/>
        <v>0</v>
      </c>
      <c r="I242" s="5">
        <f>VLOOKUP(A242,'Score &amp; Assist'!$A$1:$G$2000,7,0)</f>
        <v>9.5238095238095233E-2</v>
      </c>
      <c r="J242" s="5">
        <f>VLOOKUP(A242,'Yellow Card'!$C$1:$E$987,3,0)</f>
        <v>0.29304029304029305</v>
      </c>
      <c r="K242" s="5">
        <f>VLOOKUP(C242,'Team Clean Sheet'!$C$2:$F$21,4,0)</f>
        <v>0.375</v>
      </c>
      <c r="L242" s="5">
        <f>VLOOKUP(C242,'Team Total Goals'!$D$2:$N$21,10,0)</f>
        <v>0.27659574468085107</v>
      </c>
      <c r="M242" s="5">
        <f>VLOOKUP(C242,'Team Total Goals'!$D$2:$N$21,11,0)</f>
        <v>3.3526628007731783E-2</v>
      </c>
      <c r="N242" s="5" t="e">
        <f>VLOOKUP(A242,'Goalkeeper Saves'!$D$2:$N$15,10,0)</f>
        <v>#N/A</v>
      </c>
      <c r="O242" s="5" t="e">
        <f>VLOOKUP(A242,'Goalkeeper Saves'!$D$2:$N$15,11,0)</f>
        <v>#N/A</v>
      </c>
      <c r="P242" s="5">
        <f>IF(B242="DEF",IFERROR(VLOOKUP(A242,'Defensive Contribution - DEF'!A240:H738,8,FALSE),'Defensive Contribution - DEF'!K$2),0)</f>
        <v>0</v>
      </c>
      <c r="Q242" s="5">
        <f>IF(B242="MID",IFERROR(VLOOKUP(A242,'Defensive Contribution - MID'!A$2:I$500,9,FALSE),'Defensive Contribution - MID'!L$2),0)</f>
        <v>0.3857500506789166</v>
      </c>
      <c r="R242" s="22">
        <f t="shared" si="70"/>
        <v>3.7182746231323551</v>
      </c>
      <c r="S242" s="5">
        <f t="shared" si="58"/>
        <v>6.6422255685319259E-2</v>
      </c>
      <c r="T242" s="20">
        <f t="shared" si="59"/>
        <v>3.8511191345029938</v>
      </c>
      <c r="U242" s="3">
        <f>VLOOKUP($C242,'Team Fixtures'!$A$2:$Q$21,2,FALSE)</f>
        <v>0.82101806239737274</v>
      </c>
      <c r="V242" s="3">
        <f>VLOOKUP($C242,'Team Fixtures'!$A$2:$Q$21,4,FALSE)</f>
        <v>6.3492063492063489E-2</v>
      </c>
      <c r="W242" s="3">
        <f>VLOOKUP($C242,'Team Fixtures'!$A$2:$Q$21,5,FALSE)</f>
        <v>0.75752599890530925</v>
      </c>
      <c r="X242" s="3" t="str">
        <f>VLOOKUP($C242,'Team Fixtures'!$A$2:$Q$21,6,FALSE)</f>
        <v>A</v>
      </c>
      <c r="Y242" s="25">
        <f t="shared" si="60"/>
        <v>1.2651474620207037</v>
      </c>
      <c r="Z242" s="3">
        <f>VLOOKUP($C242,'Team Fixtures'!$A$2:$Q$21,2,FALSE)</f>
        <v>0.82101806239737274</v>
      </c>
      <c r="AA242" s="3">
        <f>VLOOKUP($C242,'Team Fixtures'!$A$2:$Q$21,8,FALSE)</f>
        <v>6.3492063492063489E-2</v>
      </c>
      <c r="AB242" s="3">
        <f>VLOOKUP($C242,'Team Fixtures'!$A$2:$Q$21,9,FALSE)</f>
        <v>0.75752599890530925</v>
      </c>
      <c r="AC242" s="3" t="str">
        <f>VLOOKUP($C242,'Team Fixtures'!$A$2:$Q$21,10,FALSE)</f>
        <v>H</v>
      </c>
      <c r="AD242" s="22">
        <f t="shared" si="71"/>
        <v>4.3116287828200655</v>
      </c>
      <c r="AE242" s="5">
        <f t="shared" si="61"/>
        <v>8.0379132229493583E-2</v>
      </c>
      <c r="AF242" s="20">
        <f t="shared" si="62"/>
        <v>4.472387047279053</v>
      </c>
      <c r="AG242" s="3">
        <f>VLOOKUP($C242,'Team Fixtures'!$A$2:$Q$21,2,FALSE)</f>
        <v>0.82101806239737274</v>
      </c>
      <c r="AH242" s="3">
        <f>VLOOKUP($C242,'Team Fixtures'!$A$2:$Q$21,12,FALSE)</f>
        <v>5.6022408963585429E-2</v>
      </c>
      <c r="AI242" s="3">
        <f>VLOOKUP($C242,'Team Fixtures'!$A$2:$Q$21,13,FALSE)</f>
        <v>0.76499565343378728</v>
      </c>
      <c r="AJ242" s="3" t="str">
        <f>VLOOKUP($C242,'Team Fixtures'!$A$2:$Q$21,14,FALSE)</f>
        <v>H</v>
      </c>
      <c r="AK242" s="22">
        <f t="shared" si="72"/>
        <v>4.3117705360370984</v>
      </c>
      <c r="AL242" s="5">
        <f t="shared" si="63"/>
        <v>8.0382466548664627E-2</v>
      </c>
      <c r="AM242" s="20">
        <f t="shared" si="64"/>
        <v>4.4725354691344279</v>
      </c>
      <c r="AN242" s="3">
        <f>VLOOKUP($C242,'Team Fixtures'!$A$2:$Q$21,2,FALSE)</f>
        <v>0.82101806239737274</v>
      </c>
      <c r="AO242" s="3">
        <f>VLOOKUP($C242,'Team Fixtures'!$A$2:$Q$21,16,FALSE)</f>
        <v>0.52910052910052907</v>
      </c>
      <c r="AP242" s="3">
        <f>VLOOKUP($C242,'Team Fixtures'!$A$2:$Q$21,17,FALSE)</f>
        <v>0.29191753329684367</v>
      </c>
      <c r="AQ242" s="3" t="str">
        <f>VLOOKUP($C242,'Team Fixtures'!$A$2:$V$21,18,FALSE)</f>
        <v>A</v>
      </c>
      <c r="AR242" s="22">
        <f t="shared" si="73"/>
        <v>3.709438672603957</v>
      </c>
      <c r="AS242" s="5">
        <f t="shared" si="65"/>
        <v>6.6214416456990277E-2</v>
      </c>
      <c r="AT242" s="20">
        <f t="shared" si="66"/>
        <v>3.8418675055179374</v>
      </c>
      <c r="AU242" s="3">
        <f>VLOOKUP($C242,'Team Fixtures'!$A$2:$Q$21,2,FALSE)</f>
        <v>0.82101806239737274</v>
      </c>
      <c r="AV242" s="3">
        <f>VLOOKUP($C242,'Team Fixtures'!$A$2:$V$21,20,FALSE)</f>
        <v>0.17316017316017315</v>
      </c>
      <c r="AW242" s="3">
        <f>VLOOKUP($C242,'Team Fixtures'!$A$2:$V$21,21,FALSE)</f>
        <v>0.64785788923719956</v>
      </c>
      <c r="AX242" s="3" t="str">
        <f>VLOOKUP($C242,'Team Fixtures'!$A$2:$V$21,22,FALSE)</f>
        <v>H</v>
      </c>
      <c r="AY242" s="22">
        <f t="shared" si="74"/>
        <v>4.3095475878608971</v>
      </c>
      <c r="AZ242" s="5">
        <f t="shared" si="75"/>
        <v>8.033017836166402E-2</v>
      </c>
      <c r="BA242" s="20">
        <f t="shared" si="67"/>
        <v>4.4702079445842253</v>
      </c>
      <c r="BB242" s="15">
        <f t="shared" si="68"/>
        <v>14.684533258952843</v>
      </c>
    </row>
    <row r="243" spans="1:54" x14ac:dyDescent="0.25">
      <c r="A243" t="str">
        <f>'Players Full'!CU243</f>
        <v>Kiernan Dewsbury-Hall</v>
      </c>
      <c r="B243" t="str">
        <f>VLOOKUP(_xlfn.CONCAT('Players Full'!AK243,'Players Full'!BV243),'Players Summarised'!$A$1:$T$1000,20,0)</f>
        <v>MID</v>
      </c>
      <c r="C243" t="str">
        <f>VLOOKUP('Players Full'!CF243,Teams!$A$1:$G$21,6,0)</f>
        <v>Chelsea</v>
      </c>
      <c r="D243">
        <f>'Players Full'!BD243/10</f>
        <v>5</v>
      </c>
      <c r="E243" s="10">
        <f>IFERROR(VLOOKUP($A243,'Starting Lineups'!$A$2:$C$510,3,FALSE),0)</f>
        <v>1</v>
      </c>
      <c r="F243" s="5">
        <f>VLOOKUP(A243,'Score &amp; Assist'!$A$1:$G$2000,6,0)</f>
        <v>0.15873015873015872</v>
      </c>
      <c r="G243" s="5">
        <f t="shared" si="57"/>
        <v>0.01</v>
      </c>
      <c r="H243" s="5">
        <f t="shared" si="69"/>
        <v>0</v>
      </c>
      <c r="I243" s="5">
        <f>VLOOKUP(A243,'Score &amp; Assist'!$A$1:$G$2000,7,0)</f>
        <v>0.14652014652014653</v>
      </c>
      <c r="J243" s="5">
        <f>VLOOKUP(A243,'Yellow Card'!$C$1:$E$987,3,0)</f>
        <v>0.21164021164021163</v>
      </c>
      <c r="K243" s="5">
        <f>VLOOKUP(C243,'Team Clean Sheet'!$C$2:$F$21,4,0)</f>
        <v>0.375</v>
      </c>
      <c r="L243" s="5">
        <f>VLOOKUP(C243,'Team Total Goals'!$D$2:$N$21,10,0)</f>
        <v>0.27659574468085107</v>
      </c>
      <c r="M243" s="5">
        <f>VLOOKUP(C243,'Team Total Goals'!$D$2:$N$21,11,0)</f>
        <v>3.3526628007731783E-2</v>
      </c>
      <c r="N243" s="5" t="e">
        <f>VLOOKUP(A243,'Goalkeeper Saves'!$D$2:$N$15,10,0)</f>
        <v>#N/A</v>
      </c>
      <c r="O243" s="5" t="e">
        <f>VLOOKUP(A243,'Goalkeeper Saves'!$D$2:$N$15,11,0)</f>
        <v>#N/A</v>
      </c>
      <c r="P243" s="5">
        <f>IF(B243="DEF",IFERROR(VLOOKUP(A243,'Defensive Contribution - DEF'!A241:H739,8,FALSE),'Defensive Contribution - DEF'!K$2),0)</f>
        <v>0</v>
      </c>
      <c r="Q243" s="5">
        <f>IF(B243="MID",IFERROR(VLOOKUP(A243,'Defensive Contribution - MID'!A$2:I$500,9,FALSE),'Defensive Contribution - MID'!L$2),0)</f>
        <v>0.3857500506789166</v>
      </c>
      <c r="R243" s="22">
        <f t="shared" si="70"/>
        <v>4.2180711229288548</v>
      </c>
      <c r="S243" s="5">
        <f t="shared" si="58"/>
        <v>7.8178468953532532E-2</v>
      </c>
      <c r="T243" s="20">
        <f t="shared" si="59"/>
        <v>4.3744280608359194</v>
      </c>
      <c r="U243" s="3">
        <f>VLOOKUP($C243,'Team Fixtures'!$A$2:$Q$21,2,FALSE)</f>
        <v>0.82101806239737274</v>
      </c>
      <c r="V243" s="3">
        <f>VLOOKUP($C243,'Team Fixtures'!$A$2:$Q$21,4,FALSE)</f>
        <v>6.3492063492063489E-2</v>
      </c>
      <c r="W243" s="3">
        <f>VLOOKUP($C243,'Team Fixtures'!$A$2:$Q$21,5,FALSE)</f>
        <v>0.75752599890530925</v>
      </c>
      <c r="X243" s="3" t="str">
        <f>VLOOKUP($C243,'Team Fixtures'!$A$2:$Q$21,6,FALSE)</f>
        <v>A</v>
      </c>
      <c r="Y243" s="25">
        <f t="shared" si="60"/>
        <v>1.4352038288394879</v>
      </c>
      <c r="Z243" s="3">
        <f>VLOOKUP($C243,'Team Fixtures'!$A$2:$Q$21,2,FALSE)</f>
        <v>0.82101806239737274</v>
      </c>
      <c r="AA243" s="3">
        <f>VLOOKUP($C243,'Team Fixtures'!$A$2:$Q$21,8,FALSE)</f>
        <v>6.3492063492063489E-2</v>
      </c>
      <c r="AB243" s="3">
        <f>VLOOKUP($C243,'Team Fixtures'!$A$2:$Q$21,9,FALSE)</f>
        <v>0.75752599890530925</v>
      </c>
      <c r="AC243" s="3" t="str">
        <f>VLOOKUP($C243,'Team Fixtures'!$A$2:$Q$21,10,FALSE)</f>
        <v>H</v>
      </c>
      <c r="AD243" s="22">
        <f t="shared" si="71"/>
        <v>4.8911817186545745</v>
      </c>
      <c r="AE243" s="5">
        <f t="shared" si="61"/>
        <v>9.4011376386192905E-2</v>
      </c>
      <c r="AF243" s="20">
        <f t="shared" si="62"/>
        <v>5.0792044714269604</v>
      </c>
      <c r="AG243" s="3">
        <f>VLOOKUP($C243,'Team Fixtures'!$A$2:$Q$21,2,FALSE)</f>
        <v>0.82101806239737274</v>
      </c>
      <c r="AH243" s="3">
        <f>VLOOKUP($C243,'Team Fixtures'!$A$2:$Q$21,12,FALSE)</f>
        <v>5.6022408963585429E-2</v>
      </c>
      <c r="AI243" s="3">
        <f>VLOOKUP($C243,'Team Fixtures'!$A$2:$Q$21,13,FALSE)</f>
        <v>0.76499565343378728</v>
      </c>
      <c r="AJ243" s="3" t="str">
        <f>VLOOKUP($C243,'Team Fixtures'!$A$2:$Q$21,14,FALSE)</f>
        <v>H</v>
      </c>
      <c r="AK243" s="22">
        <f t="shared" si="72"/>
        <v>4.8913425258062651</v>
      </c>
      <c r="AL243" s="5">
        <f t="shared" si="63"/>
        <v>9.4015158892014977E-2</v>
      </c>
      <c r="AM243" s="20">
        <f t="shared" si="64"/>
        <v>5.0793728435902947</v>
      </c>
      <c r="AN243" s="3">
        <f>VLOOKUP($C243,'Team Fixtures'!$A$2:$Q$21,2,FALSE)</f>
        <v>0.82101806239737274</v>
      </c>
      <c r="AO243" s="3">
        <f>VLOOKUP($C243,'Team Fixtures'!$A$2:$Q$21,16,FALSE)</f>
        <v>0.52910052910052907</v>
      </c>
      <c r="AP243" s="3">
        <f>VLOOKUP($C243,'Team Fixtures'!$A$2:$Q$21,17,FALSE)</f>
        <v>0.29191753329684367</v>
      </c>
      <c r="AQ243" s="3" t="str">
        <f>VLOOKUP($C243,'Team Fixtures'!$A$2:$V$21,18,FALSE)</f>
        <v>A</v>
      </c>
      <c r="AR243" s="22">
        <f t="shared" si="73"/>
        <v>4.2080474771401351</v>
      </c>
      <c r="AS243" s="5">
        <f t="shared" si="65"/>
        <v>7.7942692757290266E-2</v>
      </c>
      <c r="AT243" s="20">
        <f t="shared" si="66"/>
        <v>4.3639328626547158</v>
      </c>
      <c r="AU243" s="3">
        <f>VLOOKUP($C243,'Team Fixtures'!$A$2:$Q$21,2,FALSE)</f>
        <v>0.82101806239737274</v>
      </c>
      <c r="AV243" s="3">
        <f>VLOOKUP($C243,'Team Fixtures'!$A$2:$V$21,20,FALSE)</f>
        <v>0.17316017316017315</v>
      </c>
      <c r="AW243" s="3">
        <f>VLOOKUP($C243,'Team Fixtures'!$A$2:$V$21,21,FALSE)</f>
        <v>0.64785788923719956</v>
      </c>
      <c r="AX243" s="3" t="str">
        <f>VLOOKUP($C243,'Team Fixtures'!$A$2:$V$21,22,FALSE)</f>
        <v>H</v>
      </c>
      <c r="AY243" s="22">
        <f t="shared" si="74"/>
        <v>4.8888207772911159</v>
      </c>
      <c r="AZ243" s="5">
        <f t="shared" si="75"/>
        <v>9.3955842323441632E-2</v>
      </c>
      <c r="BA243" s="20">
        <f t="shared" si="67"/>
        <v>5.0767324619379988</v>
      </c>
      <c r="BB243" s="15">
        <f t="shared" si="68"/>
        <v>16.678168911297334</v>
      </c>
    </row>
    <row r="244" spans="1:54" x14ac:dyDescent="0.25">
      <c r="A244" t="str">
        <f>'Players Full'!CU244</f>
        <v>Tyrique George</v>
      </c>
      <c r="B244" t="str">
        <f>VLOOKUP(_xlfn.CONCAT('Players Full'!AK244,'Players Full'!BV244),'Players Summarised'!$A$1:$T$1000,20,0)</f>
        <v>MID</v>
      </c>
      <c r="C244" t="str">
        <f>VLOOKUP('Players Full'!CF244,Teams!$A$1:$G$21,6,0)</f>
        <v>Chelsea</v>
      </c>
      <c r="D244">
        <f>'Players Full'!BD244/10</f>
        <v>5</v>
      </c>
      <c r="E244" s="10">
        <f>IFERROR(VLOOKUP($A244,'Starting Lineups'!$A$2:$C$510,3,FALSE),0)</f>
        <v>0</v>
      </c>
      <c r="F244" s="5">
        <f>VLOOKUP(A244,'Score &amp; Assist'!$A$1:$G$2000,6,0)</f>
        <v>0.29304029304029305</v>
      </c>
      <c r="G244" s="5">
        <f t="shared" si="57"/>
        <v>0.01</v>
      </c>
      <c r="H244" s="5">
        <f t="shared" si="69"/>
        <v>0</v>
      </c>
      <c r="I244" s="5">
        <f>VLOOKUP(A244,'Score &amp; Assist'!$A$1:$G$2000,7,0)</f>
        <v>0.17316017316017315</v>
      </c>
      <c r="J244" s="5">
        <f>VLOOKUP(A244,'Yellow Card'!$C$1:$E$987,3,0)</f>
        <v>0.19047619047619047</v>
      </c>
      <c r="K244" s="5">
        <f>VLOOKUP(C244,'Team Clean Sheet'!$C$2:$F$21,4,0)</f>
        <v>0.375</v>
      </c>
      <c r="L244" s="5">
        <f>VLOOKUP(C244,'Team Total Goals'!$D$2:$N$21,10,0)</f>
        <v>0.27659574468085107</v>
      </c>
      <c r="M244" s="5">
        <f>VLOOKUP(C244,'Team Total Goals'!$D$2:$N$21,11,0)</f>
        <v>3.3526628007731783E-2</v>
      </c>
      <c r="N244" s="5" t="e">
        <f>VLOOKUP(A244,'Goalkeeper Saves'!$D$2:$N$15,10,0)</f>
        <v>#N/A</v>
      </c>
      <c r="O244" s="5" t="e">
        <f>VLOOKUP(A244,'Goalkeeper Saves'!$D$2:$N$15,11,0)</f>
        <v>#N/A</v>
      </c>
      <c r="P244" s="5">
        <f>IF(B244="DEF",IFERROR(VLOOKUP(A244,'Defensive Contribution - DEF'!A242:H740,8,FALSE),'Defensive Contribution - DEF'!K$2),0)</f>
        <v>0</v>
      </c>
      <c r="Q244" s="5">
        <f>IF(B244="MID",IFERROR(VLOOKUP(A244,'Defensive Contribution - MID'!A$2:I$500,9,FALSE),'Defensive Contribution - MID'!L$2),0)</f>
        <v>0.3857500506789166</v>
      </c>
      <c r="R244" s="22">
        <f t="shared" si="70"/>
        <v>0</v>
      </c>
      <c r="S244" s="5">
        <f t="shared" si="58"/>
        <v>0</v>
      </c>
      <c r="T244" s="20">
        <f t="shared" si="59"/>
        <v>0</v>
      </c>
      <c r="U244" s="3">
        <f>VLOOKUP($C244,'Team Fixtures'!$A$2:$Q$21,2,FALSE)</f>
        <v>0.82101806239737274</v>
      </c>
      <c r="V244" s="3">
        <f>VLOOKUP($C244,'Team Fixtures'!$A$2:$Q$21,4,FALSE)</f>
        <v>6.3492063492063489E-2</v>
      </c>
      <c r="W244" s="3">
        <f>VLOOKUP($C244,'Team Fixtures'!$A$2:$Q$21,5,FALSE)</f>
        <v>0.75752599890530925</v>
      </c>
      <c r="X244" s="3" t="str">
        <f>VLOOKUP($C244,'Team Fixtures'!$A$2:$Q$21,6,FALSE)</f>
        <v>A</v>
      </c>
      <c r="Y244" s="25">
        <f t="shared" si="60"/>
        <v>0</v>
      </c>
      <c r="Z244" s="3">
        <f>VLOOKUP($C244,'Team Fixtures'!$A$2:$Q$21,2,FALSE)</f>
        <v>0.82101806239737274</v>
      </c>
      <c r="AA244" s="3">
        <f>VLOOKUP($C244,'Team Fixtures'!$A$2:$Q$21,8,FALSE)</f>
        <v>6.3492063492063489E-2</v>
      </c>
      <c r="AB244" s="3">
        <f>VLOOKUP($C244,'Team Fixtures'!$A$2:$Q$21,9,FALSE)</f>
        <v>0.75752599890530925</v>
      </c>
      <c r="AC244" s="3" t="str">
        <f>VLOOKUP($C244,'Team Fixtures'!$A$2:$Q$21,10,FALSE)</f>
        <v>H</v>
      </c>
      <c r="AD244" s="22">
        <f t="shared" si="71"/>
        <v>0</v>
      </c>
      <c r="AE244" s="5">
        <f t="shared" si="61"/>
        <v>0</v>
      </c>
      <c r="AF244" s="20">
        <f t="shared" si="62"/>
        <v>0</v>
      </c>
      <c r="AG244" s="3">
        <f>VLOOKUP($C244,'Team Fixtures'!$A$2:$Q$21,2,FALSE)</f>
        <v>0.82101806239737274</v>
      </c>
      <c r="AH244" s="3">
        <f>VLOOKUP($C244,'Team Fixtures'!$A$2:$Q$21,12,FALSE)</f>
        <v>5.6022408963585429E-2</v>
      </c>
      <c r="AI244" s="3">
        <f>VLOOKUP($C244,'Team Fixtures'!$A$2:$Q$21,13,FALSE)</f>
        <v>0.76499565343378728</v>
      </c>
      <c r="AJ244" s="3" t="str">
        <f>VLOOKUP($C244,'Team Fixtures'!$A$2:$Q$21,14,FALSE)</f>
        <v>H</v>
      </c>
      <c r="AK244" s="22">
        <f t="shared" si="72"/>
        <v>0</v>
      </c>
      <c r="AL244" s="5">
        <f t="shared" si="63"/>
        <v>0</v>
      </c>
      <c r="AM244" s="20">
        <f t="shared" si="64"/>
        <v>0</v>
      </c>
      <c r="AN244" s="3">
        <f>VLOOKUP($C244,'Team Fixtures'!$A$2:$Q$21,2,FALSE)</f>
        <v>0.82101806239737274</v>
      </c>
      <c r="AO244" s="3">
        <f>VLOOKUP($C244,'Team Fixtures'!$A$2:$Q$21,16,FALSE)</f>
        <v>0.52910052910052907</v>
      </c>
      <c r="AP244" s="3">
        <f>VLOOKUP($C244,'Team Fixtures'!$A$2:$Q$21,17,FALSE)</f>
        <v>0.29191753329684367</v>
      </c>
      <c r="AQ244" s="3" t="str">
        <f>VLOOKUP($C244,'Team Fixtures'!$A$2:$V$21,18,FALSE)</f>
        <v>A</v>
      </c>
      <c r="AR244" s="22">
        <f t="shared" si="73"/>
        <v>0</v>
      </c>
      <c r="AS244" s="5">
        <f t="shared" si="65"/>
        <v>0</v>
      </c>
      <c r="AT244" s="20">
        <f t="shared" si="66"/>
        <v>0</v>
      </c>
      <c r="AU244" s="3">
        <f>VLOOKUP($C244,'Team Fixtures'!$A$2:$Q$21,2,FALSE)</f>
        <v>0.82101806239737274</v>
      </c>
      <c r="AV244" s="3">
        <f>VLOOKUP($C244,'Team Fixtures'!$A$2:$V$21,20,FALSE)</f>
        <v>0.17316017316017315</v>
      </c>
      <c r="AW244" s="3">
        <f>VLOOKUP($C244,'Team Fixtures'!$A$2:$V$21,21,FALSE)</f>
        <v>0.64785788923719956</v>
      </c>
      <c r="AX244" s="3" t="str">
        <f>VLOOKUP($C244,'Team Fixtures'!$A$2:$V$21,22,FALSE)</f>
        <v>H</v>
      </c>
      <c r="AY244" s="22">
        <f t="shared" si="74"/>
        <v>0</v>
      </c>
      <c r="AZ244" s="5">
        <f t="shared" si="75"/>
        <v>0</v>
      </c>
      <c r="BA244" s="20">
        <f t="shared" si="67"/>
        <v>0</v>
      </c>
      <c r="BB244" s="15">
        <f t="shared" si="68"/>
        <v>0</v>
      </c>
    </row>
    <row r="245" spans="1:54" x14ac:dyDescent="0.25">
      <c r="A245" t="str">
        <f>'Players Full'!CU245</f>
        <v>RomÃ©o Lavia</v>
      </c>
      <c r="B245" t="str">
        <f>VLOOKUP(_xlfn.CONCAT('Players Full'!AK245,'Players Full'!BV245),'Players Summarised'!$A$1:$T$1000,20,0)</f>
        <v>MID</v>
      </c>
      <c r="C245" t="str">
        <f>VLOOKUP('Players Full'!CF245,Teams!$A$1:$G$21,6,0)</f>
        <v>Chelsea</v>
      </c>
      <c r="D245">
        <f>'Players Full'!BD245/10</f>
        <v>5</v>
      </c>
      <c r="E245" s="10">
        <f>IFERROR(VLOOKUP($A245,'Starting Lineups'!$A$2:$C$510,3,FALSE),0)</f>
        <v>0</v>
      </c>
      <c r="F245" s="5" t="e">
        <f>VLOOKUP(A245,'Score &amp; Assist'!$A$1:$G$2000,6,0)</f>
        <v>#N/A</v>
      </c>
      <c r="G245" s="5" t="e">
        <f t="shared" si="57"/>
        <v>#N/A</v>
      </c>
      <c r="H245" s="5" t="e">
        <f t="shared" si="69"/>
        <v>#N/A</v>
      </c>
      <c r="I245" s="5" t="e">
        <f>VLOOKUP(A245,'Score &amp; Assist'!$A$1:$G$2000,7,0)</f>
        <v>#N/A</v>
      </c>
      <c r="J245" s="5" t="e">
        <f>VLOOKUP(A245,'Yellow Card'!$C$1:$E$987,3,0)</f>
        <v>#N/A</v>
      </c>
      <c r="K245" s="5">
        <f>VLOOKUP(C245,'Team Clean Sheet'!$C$2:$F$21,4,0)</f>
        <v>0.375</v>
      </c>
      <c r="L245" s="5">
        <f>VLOOKUP(C245,'Team Total Goals'!$D$2:$N$21,10,0)</f>
        <v>0.27659574468085107</v>
      </c>
      <c r="M245" s="5">
        <f>VLOOKUP(C245,'Team Total Goals'!$D$2:$N$21,11,0)</f>
        <v>3.3526628007731783E-2</v>
      </c>
      <c r="N245" s="5" t="e">
        <f>VLOOKUP(A245,'Goalkeeper Saves'!$D$2:$N$15,10,0)</f>
        <v>#N/A</v>
      </c>
      <c r="O245" s="5" t="e">
        <f>VLOOKUP(A245,'Goalkeeper Saves'!$D$2:$N$15,11,0)</f>
        <v>#N/A</v>
      </c>
      <c r="P245" s="5">
        <f>IF(B245="DEF",IFERROR(VLOOKUP(A245,'Defensive Contribution - DEF'!A243:H741,8,FALSE),'Defensive Contribution - DEF'!K$2),0)</f>
        <v>0</v>
      </c>
      <c r="Q245" s="5">
        <f>IF(B245="MID",IFERROR(VLOOKUP(A245,'Defensive Contribution - MID'!A$2:I$500,9,FALSE),'Defensive Contribution - MID'!L$2),0)</f>
        <v>0.3857500506789166</v>
      </c>
      <c r="R245" s="22">
        <f t="shared" si="70"/>
        <v>0</v>
      </c>
      <c r="S245" s="5">
        <f t="shared" si="58"/>
        <v>0</v>
      </c>
      <c r="T245" s="20">
        <f t="shared" si="59"/>
        <v>0</v>
      </c>
      <c r="U245" s="3">
        <f>VLOOKUP($C245,'Team Fixtures'!$A$2:$Q$21,2,FALSE)</f>
        <v>0.82101806239737274</v>
      </c>
      <c r="V245" s="3">
        <f>VLOOKUP($C245,'Team Fixtures'!$A$2:$Q$21,4,FALSE)</f>
        <v>6.3492063492063489E-2</v>
      </c>
      <c r="W245" s="3">
        <f>VLOOKUP($C245,'Team Fixtures'!$A$2:$Q$21,5,FALSE)</f>
        <v>0.75752599890530925</v>
      </c>
      <c r="X245" s="3" t="str">
        <f>VLOOKUP($C245,'Team Fixtures'!$A$2:$Q$21,6,FALSE)</f>
        <v>A</v>
      </c>
      <c r="Y245" s="25">
        <f t="shared" si="60"/>
        <v>0</v>
      </c>
      <c r="Z245" s="3">
        <f>VLOOKUP($C245,'Team Fixtures'!$A$2:$Q$21,2,FALSE)</f>
        <v>0.82101806239737274</v>
      </c>
      <c r="AA245" s="3">
        <f>VLOOKUP($C245,'Team Fixtures'!$A$2:$Q$21,8,FALSE)</f>
        <v>6.3492063492063489E-2</v>
      </c>
      <c r="AB245" s="3">
        <f>VLOOKUP($C245,'Team Fixtures'!$A$2:$Q$21,9,FALSE)</f>
        <v>0.75752599890530925</v>
      </c>
      <c r="AC245" s="3" t="str">
        <f>VLOOKUP($C245,'Team Fixtures'!$A$2:$Q$21,10,FALSE)</f>
        <v>H</v>
      </c>
      <c r="AD245" s="22">
        <f t="shared" si="71"/>
        <v>0</v>
      </c>
      <c r="AE245" s="5">
        <f t="shared" si="61"/>
        <v>0</v>
      </c>
      <c r="AF245" s="20">
        <f t="shared" si="62"/>
        <v>0</v>
      </c>
      <c r="AG245" s="3">
        <f>VLOOKUP($C245,'Team Fixtures'!$A$2:$Q$21,2,FALSE)</f>
        <v>0.82101806239737274</v>
      </c>
      <c r="AH245" s="3">
        <f>VLOOKUP($C245,'Team Fixtures'!$A$2:$Q$21,12,FALSE)</f>
        <v>5.6022408963585429E-2</v>
      </c>
      <c r="AI245" s="3">
        <f>VLOOKUP($C245,'Team Fixtures'!$A$2:$Q$21,13,FALSE)</f>
        <v>0.76499565343378728</v>
      </c>
      <c r="AJ245" s="3" t="str">
        <f>VLOOKUP($C245,'Team Fixtures'!$A$2:$Q$21,14,FALSE)</f>
        <v>H</v>
      </c>
      <c r="AK245" s="22">
        <f t="shared" si="72"/>
        <v>0</v>
      </c>
      <c r="AL245" s="5">
        <f t="shared" si="63"/>
        <v>0</v>
      </c>
      <c r="AM245" s="20">
        <f t="shared" si="64"/>
        <v>0</v>
      </c>
      <c r="AN245" s="3">
        <f>VLOOKUP($C245,'Team Fixtures'!$A$2:$Q$21,2,FALSE)</f>
        <v>0.82101806239737274</v>
      </c>
      <c r="AO245" s="3">
        <f>VLOOKUP($C245,'Team Fixtures'!$A$2:$Q$21,16,FALSE)</f>
        <v>0.52910052910052907</v>
      </c>
      <c r="AP245" s="3">
        <f>VLOOKUP($C245,'Team Fixtures'!$A$2:$Q$21,17,FALSE)</f>
        <v>0.29191753329684367</v>
      </c>
      <c r="AQ245" s="3" t="str">
        <f>VLOOKUP($C245,'Team Fixtures'!$A$2:$V$21,18,FALSE)</f>
        <v>A</v>
      </c>
      <c r="AR245" s="22">
        <f t="shared" si="73"/>
        <v>0</v>
      </c>
      <c r="AS245" s="5">
        <f t="shared" si="65"/>
        <v>0</v>
      </c>
      <c r="AT245" s="20">
        <f t="shared" si="66"/>
        <v>0</v>
      </c>
      <c r="AU245" s="3">
        <f>VLOOKUP($C245,'Team Fixtures'!$A$2:$Q$21,2,FALSE)</f>
        <v>0.82101806239737274</v>
      </c>
      <c r="AV245" s="3">
        <f>VLOOKUP($C245,'Team Fixtures'!$A$2:$V$21,20,FALSE)</f>
        <v>0.17316017316017315</v>
      </c>
      <c r="AW245" s="3">
        <f>VLOOKUP($C245,'Team Fixtures'!$A$2:$V$21,21,FALSE)</f>
        <v>0.64785788923719956</v>
      </c>
      <c r="AX245" s="3" t="str">
        <f>VLOOKUP($C245,'Team Fixtures'!$A$2:$V$21,22,FALSE)</f>
        <v>H</v>
      </c>
      <c r="AY245" s="22">
        <f t="shared" si="74"/>
        <v>0</v>
      </c>
      <c r="AZ245" s="5">
        <f t="shared" si="75"/>
        <v>0</v>
      </c>
      <c r="BA245" s="20">
        <f t="shared" si="67"/>
        <v>0</v>
      </c>
      <c r="BB245" s="15">
        <f t="shared" si="68"/>
        <v>0</v>
      </c>
    </row>
    <row r="246" spans="1:54" x14ac:dyDescent="0.25">
      <c r="A246" t="str">
        <f>'Players Full'!CU246</f>
        <v>Mykhailo Mudryk</v>
      </c>
      <c r="B246" t="str">
        <f>VLOOKUP(_xlfn.CONCAT('Players Full'!AK246,'Players Full'!BV246),'Players Summarised'!$A$1:$T$1000,20,0)</f>
        <v>MID</v>
      </c>
      <c r="C246" t="str">
        <f>VLOOKUP('Players Full'!CF246,Teams!$A$1:$G$21,6,0)</f>
        <v>Chelsea</v>
      </c>
      <c r="D246">
        <f>'Players Full'!BD246/10</f>
        <v>5</v>
      </c>
      <c r="E246" s="10">
        <f>IFERROR(VLOOKUP($A246,'Starting Lineups'!$A$2:$C$510,3,FALSE),0)</f>
        <v>0</v>
      </c>
      <c r="F246" s="5" t="e">
        <f>VLOOKUP(A246,'Score &amp; Assist'!$A$1:$G$2000,6,0)</f>
        <v>#N/A</v>
      </c>
      <c r="G246" s="5" t="e">
        <f t="shared" si="57"/>
        <v>#N/A</v>
      </c>
      <c r="H246" s="5" t="e">
        <f t="shared" si="69"/>
        <v>#N/A</v>
      </c>
      <c r="I246" s="5" t="e">
        <f>VLOOKUP(A246,'Score &amp; Assist'!$A$1:$G$2000,7,0)</f>
        <v>#N/A</v>
      </c>
      <c r="J246" s="5" t="e">
        <f>VLOOKUP(A246,'Yellow Card'!$C$1:$E$987,3,0)</f>
        <v>#N/A</v>
      </c>
      <c r="K246" s="5">
        <f>VLOOKUP(C246,'Team Clean Sheet'!$C$2:$F$21,4,0)</f>
        <v>0.375</v>
      </c>
      <c r="L246" s="5">
        <f>VLOOKUP(C246,'Team Total Goals'!$D$2:$N$21,10,0)</f>
        <v>0.27659574468085107</v>
      </c>
      <c r="M246" s="5">
        <f>VLOOKUP(C246,'Team Total Goals'!$D$2:$N$21,11,0)</f>
        <v>3.3526628007731783E-2</v>
      </c>
      <c r="N246" s="5" t="e">
        <f>VLOOKUP(A246,'Goalkeeper Saves'!$D$2:$N$15,10,0)</f>
        <v>#N/A</v>
      </c>
      <c r="O246" s="5" t="e">
        <f>VLOOKUP(A246,'Goalkeeper Saves'!$D$2:$N$15,11,0)</f>
        <v>#N/A</v>
      </c>
      <c r="P246" s="5">
        <f>IF(B246="DEF",IFERROR(VLOOKUP(A246,'Defensive Contribution - DEF'!A244:H742,8,FALSE),'Defensive Contribution - DEF'!K$2),0)</f>
        <v>0</v>
      </c>
      <c r="Q246" s="5">
        <f>IF(B246="MID",IFERROR(VLOOKUP(A246,'Defensive Contribution - MID'!A$2:I$500,9,FALSE),'Defensive Contribution - MID'!L$2),0)</f>
        <v>0.3857500506789166</v>
      </c>
      <c r="R246" s="22">
        <f t="shared" si="70"/>
        <v>0</v>
      </c>
      <c r="S246" s="5">
        <f t="shared" si="58"/>
        <v>0</v>
      </c>
      <c r="T246" s="20">
        <f t="shared" si="59"/>
        <v>0</v>
      </c>
      <c r="U246" s="3">
        <f>VLOOKUP($C246,'Team Fixtures'!$A$2:$Q$21,2,FALSE)</f>
        <v>0.82101806239737274</v>
      </c>
      <c r="V246" s="3">
        <f>VLOOKUP($C246,'Team Fixtures'!$A$2:$Q$21,4,FALSE)</f>
        <v>6.3492063492063489E-2</v>
      </c>
      <c r="W246" s="3">
        <f>VLOOKUP($C246,'Team Fixtures'!$A$2:$Q$21,5,FALSE)</f>
        <v>0.75752599890530925</v>
      </c>
      <c r="X246" s="3" t="str">
        <f>VLOOKUP($C246,'Team Fixtures'!$A$2:$Q$21,6,FALSE)</f>
        <v>A</v>
      </c>
      <c r="Y246" s="25">
        <f t="shared" si="60"/>
        <v>0</v>
      </c>
      <c r="Z246" s="3">
        <f>VLOOKUP($C246,'Team Fixtures'!$A$2:$Q$21,2,FALSE)</f>
        <v>0.82101806239737274</v>
      </c>
      <c r="AA246" s="3">
        <f>VLOOKUP($C246,'Team Fixtures'!$A$2:$Q$21,8,FALSE)</f>
        <v>6.3492063492063489E-2</v>
      </c>
      <c r="AB246" s="3">
        <f>VLOOKUP($C246,'Team Fixtures'!$A$2:$Q$21,9,FALSE)</f>
        <v>0.75752599890530925</v>
      </c>
      <c r="AC246" s="3" t="str">
        <f>VLOOKUP($C246,'Team Fixtures'!$A$2:$Q$21,10,FALSE)</f>
        <v>H</v>
      </c>
      <c r="AD246" s="22">
        <f t="shared" si="71"/>
        <v>0</v>
      </c>
      <c r="AE246" s="5">
        <f t="shared" si="61"/>
        <v>0</v>
      </c>
      <c r="AF246" s="20">
        <f t="shared" si="62"/>
        <v>0</v>
      </c>
      <c r="AG246" s="3">
        <f>VLOOKUP($C246,'Team Fixtures'!$A$2:$Q$21,2,FALSE)</f>
        <v>0.82101806239737274</v>
      </c>
      <c r="AH246" s="3">
        <f>VLOOKUP($C246,'Team Fixtures'!$A$2:$Q$21,12,FALSE)</f>
        <v>5.6022408963585429E-2</v>
      </c>
      <c r="AI246" s="3">
        <f>VLOOKUP($C246,'Team Fixtures'!$A$2:$Q$21,13,FALSE)</f>
        <v>0.76499565343378728</v>
      </c>
      <c r="AJ246" s="3" t="str">
        <f>VLOOKUP($C246,'Team Fixtures'!$A$2:$Q$21,14,FALSE)</f>
        <v>H</v>
      </c>
      <c r="AK246" s="22">
        <f t="shared" si="72"/>
        <v>0</v>
      </c>
      <c r="AL246" s="5">
        <f t="shared" si="63"/>
        <v>0</v>
      </c>
      <c r="AM246" s="20">
        <f t="shared" si="64"/>
        <v>0</v>
      </c>
      <c r="AN246" s="3">
        <f>VLOOKUP($C246,'Team Fixtures'!$A$2:$Q$21,2,FALSE)</f>
        <v>0.82101806239737274</v>
      </c>
      <c r="AO246" s="3">
        <f>VLOOKUP($C246,'Team Fixtures'!$A$2:$Q$21,16,FALSE)</f>
        <v>0.52910052910052907</v>
      </c>
      <c r="AP246" s="3">
        <f>VLOOKUP($C246,'Team Fixtures'!$A$2:$Q$21,17,FALSE)</f>
        <v>0.29191753329684367</v>
      </c>
      <c r="AQ246" s="3" t="str">
        <f>VLOOKUP($C246,'Team Fixtures'!$A$2:$V$21,18,FALSE)</f>
        <v>A</v>
      </c>
      <c r="AR246" s="22">
        <f t="shared" si="73"/>
        <v>0</v>
      </c>
      <c r="AS246" s="5">
        <f t="shared" si="65"/>
        <v>0</v>
      </c>
      <c r="AT246" s="20">
        <f t="shared" si="66"/>
        <v>0</v>
      </c>
      <c r="AU246" s="3">
        <f>VLOOKUP($C246,'Team Fixtures'!$A$2:$Q$21,2,FALSE)</f>
        <v>0.82101806239737274</v>
      </c>
      <c r="AV246" s="3">
        <f>VLOOKUP($C246,'Team Fixtures'!$A$2:$V$21,20,FALSE)</f>
        <v>0.17316017316017315</v>
      </c>
      <c r="AW246" s="3">
        <f>VLOOKUP($C246,'Team Fixtures'!$A$2:$V$21,21,FALSE)</f>
        <v>0.64785788923719956</v>
      </c>
      <c r="AX246" s="3" t="str">
        <f>VLOOKUP($C246,'Team Fixtures'!$A$2:$V$21,22,FALSE)</f>
        <v>H</v>
      </c>
      <c r="AY246" s="22">
        <f t="shared" si="74"/>
        <v>0</v>
      </c>
      <c r="AZ246" s="5">
        <f t="shared" si="75"/>
        <v>0</v>
      </c>
      <c r="BA246" s="20">
        <f t="shared" si="67"/>
        <v>0</v>
      </c>
      <c r="BB246" s="15">
        <f t="shared" si="68"/>
        <v>0</v>
      </c>
    </row>
    <row r="247" spans="1:54" x14ac:dyDescent="0.25">
      <c r="A247" t="str">
        <f>'Players Full'!CU247</f>
        <v>Andrey Nascimento dos Santos</v>
      </c>
      <c r="B247" t="str">
        <f>VLOOKUP(_xlfn.CONCAT('Players Full'!AK247,'Players Full'!BV247),'Players Summarised'!$A$1:$T$1000,20,0)</f>
        <v>MID</v>
      </c>
      <c r="C247" t="str">
        <f>VLOOKUP('Players Full'!CF247,Teams!$A$1:$G$21,6,0)</f>
        <v>Chelsea</v>
      </c>
      <c r="D247">
        <f>'Players Full'!BD247/10</f>
        <v>4.5</v>
      </c>
      <c r="E247" s="10">
        <f>IFERROR(VLOOKUP($A247,'Starting Lineups'!$A$2:$C$510,3,FALSE),0)</f>
        <v>0</v>
      </c>
      <c r="F247" s="5" t="e">
        <f>VLOOKUP(A247,'Score &amp; Assist'!$A$1:$G$2000,6,0)</f>
        <v>#N/A</v>
      </c>
      <c r="G247" s="5" t="e">
        <f t="shared" si="57"/>
        <v>#N/A</v>
      </c>
      <c r="H247" s="5" t="e">
        <f t="shared" si="69"/>
        <v>#N/A</v>
      </c>
      <c r="I247" s="5" t="e">
        <f>VLOOKUP(A247,'Score &amp; Assist'!$A$1:$G$2000,7,0)</f>
        <v>#N/A</v>
      </c>
      <c r="J247" s="5" t="e">
        <f>VLOOKUP(A247,'Yellow Card'!$C$1:$E$987,3,0)</f>
        <v>#N/A</v>
      </c>
      <c r="K247" s="5">
        <f>VLOOKUP(C247,'Team Clean Sheet'!$C$2:$F$21,4,0)</f>
        <v>0.375</v>
      </c>
      <c r="L247" s="5">
        <f>VLOOKUP(C247,'Team Total Goals'!$D$2:$N$21,10,0)</f>
        <v>0.27659574468085107</v>
      </c>
      <c r="M247" s="5">
        <f>VLOOKUP(C247,'Team Total Goals'!$D$2:$N$21,11,0)</f>
        <v>3.3526628007731783E-2</v>
      </c>
      <c r="N247" s="5" t="e">
        <f>VLOOKUP(A247,'Goalkeeper Saves'!$D$2:$N$15,10,0)</f>
        <v>#N/A</v>
      </c>
      <c r="O247" s="5" t="e">
        <f>VLOOKUP(A247,'Goalkeeper Saves'!$D$2:$N$15,11,0)</f>
        <v>#N/A</v>
      </c>
      <c r="P247" s="5">
        <f>IF(B247="DEF",IFERROR(VLOOKUP(A247,'Defensive Contribution - DEF'!A245:H743,8,FALSE),'Defensive Contribution - DEF'!K$2),0)</f>
        <v>0</v>
      </c>
      <c r="Q247" s="5">
        <f>IF(B247="MID",IFERROR(VLOOKUP(A247,'Defensive Contribution - MID'!A$2:I$500,9,FALSE),'Defensive Contribution - MID'!L$2),0)</f>
        <v>0.3857500506789166</v>
      </c>
      <c r="R247" s="22">
        <f t="shared" si="70"/>
        <v>0</v>
      </c>
      <c r="S247" s="5">
        <f t="shared" si="58"/>
        <v>0</v>
      </c>
      <c r="T247" s="20">
        <f t="shared" si="59"/>
        <v>0</v>
      </c>
      <c r="U247" s="3">
        <f>VLOOKUP($C247,'Team Fixtures'!$A$2:$Q$21,2,FALSE)</f>
        <v>0.82101806239737274</v>
      </c>
      <c r="V247" s="3">
        <f>VLOOKUP($C247,'Team Fixtures'!$A$2:$Q$21,4,FALSE)</f>
        <v>6.3492063492063489E-2</v>
      </c>
      <c r="W247" s="3">
        <f>VLOOKUP($C247,'Team Fixtures'!$A$2:$Q$21,5,FALSE)</f>
        <v>0.75752599890530925</v>
      </c>
      <c r="X247" s="3" t="str">
        <f>VLOOKUP($C247,'Team Fixtures'!$A$2:$Q$21,6,FALSE)</f>
        <v>A</v>
      </c>
      <c r="Y247" s="25">
        <f t="shared" si="60"/>
        <v>0</v>
      </c>
      <c r="Z247" s="3">
        <f>VLOOKUP($C247,'Team Fixtures'!$A$2:$Q$21,2,FALSE)</f>
        <v>0.82101806239737274</v>
      </c>
      <c r="AA247" s="3">
        <f>VLOOKUP($C247,'Team Fixtures'!$A$2:$Q$21,8,FALSE)</f>
        <v>6.3492063492063489E-2</v>
      </c>
      <c r="AB247" s="3">
        <f>VLOOKUP($C247,'Team Fixtures'!$A$2:$Q$21,9,FALSE)</f>
        <v>0.75752599890530925</v>
      </c>
      <c r="AC247" s="3" t="str">
        <f>VLOOKUP($C247,'Team Fixtures'!$A$2:$Q$21,10,FALSE)</f>
        <v>H</v>
      </c>
      <c r="AD247" s="22">
        <f t="shared" si="71"/>
        <v>0</v>
      </c>
      <c r="AE247" s="5">
        <f t="shared" si="61"/>
        <v>0</v>
      </c>
      <c r="AF247" s="20">
        <f t="shared" si="62"/>
        <v>0</v>
      </c>
      <c r="AG247" s="3">
        <f>VLOOKUP($C247,'Team Fixtures'!$A$2:$Q$21,2,FALSE)</f>
        <v>0.82101806239737274</v>
      </c>
      <c r="AH247" s="3">
        <f>VLOOKUP($C247,'Team Fixtures'!$A$2:$Q$21,12,FALSE)</f>
        <v>5.6022408963585429E-2</v>
      </c>
      <c r="AI247" s="3">
        <f>VLOOKUP($C247,'Team Fixtures'!$A$2:$Q$21,13,FALSE)</f>
        <v>0.76499565343378728</v>
      </c>
      <c r="AJ247" s="3" t="str">
        <f>VLOOKUP($C247,'Team Fixtures'!$A$2:$Q$21,14,FALSE)</f>
        <v>H</v>
      </c>
      <c r="AK247" s="22">
        <f t="shared" si="72"/>
        <v>0</v>
      </c>
      <c r="AL247" s="5">
        <f t="shared" si="63"/>
        <v>0</v>
      </c>
      <c r="AM247" s="20">
        <f t="shared" si="64"/>
        <v>0</v>
      </c>
      <c r="AN247" s="3">
        <f>VLOOKUP($C247,'Team Fixtures'!$A$2:$Q$21,2,FALSE)</f>
        <v>0.82101806239737274</v>
      </c>
      <c r="AO247" s="3">
        <f>VLOOKUP($C247,'Team Fixtures'!$A$2:$Q$21,16,FALSE)</f>
        <v>0.52910052910052907</v>
      </c>
      <c r="AP247" s="3">
        <f>VLOOKUP($C247,'Team Fixtures'!$A$2:$Q$21,17,FALSE)</f>
        <v>0.29191753329684367</v>
      </c>
      <c r="AQ247" s="3" t="str">
        <f>VLOOKUP($C247,'Team Fixtures'!$A$2:$V$21,18,FALSE)</f>
        <v>A</v>
      </c>
      <c r="AR247" s="22">
        <f t="shared" si="73"/>
        <v>0</v>
      </c>
      <c r="AS247" s="5">
        <f t="shared" si="65"/>
        <v>0</v>
      </c>
      <c r="AT247" s="20">
        <f t="shared" si="66"/>
        <v>0</v>
      </c>
      <c r="AU247" s="3">
        <f>VLOOKUP($C247,'Team Fixtures'!$A$2:$Q$21,2,FALSE)</f>
        <v>0.82101806239737274</v>
      </c>
      <c r="AV247" s="3">
        <f>VLOOKUP($C247,'Team Fixtures'!$A$2:$V$21,20,FALSE)</f>
        <v>0.17316017316017315</v>
      </c>
      <c r="AW247" s="3">
        <f>VLOOKUP($C247,'Team Fixtures'!$A$2:$V$21,21,FALSE)</f>
        <v>0.64785788923719956</v>
      </c>
      <c r="AX247" s="3" t="str">
        <f>VLOOKUP($C247,'Team Fixtures'!$A$2:$V$21,22,FALSE)</f>
        <v>H</v>
      </c>
      <c r="AY247" s="22">
        <f t="shared" si="74"/>
        <v>0</v>
      </c>
      <c r="AZ247" s="5">
        <f t="shared" si="75"/>
        <v>0</v>
      </c>
      <c r="BA247" s="20">
        <f t="shared" si="67"/>
        <v>0</v>
      </c>
      <c r="BB247" s="15">
        <f t="shared" si="68"/>
        <v>0</v>
      </c>
    </row>
    <row r="248" spans="1:54" x14ac:dyDescent="0.25">
      <c r="A248" t="str">
        <f>'Players Full'!CU248</f>
        <v>DÃ¡rio LuÃ­s Essugo</v>
      </c>
      <c r="B248" t="str">
        <f>VLOOKUP(_xlfn.CONCAT('Players Full'!AK248,'Players Full'!BV248),'Players Summarised'!$A$1:$T$1000,20,0)</f>
        <v>MID</v>
      </c>
      <c r="C248" t="str">
        <f>VLOOKUP('Players Full'!CF248,Teams!$A$1:$G$21,6,0)</f>
        <v>Chelsea</v>
      </c>
      <c r="D248">
        <f>'Players Full'!BD248/10</f>
        <v>4.5</v>
      </c>
      <c r="E248" s="10">
        <f>IFERROR(VLOOKUP($A248,'Starting Lineups'!$A$2:$C$510,3,FALSE),0)</f>
        <v>0</v>
      </c>
      <c r="F248" s="5" t="e">
        <f>VLOOKUP(A248,'Score &amp; Assist'!$A$1:$G$2000,6,0)</f>
        <v>#N/A</v>
      </c>
      <c r="G248" s="5" t="e">
        <f t="shared" si="57"/>
        <v>#N/A</v>
      </c>
      <c r="H248" s="5" t="e">
        <f t="shared" si="69"/>
        <v>#N/A</v>
      </c>
      <c r="I248" s="5" t="e">
        <f>VLOOKUP(A248,'Score &amp; Assist'!$A$1:$G$2000,7,0)</f>
        <v>#N/A</v>
      </c>
      <c r="J248" s="5" t="e">
        <f>VLOOKUP(A248,'Yellow Card'!$C$1:$E$987,3,0)</f>
        <v>#N/A</v>
      </c>
      <c r="K248" s="5">
        <f>VLOOKUP(C248,'Team Clean Sheet'!$C$2:$F$21,4,0)</f>
        <v>0.375</v>
      </c>
      <c r="L248" s="5">
        <f>VLOOKUP(C248,'Team Total Goals'!$D$2:$N$21,10,0)</f>
        <v>0.27659574468085107</v>
      </c>
      <c r="M248" s="5">
        <f>VLOOKUP(C248,'Team Total Goals'!$D$2:$N$21,11,0)</f>
        <v>3.3526628007731783E-2</v>
      </c>
      <c r="N248" s="5" t="e">
        <f>VLOOKUP(A248,'Goalkeeper Saves'!$D$2:$N$15,10,0)</f>
        <v>#N/A</v>
      </c>
      <c r="O248" s="5" t="e">
        <f>VLOOKUP(A248,'Goalkeeper Saves'!$D$2:$N$15,11,0)</f>
        <v>#N/A</v>
      </c>
      <c r="P248" s="5">
        <f>IF(B248="DEF",IFERROR(VLOOKUP(A248,'Defensive Contribution - DEF'!A246:H744,8,FALSE),'Defensive Contribution - DEF'!K$2),0)</f>
        <v>0</v>
      </c>
      <c r="Q248" s="5">
        <f>IF(B248="MID",IFERROR(VLOOKUP(A248,'Defensive Contribution - MID'!A$2:I$500,9,FALSE),'Defensive Contribution - MID'!L$2),0)</f>
        <v>0.3857500506789166</v>
      </c>
      <c r="R248" s="22">
        <f t="shared" si="70"/>
        <v>0</v>
      </c>
      <c r="S248" s="5">
        <f t="shared" si="58"/>
        <v>0</v>
      </c>
      <c r="T248" s="20">
        <f t="shared" si="59"/>
        <v>0</v>
      </c>
      <c r="U248" s="3">
        <f>VLOOKUP($C248,'Team Fixtures'!$A$2:$Q$21,2,FALSE)</f>
        <v>0.82101806239737274</v>
      </c>
      <c r="V248" s="3">
        <f>VLOOKUP($C248,'Team Fixtures'!$A$2:$Q$21,4,FALSE)</f>
        <v>6.3492063492063489E-2</v>
      </c>
      <c r="W248" s="3">
        <f>VLOOKUP($C248,'Team Fixtures'!$A$2:$Q$21,5,FALSE)</f>
        <v>0.75752599890530925</v>
      </c>
      <c r="X248" s="3" t="str">
        <f>VLOOKUP($C248,'Team Fixtures'!$A$2:$Q$21,6,FALSE)</f>
        <v>A</v>
      </c>
      <c r="Y248" s="25">
        <f t="shared" si="60"/>
        <v>0</v>
      </c>
      <c r="Z248" s="3">
        <f>VLOOKUP($C248,'Team Fixtures'!$A$2:$Q$21,2,FALSE)</f>
        <v>0.82101806239737274</v>
      </c>
      <c r="AA248" s="3">
        <f>VLOOKUP($C248,'Team Fixtures'!$A$2:$Q$21,8,FALSE)</f>
        <v>6.3492063492063489E-2</v>
      </c>
      <c r="AB248" s="3">
        <f>VLOOKUP($C248,'Team Fixtures'!$A$2:$Q$21,9,FALSE)</f>
        <v>0.75752599890530925</v>
      </c>
      <c r="AC248" s="3" t="str">
        <f>VLOOKUP($C248,'Team Fixtures'!$A$2:$Q$21,10,FALSE)</f>
        <v>H</v>
      </c>
      <c r="AD248" s="22">
        <f t="shared" si="71"/>
        <v>0</v>
      </c>
      <c r="AE248" s="5">
        <f t="shared" si="61"/>
        <v>0</v>
      </c>
      <c r="AF248" s="20">
        <f t="shared" si="62"/>
        <v>0</v>
      </c>
      <c r="AG248" s="3">
        <f>VLOOKUP($C248,'Team Fixtures'!$A$2:$Q$21,2,FALSE)</f>
        <v>0.82101806239737274</v>
      </c>
      <c r="AH248" s="3">
        <f>VLOOKUP($C248,'Team Fixtures'!$A$2:$Q$21,12,FALSE)</f>
        <v>5.6022408963585429E-2</v>
      </c>
      <c r="AI248" s="3">
        <f>VLOOKUP($C248,'Team Fixtures'!$A$2:$Q$21,13,FALSE)</f>
        <v>0.76499565343378728</v>
      </c>
      <c r="AJ248" s="3" t="str">
        <f>VLOOKUP($C248,'Team Fixtures'!$A$2:$Q$21,14,FALSE)</f>
        <v>H</v>
      </c>
      <c r="AK248" s="22">
        <f t="shared" si="72"/>
        <v>0</v>
      </c>
      <c r="AL248" s="5">
        <f t="shared" si="63"/>
        <v>0</v>
      </c>
      <c r="AM248" s="20">
        <f t="shared" si="64"/>
        <v>0</v>
      </c>
      <c r="AN248" s="3">
        <f>VLOOKUP($C248,'Team Fixtures'!$A$2:$Q$21,2,FALSE)</f>
        <v>0.82101806239737274</v>
      </c>
      <c r="AO248" s="3">
        <f>VLOOKUP($C248,'Team Fixtures'!$A$2:$Q$21,16,FALSE)</f>
        <v>0.52910052910052907</v>
      </c>
      <c r="AP248" s="3">
        <f>VLOOKUP($C248,'Team Fixtures'!$A$2:$Q$21,17,FALSE)</f>
        <v>0.29191753329684367</v>
      </c>
      <c r="AQ248" s="3" t="str">
        <f>VLOOKUP($C248,'Team Fixtures'!$A$2:$V$21,18,FALSE)</f>
        <v>A</v>
      </c>
      <c r="AR248" s="22">
        <f t="shared" si="73"/>
        <v>0</v>
      </c>
      <c r="AS248" s="5">
        <f t="shared" si="65"/>
        <v>0</v>
      </c>
      <c r="AT248" s="20">
        <f t="shared" si="66"/>
        <v>0</v>
      </c>
      <c r="AU248" s="3">
        <f>VLOOKUP($C248,'Team Fixtures'!$A$2:$Q$21,2,FALSE)</f>
        <v>0.82101806239737274</v>
      </c>
      <c r="AV248" s="3">
        <f>VLOOKUP($C248,'Team Fixtures'!$A$2:$V$21,20,FALSE)</f>
        <v>0.17316017316017315</v>
      </c>
      <c r="AW248" s="3">
        <f>VLOOKUP($C248,'Team Fixtures'!$A$2:$V$21,21,FALSE)</f>
        <v>0.64785788923719956</v>
      </c>
      <c r="AX248" s="3" t="str">
        <f>VLOOKUP($C248,'Team Fixtures'!$A$2:$V$21,22,FALSE)</f>
        <v>H</v>
      </c>
      <c r="AY248" s="22">
        <f t="shared" si="74"/>
        <v>0</v>
      </c>
      <c r="AZ248" s="5">
        <f t="shared" si="75"/>
        <v>0</v>
      </c>
      <c r="BA248" s="20">
        <f t="shared" si="67"/>
        <v>0</v>
      </c>
      <c r="BB248" s="15">
        <f t="shared" si="68"/>
        <v>0</v>
      </c>
    </row>
    <row r="249" spans="1:54" x14ac:dyDescent="0.25">
      <c r="A249" t="str">
        <f>'Players Full'!CU249</f>
        <v>Kendry PÃ¡ez Andrade</v>
      </c>
      <c r="B249" t="str">
        <f>VLOOKUP(_xlfn.CONCAT('Players Full'!AK249,'Players Full'!BV249),'Players Summarised'!$A$1:$T$1000,20,0)</f>
        <v>MID</v>
      </c>
      <c r="C249" t="str">
        <f>VLOOKUP('Players Full'!CF249,Teams!$A$1:$G$21,6,0)</f>
        <v>Chelsea</v>
      </c>
      <c r="D249">
        <f>'Players Full'!BD249/10</f>
        <v>4.5</v>
      </c>
      <c r="E249" s="10">
        <f>IFERROR(VLOOKUP($A249,'Starting Lineups'!$A$2:$C$510,3,FALSE),0)</f>
        <v>0</v>
      </c>
      <c r="F249" s="5" t="e">
        <f>VLOOKUP(A249,'Score &amp; Assist'!$A$1:$G$2000,6,0)</f>
        <v>#N/A</v>
      </c>
      <c r="G249" s="5" t="e">
        <f t="shared" si="57"/>
        <v>#N/A</v>
      </c>
      <c r="H249" s="5" t="e">
        <f t="shared" si="69"/>
        <v>#N/A</v>
      </c>
      <c r="I249" s="5" t="e">
        <f>VLOOKUP(A249,'Score &amp; Assist'!$A$1:$G$2000,7,0)</f>
        <v>#N/A</v>
      </c>
      <c r="J249" s="5" t="e">
        <f>VLOOKUP(A249,'Yellow Card'!$C$1:$E$987,3,0)</f>
        <v>#N/A</v>
      </c>
      <c r="K249" s="5">
        <f>VLOOKUP(C249,'Team Clean Sheet'!$C$2:$F$21,4,0)</f>
        <v>0.375</v>
      </c>
      <c r="L249" s="5">
        <f>VLOOKUP(C249,'Team Total Goals'!$D$2:$N$21,10,0)</f>
        <v>0.27659574468085107</v>
      </c>
      <c r="M249" s="5">
        <f>VLOOKUP(C249,'Team Total Goals'!$D$2:$N$21,11,0)</f>
        <v>3.3526628007731783E-2</v>
      </c>
      <c r="N249" s="5" t="e">
        <f>VLOOKUP(A249,'Goalkeeper Saves'!$D$2:$N$15,10,0)</f>
        <v>#N/A</v>
      </c>
      <c r="O249" s="5" t="e">
        <f>VLOOKUP(A249,'Goalkeeper Saves'!$D$2:$N$15,11,0)</f>
        <v>#N/A</v>
      </c>
      <c r="P249" s="5">
        <f>IF(B249="DEF",IFERROR(VLOOKUP(A249,'Defensive Contribution - DEF'!A247:H745,8,FALSE),'Defensive Contribution - DEF'!K$2),0)</f>
        <v>0</v>
      </c>
      <c r="Q249" s="5">
        <f>IF(B249="MID",IFERROR(VLOOKUP(A249,'Defensive Contribution - MID'!A$2:I$500,9,FALSE),'Defensive Contribution - MID'!L$2),0)</f>
        <v>0.3857500506789166</v>
      </c>
      <c r="R249" s="22">
        <f t="shared" si="70"/>
        <v>0</v>
      </c>
      <c r="S249" s="5">
        <f t="shared" si="58"/>
        <v>0</v>
      </c>
      <c r="T249" s="20">
        <f t="shared" si="59"/>
        <v>0</v>
      </c>
      <c r="U249" s="3">
        <f>VLOOKUP($C249,'Team Fixtures'!$A$2:$Q$21,2,FALSE)</f>
        <v>0.82101806239737274</v>
      </c>
      <c r="V249" s="3">
        <f>VLOOKUP($C249,'Team Fixtures'!$A$2:$Q$21,4,FALSE)</f>
        <v>6.3492063492063489E-2</v>
      </c>
      <c r="W249" s="3">
        <f>VLOOKUP($C249,'Team Fixtures'!$A$2:$Q$21,5,FALSE)</f>
        <v>0.75752599890530925</v>
      </c>
      <c r="X249" s="3" t="str">
        <f>VLOOKUP($C249,'Team Fixtures'!$A$2:$Q$21,6,FALSE)</f>
        <v>A</v>
      </c>
      <c r="Y249" s="25">
        <f t="shared" si="60"/>
        <v>0</v>
      </c>
      <c r="Z249" s="3">
        <f>VLOOKUP($C249,'Team Fixtures'!$A$2:$Q$21,2,FALSE)</f>
        <v>0.82101806239737274</v>
      </c>
      <c r="AA249" s="3">
        <f>VLOOKUP($C249,'Team Fixtures'!$A$2:$Q$21,8,FALSE)</f>
        <v>6.3492063492063489E-2</v>
      </c>
      <c r="AB249" s="3">
        <f>VLOOKUP($C249,'Team Fixtures'!$A$2:$Q$21,9,FALSE)</f>
        <v>0.75752599890530925</v>
      </c>
      <c r="AC249" s="3" t="str">
        <f>VLOOKUP($C249,'Team Fixtures'!$A$2:$Q$21,10,FALSE)</f>
        <v>H</v>
      </c>
      <c r="AD249" s="22">
        <f t="shared" si="71"/>
        <v>0</v>
      </c>
      <c r="AE249" s="5">
        <f t="shared" si="61"/>
        <v>0</v>
      </c>
      <c r="AF249" s="20">
        <f t="shared" si="62"/>
        <v>0</v>
      </c>
      <c r="AG249" s="3">
        <f>VLOOKUP($C249,'Team Fixtures'!$A$2:$Q$21,2,FALSE)</f>
        <v>0.82101806239737274</v>
      </c>
      <c r="AH249" s="3">
        <f>VLOOKUP($C249,'Team Fixtures'!$A$2:$Q$21,12,FALSE)</f>
        <v>5.6022408963585429E-2</v>
      </c>
      <c r="AI249" s="3">
        <f>VLOOKUP($C249,'Team Fixtures'!$A$2:$Q$21,13,FALSE)</f>
        <v>0.76499565343378728</v>
      </c>
      <c r="AJ249" s="3" t="str">
        <f>VLOOKUP($C249,'Team Fixtures'!$A$2:$Q$21,14,FALSE)</f>
        <v>H</v>
      </c>
      <c r="AK249" s="22">
        <f t="shared" si="72"/>
        <v>0</v>
      </c>
      <c r="AL249" s="5">
        <f t="shared" si="63"/>
        <v>0</v>
      </c>
      <c r="AM249" s="20">
        <f t="shared" si="64"/>
        <v>0</v>
      </c>
      <c r="AN249" s="3">
        <f>VLOOKUP($C249,'Team Fixtures'!$A$2:$Q$21,2,FALSE)</f>
        <v>0.82101806239737274</v>
      </c>
      <c r="AO249" s="3">
        <f>VLOOKUP($C249,'Team Fixtures'!$A$2:$Q$21,16,FALSE)</f>
        <v>0.52910052910052907</v>
      </c>
      <c r="AP249" s="3">
        <f>VLOOKUP($C249,'Team Fixtures'!$A$2:$Q$21,17,FALSE)</f>
        <v>0.29191753329684367</v>
      </c>
      <c r="AQ249" s="3" t="str">
        <f>VLOOKUP($C249,'Team Fixtures'!$A$2:$V$21,18,FALSE)</f>
        <v>A</v>
      </c>
      <c r="AR249" s="22">
        <f t="shared" si="73"/>
        <v>0</v>
      </c>
      <c r="AS249" s="5">
        <f t="shared" si="65"/>
        <v>0</v>
      </c>
      <c r="AT249" s="20">
        <f t="shared" si="66"/>
        <v>0</v>
      </c>
      <c r="AU249" s="3">
        <f>VLOOKUP($C249,'Team Fixtures'!$A$2:$Q$21,2,FALSE)</f>
        <v>0.82101806239737274</v>
      </c>
      <c r="AV249" s="3">
        <f>VLOOKUP($C249,'Team Fixtures'!$A$2:$V$21,20,FALSE)</f>
        <v>0.17316017316017315</v>
      </c>
      <c r="AW249" s="3">
        <f>VLOOKUP($C249,'Team Fixtures'!$A$2:$V$21,21,FALSE)</f>
        <v>0.64785788923719956</v>
      </c>
      <c r="AX249" s="3" t="str">
        <f>VLOOKUP($C249,'Team Fixtures'!$A$2:$V$21,22,FALSE)</f>
        <v>H</v>
      </c>
      <c r="AY249" s="22">
        <f t="shared" si="74"/>
        <v>0</v>
      </c>
      <c r="AZ249" s="5">
        <f t="shared" si="75"/>
        <v>0</v>
      </c>
      <c r="BA249" s="20">
        <f t="shared" si="67"/>
        <v>0</v>
      </c>
      <c r="BB249" s="15">
        <f t="shared" si="68"/>
        <v>0</v>
      </c>
    </row>
    <row r="250" spans="1:54" x14ac:dyDescent="0.25">
      <c r="A250" t="str">
        <f>'Players Full'!CU250</f>
        <v>Joao Pedro</v>
      </c>
      <c r="B250" t="str">
        <f>VLOOKUP(_xlfn.CONCAT('Players Full'!AK250,'Players Full'!BV250),'Players Summarised'!$A$1:$T$1000,20,0)</f>
        <v>FWD</v>
      </c>
      <c r="C250" t="str">
        <f>VLOOKUP('Players Full'!CF250,Teams!$A$1:$G$21,6,0)</f>
        <v>Chelsea</v>
      </c>
      <c r="D250">
        <f>'Players Full'!BD250/10</f>
        <v>7.5</v>
      </c>
      <c r="E250" s="10">
        <f>IFERROR(VLOOKUP($A250,'Starting Lineups'!$A$2:$C$510,3,FALSE),0)</f>
        <v>1</v>
      </c>
      <c r="F250" s="5">
        <f>VLOOKUP(A250,'Score &amp; Assist'!$A$1:$G$2000,6,0)</f>
        <v>0.3968253968253968</v>
      </c>
      <c r="G250" s="5">
        <f t="shared" si="57"/>
        <v>0.05</v>
      </c>
      <c r="H250" s="5">
        <f t="shared" si="69"/>
        <v>0.01</v>
      </c>
      <c r="I250" s="5">
        <f>VLOOKUP(A250,'Score &amp; Assist'!$A$1:$G$2000,7,0)</f>
        <v>0.19047619047619047</v>
      </c>
      <c r="J250" s="5">
        <f>VLOOKUP(A250,'Yellow Card'!$C$1:$E$987,3,0)</f>
        <v>0.19047619047619047</v>
      </c>
      <c r="K250" s="5">
        <f>VLOOKUP(C250,'Team Clean Sheet'!$C$2:$F$21,4,0)</f>
        <v>0.375</v>
      </c>
      <c r="L250" s="5">
        <f>VLOOKUP(C250,'Team Total Goals'!$D$2:$N$21,10,0)</f>
        <v>0.27659574468085107</v>
      </c>
      <c r="M250" s="5">
        <f>VLOOKUP(C250,'Team Total Goals'!$D$2:$N$21,11,0)</f>
        <v>3.3526628007731783E-2</v>
      </c>
      <c r="N250" s="5" t="e">
        <f>VLOOKUP(A250,'Goalkeeper Saves'!$D$2:$N$15,10,0)</f>
        <v>#N/A</v>
      </c>
      <c r="O250" s="5" t="e">
        <f>VLOOKUP(A250,'Goalkeeper Saves'!$D$2:$N$15,11,0)</f>
        <v>#N/A</v>
      </c>
      <c r="P250" s="5">
        <f>IF(B250="DEF",IFERROR(VLOOKUP(A250,'Defensive Contribution - DEF'!A248:H746,8,FALSE),'Defensive Contribution - DEF'!K$2),0)</f>
        <v>0</v>
      </c>
      <c r="Q250" s="5">
        <f>IF(B250="MID",IFERROR(VLOOKUP(A250,'Defensive Contribution - MID'!A$2:I$500,9,FALSE),'Defensive Contribution - MID'!L$2),0)</f>
        <v>0</v>
      </c>
      <c r="R250" s="22">
        <f t="shared" si="70"/>
        <v>4.2082539682539677</v>
      </c>
      <c r="S250" s="5">
        <f t="shared" si="58"/>
        <v>7.7947549841269836E-2</v>
      </c>
      <c r="T250" s="20">
        <f t="shared" si="59"/>
        <v>4.3641490679365074</v>
      </c>
      <c r="U250" s="3">
        <f>VLOOKUP($C250,'Team Fixtures'!$A$2:$Q$21,2,FALSE)</f>
        <v>0.82101806239737274</v>
      </c>
      <c r="V250" s="3">
        <f>VLOOKUP($C250,'Team Fixtures'!$A$2:$Q$21,4,FALSE)</f>
        <v>6.3492063492063489E-2</v>
      </c>
      <c r="W250" s="3">
        <f>VLOOKUP($C250,'Team Fixtures'!$A$2:$Q$21,5,FALSE)</f>
        <v>0.75752599890530925</v>
      </c>
      <c r="X250" s="3" t="str">
        <f>VLOOKUP($C250,'Team Fixtures'!$A$2:$Q$21,6,FALSE)</f>
        <v>A</v>
      </c>
      <c r="Y250" s="25">
        <f t="shared" si="60"/>
        <v>1.4318635300234916</v>
      </c>
      <c r="Z250" s="3">
        <f>VLOOKUP($C250,'Team Fixtures'!$A$2:$Q$21,2,FALSE)</f>
        <v>0.82101806239737274</v>
      </c>
      <c r="AA250" s="3">
        <f>VLOOKUP($C250,'Team Fixtures'!$A$2:$Q$21,8,FALSE)</f>
        <v>6.3492063492063489E-2</v>
      </c>
      <c r="AB250" s="3">
        <f>VLOOKUP($C250,'Team Fixtures'!$A$2:$Q$21,9,FALSE)</f>
        <v>0.75752599890530925</v>
      </c>
      <c r="AC250" s="3" t="str">
        <f>VLOOKUP($C250,'Team Fixtures'!$A$2:$Q$21,10,FALSE)</f>
        <v>H</v>
      </c>
      <c r="AD250" s="22">
        <f t="shared" si="71"/>
        <v>4.8797979638349851</v>
      </c>
      <c r="AE250" s="5">
        <f t="shared" si="61"/>
        <v>9.3743607705326526E-2</v>
      </c>
      <c r="AF250" s="20">
        <f t="shared" si="62"/>
        <v>5.0672851792456379</v>
      </c>
      <c r="AG250" s="3">
        <f>VLOOKUP($C250,'Team Fixtures'!$A$2:$Q$21,2,FALSE)</f>
        <v>0.82101806239737274</v>
      </c>
      <c r="AH250" s="3">
        <f>VLOOKUP($C250,'Team Fixtures'!$A$2:$Q$21,12,FALSE)</f>
        <v>5.6022408963585429E-2</v>
      </c>
      <c r="AI250" s="3">
        <f>VLOOKUP($C250,'Team Fixtures'!$A$2:$Q$21,13,FALSE)</f>
        <v>0.76499565343378728</v>
      </c>
      <c r="AJ250" s="3" t="str">
        <f>VLOOKUP($C250,'Team Fixtures'!$A$2:$Q$21,14,FALSE)</f>
        <v>H</v>
      </c>
      <c r="AK250" s="22">
        <f t="shared" si="72"/>
        <v>4.8799583967235032</v>
      </c>
      <c r="AL250" s="5">
        <f t="shared" si="63"/>
        <v>9.3747381407730243E-2</v>
      </c>
      <c r="AM250" s="20">
        <f t="shared" si="64"/>
        <v>5.0674531595389638</v>
      </c>
      <c r="AN250" s="3">
        <f>VLOOKUP($C250,'Team Fixtures'!$A$2:$Q$21,2,FALSE)</f>
        <v>0.82101806239737274</v>
      </c>
      <c r="AO250" s="3">
        <f>VLOOKUP($C250,'Team Fixtures'!$A$2:$Q$21,16,FALSE)</f>
        <v>0.52910052910052907</v>
      </c>
      <c r="AP250" s="3">
        <f>VLOOKUP($C250,'Team Fixtures'!$A$2:$Q$21,17,FALSE)</f>
        <v>0.29191753329684367</v>
      </c>
      <c r="AQ250" s="3" t="str">
        <f>VLOOKUP($C250,'Team Fixtures'!$A$2:$V$21,18,FALSE)</f>
        <v>A</v>
      </c>
      <c r="AR250" s="22">
        <f t="shared" si="73"/>
        <v>4.1982536515363433</v>
      </c>
      <c r="AS250" s="5">
        <f t="shared" si="65"/>
        <v>7.7712322391437869E-2</v>
      </c>
      <c r="AT250" s="20">
        <f t="shared" si="66"/>
        <v>4.3536782963192193</v>
      </c>
      <c r="AU250" s="3">
        <f>VLOOKUP($C250,'Team Fixtures'!$A$2:$Q$21,2,FALSE)</f>
        <v>0.82101806239737274</v>
      </c>
      <c r="AV250" s="3">
        <f>VLOOKUP($C250,'Team Fixtures'!$A$2:$V$21,20,FALSE)</f>
        <v>0.17316017316017315</v>
      </c>
      <c r="AW250" s="3">
        <f>VLOOKUP($C250,'Team Fixtures'!$A$2:$V$21,21,FALSE)</f>
        <v>0.64785788923719956</v>
      </c>
      <c r="AX250" s="3" t="str">
        <f>VLOOKUP($C250,'Team Fixtures'!$A$2:$V$21,22,FALSE)</f>
        <v>H</v>
      </c>
      <c r="AY250" s="22">
        <f t="shared" si="74"/>
        <v>4.8774425173353793</v>
      </c>
      <c r="AZ250" s="5">
        <f t="shared" si="75"/>
        <v>9.3688202892762792E-2</v>
      </c>
      <c r="BA250" s="20">
        <f t="shared" si="67"/>
        <v>5.0648189231209049</v>
      </c>
      <c r="BB250" s="15">
        <f t="shared" si="68"/>
        <v>16.639009314196507</v>
      </c>
    </row>
    <row r="251" spans="1:54" x14ac:dyDescent="0.25">
      <c r="A251" t="str">
        <f>'Players Full'!CU251</f>
        <v>Liam Delap</v>
      </c>
      <c r="B251" t="str">
        <f>VLOOKUP(_xlfn.CONCAT('Players Full'!AK251,'Players Full'!BV251),'Players Summarised'!$A$1:$T$1000,20,0)</f>
        <v>FWD</v>
      </c>
      <c r="C251" t="str">
        <f>VLOOKUP('Players Full'!CF251,Teams!$A$1:$G$21,6,0)</f>
        <v>Chelsea</v>
      </c>
      <c r="D251">
        <f>'Players Full'!BD251/10</f>
        <v>6.5</v>
      </c>
      <c r="E251" s="10">
        <f>IFERROR(VLOOKUP($A251,'Starting Lineups'!$A$2:$C$510,3,FALSE),0)</f>
        <v>0</v>
      </c>
      <c r="F251" s="5">
        <f>VLOOKUP(A251,'Score &amp; Assist'!$A$1:$G$2000,6,0)</f>
        <v>0.3968253968253968</v>
      </c>
      <c r="G251" s="5">
        <f t="shared" si="57"/>
        <v>0.05</v>
      </c>
      <c r="H251" s="5">
        <f t="shared" si="69"/>
        <v>0.01</v>
      </c>
      <c r="I251" s="5">
        <f>VLOOKUP(A251,'Score &amp; Assist'!$A$1:$G$2000,7,0)</f>
        <v>0.11904761904761904</v>
      </c>
      <c r="J251" s="5">
        <f>VLOOKUP(A251,'Yellow Card'!$C$1:$E$987,3,0)</f>
        <v>0.23809523809523808</v>
      </c>
      <c r="K251" s="5">
        <f>VLOOKUP(C251,'Team Clean Sheet'!$C$2:$F$21,4,0)</f>
        <v>0.375</v>
      </c>
      <c r="L251" s="5">
        <f>VLOOKUP(C251,'Team Total Goals'!$D$2:$N$21,10,0)</f>
        <v>0.27659574468085107</v>
      </c>
      <c r="M251" s="5">
        <f>VLOOKUP(C251,'Team Total Goals'!$D$2:$N$21,11,0)</f>
        <v>3.3526628007731783E-2</v>
      </c>
      <c r="N251" s="5" t="e">
        <f>VLOOKUP(A251,'Goalkeeper Saves'!$D$2:$N$15,10,0)</f>
        <v>#N/A</v>
      </c>
      <c r="O251" s="5" t="e">
        <f>VLOOKUP(A251,'Goalkeeper Saves'!$D$2:$N$15,11,0)</f>
        <v>#N/A</v>
      </c>
      <c r="P251" s="5">
        <f>IF(B251="DEF",IFERROR(VLOOKUP(A251,'Defensive Contribution - DEF'!A249:H747,8,FALSE),'Defensive Contribution - DEF'!K$2),0)</f>
        <v>0</v>
      </c>
      <c r="Q251" s="5">
        <f>IF(B251="MID",IFERROR(VLOOKUP(A251,'Defensive Contribution - MID'!A$2:I$500,9,FALSE),'Defensive Contribution - MID'!L$2),0)</f>
        <v>0</v>
      </c>
      <c r="R251" s="22">
        <f t="shared" si="70"/>
        <v>0</v>
      </c>
      <c r="S251" s="5">
        <f t="shared" si="58"/>
        <v>0</v>
      </c>
      <c r="T251" s="20">
        <f t="shared" si="59"/>
        <v>0</v>
      </c>
      <c r="U251" s="3">
        <f>VLOOKUP($C251,'Team Fixtures'!$A$2:$Q$21,2,FALSE)</f>
        <v>0.82101806239737274</v>
      </c>
      <c r="V251" s="3">
        <f>VLOOKUP($C251,'Team Fixtures'!$A$2:$Q$21,4,FALSE)</f>
        <v>6.3492063492063489E-2</v>
      </c>
      <c r="W251" s="3">
        <f>VLOOKUP($C251,'Team Fixtures'!$A$2:$Q$21,5,FALSE)</f>
        <v>0.75752599890530925</v>
      </c>
      <c r="X251" s="3" t="str">
        <f>VLOOKUP($C251,'Team Fixtures'!$A$2:$Q$21,6,FALSE)</f>
        <v>A</v>
      </c>
      <c r="Y251" s="25">
        <f t="shared" si="60"/>
        <v>0</v>
      </c>
      <c r="Z251" s="3">
        <f>VLOOKUP($C251,'Team Fixtures'!$A$2:$Q$21,2,FALSE)</f>
        <v>0.82101806239737274</v>
      </c>
      <c r="AA251" s="3">
        <f>VLOOKUP($C251,'Team Fixtures'!$A$2:$Q$21,8,FALSE)</f>
        <v>6.3492063492063489E-2</v>
      </c>
      <c r="AB251" s="3">
        <f>VLOOKUP($C251,'Team Fixtures'!$A$2:$Q$21,9,FALSE)</f>
        <v>0.75752599890530925</v>
      </c>
      <c r="AC251" s="3" t="str">
        <f>VLOOKUP($C251,'Team Fixtures'!$A$2:$Q$21,10,FALSE)</f>
        <v>H</v>
      </c>
      <c r="AD251" s="22">
        <f t="shared" si="71"/>
        <v>0</v>
      </c>
      <c r="AE251" s="5">
        <f t="shared" si="61"/>
        <v>0</v>
      </c>
      <c r="AF251" s="20">
        <f t="shared" si="62"/>
        <v>0</v>
      </c>
      <c r="AG251" s="3">
        <f>VLOOKUP($C251,'Team Fixtures'!$A$2:$Q$21,2,FALSE)</f>
        <v>0.82101806239737274</v>
      </c>
      <c r="AH251" s="3">
        <f>VLOOKUP($C251,'Team Fixtures'!$A$2:$Q$21,12,FALSE)</f>
        <v>5.6022408963585429E-2</v>
      </c>
      <c r="AI251" s="3">
        <f>VLOOKUP($C251,'Team Fixtures'!$A$2:$Q$21,13,FALSE)</f>
        <v>0.76499565343378728</v>
      </c>
      <c r="AJ251" s="3" t="str">
        <f>VLOOKUP($C251,'Team Fixtures'!$A$2:$Q$21,14,FALSE)</f>
        <v>H</v>
      </c>
      <c r="AK251" s="22">
        <f t="shared" si="72"/>
        <v>0</v>
      </c>
      <c r="AL251" s="5">
        <f t="shared" si="63"/>
        <v>0</v>
      </c>
      <c r="AM251" s="20">
        <f t="shared" si="64"/>
        <v>0</v>
      </c>
      <c r="AN251" s="3">
        <f>VLOOKUP($C251,'Team Fixtures'!$A$2:$Q$21,2,FALSE)</f>
        <v>0.82101806239737274</v>
      </c>
      <c r="AO251" s="3">
        <f>VLOOKUP($C251,'Team Fixtures'!$A$2:$Q$21,16,FALSE)</f>
        <v>0.52910052910052907</v>
      </c>
      <c r="AP251" s="3">
        <f>VLOOKUP($C251,'Team Fixtures'!$A$2:$Q$21,17,FALSE)</f>
        <v>0.29191753329684367</v>
      </c>
      <c r="AQ251" s="3" t="str">
        <f>VLOOKUP($C251,'Team Fixtures'!$A$2:$V$21,18,FALSE)</f>
        <v>A</v>
      </c>
      <c r="AR251" s="22">
        <f t="shared" si="73"/>
        <v>0</v>
      </c>
      <c r="AS251" s="5">
        <f t="shared" si="65"/>
        <v>0</v>
      </c>
      <c r="AT251" s="20">
        <f t="shared" si="66"/>
        <v>0</v>
      </c>
      <c r="AU251" s="3">
        <f>VLOOKUP($C251,'Team Fixtures'!$A$2:$Q$21,2,FALSE)</f>
        <v>0.82101806239737274</v>
      </c>
      <c r="AV251" s="3">
        <f>VLOOKUP($C251,'Team Fixtures'!$A$2:$V$21,20,FALSE)</f>
        <v>0.17316017316017315</v>
      </c>
      <c r="AW251" s="3">
        <f>VLOOKUP($C251,'Team Fixtures'!$A$2:$V$21,21,FALSE)</f>
        <v>0.64785788923719956</v>
      </c>
      <c r="AX251" s="3" t="str">
        <f>VLOOKUP($C251,'Team Fixtures'!$A$2:$V$21,22,FALSE)</f>
        <v>H</v>
      </c>
      <c r="AY251" s="22">
        <f t="shared" si="74"/>
        <v>0</v>
      </c>
      <c r="AZ251" s="5">
        <f t="shared" si="75"/>
        <v>0</v>
      </c>
      <c r="BA251" s="20">
        <f t="shared" si="67"/>
        <v>0</v>
      </c>
      <c r="BB251" s="15">
        <f t="shared" si="68"/>
        <v>0</v>
      </c>
    </row>
    <row r="252" spans="1:54" x14ac:dyDescent="0.25">
      <c r="A252" t="str">
        <f>'Players Full'!CU252</f>
        <v>Nicolas Jackson</v>
      </c>
      <c r="B252" t="str">
        <f>VLOOKUP(_xlfn.CONCAT('Players Full'!AK252,'Players Full'!BV252),'Players Summarised'!$A$1:$T$1000,20,0)</f>
        <v>FWD</v>
      </c>
      <c r="C252" t="str">
        <f>VLOOKUP('Players Full'!CF252,Teams!$A$1:$G$21,6,0)</f>
        <v>Chelsea</v>
      </c>
      <c r="D252">
        <f>'Players Full'!BD252/10</f>
        <v>6.5</v>
      </c>
      <c r="E252" s="10">
        <f>IFERROR(VLOOKUP($A252,'Starting Lineups'!$A$2:$C$510,3,FALSE),0)</f>
        <v>0</v>
      </c>
      <c r="F252" s="5">
        <f>VLOOKUP(A252,'Score &amp; Assist'!$A$1:$G$2000,6,0)</f>
        <v>0.3968253968253968</v>
      </c>
      <c r="G252" s="5">
        <f t="shared" si="57"/>
        <v>0.05</v>
      </c>
      <c r="H252" s="5">
        <f t="shared" si="69"/>
        <v>0.01</v>
      </c>
      <c r="I252" s="5">
        <f>VLOOKUP(A252,'Score &amp; Assist'!$A$1:$G$2000,7,0)</f>
        <v>0.13605442176870747</v>
      </c>
      <c r="J252" s="5">
        <f>VLOOKUP(A252,'Yellow Card'!$C$1:$E$987,3,0)</f>
        <v>0.25396825396825395</v>
      </c>
      <c r="K252" s="5">
        <f>VLOOKUP(C252,'Team Clean Sheet'!$C$2:$F$21,4,0)</f>
        <v>0.375</v>
      </c>
      <c r="L252" s="5">
        <f>VLOOKUP(C252,'Team Total Goals'!$D$2:$N$21,10,0)</f>
        <v>0.27659574468085107</v>
      </c>
      <c r="M252" s="5">
        <f>VLOOKUP(C252,'Team Total Goals'!$D$2:$N$21,11,0)</f>
        <v>3.3526628007731783E-2</v>
      </c>
      <c r="N252" s="5" t="e">
        <f>VLOOKUP(A252,'Goalkeeper Saves'!$D$2:$N$15,10,0)</f>
        <v>#N/A</v>
      </c>
      <c r="O252" s="5" t="e">
        <f>VLOOKUP(A252,'Goalkeeper Saves'!$D$2:$N$15,11,0)</f>
        <v>#N/A</v>
      </c>
      <c r="P252" s="5">
        <f>IF(B252="DEF",IFERROR(VLOOKUP(A252,'Defensive Contribution - DEF'!A250:H748,8,FALSE),'Defensive Contribution - DEF'!K$2),0)</f>
        <v>0</v>
      </c>
      <c r="Q252" s="5">
        <f>IF(B252="MID",IFERROR(VLOOKUP(A252,'Defensive Contribution - MID'!A$2:I$500,9,FALSE),'Defensive Contribution - MID'!L$2),0)</f>
        <v>0</v>
      </c>
      <c r="R252" s="22">
        <f t="shared" si="70"/>
        <v>0</v>
      </c>
      <c r="S252" s="5">
        <f t="shared" si="58"/>
        <v>0</v>
      </c>
      <c r="T252" s="20">
        <f t="shared" si="59"/>
        <v>0</v>
      </c>
      <c r="U252" s="3">
        <f>VLOOKUP($C252,'Team Fixtures'!$A$2:$Q$21,2,FALSE)</f>
        <v>0.82101806239737274</v>
      </c>
      <c r="V252" s="3">
        <f>VLOOKUP($C252,'Team Fixtures'!$A$2:$Q$21,4,FALSE)</f>
        <v>6.3492063492063489E-2</v>
      </c>
      <c r="W252" s="3">
        <f>VLOOKUP($C252,'Team Fixtures'!$A$2:$Q$21,5,FALSE)</f>
        <v>0.75752599890530925</v>
      </c>
      <c r="X252" s="3" t="str">
        <f>VLOOKUP($C252,'Team Fixtures'!$A$2:$Q$21,6,FALSE)</f>
        <v>A</v>
      </c>
      <c r="Y252" s="25">
        <f t="shared" si="60"/>
        <v>0</v>
      </c>
      <c r="Z252" s="3">
        <f>VLOOKUP($C252,'Team Fixtures'!$A$2:$Q$21,2,FALSE)</f>
        <v>0.82101806239737274</v>
      </c>
      <c r="AA252" s="3">
        <f>VLOOKUP($C252,'Team Fixtures'!$A$2:$Q$21,8,FALSE)</f>
        <v>6.3492063492063489E-2</v>
      </c>
      <c r="AB252" s="3">
        <f>VLOOKUP($C252,'Team Fixtures'!$A$2:$Q$21,9,FALSE)</f>
        <v>0.75752599890530925</v>
      </c>
      <c r="AC252" s="3" t="str">
        <f>VLOOKUP($C252,'Team Fixtures'!$A$2:$Q$21,10,FALSE)</f>
        <v>H</v>
      </c>
      <c r="AD252" s="22">
        <f t="shared" si="71"/>
        <v>0</v>
      </c>
      <c r="AE252" s="5">
        <f t="shared" si="61"/>
        <v>0</v>
      </c>
      <c r="AF252" s="20">
        <f t="shared" si="62"/>
        <v>0</v>
      </c>
      <c r="AG252" s="3">
        <f>VLOOKUP($C252,'Team Fixtures'!$A$2:$Q$21,2,FALSE)</f>
        <v>0.82101806239737274</v>
      </c>
      <c r="AH252" s="3">
        <f>VLOOKUP($C252,'Team Fixtures'!$A$2:$Q$21,12,FALSE)</f>
        <v>5.6022408963585429E-2</v>
      </c>
      <c r="AI252" s="3">
        <f>VLOOKUP($C252,'Team Fixtures'!$A$2:$Q$21,13,FALSE)</f>
        <v>0.76499565343378728</v>
      </c>
      <c r="AJ252" s="3" t="str">
        <f>VLOOKUP($C252,'Team Fixtures'!$A$2:$Q$21,14,FALSE)</f>
        <v>H</v>
      </c>
      <c r="AK252" s="22">
        <f t="shared" si="72"/>
        <v>0</v>
      </c>
      <c r="AL252" s="5">
        <f t="shared" si="63"/>
        <v>0</v>
      </c>
      <c r="AM252" s="20">
        <f t="shared" si="64"/>
        <v>0</v>
      </c>
      <c r="AN252" s="3">
        <f>VLOOKUP($C252,'Team Fixtures'!$A$2:$Q$21,2,FALSE)</f>
        <v>0.82101806239737274</v>
      </c>
      <c r="AO252" s="3">
        <f>VLOOKUP($C252,'Team Fixtures'!$A$2:$Q$21,16,FALSE)</f>
        <v>0.52910052910052907</v>
      </c>
      <c r="AP252" s="3">
        <f>VLOOKUP($C252,'Team Fixtures'!$A$2:$Q$21,17,FALSE)</f>
        <v>0.29191753329684367</v>
      </c>
      <c r="AQ252" s="3" t="str">
        <f>VLOOKUP($C252,'Team Fixtures'!$A$2:$V$21,18,FALSE)</f>
        <v>A</v>
      </c>
      <c r="AR252" s="22">
        <f t="shared" si="73"/>
        <v>0</v>
      </c>
      <c r="AS252" s="5">
        <f t="shared" si="65"/>
        <v>0</v>
      </c>
      <c r="AT252" s="20">
        <f t="shared" si="66"/>
        <v>0</v>
      </c>
      <c r="AU252" s="3">
        <f>VLOOKUP($C252,'Team Fixtures'!$A$2:$Q$21,2,FALSE)</f>
        <v>0.82101806239737274</v>
      </c>
      <c r="AV252" s="3">
        <f>VLOOKUP($C252,'Team Fixtures'!$A$2:$V$21,20,FALSE)</f>
        <v>0.17316017316017315</v>
      </c>
      <c r="AW252" s="3">
        <f>VLOOKUP($C252,'Team Fixtures'!$A$2:$V$21,21,FALSE)</f>
        <v>0.64785788923719956</v>
      </c>
      <c r="AX252" s="3" t="str">
        <f>VLOOKUP($C252,'Team Fixtures'!$A$2:$V$21,22,FALSE)</f>
        <v>H</v>
      </c>
      <c r="AY252" s="22">
        <f t="shared" si="74"/>
        <v>0</v>
      </c>
      <c r="AZ252" s="5">
        <f t="shared" si="75"/>
        <v>0</v>
      </c>
      <c r="BA252" s="20">
        <f t="shared" si="67"/>
        <v>0</v>
      </c>
      <c r="BB252" s="15">
        <f t="shared" si="68"/>
        <v>0</v>
      </c>
    </row>
    <row r="253" spans="1:54" x14ac:dyDescent="0.25">
      <c r="A253" t="str">
        <f>'Players Full'!CU253</f>
        <v>Marc Guiu Paz</v>
      </c>
      <c r="B253" t="str">
        <f>VLOOKUP(_xlfn.CONCAT('Players Full'!AK253,'Players Full'!BV253),'Players Summarised'!$A$1:$T$1000,20,0)</f>
        <v>FWD</v>
      </c>
      <c r="C253" t="str">
        <f>VLOOKUP('Players Full'!CF253,Teams!$A$1:$G$21,6,0)</f>
        <v>Chelsea</v>
      </c>
      <c r="D253">
        <f>'Players Full'!BD253/10</f>
        <v>4.5</v>
      </c>
      <c r="E253" s="10">
        <f>IFERROR(VLOOKUP($A253,'Starting Lineups'!$A$2:$C$510,3,FALSE),0)</f>
        <v>0</v>
      </c>
      <c r="F253" s="5" t="e">
        <f>VLOOKUP(A253,'Score &amp; Assist'!$A$1:$G$2000,6,0)</f>
        <v>#N/A</v>
      </c>
      <c r="G253" s="5" t="e">
        <f t="shared" si="57"/>
        <v>#N/A</v>
      </c>
      <c r="H253" s="5" t="e">
        <f t="shared" si="69"/>
        <v>#N/A</v>
      </c>
      <c r="I253" s="5" t="e">
        <f>VLOOKUP(A253,'Score &amp; Assist'!$A$1:$G$2000,7,0)</f>
        <v>#N/A</v>
      </c>
      <c r="J253" s="5" t="e">
        <f>VLOOKUP(A253,'Yellow Card'!$C$1:$E$987,3,0)</f>
        <v>#N/A</v>
      </c>
      <c r="K253" s="5">
        <f>VLOOKUP(C253,'Team Clean Sheet'!$C$2:$F$21,4,0)</f>
        <v>0.375</v>
      </c>
      <c r="L253" s="5">
        <f>VLOOKUP(C253,'Team Total Goals'!$D$2:$N$21,10,0)</f>
        <v>0.27659574468085107</v>
      </c>
      <c r="M253" s="5">
        <f>VLOOKUP(C253,'Team Total Goals'!$D$2:$N$21,11,0)</f>
        <v>3.3526628007731783E-2</v>
      </c>
      <c r="N253" s="5" t="e">
        <f>VLOOKUP(A253,'Goalkeeper Saves'!$D$2:$N$15,10,0)</f>
        <v>#N/A</v>
      </c>
      <c r="O253" s="5" t="e">
        <f>VLOOKUP(A253,'Goalkeeper Saves'!$D$2:$N$15,11,0)</f>
        <v>#N/A</v>
      </c>
      <c r="P253" s="5">
        <f>IF(B253="DEF",IFERROR(VLOOKUP(A253,'Defensive Contribution - DEF'!A251:H749,8,FALSE),'Defensive Contribution - DEF'!K$2),0)</f>
        <v>0</v>
      </c>
      <c r="Q253" s="5">
        <f>IF(B253="MID",IFERROR(VLOOKUP(A253,'Defensive Contribution - MID'!A$2:I$500,9,FALSE),'Defensive Contribution - MID'!L$2),0)</f>
        <v>0</v>
      </c>
      <c r="R253" s="22">
        <f t="shared" si="70"/>
        <v>0</v>
      </c>
      <c r="S253" s="5">
        <f t="shared" si="58"/>
        <v>0</v>
      </c>
      <c r="T253" s="20">
        <f t="shared" si="59"/>
        <v>0</v>
      </c>
      <c r="U253" s="3">
        <f>VLOOKUP($C253,'Team Fixtures'!$A$2:$Q$21,2,FALSE)</f>
        <v>0.82101806239737274</v>
      </c>
      <c r="V253" s="3">
        <f>VLOOKUP($C253,'Team Fixtures'!$A$2:$Q$21,4,FALSE)</f>
        <v>6.3492063492063489E-2</v>
      </c>
      <c r="W253" s="3">
        <f>VLOOKUP($C253,'Team Fixtures'!$A$2:$Q$21,5,FALSE)</f>
        <v>0.75752599890530925</v>
      </c>
      <c r="X253" s="3" t="str">
        <f>VLOOKUP($C253,'Team Fixtures'!$A$2:$Q$21,6,FALSE)</f>
        <v>A</v>
      </c>
      <c r="Y253" s="25">
        <f t="shared" si="60"/>
        <v>0</v>
      </c>
      <c r="Z253" s="3">
        <f>VLOOKUP($C253,'Team Fixtures'!$A$2:$Q$21,2,FALSE)</f>
        <v>0.82101806239737274</v>
      </c>
      <c r="AA253" s="3">
        <f>VLOOKUP($C253,'Team Fixtures'!$A$2:$Q$21,8,FALSE)</f>
        <v>6.3492063492063489E-2</v>
      </c>
      <c r="AB253" s="3">
        <f>VLOOKUP($C253,'Team Fixtures'!$A$2:$Q$21,9,FALSE)</f>
        <v>0.75752599890530925</v>
      </c>
      <c r="AC253" s="3" t="str">
        <f>VLOOKUP($C253,'Team Fixtures'!$A$2:$Q$21,10,FALSE)</f>
        <v>H</v>
      </c>
      <c r="AD253" s="22">
        <f t="shared" si="71"/>
        <v>0</v>
      </c>
      <c r="AE253" s="5">
        <f t="shared" si="61"/>
        <v>0</v>
      </c>
      <c r="AF253" s="20">
        <f t="shared" si="62"/>
        <v>0</v>
      </c>
      <c r="AG253" s="3">
        <f>VLOOKUP($C253,'Team Fixtures'!$A$2:$Q$21,2,FALSE)</f>
        <v>0.82101806239737274</v>
      </c>
      <c r="AH253" s="3">
        <f>VLOOKUP($C253,'Team Fixtures'!$A$2:$Q$21,12,FALSE)</f>
        <v>5.6022408963585429E-2</v>
      </c>
      <c r="AI253" s="3">
        <f>VLOOKUP($C253,'Team Fixtures'!$A$2:$Q$21,13,FALSE)</f>
        <v>0.76499565343378728</v>
      </c>
      <c r="AJ253" s="3" t="str">
        <f>VLOOKUP($C253,'Team Fixtures'!$A$2:$Q$21,14,FALSE)</f>
        <v>H</v>
      </c>
      <c r="AK253" s="22">
        <f t="shared" si="72"/>
        <v>0</v>
      </c>
      <c r="AL253" s="5">
        <f t="shared" si="63"/>
        <v>0</v>
      </c>
      <c r="AM253" s="20">
        <f t="shared" si="64"/>
        <v>0</v>
      </c>
      <c r="AN253" s="3">
        <f>VLOOKUP($C253,'Team Fixtures'!$A$2:$Q$21,2,FALSE)</f>
        <v>0.82101806239737274</v>
      </c>
      <c r="AO253" s="3">
        <f>VLOOKUP($C253,'Team Fixtures'!$A$2:$Q$21,16,FALSE)</f>
        <v>0.52910052910052907</v>
      </c>
      <c r="AP253" s="3">
        <f>VLOOKUP($C253,'Team Fixtures'!$A$2:$Q$21,17,FALSE)</f>
        <v>0.29191753329684367</v>
      </c>
      <c r="AQ253" s="3" t="str">
        <f>VLOOKUP($C253,'Team Fixtures'!$A$2:$V$21,18,FALSE)</f>
        <v>A</v>
      </c>
      <c r="AR253" s="22">
        <f t="shared" si="73"/>
        <v>0</v>
      </c>
      <c r="AS253" s="5">
        <f t="shared" si="65"/>
        <v>0</v>
      </c>
      <c r="AT253" s="20">
        <f t="shared" si="66"/>
        <v>0</v>
      </c>
      <c r="AU253" s="3">
        <f>VLOOKUP($C253,'Team Fixtures'!$A$2:$Q$21,2,FALSE)</f>
        <v>0.82101806239737274</v>
      </c>
      <c r="AV253" s="3">
        <f>VLOOKUP($C253,'Team Fixtures'!$A$2:$V$21,20,FALSE)</f>
        <v>0.17316017316017315</v>
      </c>
      <c r="AW253" s="3">
        <f>VLOOKUP($C253,'Team Fixtures'!$A$2:$V$21,21,FALSE)</f>
        <v>0.64785788923719956</v>
      </c>
      <c r="AX253" s="3" t="str">
        <f>VLOOKUP($C253,'Team Fixtures'!$A$2:$V$21,22,FALSE)</f>
        <v>H</v>
      </c>
      <c r="AY253" s="22">
        <f t="shared" si="74"/>
        <v>0</v>
      </c>
      <c r="AZ253" s="5">
        <f t="shared" si="75"/>
        <v>0</v>
      </c>
      <c r="BA253" s="20">
        <f t="shared" si="67"/>
        <v>0</v>
      </c>
      <c r="BB253" s="15">
        <f t="shared" si="68"/>
        <v>0</v>
      </c>
    </row>
    <row r="254" spans="1:54" x14ac:dyDescent="0.25">
      <c r="A254" t="str">
        <f>'Players Full'!CU254</f>
        <v>Dean Henderson</v>
      </c>
      <c r="B254" t="str">
        <f>VLOOKUP(_xlfn.CONCAT('Players Full'!AK254,'Players Full'!BV254),'Players Summarised'!$A$1:$T$1000,20,0)</f>
        <v>GK</v>
      </c>
      <c r="C254" t="str">
        <f>VLOOKUP('Players Full'!CF254,Teams!$A$1:$G$21,6,0)</f>
        <v>Crystal Palace</v>
      </c>
      <c r="D254">
        <f>'Players Full'!BD254/10</f>
        <v>5</v>
      </c>
      <c r="E254" s="10">
        <f>IFERROR(VLOOKUP($A254,'Starting Lineups'!$A$2:$C$510,3,FALSE),0)</f>
        <v>1</v>
      </c>
      <c r="F254" s="5" t="e">
        <f>VLOOKUP(A254,'Score &amp; Assist'!$A$1:$G$2000,6,0)</f>
        <v>#N/A</v>
      </c>
      <c r="G254" s="5" t="e">
        <f t="shared" si="57"/>
        <v>#N/A</v>
      </c>
      <c r="H254" s="5" t="e">
        <f t="shared" si="69"/>
        <v>#N/A</v>
      </c>
      <c r="I254" s="5" t="e">
        <f>VLOOKUP(A254,'Score &amp; Assist'!$A$1:$G$2000,7,0)</f>
        <v>#N/A</v>
      </c>
      <c r="J254" s="5">
        <f>VLOOKUP(A254,'Yellow Card'!$C$1:$E$987,3,0)</f>
        <v>0.12698412698412698</v>
      </c>
      <c r="K254" s="5">
        <f>VLOOKUP(C254,'Team Clean Sheet'!$C$2:$F$21,4,0)</f>
        <v>0.33734939759036142</v>
      </c>
      <c r="L254" s="5">
        <f>VLOOKUP(C254,'Team Total Goals'!$D$2:$N$21,10,0)</f>
        <v>0.31192660550458712</v>
      </c>
      <c r="M254" s="5">
        <f>VLOOKUP(C254,'Team Total Goals'!$D$2:$N$21,11,0)</f>
        <v>4.2145593869731796E-2</v>
      </c>
      <c r="N254" s="5">
        <f>VLOOKUP(A254,'Goalkeeper Saves'!$D$2:$N$15,10,0)</f>
        <v>0.57372346528973039</v>
      </c>
      <c r="O254" s="5">
        <f>VLOOKUP(A254,'Goalkeeper Saves'!$D$2:$N$15,11,0)</f>
        <v>9.5238095238095233E-2</v>
      </c>
      <c r="P254" s="5">
        <f>IF(B254="DEF",IFERROR(VLOOKUP(A254,'Defensive Contribution - DEF'!A252:H750,8,FALSE),'Defensive Contribution - DEF'!K$2),0)</f>
        <v>0</v>
      </c>
      <c r="Q254" s="5">
        <f>IF(B254="MID",IFERROR(VLOOKUP(A254,'Defensive Contribution - MID'!A$2:I$500,9,FALSE),'Defensive Contribution - MID'!L$2),0)</f>
        <v>0</v>
      </c>
      <c r="R254" s="22">
        <f t="shared" si="70"/>
        <v>3.183230625156507</v>
      </c>
      <c r="S254" s="5">
        <f t="shared" si="58"/>
        <v>5.3836950764931363E-2</v>
      </c>
      <c r="T254" s="20">
        <f t="shared" si="59"/>
        <v>3.2909045266863699</v>
      </c>
      <c r="U254" s="3">
        <f>VLOOKUP($C254,'Team Fixtures'!$A$2:$Q$21,2,FALSE)</f>
        <v>0.10582010582010581</v>
      </c>
      <c r="V254" s="3">
        <f>VLOOKUP($C254,'Team Fixtures'!$A$2:$Q$21,4,FALSE)</f>
        <v>0.10582010582010581</v>
      </c>
      <c r="W254" s="3">
        <f>VLOOKUP($C254,'Team Fixtures'!$A$2:$Q$21,5,FALSE)</f>
        <v>0</v>
      </c>
      <c r="X254" s="3" t="str">
        <f>VLOOKUP($C254,'Team Fixtures'!$A$2:$Q$21,6,FALSE)</f>
        <v>H</v>
      </c>
      <c r="Y254" s="25">
        <f t="shared" si="60"/>
        <v>0.937564712448406</v>
      </c>
      <c r="Z254" s="3">
        <f>VLOOKUP($C254,'Team Fixtures'!$A$2:$Q$21,2,FALSE)</f>
        <v>0.10582010582010581</v>
      </c>
      <c r="AA254" s="3">
        <f>VLOOKUP($C254,'Team Fixtures'!$A$2:$Q$21,8,FALSE)</f>
        <v>0.42328042328042326</v>
      </c>
      <c r="AB254" s="3">
        <f>VLOOKUP($C254,'Team Fixtures'!$A$2:$Q$21,9,FALSE)</f>
        <v>-0.31746031746031744</v>
      </c>
      <c r="AC254" s="3" t="str">
        <f>VLOOKUP($C254,'Team Fixtures'!$A$2:$Q$21,10,FALSE)</f>
        <v>A</v>
      </c>
      <c r="AD254" s="22">
        <f t="shared" si="71"/>
        <v>2.739048181149403</v>
      </c>
      <c r="AE254" s="5">
        <f t="shared" si="61"/>
        <v>4.3388891316996261E-2</v>
      </c>
      <c r="AF254" s="20">
        <f t="shared" si="62"/>
        <v>2.8258259637833953</v>
      </c>
      <c r="AG254" s="3">
        <f>VLOOKUP($C254,'Team Fixtures'!$A$2:$Q$21,2,FALSE)</f>
        <v>0.10582010582010581</v>
      </c>
      <c r="AH254" s="3">
        <f>VLOOKUP($C254,'Team Fixtures'!$A$2:$Q$21,12,FALSE)</f>
        <v>1.8674136321195144E-2</v>
      </c>
      <c r="AI254" s="3">
        <f>VLOOKUP($C254,'Team Fixtures'!$A$2:$Q$21,13,FALSE)</f>
        <v>8.7145969498910666E-2</v>
      </c>
      <c r="AJ254" s="3" t="str">
        <f>VLOOKUP($C254,'Team Fixtures'!$A$2:$Q$21,14,FALSE)</f>
        <v>A</v>
      </c>
      <c r="AK254" s="22">
        <f t="shared" si="72"/>
        <v>2.744738349805719</v>
      </c>
      <c r="AL254" s="5">
        <f t="shared" si="63"/>
        <v>4.3522735464130116E-2</v>
      </c>
      <c r="AM254" s="20">
        <f t="shared" si="64"/>
        <v>2.8317838207339792</v>
      </c>
      <c r="AN254" s="3">
        <f>VLOOKUP($C254,'Team Fixtures'!$A$2:$Q$21,2,FALSE)</f>
        <v>0.10582010582010581</v>
      </c>
      <c r="AO254" s="3">
        <f>VLOOKUP($C254,'Team Fixtures'!$A$2:$Q$21,16,FALSE)</f>
        <v>6.3492063492063489E-2</v>
      </c>
      <c r="AP254" s="3">
        <f>VLOOKUP($C254,'Team Fixtures'!$A$2:$Q$21,17,FALSE)</f>
        <v>4.2328042328042326E-2</v>
      </c>
      <c r="AQ254" s="3" t="str">
        <f>VLOOKUP($C254,'Team Fixtures'!$A$2:$V$21,18,FALSE)</f>
        <v>A</v>
      </c>
      <c r="AR254" s="22">
        <f t="shared" si="73"/>
        <v>2.7441080542007121</v>
      </c>
      <c r="AS254" s="5">
        <f t="shared" si="65"/>
        <v>4.3507909650909157E-2</v>
      </c>
      <c r="AT254" s="20">
        <f t="shared" si="66"/>
        <v>2.8311238735025306</v>
      </c>
      <c r="AU254" s="3">
        <f>VLOOKUP($C254,'Team Fixtures'!$A$2:$Q$21,2,FALSE)</f>
        <v>0.10582010582010581</v>
      </c>
      <c r="AV254" s="3">
        <f>VLOOKUP($C254,'Team Fixtures'!$A$2:$V$21,20,FALSE)</f>
        <v>0.89678055779750687</v>
      </c>
      <c r="AW254" s="3">
        <f>VLOOKUP($C254,'Team Fixtures'!$A$2:$V$21,21,FALSE)</f>
        <v>-0.79096045197740106</v>
      </c>
      <c r="AX254" s="3" t="str">
        <f>VLOOKUP($C254,'Team Fixtures'!$A$2:$V$21,22,FALSE)</f>
        <v>H</v>
      </c>
      <c r="AY254" s="22">
        <f t="shared" si="74"/>
        <v>3.1721069760257632</v>
      </c>
      <c r="AZ254" s="5">
        <f t="shared" si="75"/>
        <v>5.357530029007801E-2</v>
      </c>
      <c r="BA254" s="20">
        <f t="shared" si="67"/>
        <v>3.2792575766059193</v>
      </c>
      <c r="BB254" s="15">
        <f t="shared" si="68"/>
        <v>10.543926431484802</v>
      </c>
    </row>
    <row r="255" spans="1:54" x14ac:dyDescent="0.25">
      <c r="A255" t="str">
        <f>'Players Full'!CU255</f>
        <v>Walter BenÃ­tez</v>
      </c>
      <c r="B255" t="str">
        <f>VLOOKUP(_xlfn.CONCAT('Players Full'!AK255,'Players Full'!BV255),'Players Summarised'!$A$1:$T$1000,20,0)</f>
        <v>GK</v>
      </c>
      <c r="C255" t="str">
        <f>VLOOKUP('Players Full'!CF255,Teams!$A$1:$G$21,6,0)</f>
        <v>Crystal Palace</v>
      </c>
      <c r="D255">
        <f>'Players Full'!BD255/10</f>
        <v>4</v>
      </c>
      <c r="E255" s="10">
        <f>IFERROR(VLOOKUP($A255,'Starting Lineups'!$A$2:$C$510,3,FALSE),0)</f>
        <v>0</v>
      </c>
      <c r="F255" s="5" t="e">
        <f>VLOOKUP(A255,'Score &amp; Assist'!$A$1:$G$2000,6,0)</f>
        <v>#N/A</v>
      </c>
      <c r="G255" s="5" t="e">
        <f t="shared" si="57"/>
        <v>#N/A</v>
      </c>
      <c r="H255" s="5" t="e">
        <f t="shared" si="69"/>
        <v>#N/A</v>
      </c>
      <c r="I255" s="5" t="e">
        <f>VLOOKUP(A255,'Score &amp; Assist'!$A$1:$G$2000,7,0)</f>
        <v>#N/A</v>
      </c>
      <c r="J255" s="5" t="e">
        <f>VLOOKUP(A255,'Yellow Card'!$C$1:$E$987,3,0)</f>
        <v>#N/A</v>
      </c>
      <c r="K255" s="5">
        <f>VLOOKUP(C255,'Team Clean Sheet'!$C$2:$F$21,4,0)</f>
        <v>0.33734939759036142</v>
      </c>
      <c r="L255" s="5">
        <f>VLOOKUP(C255,'Team Total Goals'!$D$2:$N$21,10,0)</f>
        <v>0.31192660550458712</v>
      </c>
      <c r="M255" s="5">
        <f>VLOOKUP(C255,'Team Total Goals'!$D$2:$N$21,11,0)</f>
        <v>4.2145593869731796E-2</v>
      </c>
      <c r="N255" s="5" t="e">
        <f>VLOOKUP(A255,'Goalkeeper Saves'!$D$2:$N$15,10,0)</f>
        <v>#N/A</v>
      </c>
      <c r="O255" s="5" t="e">
        <f>VLOOKUP(A255,'Goalkeeper Saves'!$D$2:$N$15,11,0)</f>
        <v>#N/A</v>
      </c>
      <c r="P255" s="5">
        <f>IF(B255="DEF",IFERROR(VLOOKUP(A255,'Defensive Contribution - DEF'!A253:H751,8,FALSE),'Defensive Contribution - DEF'!K$2),0)</f>
        <v>0</v>
      </c>
      <c r="Q255" s="5">
        <f>IF(B255="MID",IFERROR(VLOOKUP(A255,'Defensive Contribution - MID'!A$2:I$500,9,FALSE),'Defensive Contribution - MID'!L$2),0)</f>
        <v>0</v>
      </c>
      <c r="R255" s="22">
        <f t="shared" si="70"/>
        <v>0</v>
      </c>
      <c r="S255" s="5">
        <f t="shared" si="58"/>
        <v>0</v>
      </c>
      <c r="T255" s="20">
        <f t="shared" si="59"/>
        <v>0</v>
      </c>
      <c r="U255" s="3">
        <f>VLOOKUP($C255,'Team Fixtures'!$A$2:$Q$21,2,FALSE)</f>
        <v>0.10582010582010581</v>
      </c>
      <c r="V255" s="3">
        <f>VLOOKUP($C255,'Team Fixtures'!$A$2:$Q$21,4,FALSE)</f>
        <v>0.10582010582010581</v>
      </c>
      <c r="W255" s="3">
        <f>VLOOKUP($C255,'Team Fixtures'!$A$2:$Q$21,5,FALSE)</f>
        <v>0</v>
      </c>
      <c r="X255" s="3" t="str">
        <f>VLOOKUP($C255,'Team Fixtures'!$A$2:$Q$21,6,FALSE)</f>
        <v>H</v>
      </c>
      <c r="Y255" s="25">
        <f t="shared" si="60"/>
        <v>0</v>
      </c>
      <c r="Z255" s="3">
        <f>VLOOKUP($C255,'Team Fixtures'!$A$2:$Q$21,2,FALSE)</f>
        <v>0.10582010582010581</v>
      </c>
      <c r="AA255" s="3">
        <f>VLOOKUP($C255,'Team Fixtures'!$A$2:$Q$21,8,FALSE)</f>
        <v>0.42328042328042326</v>
      </c>
      <c r="AB255" s="3">
        <f>VLOOKUP($C255,'Team Fixtures'!$A$2:$Q$21,9,FALSE)</f>
        <v>-0.31746031746031744</v>
      </c>
      <c r="AC255" s="3" t="str">
        <f>VLOOKUP($C255,'Team Fixtures'!$A$2:$Q$21,10,FALSE)</f>
        <v>A</v>
      </c>
      <c r="AD255" s="22">
        <f t="shared" si="71"/>
        <v>0</v>
      </c>
      <c r="AE255" s="5">
        <f t="shared" si="61"/>
        <v>0</v>
      </c>
      <c r="AF255" s="20">
        <f t="shared" si="62"/>
        <v>0</v>
      </c>
      <c r="AG255" s="3">
        <f>VLOOKUP($C255,'Team Fixtures'!$A$2:$Q$21,2,FALSE)</f>
        <v>0.10582010582010581</v>
      </c>
      <c r="AH255" s="3">
        <f>VLOOKUP($C255,'Team Fixtures'!$A$2:$Q$21,12,FALSE)</f>
        <v>1.8674136321195144E-2</v>
      </c>
      <c r="AI255" s="3">
        <f>VLOOKUP($C255,'Team Fixtures'!$A$2:$Q$21,13,FALSE)</f>
        <v>8.7145969498910666E-2</v>
      </c>
      <c r="AJ255" s="3" t="str">
        <f>VLOOKUP($C255,'Team Fixtures'!$A$2:$Q$21,14,FALSE)</f>
        <v>A</v>
      </c>
      <c r="AK255" s="22">
        <f t="shared" si="72"/>
        <v>0</v>
      </c>
      <c r="AL255" s="5">
        <f t="shared" si="63"/>
        <v>0</v>
      </c>
      <c r="AM255" s="20">
        <f t="shared" si="64"/>
        <v>0</v>
      </c>
      <c r="AN255" s="3">
        <f>VLOOKUP($C255,'Team Fixtures'!$A$2:$Q$21,2,FALSE)</f>
        <v>0.10582010582010581</v>
      </c>
      <c r="AO255" s="3">
        <f>VLOOKUP($C255,'Team Fixtures'!$A$2:$Q$21,16,FALSE)</f>
        <v>6.3492063492063489E-2</v>
      </c>
      <c r="AP255" s="3">
        <f>VLOOKUP($C255,'Team Fixtures'!$A$2:$Q$21,17,FALSE)</f>
        <v>4.2328042328042326E-2</v>
      </c>
      <c r="AQ255" s="3" t="str">
        <f>VLOOKUP($C255,'Team Fixtures'!$A$2:$V$21,18,FALSE)</f>
        <v>A</v>
      </c>
      <c r="AR255" s="22">
        <f t="shared" si="73"/>
        <v>0</v>
      </c>
      <c r="AS255" s="5">
        <f t="shared" si="65"/>
        <v>0</v>
      </c>
      <c r="AT255" s="20">
        <f t="shared" si="66"/>
        <v>0</v>
      </c>
      <c r="AU255" s="3">
        <f>VLOOKUP($C255,'Team Fixtures'!$A$2:$Q$21,2,FALSE)</f>
        <v>0.10582010582010581</v>
      </c>
      <c r="AV255" s="3">
        <f>VLOOKUP($C255,'Team Fixtures'!$A$2:$V$21,20,FALSE)</f>
        <v>0.89678055779750687</v>
      </c>
      <c r="AW255" s="3">
        <f>VLOOKUP($C255,'Team Fixtures'!$A$2:$V$21,21,FALSE)</f>
        <v>-0.79096045197740106</v>
      </c>
      <c r="AX255" s="3" t="str">
        <f>VLOOKUP($C255,'Team Fixtures'!$A$2:$V$21,22,FALSE)</f>
        <v>H</v>
      </c>
      <c r="AY255" s="22">
        <f t="shared" si="74"/>
        <v>0</v>
      </c>
      <c r="AZ255" s="5">
        <f t="shared" si="75"/>
        <v>0</v>
      </c>
      <c r="BA255" s="20">
        <f t="shared" si="67"/>
        <v>0</v>
      </c>
      <c r="BB255" s="15">
        <f t="shared" si="68"/>
        <v>0</v>
      </c>
    </row>
    <row r="256" spans="1:54" x14ac:dyDescent="0.25">
      <c r="A256" t="str">
        <f>'Players Full'!CU256</f>
        <v>Remi Matthews</v>
      </c>
      <c r="B256" t="str">
        <f>VLOOKUP(_xlfn.CONCAT('Players Full'!AK256,'Players Full'!BV256),'Players Summarised'!$A$1:$T$1000,20,0)</f>
        <v>GK</v>
      </c>
      <c r="C256" t="str">
        <f>VLOOKUP('Players Full'!CF256,Teams!$A$1:$G$21,6,0)</f>
        <v>Crystal Palace</v>
      </c>
      <c r="D256">
        <f>'Players Full'!BD256/10</f>
        <v>4</v>
      </c>
      <c r="E256" s="10">
        <f>IFERROR(VLOOKUP($A256,'Starting Lineups'!$A$2:$C$510,3,FALSE),0)</f>
        <v>0</v>
      </c>
      <c r="F256" s="5" t="e">
        <f>VLOOKUP(A256,'Score &amp; Assist'!$A$1:$G$2000,6,0)</f>
        <v>#N/A</v>
      </c>
      <c r="G256" s="5" t="e">
        <f t="shared" si="57"/>
        <v>#N/A</v>
      </c>
      <c r="H256" s="5" t="e">
        <f t="shared" si="69"/>
        <v>#N/A</v>
      </c>
      <c r="I256" s="5" t="e">
        <f>VLOOKUP(A256,'Score &amp; Assist'!$A$1:$G$2000,7,0)</f>
        <v>#N/A</v>
      </c>
      <c r="J256" s="5">
        <f>VLOOKUP(A256,'Yellow Card'!$C$1:$E$987,3,0)</f>
        <v>0.19047619047619047</v>
      </c>
      <c r="K256" s="5">
        <f>VLOOKUP(C256,'Team Clean Sheet'!$C$2:$F$21,4,0)</f>
        <v>0.33734939759036142</v>
      </c>
      <c r="L256" s="5">
        <f>VLOOKUP(C256,'Team Total Goals'!$D$2:$N$21,10,0)</f>
        <v>0.31192660550458712</v>
      </c>
      <c r="M256" s="5">
        <f>VLOOKUP(C256,'Team Total Goals'!$D$2:$N$21,11,0)</f>
        <v>4.2145593869731796E-2</v>
      </c>
      <c r="N256" s="5" t="e">
        <f>VLOOKUP(A256,'Goalkeeper Saves'!$D$2:$N$15,10,0)</f>
        <v>#N/A</v>
      </c>
      <c r="O256" s="5" t="e">
        <f>VLOOKUP(A256,'Goalkeeper Saves'!$D$2:$N$15,11,0)</f>
        <v>#N/A</v>
      </c>
      <c r="P256" s="5">
        <f>IF(B256="DEF",IFERROR(VLOOKUP(A256,'Defensive Contribution - DEF'!A254:H752,8,FALSE),'Defensive Contribution - DEF'!K$2),0)</f>
        <v>0</v>
      </c>
      <c r="Q256" s="5">
        <f>IF(B256="MID",IFERROR(VLOOKUP(A256,'Defensive Contribution - MID'!A$2:I$500,9,FALSE),'Defensive Contribution - MID'!L$2),0)</f>
        <v>0</v>
      </c>
      <c r="R256" s="22">
        <f t="shared" si="70"/>
        <v>0</v>
      </c>
      <c r="S256" s="5">
        <f t="shared" si="58"/>
        <v>0</v>
      </c>
      <c r="T256" s="20">
        <f t="shared" si="59"/>
        <v>0</v>
      </c>
      <c r="U256" s="3">
        <f>VLOOKUP($C256,'Team Fixtures'!$A$2:$Q$21,2,FALSE)</f>
        <v>0.10582010582010581</v>
      </c>
      <c r="V256" s="3">
        <f>VLOOKUP($C256,'Team Fixtures'!$A$2:$Q$21,4,FALSE)</f>
        <v>0.10582010582010581</v>
      </c>
      <c r="W256" s="3">
        <f>VLOOKUP($C256,'Team Fixtures'!$A$2:$Q$21,5,FALSE)</f>
        <v>0</v>
      </c>
      <c r="X256" s="3" t="str">
        <f>VLOOKUP($C256,'Team Fixtures'!$A$2:$Q$21,6,FALSE)</f>
        <v>H</v>
      </c>
      <c r="Y256" s="25">
        <f t="shared" si="60"/>
        <v>0</v>
      </c>
      <c r="Z256" s="3">
        <f>VLOOKUP($C256,'Team Fixtures'!$A$2:$Q$21,2,FALSE)</f>
        <v>0.10582010582010581</v>
      </c>
      <c r="AA256" s="3">
        <f>VLOOKUP($C256,'Team Fixtures'!$A$2:$Q$21,8,FALSE)</f>
        <v>0.42328042328042326</v>
      </c>
      <c r="AB256" s="3">
        <f>VLOOKUP($C256,'Team Fixtures'!$A$2:$Q$21,9,FALSE)</f>
        <v>-0.31746031746031744</v>
      </c>
      <c r="AC256" s="3" t="str">
        <f>VLOOKUP($C256,'Team Fixtures'!$A$2:$Q$21,10,FALSE)</f>
        <v>A</v>
      </c>
      <c r="AD256" s="22">
        <f t="shared" si="71"/>
        <v>0</v>
      </c>
      <c r="AE256" s="5">
        <f t="shared" si="61"/>
        <v>0</v>
      </c>
      <c r="AF256" s="20">
        <f t="shared" si="62"/>
        <v>0</v>
      </c>
      <c r="AG256" s="3">
        <f>VLOOKUP($C256,'Team Fixtures'!$A$2:$Q$21,2,FALSE)</f>
        <v>0.10582010582010581</v>
      </c>
      <c r="AH256" s="3">
        <f>VLOOKUP($C256,'Team Fixtures'!$A$2:$Q$21,12,FALSE)</f>
        <v>1.8674136321195144E-2</v>
      </c>
      <c r="AI256" s="3">
        <f>VLOOKUP($C256,'Team Fixtures'!$A$2:$Q$21,13,FALSE)</f>
        <v>8.7145969498910666E-2</v>
      </c>
      <c r="AJ256" s="3" t="str">
        <f>VLOOKUP($C256,'Team Fixtures'!$A$2:$Q$21,14,FALSE)</f>
        <v>A</v>
      </c>
      <c r="AK256" s="22">
        <f t="shared" si="72"/>
        <v>0</v>
      </c>
      <c r="AL256" s="5">
        <f t="shared" si="63"/>
        <v>0</v>
      </c>
      <c r="AM256" s="20">
        <f t="shared" si="64"/>
        <v>0</v>
      </c>
      <c r="AN256" s="3">
        <f>VLOOKUP($C256,'Team Fixtures'!$A$2:$Q$21,2,FALSE)</f>
        <v>0.10582010582010581</v>
      </c>
      <c r="AO256" s="3">
        <f>VLOOKUP($C256,'Team Fixtures'!$A$2:$Q$21,16,FALSE)</f>
        <v>6.3492063492063489E-2</v>
      </c>
      <c r="AP256" s="3">
        <f>VLOOKUP($C256,'Team Fixtures'!$A$2:$Q$21,17,FALSE)</f>
        <v>4.2328042328042326E-2</v>
      </c>
      <c r="AQ256" s="3" t="str">
        <f>VLOOKUP($C256,'Team Fixtures'!$A$2:$V$21,18,FALSE)</f>
        <v>A</v>
      </c>
      <c r="AR256" s="22">
        <f t="shared" si="73"/>
        <v>0</v>
      </c>
      <c r="AS256" s="5">
        <f t="shared" si="65"/>
        <v>0</v>
      </c>
      <c r="AT256" s="20">
        <f t="shared" si="66"/>
        <v>0</v>
      </c>
      <c r="AU256" s="3">
        <f>VLOOKUP($C256,'Team Fixtures'!$A$2:$Q$21,2,FALSE)</f>
        <v>0.10582010582010581</v>
      </c>
      <c r="AV256" s="3">
        <f>VLOOKUP($C256,'Team Fixtures'!$A$2:$V$21,20,FALSE)</f>
        <v>0.89678055779750687</v>
      </c>
      <c r="AW256" s="3">
        <f>VLOOKUP($C256,'Team Fixtures'!$A$2:$V$21,21,FALSE)</f>
        <v>-0.79096045197740106</v>
      </c>
      <c r="AX256" s="3" t="str">
        <f>VLOOKUP($C256,'Team Fixtures'!$A$2:$V$21,22,FALSE)</f>
        <v>H</v>
      </c>
      <c r="AY256" s="22">
        <f t="shared" si="74"/>
        <v>0</v>
      </c>
      <c r="AZ256" s="5">
        <f t="shared" si="75"/>
        <v>0</v>
      </c>
      <c r="BA256" s="20">
        <f t="shared" si="67"/>
        <v>0</v>
      </c>
      <c r="BB256" s="15">
        <f t="shared" si="68"/>
        <v>0</v>
      </c>
    </row>
    <row r="257" spans="1:54" x14ac:dyDescent="0.25">
      <c r="A257" t="str">
        <f>'Players Full'!CU257</f>
        <v>Daniel Munoz</v>
      </c>
      <c r="B257" t="str">
        <f>VLOOKUP(_xlfn.CONCAT('Players Full'!AK257,'Players Full'!BV257),'Players Summarised'!$A$1:$T$1000,20,0)</f>
        <v>DEF</v>
      </c>
      <c r="C257" t="str">
        <f>VLOOKUP('Players Full'!CF257,Teams!$A$1:$G$21,6,0)</f>
        <v>Crystal Palace</v>
      </c>
      <c r="D257">
        <f>'Players Full'!BD257/10</f>
        <v>5.5</v>
      </c>
      <c r="E257" s="10">
        <f>IFERROR(VLOOKUP($A257,'Starting Lineups'!$A$2:$C$510,3,FALSE),0)</f>
        <v>1</v>
      </c>
      <c r="F257" s="5">
        <f>VLOOKUP(A257,'Score &amp; Assist'!$A$1:$G$2000,6,0)</f>
        <v>0.12698412698412698</v>
      </c>
      <c r="G257" s="5">
        <f t="shared" si="57"/>
        <v>0.01</v>
      </c>
      <c r="H257" s="5">
        <f t="shared" si="69"/>
        <v>0</v>
      </c>
      <c r="I257" s="5">
        <f>VLOOKUP(A257,'Score &amp; Assist'!$A$1:$G$2000,7,0)</f>
        <v>0.13605442176870747</v>
      </c>
      <c r="J257" s="5">
        <f>VLOOKUP(A257,'Yellow Card'!$C$1:$E$987,3,0)</f>
        <v>0.23809523809523808</v>
      </c>
      <c r="K257" s="5">
        <f>VLOOKUP(C257,'Team Clean Sheet'!$C$2:$F$21,4,0)</f>
        <v>0.33734939759036142</v>
      </c>
      <c r="L257" s="5">
        <f>VLOOKUP(C257,'Team Total Goals'!$D$2:$N$21,10,0)</f>
        <v>0.31192660550458712</v>
      </c>
      <c r="M257" s="5">
        <f>VLOOKUP(C257,'Team Total Goals'!$D$2:$N$21,11,0)</f>
        <v>4.2145593869731796E-2</v>
      </c>
      <c r="N257" s="5" t="e">
        <f>VLOOKUP(A257,'Goalkeeper Saves'!$D$2:$N$15,10,0)</f>
        <v>#N/A</v>
      </c>
      <c r="O257" s="5" t="e">
        <f>VLOOKUP(A257,'Goalkeeper Saves'!$D$2:$N$15,11,0)</f>
        <v>#N/A</v>
      </c>
      <c r="P257" s="5">
        <f>IF(B257="DEF",IFERROR(VLOOKUP(A257,'Defensive Contribution - DEF'!A255:H753,8,FALSE),'Defensive Contribution - DEF'!K$2),0)</f>
        <v>0.29152339856241527</v>
      </c>
      <c r="Q257" s="5">
        <f>IF(B257="MID",IFERROR(VLOOKUP(A257,'Defensive Contribution - MID'!A$2:I$500,9,FALSE),'Defensive Contribution - MID'!L$2),0)</f>
        <v>0</v>
      </c>
      <c r="R257" s="22">
        <f t="shared" si="70"/>
        <v>4.2162727778532849</v>
      </c>
      <c r="S257" s="5">
        <f t="shared" si="58"/>
        <v>7.8136168280664969E-2</v>
      </c>
      <c r="T257" s="20">
        <f t="shared" si="59"/>
        <v>4.3725451144146152</v>
      </c>
      <c r="U257" s="3">
        <f>VLOOKUP($C257,'Team Fixtures'!$A$2:$Q$21,2,FALSE)</f>
        <v>0.10582010582010581</v>
      </c>
      <c r="V257" s="3">
        <f>VLOOKUP($C257,'Team Fixtures'!$A$2:$Q$21,4,FALSE)</f>
        <v>0.10582010582010581</v>
      </c>
      <c r="W257" s="3">
        <f>VLOOKUP($C257,'Team Fixtures'!$A$2:$Q$21,5,FALSE)</f>
        <v>0</v>
      </c>
      <c r="X257" s="3" t="str">
        <f>VLOOKUP($C257,'Team Fixtures'!$A$2:$Q$21,6,FALSE)</f>
        <v>H</v>
      </c>
      <c r="Y257" s="25">
        <f t="shared" si="60"/>
        <v>1.2418291478261025</v>
      </c>
      <c r="Z257" s="3">
        <f>VLOOKUP($C257,'Team Fixtures'!$A$2:$Q$21,2,FALSE)</f>
        <v>0.10582010582010581</v>
      </c>
      <c r="AA257" s="3">
        <f>VLOOKUP($C257,'Team Fixtures'!$A$2:$Q$21,8,FALSE)</f>
        <v>0.42328042328042326</v>
      </c>
      <c r="AB257" s="3">
        <f>VLOOKUP($C257,'Team Fixtures'!$A$2:$Q$21,9,FALSE)</f>
        <v>-0.31746031746031744</v>
      </c>
      <c r="AC257" s="3" t="str">
        <f>VLOOKUP($C257,'Team Fixtures'!$A$2:$Q$21,10,FALSE)</f>
        <v>A</v>
      </c>
      <c r="AD257" s="22">
        <f t="shared" si="71"/>
        <v>3.6279414353903374</v>
      </c>
      <c r="AE257" s="5">
        <f t="shared" si="61"/>
        <v>6.4297438443251517E-2</v>
      </c>
      <c r="AF257" s="20">
        <f t="shared" si="62"/>
        <v>3.7565363122768405</v>
      </c>
      <c r="AG257" s="3">
        <f>VLOOKUP($C257,'Team Fixtures'!$A$2:$Q$21,2,FALSE)</f>
        <v>0.10582010582010581</v>
      </c>
      <c r="AH257" s="3">
        <f>VLOOKUP($C257,'Team Fixtures'!$A$2:$Q$21,12,FALSE)</f>
        <v>1.8674136321195144E-2</v>
      </c>
      <c r="AI257" s="3">
        <f>VLOOKUP($C257,'Team Fixtures'!$A$2:$Q$21,13,FALSE)</f>
        <v>8.7145969498910666E-2</v>
      </c>
      <c r="AJ257" s="3" t="str">
        <f>VLOOKUP($C257,'Team Fixtures'!$A$2:$Q$21,14,FALSE)</f>
        <v>A</v>
      </c>
      <c r="AK257" s="22">
        <f t="shared" si="72"/>
        <v>3.6354782135984323</v>
      </c>
      <c r="AL257" s="5">
        <f t="shared" si="63"/>
        <v>6.4474718540262321E-2</v>
      </c>
      <c r="AM257" s="20">
        <f t="shared" si="64"/>
        <v>3.7644276506789569</v>
      </c>
      <c r="AN257" s="3">
        <f>VLOOKUP($C257,'Team Fixtures'!$A$2:$Q$21,2,FALSE)</f>
        <v>0.10582010582010581</v>
      </c>
      <c r="AO257" s="3">
        <f>VLOOKUP($C257,'Team Fixtures'!$A$2:$Q$21,16,FALSE)</f>
        <v>6.3492063492063489E-2</v>
      </c>
      <c r="AP257" s="3">
        <f>VLOOKUP($C257,'Team Fixtures'!$A$2:$Q$21,17,FALSE)</f>
        <v>4.2328042328042326E-2</v>
      </c>
      <c r="AQ257" s="3" t="str">
        <f>VLOOKUP($C257,'Team Fixtures'!$A$2:$V$21,18,FALSE)</f>
        <v>A</v>
      </c>
      <c r="AR257" s="22">
        <f t="shared" si="73"/>
        <v>3.6346433704738437</v>
      </c>
      <c r="AS257" s="5">
        <f t="shared" si="65"/>
        <v>6.4455081360285757E-2</v>
      </c>
      <c r="AT257" s="20">
        <f t="shared" si="66"/>
        <v>3.7635535331944152</v>
      </c>
      <c r="AU257" s="3">
        <f>VLOOKUP($C257,'Team Fixtures'!$A$2:$Q$21,2,FALSE)</f>
        <v>0.10582010582010581</v>
      </c>
      <c r="AV257" s="3">
        <f>VLOOKUP($C257,'Team Fixtures'!$A$2:$V$21,20,FALSE)</f>
        <v>0.89678055779750687</v>
      </c>
      <c r="AW257" s="3">
        <f>VLOOKUP($C257,'Team Fixtures'!$A$2:$V$21,21,FALSE)</f>
        <v>-0.79096045197740106</v>
      </c>
      <c r="AX257" s="3" t="str">
        <f>VLOOKUP($C257,'Team Fixtures'!$A$2:$V$21,22,FALSE)</f>
        <v>H</v>
      </c>
      <c r="AY257" s="22">
        <f t="shared" si="74"/>
        <v>4.2015392116926362</v>
      </c>
      <c r="AZ257" s="5">
        <f t="shared" si="75"/>
        <v>7.7789605337434189E-2</v>
      </c>
      <c r="BA257" s="20">
        <f t="shared" si="67"/>
        <v>4.3571184223675044</v>
      </c>
      <c r="BB257" s="15">
        <f t="shared" si="68"/>
        <v>14.013502147529129</v>
      </c>
    </row>
    <row r="258" spans="1:54" x14ac:dyDescent="0.25">
      <c r="A258" t="str">
        <f>'Players Full'!CU258</f>
        <v>Maxence Lacroix</v>
      </c>
      <c r="B258" t="str">
        <f>VLOOKUP(_xlfn.CONCAT('Players Full'!AK258,'Players Full'!BV258),'Players Summarised'!$A$1:$T$1000,20,0)</f>
        <v>DEF</v>
      </c>
      <c r="C258" t="str">
        <f>VLOOKUP('Players Full'!CF258,Teams!$A$1:$G$21,6,0)</f>
        <v>Crystal Palace</v>
      </c>
      <c r="D258">
        <f>'Players Full'!BD258/10</f>
        <v>5</v>
      </c>
      <c r="E258" s="10">
        <f>IFERROR(VLOOKUP($A258,'Starting Lineups'!$A$2:$C$510,3,FALSE),0)</f>
        <v>1</v>
      </c>
      <c r="F258" s="5">
        <f>VLOOKUP(A258,'Score &amp; Assist'!$A$1:$G$2000,6,0)</f>
        <v>7.3260073260073263E-2</v>
      </c>
      <c r="G258" s="5">
        <f t="shared" ref="G258:G321" si="76">IF(F258&lt;0.3, 0.01,IF(F258=0.3,0.03,IF(F258&lt;0.5,0.05,IF(F258&lt;0.55,0.06,IF(F258&lt;0.57,0.1,IF(F258&lt;0.58,0.11,IF(F258&lt;0.59,0.12,IF(F258&lt;0.6,0.15,0.28))))))))</f>
        <v>0.01</v>
      </c>
      <c r="H258" s="5">
        <f t="shared" si="69"/>
        <v>0</v>
      </c>
      <c r="I258" s="5">
        <f>VLOOKUP(A258,'Score &amp; Assist'!$A$1:$G$2000,7,0)</f>
        <v>5.0125313283208017E-2</v>
      </c>
      <c r="J258" s="5">
        <f>VLOOKUP(A258,'Yellow Card'!$C$1:$E$987,3,0)</f>
        <v>0.14652014652014653</v>
      </c>
      <c r="K258" s="5">
        <f>VLOOKUP(C258,'Team Clean Sheet'!$C$2:$F$21,4,0)</f>
        <v>0.33734939759036142</v>
      </c>
      <c r="L258" s="5">
        <f>VLOOKUP(C258,'Team Total Goals'!$D$2:$N$21,10,0)</f>
        <v>0.31192660550458712</v>
      </c>
      <c r="M258" s="5">
        <f>VLOOKUP(C258,'Team Total Goals'!$D$2:$N$21,11,0)</f>
        <v>4.2145593869731796E-2</v>
      </c>
      <c r="N258" s="5" t="e">
        <f>VLOOKUP(A258,'Goalkeeper Saves'!$D$2:$N$15,10,0)</f>
        <v>#N/A</v>
      </c>
      <c r="O258" s="5" t="e">
        <f>VLOOKUP(A258,'Goalkeeper Saves'!$D$2:$N$15,11,0)</f>
        <v>#N/A</v>
      </c>
      <c r="P258" s="5">
        <f>IF(B258="DEF",IFERROR(VLOOKUP(A258,'Defensive Contribution - DEF'!A256:H754,8,FALSE),'Defensive Contribution - DEF'!K$2),0)</f>
        <v>0.29152339856241527</v>
      </c>
      <c r="Q258" s="5">
        <f>IF(B258="MID",IFERROR(VLOOKUP(A258,'Defensive Contribution - MID'!A$2:I$500,9,FALSE),'Defensive Contribution - MID'!L$2),0)</f>
        <v>0</v>
      </c>
      <c r="R258" s="22">
        <f t="shared" si="70"/>
        <v>3.7277162216275559</v>
      </c>
      <c r="S258" s="5">
        <f t="shared" ref="S258:S321" si="77">MAX(0, MIN(1, -0.021039 + 0.023522 * R258))</f>
        <v>6.6644340965123366E-2</v>
      </c>
      <c r="T258" s="20">
        <f t="shared" ref="T258:T321" si="78">R258+S258*2</f>
        <v>3.8610049035578027</v>
      </c>
      <c r="U258" s="3">
        <f>VLOOKUP($C258,'Team Fixtures'!$A$2:$Q$21,2,FALSE)</f>
        <v>0.10582010582010581</v>
      </c>
      <c r="V258" s="3">
        <f>VLOOKUP($C258,'Team Fixtures'!$A$2:$Q$21,4,FALSE)</f>
        <v>0.10582010582010581</v>
      </c>
      <c r="W258" s="3">
        <f>VLOOKUP($C258,'Team Fixtures'!$A$2:$Q$21,5,FALSE)</f>
        <v>0</v>
      </c>
      <c r="X258" s="3" t="str">
        <f>VLOOKUP($C258,'Team Fixtures'!$A$2:$Q$21,6,FALSE)</f>
        <v>H</v>
      </c>
      <c r="Y258" s="25">
        <f t="shared" ref="Y258:Y321" si="79">R258/(2.926+0.578*U258-0.576*V258-0.561*W258+0.469*IF(X258="H",1,0))</f>
        <v>1.0979333887401461</v>
      </c>
      <c r="Z258" s="3">
        <f>VLOOKUP($C258,'Team Fixtures'!$A$2:$Q$21,2,FALSE)</f>
        <v>0.10582010582010581</v>
      </c>
      <c r="AA258" s="3">
        <f>VLOOKUP($C258,'Team Fixtures'!$A$2:$Q$21,8,FALSE)</f>
        <v>0.42328042328042326</v>
      </c>
      <c r="AB258" s="3">
        <f>VLOOKUP($C258,'Team Fixtures'!$A$2:$Q$21,9,FALSE)</f>
        <v>-0.31746031746031744</v>
      </c>
      <c r="AC258" s="3" t="str">
        <f>VLOOKUP($C258,'Team Fixtures'!$A$2:$Q$21,10,FALSE)</f>
        <v>A</v>
      </c>
      <c r="AD258" s="22">
        <f t="shared" si="71"/>
        <v>3.2075572080763313</v>
      </c>
      <c r="AE258" s="5">
        <f t="shared" ref="AE258:AE321" si="80">MAX(0, MIN(1, -0.021039 + 0.023522 * AD258))</f>
        <v>5.4409160648371466E-2</v>
      </c>
      <c r="AF258" s="20">
        <f t="shared" ref="AF258:AF321" si="81">AD258+AE258*2</f>
        <v>3.3163755293730741</v>
      </c>
      <c r="AG258" s="3">
        <f>VLOOKUP($C258,'Team Fixtures'!$A$2:$Q$21,2,FALSE)</f>
        <v>0.10582010582010581</v>
      </c>
      <c r="AH258" s="3">
        <f>VLOOKUP($C258,'Team Fixtures'!$A$2:$Q$21,12,FALSE)</f>
        <v>1.8674136321195144E-2</v>
      </c>
      <c r="AI258" s="3">
        <f>VLOOKUP($C258,'Team Fixtures'!$A$2:$Q$21,13,FALSE)</f>
        <v>8.7145969498910666E-2</v>
      </c>
      <c r="AJ258" s="3" t="str">
        <f>VLOOKUP($C258,'Team Fixtures'!$A$2:$Q$21,14,FALSE)</f>
        <v>A</v>
      </c>
      <c r="AK258" s="22">
        <f t="shared" si="72"/>
        <v>3.2142206693525321</v>
      </c>
      <c r="AL258" s="5">
        <f t="shared" ref="AL258:AL321" si="82">MAX(0, MIN(1, -0.021039 + 0.023522 * AK258))</f>
        <v>5.4565898584510261E-2</v>
      </c>
      <c r="AM258" s="20">
        <f t="shared" ref="AM258:AM321" si="83">AK258+AL258*2</f>
        <v>3.3233524665215528</v>
      </c>
      <c r="AN258" s="3">
        <f>VLOOKUP($C258,'Team Fixtures'!$A$2:$Q$21,2,FALSE)</f>
        <v>0.10582010582010581</v>
      </c>
      <c r="AO258" s="3">
        <f>VLOOKUP($C258,'Team Fixtures'!$A$2:$Q$21,16,FALSE)</f>
        <v>6.3492063492063489E-2</v>
      </c>
      <c r="AP258" s="3">
        <f>VLOOKUP($C258,'Team Fixtures'!$A$2:$Q$21,17,FALSE)</f>
        <v>4.2328042328042326E-2</v>
      </c>
      <c r="AQ258" s="3" t="str">
        <f>VLOOKUP($C258,'Team Fixtures'!$A$2:$V$21,18,FALSE)</f>
        <v>A</v>
      </c>
      <c r="AR258" s="22">
        <f t="shared" si="73"/>
        <v>3.2134825628727071</v>
      </c>
      <c r="AS258" s="5">
        <f t="shared" ref="AS258:AS321" si="84">MAX(0, MIN(1, -0.021039 + 0.023522 * AR258))</f>
        <v>5.4548536843891812E-2</v>
      </c>
      <c r="AT258" s="20">
        <f t="shared" ref="AT258:AT321" si="85">AR258+AS258*2</f>
        <v>3.3225796365604907</v>
      </c>
      <c r="AU258" s="3">
        <f>VLOOKUP($C258,'Team Fixtures'!$A$2:$Q$21,2,FALSE)</f>
        <v>0.10582010582010581</v>
      </c>
      <c r="AV258" s="3">
        <f>VLOOKUP($C258,'Team Fixtures'!$A$2:$V$21,20,FALSE)</f>
        <v>0.89678055779750687</v>
      </c>
      <c r="AW258" s="3">
        <f>VLOOKUP($C258,'Team Fixtures'!$A$2:$V$21,21,FALSE)</f>
        <v>-0.79096045197740106</v>
      </c>
      <c r="AX258" s="3" t="str">
        <f>VLOOKUP($C258,'Team Fixtures'!$A$2:$V$21,22,FALSE)</f>
        <v>H</v>
      </c>
      <c r="AY258" s="22">
        <f t="shared" si="74"/>
        <v>3.7146898932865704</v>
      </c>
      <c r="AZ258" s="5">
        <f t="shared" si="75"/>
        <v>6.6337935669886716E-2</v>
      </c>
      <c r="BA258" s="20">
        <f t="shared" ref="BA258:BA321" si="86">AY258+AZ258*2</f>
        <v>3.8473657646263439</v>
      </c>
      <c r="BB258" s="15">
        <f t="shared" ref="BB258:BB321" si="87">IFERROR(T258*1+AF258*0.85+AM258*0.7+AT258*0.55+BA258*0.4,0)</f>
        <v>12.372635936048809</v>
      </c>
    </row>
    <row r="259" spans="1:54" x14ac:dyDescent="0.25">
      <c r="A259" t="str">
        <f>'Players Full'!CU259</f>
        <v>Tyrick Mitchell</v>
      </c>
      <c r="B259" t="str">
        <f>VLOOKUP(_xlfn.CONCAT('Players Full'!AK259,'Players Full'!BV259),'Players Summarised'!$A$1:$T$1000,20,0)</f>
        <v>DEF</v>
      </c>
      <c r="C259" t="str">
        <f>VLOOKUP('Players Full'!CF259,Teams!$A$1:$G$21,6,0)</f>
        <v>Crystal Palace</v>
      </c>
      <c r="D259">
        <f>'Players Full'!BD259/10</f>
        <v>5</v>
      </c>
      <c r="E259" s="10">
        <f>IFERROR(VLOOKUP($A259,'Starting Lineups'!$A$2:$C$510,3,FALSE),0)</f>
        <v>1</v>
      </c>
      <c r="F259" s="5">
        <f>VLOOKUP(A259,'Score &amp; Assist'!$A$1:$G$2000,6,0)</f>
        <v>5.6022408963585429E-2</v>
      </c>
      <c r="G259" s="5">
        <f t="shared" si="76"/>
        <v>0.01</v>
      </c>
      <c r="H259" s="5">
        <f t="shared" ref="H259:H322" si="88">IF(F259&lt;0.3,0,IF(F259&lt;0.55,0.01,IF(F259&lt;0.59,0.02,IF(F259&lt;0.6,0.03,0.11))))</f>
        <v>0</v>
      </c>
      <c r="I259" s="5">
        <f>VLOOKUP(A259,'Score &amp; Assist'!$A$1:$G$2000,7,0)</f>
        <v>0.11904761904761904</v>
      </c>
      <c r="J259" s="5">
        <f>VLOOKUP(A259,'Yellow Card'!$C$1:$E$987,3,0)</f>
        <v>0.13605442176870747</v>
      </c>
      <c r="K259" s="5">
        <f>VLOOKUP(C259,'Team Clean Sheet'!$C$2:$F$21,4,0)</f>
        <v>0.33734939759036142</v>
      </c>
      <c r="L259" s="5">
        <f>VLOOKUP(C259,'Team Total Goals'!$D$2:$N$21,10,0)</f>
        <v>0.31192660550458712</v>
      </c>
      <c r="M259" s="5">
        <f>VLOOKUP(C259,'Team Total Goals'!$D$2:$N$21,11,0)</f>
        <v>4.2145593869731796E-2</v>
      </c>
      <c r="N259" s="5" t="e">
        <f>VLOOKUP(A259,'Goalkeeper Saves'!$D$2:$N$15,10,0)</f>
        <v>#N/A</v>
      </c>
      <c r="O259" s="5" t="e">
        <f>VLOOKUP(A259,'Goalkeeper Saves'!$D$2:$N$15,11,0)</f>
        <v>#N/A</v>
      </c>
      <c r="P259" s="5">
        <f>IF(B259="DEF",IFERROR(VLOOKUP(A259,'Defensive Contribution - DEF'!A257:H755,8,FALSE),'Defensive Contribution - DEF'!K$2),0)</f>
        <v>0.29152339856241527</v>
      </c>
      <c r="Q259" s="5">
        <f>IF(B259="MID",IFERROR(VLOOKUP(A259,'Defensive Contribution - MID'!A$2:I$500,9,FALSE),'Defensive Contribution - MID'!L$2),0)</f>
        <v>0</v>
      </c>
      <c r="R259" s="22">
        <f t="shared" ref="R259:R322" si="89">IFERROR(IFERROR(E259,0)*IF(B259="GK",2+IFERROR(F259*10,0)+IFERROR(G259*10,0)+IFERROR(H259*10,0)+IFERROR(I259*3,0)-IFERROR(J259*1,0)+IFERROR(K259*4,0)+IFERROR(N259*1,0)+IFERROR(O259*1,0)-IFERROR(L259*2,0)-IFERROR(M259*2,0),IF(B259="DEF",2+IFERROR(F259*6,0)+IFERROR(G259*6,0)+IFERROR(H259*6,0)+IFERROR(I259*3,0)-IFERROR(J259*1,0)+IFERROR(K259*4,0)-IFERROR(L259*2,0)-IFERROR(M259*2,0)+IFERROR(P259*2,0),IF(B259="MID",2+IFERROR(F259*5,0)+IFERROR(G259*5,0)+IFERROR(H259*5,0)+IFERROR(I259*3,0)-IFERROR(J259*1,0)+IFERROR(K259*1,0)+IFERROR(Q259*2,0),IF(B259="FWD",2+IFERROR(F259*4,0)+IFERROR(G259*4,0)+IFERROR(H259*4,0)+IFERROR(I259*3,0)-IFERROR(J259*1,0),"ERROR")))),0)</f>
        <v>3.841522877893301</v>
      </c>
      <c r="S259" s="5">
        <f t="shared" si="77"/>
        <v>6.9321301133806232E-2</v>
      </c>
      <c r="T259" s="20">
        <f t="shared" si="78"/>
        <v>3.9801654801609136</v>
      </c>
      <c r="U259" s="3">
        <f>VLOOKUP($C259,'Team Fixtures'!$A$2:$Q$21,2,FALSE)</f>
        <v>0.10582010582010581</v>
      </c>
      <c r="V259" s="3">
        <f>VLOOKUP($C259,'Team Fixtures'!$A$2:$Q$21,4,FALSE)</f>
        <v>0.10582010582010581</v>
      </c>
      <c r="W259" s="3">
        <f>VLOOKUP($C259,'Team Fixtures'!$A$2:$Q$21,5,FALSE)</f>
        <v>0</v>
      </c>
      <c r="X259" s="3" t="str">
        <f>VLOOKUP($C259,'Team Fixtures'!$A$2:$Q$21,6,FALSE)</f>
        <v>H</v>
      </c>
      <c r="Y259" s="25">
        <f t="shared" si="79"/>
        <v>1.1314531419472398</v>
      </c>
      <c r="Z259" s="3">
        <f>VLOOKUP($C259,'Team Fixtures'!$A$2:$Q$21,2,FALSE)</f>
        <v>0.10582010582010581</v>
      </c>
      <c r="AA259" s="3">
        <f>VLOOKUP($C259,'Team Fixtures'!$A$2:$Q$21,8,FALSE)</f>
        <v>0.42328042328042326</v>
      </c>
      <c r="AB259" s="3">
        <f>VLOOKUP($C259,'Team Fixtures'!$A$2:$Q$21,9,FALSE)</f>
        <v>-0.31746031746031744</v>
      </c>
      <c r="AC259" s="3" t="str">
        <f>VLOOKUP($C259,'Team Fixtures'!$A$2:$Q$21,10,FALSE)</f>
        <v>A</v>
      </c>
      <c r="AD259" s="22">
        <f t="shared" ref="AD259:AD322" si="90">IFERROR((2.926+0.578*Z259-0.576*AA259-0.561*AB259+0.469*IF(AC259="H",1,0))*$Y259,0)</f>
        <v>3.3054834822155357</v>
      </c>
      <c r="AE259" s="5">
        <f t="shared" si="80"/>
        <v>5.6712582468673833E-2</v>
      </c>
      <c r="AF259" s="20">
        <f t="shared" si="81"/>
        <v>3.4189086471528833</v>
      </c>
      <c r="AG259" s="3">
        <f>VLOOKUP($C259,'Team Fixtures'!$A$2:$Q$21,2,FALSE)</f>
        <v>0.10582010582010581</v>
      </c>
      <c r="AH259" s="3">
        <f>VLOOKUP($C259,'Team Fixtures'!$A$2:$Q$21,12,FALSE)</f>
        <v>1.8674136321195144E-2</v>
      </c>
      <c r="AI259" s="3">
        <f>VLOOKUP($C259,'Team Fixtures'!$A$2:$Q$21,13,FALSE)</f>
        <v>8.7145969498910666E-2</v>
      </c>
      <c r="AJ259" s="3" t="str">
        <f>VLOOKUP($C259,'Team Fixtures'!$A$2:$Q$21,14,FALSE)</f>
        <v>A</v>
      </c>
      <c r="AK259" s="22">
        <f t="shared" ref="AK259:AK322" si="91">IFERROR((2.926+0.578*AG259-0.576*AH259-0.561*AI259+0.469*IF(AJ259="H",1,0))*$Y259,0)</f>
        <v>3.3123503780350099</v>
      </c>
      <c r="AL259" s="5">
        <f t="shared" si="82"/>
        <v>5.6874105592139498E-2</v>
      </c>
      <c r="AM259" s="20">
        <f t="shared" si="83"/>
        <v>3.426098589219289</v>
      </c>
      <c r="AN259" s="3">
        <f>VLOOKUP($C259,'Team Fixtures'!$A$2:$Q$21,2,FALSE)</f>
        <v>0.10582010582010581</v>
      </c>
      <c r="AO259" s="3">
        <f>VLOOKUP($C259,'Team Fixtures'!$A$2:$Q$21,16,FALSE)</f>
        <v>6.3492063492063489E-2</v>
      </c>
      <c r="AP259" s="3">
        <f>VLOOKUP($C259,'Team Fixtures'!$A$2:$Q$21,17,FALSE)</f>
        <v>4.2328042328042326E-2</v>
      </c>
      <c r="AQ259" s="3" t="str">
        <f>VLOOKUP($C259,'Team Fixtures'!$A$2:$V$21,18,FALSE)</f>
        <v>A</v>
      </c>
      <c r="AR259" s="22">
        <f t="shared" ref="AR259:AR322" si="92">IFERROR((2.926+0.578*AN259-0.576*AO259-0.561*AP259+0.469*IF(AQ259="H",1,0))*$Y259,0)</f>
        <v>3.3115897372673144</v>
      </c>
      <c r="AS259" s="5">
        <f t="shared" si="84"/>
        <v>5.6856213800001776E-2</v>
      </c>
      <c r="AT259" s="20">
        <f t="shared" si="85"/>
        <v>3.4253021648673179</v>
      </c>
      <c r="AU259" s="3">
        <f>VLOOKUP($C259,'Team Fixtures'!$A$2:$Q$21,2,FALSE)</f>
        <v>0.10582010582010581</v>
      </c>
      <c r="AV259" s="3">
        <f>VLOOKUP($C259,'Team Fixtures'!$A$2:$V$21,20,FALSE)</f>
        <v>0.89678055779750687</v>
      </c>
      <c r="AW259" s="3">
        <f>VLOOKUP($C259,'Team Fixtures'!$A$2:$V$21,21,FALSE)</f>
        <v>-0.79096045197740106</v>
      </c>
      <c r="AX259" s="3" t="str">
        <f>VLOOKUP($C259,'Team Fixtures'!$A$2:$V$21,22,FALSE)</f>
        <v>H</v>
      </c>
      <c r="AY259" s="22">
        <f t="shared" ref="AY259:AY322" si="93">IFERROR((2.926+0.578*AU259-0.576*AV259-0.561*AW259+0.469*IF(AX259="H",1,0))*$Y259,0)</f>
        <v>3.8280988575651138</v>
      </c>
      <c r="AZ259" s="5">
        <f t="shared" ref="AZ259:AZ322" si="94">MAX(0, MIN(1, -0.021039 + 0.023522 * AY259))</f>
        <v>6.9005541327646608E-2</v>
      </c>
      <c r="BA259" s="20">
        <f t="shared" si="86"/>
        <v>3.9661099402204072</v>
      </c>
      <c r="BB259" s="15">
        <f t="shared" si="87"/>
        <v>12.754867009459554</v>
      </c>
    </row>
    <row r="260" spans="1:54" x14ac:dyDescent="0.25">
      <c r="A260" t="str">
        <f>'Players Full'!CU260</f>
        <v>Borna Sosa</v>
      </c>
      <c r="B260" t="str">
        <f>VLOOKUP(_xlfn.CONCAT('Players Full'!AK260,'Players Full'!BV260),'Players Summarised'!$A$1:$T$1000,20,0)</f>
        <v>DEF</v>
      </c>
      <c r="C260" t="str">
        <f>VLOOKUP('Players Full'!CF260,Teams!$A$1:$G$21,6,0)</f>
        <v>Crystal Palace</v>
      </c>
      <c r="D260">
        <f>'Players Full'!BD260/10</f>
        <v>5</v>
      </c>
      <c r="E260" s="10">
        <f>IFERROR(VLOOKUP($A260,'Starting Lineups'!$A$2:$C$510,3,FALSE),0)</f>
        <v>0</v>
      </c>
      <c r="F260" s="5">
        <f>VLOOKUP(A260,'Score &amp; Assist'!$A$1:$G$2000,6,0)</f>
        <v>7.3260073260073263E-2</v>
      </c>
      <c r="G260" s="5">
        <f t="shared" si="76"/>
        <v>0.01</v>
      </c>
      <c r="H260" s="5">
        <f t="shared" si="88"/>
        <v>0</v>
      </c>
      <c r="I260" s="5">
        <f>VLOOKUP(A260,'Score &amp; Assist'!$A$1:$G$2000,7,0)</f>
        <v>0.14652014652014653</v>
      </c>
      <c r="J260" s="5">
        <f>VLOOKUP(A260,'Yellow Card'!$C$1:$E$987,3,0)</f>
        <v>0.23809523809523808</v>
      </c>
      <c r="K260" s="5">
        <f>VLOOKUP(C260,'Team Clean Sheet'!$C$2:$F$21,4,0)</f>
        <v>0.33734939759036142</v>
      </c>
      <c r="L260" s="5">
        <f>VLOOKUP(C260,'Team Total Goals'!$D$2:$N$21,10,0)</f>
        <v>0.31192660550458712</v>
      </c>
      <c r="M260" s="5">
        <f>VLOOKUP(C260,'Team Total Goals'!$D$2:$N$21,11,0)</f>
        <v>4.2145593869731796E-2</v>
      </c>
      <c r="N260" s="5" t="e">
        <f>VLOOKUP(A260,'Goalkeeper Saves'!$D$2:$N$15,10,0)</f>
        <v>#N/A</v>
      </c>
      <c r="O260" s="5" t="e">
        <f>VLOOKUP(A260,'Goalkeeper Saves'!$D$2:$N$15,11,0)</f>
        <v>#N/A</v>
      </c>
      <c r="P260" s="5">
        <f>IF(B260="DEF",IFERROR(VLOOKUP(A260,'Defensive Contribution - DEF'!A258:H756,8,FALSE),'Defensive Contribution - DEF'!K$2),0)</f>
        <v>0.29152339856241527</v>
      </c>
      <c r="Q260" s="5">
        <f>IF(B260="MID",IFERROR(VLOOKUP(A260,'Defensive Contribution - MID'!A$2:I$500,9,FALSE),'Defensive Contribution - MID'!L$2),0)</f>
        <v>0</v>
      </c>
      <c r="R260" s="22">
        <f t="shared" si="89"/>
        <v>0</v>
      </c>
      <c r="S260" s="5">
        <f t="shared" si="77"/>
        <v>0</v>
      </c>
      <c r="T260" s="20">
        <f t="shared" si="78"/>
        <v>0</v>
      </c>
      <c r="U260" s="3">
        <f>VLOOKUP($C260,'Team Fixtures'!$A$2:$Q$21,2,FALSE)</f>
        <v>0.10582010582010581</v>
      </c>
      <c r="V260" s="3">
        <f>VLOOKUP($C260,'Team Fixtures'!$A$2:$Q$21,4,FALSE)</f>
        <v>0.10582010582010581</v>
      </c>
      <c r="W260" s="3">
        <f>VLOOKUP($C260,'Team Fixtures'!$A$2:$Q$21,5,FALSE)</f>
        <v>0</v>
      </c>
      <c r="X260" s="3" t="str">
        <f>VLOOKUP($C260,'Team Fixtures'!$A$2:$Q$21,6,FALSE)</f>
        <v>H</v>
      </c>
      <c r="Y260" s="25">
        <f t="shared" si="79"/>
        <v>0</v>
      </c>
      <c r="Z260" s="3">
        <f>VLOOKUP($C260,'Team Fixtures'!$A$2:$Q$21,2,FALSE)</f>
        <v>0.10582010582010581</v>
      </c>
      <c r="AA260" s="3">
        <f>VLOOKUP($C260,'Team Fixtures'!$A$2:$Q$21,8,FALSE)</f>
        <v>0.42328042328042326</v>
      </c>
      <c r="AB260" s="3">
        <f>VLOOKUP($C260,'Team Fixtures'!$A$2:$Q$21,9,FALSE)</f>
        <v>-0.31746031746031744</v>
      </c>
      <c r="AC260" s="3" t="str">
        <f>VLOOKUP($C260,'Team Fixtures'!$A$2:$Q$21,10,FALSE)</f>
        <v>A</v>
      </c>
      <c r="AD260" s="22">
        <f t="shared" si="90"/>
        <v>0</v>
      </c>
      <c r="AE260" s="5">
        <f t="shared" si="80"/>
        <v>0</v>
      </c>
      <c r="AF260" s="20">
        <f t="shared" si="81"/>
        <v>0</v>
      </c>
      <c r="AG260" s="3">
        <f>VLOOKUP($C260,'Team Fixtures'!$A$2:$Q$21,2,FALSE)</f>
        <v>0.10582010582010581</v>
      </c>
      <c r="AH260" s="3">
        <f>VLOOKUP($C260,'Team Fixtures'!$A$2:$Q$21,12,FALSE)</f>
        <v>1.8674136321195144E-2</v>
      </c>
      <c r="AI260" s="3">
        <f>VLOOKUP($C260,'Team Fixtures'!$A$2:$Q$21,13,FALSE)</f>
        <v>8.7145969498910666E-2</v>
      </c>
      <c r="AJ260" s="3" t="str">
        <f>VLOOKUP($C260,'Team Fixtures'!$A$2:$Q$21,14,FALSE)</f>
        <v>A</v>
      </c>
      <c r="AK260" s="22">
        <f t="shared" si="91"/>
        <v>0</v>
      </c>
      <c r="AL260" s="5">
        <f t="shared" si="82"/>
        <v>0</v>
      </c>
      <c r="AM260" s="20">
        <f t="shared" si="83"/>
        <v>0</v>
      </c>
      <c r="AN260" s="3">
        <f>VLOOKUP($C260,'Team Fixtures'!$A$2:$Q$21,2,FALSE)</f>
        <v>0.10582010582010581</v>
      </c>
      <c r="AO260" s="3">
        <f>VLOOKUP($C260,'Team Fixtures'!$A$2:$Q$21,16,FALSE)</f>
        <v>6.3492063492063489E-2</v>
      </c>
      <c r="AP260" s="3">
        <f>VLOOKUP($C260,'Team Fixtures'!$A$2:$Q$21,17,FALSE)</f>
        <v>4.2328042328042326E-2</v>
      </c>
      <c r="AQ260" s="3" t="str">
        <f>VLOOKUP($C260,'Team Fixtures'!$A$2:$V$21,18,FALSE)</f>
        <v>A</v>
      </c>
      <c r="AR260" s="22">
        <f t="shared" si="92"/>
        <v>0</v>
      </c>
      <c r="AS260" s="5">
        <f t="shared" si="84"/>
        <v>0</v>
      </c>
      <c r="AT260" s="20">
        <f t="shared" si="85"/>
        <v>0</v>
      </c>
      <c r="AU260" s="3">
        <f>VLOOKUP($C260,'Team Fixtures'!$A$2:$Q$21,2,FALSE)</f>
        <v>0.10582010582010581</v>
      </c>
      <c r="AV260" s="3">
        <f>VLOOKUP($C260,'Team Fixtures'!$A$2:$V$21,20,FALSE)</f>
        <v>0.89678055779750687</v>
      </c>
      <c r="AW260" s="3">
        <f>VLOOKUP($C260,'Team Fixtures'!$A$2:$V$21,21,FALSE)</f>
        <v>-0.79096045197740106</v>
      </c>
      <c r="AX260" s="3" t="str">
        <f>VLOOKUP($C260,'Team Fixtures'!$A$2:$V$21,22,FALSE)</f>
        <v>H</v>
      </c>
      <c r="AY260" s="22">
        <f t="shared" si="93"/>
        <v>0</v>
      </c>
      <c r="AZ260" s="5">
        <f t="shared" si="94"/>
        <v>0</v>
      </c>
      <c r="BA260" s="20">
        <f t="shared" si="86"/>
        <v>0</v>
      </c>
      <c r="BB260" s="15">
        <f t="shared" si="87"/>
        <v>0</v>
      </c>
    </row>
    <row r="261" spans="1:54" x14ac:dyDescent="0.25">
      <c r="A261" t="str">
        <f>'Players Full'!CU261</f>
        <v>Marc Guehi</v>
      </c>
      <c r="B261" t="str">
        <f>VLOOKUP(_xlfn.CONCAT('Players Full'!AK261,'Players Full'!BV261),'Players Summarised'!$A$1:$T$1000,20,0)</f>
        <v>DEF</v>
      </c>
      <c r="C261" t="str">
        <f>VLOOKUP('Players Full'!CF261,Teams!$A$1:$G$21,6,0)</f>
        <v>Crystal Palace</v>
      </c>
      <c r="D261">
        <f>'Players Full'!BD261/10</f>
        <v>4.5</v>
      </c>
      <c r="E261" s="10">
        <f>IFERROR(VLOOKUP($A261,'Starting Lineups'!$A$2:$C$510,3,FALSE),0)</f>
        <v>1</v>
      </c>
      <c r="F261" s="5">
        <f>VLOOKUP(A261,'Score &amp; Assist'!$A$1:$G$2000,6,0)</f>
        <v>7.9365079365079361E-2</v>
      </c>
      <c r="G261" s="5">
        <f t="shared" si="76"/>
        <v>0.01</v>
      </c>
      <c r="H261" s="5">
        <f t="shared" si="88"/>
        <v>0</v>
      </c>
      <c r="I261" s="5">
        <f>VLOOKUP(A261,'Score &amp; Assist'!$A$1:$G$2000,7,0)</f>
        <v>3.2840722495894911E-2</v>
      </c>
      <c r="J261" s="5">
        <f>VLOOKUP(A261,'Yellow Card'!$C$1:$E$987,3,0)</f>
        <v>0.14652014652014653</v>
      </c>
      <c r="K261" s="5">
        <f>VLOOKUP(C261,'Team Clean Sheet'!$C$2:$F$21,4,0)</f>
        <v>0.33734939759036142</v>
      </c>
      <c r="L261" s="5">
        <f>VLOOKUP(C261,'Team Total Goals'!$D$2:$N$21,10,0)</f>
        <v>0.31192660550458712</v>
      </c>
      <c r="M261" s="5">
        <f>VLOOKUP(C261,'Team Total Goals'!$D$2:$N$21,11,0)</f>
        <v>4.2145593869731796E-2</v>
      </c>
      <c r="N261" s="5" t="e">
        <f>VLOOKUP(A261,'Goalkeeper Saves'!$D$2:$N$15,10,0)</f>
        <v>#N/A</v>
      </c>
      <c r="O261" s="5" t="e">
        <f>VLOOKUP(A261,'Goalkeeper Saves'!$D$2:$N$15,11,0)</f>
        <v>#N/A</v>
      </c>
      <c r="P261" s="5">
        <f>IF(B261="DEF",IFERROR(VLOOKUP(A261,'Defensive Contribution - DEF'!A259:H757,8,FALSE),'Defensive Contribution - DEF'!K$2),0)</f>
        <v>0.29152339856241527</v>
      </c>
      <c r="Q261" s="5">
        <f>IF(B261="MID",IFERROR(VLOOKUP(A261,'Defensive Contribution - MID'!A$2:I$500,9,FALSE),'Defensive Contribution - MID'!L$2),0)</f>
        <v>0</v>
      </c>
      <c r="R261" s="22">
        <f t="shared" si="89"/>
        <v>3.7124924858956532</v>
      </c>
      <c r="S261" s="5">
        <f t="shared" si="77"/>
        <v>6.6286248253237562E-2</v>
      </c>
      <c r="T261" s="20">
        <f t="shared" si="78"/>
        <v>3.8450649824021284</v>
      </c>
      <c r="U261" s="3">
        <f>VLOOKUP($C261,'Team Fixtures'!$A$2:$Q$21,2,FALSE)</f>
        <v>0.10582010582010581</v>
      </c>
      <c r="V261" s="3">
        <f>VLOOKUP($C261,'Team Fixtures'!$A$2:$Q$21,4,FALSE)</f>
        <v>0.10582010582010581</v>
      </c>
      <c r="W261" s="3">
        <f>VLOOKUP($C261,'Team Fixtures'!$A$2:$Q$21,5,FALSE)</f>
        <v>0</v>
      </c>
      <c r="X261" s="3" t="str">
        <f>VLOOKUP($C261,'Team Fixtures'!$A$2:$Q$21,6,FALSE)</f>
        <v>H</v>
      </c>
      <c r="Y261" s="25">
        <f t="shared" si="79"/>
        <v>1.0934495045688037</v>
      </c>
      <c r="Z261" s="3">
        <f>VLOOKUP($C261,'Team Fixtures'!$A$2:$Q$21,2,FALSE)</f>
        <v>0.10582010582010581</v>
      </c>
      <c r="AA261" s="3">
        <f>VLOOKUP($C261,'Team Fixtures'!$A$2:$Q$21,8,FALSE)</f>
        <v>0.42328042328042326</v>
      </c>
      <c r="AB261" s="3">
        <f>VLOOKUP($C261,'Team Fixtures'!$A$2:$Q$21,9,FALSE)</f>
        <v>-0.31746031746031744</v>
      </c>
      <c r="AC261" s="3" t="str">
        <f>VLOOKUP($C261,'Team Fixtures'!$A$2:$Q$21,10,FALSE)</f>
        <v>A</v>
      </c>
      <c r="AD261" s="22">
        <f t="shared" si="90"/>
        <v>3.1944577658501756</v>
      </c>
      <c r="AE261" s="5">
        <f t="shared" si="80"/>
        <v>5.4101035568327835E-2</v>
      </c>
      <c r="AF261" s="20">
        <f t="shared" si="81"/>
        <v>3.3026598369868312</v>
      </c>
      <c r="AG261" s="3">
        <f>VLOOKUP($C261,'Team Fixtures'!$A$2:$Q$21,2,FALSE)</f>
        <v>0.10582010582010581</v>
      </c>
      <c r="AH261" s="3">
        <f>VLOOKUP($C261,'Team Fixtures'!$A$2:$Q$21,12,FALSE)</f>
        <v>1.8674136321195144E-2</v>
      </c>
      <c r="AI261" s="3">
        <f>VLOOKUP($C261,'Team Fixtures'!$A$2:$Q$21,13,FALSE)</f>
        <v>8.7145969498910666E-2</v>
      </c>
      <c r="AJ261" s="3" t="str">
        <f>VLOOKUP($C261,'Team Fixtures'!$A$2:$Q$21,14,FALSE)</f>
        <v>A</v>
      </c>
      <c r="AK261" s="22">
        <f t="shared" si="91"/>
        <v>3.2010940140104909</v>
      </c>
      <c r="AL261" s="5">
        <f t="shared" si="82"/>
        <v>5.4257133397554766E-2</v>
      </c>
      <c r="AM261" s="20">
        <f t="shared" si="83"/>
        <v>3.3096082808056004</v>
      </c>
      <c r="AN261" s="3">
        <f>VLOOKUP($C261,'Team Fixtures'!$A$2:$Q$21,2,FALSE)</f>
        <v>0.10582010582010581</v>
      </c>
      <c r="AO261" s="3">
        <f>VLOOKUP($C261,'Team Fixtures'!$A$2:$Q$21,16,FALSE)</f>
        <v>6.3492063492063489E-2</v>
      </c>
      <c r="AP261" s="3">
        <f>VLOOKUP($C261,'Team Fixtures'!$A$2:$Q$21,17,FALSE)</f>
        <v>4.2328042328042326E-2</v>
      </c>
      <c r="AQ261" s="3" t="str">
        <f>VLOOKUP($C261,'Team Fixtures'!$A$2:$V$21,18,FALSE)</f>
        <v>A</v>
      </c>
      <c r="AR261" s="22">
        <f t="shared" si="92"/>
        <v>3.2003589219065791</v>
      </c>
      <c r="AS261" s="5">
        <f t="shared" si="84"/>
        <v>5.4239842561086563E-2</v>
      </c>
      <c r="AT261" s="20">
        <f t="shared" si="85"/>
        <v>3.3088386070287523</v>
      </c>
      <c r="AU261" s="3">
        <f>VLOOKUP($C261,'Team Fixtures'!$A$2:$Q$21,2,FALSE)</f>
        <v>0.10582010582010581</v>
      </c>
      <c r="AV261" s="3">
        <f>VLOOKUP($C261,'Team Fixtures'!$A$2:$V$21,20,FALSE)</f>
        <v>0.89678055779750687</v>
      </c>
      <c r="AW261" s="3">
        <f>VLOOKUP($C261,'Team Fixtures'!$A$2:$V$21,21,FALSE)</f>
        <v>-0.79096045197740106</v>
      </c>
      <c r="AX261" s="3" t="str">
        <f>VLOOKUP($C261,'Team Fixtures'!$A$2:$V$21,22,FALSE)</f>
        <v>H</v>
      </c>
      <c r="AY261" s="22">
        <f t="shared" si="93"/>
        <v>3.69951935618043</v>
      </c>
      <c r="AZ261" s="5">
        <f t="shared" si="94"/>
        <v>6.5981094296076084E-2</v>
      </c>
      <c r="BA261" s="20">
        <f t="shared" si="86"/>
        <v>3.8314815447725823</v>
      </c>
      <c r="BB261" s="15">
        <f t="shared" si="87"/>
        <v>12.321505492179702</v>
      </c>
    </row>
    <row r="262" spans="1:54" x14ac:dyDescent="0.25">
      <c r="A262" t="str">
        <f>'Players Full'!CU262</f>
        <v>Chris Richards</v>
      </c>
      <c r="B262" t="str">
        <f>VLOOKUP(_xlfn.CONCAT('Players Full'!AK262,'Players Full'!BV262),'Players Summarised'!$A$1:$T$1000,20,0)</f>
        <v>DEF</v>
      </c>
      <c r="C262" t="str">
        <f>VLOOKUP('Players Full'!CF262,Teams!$A$1:$G$21,6,0)</f>
        <v>Crystal Palace</v>
      </c>
      <c r="D262">
        <f>'Players Full'!BD262/10</f>
        <v>4.5</v>
      </c>
      <c r="E262" s="10">
        <f>IFERROR(VLOOKUP($A262,'Starting Lineups'!$A$2:$C$510,3,FALSE),0)</f>
        <v>1</v>
      </c>
      <c r="F262" s="5">
        <f>VLOOKUP(A262,'Score &amp; Assist'!$A$1:$G$2000,6,0)</f>
        <v>7.9365079365079361E-2</v>
      </c>
      <c r="G262" s="5">
        <f t="shared" si="76"/>
        <v>0.01</v>
      </c>
      <c r="H262" s="5">
        <f t="shared" si="88"/>
        <v>0</v>
      </c>
      <c r="I262" s="5">
        <f>VLOOKUP(A262,'Score &amp; Assist'!$A$1:$G$2000,7,0)</f>
        <v>3.2840722495894911E-2</v>
      </c>
      <c r="J262" s="5">
        <f>VLOOKUP(A262,'Yellow Card'!$C$1:$E$987,3,0)</f>
        <v>0.14652014652014653</v>
      </c>
      <c r="K262" s="5">
        <f>VLOOKUP(C262,'Team Clean Sheet'!$C$2:$F$21,4,0)</f>
        <v>0.33734939759036142</v>
      </c>
      <c r="L262" s="5">
        <f>VLOOKUP(C262,'Team Total Goals'!$D$2:$N$21,10,0)</f>
        <v>0.31192660550458712</v>
      </c>
      <c r="M262" s="5">
        <f>VLOOKUP(C262,'Team Total Goals'!$D$2:$N$21,11,0)</f>
        <v>4.2145593869731796E-2</v>
      </c>
      <c r="N262" s="5" t="e">
        <f>VLOOKUP(A262,'Goalkeeper Saves'!$D$2:$N$15,10,0)</f>
        <v>#N/A</v>
      </c>
      <c r="O262" s="5" t="e">
        <f>VLOOKUP(A262,'Goalkeeper Saves'!$D$2:$N$15,11,0)</f>
        <v>#N/A</v>
      </c>
      <c r="P262" s="5">
        <f>IF(B262="DEF",IFERROR(VLOOKUP(A262,'Defensive Contribution - DEF'!A260:H758,8,FALSE),'Defensive Contribution - DEF'!K$2),0)</f>
        <v>0.29152339856241527</v>
      </c>
      <c r="Q262" s="5">
        <f>IF(B262="MID",IFERROR(VLOOKUP(A262,'Defensive Contribution - MID'!A$2:I$500,9,FALSE),'Defensive Contribution - MID'!L$2),0)</f>
        <v>0</v>
      </c>
      <c r="R262" s="22">
        <f t="shared" si="89"/>
        <v>3.7124924858956532</v>
      </c>
      <c r="S262" s="5">
        <f t="shared" si="77"/>
        <v>6.6286248253237562E-2</v>
      </c>
      <c r="T262" s="20">
        <f t="shared" si="78"/>
        <v>3.8450649824021284</v>
      </c>
      <c r="U262" s="3">
        <f>VLOOKUP($C262,'Team Fixtures'!$A$2:$Q$21,2,FALSE)</f>
        <v>0.10582010582010581</v>
      </c>
      <c r="V262" s="3">
        <f>VLOOKUP($C262,'Team Fixtures'!$A$2:$Q$21,4,FALSE)</f>
        <v>0.10582010582010581</v>
      </c>
      <c r="W262" s="3">
        <f>VLOOKUP($C262,'Team Fixtures'!$A$2:$Q$21,5,FALSE)</f>
        <v>0</v>
      </c>
      <c r="X262" s="3" t="str">
        <f>VLOOKUP($C262,'Team Fixtures'!$A$2:$Q$21,6,FALSE)</f>
        <v>H</v>
      </c>
      <c r="Y262" s="25">
        <f t="shared" si="79"/>
        <v>1.0934495045688037</v>
      </c>
      <c r="Z262" s="3">
        <f>VLOOKUP($C262,'Team Fixtures'!$A$2:$Q$21,2,FALSE)</f>
        <v>0.10582010582010581</v>
      </c>
      <c r="AA262" s="3">
        <f>VLOOKUP($C262,'Team Fixtures'!$A$2:$Q$21,8,FALSE)</f>
        <v>0.42328042328042326</v>
      </c>
      <c r="AB262" s="3">
        <f>VLOOKUP($C262,'Team Fixtures'!$A$2:$Q$21,9,FALSE)</f>
        <v>-0.31746031746031744</v>
      </c>
      <c r="AC262" s="3" t="str">
        <f>VLOOKUP($C262,'Team Fixtures'!$A$2:$Q$21,10,FALSE)</f>
        <v>A</v>
      </c>
      <c r="AD262" s="22">
        <f t="shared" si="90"/>
        <v>3.1944577658501756</v>
      </c>
      <c r="AE262" s="5">
        <f t="shared" si="80"/>
        <v>5.4101035568327835E-2</v>
      </c>
      <c r="AF262" s="20">
        <f t="shared" si="81"/>
        <v>3.3026598369868312</v>
      </c>
      <c r="AG262" s="3">
        <f>VLOOKUP($C262,'Team Fixtures'!$A$2:$Q$21,2,FALSE)</f>
        <v>0.10582010582010581</v>
      </c>
      <c r="AH262" s="3">
        <f>VLOOKUP($C262,'Team Fixtures'!$A$2:$Q$21,12,FALSE)</f>
        <v>1.8674136321195144E-2</v>
      </c>
      <c r="AI262" s="3">
        <f>VLOOKUP($C262,'Team Fixtures'!$A$2:$Q$21,13,FALSE)</f>
        <v>8.7145969498910666E-2</v>
      </c>
      <c r="AJ262" s="3" t="str">
        <f>VLOOKUP($C262,'Team Fixtures'!$A$2:$Q$21,14,FALSE)</f>
        <v>A</v>
      </c>
      <c r="AK262" s="22">
        <f t="shared" si="91"/>
        <v>3.2010940140104909</v>
      </c>
      <c r="AL262" s="5">
        <f t="shared" si="82"/>
        <v>5.4257133397554766E-2</v>
      </c>
      <c r="AM262" s="20">
        <f t="shared" si="83"/>
        <v>3.3096082808056004</v>
      </c>
      <c r="AN262" s="3">
        <f>VLOOKUP($C262,'Team Fixtures'!$A$2:$Q$21,2,FALSE)</f>
        <v>0.10582010582010581</v>
      </c>
      <c r="AO262" s="3">
        <f>VLOOKUP($C262,'Team Fixtures'!$A$2:$Q$21,16,FALSE)</f>
        <v>6.3492063492063489E-2</v>
      </c>
      <c r="AP262" s="3">
        <f>VLOOKUP($C262,'Team Fixtures'!$A$2:$Q$21,17,FALSE)</f>
        <v>4.2328042328042326E-2</v>
      </c>
      <c r="AQ262" s="3" t="str">
        <f>VLOOKUP($C262,'Team Fixtures'!$A$2:$V$21,18,FALSE)</f>
        <v>A</v>
      </c>
      <c r="AR262" s="22">
        <f t="shared" si="92"/>
        <v>3.2003589219065791</v>
      </c>
      <c r="AS262" s="5">
        <f t="shared" si="84"/>
        <v>5.4239842561086563E-2</v>
      </c>
      <c r="AT262" s="20">
        <f t="shared" si="85"/>
        <v>3.3088386070287523</v>
      </c>
      <c r="AU262" s="3">
        <f>VLOOKUP($C262,'Team Fixtures'!$A$2:$Q$21,2,FALSE)</f>
        <v>0.10582010582010581</v>
      </c>
      <c r="AV262" s="3">
        <f>VLOOKUP($C262,'Team Fixtures'!$A$2:$V$21,20,FALSE)</f>
        <v>0.89678055779750687</v>
      </c>
      <c r="AW262" s="3">
        <f>VLOOKUP($C262,'Team Fixtures'!$A$2:$V$21,21,FALSE)</f>
        <v>-0.79096045197740106</v>
      </c>
      <c r="AX262" s="3" t="str">
        <f>VLOOKUP($C262,'Team Fixtures'!$A$2:$V$21,22,FALSE)</f>
        <v>H</v>
      </c>
      <c r="AY262" s="22">
        <f t="shared" si="93"/>
        <v>3.69951935618043</v>
      </c>
      <c r="AZ262" s="5">
        <f t="shared" si="94"/>
        <v>6.5981094296076084E-2</v>
      </c>
      <c r="BA262" s="20">
        <f t="shared" si="86"/>
        <v>3.8314815447725823</v>
      </c>
      <c r="BB262" s="15">
        <f t="shared" si="87"/>
        <v>12.321505492179702</v>
      </c>
    </row>
    <row r="263" spans="1:54" x14ac:dyDescent="0.25">
      <c r="A263" t="str">
        <f>'Players Full'!CU263</f>
        <v>Chadi Riad Dnanou</v>
      </c>
      <c r="B263" t="str">
        <f>VLOOKUP(_xlfn.CONCAT('Players Full'!AK263,'Players Full'!BV263),'Players Summarised'!$A$1:$T$1000,20,0)</f>
        <v>DEF</v>
      </c>
      <c r="C263" t="str">
        <f>VLOOKUP('Players Full'!CF263,Teams!$A$1:$G$21,6,0)</f>
        <v>Crystal Palace</v>
      </c>
      <c r="D263">
        <f>'Players Full'!BD263/10</f>
        <v>4</v>
      </c>
      <c r="E263" s="10">
        <f>IFERROR(VLOOKUP($A263,'Starting Lineups'!$A$2:$C$510,3,FALSE),0)</f>
        <v>0</v>
      </c>
      <c r="F263" s="5" t="e">
        <f>VLOOKUP(A263,'Score &amp; Assist'!$A$1:$G$2000,6,0)</f>
        <v>#N/A</v>
      </c>
      <c r="G263" s="5" t="e">
        <f t="shared" si="76"/>
        <v>#N/A</v>
      </c>
      <c r="H263" s="5" t="e">
        <f t="shared" si="88"/>
        <v>#N/A</v>
      </c>
      <c r="I263" s="5" t="e">
        <f>VLOOKUP(A263,'Score &amp; Assist'!$A$1:$G$2000,7,0)</f>
        <v>#N/A</v>
      </c>
      <c r="J263" s="5" t="e">
        <f>VLOOKUP(A263,'Yellow Card'!$C$1:$E$987,3,0)</f>
        <v>#N/A</v>
      </c>
      <c r="K263" s="5">
        <f>VLOOKUP(C263,'Team Clean Sheet'!$C$2:$F$21,4,0)</f>
        <v>0.33734939759036142</v>
      </c>
      <c r="L263" s="5">
        <f>VLOOKUP(C263,'Team Total Goals'!$D$2:$N$21,10,0)</f>
        <v>0.31192660550458712</v>
      </c>
      <c r="M263" s="5">
        <f>VLOOKUP(C263,'Team Total Goals'!$D$2:$N$21,11,0)</f>
        <v>4.2145593869731796E-2</v>
      </c>
      <c r="N263" s="5" t="e">
        <f>VLOOKUP(A263,'Goalkeeper Saves'!$D$2:$N$15,10,0)</f>
        <v>#N/A</v>
      </c>
      <c r="O263" s="5" t="e">
        <f>VLOOKUP(A263,'Goalkeeper Saves'!$D$2:$N$15,11,0)</f>
        <v>#N/A</v>
      </c>
      <c r="P263" s="5">
        <f>IF(B263="DEF",IFERROR(VLOOKUP(A263,'Defensive Contribution - DEF'!A261:H759,8,FALSE),'Defensive Contribution - DEF'!K$2),0)</f>
        <v>0.29152339856241527</v>
      </c>
      <c r="Q263" s="5">
        <f>IF(B263="MID",IFERROR(VLOOKUP(A263,'Defensive Contribution - MID'!A$2:I$500,9,FALSE),'Defensive Contribution - MID'!L$2),0)</f>
        <v>0</v>
      </c>
      <c r="R263" s="22">
        <f t="shared" si="89"/>
        <v>0</v>
      </c>
      <c r="S263" s="5">
        <f t="shared" si="77"/>
        <v>0</v>
      </c>
      <c r="T263" s="20">
        <f t="shared" si="78"/>
        <v>0</v>
      </c>
      <c r="U263" s="3">
        <f>VLOOKUP($C263,'Team Fixtures'!$A$2:$Q$21,2,FALSE)</f>
        <v>0.10582010582010581</v>
      </c>
      <c r="V263" s="3">
        <f>VLOOKUP($C263,'Team Fixtures'!$A$2:$Q$21,4,FALSE)</f>
        <v>0.10582010582010581</v>
      </c>
      <c r="W263" s="3">
        <f>VLOOKUP($C263,'Team Fixtures'!$A$2:$Q$21,5,FALSE)</f>
        <v>0</v>
      </c>
      <c r="X263" s="3" t="str">
        <f>VLOOKUP($C263,'Team Fixtures'!$A$2:$Q$21,6,FALSE)</f>
        <v>H</v>
      </c>
      <c r="Y263" s="25">
        <f t="shared" si="79"/>
        <v>0</v>
      </c>
      <c r="Z263" s="3">
        <f>VLOOKUP($C263,'Team Fixtures'!$A$2:$Q$21,2,FALSE)</f>
        <v>0.10582010582010581</v>
      </c>
      <c r="AA263" s="3">
        <f>VLOOKUP($C263,'Team Fixtures'!$A$2:$Q$21,8,FALSE)</f>
        <v>0.42328042328042326</v>
      </c>
      <c r="AB263" s="3">
        <f>VLOOKUP($C263,'Team Fixtures'!$A$2:$Q$21,9,FALSE)</f>
        <v>-0.31746031746031744</v>
      </c>
      <c r="AC263" s="3" t="str">
        <f>VLOOKUP($C263,'Team Fixtures'!$A$2:$Q$21,10,FALSE)</f>
        <v>A</v>
      </c>
      <c r="AD263" s="22">
        <f t="shared" si="90"/>
        <v>0</v>
      </c>
      <c r="AE263" s="5">
        <f t="shared" si="80"/>
        <v>0</v>
      </c>
      <c r="AF263" s="20">
        <f t="shared" si="81"/>
        <v>0</v>
      </c>
      <c r="AG263" s="3">
        <f>VLOOKUP($C263,'Team Fixtures'!$A$2:$Q$21,2,FALSE)</f>
        <v>0.10582010582010581</v>
      </c>
      <c r="AH263" s="3">
        <f>VLOOKUP($C263,'Team Fixtures'!$A$2:$Q$21,12,FALSE)</f>
        <v>1.8674136321195144E-2</v>
      </c>
      <c r="AI263" s="3">
        <f>VLOOKUP($C263,'Team Fixtures'!$A$2:$Q$21,13,FALSE)</f>
        <v>8.7145969498910666E-2</v>
      </c>
      <c r="AJ263" s="3" t="str">
        <f>VLOOKUP($C263,'Team Fixtures'!$A$2:$Q$21,14,FALSE)</f>
        <v>A</v>
      </c>
      <c r="AK263" s="22">
        <f t="shared" si="91"/>
        <v>0</v>
      </c>
      <c r="AL263" s="5">
        <f t="shared" si="82"/>
        <v>0</v>
      </c>
      <c r="AM263" s="20">
        <f t="shared" si="83"/>
        <v>0</v>
      </c>
      <c r="AN263" s="3">
        <f>VLOOKUP($C263,'Team Fixtures'!$A$2:$Q$21,2,FALSE)</f>
        <v>0.10582010582010581</v>
      </c>
      <c r="AO263" s="3">
        <f>VLOOKUP($C263,'Team Fixtures'!$A$2:$Q$21,16,FALSE)</f>
        <v>6.3492063492063489E-2</v>
      </c>
      <c r="AP263" s="3">
        <f>VLOOKUP($C263,'Team Fixtures'!$A$2:$Q$21,17,FALSE)</f>
        <v>4.2328042328042326E-2</v>
      </c>
      <c r="AQ263" s="3" t="str">
        <f>VLOOKUP($C263,'Team Fixtures'!$A$2:$V$21,18,FALSE)</f>
        <v>A</v>
      </c>
      <c r="AR263" s="22">
        <f t="shared" si="92"/>
        <v>0</v>
      </c>
      <c r="AS263" s="5">
        <f t="shared" si="84"/>
        <v>0</v>
      </c>
      <c r="AT263" s="20">
        <f t="shared" si="85"/>
        <v>0</v>
      </c>
      <c r="AU263" s="3">
        <f>VLOOKUP($C263,'Team Fixtures'!$A$2:$Q$21,2,FALSE)</f>
        <v>0.10582010582010581</v>
      </c>
      <c r="AV263" s="3">
        <f>VLOOKUP($C263,'Team Fixtures'!$A$2:$V$21,20,FALSE)</f>
        <v>0.89678055779750687</v>
      </c>
      <c r="AW263" s="3">
        <f>VLOOKUP($C263,'Team Fixtures'!$A$2:$V$21,21,FALSE)</f>
        <v>-0.79096045197740106</v>
      </c>
      <c r="AX263" s="3" t="str">
        <f>VLOOKUP($C263,'Team Fixtures'!$A$2:$V$21,22,FALSE)</f>
        <v>H</v>
      </c>
      <c r="AY263" s="22">
        <f t="shared" si="93"/>
        <v>0</v>
      </c>
      <c r="AZ263" s="5">
        <f t="shared" si="94"/>
        <v>0</v>
      </c>
      <c r="BA263" s="20">
        <f t="shared" si="86"/>
        <v>0</v>
      </c>
      <c r="BB263" s="15">
        <f t="shared" si="87"/>
        <v>0</v>
      </c>
    </row>
    <row r="264" spans="1:54" x14ac:dyDescent="0.25">
      <c r="A264" t="str">
        <f>'Players Full'!CU264</f>
        <v>Nathaniel Clyne</v>
      </c>
      <c r="B264" t="str">
        <f>VLOOKUP(_xlfn.CONCAT('Players Full'!AK264,'Players Full'!BV264),'Players Summarised'!$A$1:$T$1000,20,0)</f>
        <v>DEF</v>
      </c>
      <c r="C264" t="str">
        <f>VLOOKUP('Players Full'!CF264,Teams!$A$1:$G$21,6,0)</f>
        <v>Crystal Palace</v>
      </c>
      <c r="D264">
        <f>'Players Full'!BD264/10</f>
        <v>4</v>
      </c>
      <c r="E264" s="10">
        <f>IFERROR(VLOOKUP($A264,'Starting Lineups'!$A$2:$C$510,3,FALSE),0)</f>
        <v>0</v>
      </c>
      <c r="F264" s="5">
        <f>VLOOKUP(A264,'Score &amp; Assist'!$A$1:$G$2000,6,0)</f>
        <v>4.5351473922902487E-2</v>
      </c>
      <c r="G264" s="5">
        <f t="shared" si="76"/>
        <v>0.01</v>
      </c>
      <c r="H264" s="5">
        <f t="shared" si="88"/>
        <v>0</v>
      </c>
      <c r="I264" s="5">
        <f>VLOOKUP(A264,'Score &amp; Assist'!$A$1:$G$2000,7,0)</f>
        <v>5.6022408963585429E-2</v>
      </c>
      <c r="J264" s="5">
        <f>VLOOKUP(A264,'Yellow Card'!$C$1:$E$987,3,0)</f>
        <v>0.14652014652014653</v>
      </c>
      <c r="K264" s="5">
        <f>VLOOKUP(C264,'Team Clean Sheet'!$C$2:$F$21,4,0)</f>
        <v>0.33734939759036142</v>
      </c>
      <c r="L264" s="5">
        <f>VLOOKUP(C264,'Team Total Goals'!$D$2:$N$21,10,0)</f>
        <v>0.31192660550458712</v>
      </c>
      <c r="M264" s="5">
        <f>VLOOKUP(C264,'Team Total Goals'!$D$2:$N$21,11,0)</f>
        <v>4.2145593869731796E-2</v>
      </c>
      <c r="N264" s="5" t="e">
        <f>VLOOKUP(A264,'Goalkeeper Saves'!$D$2:$N$15,10,0)</f>
        <v>#N/A</v>
      </c>
      <c r="O264" s="5" t="e">
        <f>VLOOKUP(A264,'Goalkeeper Saves'!$D$2:$N$15,11,0)</f>
        <v>#N/A</v>
      </c>
      <c r="P264" s="5">
        <f>IF(B264="DEF",IFERROR(VLOOKUP(A264,'Defensive Contribution - DEF'!A262:H760,8,FALSE),'Defensive Contribution - DEF'!K$2),0)</f>
        <v>0.29152339856241527</v>
      </c>
      <c r="Q264" s="5">
        <f>IF(B264="MID",IFERROR(VLOOKUP(A264,'Defensive Contribution - MID'!A$2:I$500,9,FALSE),'Defensive Contribution - MID'!L$2),0)</f>
        <v>0</v>
      </c>
      <c r="R264" s="22">
        <f t="shared" si="89"/>
        <v>0</v>
      </c>
      <c r="S264" s="5">
        <f t="shared" si="77"/>
        <v>0</v>
      </c>
      <c r="T264" s="20">
        <f t="shared" si="78"/>
        <v>0</v>
      </c>
      <c r="U264" s="3">
        <f>VLOOKUP($C264,'Team Fixtures'!$A$2:$Q$21,2,FALSE)</f>
        <v>0.10582010582010581</v>
      </c>
      <c r="V264" s="3">
        <f>VLOOKUP($C264,'Team Fixtures'!$A$2:$Q$21,4,FALSE)</f>
        <v>0.10582010582010581</v>
      </c>
      <c r="W264" s="3">
        <f>VLOOKUP($C264,'Team Fixtures'!$A$2:$Q$21,5,FALSE)</f>
        <v>0</v>
      </c>
      <c r="X264" s="3" t="str">
        <f>VLOOKUP($C264,'Team Fixtures'!$A$2:$Q$21,6,FALSE)</f>
        <v>H</v>
      </c>
      <c r="Y264" s="25">
        <f t="shared" si="79"/>
        <v>0</v>
      </c>
      <c r="Z264" s="3">
        <f>VLOOKUP($C264,'Team Fixtures'!$A$2:$Q$21,2,FALSE)</f>
        <v>0.10582010582010581</v>
      </c>
      <c r="AA264" s="3">
        <f>VLOOKUP($C264,'Team Fixtures'!$A$2:$Q$21,8,FALSE)</f>
        <v>0.42328042328042326</v>
      </c>
      <c r="AB264" s="3">
        <f>VLOOKUP($C264,'Team Fixtures'!$A$2:$Q$21,9,FALSE)</f>
        <v>-0.31746031746031744</v>
      </c>
      <c r="AC264" s="3" t="str">
        <f>VLOOKUP($C264,'Team Fixtures'!$A$2:$Q$21,10,FALSE)</f>
        <v>A</v>
      </c>
      <c r="AD264" s="22">
        <f t="shared" si="90"/>
        <v>0</v>
      </c>
      <c r="AE264" s="5">
        <f t="shared" si="80"/>
        <v>0</v>
      </c>
      <c r="AF264" s="20">
        <f t="shared" si="81"/>
        <v>0</v>
      </c>
      <c r="AG264" s="3">
        <f>VLOOKUP($C264,'Team Fixtures'!$A$2:$Q$21,2,FALSE)</f>
        <v>0.10582010582010581</v>
      </c>
      <c r="AH264" s="3">
        <f>VLOOKUP($C264,'Team Fixtures'!$A$2:$Q$21,12,FALSE)</f>
        <v>1.8674136321195144E-2</v>
      </c>
      <c r="AI264" s="3">
        <f>VLOOKUP($C264,'Team Fixtures'!$A$2:$Q$21,13,FALSE)</f>
        <v>8.7145969498910666E-2</v>
      </c>
      <c r="AJ264" s="3" t="str">
        <f>VLOOKUP($C264,'Team Fixtures'!$A$2:$Q$21,14,FALSE)</f>
        <v>A</v>
      </c>
      <c r="AK264" s="22">
        <f t="shared" si="91"/>
        <v>0</v>
      </c>
      <c r="AL264" s="5">
        <f t="shared" si="82"/>
        <v>0</v>
      </c>
      <c r="AM264" s="20">
        <f t="shared" si="83"/>
        <v>0</v>
      </c>
      <c r="AN264" s="3">
        <f>VLOOKUP($C264,'Team Fixtures'!$A$2:$Q$21,2,FALSE)</f>
        <v>0.10582010582010581</v>
      </c>
      <c r="AO264" s="3">
        <f>VLOOKUP($C264,'Team Fixtures'!$A$2:$Q$21,16,FALSE)</f>
        <v>6.3492063492063489E-2</v>
      </c>
      <c r="AP264" s="3">
        <f>VLOOKUP($C264,'Team Fixtures'!$A$2:$Q$21,17,FALSE)</f>
        <v>4.2328042328042326E-2</v>
      </c>
      <c r="AQ264" s="3" t="str">
        <f>VLOOKUP($C264,'Team Fixtures'!$A$2:$V$21,18,FALSE)</f>
        <v>A</v>
      </c>
      <c r="AR264" s="22">
        <f t="shared" si="92"/>
        <v>0</v>
      </c>
      <c r="AS264" s="5">
        <f t="shared" si="84"/>
        <v>0</v>
      </c>
      <c r="AT264" s="20">
        <f t="shared" si="85"/>
        <v>0</v>
      </c>
      <c r="AU264" s="3">
        <f>VLOOKUP($C264,'Team Fixtures'!$A$2:$Q$21,2,FALSE)</f>
        <v>0.10582010582010581</v>
      </c>
      <c r="AV264" s="3">
        <f>VLOOKUP($C264,'Team Fixtures'!$A$2:$V$21,20,FALSE)</f>
        <v>0.89678055779750687</v>
      </c>
      <c r="AW264" s="3">
        <f>VLOOKUP($C264,'Team Fixtures'!$A$2:$V$21,21,FALSE)</f>
        <v>-0.79096045197740106</v>
      </c>
      <c r="AX264" s="3" t="str">
        <f>VLOOKUP($C264,'Team Fixtures'!$A$2:$V$21,22,FALSE)</f>
        <v>H</v>
      </c>
      <c r="AY264" s="22">
        <f t="shared" si="93"/>
        <v>0</v>
      </c>
      <c r="AZ264" s="5">
        <f t="shared" si="94"/>
        <v>0</v>
      </c>
      <c r="BA264" s="20">
        <f t="shared" si="86"/>
        <v>0</v>
      </c>
      <c r="BB264" s="15">
        <f t="shared" si="87"/>
        <v>0</v>
      </c>
    </row>
    <row r="265" spans="1:54" x14ac:dyDescent="0.25">
      <c r="A265" t="str">
        <f>'Players Full'!CU265</f>
        <v>Rob Holding</v>
      </c>
      <c r="B265" t="str">
        <f>VLOOKUP(_xlfn.CONCAT('Players Full'!AK265,'Players Full'!BV265),'Players Summarised'!$A$1:$T$1000,20,0)</f>
        <v>DEF</v>
      </c>
      <c r="C265" t="str">
        <f>VLOOKUP('Players Full'!CF265,Teams!$A$1:$G$21,6,0)</f>
        <v>Crystal Palace</v>
      </c>
      <c r="D265">
        <f>'Players Full'!BD265/10</f>
        <v>4</v>
      </c>
      <c r="E265" s="10">
        <f>IFERROR(VLOOKUP($A265,'Starting Lineups'!$A$2:$C$510,3,FALSE),0)</f>
        <v>0</v>
      </c>
      <c r="F265" s="5" t="e">
        <f>VLOOKUP(A265,'Score &amp; Assist'!$A$1:$G$2000,6,0)</f>
        <v>#N/A</v>
      </c>
      <c r="G265" s="5" t="e">
        <f t="shared" si="76"/>
        <v>#N/A</v>
      </c>
      <c r="H265" s="5" t="e">
        <f t="shared" si="88"/>
        <v>#N/A</v>
      </c>
      <c r="I265" s="5" t="e">
        <f>VLOOKUP(A265,'Score &amp; Assist'!$A$1:$G$2000,7,0)</f>
        <v>#N/A</v>
      </c>
      <c r="J265" s="5" t="e">
        <f>VLOOKUP(A265,'Yellow Card'!$C$1:$E$987,3,0)</f>
        <v>#N/A</v>
      </c>
      <c r="K265" s="5">
        <f>VLOOKUP(C265,'Team Clean Sheet'!$C$2:$F$21,4,0)</f>
        <v>0.33734939759036142</v>
      </c>
      <c r="L265" s="5">
        <f>VLOOKUP(C265,'Team Total Goals'!$D$2:$N$21,10,0)</f>
        <v>0.31192660550458712</v>
      </c>
      <c r="M265" s="5">
        <f>VLOOKUP(C265,'Team Total Goals'!$D$2:$N$21,11,0)</f>
        <v>4.2145593869731796E-2</v>
      </c>
      <c r="N265" s="5" t="e">
        <f>VLOOKUP(A265,'Goalkeeper Saves'!$D$2:$N$15,10,0)</f>
        <v>#N/A</v>
      </c>
      <c r="O265" s="5" t="e">
        <f>VLOOKUP(A265,'Goalkeeper Saves'!$D$2:$N$15,11,0)</f>
        <v>#N/A</v>
      </c>
      <c r="P265" s="5">
        <f>IF(B265="DEF",IFERROR(VLOOKUP(A265,'Defensive Contribution - DEF'!A263:H761,8,FALSE),'Defensive Contribution - DEF'!K$2),0)</f>
        <v>0.29152339856241527</v>
      </c>
      <c r="Q265" s="5">
        <f>IF(B265="MID",IFERROR(VLOOKUP(A265,'Defensive Contribution - MID'!A$2:I$500,9,FALSE),'Defensive Contribution - MID'!L$2),0)</f>
        <v>0</v>
      </c>
      <c r="R265" s="22">
        <f t="shared" si="89"/>
        <v>0</v>
      </c>
      <c r="S265" s="5">
        <f t="shared" si="77"/>
        <v>0</v>
      </c>
      <c r="T265" s="20">
        <f t="shared" si="78"/>
        <v>0</v>
      </c>
      <c r="U265" s="3">
        <f>VLOOKUP($C265,'Team Fixtures'!$A$2:$Q$21,2,FALSE)</f>
        <v>0.10582010582010581</v>
      </c>
      <c r="V265" s="3">
        <f>VLOOKUP($C265,'Team Fixtures'!$A$2:$Q$21,4,FALSE)</f>
        <v>0.10582010582010581</v>
      </c>
      <c r="W265" s="3">
        <f>VLOOKUP($C265,'Team Fixtures'!$A$2:$Q$21,5,FALSE)</f>
        <v>0</v>
      </c>
      <c r="X265" s="3" t="str">
        <f>VLOOKUP($C265,'Team Fixtures'!$A$2:$Q$21,6,FALSE)</f>
        <v>H</v>
      </c>
      <c r="Y265" s="25">
        <f t="shared" si="79"/>
        <v>0</v>
      </c>
      <c r="Z265" s="3">
        <f>VLOOKUP($C265,'Team Fixtures'!$A$2:$Q$21,2,FALSE)</f>
        <v>0.10582010582010581</v>
      </c>
      <c r="AA265" s="3">
        <f>VLOOKUP($C265,'Team Fixtures'!$A$2:$Q$21,8,FALSE)</f>
        <v>0.42328042328042326</v>
      </c>
      <c r="AB265" s="3">
        <f>VLOOKUP($C265,'Team Fixtures'!$A$2:$Q$21,9,FALSE)</f>
        <v>-0.31746031746031744</v>
      </c>
      <c r="AC265" s="3" t="str">
        <f>VLOOKUP($C265,'Team Fixtures'!$A$2:$Q$21,10,FALSE)</f>
        <v>A</v>
      </c>
      <c r="AD265" s="22">
        <f t="shared" si="90"/>
        <v>0</v>
      </c>
      <c r="AE265" s="5">
        <f t="shared" si="80"/>
        <v>0</v>
      </c>
      <c r="AF265" s="20">
        <f t="shared" si="81"/>
        <v>0</v>
      </c>
      <c r="AG265" s="3">
        <f>VLOOKUP($C265,'Team Fixtures'!$A$2:$Q$21,2,FALSE)</f>
        <v>0.10582010582010581</v>
      </c>
      <c r="AH265" s="3">
        <f>VLOOKUP($C265,'Team Fixtures'!$A$2:$Q$21,12,FALSE)</f>
        <v>1.8674136321195144E-2</v>
      </c>
      <c r="AI265" s="3">
        <f>VLOOKUP($C265,'Team Fixtures'!$A$2:$Q$21,13,FALSE)</f>
        <v>8.7145969498910666E-2</v>
      </c>
      <c r="AJ265" s="3" t="str">
        <f>VLOOKUP($C265,'Team Fixtures'!$A$2:$Q$21,14,FALSE)</f>
        <v>A</v>
      </c>
      <c r="AK265" s="22">
        <f t="shared" si="91"/>
        <v>0</v>
      </c>
      <c r="AL265" s="5">
        <f t="shared" si="82"/>
        <v>0</v>
      </c>
      <c r="AM265" s="20">
        <f t="shared" si="83"/>
        <v>0</v>
      </c>
      <c r="AN265" s="3">
        <f>VLOOKUP($C265,'Team Fixtures'!$A$2:$Q$21,2,FALSE)</f>
        <v>0.10582010582010581</v>
      </c>
      <c r="AO265" s="3">
        <f>VLOOKUP($C265,'Team Fixtures'!$A$2:$Q$21,16,FALSE)</f>
        <v>6.3492063492063489E-2</v>
      </c>
      <c r="AP265" s="3">
        <f>VLOOKUP($C265,'Team Fixtures'!$A$2:$Q$21,17,FALSE)</f>
        <v>4.2328042328042326E-2</v>
      </c>
      <c r="AQ265" s="3" t="str">
        <f>VLOOKUP($C265,'Team Fixtures'!$A$2:$V$21,18,FALSE)</f>
        <v>A</v>
      </c>
      <c r="AR265" s="22">
        <f t="shared" si="92"/>
        <v>0</v>
      </c>
      <c r="AS265" s="5">
        <f t="shared" si="84"/>
        <v>0</v>
      </c>
      <c r="AT265" s="20">
        <f t="shared" si="85"/>
        <v>0</v>
      </c>
      <c r="AU265" s="3">
        <f>VLOOKUP($C265,'Team Fixtures'!$A$2:$Q$21,2,FALSE)</f>
        <v>0.10582010582010581</v>
      </c>
      <c r="AV265" s="3">
        <f>VLOOKUP($C265,'Team Fixtures'!$A$2:$V$21,20,FALSE)</f>
        <v>0.89678055779750687</v>
      </c>
      <c r="AW265" s="3">
        <f>VLOOKUP($C265,'Team Fixtures'!$A$2:$V$21,21,FALSE)</f>
        <v>-0.79096045197740106</v>
      </c>
      <c r="AX265" s="3" t="str">
        <f>VLOOKUP($C265,'Team Fixtures'!$A$2:$V$21,22,FALSE)</f>
        <v>H</v>
      </c>
      <c r="AY265" s="22">
        <f t="shared" si="93"/>
        <v>0</v>
      </c>
      <c r="AZ265" s="5">
        <f t="shared" si="94"/>
        <v>0</v>
      </c>
      <c r="BA265" s="20">
        <f t="shared" si="86"/>
        <v>0</v>
      </c>
      <c r="BB265" s="15">
        <f t="shared" si="87"/>
        <v>0</v>
      </c>
    </row>
    <row r="266" spans="1:54" x14ac:dyDescent="0.25">
      <c r="A266" t="str">
        <f>'Players Full'!CU266</f>
        <v>Caleb Kporha</v>
      </c>
      <c r="B266" t="str">
        <f>VLOOKUP(_xlfn.CONCAT('Players Full'!AK266,'Players Full'!BV266),'Players Summarised'!$A$1:$T$1000,20,0)</f>
        <v>DEF</v>
      </c>
      <c r="C266" t="str">
        <f>VLOOKUP('Players Full'!CF266,Teams!$A$1:$G$21,6,0)</f>
        <v>Crystal Palace</v>
      </c>
      <c r="D266">
        <f>'Players Full'!BD266/10</f>
        <v>4</v>
      </c>
      <c r="E266" s="10">
        <f>IFERROR(VLOOKUP($A266,'Starting Lineups'!$A$2:$C$510,3,FALSE),0)</f>
        <v>0</v>
      </c>
      <c r="F266" s="5" t="e">
        <f>VLOOKUP(A266,'Score &amp; Assist'!$A$1:$G$2000,6,0)</f>
        <v>#N/A</v>
      </c>
      <c r="G266" s="5" t="e">
        <f t="shared" si="76"/>
        <v>#N/A</v>
      </c>
      <c r="H266" s="5" t="e">
        <f t="shared" si="88"/>
        <v>#N/A</v>
      </c>
      <c r="I266" s="5" t="e">
        <f>VLOOKUP(A266,'Score &amp; Assist'!$A$1:$G$2000,7,0)</f>
        <v>#N/A</v>
      </c>
      <c r="J266" s="5" t="e">
        <f>VLOOKUP(A266,'Yellow Card'!$C$1:$E$987,3,0)</f>
        <v>#N/A</v>
      </c>
      <c r="K266" s="5">
        <f>VLOOKUP(C266,'Team Clean Sheet'!$C$2:$F$21,4,0)</f>
        <v>0.33734939759036142</v>
      </c>
      <c r="L266" s="5">
        <f>VLOOKUP(C266,'Team Total Goals'!$D$2:$N$21,10,0)</f>
        <v>0.31192660550458712</v>
      </c>
      <c r="M266" s="5">
        <f>VLOOKUP(C266,'Team Total Goals'!$D$2:$N$21,11,0)</f>
        <v>4.2145593869731796E-2</v>
      </c>
      <c r="N266" s="5" t="e">
        <f>VLOOKUP(A266,'Goalkeeper Saves'!$D$2:$N$15,10,0)</f>
        <v>#N/A</v>
      </c>
      <c r="O266" s="5" t="e">
        <f>VLOOKUP(A266,'Goalkeeper Saves'!$D$2:$N$15,11,0)</f>
        <v>#N/A</v>
      </c>
      <c r="P266" s="5">
        <f>IF(B266="DEF",IFERROR(VLOOKUP(A266,'Defensive Contribution - DEF'!A264:H762,8,FALSE),'Defensive Contribution - DEF'!K$2),0)</f>
        <v>0.29152339856241527</v>
      </c>
      <c r="Q266" s="5">
        <f>IF(B266="MID",IFERROR(VLOOKUP(A266,'Defensive Contribution - MID'!A$2:I$500,9,FALSE),'Defensive Contribution - MID'!L$2),0)</f>
        <v>0</v>
      </c>
      <c r="R266" s="22">
        <f t="shared" si="89"/>
        <v>0</v>
      </c>
      <c r="S266" s="5">
        <f t="shared" si="77"/>
        <v>0</v>
      </c>
      <c r="T266" s="20">
        <f t="shared" si="78"/>
        <v>0</v>
      </c>
      <c r="U266" s="3">
        <f>VLOOKUP($C266,'Team Fixtures'!$A$2:$Q$21,2,FALSE)</f>
        <v>0.10582010582010581</v>
      </c>
      <c r="V266" s="3">
        <f>VLOOKUP($C266,'Team Fixtures'!$A$2:$Q$21,4,FALSE)</f>
        <v>0.10582010582010581</v>
      </c>
      <c r="W266" s="3">
        <f>VLOOKUP($C266,'Team Fixtures'!$A$2:$Q$21,5,FALSE)</f>
        <v>0</v>
      </c>
      <c r="X266" s="3" t="str">
        <f>VLOOKUP($C266,'Team Fixtures'!$A$2:$Q$21,6,FALSE)</f>
        <v>H</v>
      </c>
      <c r="Y266" s="25">
        <f t="shared" si="79"/>
        <v>0</v>
      </c>
      <c r="Z266" s="3">
        <f>VLOOKUP($C266,'Team Fixtures'!$A$2:$Q$21,2,FALSE)</f>
        <v>0.10582010582010581</v>
      </c>
      <c r="AA266" s="3">
        <f>VLOOKUP($C266,'Team Fixtures'!$A$2:$Q$21,8,FALSE)</f>
        <v>0.42328042328042326</v>
      </c>
      <c r="AB266" s="3">
        <f>VLOOKUP($C266,'Team Fixtures'!$A$2:$Q$21,9,FALSE)</f>
        <v>-0.31746031746031744</v>
      </c>
      <c r="AC266" s="3" t="str">
        <f>VLOOKUP($C266,'Team Fixtures'!$A$2:$Q$21,10,FALSE)</f>
        <v>A</v>
      </c>
      <c r="AD266" s="22">
        <f t="shared" si="90"/>
        <v>0</v>
      </c>
      <c r="AE266" s="5">
        <f t="shared" si="80"/>
        <v>0</v>
      </c>
      <c r="AF266" s="20">
        <f t="shared" si="81"/>
        <v>0</v>
      </c>
      <c r="AG266" s="3">
        <f>VLOOKUP($C266,'Team Fixtures'!$A$2:$Q$21,2,FALSE)</f>
        <v>0.10582010582010581</v>
      </c>
      <c r="AH266" s="3">
        <f>VLOOKUP($C266,'Team Fixtures'!$A$2:$Q$21,12,FALSE)</f>
        <v>1.8674136321195144E-2</v>
      </c>
      <c r="AI266" s="3">
        <f>VLOOKUP($C266,'Team Fixtures'!$A$2:$Q$21,13,FALSE)</f>
        <v>8.7145969498910666E-2</v>
      </c>
      <c r="AJ266" s="3" t="str">
        <f>VLOOKUP($C266,'Team Fixtures'!$A$2:$Q$21,14,FALSE)</f>
        <v>A</v>
      </c>
      <c r="AK266" s="22">
        <f t="shared" si="91"/>
        <v>0</v>
      </c>
      <c r="AL266" s="5">
        <f t="shared" si="82"/>
        <v>0</v>
      </c>
      <c r="AM266" s="20">
        <f t="shared" si="83"/>
        <v>0</v>
      </c>
      <c r="AN266" s="3">
        <f>VLOOKUP($C266,'Team Fixtures'!$A$2:$Q$21,2,FALSE)</f>
        <v>0.10582010582010581</v>
      </c>
      <c r="AO266" s="3">
        <f>VLOOKUP($C266,'Team Fixtures'!$A$2:$Q$21,16,FALSE)</f>
        <v>6.3492063492063489E-2</v>
      </c>
      <c r="AP266" s="3">
        <f>VLOOKUP($C266,'Team Fixtures'!$A$2:$Q$21,17,FALSE)</f>
        <v>4.2328042328042326E-2</v>
      </c>
      <c r="AQ266" s="3" t="str">
        <f>VLOOKUP($C266,'Team Fixtures'!$A$2:$V$21,18,FALSE)</f>
        <v>A</v>
      </c>
      <c r="AR266" s="22">
        <f t="shared" si="92"/>
        <v>0</v>
      </c>
      <c r="AS266" s="5">
        <f t="shared" si="84"/>
        <v>0</v>
      </c>
      <c r="AT266" s="20">
        <f t="shared" si="85"/>
        <v>0</v>
      </c>
      <c r="AU266" s="3">
        <f>VLOOKUP($C266,'Team Fixtures'!$A$2:$Q$21,2,FALSE)</f>
        <v>0.10582010582010581</v>
      </c>
      <c r="AV266" s="3">
        <f>VLOOKUP($C266,'Team Fixtures'!$A$2:$V$21,20,FALSE)</f>
        <v>0.89678055779750687</v>
      </c>
      <c r="AW266" s="3">
        <f>VLOOKUP($C266,'Team Fixtures'!$A$2:$V$21,21,FALSE)</f>
        <v>-0.79096045197740106</v>
      </c>
      <c r="AX266" s="3" t="str">
        <f>VLOOKUP($C266,'Team Fixtures'!$A$2:$V$21,22,FALSE)</f>
        <v>H</v>
      </c>
      <c r="AY266" s="22">
        <f t="shared" si="93"/>
        <v>0</v>
      </c>
      <c r="AZ266" s="5">
        <f t="shared" si="94"/>
        <v>0</v>
      </c>
      <c r="BA266" s="20">
        <f t="shared" si="86"/>
        <v>0</v>
      </c>
      <c r="BB266" s="15">
        <f t="shared" si="87"/>
        <v>0</v>
      </c>
    </row>
    <row r="267" spans="1:54" x14ac:dyDescent="0.25">
      <c r="A267" t="str">
        <f>'Players Full'!CU267</f>
        <v>Eberechi Eze</v>
      </c>
      <c r="B267" t="str">
        <f>VLOOKUP(_xlfn.CONCAT('Players Full'!AK267,'Players Full'!BV267),'Players Summarised'!$A$1:$T$1000,20,0)</f>
        <v>MID</v>
      </c>
      <c r="C267" t="str">
        <f>VLOOKUP('Players Full'!CF267,Teams!$A$1:$G$21,6,0)</f>
        <v>Crystal Palace</v>
      </c>
      <c r="D267">
        <f>'Players Full'!BD267/10</f>
        <v>7.5</v>
      </c>
      <c r="E267" s="10">
        <f>IFERROR(VLOOKUP($A267,'Starting Lineups'!$A$2:$C$510,3,FALSE),0)</f>
        <v>1</v>
      </c>
      <c r="F267" s="5">
        <f>VLOOKUP(A267,'Score &amp; Assist'!$A$1:$G$2000,6,0)</f>
        <v>0.26455026455026454</v>
      </c>
      <c r="G267" s="5">
        <f t="shared" si="76"/>
        <v>0.01</v>
      </c>
      <c r="H267" s="5">
        <f t="shared" si="88"/>
        <v>0</v>
      </c>
      <c r="I267" s="5">
        <f>VLOOKUP(A267,'Score &amp; Assist'!$A$1:$G$2000,7,0)</f>
        <v>0.17316017316017315</v>
      </c>
      <c r="J267" s="5">
        <f>VLOOKUP(A267,'Yellow Card'!$C$1:$E$987,3,0)</f>
        <v>9.5238095238095233E-2</v>
      </c>
      <c r="K267" s="5">
        <f>VLOOKUP(C267,'Team Clean Sheet'!$C$2:$F$21,4,0)</f>
        <v>0.33734939759036142</v>
      </c>
      <c r="L267" s="5">
        <f>VLOOKUP(C267,'Team Total Goals'!$D$2:$N$21,10,0)</f>
        <v>0.31192660550458712</v>
      </c>
      <c r="M267" s="5">
        <f>VLOOKUP(C267,'Team Total Goals'!$D$2:$N$21,11,0)</f>
        <v>4.2145593869731796E-2</v>
      </c>
      <c r="N267" s="5" t="e">
        <f>VLOOKUP(A267,'Goalkeeper Saves'!$D$2:$N$15,10,0)</f>
        <v>#N/A</v>
      </c>
      <c r="O267" s="5" t="e">
        <f>VLOOKUP(A267,'Goalkeeper Saves'!$D$2:$N$15,11,0)</f>
        <v>#N/A</v>
      </c>
      <c r="P267" s="5">
        <f>IF(B267="DEF",IFERROR(VLOOKUP(A267,'Defensive Contribution - DEF'!A265:H763,8,FALSE),'Defensive Contribution - DEF'!K$2),0)</f>
        <v>0</v>
      </c>
      <c r="Q267" s="5">
        <f>IF(B267="MID",IFERROR(VLOOKUP(A267,'Defensive Contribution - MID'!A$2:I$500,9,FALSE),'Defensive Contribution - MID'!L$2),0)</f>
        <v>0.3857500506789166</v>
      </c>
      <c r="R267" s="22">
        <f t="shared" si="89"/>
        <v>4.9058432459419414</v>
      </c>
      <c r="S267" s="5">
        <f t="shared" si="77"/>
        <v>9.4356244831046349E-2</v>
      </c>
      <c r="T267" s="20">
        <f t="shared" si="78"/>
        <v>5.0945557356040343</v>
      </c>
      <c r="U267" s="3">
        <f>VLOOKUP($C267,'Team Fixtures'!$A$2:$Q$21,2,FALSE)</f>
        <v>0.10582010582010581</v>
      </c>
      <c r="V267" s="3">
        <f>VLOOKUP($C267,'Team Fixtures'!$A$2:$Q$21,4,FALSE)</f>
        <v>0.10582010582010581</v>
      </c>
      <c r="W267" s="3">
        <f>VLOOKUP($C267,'Team Fixtures'!$A$2:$Q$21,5,FALSE)</f>
        <v>0</v>
      </c>
      <c r="X267" s="3" t="str">
        <f>VLOOKUP($C267,'Team Fixtures'!$A$2:$Q$21,6,FALSE)</f>
        <v>H</v>
      </c>
      <c r="Y267" s="25">
        <f t="shared" si="79"/>
        <v>1.4449300266996423</v>
      </c>
      <c r="Z267" s="3">
        <f>VLOOKUP($C267,'Team Fixtures'!$A$2:$Q$21,2,FALSE)</f>
        <v>0.10582010582010581</v>
      </c>
      <c r="AA267" s="3">
        <f>VLOOKUP($C267,'Team Fixtures'!$A$2:$Q$21,8,FALSE)</f>
        <v>0.42328042328042326</v>
      </c>
      <c r="AB267" s="3">
        <f>VLOOKUP($C267,'Team Fixtures'!$A$2:$Q$21,9,FALSE)</f>
        <v>-0.31746031746031744</v>
      </c>
      <c r="AC267" s="3" t="str">
        <f>VLOOKUP($C267,'Team Fixtures'!$A$2:$Q$21,10,FALSE)</f>
        <v>A</v>
      </c>
      <c r="AD267" s="22">
        <f t="shared" si="90"/>
        <v>4.2212904442450494</v>
      </c>
      <c r="AE267" s="5">
        <f t="shared" si="80"/>
        <v>7.8254193829532054E-2</v>
      </c>
      <c r="AF267" s="20">
        <f t="shared" si="81"/>
        <v>4.3777988319041139</v>
      </c>
      <c r="AG267" s="3">
        <f>VLOOKUP($C267,'Team Fixtures'!$A$2:$Q$21,2,FALSE)</f>
        <v>0.10582010582010581</v>
      </c>
      <c r="AH267" s="3">
        <f>VLOOKUP($C267,'Team Fixtures'!$A$2:$Q$21,12,FALSE)</f>
        <v>1.8674136321195144E-2</v>
      </c>
      <c r="AI267" s="3">
        <f>VLOOKUP($C267,'Team Fixtures'!$A$2:$Q$21,13,FALSE)</f>
        <v>8.7145969498910666E-2</v>
      </c>
      <c r="AJ267" s="3" t="str">
        <f>VLOOKUP($C267,'Team Fixtures'!$A$2:$Q$21,14,FALSE)</f>
        <v>A</v>
      </c>
      <c r="AK267" s="22">
        <f t="shared" si="91"/>
        <v>4.2300598608403313</v>
      </c>
      <c r="AL267" s="5">
        <f t="shared" si="82"/>
        <v>7.8460468046686271E-2</v>
      </c>
      <c r="AM267" s="20">
        <f t="shared" si="83"/>
        <v>4.3869807969337042</v>
      </c>
      <c r="AN267" s="3">
        <f>VLOOKUP($C267,'Team Fixtures'!$A$2:$Q$21,2,FALSE)</f>
        <v>0.10582010582010581</v>
      </c>
      <c r="AO267" s="3">
        <f>VLOOKUP($C267,'Team Fixtures'!$A$2:$Q$21,16,FALSE)</f>
        <v>6.3492063492063489E-2</v>
      </c>
      <c r="AP267" s="3">
        <f>VLOOKUP($C267,'Team Fixtures'!$A$2:$Q$21,17,FALSE)</f>
        <v>4.2328042328042326E-2</v>
      </c>
      <c r="AQ267" s="3" t="str">
        <f>VLOOKUP($C267,'Team Fixtures'!$A$2:$V$21,18,FALSE)</f>
        <v>A</v>
      </c>
      <c r="AR267" s="22">
        <f t="shared" si="92"/>
        <v>4.2290884793097776</v>
      </c>
      <c r="AS267" s="5">
        <f t="shared" si="84"/>
        <v>7.8437619210324591E-2</v>
      </c>
      <c r="AT267" s="20">
        <f t="shared" si="85"/>
        <v>4.3859637177304265</v>
      </c>
      <c r="AU267" s="3">
        <f>VLOOKUP($C267,'Team Fixtures'!$A$2:$Q$21,2,FALSE)</f>
        <v>0.10582010582010581</v>
      </c>
      <c r="AV267" s="3">
        <f>VLOOKUP($C267,'Team Fixtures'!$A$2:$V$21,20,FALSE)</f>
        <v>0.89678055779750687</v>
      </c>
      <c r="AW267" s="3">
        <f>VLOOKUP($C267,'Team Fixtures'!$A$2:$V$21,21,FALSE)</f>
        <v>-0.79096045197740106</v>
      </c>
      <c r="AX267" s="3" t="str">
        <f>VLOOKUP($C267,'Team Fixtures'!$A$2:$V$21,22,FALSE)</f>
        <v>H</v>
      </c>
      <c r="AY267" s="22">
        <f t="shared" si="93"/>
        <v>4.8887000083370298</v>
      </c>
      <c r="AZ267" s="5">
        <f t="shared" si="94"/>
        <v>9.3953001596103619E-2</v>
      </c>
      <c r="BA267" s="20">
        <f t="shared" si="86"/>
        <v>5.0766060115292371</v>
      </c>
      <c r="BB267" s="15">
        <f t="shared" si="87"/>
        <v>16.329493749939552</v>
      </c>
    </row>
    <row r="268" spans="1:54" x14ac:dyDescent="0.25">
      <c r="A268" t="str">
        <f>'Players Full'!CU268</f>
        <v>Ismaila Sarr</v>
      </c>
      <c r="B268" t="str">
        <f>VLOOKUP(_xlfn.CONCAT('Players Full'!AK268,'Players Full'!BV268),'Players Summarised'!$A$1:$T$1000,20,0)</f>
        <v>MID</v>
      </c>
      <c r="C268" t="str">
        <f>VLOOKUP('Players Full'!CF268,Teams!$A$1:$G$21,6,0)</f>
        <v>Crystal Palace</v>
      </c>
      <c r="D268">
        <f>'Players Full'!BD268/10</f>
        <v>6.5</v>
      </c>
      <c r="E268" s="10">
        <f>IFERROR(VLOOKUP($A268,'Starting Lineups'!$A$2:$C$510,3,FALSE),0)</f>
        <v>1</v>
      </c>
      <c r="F268" s="5">
        <f>VLOOKUP(A268,'Score &amp; Assist'!$A$1:$G$2000,6,0)</f>
        <v>0.25396825396825395</v>
      </c>
      <c r="G268" s="5">
        <f t="shared" si="76"/>
        <v>0.01</v>
      </c>
      <c r="H268" s="5">
        <f t="shared" si="88"/>
        <v>0</v>
      </c>
      <c r="I268" s="5">
        <f>VLOOKUP(A268,'Score &amp; Assist'!$A$1:$G$2000,7,0)</f>
        <v>0.15873015873015872</v>
      </c>
      <c r="J268" s="5">
        <f>VLOOKUP(A268,'Yellow Card'!$C$1:$E$987,3,0)</f>
        <v>0.11204481792717086</v>
      </c>
      <c r="K268" s="5">
        <f>VLOOKUP(C268,'Team Clean Sheet'!$C$2:$F$21,4,0)</f>
        <v>0.33734939759036142</v>
      </c>
      <c r="L268" s="5">
        <f>VLOOKUP(C268,'Team Total Goals'!$D$2:$N$21,10,0)</f>
        <v>0.31192660550458712</v>
      </c>
      <c r="M268" s="5">
        <f>VLOOKUP(C268,'Team Total Goals'!$D$2:$N$21,11,0)</f>
        <v>4.2145593869731796E-2</v>
      </c>
      <c r="N268" s="5" t="e">
        <f>VLOOKUP(A268,'Goalkeeper Saves'!$D$2:$N$15,10,0)</f>
        <v>#N/A</v>
      </c>
      <c r="O268" s="5" t="e">
        <f>VLOOKUP(A268,'Goalkeeper Saves'!$D$2:$N$15,11,0)</f>
        <v>#N/A</v>
      </c>
      <c r="P268" s="5">
        <f>IF(B268="DEF",IFERROR(VLOOKUP(A268,'Defensive Contribution - DEF'!A266:H764,8,FALSE),'Defensive Contribution - DEF'!K$2),0)</f>
        <v>0</v>
      </c>
      <c r="Q268" s="5">
        <f>IF(B268="MID",IFERROR(VLOOKUP(A268,'Defensive Contribution - MID'!A$2:I$500,9,FALSE),'Defensive Contribution - MID'!L$2),0)</f>
        <v>0.21635341535003139</v>
      </c>
      <c r="R268" s="22">
        <f t="shared" si="89"/>
        <v>4.4540431563949996</v>
      </c>
      <c r="S268" s="5">
        <f t="shared" si="77"/>
        <v>8.3729003124723186E-2</v>
      </c>
      <c r="T268" s="20">
        <f t="shared" si="78"/>
        <v>4.6215011626444458</v>
      </c>
      <c r="U268" s="3">
        <f>VLOOKUP($C268,'Team Fixtures'!$A$2:$Q$21,2,FALSE)</f>
        <v>0.10582010582010581</v>
      </c>
      <c r="V268" s="3">
        <f>VLOOKUP($C268,'Team Fixtures'!$A$2:$Q$21,4,FALSE)</f>
        <v>0.10582010582010581</v>
      </c>
      <c r="W268" s="3">
        <f>VLOOKUP($C268,'Team Fixtures'!$A$2:$Q$21,5,FALSE)</f>
        <v>0</v>
      </c>
      <c r="X268" s="3" t="str">
        <f>VLOOKUP($C268,'Team Fixtures'!$A$2:$Q$21,6,FALSE)</f>
        <v>H</v>
      </c>
      <c r="Y268" s="25">
        <f t="shared" si="79"/>
        <v>1.3118602397691348</v>
      </c>
      <c r="Z268" s="3">
        <f>VLOOKUP($C268,'Team Fixtures'!$A$2:$Q$21,2,FALSE)</f>
        <v>0.10582010582010581</v>
      </c>
      <c r="AA268" s="3">
        <f>VLOOKUP($C268,'Team Fixtures'!$A$2:$Q$21,8,FALSE)</f>
        <v>0.42328042328042326</v>
      </c>
      <c r="AB268" s="3">
        <f>VLOOKUP($C268,'Team Fixtures'!$A$2:$Q$21,9,FALSE)</f>
        <v>-0.31746031746031744</v>
      </c>
      <c r="AC268" s="3" t="str">
        <f>VLOOKUP($C268,'Team Fixtures'!$A$2:$Q$21,10,FALSE)</f>
        <v>A</v>
      </c>
      <c r="AD268" s="22">
        <f t="shared" si="90"/>
        <v>3.832533750420565</v>
      </c>
      <c r="AE268" s="5">
        <f t="shared" si="80"/>
        <v>6.910985887739253E-2</v>
      </c>
      <c r="AF268" s="20">
        <f t="shared" si="81"/>
        <v>3.9707534681753502</v>
      </c>
      <c r="AG268" s="3">
        <f>VLOOKUP($C268,'Team Fixtures'!$A$2:$Q$21,2,FALSE)</f>
        <v>0.10582010582010581</v>
      </c>
      <c r="AH268" s="3">
        <f>VLOOKUP($C268,'Team Fixtures'!$A$2:$Q$21,12,FALSE)</f>
        <v>1.8674136321195144E-2</v>
      </c>
      <c r="AI268" s="3">
        <f>VLOOKUP($C268,'Team Fixtures'!$A$2:$Q$21,13,FALSE)</f>
        <v>8.7145969498910666E-2</v>
      </c>
      <c r="AJ268" s="3" t="str">
        <f>VLOOKUP($C268,'Team Fixtures'!$A$2:$Q$21,14,FALSE)</f>
        <v>A</v>
      </c>
      <c r="AK268" s="22">
        <f t="shared" si="91"/>
        <v>3.8404955539299017</v>
      </c>
      <c r="AL268" s="5">
        <f t="shared" si="82"/>
        <v>6.9297136419539149E-2</v>
      </c>
      <c r="AM268" s="20">
        <f t="shared" si="83"/>
        <v>3.97908982676898</v>
      </c>
      <c r="AN268" s="3">
        <f>VLOOKUP($C268,'Team Fixtures'!$A$2:$Q$21,2,FALSE)</f>
        <v>0.10582010582010581</v>
      </c>
      <c r="AO268" s="3">
        <f>VLOOKUP($C268,'Team Fixtures'!$A$2:$Q$21,16,FALSE)</f>
        <v>6.3492063492063489E-2</v>
      </c>
      <c r="AP268" s="3">
        <f>VLOOKUP($C268,'Team Fixtures'!$A$2:$Q$21,17,FALSE)</f>
        <v>4.2328042328042326E-2</v>
      </c>
      <c r="AQ268" s="3" t="str">
        <f>VLOOKUP($C268,'Team Fixtures'!$A$2:$V$21,18,FALSE)</f>
        <v>A</v>
      </c>
      <c r="AR268" s="22">
        <f t="shared" si="92"/>
        <v>3.8396136310796369</v>
      </c>
      <c r="AS268" s="5">
        <f t="shared" si="84"/>
        <v>6.9276391830255218E-2</v>
      </c>
      <c r="AT268" s="20">
        <f t="shared" si="85"/>
        <v>3.9781664147401474</v>
      </c>
      <c r="AU268" s="3">
        <f>VLOOKUP($C268,'Team Fixtures'!$A$2:$Q$21,2,FALSE)</f>
        <v>0.10582010582010581</v>
      </c>
      <c r="AV268" s="3">
        <f>VLOOKUP($C268,'Team Fixtures'!$A$2:$V$21,20,FALSE)</f>
        <v>0.89678055779750687</v>
      </c>
      <c r="AW268" s="3">
        <f>VLOOKUP($C268,'Team Fixtures'!$A$2:$V$21,21,FALSE)</f>
        <v>-0.79096045197740106</v>
      </c>
      <c r="AX268" s="3" t="str">
        <f>VLOOKUP($C268,'Team Fixtures'!$A$2:$V$21,22,FALSE)</f>
        <v>H</v>
      </c>
      <c r="AY268" s="22">
        <f t="shared" si="93"/>
        <v>4.4384787128723149</v>
      </c>
      <c r="AZ268" s="5">
        <f t="shared" si="94"/>
        <v>8.33628962841826E-2</v>
      </c>
      <c r="BA268" s="20">
        <f t="shared" si="86"/>
        <v>4.6052045054406801</v>
      </c>
      <c r="BB268" s="15">
        <f t="shared" si="87"/>
        <v>14.812077819615133</v>
      </c>
    </row>
    <row r="269" spans="1:54" x14ac:dyDescent="0.25">
      <c r="A269" t="str">
        <f>'Players Full'!CU269</f>
        <v>Cheick DoucourÃ©</v>
      </c>
      <c r="B269" t="str">
        <f>VLOOKUP(_xlfn.CONCAT('Players Full'!AK269,'Players Full'!BV269),'Players Summarised'!$A$1:$T$1000,20,0)</f>
        <v>MID</v>
      </c>
      <c r="C269" t="str">
        <f>VLOOKUP('Players Full'!CF269,Teams!$A$1:$G$21,6,0)</f>
        <v>Crystal Palace</v>
      </c>
      <c r="D269">
        <f>'Players Full'!BD269/10</f>
        <v>5</v>
      </c>
      <c r="E269" s="10">
        <f>IFERROR(VLOOKUP($A269,'Starting Lineups'!$A$2:$C$510,3,FALSE),0)</f>
        <v>0</v>
      </c>
      <c r="F269" s="5" t="e">
        <f>VLOOKUP(A269,'Score &amp; Assist'!$A$1:$G$2000,6,0)</f>
        <v>#N/A</v>
      </c>
      <c r="G269" s="5" t="e">
        <f t="shared" si="76"/>
        <v>#N/A</v>
      </c>
      <c r="H269" s="5" t="e">
        <f t="shared" si="88"/>
        <v>#N/A</v>
      </c>
      <c r="I269" s="5" t="e">
        <f>VLOOKUP(A269,'Score &amp; Assist'!$A$1:$G$2000,7,0)</f>
        <v>#N/A</v>
      </c>
      <c r="J269" s="5" t="e">
        <f>VLOOKUP(A269,'Yellow Card'!$C$1:$E$987,3,0)</f>
        <v>#N/A</v>
      </c>
      <c r="K269" s="5">
        <f>VLOOKUP(C269,'Team Clean Sheet'!$C$2:$F$21,4,0)</f>
        <v>0.33734939759036142</v>
      </c>
      <c r="L269" s="5">
        <f>VLOOKUP(C269,'Team Total Goals'!$D$2:$N$21,10,0)</f>
        <v>0.31192660550458712</v>
      </c>
      <c r="M269" s="5">
        <f>VLOOKUP(C269,'Team Total Goals'!$D$2:$N$21,11,0)</f>
        <v>4.2145593869731796E-2</v>
      </c>
      <c r="N269" s="5" t="e">
        <f>VLOOKUP(A269,'Goalkeeper Saves'!$D$2:$N$15,10,0)</f>
        <v>#N/A</v>
      </c>
      <c r="O269" s="5" t="e">
        <f>VLOOKUP(A269,'Goalkeeper Saves'!$D$2:$N$15,11,0)</f>
        <v>#N/A</v>
      </c>
      <c r="P269" s="5">
        <f>IF(B269="DEF",IFERROR(VLOOKUP(A269,'Defensive Contribution - DEF'!A267:H765,8,FALSE),'Defensive Contribution - DEF'!K$2),0)</f>
        <v>0</v>
      </c>
      <c r="Q269" s="5">
        <f>IF(B269="MID",IFERROR(VLOOKUP(A269,'Defensive Contribution - MID'!A$2:I$500,9,FALSE),'Defensive Contribution - MID'!L$2),0)</f>
        <v>0.3857500506789166</v>
      </c>
      <c r="R269" s="22">
        <f t="shared" si="89"/>
        <v>0</v>
      </c>
      <c r="S269" s="5">
        <f t="shared" si="77"/>
        <v>0</v>
      </c>
      <c r="T269" s="20">
        <f t="shared" si="78"/>
        <v>0</v>
      </c>
      <c r="U269" s="3">
        <f>VLOOKUP($C269,'Team Fixtures'!$A$2:$Q$21,2,FALSE)</f>
        <v>0.10582010582010581</v>
      </c>
      <c r="V269" s="3">
        <f>VLOOKUP($C269,'Team Fixtures'!$A$2:$Q$21,4,FALSE)</f>
        <v>0.10582010582010581</v>
      </c>
      <c r="W269" s="3">
        <f>VLOOKUP($C269,'Team Fixtures'!$A$2:$Q$21,5,FALSE)</f>
        <v>0</v>
      </c>
      <c r="X269" s="3" t="str">
        <f>VLOOKUP($C269,'Team Fixtures'!$A$2:$Q$21,6,FALSE)</f>
        <v>H</v>
      </c>
      <c r="Y269" s="25">
        <f t="shared" si="79"/>
        <v>0</v>
      </c>
      <c r="Z269" s="3">
        <f>VLOOKUP($C269,'Team Fixtures'!$A$2:$Q$21,2,FALSE)</f>
        <v>0.10582010582010581</v>
      </c>
      <c r="AA269" s="3">
        <f>VLOOKUP($C269,'Team Fixtures'!$A$2:$Q$21,8,FALSE)</f>
        <v>0.42328042328042326</v>
      </c>
      <c r="AB269" s="3">
        <f>VLOOKUP($C269,'Team Fixtures'!$A$2:$Q$21,9,FALSE)</f>
        <v>-0.31746031746031744</v>
      </c>
      <c r="AC269" s="3" t="str">
        <f>VLOOKUP($C269,'Team Fixtures'!$A$2:$Q$21,10,FALSE)</f>
        <v>A</v>
      </c>
      <c r="AD269" s="22">
        <f t="shared" si="90"/>
        <v>0</v>
      </c>
      <c r="AE269" s="5">
        <f t="shared" si="80"/>
        <v>0</v>
      </c>
      <c r="AF269" s="20">
        <f t="shared" si="81"/>
        <v>0</v>
      </c>
      <c r="AG269" s="3">
        <f>VLOOKUP($C269,'Team Fixtures'!$A$2:$Q$21,2,FALSE)</f>
        <v>0.10582010582010581</v>
      </c>
      <c r="AH269" s="3">
        <f>VLOOKUP($C269,'Team Fixtures'!$A$2:$Q$21,12,FALSE)</f>
        <v>1.8674136321195144E-2</v>
      </c>
      <c r="AI269" s="3">
        <f>VLOOKUP($C269,'Team Fixtures'!$A$2:$Q$21,13,FALSE)</f>
        <v>8.7145969498910666E-2</v>
      </c>
      <c r="AJ269" s="3" t="str">
        <f>VLOOKUP($C269,'Team Fixtures'!$A$2:$Q$21,14,FALSE)</f>
        <v>A</v>
      </c>
      <c r="AK269" s="22">
        <f t="shared" si="91"/>
        <v>0</v>
      </c>
      <c r="AL269" s="5">
        <f t="shared" si="82"/>
        <v>0</v>
      </c>
      <c r="AM269" s="20">
        <f t="shared" si="83"/>
        <v>0</v>
      </c>
      <c r="AN269" s="3">
        <f>VLOOKUP($C269,'Team Fixtures'!$A$2:$Q$21,2,FALSE)</f>
        <v>0.10582010582010581</v>
      </c>
      <c r="AO269" s="3">
        <f>VLOOKUP($C269,'Team Fixtures'!$A$2:$Q$21,16,FALSE)</f>
        <v>6.3492063492063489E-2</v>
      </c>
      <c r="AP269" s="3">
        <f>VLOOKUP($C269,'Team Fixtures'!$A$2:$Q$21,17,FALSE)</f>
        <v>4.2328042328042326E-2</v>
      </c>
      <c r="AQ269" s="3" t="str">
        <f>VLOOKUP($C269,'Team Fixtures'!$A$2:$V$21,18,FALSE)</f>
        <v>A</v>
      </c>
      <c r="AR269" s="22">
        <f t="shared" si="92"/>
        <v>0</v>
      </c>
      <c r="AS269" s="5">
        <f t="shared" si="84"/>
        <v>0</v>
      </c>
      <c r="AT269" s="20">
        <f t="shared" si="85"/>
        <v>0</v>
      </c>
      <c r="AU269" s="3">
        <f>VLOOKUP($C269,'Team Fixtures'!$A$2:$Q$21,2,FALSE)</f>
        <v>0.10582010582010581</v>
      </c>
      <c r="AV269" s="3">
        <f>VLOOKUP($C269,'Team Fixtures'!$A$2:$V$21,20,FALSE)</f>
        <v>0.89678055779750687</v>
      </c>
      <c r="AW269" s="3">
        <f>VLOOKUP($C269,'Team Fixtures'!$A$2:$V$21,21,FALSE)</f>
        <v>-0.79096045197740106</v>
      </c>
      <c r="AX269" s="3" t="str">
        <f>VLOOKUP($C269,'Team Fixtures'!$A$2:$V$21,22,FALSE)</f>
        <v>H</v>
      </c>
      <c r="AY269" s="22">
        <f t="shared" si="93"/>
        <v>0</v>
      </c>
      <c r="AZ269" s="5">
        <f t="shared" si="94"/>
        <v>0</v>
      </c>
      <c r="BA269" s="20">
        <f t="shared" si="86"/>
        <v>0</v>
      </c>
      <c r="BB269" s="15">
        <f t="shared" si="87"/>
        <v>0</v>
      </c>
    </row>
    <row r="270" spans="1:54" x14ac:dyDescent="0.25">
      <c r="A270" t="str">
        <f>'Players Full'!CU270</f>
        <v>Romain Esse</v>
      </c>
      <c r="B270" t="str">
        <f>VLOOKUP(_xlfn.CONCAT('Players Full'!AK270,'Players Full'!BV270),'Players Summarised'!$A$1:$T$1000,20,0)</f>
        <v>MID</v>
      </c>
      <c r="C270" t="str">
        <f>VLOOKUP('Players Full'!CF270,Teams!$A$1:$G$21,6,0)</f>
        <v>Crystal Palace</v>
      </c>
      <c r="D270">
        <f>'Players Full'!BD270/10</f>
        <v>5</v>
      </c>
      <c r="E270" s="10">
        <f>IFERROR(VLOOKUP($A270,'Starting Lineups'!$A$2:$C$510,3,FALSE),0)</f>
        <v>0</v>
      </c>
      <c r="F270" s="5">
        <f>VLOOKUP(A270,'Score &amp; Assist'!$A$1:$G$2000,6,0)</f>
        <v>0.19047619047619047</v>
      </c>
      <c r="G270" s="5">
        <f t="shared" si="76"/>
        <v>0.01</v>
      </c>
      <c r="H270" s="5">
        <f t="shared" si="88"/>
        <v>0</v>
      </c>
      <c r="I270" s="5">
        <f>VLOOKUP(A270,'Score &amp; Assist'!$A$1:$G$2000,7,0)</f>
        <v>0.13605442176870747</v>
      </c>
      <c r="J270" s="5">
        <f>VLOOKUP(A270,'Yellow Card'!$C$1:$E$987,3,0)</f>
        <v>0.19047619047619047</v>
      </c>
      <c r="K270" s="5">
        <f>VLOOKUP(C270,'Team Clean Sheet'!$C$2:$F$21,4,0)</f>
        <v>0.33734939759036142</v>
      </c>
      <c r="L270" s="5">
        <f>VLOOKUP(C270,'Team Total Goals'!$D$2:$N$21,10,0)</f>
        <v>0.31192660550458712</v>
      </c>
      <c r="M270" s="5">
        <f>VLOOKUP(C270,'Team Total Goals'!$D$2:$N$21,11,0)</f>
        <v>4.2145593869731796E-2</v>
      </c>
      <c r="N270" s="5" t="e">
        <f>VLOOKUP(A270,'Goalkeeper Saves'!$D$2:$N$15,10,0)</f>
        <v>#N/A</v>
      </c>
      <c r="O270" s="5" t="e">
        <f>VLOOKUP(A270,'Goalkeeper Saves'!$D$2:$N$15,11,0)</f>
        <v>#N/A</v>
      </c>
      <c r="P270" s="5">
        <f>IF(B270="DEF",IFERROR(VLOOKUP(A270,'Defensive Contribution - DEF'!A268:H766,8,FALSE),'Defensive Contribution - DEF'!K$2),0)</f>
        <v>0</v>
      </c>
      <c r="Q270" s="5">
        <f>IF(B270="MID",IFERROR(VLOOKUP(A270,'Defensive Contribution - MID'!A$2:I$500,9,FALSE),'Defensive Contribution - MID'!L$2),0)</f>
        <v>0.69989206575905971</v>
      </c>
      <c r="R270" s="22">
        <f t="shared" si="89"/>
        <v>0</v>
      </c>
      <c r="S270" s="5">
        <f t="shared" si="77"/>
        <v>0</v>
      </c>
      <c r="T270" s="20">
        <f t="shared" si="78"/>
        <v>0</v>
      </c>
      <c r="U270" s="3">
        <f>VLOOKUP($C270,'Team Fixtures'!$A$2:$Q$21,2,FALSE)</f>
        <v>0.10582010582010581</v>
      </c>
      <c r="V270" s="3">
        <f>VLOOKUP($C270,'Team Fixtures'!$A$2:$Q$21,4,FALSE)</f>
        <v>0.10582010582010581</v>
      </c>
      <c r="W270" s="3">
        <f>VLOOKUP($C270,'Team Fixtures'!$A$2:$Q$21,5,FALSE)</f>
        <v>0</v>
      </c>
      <c r="X270" s="3" t="str">
        <f>VLOOKUP($C270,'Team Fixtures'!$A$2:$Q$21,6,FALSE)</f>
        <v>H</v>
      </c>
      <c r="Y270" s="25">
        <f t="shared" si="79"/>
        <v>0</v>
      </c>
      <c r="Z270" s="3">
        <f>VLOOKUP($C270,'Team Fixtures'!$A$2:$Q$21,2,FALSE)</f>
        <v>0.10582010582010581</v>
      </c>
      <c r="AA270" s="3">
        <f>VLOOKUP($C270,'Team Fixtures'!$A$2:$Q$21,8,FALSE)</f>
        <v>0.42328042328042326</v>
      </c>
      <c r="AB270" s="3">
        <f>VLOOKUP($C270,'Team Fixtures'!$A$2:$Q$21,9,FALSE)</f>
        <v>-0.31746031746031744</v>
      </c>
      <c r="AC270" s="3" t="str">
        <f>VLOOKUP($C270,'Team Fixtures'!$A$2:$Q$21,10,FALSE)</f>
        <v>A</v>
      </c>
      <c r="AD270" s="22">
        <f t="shared" si="90"/>
        <v>0</v>
      </c>
      <c r="AE270" s="5">
        <f t="shared" si="80"/>
        <v>0</v>
      </c>
      <c r="AF270" s="20">
        <f t="shared" si="81"/>
        <v>0</v>
      </c>
      <c r="AG270" s="3">
        <f>VLOOKUP($C270,'Team Fixtures'!$A$2:$Q$21,2,FALSE)</f>
        <v>0.10582010582010581</v>
      </c>
      <c r="AH270" s="3">
        <f>VLOOKUP($C270,'Team Fixtures'!$A$2:$Q$21,12,FALSE)</f>
        <v>1.8674136321195144E-2</v>
      </c>
      <c r="AI270" s="3">
        <f>VLOOKUP($C270,'Team Fixtures'!$A$2:$Q$21,13,FALSE)</f>
        <v>8.7145969498910666E-2</v>
      </c>
      <c r="AJ270" s="3" t="str">
        <f>VLOOKUP($C270,'Team Fixtures'!$A$2:$Q$21,14,FALSE)</f>
        <v>A</v>
      </c>
      <c r="AK270" s="22">
        <f t="shared" si="91"/>
        <v>0</v>
      </c>
      <c r="AL270" s="5">
        <f t="shared" si="82"/>
        <v>0</v>
      </c>
      <c r="AM270" s="20">
        <f t="shared" si="83"/>
        <v>0</v>
      </c>
      <c r="AN270" s="3">
        <f>VLOOKUP($C270,'Team Fixtures'!$A$2:$Q$21,2,FALSE)</f>
        <v>0.10582010582010581</v>
      </c>
      <c r="AO270" s="3">
        <f>VLOOKUP($C270,'Team Fixtures'!$A$2:$Q$21,16,FALSE)</f>
        <v>6.3492063492063489E-2</v>
      </c>
      <c r="AP270" s="3">
        <f>VLOOKUP($C270,'Team Fixtures'!$A$2:$Q$21,17,FALSE)</f>
        <v>4.2328042328042326E-2</v>
      </c>
      <c r="AQ270" s="3" t="str">
        <f>VLOOKUP($C270,'Team Fixtures'!$A$2:$V$21,18,FALSE)</f>
        <v>A</v>
      </c>
      <c r="AR270" s="22">
        <f t="shared" si="92"/>
        <v>0</v>
      </c>
      <c r="AS270" s="5">
        <f t="shared" si="84"/>
        <v>0</v>
      </c>
      <c r="AT270" s="20">
        <f t="shared" si="85"/>
        <v>0</v>
      </c>
      <c r="AU270" s="3">
        <f>VLOOKUP($C270,'Team Fixtures'!$A$2:$Q$21,2,FALSE)</f>
        <v>0.10582010582010581</v>
      </c>
      <c r="AV270" s="3">
        <f>VLOOKUP($C270,'Team Fixtures'!$A$2:$V$21,20,FALSE)</f>
        <v>0.89678055779750687</v>
      </c>
      <c r="AW270" s="3">
        <f>VLOOKUP($C270,'Team Fixtures'!$A$2:$V$21,21,FALSE)</f>
        <v>-0.79096045197740106</v>
      </c>
      <c r="AX270" s="3" t="str">
        <f>VLOOKUP($C270,'Team Fixtures'!$A$2:$V$21,22,FALSE)</f>
        <v>H</v>
      </c>
      <c r="AY270" s="22">
        <f t="shared" si="93"/>
        <v>0</v>
      </c>
      <c r="AZ270" s="5">
        <f t="shared" si="94"/>
        <v>0</v>
      </c>
      <c r="BA270" s="20">
        <f t="shared" si="86"/>
        <v>0</v>
      </c>
      <c r="BB270" s="15">
        <f t="shared" si="87"/>
        <v>0</v>
      </c>
    </row>
    <row r="271" spans="1:54" x14ac:dyDescent="0.25">
      <c r="A271" t="str">
        <f>'Players Full'!CU271</f>
        <v>Will Hughes</v>
      </c>
      <c r="B271" t="str">
        <f>VLOOKUP(_xlfn.CONCAT('Players Full'!AK271,'Players Full'!BV271),'Players Summarised'!$A$1:$T$1000,20,0)</f>
        <v>MID</v>
      </c>
      <c r="C271" t="str">
        <f>VLOOKUP('Players Full'!CF271,Teams!$A$1:$G$21,6,0)</f>
        <v>Crystal Palace</v>
      </c>
      <c r="D271">
        <f>'Players Full'!BD271/10</f>
        <v>5</v>
      </c>
      <c r="E271" s="10">
        <f>IFERROR(VLOOKUP($A271,'Starting Lineups'!$A$2:$C$510,3,FALSE),0)</f>
        <v>1</v>
      </c>
      <c r="F271" s="5">
        <f>VLOOKUP(A271,'Score &amp; Assist'!$A$1:$G$2000,6,0)</f>
        <v>0.10582010582010581</v>
      </c>
      <c r="G271" s="5">
        <f t="shared" si="76"/>
        <v>0.01</v>
      </c>
      <c r="H271" s="5">
        <f t="shared" si="88"/>
        <v>0</v>
      </c>
      <c r="I271" s="5">
        <f>VLOOKUP(A271,'Score &amp; Assist'!$A$1:$G$2000,7,0)</f>
        <v>9.5238095238095233E-2</v>
      </c>
      <c r="J271" s="5">
        <f>VLOOKUP(A271,'Yellow Card'!$C$1:$E$987,3,0)</f>
        <v>0.20050125313283207</v>
      </c>
      <c r="K271" s="5">
        <f>VLOOKUP(C271,'Team Clean Sheet'!$C$2:$F$21,4,0)</f>
        <v>0.33734939759036142</v>
      </c>
      <c r="L271" s="5">
        <f>VLOOKUP(C271,'Team Total Goals'!$D$2:$N$21,10,0)</f>
        <v>0.31192660550458712</v>
      </c>
      <c r="M271" s="5">
        <f>VLOOKUP(C271,'Team Total Goals'!$D$2:$N$21,11,0)</f>
        <v>4.2145593869731796E-2</v>
      </c>
      <c r="N271" s="5" t="e">
        <f>VLOOKUP(A271,'Goalkeeper Saves'!$D$2:$N$15,10,0)</f>
        <v>#N/A</v>
      </c>
      <c r="O271" s="5" t="e">
        <f>VLOOKUP(A271,'Goalkeeper Saves'!$D$2:$N$15,11,0)</f>
        <v>#N/A</v>
      </c>
      <c r="P271" s="5">
        <f>IF(B271="DEF",IFERROR(VLOOKUP(A271,'Defensive Contribution - DEF'!A269:H767,8,FALSE),'Defensive Contribution - DEF'!K$2),0)</f>
        <v>0</v>
      </c>
      <c r="Q271" s="5">
        <f>IF(B271="MID",IFERROR(VLOOKUP(A271,'Defensive Contribution - MID'!A$2:I$500,9,FALSE),'Defensive Contribution - MID'!L$2),0)</f>
        <v>0.46573140786647671</v>
      </c>
      <c r="R271" s="22">
        <f t="shared" si="89"/>
        <v>3.9331257750052973</v>
      </c>
      <c r="S271" s="5">
        <f t="shared" si="77"/>
        <v>7.1475984479674598E-2</v>
      </c>
      <c r="T271" s="20">
        <f t="shared" si="78"/>
        <v>4.0760777439646461</v>
      </c>
      <c r="U271" s="3">
        <f>VLOOKUP($C271,'Team Fixtures'!$A$2:$Q$21,2,FALSE)</f>
        <v>0.10582010582010581</v>
      </c>
      <c r="V271" s="3">
        <f>VLOOKUP($C271,'Team Fixtures'!$A$2:$Q$21,4,FALSE)</f>
        <v>0.10582010582010581</v>
      </c>
      <c r="W271" s="3">
        <f>VLOOKUP($C271,'Team Fixtures'!$A$2:$Q$21,5,FALSE)</f>
        <v>0</v>
      </c>
      <c r="X271" s="3" t="str">
        <f>VLOOKUP($C271,'Team Fixtures'!$A$2:$Q$21,6,FALSE)</f>
        <v>H</v>
      </c>
      <c r="Y271" s="25">
        <f t="shared" si="79"/>
        <v>1.1584331675889656</v>
      </c>
      <c r="Z271" s="3">
        <f>VLOOKUP($C271,'Team Fixtures'!$A$2:$Q$21,2,FALSE)</f>
        <v>0.10582010582010581</v>
      </c>
      <c r="AA271" s="3">
        <f>VLOOKUP($C271,'Team Fixtures'!$A$2:$Q$21,8,FALSE)</f>
        <v>0.42328042328042326</v>
      </c>
      <c r="AB271" s="3">
        <f>VLOOKUP($C271,'Team Fixtures'!$A$2:$Q$21,9,FALSE)</f>
        <v>-0.31746031746031744</v>
      </c>
      <c r="AC271" s="3" t="str">
        <f>VLOOKUP($C271,'Team Fixtures'!$A$2:$Q$21,10,FALSE)</f>
        <v>A</v>
      </c>
      <c r="AD271" s="22">
        <f t="shared" si="90"/>
        <v>3.3843042709889826</v>
      </c>
      <c r="AE271" s="5">
        <f t="shared" si="80"/>
        <v>5.8566605062202848E-2</v>
      </c>
      <c r="AF271" s="20">
        <f t="shared" si="81"/>
        <v>3.5014374811133884</v>
      </c>
      <c r="AG271" s="3">
        <f>VLOOKUP($C271,'Team Fixtures'!$A$2:$Q$21,2,FALSE)</f>
        <v>0.10582010582010581</v>
      </c>
      <c r="AH271" s="3">
        <f>VLOOKUP($C271,'Team Fixtures'!$A$2:$Q$21,12,FALSE)</f>
        <v>1.8674136321195144E-2</v>
      </c>
      <c r="AI271" s="3">
        <f>VLOOKUP($C271,'Team Fixtures'!$A$2:$Q$21,13,FALSE)</f>
        <v>8.7145969498910666E-2</v>
      </c>
      <c r="AJ271" s="3" t="str">
        <f>VLOOKUP($C271,'Team Fixtures'!$A$2:$Q$21,14,FALSE)</f>
        <v>A</v>
      </c>
      <c r="AK271" s="22">
        <f t="shared" si="91"/>
        <v>3.3913349111284115</v>
      </c>
      <c r="AL271" s="5">
        <f t="shared" si="82"/>
        <v>5.8731979779562501E-2</v>
      </c>
      <c r="AM271" s="20">
        <f t="shared" si="83"/>
        <v>3.5087988706875364</v>
      </c>
      <c r="AN271" s="3">
        <f>VLOOKUP($C271,'Team Fixtures'!$A$2:$Q$21,2,FALSE)</f>
        <v>0.10582010582010581</v>
      </c>
      <c r="AO271" s="3">
        <f>VLOOKUP($C271,'Team Fixtures'!$A$2:$Q$21,16,FALSE)</f>
        <v>6.3492063492063489E-2</v>
      </c>
      <c r="AP271" s="3">
        <f>VLOOKUP($C271,'Team Fixtures'!$A$2:$Q$21,17,FALSE)</f>
        <v>4.2328042328042326E-2</v>
      </c>
      <c r="AQ271" s="3" t="str">
        <f>VLOOKUP($C271,'Team Fixtures'!$A$2:$V$21,18,FALSE)</f>
        <v>A</v>
      </c>
      <c r="AR271" s="22">
        <f t="shared" si="92"/>
        <v>3.390556132528352</v>
      </c>
      <c r="AS271" s="5">
        <f t="shared" si="84"/>
        <v>5.8713661349331897E-2</v>
      </c>
      <c r="AT271" s="20">
        <f t="shared" si="85"/>
        <v>3.5079834552270159</v>
      </c>
      <c r="AU271" s="3">
        <f>VLOOKUP($C271,'Team Fixtures'!$A$2:$Q$21,2,FALSE)</f>
        <v>0.10582010582010581</v>
      </c>
      <c r="AV271" s="3">
        <f>VLOOKUP($C271,'Team Fixtures'!$A$2:$V$21,20,FALSE)</f>
        <v>0.89678055779750687</v>
      </c>
      <c r="AW271" s="3">
        <f>VLOOKUP($C271,'Team Fixtures'!$A$2:$V$21,21,FALSE)</f>
        <v>-0.79096045197740106</v>
      </c>
      <c r="AX271" s="3" t="str">
        <f>VLOOKUP($C271,'Team Fixtures'!$A$2:$V$21,22,FALSE)</f>
        <v>H</v>
      </c>
      <c r="AY271" s="22">
        <f t="shared" si="93"/>
        <v>3.9193816526779708</v>
      </c>
      <c r="AZ271" s="5">
        <f t="shared" si="94"/>
        <v>7.1152695234291227E-2</v>
      </c>
      <c r="BA271" s="20">
        <f t="shared" si="86"/>
        <v>4.061687043146553</v>
      </c>
      <c r="BB271" s="15">
        <f t="shared" si="87"/>
        <v>13.062524530025783</v>
      </c>
    </row>
    <row r="272" spans="1:54" x14ac:dyDescent="0.25">
      <c r="A272" t="str">
        <f>'Players Full'!CU272</f>
        <v>Daichi Kamada</v>
      </c>
      <c r="B272" t="str">
        <f>VLOOKUP(_xlfn.CONCAT('Players Full'!AK272,'Players Full'!BV272),'Players Summarised'!$A$1:$T$1000,20,0)</f>
        <v>MID</v>
      </c>
      <c r="C272" t="str">
        <f>VLOOKUP('Players Full'!CF272,Teams!$A$1:$G$21,6,0)</f>
        <v>Crystal Palace</v>
      </c>
      <c r="D272">
        <f>'Players Full'!BD272/10</f>
        <v>5</v>
      </c>
      <c r="E272" s="10">
        <f>IFERROR(VLOOKUP($A272,'Starting Lineups'!$A$2:$C$510,3,FALSE),0)</f>
        <v>0</v>
      </c>
      <c r="F272" s="5">
        <f>VLOOKUP(A272,'Score &amp; Assist'!$A$1:$G$2000,6,0)</f>
        <v>0.19047619047619047</v>
      </c>
      <c r="G272" s="5">
        <f t="shared" si="76"/>
        <v>0.01</v>
      </c>
      <c r="H272" s="5">
        <f t="shared" si="88"/>
        <v>0</v>
      </c>
      <c r="I272" s="5">
        <f>VLOOKUP(A272,'Score &amp; Assist'!$A$1:$G$2000,7,0)</f>
        <v>0.14652014652014653</v>
      </c>
      <c r="J272" s="5">
        <f>VLOOKUP(A272,'Yellow Card'!$C$1:$E$987,3,0)</f>
        <v>0.14652014652014653</v>
      </c>
      <c r="K272" s="5">
        <f>VLOOKUP(C272,'Team Clean Sheet'!$C$2:$F$21,4,0)</f>
        <v>0.33734939759036142</v>
      </c>
      <c r="L272" s="5">
        <f>VLOOKUP(C272,'Team Total Goals'!$D$2:$N$21,10,0)</f>
        <v>0.31192660550458712</v>
      </c>
      <c r="M272" s="5">
        <f>VLOOKUP(C272,'Team Total Goals'!$D$2:$N$21,11,0)</f>
        <v>4.2145593869731796E-2</v>
      </c>
      <c r="N272" s="5" t="e">
        <f>VLOOKUP(A272,'Goalkeeper Saves'!$D$2:$N$15,10,0)</f>
        <v>#N/A</v>
      </c>
      <c r="O272" s="5" t="e">
        <f>VLOOKUP(A272,'Goalkeeper Saves'!$D$2:$N$15,11,0)</f>
        <v>#N/A</v>
      </c>
      <c r="P272" s="5">
        <f>IF(B272="DEF",IFERROR(VLOOKUP(A272,'Defensive Contribution - DEF'!A270:H768,8,FALSE),'Defensive Contribution - DEF'!K$2),0)</f>
        <v>0</v>
      </c>
      <c r="Q272" s="5">
        <f>IF(B272="MID",IFERROR(VLOOKUP(A272,'Defensive Contribution - MID'!A$2:I$500,9,FALSE),'Defensive Contribution - MID'!L$2),0)</f>
        <v>0.43255324474181511</v>
      </c>
      <c r="R272" s="22">
        <f t="shared" si="89"/>
        <v>0</v>
      </c>
      <c r="S272" s="5">
        <f t="shared" si="77"/>
        <v>0</v>
      </c>
      <c r="T272" s="20">
        <f t="shared" si="78"/>
        <v>0</v>
      </c>
      <c r="U272" s="3">
        <f>VLOOKUP($C272,'Team Fixtures'!$A$2:$Q$21,2,FALSE)</f>
        <v>0.10582010582010581</v>
      </c>
      <c r="V272" s="3">
        <f>VLOOKUP($C272,'Team Fixtures'!$A$2:$Q$21,4,FALSE)</f>
        <v>0.10582010582010581</v>
      </c>
      <c r="W272" s="3">
        <f>VLOOKUP($C272,'Team Fixtures'!$A$2:$Q$21,5,FALSE)</f>
        <v>0</v>
      </c>
      <c r="X272" s="3" t="str">
        <f>VLOOKUP($C272,'Team Fixtures'!$A$2:$Q$21,6,FALSE)</f>
        <v>H</v>
      </c>
      <c r="Y272" s="25">
        <f t="shared" si="79"/>
        <v>0</v>
      </c>
      <c r="Z272" s="3">
        <f>VLOOKUP($C272,'Team Fixtures'!$A$2:$Q$21,2,FALSE)</f>
        <v>0.10582010582010581</v>
      </c>
      <c r="AA272" s="3">
        <f>VLOOKUP($C272,'Team Fixtures'!$A$2:$Q$21,8,FALSE)</f>
        <v>0.42328042328042326</v>
      </c>
      <c r="AB272" s="3">
        <f>VLOOKUP($C272,'Team Fixtures'!$A$2:$Q$21,9,FALSE)</f>
        <v>-0.31746031746031744</v>
      </c>
      <c r="AC272" s="3" t="str">
        <f>VLOOKUP($C272,'Team Fixtures'!$A$2:$Q$21,10,FALSE)</f>
        <v>A</v>
      </c>
      <c r="AD272" s="22">
        <f t="shared" si="90"/>
        <v>0</v>
      </c>
      <c r="AE272" s="5">
        <f t="shared" si="80"/>
        <v>0</v>
      </c>
      <c r="AF272" s="20">
        <f t="shared" si="81"/>
        <v>0</v>
      </c>
      <c r="AG272" s="3">
        <f>VLOOKUP($C272,'Team Fixtures'!$A$2:$Q$21,2,FALSE)</f>
        <v>0.10582010582010581</v>
      </c>
      <c r="AH272" s="3">
        <f>VLOOKUP($C272,'Team Fixtures'!$A$2:$Q$21,12,FALSE)</f>
        <v>1.8674136321195144E-2</v>
      </c>
      <c r="AI272" s="3">
        <f>VLOOKUP($C272,'Team Fixtures'!$A$2:$Q$21,13,FALSE)</f>
        <v>8.7145969498910666E-2</v>
      </c>
      <c r="AJ272" s="3" t="str">
        <f>VLOOKUP($C272,'Team Fixtures'!$A$2:$Q$21,14,FALSE)</f>
        <v>A</v>
      </c>
      <c r="AK272" s="22">
        <f t="shared" si="91"/>
        <v>0</v>
      </c>
      <c r="AL272" s="5">
        <f t="shared" si="82"/>
        <v>0</v>
      </c>
      <c r="AM272" s="20">
        <f t="shared" si="83"/>
        <v>0</v>
      </c>
      <c r="AN272" s="3">
        <f>VLOOKUP($C272,'Team Fixtures'!$A$2:$Q$21,2,FALSE)</f>
        <v>0.10582010582010581</v>
      </c>
      <c r="AO272" s="3">
        <f>VLOOKUP($C272,'Team Fixtures'!$A$2:$Q$21,16,FALSE)</f>
        <v>6.3492063492063489E-2</v>
      </c>
      <c r="AP272" s="3">
        <f>VLOOKUP($C272,'Team Fixtures'!$A$2:$Q$21,17,FALSE)</f>
        <v>4.2328042328042326E-2</v>
      </c>
      <c r="AQ272" s="3" t="str">
        <f>VLOOKUP($C272,'Team Fixtures'!$A$2:$V$21,18,FALSE)</f>
        <v>A</v>
      </c>
      <c r="AR272" s="22">
        <f t="shared" si="92"/>
        <v>0</v>
      </c>
      <c r="AS272" s="5">
        <f t="shared" si="84"/>
        <v>0</v>
      </c>
      <c r="AT272" s="20">
        <f t="shared" si="85"/>
        <v>0</v>
      </c>
      <c r="AU272" s="3">
        <f>VLOOKUP($C272,'Team Fixtures'!$A$2:$Q$21,2,FALSE)</f>
        <v>0.10582010582010581</v>
      </c>
      <c r="AV272" s="3">
        <f>VLOOKUP($C272,'Team Fixtures'!$A$2:$V$21,20,FALSE)</f>
        <v>0.89678055779750687</v>
      </c>
      <c r="AW272" s="3">
        <f>VLOOKUP($C272,'Team Fixtures'!$A$2:$V$21,21,FALSE)</f>
        <v>-0.79096045197740106</v>
      </c>
      <c r="AX272" s="3" t="str">
        <f>VLOOKUP($C272,'Team Fixtures'!$A$2:$V$21,22,FALSE)</f>
        <v>H</v>
      </c>
      <c r="AY272" s="22">
        <f t="shared" si="93"/>
        <v>0</v>
      </c>
      <c r="AZ272" s="5">
        <f t="shared" si="94"/>
        <v>0</v>
      </c>
      <c r="BA272" s="20">
        <f t="shared" si="86"/>
        <v>0</v>
      </c>
      <c r="BB272" s="15">
        <f t="shared" si="87"/>
        <v>0</v>
      </c>
    </row>
    <row r="273" spans="1:54" x14ac:dyDescent="0.25">
      <c r="A273" t="str">
        <f>'Players Full'!CU273</f>
        <v>Jefferson Lerma</v>
      </c>
      <c r="B273" t="str">
        <f>VLOOKUP(_xlfn.CONCAT('Players Full'!AK273,'Players Full'!BV273),'Players Summarised'!$A$1:$T$1000,20,0)</f>
        <v>MID</v>
      </c>
      <c r="C273" t="str">
        <f>VLOOKUP('Players Full'!CF273,Teams!$A$1:$G$21,6,0)</f>
        <v>Crystal Palace</v>
      </c>
      <c r="D273">
        <f>'Players Full'!BD273/10</f>
        <v>5</v>
      </c>
      <c r="E273" s="10">
        <f>IFERROR(VLOOKUP($A273,'Starting Lineups'!$A$2:$C$510,3,FALSE),0)</f>
        <v>0</v>
      </c>
      <c r="F273" s="5">
        <f>VLOOKUP(A273,'Score &amp; Assist'!$A$1:$G$2000,6,0)</f>
        <v>0.10582010582010581</v>
      </c>
      <c r="G273" s="5">
        <f t="shared" si="76"/>
        <v>0.01</v>
      </c>
      <c r="H273" s="5">
        <f t="shared" si="88"/>
        <v>0</v>
      </c>
      <c r="I273" s="5">
        <f>VLOOKUP(A273,'Score &amp; Assist'!$A$1:$G$2000,7,0)</f>
        <v>9.5238095238095233E-2</v>
      </c>
      <c r="J273" s="5">
        <f>VLOOKUP(A273,'Yellow Card'!$C$1:$E$987,3,0)</f>
        <v>0.31746031746031744</v>
      </c>
      <c r="K273" s="5">
        <f>VLOOKUP(C273,'Team Clean Sheet'!$C$2:$F$21,4,0)</f>
        <v>0.33734939759036142</v>
      </c>
      <c r="L273" s="5">
        <f>VLOOKUP(C273,'Team Total Goals'!$D$2:$N$21,10,0)</f>
        <v>0.31192660550458712</v>
      </c>
      <c r="M273" s="5">
        <f>VLOOKUP(C273,'Team Total Goals'!$D$2:$N$21,11,0)</f>
        <v>4.2145593869731796E-2</v>
      </c>
      <c r="N273" s="5" t="e">
        <f>VLOOKUP(A273,'Goalkeeper Saves'!$D$2:$N$15,10,0)</f>
        <v>#N/A</v>
      </c>
      <c r="O273" s="5" t="e">
        <f>VLOOKUP(A273,'Goalkeeper Saves'!$D$2:$N$15,11,0)</f>
        <v>#N/A</v>
      </c>
      <c r="P273" s="5">
        <f>IF(B273="DEF",IFERROR(VLOOKUP(A273,'Defensive Contribution - DEF'!A271:H769,8,FALSE),'Defensive Contribution - DEF'!K$2),0)</f>
        <v>0</v>
      </c>
      <c r="Q273" s="5">
        <f>IF(B273="MID",IFERROR(VLOOKUP(A273,'Defensive Contribution - MID'!A$2:I$500,9,FALSE),'Defensive Contribution - MID'!L$2),0)</f>
        <v>0.3857500506789166</v>
      </c>
      <c r="R273" s="22">
        <f t="shared" si="89"/>
        <v>0</v>
      </c>
      <c r="S273" s="5">
        <f t="shared" si="77"/>
        <v>0</v>
      </c>
      <c r="T273" s="20">
        <f t="shared" si="78"/>
        <v>0</v>
      </c>
      <c r="U273" s="3">
        <f>VLOOKUP($C273,'Team Fixtures'!$A$2:$Q$21,2,FALSE)</f>
        <v>0.10582010582010581</v>
      </c>
      <c r="V273" s="3">
        <f>VLOOKUP($C273,'Team Fixtures'!$A$2:$Q$21,4,FALSE)</f>
        <v>0.10582010582010581</v>
      </c>
      <c r="W273" s="3">
        <f>VLOOKUP($C273,'Team Fixtures'!$A$2:$Q$21,5,FALSE)</f>
        <v>0</v>
      </c>
      <c r="X273" s="3" t="str">
        <f>VLOOKUP($C273,'Team Fixtures'!$A$2:$Q$21,6,FALSE)</f>
        <v>H</v>
      </c>
      <c r="Y273" s="25">
        <f t="shared" si="79"/>
        <v>0</v>
      </c>
      <c r="Z273" s="3">
        <f>VLOOKUP($C273,'Team Fixtures'!$A$2:$Q$21,2,FALSE)</f>
        <v>0.10582010582010581</v>
      </c>
      <c r="AA273" s="3">
        <f>VLOOKUP($C273,'Team Fixtures'!$A$2:$Q$21,8,FALSE)</f>
        <v>0.42328042328042326</v>
      </c>
      <c r="AB273" s="3">
        <f>VLOOKUP($C273,'Team Fixtures'!$A$2:$Q$21,9,FALSE)</f>
        <v>-0.31746031746031744</v>
      </c>
      <c r="AC273" s="3" t="str">
        <f>VLOOKUP($C273,'Team Fixtures'!$A$2:$Q$21,10,FALSE)</f>
        <v>A</v>
      </c>
      <c r="AD273" s="22">
        <f t="shared" si="90"/>
        <v>0</v>
      </c>
      <c r="AE273" s="5">
        <f t="shared" si="80"/>
        <v>0</v>
      </c>
      <c r="AF273" s="20">
        <f t="shared" si="81"/>
        <v>0</v>
      </c>
      <c r="AG273" s="3">
        <f>VLOOKUP($C273,'Team Fixtures'!$A$2:$Q$21,2,FALSE)</f>
        <v>0.10582010582010581</v>
      </c>
      <c r="AH273" s="3">
        <f>VLOOKUP($C273,'Team Fixtures'!$A$2:$Q$21,12,FALSE)</f>
        <v>1.8674136321195144E-2</v>
      </c>
      <c r="AI273" s="3">
        <f>VLOOKUP($C273,'Team Fixtures'!$A$2:$Q$21,13,FALSE)</f>
        <v>8.7145969498910666E-2</v>
      </c>
      <c r="AJ273" s="3" t="str">
        <f>VLOOKUP($C273,'Team Fixtures'!$A$2:$Q$21,14,FALSE)</f>
        <v>A</v>
      </c>
      <c r="AK273" s="22">
        <f t="shared" si="91"/>
        <v>0</v>
      </c>
      <c r="AL273" s="5">
        <f t="shared" si="82"/>
        <v>0</v>
      </c>
      <c r="AM273" s="20">
        <f t="shared" si="83"/>
        <v>0</v>
      </c>
      <c r="AN273" s="3">
        <f>VLOOKUP($C273,'Team Fixtures'!$A$2:$Q$21,2,FALSE)</f>
        <v>0.10582010582010581</v>
      </c>
      <c r="AO273" s="3">
        <f>VLOOKUP($C273,'Team Fixtures'!$A$2:$Q$21,16,FALSE)</f>
        <v>6.3492063492063489E-2</v>
      </c>
      <c r="AP273" s="3">
        <f>VLOOKUP($C273,'Team Fixtures'!$A$2:$Q$21,17,FALSE)</f>
        <v>4.2328042328042326E-2</v>
      </c>
      <c r="AQ273" s="3" t="str">
        <f>VLOOKUP($C273,'Team Fixtures'!$A$2:$V$21,18,FALSE)</f>
        <v>A</v>
      </c>
      <c r="AR273" s="22">
        <f t="shared" si="92"/>
        <v>0</v>
      </c>
      <c r="AS273" s="5">
        <f t="shared" si="84"/>
        <v>0</v>
      </c>
      <c r="AT273" s="20">
        <f t="shared" si="85"/>
        <v>0</v>
      </c>
      <c r="AU273" s="3">
        <f>VLOOKUP($C273,'Team Fixtures'!$A$2:$Q$21,2,FALSE)</f>
        <v>0.10582010582010581</v>
      </c>
      <c r="AV273" s="3">
        <f>VLOOKUP($C273,'Team Fixtures'!$A$2:$V$21,20,FALSE)</f>
        <v>0.89678055779750687</v>
      </c>
      <c r="AW273" s="3">
        <f>VLOOKUP($C273,'Team Fixtures'!$A$2:$V$21,21,FALSE)</f>
        <v>-0.79096045197740106</v>
      </c>
      <c r="AX273" s="3" t="str">
        <f>VLOOKUP($C273,'Team Fixtures'!$A$2:$V$21,22,FALSE)</f>
        <v>H</v>
      </c>
      <c r="AY273" s="22">
        <f t="shared" si="93"/>
        <v>0</v>
      </c>
      <c r="AZ273" s="5">
        <f t="shared" si="94"/>
        <v>0</v>
      </c>
      <c r="BA273" s="20">
        <f t="shared" si="86"/>
        <v>0</v>
      </c>
      <c r="BB273" s="15">
        <f t="shared" si="87"/>
        <v>0</v>
      </c>
    </row>
    <row r="274" spans="1:54" x14ac:dyDescent="0.25">
      <c r="A274" t="str">
        <f>'Players Full'!CU274</f>
        <v>Adam Wharton</v>
      </c>
      <c r="B274" t="str">
        <f>VLOOKUP(_xlfn.CONCAT('Players Full'!AK274,'Players Full'!BV274),'Players Summarised'!$A$1:$T$1000,20,0)</f>
        <v>MID</v>
      </c>
      <c r="C274" t="str">
        <f>VLOOKUP('Players Full'!CF274,Teams!$A$1:$G$21,6,0)</f>
        <v>Crystal Palace</v>
      </c>
      <c r="D274">
        <f>'Players Full'!BD274/10</f>
        <v>5</v>
      </c>
      <c r="E274" s="10">
        <f>IFERROR(VLOOKUP($A274,'Starting Lineups'!$A$2:$C$510,3,FALSE),0)</f>
        <v>1</v>
      </c>
      <c r="F274" s="5">
        <f>VLOOKUP(A274,'Score &amp; Assist'!$A$1:$G$2000,6,0)</f>
        <v>0.10582010582010581</v>
      </c>
      <c r="G274" s="5">
        <f t="shared" si="76"/>
        <v>0.01</v>
      </c>
      <c r="H274" s="5">
        <f t="shared" si="88"/>
        <v>0</v>
      </c>
      <c r="I274" s="5">
        <f>VLOOKUP(A274,'Score &amp; Assist'!$A$1:$G$2000,7,0)</f>
        <v>9.5238095238095233E-2</v>
      </c>
      <c r="J274" s="5">
        <f>VLOOKUP(A274,'Yellow Card'!$C$1:$E$987,3,0)</f>
        <v>0.19047619047619047</v>
      </c>
      <c r="K274" s="5">
        <f>VLOOKUP(C274,'Team Clean Sheet'!$C$2:$F$21,4,0)</f>
        <v>0.33734939759036142</v>
      </c>
      <c r="L274" s="5">
        <f>VLOOKUP(C274,'Team Total Goals'!$D$2:$N$21,10,0)</f>
        <v>0.31192660550458712</v>
      </c>
      <c r="M274" s="5">
        <f>VLOOKUP(C274,'Team Total Goals'!$D$2:$N$21,11,0)</f>
        <v>4.2145593869731796E-2</v>
      </c>
      <c r="N274" s="5" t="e">
        <f>VLOOKUP(A274,'Goalkeeper Saves'!$D$2:$N$15,10,0)</f>
        <v>#N/A</v>
      </c>
      <c r="O274" s="5" t="e">
        <f>VLOOKUP(A274,'Goalkeeper Saves'!$D$2:$N$15,11,0)</f>
        <v>#N/A</v>
      </c>
      <c r="P274" s="5">
        <f>IF(B274="DEF",IFERROR(VLOOKUP(A274,'Defensive Contribution - DEF'!A272:H770,8,FALSE),'Defensive Contribution - DEF'!K$2),0)</f>
        <v>0</v>
      </c>
      <c r="Q274" s="5">
        <f>IF(B274="MID",IFERROR(VLOOKUP(A274,'Defensive Contribution - MID'!A$2:I$500,9,FALSE),'Defensive Contribution - MID'!L$2),0)</f>
        <v>0.58022015749133704</v>
      </c>
      <c r="R274" s="22">
        <f t="shared" si="89"/>
        <v>4.1721283369116593</v>
      </c>
      <c r="S274" s="5">
        <f t="shared" si="77"/>
        <v>7.7097802740836052E-2</v>
      </c>
      <c r="T274" s="20">
        <f t="shared" si="78"/>
        <v>4.3263239423933317</v>
      </c>
      <c r="U274" s="3">
        <f>VLOOKUP($C274,'Team Fixtures'!$A$2:$Q$21,2,FALSE)</f>
        <v>0.10582010582010581</v>
      </c>
      <c r="V274" s="3">
        <f>VLOOKUP($C274,'Team Fixtures'!$A$2:$Q$21,4,FALSE)</f>
        <v>0.10582010582010581</v>
      </c>
      <c r="W274" s="3">
        <f>VLOOKUP($C274,'Team Fixtures'!$A$2:$Q$21,5,FALSE)</f>
        <v>0</v>
      </c>
      <c r="X274" s="3" t="str">
        <f>VLOOKUP($C274,'Team Fixtures'!$A$2:$Q$21,6,FALSE)</f>
        <v>H</v>
      </c>
      <c r="Y274" s="25">
        <f t="shared" si="79"/>
        <v>1.2288271775162714</v>
      </c>
      <c r="Z274" s="3">
        <f>VLOOKUP($C274,'Team Fixtures'!$A$2:$Q$21,2,FALSE)</f>
        <v>0.10582010582010581</v>
      </c>
      <c r="AA274" s="3">
        <f>VLOOKUP($C274,'Team Fixtures'!$A$2:$Q$21,8,FALSE)</f>
        <v>0.42328042328042326</v>
      </c>
      <c r="AB274" s="3">
        <f>VLOOKUP($C274,'Team Fixtures'!$A$2:$Q$21,9,FALSE)</f>
        <v>-0.31746031746031744</v>
      </c>
      <c r="AC274" s="3" t="str">
        <f>VLOOKUP($C274,'Team Fixtures'!$A$2:$Q$21,10,FALSE)</f>
        <v>A</v>
      </c>
      <c r="AD274" s="22">
        <f t="shared" si="90"/>
        <v>3.589956832668356</v>
      </c>
      <c r="AE274" s="5">
        <f t="shared" si="80"/>
        <v>6.3403964618025069E-2</v>
      </c>
      <c r="AF274" s="20">
        <f t="shared" si="81"/>
        <v>3.7167647619044062</v>
      </c>
      <c r="AG274" s="3">
        <f>VLOOKUP($C274,'Team Fixtures'!$A$2:$Q$21,2,FALSE)</f>
        <v>0.10582010582010581</v>
      </c>
      <c r="AH274" s="3">
        <f>VLOOKUP($C274,'Team Fixtures'!$A$2:$Q$21,12,FALSE)</f>
        <v>1.8674136321195144E-2</v>
      </c>
      <c r="AI274" s="3">
        <f>VLOOKUP($C274,'Team Fixtures'!$A$2:$Q$21,13,FALSE)</f>
        <v>8.7145969498910666E-2</v>
      </c>
      <c r="AJ274" s="3" t="str">
        <f>VLOOKUP($C274,'Team Fixtures'!$A$2:$Q$21,14,FALSE)</f>
        <v>A</v>
      </c>
      <c r="AK274" s="22">
        <f t="shared" si="91"/>
        <v>3.5974147006924975</v>
      </c>
      <c r="AL274" s="5">
        <f t="shared" si="82"/>
        <v>6.3579388589688923E-2</v>
      </c>
      <c r="AM274" s="20">
        <f t="shared" si="83"/>
        <v>3.7245734778718753</v>
      </c>
      <c r="AN274" s="3">
        <f>VLOOKUP($C274,'Team Fixtures'!$A$2:$Q$21,2,FALSE)</f>
        <v>0.10582010582010581</v>
      </c>
      <c r="AO274" s="3">
        <f>VLOOKUP($C274,'Team Fixtures'!$A$2:$Q$21,16,FALSE)</f>
        <v>6.3492063492063489E-2</v>
      </c>
      <c r="AP274" s="3">
        <f>VLOOKUP($C274,'Team Fixtures'!$A$2:$Q$21,17,FALSE)</f>
        <v>4.2328042328042326E-2</v>
      </c>
      <c r="AQ274" s="3" t="str">
        <f>VLOOKUP($C274,'Team Fixtures'!$A$2:$V$21,18,FALSE)</f>
        <v>A</v>
      </c>
      <c r="AR274" s="22">
        <f t="shared" si="92"/>
        <v>3.5965885983882853</v>
      </c>
      <c r="AS274" s="5">
        <f t="shared" si="84"/>
        <v>6.3559957011289248E-2</v>
      </c>
      <c r="AT274" s="20">
        <f t="shared" si="85"/>
        <v>3.7237085124108638</v>
      </c>
      <c r="AU274" s="3">
        <f>VLOOKUP($C274,'Team Fixtures'!$A$2:$Q$21,2,FALSE)</f>
        <v>0.10582010582010581</v>
      </c>
      <c r="AV274" s="3">
        <f>VLOOKUP($C274,'Team Fixtures'!$A$2:$V$21,20,FALSE)</f>
        <v>0.89678055779750687</v>
      </c>
      <c r="AW274" s="3">
        <f>VLOOKUP($C274,'Team Fixtures'!$A$2:$V$21,21,FALSE)</f>
        <v>-0.79096045197740106</v>
      </c>
      <c r="AX274" s="3" t="str">
        <f>VLOOKUP($C274,'Team Fixtures'!$A$2:$V$21,22,FALSE)</f>
        <v>H</v>
      </c>
      <c r="AY274" s="22">
        <f t="shared" si="93"/>
        <v>4.1575490314157033</v>
      </c>
      <c r="AZ274" s="5">
        <f t="shared" si="94"/>
        <v>7.675486831696017E-2</v>
      </c>
      <c r="BA274" s="20">
        <f t="shared" si="86"/>
        <v>4.311058768049624</v>
      </c>
      <c r="BB274" s="15">
        <f t="shared" si="87"/>
        <v>13.865238613568213</v>
      </c>
    </row>
    <row r="275" spans="1:54" x14ac:dyDescent="0.25">
      <c r="A275" t="str">
        <f>'Players Full'!CU275</f>
        <v>Asher Agbinone</v>
      </c>
      <c r="B275" t="str">
        <f>VLOOKUP(_xlfn.CONCAT('Players Full'!AK275,'Players Full'!BV275),'Players Summarised'!$A$1:$T$1000,20,0)</f>
        <v>MID</v>
      </c>
      <c r="C275" t="str">
        <f>VLOOKUP('Players Full'!CF275,Teams!$A$1:$G$21,6,0)</f>
        <v>Crystal Palace</v>
      </c>
      <c r="D275">
        <f>'Players Full'!BD275/10</f>
        <v>4.5</v>
      </c>
      <c r="E275" s="10">
        <f>IFERROR(VLOOKUP($A275,'Starting Lineups'!$A$2:$C$510,3,FALSE),0)</f>
        <v>0</v>
      </c>
      <c r="F275" s="5" t="e">
        <f>VLOOKUP(A275,'Score &amp; Assist'!$A$1:$G$2000,6,0)</f>
        <v>#N/A</v>
      </c>
      <c r="G275" s="5" t="e">
        <f t="shared" si="76"/>
        <v>#N/A</v>
      </c>
      <c r="H275" s="5" t="e">
        <f t="shared" si="88"/>
        <v>#N/A</v>
      </c>
      <c r="I275" s="5" t="e">
        <f>VLOOKUP(A275,'Score &amp; Assist'!$A$1:$G$2000,7,0)</f>
        <v>#N/A</v>
      </c>
      <c r="J275" s="5" t="e">
        <f>VLOOKUP(A275,'Yellow Card'!$C$1:$E$987,3,0)</f>
        <v>#N/A</v>
      </c>
      <c r="K275" s="5">
        <f>VLOOKUP(C275,'Team Clean Sheet'!$C$2:$F$21,4,0)</f>
        <v>0.33734939759036142</v>
      </c>
      <c r="L275" s="5">
        <f>VLOOKUP(C275,'Team Total Goals'!$D$2:$N$21,10,0)</f>
        <v>0.31192660550458712</v>
      </c>
      <c r="M275" s="5">
        <f>VLOOKUP(C275,'Team Total Goals'!$D$2:$N$21,11,0)</f>
        <v>4.2145593869731796E-2</v>
      </c>
      <c r="N275" s="5" t="e">
        <f>VLOOKUP(A275,'Goalkeeper Saves'!$D$2:$N$15,10,0)</f>
        <v>#N/A</v>
      </c>
      <c r="O275" s="5" t="e">
        <f>VLOOKUP(A275,'Goalkeeper Saves'!$D$2:$N$15,11,0)</f>
        <v>#N/A</v>
      </c>
      <c r="P275" s="5">
        <f>IF(B275="DEF",IFERROR(VLOOKUP(A275,'Defensive Contribution - DEF'!A273:H771,8,FALSE),'Defensive Contribution - DEF'!K$2),0)</f>
        <v>0</v>
      </c>
      <c r="Q275" s="5">
        <f>IF(B275="MID",IFERROR(VLOOKUP(A275,'Defensive Contribution - MID'!A$2:I$500,9,FALSE),'Defensive Contribution - MID'!L$2),0)</f>
        <v>0.89577089289602896</v>
      </c>
      <c r="R275" s="22">
        <f t="shared" si="89"/>
        <v>0</v>
      </c>
      <c r="S275" s="5">
        <f t="shared" si="77"/>
        <v>0</v>
      </c>
      <c r="T275" s="20">
        <f t="shared" si="78"/>
        <v>0</v>
      </c>
      <c r="U275" s="3">
        <f>VLOOKUP($C275,'Team Fixtures'!$A$2:$Q$21,2,FALSE)</f>
        <v>0.10582010582010581</v>
      </c>
      <c r="V275" s="3">
        <f>VLOOKUP($C275,'Team Fixtures'!$A$2:$Q$21,4,FALSE)</f>
        <v>0.10582010582010581</v>
      </c>
      <c r="W275" s="3">
        <f>VLOOKUP($C275,'Team Fixtures'!$A$2:$Q$21,5,FALSE)</f>
        <v>0</v>
      </c>
      <c r="X275" s="3" t="str">
        <f>VLOOKUP($C275,'Team Fixtures'!$A$2:$Q$21,6,FALSE)</f>
        <v>H</v>
      </c>
      <c r="Y275" s="25">
        <f t="shared" si="79"/>
        <v>0</v>
      </c>
      <c r="Z275" s="3">
        <f>VLOOKUP($C275,'Team Fixtures'!$A$2:$Q$21,2,FALSE)</f>
        <v>0.10582010582010581</v>
      </c>
      <c r="AA275" s="3">
        <f>VLOOKUP($C275,'Team Fixtures'!$A$2:$Q$21,8,FALSE)</f>
        <v>0.42328042328042326</v>
      </c>
      <c r="AB275" s="3">
        <f>VLOOKUP($C275,'Team Fixtures'!$A$2:$Q$21,9,FALSE)</f>
        <v>-0.31746031746031744</v>
      </c>
      <c r="AC275" s="3" t="str">
        <f>VLOOKUP($C275,'Team Fixtures'!$A$2:$Q$21,10,FALSE)</f>
        <v>A</v>
      </c>
      <c r="AD275" s="22">
        <f t="shared" si="90"/>
        <v>0</v>
      </c>
      <c r="AE275" s="5">
        <f t="shared" si="80"/>
        <v>0</v>
      </c>
      <c r="AF275" s="20">
        <f t="shared" si="81"/>
        <v>0</v>
      </c>
      <c r="AG275" s="3">
        <f>VLOOKUP($C275,'Team Fixtures'!$A$2:$Q$21,2,FALSE)</f>
        <v>0.10582010582010581</v>
      </c>
      <c r="AH275" s="3">
        <f>VLOOKUP($C275,'Team Fixtures'!$A$2:$Q$21,12,FALSE)</f>
        <v>1.8674136321195144E-2</v>
      </c>
      <c r="AI275" s="3">
        <f>VLOOKUP($C275,'Team Fixtures'!$A$2:$Q$21,13,FALSE)</f>
        <v>8.7145969498910666E-2</v>
      </c>
      <c r="AJ275" s="3" t="str">
        <f>VLOOKUP($C275,'Team Fixtures'!$A$2:$Q$21,14,FALSE)</f>
        <v>A</v>
      </c>
      <c r="AK275" s="22">
        <f t="shared" si="91"/>
        <v>0</v>
      </c>
      <c r="AL275" s="5">
        <f t="shared" si="82"/>
        <v>0</v>
      </c>
      <c r="AM275" s="20">
        <f t="shared" si="83"/>
        <v>0</v>
      </c>
      <c r="AN275" s="3">
        <f>VLOOKUP($C275,'Team Fixtures'!$A$2:$Q$21,2,FALSE)</f>
        <v>0.10582010582010581</v>
      </c>
      <c r="AO275" s="3">
        <f>VLOOKUP($C275,'Team Fixtures'!$A$2:$Q$21,16,FALSE)</f>
        <v>6.3492063492063489E-2</v>
      </c>
      <c r="AP275" s="3">
        <f>VLOOKUP($C275,'Team Fixtures'!$A$2:$Q$21,17,FALSE)</f>
        <v>4.2328042328042326E-2</v>
      </c>
      <c r="AQ275" s="3" t="str">
        <f>VLOOKUP($C275,'Team Fixtures'!$A$2:$V$21,18,FALSE)</f>
        <v>A</v>
      </c>
      <c r="AR275" s="22">
        <f t="shared" si="92"/>
        <v>0</v>
      </c>
      <c r="AS275" s="5">
        <f t="shared" si="84"/>
        <v>0</v>
      </c>
      <c r="AT275" s="20">
        <f t="shared" si="85"/>
        <v>0</v>
      </c>
      <c r="AU275" s="3">
        <f>VLOOKUP($C275,'Team Fixtures'!$A$2:$Q$21,2,FALSE)</f>
        <v>0.10582010582010581</v>
      </c>
      <c r="AV275" s="3">
        <f>VLOOKUP($C275,'Team Fixtures'!$A$2:$V$21,20,FALSE)</f>
        <v>0.89678055779750687</v>
      </c>
      <c r="AW275" s="3">
        <f>VLOOKUP($C275,'Team Fixtures'!$A$2:$V$21,21,FALSE)</f>
        <v>-0.79096045197740106</v>
      </c>
      <c r="AX275" s="3" t="str">
        <f>VLOOKUP($C275,'Team Fixtures'!$A$2:$V$21,22,FALSE)</f>
        <v>H</v>
      </c>
      <c r="AY275" s="22">
        <f t="shared" si="93"/>
        <v>0</v>
      </c>
      <c r="AZ275" s="5">
        <f t="shared" si="94"/>
        <v>0</v>
      </c>
      <c r="BA275" s="20">
        <f t="shared" si="86"/>
        <v>0</v>
      </c>
      <c r="BB275" s="15">
        <f t="shared" si="87"/>
        <v>0</v>
      </c>
    </row>
    <row r="276" spans="1:54" x14ac:dyDescent="0.25">
      <c r="A276" t="str">
        <f>'Players Full'!CU276</f>
        <v>Naouirou Ahamada</v>
      </c>
      <c r="B276" t="str">
        <f>VLOOKUP(_xlfn.CONCAT('Players Full'!AK276,'Players Full'!BV276),'Players Summarised'!$A$1:$T$1000,20,0)</f>
        <v>MID</v>
      </c>
      <c r="C276" t="str">
        <f>VLOOKUP('Players Full'!CF276,Teams!$A$1:$G$21,6,0)</f>
        <v>Crystal Palace</v>
      </c>
      <c r="D276">
        <f>'Players Full'!BD276/10</f>
        <v>4.5</v>
      </c>
      <c r="E276" s="10">
        <f>IFERROR(VLOOKUP($A276,'Starting Lineups'!$A$2:$C$510,3,FALSE),0)</f>
        <v>0</v>
      </c>
      <c r="F276" s="5" t="e">
        <f>VLOOKUP(A276,'Score &amp; Assist'!$A$1:$G$2000,6,0)</f>
        <v>#N/A</v>
      </c>
      <c r="G276" s="5" t="e">
        <f t="shared" si="76"/>
        <v>#N/A</v>
      </c>
      <c r="H276" s="5" t="e">
        <f t="shared" si="88"/>
        <v>#N/A</v>
      </c>
      <c r="I276" s="5" t="e">
        <f>VLOOKUP(A276,'Score &amp; Assist'!$A$1:$G$2000,7,0)</f>
        <v>#N/A</v>
      </c>
      <c r="J276" s="5" t="e">
        <f>VLOOKUP(A276,'Yellow Card'!$C$1:$E$987,3,0)</f>
        <v>#N/A</v>
      </c>
      <c r="K276" s="5">
        <f>VLOOKUP(C276,'Team Clean Sheet'!$C$2:$F$21,4,0)</f>
        <v>0.33734939759036142</v>
      </c>
      <c r="L276" s="5">
        <f>VLOOKUP(C276,'Team Total Goals'!$D$2:$N$21,10,0)</f>
        <v>0.31192660550458712</v>
      </c>
      <c r="M276" s="5">
        <f>VLOOKUP(C276,'Team Total Goals'!$D$2:$N$21,11,0)</f>
        <v>4.2145593869731796E-2</v>
      </c>
      <c r="N276" s="5" t="e">
        <f>VLOOKUP(A276,'Goalkeeper Saves'!$D$2:$N$15,10,0)</f>
        <v>#N/A</v>
      </c>
      <c r="O276" s="5" t="e">
        <f>VLOOKUP(A276,'Goalkeeper Saves'!$D$2:$N$15,11,0)</f>
        <v>#N/A</v>
      </c>
      <c r="P276" s="5">
        <f>IF(B276="DEF",IFERROR(VLOOKUP(A276,'Defensive Contribution - DEF'!A274:H772,8,FALSE),'Defensive Contribution - DEF'!K$2),0)</f>
        <v>0</v>
      </c>
      <c r="Q276" s="5">
        <f>IF(B276="MID",IFERROR(VLOOKUP(A276,'Defensive Contribution - MID'!A$2:I$500,9,FALSE),'Defensive Contribution - MID'!L$2),0)</f>
        <v>0.3857500506789166</v>
      </c>
      <c r="R276" s="22">
        <f t="shared" si="89"/>
        <v>0</v>
      </c>
      <c r="S276" s="5">
        <f t="shared" si="77"/>
        <v>0</v>
      </c>
      <c r="T276" s="20">
        <f t="shared" si="78"/>
        <v>0</v>
      </c>
      <c r="U276" s="3">
        <f>VLOOKUP($C276,'Team Fixtures'!$A$2:$Q$21,2,FALSE)</f>
        <v>0.10582010582010581</v>
      </c>
      <c r="V276" s="3">
        <f>VLOOKUP($C276,'Team Fixtures'!$A$2:$Q$21,4,FALSE)</f>
        <v>0.10582010582010581</v>
      </c>
      <c r="W276" s="3">
        <f>VLOOKUP($C276,'Team Fixtures'!$A$2:$Q$21,5,FALSE)</f>
        <v>0</v>
      </c>
      <c r="X276" s="3" t="str">
        <f>VLOOKUP($C276,'Team Fixtures'!$A$2:$Q$21,6,FALSE)</f>
        <v>H</v>
      </c>
      <c r="Y276" s="25">
        <f t="shared" si="79"/>
        <v>0</v>
      </c>
      <c r="Z276" s="3">
        <f>VLOOKUP($C276,'Team Fixtures'!$A$2:$Q$21,2,FALSE)</f>
        <v>0.10582010582010581</v>
      </c>
      <c r="AA276" s="3">
        <f>VLOOKUP($C276,'Team Fixtures'!$A$2:$Q$21,8,FALSE)</f>
        <v>0.42328042328042326</v>
      </c>
      <c r="AB276" s="3">
        <f>VLOOKUP($C276,'Team Fixtures'!$A$2:$Q$21,9,FALSE)</f>
        <v>-0.31746031746031744</v>
      </c>
      <c r="AC276" s="3" t="str">
        <f>VLOOKUP($C276,'Team Fixtures'!$A$2:$Q$21,10,FALSE)</f>
        <v>A</v>
      </c>
      <c r="AD276" s="22">
        <f t="shared" si="90"/>
        <v>0</v>
      </c>
      <c r="AE276" s="5">
        <f t="shared" si="80"/>
        <v>0</v>
      </c>
      <c r="AF276" s="20">
        <f t="shared" si="81"/>
        <v>0</v>
      </c>
      <c r="AG276" s="3">
        <f>VLOOKUP($C276,'Team Fixtures'!$A$2:$Q$21,2,FALSE)</f>
        <v>0.10582010582010581</v>
      </c>
      <c r="AH276" s="3">
        <f>VLOOKUP($C276,'Team Fixtures'!$A$2:$Q$21,12,FALSE)</f>
        <v>1.8674136321195144E-2</v>
      </c>
      <c r="AI276" s="3">
        <f>VLOOKUP($C276,'Team Fixtures'!$A$2:$Q$21,13,FALSE)</f>
        <v>8.7145969498910666E-2</v>
      </c>
      <c r="AJ276" s="3" t="str">
        <f>VLOOKUP($C276,'Team Fixtures'!$A$2:$Q$21,14,FALSE)</f>
        <v>A</v>
      </c>
      <c r="AK276" s="22">
        <f t="shared" si="91"/>
        <v>0</v>
      </c>
      <c r="AL276" s="5">
        <f t="shared" si="82"/>
        <v>0</v>
      </c>
      <c r="AM276" s="20">
        <f t="shared" si="83"/>
        <v>0</v>
      </c>
      <c r="AN276" s="3">
        <f>VLOOKUP($C276,'Team Fixtures'!$A$2:$Q$21,2,FALSE)</f>
        <v>0.10582010582010581</v>
      </c>
      <c r="AO276" s="3">
        <f>VLOOKUP($C276,'Team Fixtures'!$A$2:$Q$21,16,FALSE)</f>
        <v>6.3492063492063489E-2</v>
      </c>
      <c r="AP276" s="3">
        <f>VLOOKUP($C276,'Team Fixtures'!$A$2:$Q$21,17,FALSE)</f>
        <v>4.2328042328042326E-2</v>
      </c>
      <c r="AQ276" s="3" t="str">
        <f>VLOOKUP($C276,'Team Fixtures'!$A$2:$V$21,18,FALSE)</f>
        <v>A</v>
      </c>
      <c r="AR276" s="22">
        <f t="shared" si="92"/>
        <v>0</v>
      </c>
      <c r="AS276" s="5">
        <f t="shared" si="84"/>
        <v>0</v>
      </c>
      <c r="AT276" s="20">
        <f t="shared" si="85"/>
        <v>0</v>
      </c>
      <c r="AU276" s="3">
        <f>VLOOKUP($C276,'Team Fixtures'!$A$2:$Q$21,2,FALSE)</f>
        <v>0.10582010582010581</v>
      </c>
      <c r="AV276" s="3">
        <f>VLOOKUP($C276,'Team Fixtures'!$A$2:$V$21,20,FALSE)</f>
        <v>0.89678055779750687</v>
      </c>
      <c r="AW276" s="3">
        <f>VLOOKUP($C276,'Team Fixtures'!$A$2:$V$21,21,FALSE)</f>
        <v>-0.79096045197740106</v>
      </c>
      <c r="AX276" s="3" t="str">
        <f>VLOOKUP($C276,'Team Fixtures'!$A$2:$V$21,22,FALSE)</f>
        <v>H</v>
      </c>
      <c r="AY276" s="22">
        <f t="shared" si="93"/>
        <v>0</v>
      </c>
      <c r="AZ276" s="5">
        <f t="shared" si="94"/>
        <v>0</v>
      </c>
      <c r="BA276" s="20">
        <f t="shared" si="86"/>
        <v>0</v>
      </c>
      <c r="BB276" s="15">
        <f t="shared" si="87"/>
        <v>0</v>
      </c>
    </row>
    <row r="277" spans="1:54" x14ac:dyDescent="0.25">
      <c r="A277" t="str">
        <f>'Players Full'!CU277</f>
        <v>Justin Devenny</v>
      </c>
      <c r="B277" t="str">
        <f>VLOOKUP(_xlfn.CONCAT('Players Full'!AK277,'Players Full'!BV277),'Players Summarised'!$A$1:$T$1000,20,0)</f>
        <v>MID</v>
      </c>
      <c r="C277" t="str">
        <f>VLOOKUP('Players Full'!CF277,Teams!$A$1:$G$21,6,0)</f>
        <v>Crystal Palace</v>
      </c>
      <c r="D277">
        <f>'Players Full'!BD277/10</f>
        <v>4.5</v>
      </c>
      <c r="E277" s="10">
        <f>IFERROR(VLOOKUP($A277,'Starting Lineups'!$A$2:$C$510,3,FALSE),0)</f>
        <v>0</v>
      </c>
      <c r="F277" s="5">
        <f>VLOOKUP(A277,'Score &amp; Assist'!$A$1:$G$2000,6,0)</f>
        <v>0.12698412698412698</v>
      </c>
      <c r="G277" s="5">
        <f t="shared" si="76"/>
        <v>0.01</v>
      </c>
      <c r="H277" s="5">
        <f t="shared" si="88"/>
        <v>0</v>
      </c>
      <c r="I277" s="5">
        <f>VLOOKUP(A277,'Score &amp; Assist'!$A$1:$G$2000,7,0)</f>
        <v>0.14652014652014653</v>
      </c>
      <c r="J277" s="5">
        <f>VLOOKUP(A277,'Yellow Card'!$C$1:$E$987,3,0)</f>
        <v>0.20050125313283207</v>
      </c>
      <c r="K277" s="5">
        <f>VLOOKUP(C277,'Team Clean Sheet'!$C$2:$F$21,4,0)</f>
        <v>0.33734939759036142</v>
      </c>
      <c r="L277" s="5">
        <f>VLOOKUP(C277,'Team Total Goals'!$D$2:$N$21,10,0)</f>
        <v>0.31192660550458712</v>
      </c>
      <c r="M277" s="5">
        <f>VLOOKUP(C277,'Team Total Goals'!$D$2:$N$21,11,0)</f>
        <v>4.2145593869731796E-2</v>
      </c>
      <c r="N277" s="5" t="e">
        <f>VLOOKUP(A277,'Goalkeeper Saves'!$D$2:$N$15,10,0)</f>
        <v>#N/A</v>
      </c>
      <c r="O277" s="5" t="e">
        <f>VLOOKUP(A277,'Goalkeeper Saves'!$D$2:$N$15,11,0)</f>
        <v>#N/A</v>
      </c>
      <c r="P277" s="5">
        <f>IF(B277="DEF",IFERROR(VLOOKUP(A277,'Defensive Contribution - DEF'!A275:H773,8,FALSE),'Defensive Contribution - DEF'!K$2),0)</f>
        <v>0</v>
      </c>
      <c r="Q277" s="5">
        <f>IF(B277="MID",IFERROR(VLOOKUP(A277,'Defensive Contribution - MID'!A$2:I$500,9,FALSE),'Defensive Contribution - MID'!L$2),0)</f>
        <v>0.43090413020485607</v>
      </c>
      <c r="R277" s="22">
        <f t="shared" si="89"/>
        <v>0</v>
      </c>
      <c r="S277" s="5">
        <f t="shared" si="77"/>
        <v>0</v>
      </c>
      <c r="T277" s="20">
        <f t="shared" si="78"/>
        <v>0</v>
      </c>
      <c r="U277" s="3">
        <f>VLOOKUP($C277,'Team Fixtures'!$A$2:$Q$21,2,FALSE)</f>
        <v>0.10582010582010581</v>
      </c>
      <c r="V277" s="3">
        <f>VLOOKUP($C277,'Team Fixtures'!$A$2:$Q$21,4,FALSE)</f>
        <v>0.10582010582010581</v>
      </c>
      <c r="W277" s="3">
        <f>VLOOKUP($C277,'Team Fixtures'!$A$2:$Q$21,5,FALSE)</f>
        <v>0</v>
      </c>
      <c r="X277" s="3" t="str">
        <f>VLOOKUP($C277,'Team Fixtures'!$A$2:$Q$21,6,FALSE)</f>
        <v>H</v>
      </c>
      <c r="Y277" s="25">
        <f t="shared" si="79"/>
        <v>0</v>
      </c>
      <c r="Z277" s="3">
        <f>VLOOKUP($C277,'Team Fixtures'!$A$2:$Q$21,2,FALSE)</f>
        <v>0.10582010582010581</v>
      </c>
      <c r="AA277" s="3">
        <f>VLOOKUP($C277,'Team Fixtures'!$A$2:$Q$21,8,FALSE)</f>
        <v>0.42328042328042326</v>
      </c>
      <c r="AB277" s="3">
        <f>VLOOKUP($C277,'Team Fixtures'!$A$2:$Q$21,9,FALSE)</f>
        <v>-0.31746031746031744</v>
      </c>
      <c r="AC277" s="3" t="str">
        <f>VLOOKUP($C277,'Team Fixtures'!$A$2:$Q$21,10,FALSE)</f>
        <v>A</v>
      </c>
      <c r="AD277" s="22">
        <f t="shared" si="90"/>
        <v>0</v>
      </c>
      <c r="AE277" s="5">
        <f t="shared" si="80"/>
        <v>0</v>
      </c>
      <c r="AF277" s="20">
        <f t="shared" si="81"/>
        <v>0</v>
      </c>
      <c r="AG277" s="3">
        <f>VLOOKUP($C277,'Team Fixtures'!$A$2:$Q$21,2,FALSE)</f>
        <v>0.10582010582010581</v>
      </c>
      <c r="AH277" s="3">
        <f>VLOOKUP($C277,'Team Fixtures'!$A$2:$Q$21,12,FALSE)</f>
        <v>1.8674136321195144E-2</v>
      </c>
      <c r="AI277" s="3">
        <f>VLOOKUP($C277,'Team Fixtures'!$A$2:$Q$21,13,FALSE)</f>
        <v>8.7145969498910666E-2</v>
      </c>
      <c r="AJ277" s="3" t="str">
        <f>VLOOKUP($C277,'Team Fixtures'!$A$2:$Q$21,14,FALSE)</f>
        <v>A</v>
      </c>
      <c r="AK277" s="22">
        <f t="shared" si="91"/>
        <v>0</v>
      </c>
      <c r="AL277" s="5">
        <f t="shared" si="82"/>
        <v>0</v>
      </c>
      <c r="AM277" s="20">
        <f t="shared" si="83"/>
        <v>0</v>
      </c>
      <c r="AN277" s="3">
        <f>VLOOKUP($C277,'Team Fixtures'!$A$2:$Q$21,2,FALSE)</f>
        <v>0.10582010582010581</v>
      </c>
      <c r="AO277" s="3">
        <f>VLOOKUP($C277,'Team Fixtures'!$A$2:$Q$21,16,FALSE)</f>
        <v>6.3492063492063489E-2</v>
      </c>
      <c r="AP277" s="3">
        <f>VLOOKUP($C277,'Team Fixtures'!$A$2:$Q$21,17,FALSE)</f>
        <v>4.2328042328042326E-2</v>
      </c>
      <c r="AQ277" s="3" t="str">
        <f>VLOOKUP($C277,'Team Fixtures'!$A$2:$V$21,18,FALSE)</f>
        <v>A</v>
      </c>
      <c r="AR277" s="22">
        <f t="shared" si="92"/>
        <v>0</v>
      </c>
      <c r="AS277" s="5">
        <f t="shared" si="84"/>
        <v>0</v>
      </c>
      <c r="AT277" s="20">
        <f t="shared" si="85"/>
        <v>0</v>
      </c>
      <c r="AU277" s="3">
        <f>VLOOKUP($C277,'Team Fixtures'!$A$2:$Q$21,2,FALSE)</f>
        <v>0.10582010582010581</v>
      </c>
      <c r="AV277" s="3">
        <f>VLOOKUP($C277,'Team Fixtures'!$A$2:$V$21,20,FALSE)</f>
        <v>0.89678055779750687</v>
      </c>
      <c r="AW277" s="3">
        <f>VLOOKUP($C277,'Team Fixtures'!$A$2:$V$21,21,FALSE)</f>
        <v>-0.79096045197740106</v>
      </c>
      <c r="AX277" s="3" t="str">
        <f>VLOOKUP($C277,'Team Fixtures'!$A$2:$V$21,22,FALSE)</f>
        <v>H</v>
      </c>
      <c r="AY277" s="22">
        <f t="shared" si="93"/>
        <v>0</v>
      </c>
      <c r="AZ277" s="5">
        <f t="shared" si="94"/>
        <v>0</v>
      </c>
      <c r="BA277" s="20">
        <f t="shared" si="86"/>
        <v>0</v>
      </c>
      <c r="BB277" s="15">
        <f t="shared" si="87"/>
        <v>0</v>
      </c>
    </row>
    <row r="278" spans="1:54" x14ac:dyDescent="0.25">
      <c r="A278" t="str">
        <f>'Players Full'!CU278</f>
        <v>Malcolm Ebiowei</v>
      </c>
      <c r="B278" t="str">
        <f>VLOOKUP(_xlfn.CONCAT('Players Full'!AK278,'Players Full'!BV278),'Players Summarised'!$A$1:$T$1000,20,0)</f>
        <v>MID</v>
      </c>
      <c r="C278" t="str">
        <f>VLOOKUP('Players Full'!CF278,Teams!$A$1:$G$21,6,0)</f>
        <v>Crystal Palace</v>
      </c>
      <c r="D278">
        <f>'Players Full'!BD278/10</f>
        <v>4.5</v>
      </c>
      <c r="E278" s="10">
        <f>IFERROR(VLOOKUP($A278,'Starting Lineups'!$A$2:$C$510,3,FALSE),0)</f>
        <v>0</v>
      </c>
      <c r="F278" s="5" t="e">
        <f>VLOOKUP(A278,'Score &amp; Assist'!$A$1:$G$2000,6,0)</f>
        <v>#N/A</v>
      </c>
      <c r="G278" s="5" t="e">
        <f t="shared" si="76"/>
        <v>#N/A</v>
      </c>
      <c r="H278" s="5" t="e">
        <f t="shared" si="88"/>
        <v>#N/A</v>
      </c>
      <c r="I278" s="5" t="e">
        <f>VLOOKUP(A278,'Score &amp; Assist'!$A$1:$G$2000,7,0)</f>
        <v>#N/A</v>
      </c>
      <c r="J278" s="5" t="e">
        <f>VLOOKUP(A278,'Yellow Card'!$C$1:$E$987,3,0)</f>
        <v>#N/A</v>
      </c>
      <c r="K278" s="5">
        <f>VLOOKUP(C278,'Team Clean Sheet'!$C$2:$F$21,4,0)</f>
        <v>0.33734939759036142</v>
      </c>
      <c r="L278" s="5">
        <f>VLOOKUP(C278,'Team Total Goals'!$D$2:$N$21,10,0)</f>
        <v>0.31192660550458712</v>
      </c>
      <c r="M278" s="5">
        <f>VLOOKUP(C278,'Team Total Goals'!$D$2:$N$21,11,0)</f>
        <v>4.2145593869731796E-2</v>
      </c>
      <c r="N278" s="5" t="e">
        <f>VLOOKUP(A278,'Goalkeeper Saves'!$D$2:$N$15,10,0)</f>
        <v>#N/A</v>
      </c>
      <c r="O278" s="5" t="e">
        <f>VLOOKUP(A278,'Goalkeeper Saves'!$D$2:$N$15,11,0)</f>
        <v>#N/A</v>
      </c>
      <c r="P278" s="5">
        <f>IF(B278="DEF",IFERROR(VLOOKUP(A278,'Defensive Contribution - DEF'!A276:H774,8,FALSE),'Defensive Contribution - DEF'!K$2),0)</f>
        <v>0</v>
      </c>
      <c r="Q278" s="5">
        <f>IF(B278="MID",IFERROR(VLOOKUP(A278,'Defensive Contribution - MID'!A$2:I$500,9,FALSE),'Defensive Contribution - MID'!L$2),0)</f>
        <v>0.3857500506789166</v>
      </c>
      <c r="R278" s="22">
        <f t="shared" si="89"/>
        <v>0</v>
      </c>
      <c r="S278" s="5">
        <f t="shared" si="77"/>
        <v>0</v>
      </c>
      <c r="T278" s="20">
        <f t="shared" si="78"/>
        <v>0</v>
      </c>
      <c r="U278" s="3">
        <f>VLOOKUP($C278,'Team Fixtures'!$A$2:$Q$21,2,FALSE)</f>
        <v>0.10582010582010581</v>
      </c>
      <c r="V278" s="3">
        <f>VLOOKUP($C278,'Team Fixtures'!$A$2:$Q$21,4,FALSE)</f>
        <v>0.10582010582010581</v>
      </c>
      <c r="W278" s="3">
        <f>VLOOKUP($C278,'Team Fixtures'!$A$2:$Q$21,5,FALSE)</f>
        <v>0</v>
      </c>
      <c r="X278" s="3" t="str">
        <f>VLOOKUP($C278,'Team Fixtures'!$A$2:$Q$21,6,FALSE)</f>
        <v>H</v>
      </c>
      <c r="Y278" s="25">
        <f t="shared" si="79"/>
        <v>0</v>
      </c>
      <c r="Z278" s="3">
        <f>VLOOKUP($C278,'Team Fixtures'!$A$2:$Q$21,2,FALSE)</f>
        <v>0.10582010582010581</v>
      </c>
      <c r="AA278" s="3">
        <f>VLOOKUP($C278,'Team Fixtures'!$A$2:$Q$21,8,FALSE)</f>
        <v>0.42328042328042326</v>
      </c>
      <c r="AB278" s="3">
        <f>VLOOKUP($C278,'Team Fixtures'!$A$2:$Q$21,9,FALSE)</f>
        <v>-0.31746031746031744</v>
      </c>
      <c r="AC278" s="3" t="str">
        <f>VLOOKUP($C278,'Team Fixtures'!$A$2:$Q$21,10,FALSE)</f>
        <v>A</v>
      </c>
      <c r="AD278" s="22">
        <f t="shared" si="90"/>
        <v>0</v>
      </c>
      <c r="AE278" s="5">
        <f t="shared" si="80"/>
        <v>0</v>
      </c>
      <c r="AF278" s="20">
        <f t="shared" si="81"/>
        <v>0</v>
      </c>
      <c r="AG278" s="3">
        <f>VLOOKUP($C278,'Team Fixtures'!$A$2:$Q$21,2,FALSE)</f>
        <v>0.10582010582010581</v>
      </c>
      <c r="AH278" s="3">
        <f>VLOOKUP($C278,'Team Fixtures'!$A$2:$Q$21,12,FALSE)</f>
        <v>1.8674136321195144E-2</v>
      </c>
      <c r="AI278" s="3">
        <f>VLOOKUP($C278,'Team Fixtures'!$A$2:$Q$21,13,FALSE)</f>
        <v>8.7145969498910666E-2</v>
      </c>
      <c r="AJ278" s="3" t="str">
        <f>VLOOKUP($C278,'Team Fixtures'!$A$2:$Q$21,14,FALSE)</f>
        <v>A</v>
      </c>
      <c r="AK278" s="22">
        <f t="shared" si="91"/>
        <v>0</v>
      </c>
      <c r="AL278" s="5">
        <f t="shared" si="82"/>
        <v>0</v>
      </c>
      <c r="AM278" s="20">
        <f t="shared" si="83"/>
        <v>0</v>
      </c>
      <c r="AN278" s="3">
        <f>VLOOKUP($C278,'Team Fixtures'!$A$2:$Q$21,2,FALSE)</f>
        <v>0.10582010582010581</v>
      </c>
      <c r="AO278" s="3">
        <f>VLOOKUP($C278,'Team Fixtures'!$A$2:$Q$21,16,FALSE)</f>
        <v>6.3492063492063489E-2</v>
      </c>
      <c r="AP278" s="3">
        <f>VLOOKUP($C278,'Team Fixtures'!$A$2:$Q$21,17,FALSE)</f>
        <v>4.2328042328042326E-2</v>
      </c>
      <c r="AQ278" s="3" t="str">
        <f>VLOOKUP($C278,'Team Fixtures'!$A$2:$V$21,18,FALSE)</f>
        <v>A</v>
      </c>
      <c r="AR278" s="22">
        <f t="shared" si="92"/>
        <v>0</v>
      </c>
      <c r="AS278" s="5">
        <f t="shared" si="84"/>
        <v>0</v>
      </c>
      <c r="AT278" s="20">
        <f t="shared" si="85"/>
        <v>0</v>
      </c>
      <c r="AU278" s="3">
        <f>VLOOKUP($C278,'Team Fixtures'!$A$2:$Q$21,2,FALSE)</f>
        <v>0.10582010582010581</v>
      </c>
      <c r="AV278" s="3">
        <f>VLOOKUP($C278,'Team Fixtures'!$A$2:$V$21,20,FALSE)</f>
        <v>0.89678055779750687</v>
      </c>
      <c r="AW278" s="3">
        <f>VLOOKUP($C278,'Team Fixtures'!$A$2:$V$21,21,FALSE)</f>
        <v>-0.79096045197740106</v>
      </c>
      <c r="AX278" s="3" t="str">
        <f>VLOOKUP($C278,'Team Fixtures'!$A$2:$V$21,22,FALSE)</f>
        <v>H</v>
      </c>
      <c r="AY278" s="22">
        <f t="shared" si="93"/>
        <v>0</v>
      </c>
      <c r="AZ278" s="5">
        <f t="shared" si="94"/>
        <v>0</v>
      </c>
      <c r="BA278" s="20">
        <f t="shared" si="86"/>
        <v>0</v>
      </c>
      <c r="BB278" s="15">
        <f t="shared" si="87"/>
        <v>0</v>
      </c>
    </row>
    <row r="279" spans="1:54" x14ac:dyDescent="0.25">
      <c r="A279" t="str">
        <f>'Players Full'!CU279</f>
        <v>Jesurun Rak-Sakyi</v>
      </c>
      <c r="B279" t="str">
        <f>VLOOKUP(_xlfn.CONCAT('Players Full'!AK279,'Players Full'!BV279),'Players Summarised'!$A$1:$T$1000,20,0)</f>
        <v>MID</v>
      </c>
      <c r="C279" t="str">
        <f>VLOOKUP('Players Full'!CF279,Teams!$A$1:$G$21,6,0)</f>
        <v>Crystal Palace</v>
      </c>
      <c r="D279">
        <f>'Players Full'!BD279/10</f>
        <v>4.5</v>
      </c>
      <c r="E279" s="10">
        <f>IFERROR(VLOOKUP($A279,'Starting Lineups'!$A$2:$C$510,3,FALSE),0)</f>
        <v>0</v>
      </c>
      <c r="F279" s="5">
        <f>VLOOKUP(A279,'Score &amp; Assist'!$A$1:$G$2000,6,0)</f>
        <v>0.21994941163532386</v>
      </c>
      <c r="G279" s="5">
        <f t="shared" si="76"/>
        <v>0.01</v>
      </c>
      <c r="H279" s="5">
        <f t="shared" si="88"/>
        <v>0</v>
      </c>
      <c r="I279" s="5">
        <f>VLOOKUP(A279,'Score &amp; Assist'!$A$1:$G$2000,7,0)</f>
        <v>0.14652014652014653</v>
      </c>
      <c r="J279" s="5">
        <f>VLOOKUP(A279,'Yellow Card'!$C$1:$E$987,3,0)</f>
        <v>0.14652014652014653</v>
      </c>
      <c r="K279" s="5">
        <f>VLOOKUP(C279,'Team Clean Sheet'!$C$2:$F$21,4,0)</f>
        <v>0.33734939759036142</v>
      </c>
      <c r="L279" s="5">
        <f>VLOOKUP(C279,'Team Total Goals'!$D$2:$N$21,10,0)</f>
        <v>0.31192660550458712</v>
      </c>
      <c r="M279" s="5">
        <f>VLOOKUP(C279,'Team Total Goals'!$D$2:$N$21,11,0)</f>
        <v>4.2145593869731796E-2</v>
      </c>
      <c r="N279" s="5" t="e">
        <f>VLOOKUP(A279,'Goalkeeper Saves'!$D$2:$N$15,10,0)</f>
        <v>#N/A</v>
      </c>
      <c r="O279" s="5" t="e">
        <f>VLOOKUP(A279,'Goalkeeper Saves'!$D$2:$N$15,11,0)</f>
        <v>#N/A</v>
      </c>
      <c r="P279" s="5">
        <f>IF(B279="DEF",IFERROR(VLOOKUP(A279,'Defensive Contribution - DEF'!A277:H775,8,FALSE),'Defensive Contribution - DEF'!K$2),0)</f>
        <v>0</v>
      </c>
      <c r="Q279" s="5">
        <f>IF(B279="MID",IFERROR(VLOOKUP(A279,'Defensive Contribution - MID'!A$2:I$500,9,FALSE),'Defensive Contribution - MID'!L$2),0)</f>
        <v>0.3857500506789166</v>
      </c>
      <c r="R279" s="22">
        <f t="shared" si="89"/>
        <v>0</v>
      </c>
      <c r="S279" s="5">
        <f t="shared" si="77"/>
        <v>0</v>
      </c>
      <c r="T279" s="20">
        <f t="shared" si="78"/>
        <v>0</v>
      </c>
      <c r="U279" s="3">
        <f>VLOOKUP($C279,'Team Fixtures'!$A$2:$Q$21,2,FALSE)</f>
        <v>0.10582010582010581</v>
      </c>
      <c r="V279" s="3">
        <f>VLOOKUP($C279,'Team Fixtures'!$A$2:$Q$21,4,FALSE)</f>
        <v>0.10582010582010581</v>
      </c>
      <c r="W279" s="3">
        <f>VLOOKUP($C279,'Team Fixtures'!$A$2:$Q$21,5,FALSE)</f>
        <v>0</v>
      </c>
      <c r="X279" s="3" t="str">
        <f>VLOOKUP($C279,'Team Fixtures'!$A$2:$Q$21,6,FALSE)</f>
        <v>H</v>
      </c>
      <c r="Y279" s="25">
        <f t="shared" si="79"/>
        <v>0</v>
      </c>
      <c r="Z279" s="3">
        <f>VLOOKUP($C279,'Team Fixtures'!$A$2:$Q$21,2,FALSE)</f>
        <v>0.10582010582010581</v>
      </c>
      <c r="AA279" s="3">
        <f>VLOOKUP($C279,'Team Fixtures'!$A$2:$Q$21,8,FALSE)</f>
        <v>0.42328042328042326</v>
      </c>
      <c r="AB279" s="3">
        <f>VLOOKUP($C279,'Team Fixtures'!$A$2:$Q$21,9,FALSE)</f>
        <v>-0.31746031746031744</v>
      </c>
      <c r="AC279" s="3" t="str">
        <f>VLOOKUP($C279,'Team Fixtures'!$A$2:$Q$21,10,FALSE)</f>
        <v>A</v>
      </c>
      <c r="AD279" s="22">
        <f t="shared" si="90"/>
        <v>0</v>
      </c>
      <c r="AE279" s="5">
        <f t="shared" si="80"/>
        <v>0</v>
      </c>
      <c r="AF279" s="20">
        <f t="shared" si="81"/>
        <v>0</v>
      </c>
      <c r="AG279" s="3">
        <f>VLOOKUP($C279,'Team Fixtures'!$A$2:$Q$21,2,FALSE)</f>
        <v>0.10582010582010581</v>
      </c>
      <c r="AH279" s="3">
        <f>VLOOKUP($C279,'Team Fixtures'!$A$2:$Q$21,12,FALSE)</f>
        <v>1.8674136321195144E-2</v>
      </c>
      <c r="AI279" s="3">
        <f>VLOOKUP($C279,'Team Fixtures'!$A$2:$Q$21,13,FALSE)</f>
        <v>8.7145969498910666E-2</v>
      </c>
      <c r="AJ279" s="3" t="str">
        <f>VLOOKUP($C279,'Team Fixtures'!$A$2:$Q$21,14,FALSE)</f>
        <v>A</v>
      </c>
      <c r="AK279" s="22">
        <f t="shared" si="91"/>
        <v>0</v>
      </c>
      <c r="AL279" s="5">
        <f t="shared" si="82"/>
        <v>0</v>
      </c>
      <c r="AM279" s="20">
        <f t="shared" si="83"/>
        <v>0</v>
      </c>
      <c r="AN279" s="3">
        <f>VLOOKUP($C279,'Team Fixtures'!$A$2:$Q$21,2,FALSE)</f>
        <v>0.10582010582010581</v>
      </c>
      <c r="AO279" s="3">
        <f>VLOOKUP($C279,'Team Fixtures'!$A$2:$Q$21,16,FALSE)</f>
        <v>6.3492063492063489E-2</v>
      </c>
      <c r="AP279" s="3">
        <f>VLOOKUP($C279,'Team Fixtures'!$A$2:$Q$21,17,FALSE)</f>
        <v>4.2328042328042326E-2</v>
      </c>
      <c r="AQ279" s="3" t="str">
        <f>VLOOKUP($C279,'Team Fixtures'!$A$2:$V$21,18,FALSE)</f>
        <v>A</v>
      </c>
      <c r="AR279" s="22">
        <f t="shared" si="92"/>
        <v>0</v>
      </c>
      <c r="AS279" s="5">
        <f t="shared" si="84"/>
        <v>0</v>
      </c>
      <c r="AT279" s="20">
        <f t="shared" si="85"/>
        <v>0</v>
      </c>
      <c r="AU279" s="3">
        <f>VLOOKUP($C279,'Team Fixtures'!$A$2:$Q$21,2,FALSE)</f>
        <v>0.10582010582010581</v>
      </c>
      <c r="AV279" s="3">
        <f>VLOOKUP($C279,'Team Fixtures'!$A$2:$V$21,20,FALSE)</f>
        <v>0.89678055779750687</v>
      </c>
      <c r="AW279" s="3">
        <f>VLOOKUP($C279,'Team Fixtures'!$A$2:$V$21,21,FALSE)</f>
        <v>-0.79096045197740106</v>
      </c>
      <c r="AX279" s="3" t="str">
        <f>VLOOKUP($C279,'Team Fixtures'!$A$2:$V$21,22,FALSE)</f>
        <v>H</v>
      </c>
      <c r="AY279" s="22">
        <f t="shared" si="93"/>
        <v>0</v>
      </c>
      <c r="AZ279" s="5">
        <f t="shared" si="94"/>
        <v>0</v>
      </c>
      <c r="BA279" s="20">
        <f t="shared" si="86"/>
        <v>0</v>
      </c>
      <c r="BB279" s="15">
        <f t="shared" si="87"/>
        <v>0</v>
      </c>
    </row>
    <row r="280" spans="1:54" x14ac:dyDescent="0.25">
      <c r="A280" t="str">
        <f>'Players Full'!CU280</f>
        <v>Matheus FranÃ§a de Oliveira</v>
      </c>
      <c r="B280" t="str">
        <f>VLOOKUP(_xlfn.CONCAT('Players Full'!AK280,'Players Full'!BV280),'Players Summarised'!$A$1:$T$1000,20,0)</f>
        <v>MID</v>
      </c>
      <c r="C280" t="str">
        <f>VLOOKUP('Players Full'!CF280,Teams!$A$1:$G$21,6,0)</f>
        <v>Crystal Palace</v>
      </c>
      <c r="D280">
        <f>'Players Full'!BD280/10</f>
        <v>4.5</v>
      </c>
      <c r="E280" s="10">
        <f>IFERROR(VLOOKUP($A280,'Starting Lineups'!$A$2:$C$510,3,FALSE),0)</f>
        <v>0</v>
      </c>
      <c r="F280" s="5" t="e">
        <f>VLOOKUP(A280,'Score &amp; Assist'!$A$1:$G$2000,6,0)</f>
        <v>#N/A</v>
      </c>
      <c r="G280" s="5" t="e">
        <f t="shared" si="76"/>
        <v>#N/A</v>
      </c>
      <c r="H280" s="5" t="e">
        <f t="shared" si="88"/>
        <v>#N/A</v>
      </c>
      <c r="I280" s="5" t="e">
        <f>VLOOKUP(A280,'Score &amp; Assist'!$A$1:$G$2000,7,0)</f>
        <v>#N/A</v>
      </c>
      <c r="J280" s="5" t="e">
        <f>VLOOKUP(A280,'Yellow Card'!$C$1:$E$987,3,0)</f>
        <v>#N/A</v>
      </c>
      <c r="K280" s="5">
        <f>VLOOKUP(C280,'Team Clean Sheet'!$C$2:$F$21,4,0)</f>
        <v>0.33734939759036142</v>
      </c>
      <c r="L280" s="5">
        <f>VLOOKUP(C280,'Team Total Goals'!$D$2:$N$21,10,0)</f>
        <v>0.31192660550458712</v>
      </c>
      <c r="M280" s="5">
        <f>VLOOKUP(C280,'Team Total Goals'!$D$2:$N$21,11,0)</f>
        <v>4.2145593869731796E-2</v>
      </c>
      <c r="N280" s="5" t="e">
        <f>VLOOKUP(A280,'Goalkeeper Saves'!$D$2:$N$15,10,0)</f>
        <v>#N/A</v>
      </c>
      <c r="O280" s="5" t="e">
        <f>VLOOKUP(A280,'Goalkeeper Saves'!$D$2:$N$15,11,0)</f>
        <v>#N/A</v>
      </c>
      <c r="P280" s="5">
        <f>IF(B280="DEF",IFERROR(VLOOKUP(A280,'Defensive Contribution - DEF'!A278:H776,8,FALSE),'Defensive Contribution - DEF'!K$2),0)</f>
        <v>0</v>
      </c>
      <c r="Q280" s="5">
        <f>IF(B280="MID",IFERROR(VLOOKUP(A280,'Defensive Contribution - MID'!A$2:I$500,9,FALSE),'Defensive Contribution - MID'!L$2),0)</f>
        <v>0.3857500506789166</v>
      </c>
      <c r="R280" s="22">
        <f t="shared" si="89"/>
        <v>0</v>
      </c>
      <c r="S280" s="5">
        <f t="shared" si="77"/>
        <v>0</v>
      </c>
      <c r="T280" s="20">
        <f t="shared" si="78"/>
        <v>0</v>
      </c>
      <c r="U280" s="3">
        <f>VLOOKUP($C280,'Team Fixtures'!$A$2:$Q$21,2,FALSE)</f>
        <v>0.10582010582010581</v>
      </c>
      <c r="V280" s="3">
        <f>VLOOKUP($C280,'Team Fixtures'!$A$2:$Q$21,4,FALSE)</f>
        <v>0.10582010582010581</v>
      </c>
      <c r="W280" s="3">
        <f>VLOOKUP($C280,'Team Fixtures'!$A$2:$Q$21,5,FALSE)</f>
        <v>0</v>
      </c>
      <c r="X280" s="3" t="str">
        <f>VLOOKUP($C280,'Team Fixtures'!$A$2:$Q$21,6,FALSE)</f>
        <v>H</v>
      </c>
      <c r="Y280" s="25">
        <f t="shared" si="79"/>
        <v>0</v>
      </c>
      <c r="Z280" s="3">
        <f>VLOOKUP($C280,'Team Fixtures'!$A$2:$Q$21,2,FALSE)</f>
        <v>0.10582010582010581</v>
      </c>
      <c r="AA280" s="3">
        <f>VLOOKUP($C280,'Team Fixtures'!$A$2:$Q$21,8,FALSE)</f>
        <v>0.42328042328042326</v>
      </c>
      <c r="AB280" s="3">
        <f>VLOOKUP($C280,'Team Fixtures'!$A$2:$Q$21,9,FALSE)</f>
        <v>-0.31746031746031744</v>
      </c>
      <c r="AC280" s="3" t="str">
        <f>VLOOKUP($C280,'Team Fixtures'!$A$2:$Q$21,10,FALSE)</f>
        <v>A</v>
      </c>
      <c r="AD280" s="22">
        <f t="shared" si="90"/>
        <v>0</v>
      </c>
      <c r="AE280" s="5">
        <f t="shared" si="80"/>
        <v>0</v>
      </c>
      <c r="AF280" s="20">
        <f t="shared" si="81"/>
        <v>0</v>
      </c>
      <c r="AG280" s="3">
        <f>VLOOKUP($C280,'Team Fixtures'!$A$2:$Q$21,2,FALSE)</f>
        <v>0.10582010582010581</v>
      </c>
      <c r="AH280" s="3">
        <f>VLOOKUP($C280,'Team Fixtures'!$A$2:$Q$21,12,FALSE)</f>
        <v>1.8674136321195144E-2</v>
      </c>
      <c r="AI280" s="3">
        <f>VLOOKUP($C280,'Team Fixtures'!$A$2:$Q$21,13,FALSE)</f>
        <v>8.7145969498910666E-2</v>
      </c>
      <c r="AJ280" s="3" t="str">
        <f>VLOOKUP($C280,'Team Fixtures'!$A$2:$Q$21,14,FALSE)</f>
        <v>A</v>
      </c>
      <c r="AK280" s="22">
        <f t="shared" si="91"/>
        <v>0</v>
      </c>
      <c r="AL280" s="5">
        <f t="shared" si="82"/>
        <v>0</v>
      </c>
      <c r="AM280" s="20">
        <f t="shared" si="83"/>
        <v>0</v>
      </c>
      <c r="AN280" s="3">
        <f>VLOOKUP($C280,'Team Fixtures'!$A$2:$Q$21,2,FALSE)</f>
        <v>0.10582010582010581</v>
      </c>
      <c r="AO280" s="3">
        <f>VLOOKUP($C280,'Team Fixtures'!$A$2:$Q$21,16,FALSE)</f>
        <v>6.3492063492063489E-2</v>
      </c>
      <c r="AP280" s="3">
        <f>VLOOKUP($C280,'Team Fixtures'!$A$2:$Q$21,17,FALSE)</f>
        <v>4.2328042328042326E-2</v>
      </c>
      <c r="AQ280" s="3" t="str">
        <f>VLOOKUP($C280,'Team Fixtures'!$A$2:$V$21,18,FALSE)</f>
        <v>A</v>
      </c>
      <c r="AR280" s="22">
        <f t="shared" si="92"/>
        <v>0</v>
      </c>
      <c r="AS280" s="5">
        <f t="shared" si="84"/>
        <v>0</v>
      </c>
      <c r="AT280" s="20">
        <f t="shared" si="85"/>
        <v>0</v>
      </c>
      <c r="AU280" s="3">
        <f>VLOOKUP($C280,'Team Fixtures'!$A$2:$Q$21,2,FALSE)</f>
        <v>0.10582010582010581</v>
      </c>
      <c r="AV280" s="3">
        <f>VLOOKUP($C280,'Team Fixtures'!$A$2:$V$21,20,FALSE)</f>
        <v>0.89678055779750687</v>
      </c>
      <c r="AW280" s="3">
        <f>VLOOKUP($C280,'Team Fixtures'!$A$2:$V$21,21,FALSE)</f>
        <v>-0.79096045197740106</v>
      </c>
      <c r="AX280" s="3" t="str">
        <f>VLOOKUP($C280,'Team Fixtures'!$A$2:$V$21,22,FALSE)</f>
        <v>H</v>
      </c>
      <c r="AY280" s="22">
        <f t="shared" si="93"/>
        <v>0</v>
      </c>
      <c r="AZ280" s="5">
        <f t="shared" si="94"/>
        <v>0</v>
      </c>
      <c r="BA280" s="20">
        <f t="shared" si="86"/>
        <v>0</v>
      </c>
      <c r="BB280" s="15">
        <f t="shared" si="87"/>
        <v>0</v>
      </c>
    </row>
    <row r="281" spans="1:54" x14ac:dyDescent="0.25">
      <c r="A281" t="str">
        <f>'Players Full'!CU281</f>
        <v>David Ozoh</v>
      </c>
      <c r="B281" t="str">
        <f>VLOOKUP(_xlfn.CONCAT('Players Full'!AK281,'Players Full'!BV281),'Players Summarised'!$A$1:$T$1000,20,0)</f>
        <v>MID</v>
      </c>
      <c r="C281" t="str">
        <f>VLOOKUP('Players Full'!CF281,Teams!$A$1:$G$21,6,0)</f>
        <v>Crystal Palace</v>
      </c>
      <c r="D281">
        <f>'Players Full'!BD281/10</f>
        <v>4.5</v>
      </c>
      <c r="E281" s="10">
        <f>IFERROR(VLOOKUP($A281,'Starting Lineups'!$A$2:$C$510,3,FALSE),0)</f>
        <v>0</v>
      </c>
      <c r="F281" s="5" t="e">
        <f>VLOOKUP(A281,'Score &amp; Assist'!$A$1:$G$2000,6,0)</f>
        <v>#N/A</v>
      </c>
      <c r="G281" s="5" t="e">
        <f t="shared" si="76"/>
        <v>#N/A</v>
      </c>
      <c r="H281" s="5" t="e">
        <f t="shared" si="88"/>
        <v>#N/A</v>
      </c>
      <c r="I281" s="5" t="e">
        <f>VLOOKUP(A281,'Score &amp; Assist'!$A$1:$G$2000,7,0)</f>
        <v>#N/A</v>
      </c>
      <c r="J281" s="5" t="e">
        <f>VLOOKUP(A281,'Yellow Card'!$C$1:$E$987,3,0)</f>
        <v>#N/A</v>
      </c>
      <c r="K281" s="5">
        <f>VLOOKUP(C281,'Team Clean Sheet'!$C$2:$F$21,4,0)</f>
        <v>0.33734939759036142</v>
      </c>
      <c r="L281" s="5">
        <f>VLOOKUP(C281,'Team Total Goals'!$D$2:$N$21,10,0)</f>
        <v>0.31192660550458712</v>
      </c>
      <c r="M281" s="5">
        <f>VLOOKUP(C281,'Team Total Goals'!$D$2:$N$21,11,0)</f>
        <v>4.2145593869731796E-2</v>
      </c>
      <c r="N281" s="5" t="e">
        <f>VLOOKUP(A281,'Goalkeeper Saves'!$D$2:$N$15,10,0)</f>
        <v>#N/A</v>
      </c>
      <c r="O281" s="5" t="e">
        <f>VLOOKUP(A281,'Goalkeeper Saves'!$D$2:$N$15,11,0)</f>
        <v>#N/A</v>
      </c>
      <c r="P281" s="5">
        <f>IF(B281="DEF",IFERROR(VLOOKUP(A281,'Defensive Contribution - DEF'!A279:H777,8,FALSE),'Defensive Contribution - DEF'!K$2),0)</f>
        <v>0</v>
      </c>
      <c r="Q281" s="5">
        <f>IF(B281="MID",IFERROR(VLOOKUP(A281,'Defensive Contribution - MID'!A$2:I$500,9,FALSE),'Defensive Contribution - MID'!L$2),0)</f>
        <v>0.3857500506789166</v>
      </c>
      <c r="R281" s="22">
        <f t="shared" si="89"/>
        <v>0</v>
      </c>
      <c r="S281" s="5">
        <f t="shared" si="77"/>
        <v>0</v>
      </c>
      <c r="T281" s="20">
        <f t="shared" si="78"/>
        <v>0</v>
      </c>
      <c r="U281" s="3">
        <f>VLOOKUP($C281,'Team Fixtures'!$A$2:$Q$21,2,FALSE)</f>
        <v>0.10582010582010581</v>
      </c>
      <c r="V281" s="3">
        <f>VLOOKUP($C281,'Team Fixtures'!$A$2:$Q$21,4,FALSE)</f>
        <v>0.10582010582010581</v>
      </c>
      <c r="W281" s="3">
        <f>VLOOKUP($C281,'Team Fixtures'!$A$2:$Q$21,5,FALSE)</f>
        <v>0</v>
      </c>
      <c r="X281" s="3" t="str">
        <f>VLOOKUP($C281,'Team Fixtures'!$A$2:$Q$21,6,FALSE)</f>
        <v>H</v>
      </c>
      <c r="Y281" s="25">
        <f t="shared" si="79"/>
        <v>0</v>
      </c>
      <c r="Z281" s="3">
        <f>VLOOKUP($C281,'Team Fixtures'!$A$2:$Q$21,2,FALSE)</f>
        <v>0.10582010582010581</v>
      </c>
      <c r="AA281" s="3">
        <f>VLOOKUP($C281,'Team Fixtures'!$A$2:$Q$21,8,FALSE)</f>
        <v>0.42328042328042326</v>
      </c>
      <c r="AB281" s="3">
        <f>VLOOKUP($C281,'Team Fixtures'!$A$2:$Q$21,9,FALSE)</f>
        <v>-0.31746031746031744</v>
      </c>
      <c r="AC281" s="3" t="str">
        <f>VLOOKUP($C281,'Team Fixtures'!$A$2:$Q$21,10,FALSE)</f>
        <v>A</v>
      </c>
      <c r="AD281" s="22">
        <f t="shared" si="90"/>
        <v>0</v>
      </c>
      <c r="AE281" s="5">
        <f t="shared" si="80"/>
        <v>0</v>
      </c>
      <c r="AF281" s="20">
        <f t="shared" si="81"/>
        <v>0</v>
      </c>
      <c r="AG281" s="3">
        <f>VLOOKUP($C281,'Team Fixtures'!$A$2:$Q$21,2,FALSE)</f>
        <v>0.10582010582010581</v>
      </c>
      <c r="AH281" s="3">
        <f>VLOOKUP($C281,'Team Fixtures'!$A$2:$Q$21,12,FALSE)</f>
        <v>1.8674136321195144E-2</v>
      </c>
      <c r="AI281" s="3">
        <f>VLOOKUP($C281,'Team Fixtures'!$A$2:$Q$21,13,FALSE)</f>
        <v>8.7145969498910666E-2</v>
      </c>
      <c r="AJ281" s="3" t="str">
        <f>VLOOKUP($C281,'Team Fixtures'!$A$2:$Q$21,14,FALSE)</f>
        <v>A</v>
      </c>
      <c r="AK281" s="22">
        <f t="shared" si="91"/>
        <v>0</v>
      </c>
      <c r="AL281" s="5">
        <f t="shared" si="82"/>
        <v>0</v>
      </c>
      <c r="AM281" s="20">
        <f t="shared" si="83"/>
        <v>0</v>
      </c>
      <c r="AN281" s="3">
        <f>VLOOKUP($C281,'Team Fixtures'!$A$2:$Q$21,2,FALSE)</f>
        <v>0.10582010582010581</v>
      </c>
      <c r="AO281" s="3">
        <f>VLOOKUP($C281,'Team Fixtures'!$A$2:$Q$21,16,FALSE)</f>
        <v>6.3492063492063489E-2</v>
      </c>
      <c r="AP281" s="3">
        <f>VLOOKUP($C281,'Team Fixtures'!$A$2:$Q$21,17,FALSE)</f>
        <v>4.2328042328042326E-2</v>
      </c>
      <c r="AQ281" s="3" t="str">
        <f>VLOOKUP($C281,'Team Fixtures'!$A$2:$V$21,18,FALSE)</f>
        <v>A</v>
      </c>
      <c r="AR281" s="22">
        <f t="shared" si="92"/>
        <v>0</v>
      </c>
      <c r="AS281" s="5">
        <f t="shared" si="84"/>
        <v>0</v>
      </c>
      <c r="AT281" s="20">
        <f t="shared" si="85"/>
        <v>0</v>
      </c>
      <c r="AU281" s="3">
        <f>VLOOKUP($C281,'Team Fixtures'!$A$2:$Q$21,2,FALSE)</f>
        <v>0.10582010582010581</v>
      </c>
      <c r="AV281" s="3">
        <f>VLOOKUP($C281,'Team Fixtures'!$A$2:$V$21,20,FALSE)</f>
        <v>0.89678055779750687</v>
      </c>
      <c r="AW281" s="3">
        <f>VLOOKUP($C281,'Team Fixtures'!$A$2:$V$21,21,FALSE)</f>
        <v>-0.79096045197740106</v>
      </c>
      <c r="AX281" s="3" t="str">
        <f>VLOOKUP($C281,'Team Fixtures'!$A$2:$V$21,22,FALSE)</f>
        <v>H</v>
      </c>
      <c r="AY281" s="22">
        <f t="shared" si="93"/>
        <v>0</v>
      </c>
      <c r="AZ281" s="5">
        <f t="shared" si="94"/>
        <v>0</v>
      </c>
      <c r="BA281" s="20">
        <f t="shared" si="86"/>
        <v>0</v>
      </c>
      <c r="BB281" s="15">
        <f t="shared" si="87"/>
        <v>0</v>
      </c>
    </row>
    <row r="282" spans="1:54" x14ac:dyDescent="0.25">
      <c r="A282" t="str">
        <f>'Players Full'!CU282</f>
        <v>Kaden Rodney</v>
      </c>
      <c r="B282" t="str">
        <f>VLOOKUP(_xlfn.CONCAT('Players Full'!AK282,'Players Full'!BV282),'Players Summarised'!$A$1:$T$1000,20,0)</f>
        <v>MID</v>
      </c>
      <c r="C282" t="str">
        <f>VLOOKUP('Players Full'!CF282,Teams!$A$1:$G$21,6,0)</f>
        <v>Crystal Palace</v>
      </c>
      <c r="D282">
        <f>'Players Full'!BD282/10</f>
        <v>4.5</v>
      </c>
      <c r="E282" s="10">
        <f>IFERROR(VLOOKUP($A282,'Starting Lineups'!$A$2:$C$510,3,FALSE),0)</f>
        <v>0</v>
      </c>
      <c r="F282" s="5" t="e">
        <f>VLOOKUP(A282,'Score &amp; Assist'!$A$1:$G$2000,6,0)</f>
        <v>#N/A</v>
      </c>
      <c r="G282" s="5" t="e">
        <f t="shared" si="76"/>
        <v>#N/A</v>
      </c>
      <c r="H282" s="5" t="e">
        <f t="shared" si="88"/>
        <v>#N/A</v>
      </c>
      <c r="I282" s="5" t="e">
        <f>VLOOKUP(A282,'Score &amp; Assist'!$A$1:$G$2000,7,0)</f>
        <v>#N/A</v>
      </c>
      <c r="J282" s="5" t="e">
        <f>VLOOKUP(A282,'Yellow Card'!$C$1:$E$987,3,0)</f>
        <v>#N/A</v>
      </c>
      <c r="K282" s="5">
        <f>VLOOKUP(C282,'Team Clean Sheet'!$C$2:$F$21,4,0)</f>
        <v>0.33734939759036142</v>
      </c>
      <c r="L282" s="5">
        <f>VLOOKUP(C282,'Team Total Goals'!$D$2:$N$21,10,0)</f>
        <v>0.31192660550458712</v>
      </c>
      <c r="M282" s="5">
        <f>VLOOKUP(C282,'Team Total Goals'!$D$2:$N$21,11,0)</f>
        <v>4.2145593869731796E-2</v>
      </c>
      <c r="N282" s="5" t="e">
        <f>VLOOKUP(A282,'Goalkeeper Saves'!$D$2:$N$15,10,0)</f>
        <v>#N/A</v>
      </c>
      <c r="O282" s="5" t="e">
        <f>VLOOKUP(A282,'Goalkeeper Saves'!$D$2:$N$15,11,0)</f>
        <v>#N/A</v>
      </c>
      <c r="P282" s="5">
        <f>IF(B282="DEF",IFERROR(VLOOKUP(A282,'Defensive Contribution - DEF'!A280:H778,8,FALSE),'Defensive Contribution - DEF'!K$2),0)</f>
        <v>0</v>
      </c>
      <c r="Q282" s="5">
        <f>IF(B282="MID",IFERROR(VLOOKUP(A282,'Defensive Contribution - MID'!A$2:I$500,9,FALSE),'Defensive Contribution - MID'!L$2),0)</f>
        <v>0.3857500506789166</v>
      </c>
      <c r="R282" s="22">
        <f t="shared" si="89"/>
        <v>0</v>
      </c>
      <c r="S282" s="5">
        <f t="shared" si="77"/>
        <v>0</v>
      </c>
      <c r="T282" s="20">
        <f t="shared" si="78"/>
        <v>0</v>
      </c>
      <c r="U282" s="3">
        <f>VLOOKUP($C282,'Team Fixtures'!$A$2:$Q$21,2,FALSE)</f>
        <v>0.10582010582010581</v>
      </c>
      <c r="V282" s="3">
        <f>VLOOKUP($C282,'Team Fixtures'!$A$2:$Q$21,4,FALSE)</f>
        <v>0.10582010582010581</v>
      </c>
      <c r="W282" s="3">
        <f>VLOOKUP($C282,'Team Fixtures'!$A$2:$Q$21,5,FALSE)</f>
        <v>0</v>
      </c>
      <c r="X282" s="3" t="str">
        <f>VLOOKUP($C282,'Team Fixtures'!$A$2:$Q$21,6,FALSE)</f>
        <v>H</v>
      </c>
      <c r="Y282" s="25">
        <f t="shared" si="79"/>
        <v>0</v>
      </c>
      <c r="Z282" s="3">
        <f>VLOOKUP($C282,'Team Fixtures'!$A$2:$Q$21,2,FALSE)</f>
        <v>0.10582010582010581</v>
      </c>
      <c r="AA282" s="3">
        <f>VLOOKUP($C282,'Team Fixtures'!$A$2:$Q$21,8,FALSE)</f>
        <v>0.42328042328042326</v>
      </c>
      <c r="AB282" s="3">
        <f>VLOOKUP($C282,'Team Fixtures'!$A$2:$Q$21,9,FALSE)</f>
        <v>-0.31746031746031744</v>
      </c>
      <c r="AC282" s="3" t="str">
        <f>VLOOKUP($C282,'Team Fixtures'!$A$2:$Q$21,10,FALSE)</f>
        <v>A</v>
      </c>
      <c r="AD282" s="22">
        <f t="shared" si="90"/>
        <v>0</v>
      </c>
      <c r="AE282" s="5">
        <f t="shared" si="80"/>
        <v>0</v>
      </c>
      <c r="AF282" s="20">
        <f t="shared" si="81"/>
        <v>0</v>
      </c>
      <c r="AG282" s="3">
        <f>VLOOKUP($C282,'Team Fixtures'!$A$2:$Q$21,2,FALSE)</f>
        <v>0.10582010582010581</v>
      </c>
      <c r="AH282" s="3">
        <f>VLOOKUP($C282,'Team Fixtures'!$A$2:$Q$21,12,FALSE)</f>
        <v>1.8674136321195144E-2</v>
      </c>
      <c r="AI282" s="3">
        <f>VLOOKUP($C282,'Team Fixtures'!$A$2:$Q$21,13,FALSE)</f>
        <v>8.7145969498910666E-2</v>
      </c>
      <c r="AJ282" s="3" t="str">
        <f>VLOOKUP($C282,'Team Fixtures'!$A$2:$Q$21,14,FALSE)</f>
        <v>A</v>
      </c>
      <c r="AK282" s="22">
        <f t="shared" si="91"/>
        <v>0</v>
      </c>
      <c r="AL282" s="5">
        <f t="shared" si="82"/>
        <v>0</v>
      </c>
      <c r="AM282" s="20">
        <f t="shared" si="83"/>
        <v>0</v>
      </c>
      <c r="AN282" s="3">
        <f>VLOOKUP($C282,'Team Fixtures'!$A$2:$Q$21,2,FALSE)</f>
        <v>0.10582010582010581</v>
      </c>
      <c r="AO282" s="3">
        <f>VLOOKUP($C282,'Team Fixtures'!$A$2:$Q$21,16,FALSE)</f>
        <v>6.3492063492063489E-2</v>
      </c>
      <c r="AP282" s="3">
        <f>VLOOKUP($C282,'Team Fixtures'!$A$2:$Q$21,17,FALSE)</f>
        <v>4.2328042328042326E-2</v>
      </c>
      <c r="AQ282" s="3" t="str">
        <f>VLOOKUP($C282,'Team Fixtures'!$A$2:$V$21,18,FALSE)</f>
        <v>A</v>
      </c>
      <c r="AR282" s="22">
        <f t="shared" si="92"/>
        <v>0</v>
      </c>
      <c r="AS282" s="5">
        <f t="shared" si="84"/>
        <v>0</v>
      </c>
      <c r="AT282" s="20">
        <f t="shared" si="85"/>
        <v>0</v>
      </c>
      <c r="AU282" s="3">
        <f>VLOOKUP($C282,'Team Fixtures'!$A$2:$Q$21,2,FALSE)</f>
        <v>0.10582010582010581</v>
      </c>
      <c r="AV282" s="3">
        <f>VLOOKUP($C282,'Team Fixtures'!$A$2:$V$21,20,FALSE)</f>
        <v>0.89678055779750687</v>
      </c>
      <c r="AW282" s="3">
        <f>VLOOKUP($C282,'Team Fixtures'!$A$2:$V$21,21,FALSE)</f>
        <v>-0.79096045197740106</v>
      </c>
      <c r="AX282" s="3" t="str">
        <f>VLOOKUP($C282,'Team Fixtures'!$A$2:$V$21,22,FALSE)</f>
        <v>H</v>
      </c>
      <c r="AY282" s="22">
        <f t="shared" si="93"/>
        <v>0</v>
      </c>
      <c r="AZ282" s="5">
        <f t="shared" si="94"/>
        <v>0</v>
      </c>
      <c r="BA282" s="20">
        <f t="shared" si="86"/>
        <v>0</v>
      </c>
      <c r="BB282" s="15">
        <f t="shared" si="87"/>
        <v>0</v>
      </c>
    </row>
    <row r="283" spans="1:54" x14ac:dyDescent="0.25">
      <c r="A283" t="str">
        <f>'Players Full'!CU283</f>
        <v>Franco Umeh-Chibueze</v>
      </c>
      <c r="B283" t="str">
        <f>VLOOKUP(_xlfn.CONCAT('Players Full'!AK283,'Players Full'!BV283),'Players Summarised'!$A$1:$T$1000,20,0)</f>
        <v>MID</v>
      </c>
      <c r="C283" t="str">
        <f>VLOOKUP('Players Full'!CF283,Teams!$A$1:$G$21,6,0)</f>
        <v>Crystal Palace</v>
      </c>
      <c r="D283">
        <f>'Players Full'!BD283/10</f>
        <v>4.5</v>
      </c>
      <c r="E283" s="10">
        <f>IFERROR(VLOOKUP($A283,'Starting Lineups'!$A$2:$C$510,3,FALSE),0)</f>
        <v>0</v>
      </c>
      <c r="F283" s="5" t="e">
        <f>VLOOKUP(A283,'Score &amp; Assist'!$A$1:$G$2000,6,0)</f>
        <v>#N/A</v>
      </c>
      <c r="G283" s="5" t="e">
        <f t="shared" si="76"/>
        <v>#N/A</v>
      </c>
      <c r="H283" s="5" t="e">
        <f t="shared" si="88"/>
        <v>#N/A</v>
      </c>
      <c r="I283" s="5" t="e">
        <f>VLOOKUP(A283,'Score &amp; Assist'!$A$1:$G$2000,7,0)</f>
        <v>#N/A</v>
      </c>
      <c r="J283" s="5" t="e">
        <f>VLOOKUP(A283,'Yellow Card'!$C$1:$E$987,3,0)</f>
        <v>#N/A</v>
      </c>
      <c r="K283" s="5">
        <f>VLOOKUP(C283,'Team Clean Sheet'!$C$2:$F$21,4,0)</f>
        <v>0.33734939759036142</v>
      </c>
      <c r="L283" s="5">
        <f>VLOOKUP(C283,'Team Total Goals'!$D$2:$N$21,10,0)</f>
        <v>0.31192660550458712</v>
      </c>
      <c r="M283" s="5">
        <f>VLOOKUP(C283,'Team Total Goals'!$D$2:$N$21,11,0)</f>
        <v>4.2145593869731796E-2</v>
      </c>
      <c r="N283" s="5" t="e">
        <f>VLOOKUP(A283,'Goalkeeper Saves'!$D$2:$N$15,10,0)</f>
        <v>#N/A</v>
      </c>
      <c r="O283" s="5" t="e">
        <f>VLOOKUP(A283,'Goalkeeper Saves'!$D$2:$N$15,11,0)</f>
        <v>#N/A</v>
      </c>
      <c r="P283" s="5">
        <f>IF(B283="DEF",IFERROR(VLOOKUP(A283,'Defensive Contribution - DEF'!A281:H779,8,FALSE),'Defensive Contribution - DEF'!K$2),0)</f>
        <v>0</v>
      </c>
      <c r="Q283" s="5">
        <f>IF(B283="MID",IFERROR(VLOOKUP(A283,'Defensive Contribution - MID'!A$2:I$500,9,FALSE),'Defensive Contribution - MID'!L$2),0)</f>
        <v>0.3857500506789166</v>
      </c>
      <c r="R283" s="22">
        <f t="shared" si="89"/>
        <v>0</v>
      </c>
      <c r="S283" s="5">
        <f t="shared" si="77"/>
        <v>0</v>
      </c>
      <c r="T283" s="20">
        <f t="shared" si="78"/>
        <v>0</v>
      </c>
      <c r="U283" s="3">
        <f>VLOOKUP($C283,'Team Fixtures'!$A$2:$Q$21,2,FALSE)</f>
        <v>0.10582010582010581</v>
      </c>
      <c r="V283" s="3">
        <f>VLOOKUP($C283,'Team Fixtures'!$A$2:$Q$21,4,FALSE)</f>
        <v>0.10582010582010581</v>
      </c>
      <c r="W283" s="3">
        <f>VLOOKUP($C283,'Team Fixtures'!$A$2:$Q$21,5,FALSE)</f>
        <v>0</v>
      </c>
      <c r="X283" s="3" t="str">
        <f>VLOOKUP($C283,'Team Fixtures'!$A$2:$Q$21,6,FALSE)</f>
        <v>H</v>
      </c>
      <c r="Y283" s="25">
        <f t="shared" si="79"/>
        <v>0</v>
      </c>
      <c r="Z283" s="3">
        <f>VLOOKUP($C283,'Team Fixtures'!$A$2:$Q$21,2,FALSE)</f>
        <v>0.10582010582010581</v>
      </c>
      <c r="AA283" s="3">
        <f>VLOOKUP($C283,'Team Fixtures'!$A$2:$Q$21,8,FALSE)</f>
        <v>0.42328042328042326</v>
      </c>
      <c r="AB283" s="3">
        <f>VLOOKUP($C283,'Team Fixtures'!$A$2:$Q$21,9,FALSE)</f>
        <v>-0.31746031746031744</v>
      </c>
      <c r="AC283" s="3" t="str">
        <f>VLOOKUP($C283,'Team Fixtures'!$A$2:$Q$21,10,FALSE)</f>
        <v>A</v>
      </c>
      <c r="AD283" s="22">
        <f t="shared" si="90"/>
        <v>0</v>
      </c>
      <c r="AE283" s="5">
        <f t="shared" si="80"/>
        <v>0</v>
      </c>
      <c r="AF283" s="20">
        <f t="shared" si="81"/>
        <v>0</v>
      </c>
      <c r="AG283" s="3">
        <f>VLOOKUP($C283,'Team Fixtures'!$A$2:$Q$21,2,FALSE)</f>
        <v>0.10582010582010581</v>
      </c>
      <c r="AH283" s="3">
        <f>VLOOKUP($C283,'Team Fixtures'!$A$2:$Q$21,12,FALSE)</f>
        <v>1.8674136321195144E-2</v>
      </c>
      <c r="AI283" s="3">
        <f>VLOOKUP($C283,'Team Fixtures'!$A$2:$Q$21,13,FALSE)</f>
        <v>8.7145969498910666E-2</v>
      </c>
      <c r="AJ283" s="3" t="str">
        <f>VLOOKUP($C283,'Team Fixtures'!$A$2:$Q$21,14,FALSE)</f>
        <v>A</v>
      </c>
      <c r="AK283" s="22">
        <f t="shared" si="91"/>
        <v>0</v>
      </c>
      <c r="AL283" s="5">
        <f t="shared" si="82"/>
        <v>0</v>
      </c>
      <c r="AM283" s="20">
        <f t="shared" si="83"/>
        <v>0</v>
      </c>
      <c r="AN283" s="3">
        <f>VLOOKUP($C283,'Team Fixtures'!$A$2:$Q$21,2,FALSE)</f>
        <v>0.10582010582010581</v>
      </c>
      <c r="AO283" s="3">
        <f>VLOOKUP($C283,'Team Fixtures'!$A$2:$Q$21,16,FALSE)</f>
        <v>6.3492063492063489E-2</v>
      </c>
      <c r="AP283" s="3">
        <f>VLOOKUP($C283,'Team Fixtures'!$A$2:$Q$21,17,FALSE)</f>
        <v>4.2328042328042326E-2</v>
      </c>
      <c r="AQ283" s="3" t="str">
        <f>VLOOKUP($C283,'Team Fixtures'!$A$2:$V$21,18,FALSE)</f>
        <v>A</v>
      </c>
      <c r="AR283" s="22">
        <f t="shared" si="92"/>
        <v>0</v>
      </c>
      <c r="AS283" s="5">
        <f t="shared" si="84"/>
        <v>0</v>
      </c>
      <c r="AT283" s="20">
        <f t="shared" si="85"/>
        <v>0</v>
      </c>
      <c r="AU283" s="3">
        <f>VLOOKUP($C283,'Team Fixtures'!$A$2:$Q$21,2,FALSE)</f>
        <v>0.10582010582010581</v>
      </c>
      <c r="AV283" s="3">
        <f>VLOOKUP($C283,'Team Fixtures'!$A$2:$V$21,20,FALSE)</f>
        <v>0.89678055779750687</v>
      </c>
      <c r="AW283" s="3">
        <f>VLOOKUP($C283,'Team Fixtures'!$A$2:$V$21,21,FALSE)</f>
        <v>-0.79096045197740106</v>
      </c>
      <c r="AX283" s="3" t="str">
        <f>VLOOKUP($C283,'Team Fixtures'!$A$2:$V$21,22,FALSE)</f>
        <v>H</v>
      </c>
      <c r="AY283" s="22">
        <f t="shared" si="93"/>
        <v>0</v>
      </c>
      <c r="AZ283" s="5">
        <f t="shared" si="94"/>
        <v>0</v>
      </c>
      <c r="BA283" s="20">
        <f t="shared" si="86"/>
        <v>0</v>
      </c>
      <c r="BB283" s="15">
        <f t="shared" si="87"/>
        <v>0</v>
      </c>
    </row>
    <row r="284" spans="1:54" x14ac:dyDescent="0.25">
      <c r="A284" t="str">
        <f>'Players Full'!CU284</f>
        <v>Jean-Philippe Mateta</v>
      </c>
      <c r="B284" t="str">
        <f>VLOOKUP(_xlfn.CONCAT('Players Full'!AK284,'Players Full'!BV284),'Players Summarised'!$A$1:$T$1000,20,0)</f>
        <v>FWD</v>
      </c>
      <c r="C284" t="str">
        <f>VLOOKUP('Players Full'!CF284,Teams!$A$1:$G$21,6,0)</f>
        <v>Crystal Palace</v>
      </c>
      <c r="D284">
        <f>'Players Full'!BD284/10</f>
        <v>7.5</v>
      </c>
      <c r="E284" s="10">
        <f>IFERROR(VLOOKUP($A284,'Starting Lineups'!$A$2:$C$510,3,FALSE),0)</f>
        <v>1</v>
      </c>
      <c r="F284" s="5">
        <f>VLOOKUP(A284,'Score &amp; Assist'!$A$1:$G$2000,6,0)</f>
        <v>0.33184005309440845</v>
      </c>
      <c r="G284" s="5">
        <f t="shared" si="76"/>
        <v>0.05</v>
      </c>
      <c r="H284" s="5">
        <f t="shared" si="88"/>
        <v>0.01</v>
      </c>
      <c r="I284" s="5">
        <f>VLOOKUP(A284,'Score &amp; Assist'!$A$1:$G$2000,7,0)</f>
        <v>0.13605442176870747</v>
      </c>
      <c r="J284" s="5">
        <f>VLOOKUP(A284,'Yellow Card'!$C$1:$E$987,3,0)</f>
        <v>9.5238095238095233E-2</v>
      </c>
      <c r="K284" s="5">
        <f>VLOOKUP(C284,'Team Clean Sheet'!$C$2:$F$21,4,0)</f>
        <v>0.33734939759036142</v>
      </c>
      <c r="L284" s="5">
        <f>VLOOKUP(C284,'Team Total Goals'!$D$2:$N$21,10,0)</f>
        <v>0.31192660550458712</v>
      </c>
      <c r="M284" s="5">
        <f>VLOOKUP(C284,'Team Total Goals'!$D$2:$N$21,11,0)</f>
        <v>4.2145593869731796E-2</v>
      </c>
      <c r="N284" s="5" t="e">
        <f>VLOOKUP(A284,'Goalkeeper Saves'!$D$2:$N$15,10,0)</f>
        <v>#N/A</v>
      </c>
      <c r="O284" s="5" t="e">
        <f>VLOOKUP(A284,'Goalkeeper Saves'!$D$2:$N$15,11,0)</f>
        <v>#N/A</v>
      </c>
      <c r="P284" s="5">
        <f>IF(B284="DEF",IFERROR(VLOOKUP(A284,'Defensive Contribution - DEF'!A282:H780,8,FALSE),'Defensive Contribution - DEF'!K$2),0)</f>
        <v>0</v>
      </c>
      <c r="Q284" s="5">
        <f>IF(B284="MID",IFERROR(VLOOKUP(A284,'Defensive Contribution - MID'!A$2:I$500,9,FALSE),'Defensive Contribution - MID'!L$2),0)</f>
        <v>0</v>
      </c>
      <c r="R284" s="22">
        <f t="shared" si="89"/>
        <v>3.8802853824456611</v>
      </c>
      <c r="S284" s="5">
        <f t="shared" si="77"/>
        <v>7.0233072765886848E-2</v>
      </c>
      <c r="T284" s="20">
        <f t="shared" si="78"/>
        <v>4.0207515279774348</v>
      </c>
      <c r="U284" s="3">
        <f>VLOOKUP($C284,'Team Fixtures'!$A$2:$Q$21,2,FALSE)</f>
        <v>0.10582010582010581</v>
      </c>
      <c r="V284" s="3">
        <f>VLOOKUP($C284,'Team Fixtures'!$A$2:$Q$21,4,FALSE)</f>
        <v>0.10582010582010581</v>
      </c>
      <c r="W284" s="3">
        <f>VLOOKUP($C284,'Team Fixtures'!$A$2:$Q$21,5,FALSE)</f>
        <v>0</v>
      </c>
      <c r="X284" s="3" t="str">
        <f>VLOOKUP($C284,'Team Fixtures'!$A$2:$Q$21,6,FALSE)</f>
        <v>H</v>
      </c>
      <c r="Y284" s="25">
        <f t="shared" si="79"/>
        <v>1.1428699573508132</v>
      </c>
      <c r="Z284" s="3">
        <f>VLOOKUP($C284,'Team Fixtures'!$A$2:$Q$21,2,FALSE)</f>
        <v>0.10582010582010581</v>
      </c>
      <c r="AA284" s="3">
        <f>VLOOKUP($C284,'Team Fixtures'!$A$2:$Q$21,8,FALSE)</f>
        <v>0.42328042328042326</v>
      </c>
      <c r="AB284" s="3">
        <f>VLOOKUP($C284,'Team Fixtures'!$A$2:$Q$21,9,FALSE)</f>
        <v>-0.31746031746031744</v>
      </c>
      <c r="AC284" s="3" t="str">
        <f>VLOOKUP($C284,'Team Fixtures'!$A$2:$Q$21,10,FALSE)</f>
        <v>A</v>
      </c>
      <c r="AD284" s="22">
        <f t="shared" si="90"/>
        <v>3.3388371345559835</v>
      </c>
      <c r="AE284" s="5">
        <f t="shared" si="80"/>
        <v>5.749712707902585E-2</v>
      </c>
      <c r="AF284" s="20">
        <f t="shared" si="81"/>
        <v>3.4538313887140353</v>
      </c>
      <c r="AG284" s="3">
        <f>VLOOKUP($C284,'Team Fixtures'!$A$2:$Q$21,2,FALSE)</f>
        <v>0.10582010582010581</v>
      </c>
      <c r="AH284" s="3">
        <f>VLOOKUP($C284,'Team Fixtures'!$A$2:$Q$21,12,FALSE)</f>
        <v>1.8674136321195144E-2</v>
      </c>
      <c r="AI284" s="3">
        <f>VLOOKUP($C284,'Team Fixtures'!$A$2:$Q$21,13,FALSE)</f>
        <v>8.7145969498910666E-2</v>
      </c>
      <c r="AJ284" s="3" t="str">
        <f>VLOOKUP($C284,'Team Fixtures'!$A$2:$Q$21,14,FALSE)</f>
        <v>A</v>
      </c>
      <c r="AK284" s="22">
        <f t="shared" si="91"/>
        <v>3.3457733201047981</v>
      </c>
      <c r="AL284" s="5">
        <f t="shared" si="82"/>
        <v>5.7660280035505065E-2</v>
      </c>
      <c r="AM284" s="20">
        <f t="shared" si="83"/>
        <v>3.4610938801758082</v>
      </c>
      <c r="AN284" s="3">
        <f>VLOOKUP($C284,'Team Fixtures'!$A$2:$Q$21,2,FALSE)</f>
        <v>0.10582010582010581</v>
      </c>
      <c r="AO284" s="3">
        <f>VLOOKUP($C284,'Team Fixtures'!$A$2:$Q$21,16,FALSE)</f>
        <v>6.3492063492063489E-2</v>
      </c>
      <c r="AP284" s="3">
        <f>VLOOKUP($C284,'Team Fixtures'!$A$2:$Q$21,17,FALSE)</f>
        <v>4.2328042328042326E-2</v>
      </c>
      <c r="AQ284" s="3" t="str">
        <f>VLOOKUP($C284,'Team Fixtures'!$A$2:$V$21,18,FALSE)</f>
        <v>A</v>
      </c>
      <c r="AR284" s="22">
        <f t="shared" si="92"/>
        <v>3.3450050041670836</v>
      </c>
      <c r="AS284" s="5">
        <f t="shared" si="84"/>
        <v>5.7642207708018145E-2</v>
      </c>
      <c r="AT284" s="20">
        <f t="shared" si="85"/>
        <v>3.4602894195831198</v>
      </c>
      <c r="AU284" s="3">
        <f>VLOOKUP($C284,'Team Fixtures'!$A$2:$Q$21,2,FALSE)</f>
        <v>0.10582010582010581</v>
      </c>
      <c r="AV284" s="3">
        <f>VLOOKUP($C284,'Team Fixtures'!$A$2:$V$21,20,FALSE)</f>
        <v>0.89678055779750687</v>
      </c>
      <c r="AW284" s="3">
        <f>VLOOKUP($C284,'Team Fixtures'!$A$2:$V$21,21,FALSE)</f>
        <v>-0.79096045197740106</v>
      </c>
      <c r="AX284" s="3" t="str">
        <f>VLOOKUP($C284,'Team Fixtures'!$A$2:$V$21,22,FALSE)</f>
        <v>H</v>
      </c>
      <c r="AY284" s="22">
        <f t="shared" si="93"/>
        <v>3.8667259083753973</v>
      </c>
      <c r="AZ284" s="5">
        <f t="shared" si="94"/>
        <v>6.9914126816806102E-2</v>
      </c>
      <c r="BA284" s="20">
        <f t="shared" si="86"/>
        <v>4.0065541620090093</v>
      </c>
      <c r="BB284" s="15">
        <f t="shared" si="87"/>
        <v>12.88505477008175</v>
      </c>
    </row>
    <row r="285" spans="1:54" x14ac:dyDescent="0.25">
      <c r="A285" t="str">
        <f>'Players Full'!CU285</f>
        <v>Eddie Nketiah</v>
      </c>
      <c r="B285" t="str">
        <f>VLOOKUP(_xlfn.CONCAT('Players Full'!AK285,'Players Full'!BV285),'Players Summarised'!$A$1:$T$1000,20,0)</f>
        <v>FWD</v>
      </c>
      <c r="C285" t="str">
        <f>VLOOKUP('Players Full'!CF285,Teams!$A$1:$G$21,6,0)</f>
        <v>Crystal Palace</v>
      </c>
      <c r="D285">
        <f>'Players Full'!BD285/10</f>
        <v>5.5</v>
      </c>
      <c r="E285" s="10">
        <f>IFERROR(VLOOKUP($A285,'Starting Lineups'!$A$2:$C$510,3,FALSE),0)</f>
        <v>0</v>
      </c>
      <c r="F285" s="5">
        <f>VLOOKUP(A285,'Score &amp; Assist'!$A$1:$G$2000,6,0)</f>
        <v>0.29304029304029305</v>
      </c>
      <c r="G285" s="5">
        <f t="shared" si="76"/>
        <v>0.01</v>
      </c>
      <c r="H285" s="5">
        <f t="shared" si="88"/>
        <v>0</v>
      </c>
      <c r="I285" s="5">
        <f>VLOOKUP(A285,'Score &amp; Assist'!$A$1:$G$2000,7,0)</f>
        <v>0.11904761904761904</v>
      </c>
      <c r="J285" s="5">
        <f>VLOOKUP(A285,'Yellow Card'!$C$1:$E$987,3,0)</f>
        <v>0.19047619047619047</v>
      </c>
      <c r="K285" s="5">
        <f>VLOOKUP(C285,'Team Clean Sheet'!$C$2:$F$21,4,0)</f>
        <v>0.33734939759036142</v>
      </c>
      <c r="L285" s="5">
        <f>VLOOKUP(C285,'Team Total Goals'!$D$2:$N$21,10,0)</f>
        <v>0.31192660550458712</v>
      </c>
      <c r="M285" s="5">
        <f>VLOOKUP(C285,'Team Total Goals'!$D$2:$N$21,11,0)</f>
        <v>4.2145593869731796E-2</v>
      </c>
      <c r="N285" s="5" t="e">
        <f>VLOOKUP(A285,'Goalkeeper Saves'!$D$2:$N$15,10,0)</f>
        <v>#N/A</v>
      </c>
      <c r="O285" s="5" t="e">
        <f>VLOOKUP(A285,'Goalkeeper Saves'!$D$2:$N$15,11,0)</f>
        <v>#N/A</v>
      </c>
      <c r="P285" s="5">
        <f>IF(B285="DEF",IFERROR(VLOOKUP(A285,'Defensive Contribution - DEF'!A283:H781,8,FALSE),'Defensive Contribution - DEF'!K$2),0)</f>
        <v>0</v>
      </c>
      <c r="Q285" s="5">
        <f>IF(B285="MID",IFERROR(VLOOKUP(A285,'Defensive Contribution - MID'!A$2:I$500,9,FALSE),'Defensive Contribution - MID'!L$2),0)</f>
        <v>0</v>
      </c>
      <c r="R285" s="22">
        <f t="shared" si="89"/>
        <v>0</v>
      </c>
      <c r="S285" s="5">
        <f t="shared" si="77"/>
        <v>0</v>
      </c>
      <c r="T285" s="20">
        <f t="shared" si="78"/>
        <v>0</v>
      </c>
      <c r="U285" s="3">
        <f>VLOOKUP($C285,'Team Fixtures'!$A$2:$Q$21,2,FALSE)</f>
        <v>0.10582010582010581</v>
      </c>
      <c r="V285" s="3">
        <f>VLOOKUP($C285,'Team Fixtures'!$A$2:$Q$21,4,FALSE)</f>
        <v>0.10582010582010581</v>
      </c>
      <c r="W285" s="3">
        <f>VLOOKUP($C285,'Team Fixtures'!$A$2:$Q$21,5,FALSE)</f>
        <v>0</v>
      </c>
      <c r="X285" s="3" t="str">
        <f>VLOOKUP($C285,'Team Fixtures'!$A$2:$Q$21,6,FALSE)</f>
        <v>H</v>
      </c>
      <c r="Y285" s="25">
        <f t="shared" si="79"/>
        <v>0</v>
      </c>
      <c r="Z285" s="3">
        <f>VLOOKUP($C285,'Team Fixtures'!$A$2:$Q$21,2,FALSE)</f>
        <v>0.10582010582010581</v>
      </c>
      <c r="AA285" s="3">
        <f>VLOOKUP($C285,'Team Fixtures'!$A$2:$Q$21,8,FALSE)</f>
        <v>0.42328042328042326</v>
      </c>
      <c r="AB285" s="3">
        <f>VLOOKUP($C285,'Team Fixtures'!$A$2:$Q$21,9,FALSE)</f>
        <v>-0.31746031746031744</v>
      </c>
      <c r="AC285" s="3" t="str">
        <f>VLOOKUP($C285,'Team Fixtures'!$A$2:$Q$21,10,FALSE)</f>
        <v>A</v>
      </c>
      <c r="AD285" s="22">
        <f t="shared" si="90"/>
        <v>0</v>
      </c>
      <c r="AE285" s="5">
        <f t="shared" si="80"/>
        <v>0</v>
      </c>
      <c r="AF285" s="20">
        <f t="shared" si="81"/>
        <v>0</v>
      </c>
      <c r="AG285" s="3">
        <f>VLOOKUP($C285,'Team Fixtures'!$A$2:$Q$21,2,FALSE)</f>
        <v>0.10582010582010581</v>
      </c>
      <c r="AH285" s="3">
        <f>VLOOKUP($C285,'Team Fixtures'!$A$2:$Q$21,12,FALSE)</f>
        <v>1.8674136321195144E-2</v>
      </c>
      <c r="AI285" s="3">
        <f>VLOOKUP($C285,'Team Fixtures'!$A$2:$Q$21,13,FALSE)</f>
        <v>8.7145969498910666E-2</v>
      </c>
      <c r="AJ285" s="3" t="str">
        <f>VLOOKUP($C285,'Team Fixtures'!$A$2:$Q$21,14,FALSE)</f>
        <v>A</v>
      </c>
      <c r="AK285" s="22">
        <f t="shared" si="91"/>
        <v>0</v>
      </c>
      <c r="AL285" s="5">
        <f t="shared" si="82"/>
        <v>0</v>
      </c>
      <c r="AM285" s="20">
        <f t="shared" si="83"/>
        <v>0</v>
      </c>
      <c r="AN285" s="3">
        <f>VLOOKUP($C285,'Team Fixtures'!$A$2:$Q$21,2,FALSE)</f>
        <v>0.10582010582010581</v>
      </c>
      <c r="AO285" s="3">
        <f>VLOOKUP($C285,'Team Fixtures'!$A$2:$Q$21,16,FALSE)</f>
        <v>6.3492063492063489E-2</v>
      </c>
      <c r="AP285" s="3">
        <f>VLOOKUP($C285,'Team Fixtures'!$A$2:$Q$21,17,FALSE)</f>
        <v>4.2328042328042326E-2</v>
      </c>
      <c r="AQ285" s="3" t="str">
        <f>VLOOKUP($C285,'Team Fixtures'!$A$2:$V$21,18,FALSE)</f>
        <v>A</v>
      </c>
      <c r="AR285" s="22">
        <f t="shared" si="92"/>
        <v>0</v>
      </c>
      <c r="AS285" s="5">
        <f t="shared" si="84"/>
        <v>0</v>
      </c>
      <c r="AT285" s="20">
        <f t="shared" si="85"/>
        <v>0</v>
      </c>
      <c r="AU285" s="3">
        <f>VLOOKUP($C285,'Team Fixtures'!$A$2:$Q$21,2,FALSE)</f>
        <v>0.10582010582010581</v>
      </c>
      <c r="AV285" s="3">
        <f>VLOOKUP($C285,'Team Fixtures'!$A$2:$V$21,20,FALSE)</f>
        <v>0.89678055779750687</v>
      </c>
      <c r="AW285" s="3">
        <f>VLOOKUP($C285,'Team Fixtures'!$A$2:$V$21,21,FALSE)</f>
        <v>-0.79096045197740106</v>
      </c>
      <c r="AX285" s="3" t="str">
        <f>VLOOKUP($C285,'Team Fixtures'!$A$2:$V$21,22,FALSE)</f>
        <v>H</v>
      </c>
      <c r="AY285" s="22">
        <f t="shared" si="93"/>
        <v>0</v>
      </c>
      <c r="AZ285" s="5">
        <f t="shared" si="94"/>
        <v>0</v>
      </c>
      <c r="BA285" s="20">
        <f t="shared" si="86"/>
        <v>0</v>
      </c>
      <c r="BB285" s="15">
        <f t="shared" si="87"/>
        <v>0</v>
      </c>
    </row>
    <row r="286" spans="1:54" x14ac:dyDescent="0.25">
      <c r="A286" t="str">
        <f>'Players Full'!CU286</f>
        <v>Odsonne Ã‰douard</v>
      </c>
      <c r="B286" t="str">
        <f>VLOOKUP(_xlfn.CONCAT('Players Full'!AK286,'Players Full'!BV286),'Players Summarised'!$A$1:$T$1000,20,0)</f>
        <v>FWD</v>
      </c>
      <c r="C286" t="str">
        <f>VLOOKUP('Players Full'!CF286,Teams!$A$1:$G$21,6,0)</f>
        <v>Crystal Palace</v>
      </c>
      <c r="D286">
        <f>'Players Full'!BD286/10</f>
        <v>5</v>
      </c>
      <c r="E286" s="10">
        <f>IFERROR(VLOOKUP($A286,'Starting Lineups'!$A$2:$C$510,3,FALSE),0)</f>
        <v>0</v>
      </c>
      <c r="F286" s="5" t="e">
        <f>VLOOKUP(A286,'Score &amp; Assist'!$A$1:$G$2000,6,0)</f>
        <v>#N/A</v>
      </c>
      <c r="G286" s="5" t="e">
        <f t="shared" si="76"/>
        <v>#N/A</v>
      </c>
      <c r="H286" s="5" t="e">
        <f t="shared" si="88"/>
        <v>#N/A</v>
      </c>
      <c r="I286" s="5" t="e">
        <f>VLOOKUP(A286,'Score &amp; Assist'!$A$1:$G$2000,7,0)</f>
        <v>#N/A</v>
      </c>
      <c r="J286" s="5" t="e">
        <f>VLOOKUP(A286,'Yellow Card'!$C$1:$E$987,3,0)</f>
        <v>#N/A</v>
      </c>
      <c r="K286" s="5">
        <f>VLOOKUP(C286,'Team Clean Sheet'!$C$2:$F$21,4,0)</f>
        <v>0.33734939759036142</v>
      </c>
      <c r="L286" s="5">
        <f>VLOOKUP(C286,'Team Total Goals'!$D$2:$N$21,10,0)</f>
        <v>0.31192660550458712</v>
      </c>
      <c r="M286" s="5">
        <f>VLOOKUP(C286,'Team Total Goals'!$D$2:$N$21,11,0)</f>
        <v>4.2145593869731796E-2</v>
      </c>
      <c r="N286" s="5" t="e">
        <f>VLOOKUP(A286,'Goalkeeper Saves'!$D$2:$N$15,10,0)</f>
        <v>#N/A</v>
      </c>
      <c r="O286" s="5" t="e">
        <f>VLOOKUP(A286,'Goalkeeper Saves'!$D$2:$N$15,11,0)</f>
        <v>#N/A</v>
      </c>
      <c r="P286" s="5">
        <f>IF(B286="DEF",IFERROR(VLOOKUP(A286,'Defensive Contribution - DEF'!A284:H782,8,FALSE),'Defensive Contribution - DEF'!K$2),0)</f>
        <v>0</v>
      </c>
      <c r="Q286" s="5">
        <f>IF(B286="MID",IFERROR(VLOOKUP(A286,'Defensive Contribution - MID'!A$2:I$500,9,FALSE),'Defensive Contribution - MID'!L$2),0)</f>
        <v>0</v>
      </c>
      <c r="R286" s="22">
        <f t="shared" si="89"/>
        <v>0</v>
      </c>
      <c r="S286" s="5">
        <f t="shared" si="77"/>
        <v>0</v>
      </c>
      <c r="T286" s="20">
        <f t="shared" si="78"/>
        <v>0</v>
      </c>
      <c r="U286" s="3">
        <f>VLOOKUP($C286,'Team Fixtures'!$A$2:$Q$21,2,FALSE)</f>
        <v>0.10582010582010581</v>
      </c>
      <c r="V286" s="3">
        <f>VLOOKUP($C286,'Team Fixtures'!$A$2:$Q$21,4,FALSE)</f>
        <v>0.10582010582010581</v>
      </c>
      <c r="W286" s="3">
        <f>VLOOKUP($C286,'Team Fixtures'!$A$2:$Q$21,5,FALSE)</f>
        <v>0</v>
      </c>
      <c r="X286" s="3" t="str">
        <f>VLOOKUP($C286,'Team Fixtures'!$A$2:$Q$21,6,FALSE)</f>
        <v>H</v>
      </c>
      <c r="Y286" s="25">
        <f t="shared" si="79"/>
        <v>0</v>
      </c>
      <c r="Z286" s="3">
        <f>VLOOKUP($C286,'Team Fixtures'!$A$2:$Q$21,2,FALSE)</f>
        <v>0.10582010582010581</v>
      </c>
      <c r="AA286" s="3">
        <f>VLOOKUP($C286,'Team Fixtures'!$A$2:$Q$21,8,FALSE)</f>
        <v>0.42328042328042326</v>
      </c>
      <c r="AB286" s="3">
        <f>VLOOKUP($C286,'Team Fixtures'!$A$2:$Q$21,9,FALSE)</f>
        <v>-0.31746031746031744</v>
      </c>
      <c r="AC286" s="3" t="str">
        <f>VLOOKUP($C286,'Team Fixtures'!$A$2:$Q$21,10,FALSE)</f>
        <v>A</v>
      </c>
      <c r="AD286" s="22">
        <f t="shared" si="90"/>
        <v>0</v>
      </c>
      <c r="AE286" s="5">
        <f t="shared" si="80"/>
        <v>0</v>
      </c>
      <c r="AF286" s="20">
        <f t="shared" si="81"/>
        <v>0</v>
      </c>
      <c r="AG286" s="3">
        <f>VLOOKUP($C286,'Team Fixtures'!$A$2:$Q$21,2,FALSE)</f>
        <v>0.10582010582010581</v>
      </c>
      <c r="AH286" s="3">
        <f>VLOOKUP($C286,'Team Fixtures'!$A$2:$Q$21,12,FALSE)</f>
        <v>1.8674136321195144E-2</v>
      </c>
      <c r="AI286" s="3">
        <f>VLOOKUP($C286,'Team Fixtures'!$A$2:$Q$21,13,FALSE)</f>
        <v>8.7145969498910666E-2</v>
      </c>
      <c r="AJ286" s="3" t="str">
        <f>VLOOKUP($C286,'Team Fixtures'!$A$2:$Q$21,14,FALSE)</f>
        <v>A</v>
      </c>
      <c r="AK286" s="22">
        <f t="shared" si="91"/>
        <v>0</v>
      </c>
      <c r="AL286" s="5">
        <f t="shared" si="82"/>
        <v>0</v>
      </c>
      <c r="AM286" s="20">
        <f t="shared" si="83"/>
        <v>0</v>
      </c>
      <c r="AN286" s="3">
        <f>VLOOKUP($C286,'Team Fixtures'!$A$2:$Q$21,2,FALSE)</f>
        <v>0.10582010582010581</v>
      </c>
      <c r="AO286" s="3">
        <f>VLOOKUP($C286,'Team Fixtures'!$A$2:$Q$21,16,FALSE)</f>
        <v>6.3492063492063489E-2</v>
      </c>
      <c r="AP286" s="3">
        <f>VLOOKUP($C286,'Team Fixtures'!$A$2:$Q$21,17,FALSE)</f>
        <v>4.2328042328042326E-2</v>
      </c>
      <c r="AQ286" s="3" t="str">
        <f>VLOOKUP($C286,'Team Fixtures'!$A$2:$V$21,18,FALSE)</f>
        <v>A</v>
      </c>
      <c r="AR286" s="22">
        <f t="shared" si="92"/>
        <v>0</v>
      </c>
      <c r="AS286" s="5">
        <f t="shared" si="84"/>
        <v>0</v>
      </c>
      <c r="AT286" s="20">
        <f t="shared" si="85"/>
        <v>0</v>
      </c>
      <c r="AU286" s="3">
        <f>VLOOKUP($C286,'Team Fixtures'!$A$2:$Q$21,2,FALSE)</f>
        <v>0.10582010582010581</v>
      </c>
      <c r="AV286" s="3">
        <f>VLOOKUP($C286,'Team Fixtures'!$A$2:$V$21,20,FALSE)</f>
        <v>0.89678055779750687</v>
      </c>
      <c r="AW286" s="3">
        <f>VLOOKUP($C286,'Team Fixtures'!$A$2:$V$21,21,FALSE)</f>
        <v>-0.79096045197740106</v>
      </c>
      <c r="AX286" s="3" t="str">
        <f>VLOOKUP($C286,'Team Fixtures'!$A$2:$V$21,22,FALSE)</f>
        <v>H</v>
      </c>
      <c r="AY286" s="22">
        <f t="shared" si="93"/>
        <v>0</v>
      </c>
      <c r="AZ286" s="5">
        <f t="shared" si="94"/>
        <v>0</v>
      </c>
      <c r="BA286" s="20">
        <f t="shared" si="86"/>
        <v>0</v>
      </c>
      <c r="BB286" s="15">
        <f t="shared" si="87"/>
        <v>0</v>
      </c>
    </row>
    <row r="287" spans="1:54" x14ac:dyDescent="0.25">
      <c r="A287" t="str">
        <f>'Players Full'!CU287</f>
        <v>Zach Marsh</v>
      </c>
      <c r="B287" t="str">
        <f>VLOOKUP(_xlfn.CONCAT('Players Full'!AK287,'Players Full'!BV287),'Players Summarised'!$A$1:$T$1000,20,0)</f>
        <v>FWD</v>
      </c>
      <c r="C287" t="str">
        <f>VLOOKUP('Players Full'!CF287,Teams!$A$1:$G$21,6,0)</f>
        <v>Crystal Palace</v>
      </c>
      <c r="D287">
        <f>'Players Full'!BD287/10</f>
        <v>4.5</v>
      </c>
      <c r="E287" s="10">
        <f>IFERROR(VLOOKUP($A287,'Starting Lineups'!$A$2:$C$510,3,FALSE),0)</f>
        <v>0</v>
      </c>
      <c r="F287" s="5" t="e">
        <f>VLOOKUP(A287,'Score &amp; Assist'!$A$1:$G$2000,6,0)</f>
        <v>#N/A</v>
      </c>
      <c r="G287" s="5" t="e">
        <f t="shared" si="76"/>
        <v>#N/A</v>
      </c>
      <c r="H287" s="5" t="e">
        <f t="shared" si="88"/>
        <v>#N/A</v>
      </c>
      <c r="I287" s="5" t="e">
        <f>VLOOKUP(A287,'Score &amp; Assist'!$A$1:$G$2000,7,0)</f>
        <v>#N/A</v>
      </c>
      <c r="J287" s="5" t="e">
        <f>VLOOKUP(A287,'Yellow Card'!$C$1:$E$987,3,0)</f>
        <v>#N/A</v>
      </c>
      <c r="K287" s="5">
        <f>VLOOKUP(C287,'Team Clean Sheet'!$C$2:$F$21,4,0)</f>
        <v>0.33734939759036142</v>
      </c>
      <c r="L287" s="5">
        <f>VLOOKUP(C287,'Team Total Goals'!$D$2:$N$21,10,0)</f>
        <v>0.31192660550458712</v>
      </c>
      <c r="M287" s="5">
        <f>VLOOKUP(C287,'Team Total Goals'!$D$2:$N$21,11,0)</f>
        <v>4.2145593869731796E-2</v>
      </c>
      <c r="N287" s="5" t="e">
        <f>VLOOKUP(A287,'Goalkeeper Saves'!$D$2:$N$15,10,0)</f>
        <v>#N/A</v>
      </c>
      <c r="O287" s="5" t="e">
        <f>VLOOKUP(A287,'Goalkeeper Saves'!$D$2:$N$15,11,0)</f>
        <v>#N/A</v>
      </c>
      <c r="P287" s="5">
        <f>IF(B287="DEF",IFERROR(VLOOKUP(A287,'Defensive Contribution - DEF'!A285:H783,8,FALSE),'Defensive Contribution - DEF'!K$2),0)</f>
        <v>0</v>
      </c>
      <c r="Q287" s="5">
        <f>IF(B287="MID",IFERROR(VLOOKUP(A287,'Defensive Contribution - MID'!A$2:I$500,9,FALSE),'Defensive Contribution - MID'!L$2),0)</f>
        <v>0</v>
      </c>
      <c r="R287" s="22">
        <f t="shared" si="89"/>
        <v>0</v>
      </c>
      <c r="S287" s="5">
        <f t="shared" si="77"/>
        <v>0</v>
      </c>
      <c r="T287" s="20">
        <f t="shared" si="78"/>
        <v>0</v>
      </c>
      <c r="U287" s="3">
        <f>VLOOKUP($C287,'Team Fixtures'!$A$2:$Q$21,2,FALSE)</f>
        <v>0.10582010582010581</v>
      </c>
      <c r="V287" s="3">
        <f>VLOOKUP($C287,'Team Fixtures'!$A$2:$Q$21,4,FALSE)</f>
        <v>0.10582010582010581</v>
      </c>
      <c r="W287" s="3">
        <f>VLOOKUP($C287,'Team Fixtures'!$A$2:$Q$21,5,FALSE)</f>
        <v>0</v>
      </c>
      <c r="X287" s="3" t="str">
        <f>VLOOKUP($C287,'Team Fixtures'!$A$2:$Q$21,6,FALSE)</f>
        <v>H</v>
      </c>
      <c r="Y287" s="25">
        <f t="shared" si="79"/>
        <v>0</v>
      </c>
      <c r="Z287" s="3">
        <f>VLOOKUP($C287,'Team Fixtures'!$A$2:$Q$21,2,FALSE)</f>
        <v>0.10582010582010581</v>
      </c>
      <c r="AA287" s="3">
        <f>VLOOKUP($C287,'Team Fixtures'!$A$2:$Q$21,8,FALSE)</f>
        <v>0.42328042328042326</v>
      </c>
      <c r="AB287" s="3">
        <f>VLOOKUP($C287,'Team Fixtures'!$A$2:$Q$21,9,FALSE)</f>
        <v>-0.31746031746031744</v>
      </c>
      <c r="AC287" s="3" t="str">
        <f>VLOOKUP($C287,'Team Fixtures'!$A$2:$Q$21,10,FALSE)</f>
        <v>A</v>
      </c>
      <c r="AD287" s="22">
        <f t="shared" si="90"/>
        <v>0</v>
      </c>
      <c r="AE287" s="5">
        <f t="shared" si="80"/>
        <v>0</v>
      </c>
      <c r="AF287" s="20">
        <f t="shared" si="81"/>
        <v>0</v>
      </c>
      <c r="AG287" s="3">
        <f>VLOOKUP($C287,'Team Fixtures'!$A$2:$Q$21,2,FALSE)</f>
        <v>0.10582010582010581</v>
      </c>
      <c r="AH287" s="3">
        <f>VLOOKUP($C287,'Team Fixtures'!$A$2:$Q$21,12,FALSE)</f>
        <v>1.8674136321195144E-2</v>
      </c>
      <c r="AI287" s="3">
        <f>VLOOKUP($C287,'Team Fixtures'!$A$2:$Q$21,13,FALSE)</f>
        <v>8.7145969498910666E-2</v>
      </c>
      <c r="AJ287" s="3" t="str">
        <f>VLOOKUP($C287,'Team Fixtures'!$A$2:$Q$21,14,FALSE)</f>
        <v>A</v>
      </c>
      <c r="AK287" s="22">
        <f t="shared" si="91"/>
        <v>0</v>
      </c>
      <c r="AL287" s="5">
        <f t="shared" si="82"/>
        <v>0</v>
      </c>
      <c r="AM287" s="20">
        <f t="shared" si="83"/>
        <v>0</v>
      </c>
      <c r="AN287" s="3">
        <f>VLOOKUP($C287,'Team Fixtures'!$A$2:$Q$21,2,FALSE)</f>
        <v>0.10582010582010581</v>
      </c>
      <c r="AO287" s="3">
        <f>VLOOKUP($C287,'Team Fixtures'!$A$2:$Q$21,16,FALSE)</f>
        <v>6.3492063492063489E-2</v>
      </c>
      <c r="AP287" s="3">
        <f>VLOOKUP($C287,'Team Fixtures'!$A$2:$Q$21,17,FALSE)</f>
        <v>4.2328042328042326E-2</v>
      </c>
      <c r="AQ287" s="3" t="str">
        <f>VLOOKUP($C287,'Team Fixtures'!$A$2:$V$21,18,FALSE)</f>
        <v>A</v>
      </c>
      <c r="AR287" s="22">
        <f t="shared" si="92"/>
        <v>0</v>
      </c>
      <c r="AS287" s="5">
        <f t="shared" si="84"/>
        <v>0</v>
      </c>
      <c r="AT287" s="20">
        <f t="shared" si="85"/>
        <v>0</v>
      </c>
      <c r="AU287" s="3">
        <f>VLOOKUP($C287,'Team Fixtures'!$A$2:$Q$21,2,FALSE)</f>
        <v>0.10582010582010581</v>
      </c>
      <c r="AV287" s="3">
        <f>VLOOKUP($C287,'Team Fixtures'!$A$2:$V$21,20,FALSE)</f>
        <v>0.89678055779750687</v>
      </c>
      <c r="AW287" s="3">
        <f>VLOOKUP($C287,'Team Fixtures'!$A$2:$V$21,21,FALSE)</f>
        <v>-0.79096045197740106</v>
      </c>
      <c r="AX287" s="3" t="str">
        <f>VLOOKUP($C287,'Team Fixtures'!$A$2:$V$21,22,FALSE)</f>
        <v>H</v>
      </c>
      <c r="AY287" s="22">
        <f t="shared" si="93"/>
        <v>0</v>
      </c>
      <c r="AZ287" s="5">
        <f t="shared" si="94"/>
        <v>0</v>
      </c>
      <c r="BA287" s="20">
        <f t="shared" si="86"/>
        <v>0</v>
      </c>
      <c r="BB287" s="15">
        <f t="shared" si="87"/>
        <v>0</v>
      </c>
    </row>
    <row r="288" spans="1:54" x14ac:dyDescent="0.25">
      <c r="A288" t="str">
        <f>'Players Full'!CU288</f>
        <v>Jordan Pickford</v>
      </c>
      <c r="B288" t="str">
        <f>VLOOKUP(_xlfn.CONCAT('Players Full'!AK288,'Players Full'!BV288),'Players Summarised'!$A$1:$T$1000,20,0)</f>
        <v>GK</v>
      </c>
      <c r="C288" t="str">
        <f>VLOOKUP('Players Full'!CF288,Teams!$A$1:$G$21,6,0)</f>
        <v>Everton</v>
      </c>
      <c r="D288">
        <f>'Players Full'!BD288/10</f>
        <v>5.5</v>
      </c>
      <c r="E288" s="10">
        <f>IFERROR(VLOOKUP($A288,'Starting Lineups'!$A$2:$C$510,3,FALSE),0)</f>
        <v>1</v>
      </c>
      <c r="F288" s="5" t="e">
        <f>VLOOKUP(A288,'Score &amp; Assist'!$A$1:$G$2000,6,0)</f>
        <v>#N/A</v>
      </c>
      <c r="G288" s="5" t="e">
        <f t="shared" si="76"/>
        <v>#N/A</v>
      </c>
      <c r="H288" s="5" t="e">
        <f t="shared" si="88"/>
        <v>#N/A</v>
      </c>
      <c r="I288" s="5" t="e">
        <f>VLOOKUP(A288,'Score &amp; Assist'!$A$1:$G$2000,7,0)</f>
        <v>#N/A</v>
      </c>
      <c r="J288" s="5">
        <f>VLOOKUP(A288,'Yellow Card'!$C$1:$E$987,3,0)</f>
        <v>0.21164021164021163</v>
      </c>
      <c r="K288" s="5">
        <f>VLOOKUP(C288,'Team Clean Sheet'!$C$2:$F$21,4,0)</f>
        <v>0.26778242677824271</v>
      </c>
      <c r="L288" s="5">
        <f>VLOOKUP(C288,'Team Total Goals'!$D$2:$N$21,10,0)</f>
        <v>0.39230769230769225</v>
      </c>
      <c r="M288" s="5">
        <f>VLOOKUP(C288,'Team Total Goals'!$D$2:$N$21,11,0)</f>
        <v>6.4254522769806616E-2</v>
      </c>
      <c r="N288" s="5" t="e">
        <f>VLOOKUP(A288,'Goalkeeper Saves'!$D$2:$N$15,10,0)</f>
        <v>#N/A</v>
      </c>
      <c r="O288" s="5" t="e">
        <f>VLOOKUP(A288,'Goalkeeper Saves'!$D$2:$N$15,11,0)</f>
        <v>#N/A</v>
      </c>
      <c r="P288" s="5">
        <f>IF(B288="DEF",IFERROR(VLOOKUP(A288,'Defensive Contribution - DEF'!A286:H784,8,FALSE),'Defensive Contribution - DEF'!K$2),0)</f>
        <v>0</v>
      </c>
      <c r="Q288" s="5">
        <f>IF(B288="MID",IFERROR(VLOOKUP(A288,'Defensive Contribution - MID'!A$2:I$500,9,FALSE),'Defensive Contribution - MID'!L$2),0)</f>
        <v>0</v>
      </c>
      <c r="R288" s="22">
        <f t="shared" si="89"/>
        <v>1.9463650653177615</v>
      </c>
      <c r="S288" s="5">
        <f t="shared" si="77"/>
        <v>2.4743399066404392E-2</v>
      </c>
      <c r="T288" s="20">
        <f t="shared" si="78"/>
        <v>1.9958518634505704</v>
      </c>
      <c r="U288" s="3">
        <f>VLOOKUP($C288,'Team Fixtures'!$A$2:$Q$21,2,FALSE)</f>
        <v>8.6580086580086577E-2</v>
      </c>
      <c r="V288" s="3">
        <f>VLOOKUP($C288,'Team Fixtures'!$A$2:$Q$21,4,FALSE)</f>
        <v>0.17316017316017315</v>
      </c>
      <c r="W288" s="3">
        <f>VLOOKUP($C288,'Team Fixtures'!$A$2:$Q$21,5,FALSE)</f>
        <v>-8.6580086580086577E-2</v>
      </c>
      <c r="X288" s="3" t="str">
        <f>VLOOKUP($C288,'Team Fixtures'!$A$2:$Q$21,6,FALSE)</f>
        <v>H</v>
      </c>
      <c r="Y288" s="25">
        <f t="shared" si="79"/>
        <v>0.57349353634113276</v>
      </c>
      <c r="Z288" s="3">
        <f>VLOOKUP($C288,'Team Fixtures'!$A$2:$Q$21,2,FALSE)</f>
        <v>8.6580086580086577E-2</v>
      </c>
      <c r="AA288" s="3">
        <f>VLOOKUP($C288,'Team Fixtures'!$A$2:$Q$21,8,FALSE)</f>
        <v>4.5351473922902487E-2</v>
      </c>
      <c r="AB288" s="3">
        <f>VLOOKUP($C288,'Team Fixtures'!$A$2:$Q$21,9,FALSE)</f>
        <v>4.122861265718409E-2</v>
      </c>
      <c r="AC288" s="3" t="str">
        <f>VLOOKUP($C288,'Team Fixtures'!$A$2:$Q$21,10,FALSE)</f>
        <v>A</v>
      </c>
      <c r="AD288" s="22">
        <f t="shared" si="90"/>
        <v>1.6784960587172817</v>
      </c>
      <c r="AE288" s="5">
        <f t="shared" si="80"/>
        <v>1.8442584293147903E-2</v>
      </c>
      <c r="AF288" s="20">
        <f t="shared" si="81"/>
        <v>1.7153812273035776</v>
      </c>
      <c r="AG288" s="3">
        <f>VLOOKUP($C288,'Team Fixtures'!$A$2:$Q$21,2,FALSE)</f>
        <v>8.6580086580086577E-2</v>
      </c>
      <c r="AH288" s="3">
        <f>VLOOKUP($C288,'Team Fixtures'!$A$2:$Q$21,12,FALSE)</f>
        <v>0.42328042328042326</v>
      </c>
      <c r="AI288" s="3">
        <f>VLOOKUP($C288,'Team Fixtures'!$A$2:$Q$21,13,FALSE)</f>
        <v>-0.33670033670033667</v>
      </c>
      <c r="AJ288" s="3" t="str">
        <f>VLOOKUP($C288,'Team Fixtures'!$A$2:$Q$21,14,FALSE)</f>
        <v>A</v>
      </c>
      <c r="AK288" s="22">
        <f t="shared" si="91"/>
        <v>1.6752449615724907</v>
      </c>
      <c r="AL288" s="5">
        <f t="shared" si="82"/>
        <v>1.8366111986108127E-2</v>
      </c>
      <c r="AM288" s="20">
        <f t="shared" si="83"/>
        <v>1.711977185544707</v>
      </c>
      <c r="AN288" s="3">
        <f>VLOOKUP($C288,'Team Fixtures'!$A$2:$Q$21,2,FALSE)</f>
        <v>8.6580086580086577E-2</v>
      </c>
      <c r="AO288" s="3">
        <f>VLOOKUP($C288,'Team Fixtures'!$A$2:$Q$21,16,FALSE)</f>
        <v>0.89678055779750687</v>
      </c>
      <c r="AP288" s="3">
        <f>VLOOKUP($C288,'Team Fixtures'!$A$2:$Q$21,17,FALSE)</f>
        <v>-0.81020047121742034</v>
      </c>
      <c r="AQ288" s="3" t="str">
        <f>VLOOKUP($C288,'Team Fixtures'!$A$2:$V$21,18,FALSE)</f>
        <v>A</v>
      </c>
      <c r="AR288" s="22">
        <f t="shared" si="92"/>
        <v>1.6711717225734575</v>
      </c>
      <c r="AS288" s="5">
        <f t="shared" si="84"/>
        <v>1.8270301258372871E-2</v>
      </c>
      <c r="AT288" s="20">
        <f t="shared" si="85"/>
        <v>1.7077123250902033</v>
      </c>
      <c r="AU288" s="3">
        <f>VLOOKUP($C288,'Team Fixtures'!$A$2:$Q$21,2,FALSE)</f>
        <v>8.6580086580086577E-2</v>
      </c>
      <c r="AV288" s="3">
        <f>VLOOKUP($C288,'Team Fixtures'!$A$2:$V$21,20,FALSE)</f>
        <v>6.3492063492063489E-2</v>
      </c>
      <c r="AW288" s="3">
        <f>VLOOKUP($C288,'Team Fixtures'!$A$2:$V$21,21,FALSE)</f>
        <v>2.3088023088023088E-2</v>
      </c>
      <c r="AX288" s="3" t="str">
        <f>VLOOKUP($C288,'Team Fixtures'!$A$2:$V$21,22,FALSE)</f>
        <v>H</v>
      </c>
      <c r="AY288" s="22">
        <f t="shared" si="93"/>
        <v>1.9473084745983229</v>
      </c>
      <c r="AZ288" s="5">
        <f t="shared" si="94"/>
        <v>2.4765589939501755E-2</v>
      </c>
      <c r="BA288" s="20">
        <f t="shared" si="86"/>
        <v>1.9968396544773264</v>
      </c>
      <c r="BB288" s="15">
        <f t="shared" si="87"/>
        <v>6.390287577130449</v>
      </c>
    </row>
    <row r="289" spans="1:54" x14ac:dyDescent="0.25">
      <c r="A289" t="str">
        <f>'Players Full'!CU289</f>
        <v>Mark Travers</v>
      </c>
      <c r="B289" t="str">
        <f>VLOOKUP(_xlfn.CONCAT('Players Full'!AK289,'Players Full'!BV289),'Players Summarised'!$A$1:$T$1000,20,0)</f>
        <v>GK</v>
      </c>
      <c r="C289" t="str">
        <f>VLOOKUP('Players Full'!CF289,Teams!$A$1:$G$21,6,0)</f>
        <v>Everton</v>
      </c>
      <c r="D289">
        <f>'Players Full'!BD289/10</f>
        <v>4.5</v>
      </c>
      <c r="E289" s="10">
        <f>IFERROR(VLOOKUP($A289,'Starting Lineups'!$A$2:$C$510,3,FALSE),0)</f>
        <v>0</v>
      </c>
      <c r="F289" s="5" t="e">
        <f>VLOOKUP(A289,'Score &amp; Assist'!$A$1:$G$2000,6,0)</f>
        <v>#N/A</v>
      </c>
      <c r="G289" s="5" t="e">
        <f t="shared" si="76"/>
        <v>#N/A</v>
      </c>
      <c r="H289" s="5" t="e">
        <f t="shared" si="88"/>
        <v>#N/A</v>
      </c>
      <c r="I289" s="5" t="e">
        <f>VLOOKUP(A289,'Score &amp; Assist'!$A$1:$G$2000,7,0)</f>
        <v>#N/A</v>
      </c>
      <c r="J289" s="5">
        <f>VLOOKUP(A289,'Yellow Card'!$C$1:$E$987,3,0)</f>
        <v>0.11204481792717086</v>
      </c>
      <c r="K289" s="5">
        <f>VLOOKUP(C289,'Team Clean Sheet'!$C$2:$F$21,4,0)</f>
        <v>0.26778242677824271</v>
      </c>
      <c r="L289" s="5">
        <f>VLOOKUP(C289,'Team Total Goals'!$D$2:$N$21,10,0)</f>
        <v>0.39230769230769225</v>
      </c>
      <c r="M289" s="5">
        <f>VLOOKUP(C289,'Team Total Goals'!$D$2:$N$21,11,0)</f>
        <v>6.4254522769806616E-2</v>
      </c>
      <c r="N289" s="5" t="e">
        <f>VLOOKUP(A289,'Goalkeeper Saves'!$D$2:$N$15,10,0)</f>
        <v>#N/A</v>
      </c>
      <c r="O289" s="5" t="e">
        <f>VLOOKUP(A289,'Goalkeeper Saves'!$D$2:$N$15,11,0)</f>
        <v>#N/A</v>
      </c>
      <c r="P289" s="5">
        <f>IF(B289="DEF",IFERROR(VLOOKUP(A289,'Defensive Contribution - DEF'!A287:H785,8,FALSE),'Defensive Contribution - DEF'!K$2),0)</f>
        <v>0</v>
      </c>
      <c r="Q289" s="5">
        <f>IF(B289="MID",IFERROR(VLOOKUP(A289,'Defensive Contribution - MID'!A$2:I$500,9,FALSE),'Defensive Contribution - MID'!L$2),0)</f>
        <v>0</v>
      </c>
      <c r="R289" s="22">
        <f t="shared" si="89"/>
        <v>0</v>
      </c>
      <c r="S289" s="5">
        <f t="shared" si="77"/>
        <v>0</v>
      </c>
      <c r="T289" s="20">
        <f t="shared" si="78"/>
        <v>0</v>
      </c>
      <c r="U289" s="3">
        <f>VLOOKUP($C289,'Team Fixtures'!$A$2:$Q$21,2,FALSE)</f>
        <v>8.6580086580086577E-2</v>
      </c>
      <c r="V289" s="3">
        <f>VLOOKUP($C289,'Team Fixtures'!$A$2:$Q$21,4,FALSE)</f>
        <v>0.17316017316017315</v>
      </c>
      <c r="W289" s="3">
        <f>VLOOKUP($C289,'Team Fixtures'!$A$2:$Q$21,5,FALSE)</f>
        <v>-8.6580086580086577E-2</v>
      </c>
      <c r="X289" s="3" t="str">
        <f>VLOOKUP($C289,'Team Fixtures'!$A$2:$Q$21,6,FALSE)</f>
        <v>H</v>
      </c>
      <c r="Y289" s="25">
        <f t="shared" si="79"/>
        <v>0</v>
      </c>
      <c r="Z289" s="3">
        <f>VLOOKUP($C289,'Team Fixtures'!$A$2:$Q$21,2,FALSE)</f>
        <v>8.6580086580086577E-2</v>
      </c>
      <c r="AA289" s="3">
        <f>VLOOKUP($C289,'Team Fixtures'!$A$2:$Q$21,8,FALSE)</f>
        <v>4.5351473922902487E-2</v>
      </c>
      <c r="AB289" s="3">
        <f>VLOOKUP($C289,'Team Fixtures'!$A$2:$Q$21,9,FALSE)</f>
        <v>4.122861265718409E-2</v>
      </c>
      <c r="AC289" s="3" t="str">
        <f>VLOOKUP($C289,'Team Fixtures'!$A$2:$Q$21,10,FALSE)</f>
        <v>A</v>
      </c>
      <c r="AD289" s="22">
        <f t="shared" si="90"/>
        <v>0</v>
      </c>
      <c r="AE289" s="5">
        <f t="shared" si="80"/>
        <v>0</v>
      </c>
      <c r="AF289" s="20">
        <f t="shared" si="81"/>
        <v>0</v>
      </c>
      <c r="AG289" s="3">
        <f>VLOOKUP($C289,'Team Fixtures'!$A$2:$Q$21,2,FALSE)</f>
        <v>8.6580086580086577E-2</v>
      </c>
      <c r="AH289" s="3">
        <f>VLOOKUP($C289,'Team Fixtures'!$A$2:$Q$21,12,FALSE)</f>
        <v>0.42328042328042326</v>
      </c>
      <c r="AI289" s="3">
        <f>VLOOKUP($C289,'Team Fixtures'!$A$2:$Q$21,13,FALSE)</f>
        <v>-0.33670033670033667</v>
      </c>
      <c r="AJ289" s="3" t="str">
        <f>VLOOKUP($C289,'Team Fixtures'!$A$2:$Q$21,14,FALSE)</f>
        <v>A</v>
      </c>
      <c r="AK289" s="22">
        <f t="shared" si="91"/>
        <v>0</v>
      </c>
      <c r="AL289" s="5">
        <f t="shared" si="82"/>
        <v>0</v>
      </c>
      <c r="AM289" s="20">
        <f t="shared" si="83"/>
        <v>0</v>
      </c>
      <c r="AN289" s="3">
        <f>VLOOKUP($C289,'Team Fixtures'!$A$2:$Q$21,2,FALSE)</f>
        <v>8.6580086580086577E-2</v>
      </c>
      <c r="AO289" s="3">
        <f>VLOOKUP($C289,'Team Fixtures'!$A$2:$Q$21,16,FALSE)</f>
        <v>0.89678055779750687</v>
      </c>
      <c r="AP289" s="3">
        <f>VLOOKUP($C289,'Team Fixtures'!$A$2:$Q$21,17,FALSE)</f>
        <v>-0.81020047121742034</v>
      </c>
      <c r="AQ289" s="3" t="str">
        <f>VLOOKUP($C289,'Team Fixtures'!$A$2:$V$21,18,FALSE)</f>
        <v>A</v>
      </c>
      <c r="AR289" s="22">
        <f t="shared" si="92"/>
        <v>0</v>
      </c>
      <c r="AS289" s="5">
        <f t="shared" si="84"/>
        <v>0</v>
      </c>
      <c r="AT289" s="20">
        <f t="shared" si="85"/>
        <v>0</v>
      </c>
      <c r="AU289" s="3">
        <f>VLOOKUP($C289,'Team Fixtures'!$A$2:$Q$21,2,FALSE)</f>
        <v>8.6580086580086577E-2</v>
      </c>
      <c r="AV289" s="3">
        <f>VLOOKUP($C289,'Team Fixtures'!$A$2:$V$21,20,FALSE)</f>
        <v>6.3492063492063489E-2</v>
      </c>
      <c r="AW289" s="3">
        <f>VLOOKUP($C289,'Team Fixtures'!$A$2:$V$21,21,FALSE)</f>
        <v>2.3088023088023088E-2</v>
      </c>
      <c r="AX289" s="3" t="str">
        <f>VLOOKUP($C289,'Team Fixtures'!$A$2:$V$21,22,FALSE)</f>
        <v>H</v>
      </c>
      <c r="AY289" s="22">
        <f t="shared" si="93"/>
        <v>0</v>
      </c>
      <c r="AZ289" s="5">
        <f t="shared" si="94"/>
        <v>0</v>
      </c>
      <c r="BA289" s="20">
        <f t="shared" si="86"/>
        <v>0</v>
      </c>
      <c r="BB289" s="15">
        <f t="shared" si="87"/>
        <v>0</v>
      </c>
    </row>
    <row r="290" spans="1:54" x14ac:dyDescent="0.25">
      <c r="A290" t="str">
        <f>'Players Full'!CU290</f>
        <v>Harry Tyrer</v>
      </c>
      <c r="B290" t="str">
        <f>VLOOKUP(_xlfn.CONCAT('Players Full'!AK290,'Players Full'!BV290),'Players Summarised'!$A$1:$T$1000,20,0)</f>
        <v>GK</v>
      </c>
      <c r="C290" t="str">
        <f>VLOOKUP('Players Full'!CF290,Teams!$A$1:$G$21,6,0)</f>
        <v>Everton</v>
      </c>
      <c r="D290">
        <f>'Players Full'!BD290/10</f>
        <v>4</v>
      </c>
      <c r="E290" s="10">
        <f>IFERROR(VLOOKUP($A290,'Starting Lineups'!$A$2:$C$510,3,FALSE),0)</f>
        <v>0</v>
      </c>
      <c r="F290" s="5" t="e">
        <f>VLOOKUP(A290,'Score &amp; Assist'!$A$1:$G$2000,6,0)</f>
        <v>#N/A</v>
      </c>
      <c r="G290" s="5" t="e">
        <f t="shared" si="76"/>
        <v>#N/A</v>
      </c>
      <c r="H290" s="5" t="e">
        <f t="shared" si="88"/>
        <v>#N/A</v>
      </c>
      <c r="I290" s="5" t="e">
        <f>VLOOKUP(A290,'Score &amp; Assist'!$A$1:$G$2000,7,0)</f>
        <v>#N/A</v>
      </c>
      <c r="J290" s="5">
        <f>VLOOKUP(A290,'Yellow Card'!$C$1:$E$987,3,0)</f>
        <v>7.3260073260073263E-2</v>
      </c>
      <c r="K290" s="5">
        <f>VLOOKUP(C290,'Team Clean Sheet'!$C$2:$F$21,4,0)</f>
        <v>0.26778242677824271</v>
      </c>
      <c r="L290" s="5">
        <f>VLOOKUP(C290,'Team Total Goals'!$D$2:$N$21,10,0)</f>
        <v>0.39230769230769225</v>
      </c>
      <c r="M290" s="5">
        <f>VLOOKUP(C290,'Team Total Goals'!$D$2:$N$21,11,0)</f>
        <v>6.4254522769806616E-2</v>
      </c>
      <c r="N290" s="5" t="e">
        <f>VLOOKUP(A290,'Goalkeeper Saves'!$D$2:$N$15,10,0)</f>
        <v>#N/A</v>
      </c>
      <c r="O290" s="5" t="e">
        <f>VLOOKUP(A290,'Goalkeeper Saves'!$D$2:$N$15,11,0)</f>
        <v>#N/A</v>
      </c>
      <c r="P290" s="5">
        <f>IF(B290="DEF",IFERROR(VLOOKUP(A290,'Defensive Contribution - DEF'!A288:H786,8,FALSE),'Defensive Contribution - DEF'!K$2),0)</f>
        <v>0</v>
      </c>
      <c r="Q290" s="5">
        <f>IF(B290="MID",IFERROR(VLOOKUP(A290,'Defensive Contribution - MID'!A$2:I$500,9,FALSE),'Defensive Contribution - MID'!L$2),0)</f>
        <v>0</v>
      </c>
      <c r="R290" s="22">
        <f t="shared" si="89"/>
        <v>0</v>
      </c>
      <c r="S290" s="5">
        <f t="shared" si="77"/>
        <v>0</v>
      </c>
      <c r="T290" s="20">
        <f t="shared" si="78"/>
        <v>0</v>
      </c>
      <c r="U290" s="3">
        <f>VLOOKUP($C290,'Team Fixtures'!$A$2:$Q$21,2,FALSE)</f>
        <v>8.6580086580086577E-2</v>
      </c>
      <c r="V290" s="3">
        <f>VLOOKUP($C290,'Team Fixtures'!$A$2:$Q$21,4,FALSE)</f>
        <v>0.17316017316017315</v>
      </c>
      <c r="W290" s="3">
        <f>VLOOKUP($C290,'Team Fixtures'!$A$2:$Q$21,5,FALSE)</f>
        <v>-8.6580086580086577E-2</v>
      </c>
      <c r="X290" s="3" t="str">
        <f>VLOOKUP($C290,'Team Fixtures'!$A$2:$Q$21,6,FALSE)</f>
        <v>H</v>
      </c>
      <c r="Y290" s="25">
        <f t="shared" si="79"/>
        <v>0</v>
      </c>
      <c r="Z290" s="3">
        <f>VLOOKUP($C290,'Team Fixtures'!$A$2:$Q$21,2,FALSE)</f>
        <v>8.6580086580086577E-2</v>
      </c>
      <c r="AA290" s="3">
        <f>VLOOKUP($C290,'Team Fixtures'!$A$2:$Q$21,8,FALSE)</f>
        <v>4.5351473922902487E-2</v>
      </c>
      <c r="AB290" s="3">
        <f>VLOOKUP($C290,'Team Fixtures'!$A$2:$Q$21,9,FALSE)</f>
        <v>4.122861265718409E-2</v>
      </c>
      <c r="AC290" s="3" t="str">
        <f>VLOOKUP($C290,'Team Fixtures'!$A$2:$Q$21,10,FALSE)</f>
        <v>A</v>
      </c>
      <c r="AD290" s="22">
        <f t="shared" si="90"/>
        <v>0</v>
      </c>
      <c r="AE290" s="5">
        <f t="shared" si="80"/>
        <v>0</v>
      </c>
      <c r="AF290" s="20">
        <f t="shared" si="81"/>
        <v>0</v>
      </c>
      <c r="AG290" s="3">
        <f>VLOOKUP($C290,'Team Fixtures'!$A$2:$Q$21,2,FALSE)</f>
        <v>8.6580086580086577E-2</v>
      </c>
      <c r="AH290" s="3">
        <f>VLOOKUP($C290,'Team Fixtures'!$A$2:$Q$21,12,FALSE)</f>
        <v>0.42328042328042326</v>
      </c>
      <c r="AI290" s="3">
        <f>VLOOKUP($C290,'Team Fixtures'!$A$2:$Q$21,13,FALSE)</f>
        <v>-0.33670033670033667</v>
      </c>
      <c r="AJ290" s="3" t="str">
        <f>VLOOKUP($C290,'Team Fixtures'!$A$2:$Q$21,14,FALSE)</f>
        <v>A</v>
      </c>
      <c r="AK290" s="22">
        <f t="shared" si="91"/>
        <v>0</v>
      </c>
      <c r="AL290" s="5">
        <f t="shared" si="82"/>
        <v>0</v>
      </c>
      <c r="AM290" s="20">
        <f t="shared" si="83"/>
        <v>0</v>
      </c>
      <c r="AN290" s="3">
        <f>VLOOKUP($C290,'Team Fixtures'!$A$2:$Q$21,2,FALSE)</f>
        <v>8.6580086580086577E-2</v>
      </c>
      <c r="AO290" s="3">
        <f>VLOOKUP($C290,'Team Fixtures'!$A$2:$Q$21,16,FALSE)</f>
        <v>0.89678055779750687</v>
      </c>
      <c r="AP290" s="3">
        <f>VLOOKUP($C290,'Team Fixtures'!$A$2:$Q$21,17,FALSE)</f>
        <v>-0.81020047121742034</v>
      </c>
      <c r="AQ290" s="3" t="str">
        <f>VLOOKUP($C290,'Team Fixtures'!$A$2:$V$21,18,FALSE)</f>
        <v>A</v>
      </c>
      <c r="AR290" s="22">
        <f t="shared" si="92"/>
        <v>0</v>
      </c>
      <c r="AS290" s="5">
        <f t="shared" si="84"/>
        <v>0</v>
      </c>
      <c r="AT290" s="20">
        <f t="shared" si="85"/>
        <v>0</v>
      </c>
      <c r="AU290" s="3">
        <f>VLOOKUP($C290,'Team Fixtures'!$A$2:$Q$21,2,FALSE)</f>
        <v>8.6580086580086577E-2</v>
      </c>
      <c r="AV290" s="3">
        <f>VLOOKUP($C290,'Team Fixtures'!$A$2:$V$21,20,FALSE)</f>
        <v>6.3492063492063489E-2</v>
      </c>
      <c r="AW290" s="3">
        <f>VLOOKUP($C290,'Team Fixtures'!$A$2:$V$21,21,FALSE)</f>
        <v>2.3088023088023088E-2</v>
      </c>
      <c r="AX290" s="3" t="str">
        <f>VLOOKUP($C290,'Team Fixtures'!$A$2:$V$21,22,FALSE)</f>
        <v>H</v>
      </c>
      <c r="AY290" s="22">
        <f t="shared" si="93"/>
        <v>0</v>
      </c>
      <c r="AZ290" s="5">
        <f t="shared" si="94"/>
        <v>0</v>
      </c>
      <c r="BA290" s="20">
        <f t="shared" si="86"/>
        <v>0</v>
      </c>
      <c r="BB290" s="15">
        <f t="shared" si="87"/>
        <v>0</v>
      </c>
    </row>
    <row r="291" spans="1:54" x14ac:dyDescent="0.25">
      <c r="A291" t="str">
        <f>'Players Full'!CU291</f>
        <v>Jarrad Branthwaite</v>
      </c>
      <c r="B291" t="str">
        <f>VLOOKUP(_xlfn.CONCAT('Players Full'!AK291,'Players Full'!BV291),'Players Summarised'!$A$1:$T$1000,20,0)</f>
        <v>DEF</v>
      </c>
      <c r="C291" t="str">
        <f>VLOOKUP('Players Full'!CF291,Teams!$A$1:$G$21,6,0)</f>
        <v>Everton</v>
      </c>
      <c r="D291">
        <f>'Players Full'!BD291/10</f>
        <v>5.5</v>
      </c>
      <c r="E291" s="10">
        <f>IFERROR(VLOOKUP($A291,'Starting Lineups'!$A$2:$C$510,3,FALSE),0)</f>
        <v>0</v>
      </c>
      <c r="F291" s="5">
        <f>VLOOKUP(A291,'Score &amp; Assist'!$A$1:$G$2000,6,0)</f>
        <v>5.6022408963585429E-2</v>
      </c>
      <c r="G291" s="5">
        <f t="shared" si="76"/>
        <v>0.01</v>
      </c>
      <c r="H291" s="5">
        <f t="shared" si="88"/>
        <v>0</v>
      </c>
      <c r="I291" s="5">
        <f>VLOOKUP(A291,'Score &amp; Assist'!$A$1:$G$2000,7,0)</f>
        <v>4.1407867494824016E-2</v>
      </c>
      <c r="J291" s="5">
        <f>VLOOKUP(A291,'Yellow Card'!$C$1:$E$987,3,0)</f>
        <v>0.23809523809523808</v>
      </c>
      <c r="K291" s="5">
        <f>VLOOKUP(C291,'Team Clean Sheet'!$C$2:$F$21,4,0)</f>
        <v>0.26778242677824271</v>
      </c>
      <c r="L291" s="5">
        <f>VLOOKUP(C291,'Team Total Goals'!$D$2:$N$21,10,0)</f>
        <v>0.39230769230769225</v>
      </c>
      <c r="M291" s="5">
        <f>VLOOKUP(C291,'Team Total Goals'!$D$2:$N$21,11,0)</f>
        <v>6.4254522769806616E-2</v>
      </c>
      <c r="N291" s="5" t="e">
        <f>VLOOKUP(A291,'Goalkeeper Saves'!$D$2:$N$15,10,0)</f>
        <v>#N/A</v>
      </c>
      <c r="O291" s="5" t="e">
        <f>VLOOKUP(A291,'Goalkeeper Saves'!$D$2:$N$15,11,0)</f>
        <v>#N/A</v>
      </c>
      <c r="P291" s="5">
        <f>IF(B291="DEF",IFERROR(VLOOKUP(A291,'Defensive Contribution - DEF'!A289:H787,8,FALSE),'Defensive Contribution - DEF'!K$2),0)</f>
        <v>0.29152339856241527</v>
      </c>
      <c r="Q291" s="5">
        <f>IF(B291="MID",IFERROR(VLOOKUP(A291,'Defensive Contribution - MID'!A$2:I$500,9,FALSE),'Defensive Contribution - MID'!L$2),0)</f>
        <v>0</v>
      </c>
      <c r="R291" s="22">
        <f t="shared" si="89"/>
        <v>0</v>
      </c>
      <c r="S291" s="5">
        <f t="shared" si="77"/>
        <v>0</v>
      </c>
      <c r="T291" s="20">
        <f t="shared" si="78"/>
        <v>0</v>
      </c>
      <c r="U291" s="3">
        <f>VLOOKUP($C291,'Team Fixtures'!$A$2:$Q$21,2,FALSE)</f>
        <v>8.6580086580086577E-2</v>
      </c>
      <c r="V291" s="3">
        <f>VLOOKUP($C291,'Team Fixtures'!$A$2:$Q$21,4,FALSE)</f>
        <v>0.17316017316017315</v>
      </c>
      <c r="W291" s="3">
        <f>VLOOKUP($C291,'Team Fixtures'!$A$2:$Q$21,5,FALSE)</f>
        <v>-8.6580086580086577E-2</v>
      </c>
      <c r="X291" s="3" t="str">
        <f>VLOOKUP($C291,'Team Fixtures'!$A$2:$Q$21,6,FALSE)</f>
        <v>H</v>
      </c>
      <c r="Y291" s="25">
        <f t="shared" si="79"/>
        <v>0</v>
      </c>
      <c r="Z291" s="3">
        <f>VLOOKUP($C291,'Team Fixtures'!$A$2:$Q$21,2,FALSE)</f>
        <v>8.6580086580086577E-2</v>
      </c>
      <c r="AA291" s="3">
        <f>VLOOKUP($C291,'Team Fixtures'!$A$2:$Q$21,8,FALSE)</f>
        <v>4.5351473922902487E-2</v>
      </c>
      <c r="AB291" s="3">
        <f>VLOOKUP($C291,'Team Fixtures'!$A$2:$Q$21,9,FALSE)</f>
        <v>4.122861265718409E-2</v>
      </c>
      <c r="AC291" s="3" t="str">
        <f>VLOOKUP($C291,'Team Fixtures'!$A$2:$Q$21,10,FALSE)</f>
        <v>A</v>
      </c>
      <c r="AD291" s="22">
        <f t="shared" si="90"/>
        <v>0</v>
      </c>
      <c r="AE291" s="5">
        <f t="shared" si="80"/>
        <v>0</v>
      </c>
      <c r="AF291" s="20">
        <f t="shared" si="81"/>
        <v>0</v>
      </c>
      <c r="AG291" s="3">
        <f>VLOOKUP($C291,'Team Fixtures'!$A$2:$Q$21,2,FALSE)</f>
        <v>8.6580086580086577E-2</v>
      </c>
      <c r="AH291" s="3">
        <f>VLOOKUP($C291,'Team Fixtures'!$A$2:$Q$21,12,FALSE)</f>
        <v>0.42328042328042326</v>
      </c>
      <c r="AI291" s="3">
        <f>VLOOKUP($C291,'Team Fixtures'!$A$2:$Q$21,13,FALSE)</f>
        <v>-0.33670033670033667</v>
      </c>
      <c r="AJ291" s="3" t="str">
        <f>VLOOKUP($C291,'Team Fixtures'!$A$2:$Q$21,14,FALSE)</f>
        <v>A</v>
      </c>
      <c r="AK291" s="22">
        <f t="shared" si="91"/>
        <v>0</v>
      </c>
      <c r="AL291" s="5">
        <f t="shared" si="82"/>
        <v>0</v>
      </c>
      <c r="AM291" s="20">
        <f t="shared" si="83"/>
        <v>0</v>
      </c>
      <c r="AN291" s="3">
        <f>VLOOKUP($C291,'Team Fixtures'!$A$2:$Q$21,2,FALSE)</f>
        <v>8.6580086580086577E-2</v>
      </c>
      <c r="AO291" s="3">
        <f>VLOOKUP($C291,'Team Fixtures'!$A$2:$Q$21,16,FALSE)</f>
        <v>0.89678055779750687</v>
      </c>
      <c r="AP291" s="3">
        <f>VLOOKUP($C291,'Team Fixtures'!$A$2:$Q$21,17,FALSE)</f>
        <v>-0.81020047121742034</v>
      </c>
      <c r="AQ291" s="3" t="str">
        <f>VLOOKUP($C291,'Team Fixtures'!$A$2:$V$21,18,FALSE)</f>
        <v>A</v>
      </c>
      <c r="AR291" s="22">
        <f t="shared" si="92"/>
        <v>0</v>
      </c>
      <c r="AS291" s="5">
        <f t="shared" si="84"/>
        <v>0</v>
      </c>
      <c r="AT291" s="20">
        <f t="shared" si="85"/>
        <v>0</v>
      </c>
      <c r="AU291" s="3">
        <f>VLOOKUP($C291,'Team Fixtures'!$A$2:$Q$21,2,FALSE)</f>
        <v>8.6580086580086577E-2</v>
      </c>
      <c r="AV291" s="3">
        <f>VLOOKUP($C291,'Team Fixtures'!$A$2:$V$21,20,FALSE)</f>
        <v>6.3492063492063489E-2</v>
      </c>
      <c r="AW291" s="3">
        <f>VLOOKUP($C291,'Team Fixtures'!$A$2:$V$21,21,FALSE)</f>
        <v>2.3088023088023088E-2</v>
      </c>
      <c r="AX291" s="3" t="str">
        <f>VLOOKUP($C291,'Team Fixtures'!$A$2:$V$21,22,FALSE)</f>
        <v>H</v>
      </c>
      <c r="AY291" s="22">
        <f t="shared" si="93"/>
        <v>0</v>
      </c>
      <c r="AZ291" s="5">
        <f t="shared" si="94"/>
        <v>0</v>
      </c>
      <c r="BA291" s="20">
        <f t="shared" si="86"/>
        <v>0</v>
      </c>
      <c r="BB291" s="15">
        <f t="shared" si="87"/>
        <v>0</v>
      </c>
    </row>
    <row r="292" spans="1:54" x14ac:dyDescent="0.25">
      <c r="A292" t="str">
        <f>'Players Full'!CU292</f>
        <v>James Tarkowski</v>
      </c>
      <c r="B292" t="str">
        <f>VLOOKUP(_xlfn.CONCAT('Players Full'!AK292,'Players Full'!BV292),'Players Summarised'!$A$1:$T$1000,20,0)</f>
        <v>DEF</v>
      </c>
      <c r="C292" t="str">
        <f>VLOOKUP('Players Full'!CF292,Teams!$A$1:$G$21,6,0)</f>
        <v>Everton</v>
      </c>
      <c r="D292">
        <f>'Players Full'!BD292/10</f>
        <v>5.5</v>
      </c>
      <c r="E292" s="10">
        <f>IFERROR(VLOOKUP($A292,'Starting Lineups'!$A$2:$C$510,3,FALSE),0)</f>
        <v>1</v>
      </c>
      <c r="F292" s="5">
        <f>VLOOKUP(A292,'Score &amp; Assist'!$A$1:$G$2000,6,0)</f>
        <v>9.5238095238095233E-2</v>
      </c>
      <c r="G292" s="5">
        <f t="shared" si="76"/>
        <v>0.01</v>
      </c>
      <c r="H292" s="5">
        <f t="shared" si="88"/>
        <v>0</v>
      </c>
      <c r="I292" s="5">
        <f>VLOOKUP(A292,'Score &amp; Assist'!$A$1:$G$2000,7,0)</f>
        <v>7.3260073260073263E-2</v>
      </c>
      <c r="J292" s="5">
        <f>VLOOKUP(A292,'Yellow Card'!$C$1:$E$987,3,0)</f>
        <v>0.26455026455026454</v>
      </c>
      <c r="K292" s="5">
        <f>VLOOKUP(C292,'Team Clean Sheet'!$C$2:$F$21,4,0)</f>
        <v>0.26778242677824271</v>
      </c>
      <c r="L292" s="5">
        <f>VLOOKUP(C292,'Team Total Goals'!$D$2:$N$21,10,0)</f>
        <v>0.39230769230769225</v>
      </c>
      <c r="M292" s="5">
        <f>VLOOKUP(C292,'Team Total Goals'!$D$2:$N$21,11,0)</f>
        <v>6.4254522769806616E-2</v>
      </c>
      <c r="N292" s="5" t="e">
        <f>VLOOKUP(A292,'Goalkeeper Saves'!$D$2:$N$15,10,0)</f>
        <v>#N/A</v>
      </c>
      <c r="O292" s="5" t="e">
        <f>VLOOKUP(A292,'Goalkeeper Saves'!$D$2:$N$15,11,0)</f>
        <v>#N/A</v>
      </c>
      <c r="P292" s="5">
        <f>IF(B292="DEF",IFERROR(VLOOKUP(A292,'Defensive Contribution - DEF'!A290:H788,8,FALSE),'Defensive Contribution - DEF'!K$2),0)</f>
        <v>0.29152339856241527</v>
      </c>
      <c r="Q292" s="5">
        <f>IF(B292="MID",IFERROR(VLOOKUP(A292,'Defensive Contribution - MID'!A$2:I$500,9,FALSE),'Defensive Contribution - MID'!L$2),0)</f>
        <v>0</v>
      </c>
      <c r="R292" s="22">
        <f t="shared" si="89"/>
        <v>3.3277106007413302</v>
      </c>
      <c r="S292" s="5">
        <f t="shared" si="77"/>
        <v>5.7235408750637567E-2</v>
      </c>
      <c r="T292" s="20">
        <f t="shared" si="78"/>
        <v>3.4421814182426052</v>
      </c>
      <c r="U292" s="3">
        <f>VLOOKUP($C292,'Team Fixtures'!$A$2:$Q$21,2,FALSE)</f>
        <v>8.6580086580086577E-2</v>
      </c>
      <c r="V292" s="3">
        <f>VLOOKUP($C292,'Team Fixtures'!$A$2:$Q$21,4,FALSE)</f>
        <v>0.17316017316017315</v>
      </c>
      <c r="W292" s="3">
        <f>VLOOKUP($C292,'Team Fixtures'!$A$2:$Q$21,5,FALSE)</f>
        <v>-8.6580086580086577E-2</v>
      </c>
      <c r="X292" s="3" t="str">
        <f>VLOOKUP($C292,'Team Fixtures'!$A$2:$Q$21,6,FALSE)</f>
        <v>H</v>
      </c>
      <c r="Y292" s="25">
        <f t="shared" si="79"/>
        <v>0.98050491880743551</v>
      </c>
      <c r="Z292" s="3">
        <f>VLOOKUP($C292,'Team Fixtures'!$A$2:$Q$21,2,FALSE)</f>
        <v>8.6580086580086577E-2</v>
      </c>
      <c r="AA292" s="3">
        <f>VLOOKUP($C292,'Team Fixtures'!$A$2:$Q$21,8,FALSE)</f>
        <v>4.5351473922902487E-2</v>
      </c>
      <c r="AB292" s="3">
        <f>VLOOKUP($C292,'Team Fixtures'!$A$2:$Q$21,9,FALSE)</f>
        <v>4.122861265718409E-2</v>
      </c>
      <c r="AC292" s="3" t="str">
        <f>VLOOKUP($C292,'Team Fixtures'!$A$2:$Q$21,10,FALSE)</f>
        <v>A</v>
      </c>
      <c r="AD292" s="22">
        <f t="shared" si="90"/>
        <v>2.8697335496946712</v>
      </c>
      <c r="AE292" s="5">
        <f t="shared" si="80"/>
        <v>4.6462872555918064E-2</v>
      </c>
      <c r="AF292" s="20">
        <f t="shared" si="81"/>
        <v>2.9626592948065071</v>
      </c>
      <c r="AG292" s="3">
        <f>VLOOKUP($C292,'Team Fixtures'!$A$2:$Q$21,2,FALSE)</f>
        <v>8.6580086580086577E-2</v>
      </c>
      <c r="AH292" s="3">
        <f>VLOOKUP($C292,'Team Fixtures'!$A$2:$Q$21,12,FALSE)</f>
        <v>0.42328042328042326</v>
      </c>
      <c r="AI292" s="3">
        <f>VLOOKUP($C292,'Team Fixtures'!$A$2:$Q$21,13,FALSE)</f>
        <v>-0.33670033670033667</v>
      </c>
      <c r="AJ292" s="3" t="str">
        <f>VLOOKUP($C292,'Team Fixtures'!$A$2:$Q$21,14,FALSE)</f>
        <v>A</v>
      </c>
      <c r="AK292" s="22">
        <f t="shared" si="91"/>
        <v>2.8641751317875994</v>
      </c>
      <c r="AL292" s="5">
        <f t="shared" si="82"/>
        <v>4.6332127449907917E-2</v>
      </c>
      <c r="AM292" s="20">
        <f t="shared" si="83"/>
        <v>2.9568393866874154</v>
      </c>
      <c r="AN292" s="3">
        <f>VLOOKUP($C292,'Team Fixtures'!$A$2:$Q$21,2,FALSE)</f>
        <v>8.6580086580086577E-2</v>
      </c>
      <c r="AO292" s="3">
        <f>VLOOKUP($C292,'Team Fixtures'!$A$2:$Q$21,16,FALSE)</f>
        <v>0.89678055779750687</v>
      </c>
      <c r="AP292" s="3">
        <f>VLOOKUP($C292,'Team Fixtures'!$A$2:$Q$21,17,FALSE)</f>
        <v>-0.81020047121742034</v>
      </c>
      <c r="AQ292" s="3" t="str">
        <f>VLOOKUP($C292,'Team Fixtures'!$A$2:$V$21,18,FALSE)</f>
        <v>A</v>
      </c>
      <c r="AR292" s="22">
        <f t="shared" si="92"/>
        <v>2.8572110936233495</v>
      </c>
      <c r="AS292" s="5">
        <f t="shared" si="84"/>
        <v>4.6168319344208425E-2</v>
      </c>
      <c r="AT292" s="20">
        <f t="shared" si="85"/>
        <v>2.9495477323117663</v>
      </c>
      <c r="AU292" s="3">
        <f>VLOOKUP($C292,'Team Fixtures'!$A$2:$Q$21,2,FALSE)</f>
        <v>8.6580086580086577E-2</v>
      </c>
      <c r="AV292" s="3">
        <f>VLOOKUP($C292,'Team Fixtures'!$A$2:$V$21,20,FALSE)</f>
        <v>6.3492063492063489E-2</v>
      </c>
      <c r="AW292" s="3">
        <f>VLOOKUP($C292,'Team Fixtures'!$A$2:$V$21,21,FALSE)</f>
        <v>2.3088023088023088E-2</v>
      </c>
      <c r="AX292" s="3" t="str">
        <f>VLOOKUP($C292,'Team Fixtures'!$A$2:$V$21,22,FALSE)</f>
        <v>H</v>
      </c>
      <c r="AY292" s="22">
        <f t="shared" si="93"/>
        <v>3.3293235525558189</v>
      </c>
      <c r="AZ292" s="5">
        <f t="shared" si="94"/>
        <v>5.7273348603217977E-2</v>
      </c>
      <c r="BA292" s="20">
        <f t="shared" si="86"/>
        <v>3.4438702497622549</v>
      </c>
      <c r="BB292" s="15">
        <f t="shared" si="87"/>
        <v>11.030028742185699</v>
      </c>
    </row>
    <row r="293" spans="1:54" x14ac:dyDescent="0.25">
      <c r="A293" t="str">
        <f>'Players Full'!CU293</f>
        <v>Vitalii Mykolenko</v>
      </c>
      <c r="B293" t="str">
        <f>VLOOKUP(_xlfn.CONCAT('Players Full'!AK293,'Players Full'!BV293),'Players Summarised'!$A$1:$T$1000,20,0)</f>
        <v>DEF</v>
      </c>
      <c r="C293" t="str">
        <f>VLOOKUP('Players Full'!CF293,Teams!$A$1:$G$21,6,0)</f>
        <v>Everton</v>
      </c>
      <c r="D293">
        <f>'Players Full'!BD293/10</f>
        <v>5</v>
      </c>
      <c r="E293" s="10">
        <f>IFERROR(VLOOKUP($A293,'Starting Lineups'!$A$2:$C$510,3,FALSE),0)</f>
        <v>0</v>
      </c>
      <c r="F293" s="5" t="e">
        <f>VLOOKUP(A293,'Score &amp; Assist'!$A$1:$G$2000,6,0)</f>
        <v>#N/A</v>
      </c>
      <c r="G293" s="5" t="e">
        <f t="shared" si="76"/>
        <v>#N/A</v>
      </c>
      <c r="H293" s="5" t="e">
        <f t="shared" si="88"/>
        <v>#N/A</v>
      </c>
      <c r="I293" s="5" t="e">
        <f>VLOOKUP(A293,'Score &amp; Assist'!$A$1:$G$2000,7,0)</f>
        <v>#N/A</v>
      </c>
      <c r="J293" s="5" t="e">
        <f>VLOOKUP(A293,'Yellow Card'!$C$1:$E$987,3,0)</f>
        <v>#N/A</v>
      </c>
      <c r="K293" s="5">
        <f>VLOOKUP(C293,'Team Clean Sheet'!$C$2:$F$21,4,0)</f>
        <v>0.26778242677824271</v>
      </c>
      <c r="L293" s="5">
        <f>VLOOKUP(C293,'Team Total Goals'!$D$2:$N$21,10,0)</f>
        <v>0.39230769230769225</v>
      </c>
      <c r="M293" s="5">
        <f>VLOOKUP(C293,'Team Total Goals'!$D$2:$N$21,11,0)</f>
        <v>6.4254522769806616E-2</v>
      </c>
      <c r="N293" s="5" t="e">
        <f>VLOOKUP(A293,'Goalkeeper Saves'!$D$2:$N$15,10,0)</f>
        <v>#N/A</v>
      </c>
      <c r="O293" s="5" t="e">
        <f>VLOOKUP(A293,'Goalkeeper Saves'!$D$2:$N$15,11,0)</f>
        <v>#N/A</v>
      </c>
      <c r="P293" s="5">
        <f>IF(B293="DEF",IFERROR(VLOOKUP(A293,'Defensive Contribution - DEF'!A291:H789,8,FALSE),'Defensive Contribution - DEF'!K$2),0)</f>
        <v>0.29152339856241527</v>
      </c>
      <c r="Q293" s="5">
        <f>IF(B293="MID",IFERROR(VLOOKUP(A293,'Defensive Contribution - MID'!A$2:I$500,9,FALSE),'Defensive Contribution - MID'!L$2),0)</f>
        <v>0</v>
      </c>
      <c r="R293" s="22">
        <f t="shared" si="89"/>
        <v>0</v>
      </c>
      <c r="S293" s="5">
        <f t="shared" si="77"/>
        <v>0</v>
      </c>
      <c r="T293" s="20">
        <f t="shared" si="78"/>
        <v>0</v>
      </c>
      <c r="U293" s="3">
        <f>VLOOKUP($C293,'Team Fixtures'!$A$2:$Q$21,2,FALSE)</f>
        <v>8.6580086580086577E-2</v>
      </c>
      <c r="V293" s="3">
        <f>VLOOKUP($C293,'Team Fixtures'!$A$2:$Q$21,4,FALSE)</f>
        <v>0.17316017316017315</v>
      </c>
      <c r="W293" s="3">
        <f>VLOOKUP($C293,'Team Fixtures'!$A$2:$Q$21,5,FALSE)</f>
        <v>-8.6580086580086577E-2</v>
      </c>
      <c r="X293" s="3" t="str">
        <f>VLOOKUP($C293,'Team Fixtures'!$A$2:$Q$21,6,FALSE)</f>
        <v>H</v>
      </c>
      <c r="Y293" s="25">
        <f t="shared" si="79"/>
        <v>0</v>
      </c>
      <c r="Z293" s="3">
        <f>VLOOKUP($C293,'Team Fixtures'!$A$2:$Q$21,2,FALSE)</f>
        <v>8.6580086580086577E-2</v>
      </c>
      <c r="AA293" s="3">
        <f>VLOOKUP($C293,'Team Fixtures'!$A$2:$Q$21,8,FALSE)</f>
        <v>4.5351473922902487E-2</v>
      </c>
      <c r="AB293" s="3">
        <f>VLOOKUP($C293,'Team Fixtures'!$A$2:$Q$21,9,FALSE)</f>
        <v>4.122861265718409E-2</v>
      </c>
      <c r="AC293" s="3" t="str">
        <f>VLOOKUP($C293,'Team Fixtures'!$A$2:$Q$21,10,FALSE)</f>
        <v>A</v>
      </c>
      <c r="AD293" s="22">
        <f t="shared" si="90"/>
        <v>0</v>
      </c>
      <c r="AE293" s="5">
        <f t="shared" si="80"/>
        <v>0</v>
      </c>
      <c r="AF293" s="20">
        <f t="shared" si="81"/>
        <v>0</v>
      </c>
      <c r="AG293" s="3">
        <f>VLOOKUP($C293,'Team Fixtures'!$A$2:$Q$21,2,FALSE)</f>
        <v>8.6580086580086577E-2</v>
      </c>
      <c r="AH293" s="3">
        <f>VLOOKUP($C293,'Team Fixtures'!$A$2:$Q$21,12,FALSE)</f>
        <v>0.42328042328042326</v>
      </c>
      <c r="AI293" s="3">
        <f>VLOOKUP($C293,'Team Fixtures'!$A$2:$Q$21,13,FALSE)</f>
        <v>-0.33670033670033667</v>
      </c>
      <c r="AJ293" s="3" t="str">
        <f>VLOOKUP($C293,'Team Fixtures'!$A$2:$Q$21,14,FALSE)</f>
        <v>A</v>
      </c>
      <c r="AK293" s="22">
        <f t="shared" si="91"/>
        <v>0</v>
      </c>
      <c r="AL293" s="5">
        <f t="shared" si="82"/>
        <v>0</v>
      </c>
      <c r="AM293" s="20">
        <f t="shared" si="83"/>
        <v>0</v>
      </c>
      <c r="AN293" s="3">
        <f>VLOOKUP($C293,'Team Fixtures'!$A$2:$Q$21,2,FALSE)</f>
        <v>8.6580086580086577E-2</v>
      </c>
      <c r="AO293" s="3">
        <f>VLOOKUP($C293,'Team Fixtures'!$A$2:$Q$21,16,FALSE)</f>
        <v>0.89678055779750687</v>
      </c>
      <c r="AP293" s="3">
        <f>VLOOKUP($C293,'Team Fixtures'!$A$2:$Q$21,17,FALSE)</f>
        <v>-0.81020047121742034</v>
      </c>
      <c r="AQ293" s="3" t="str">
        <f>VLOOKUP($C293,'Team Fixtures'!$A$2:$V$21,18,FALSE)</f>
        <v>A</v>
      </c>
      <c r="AR293" s="22">
        <f t="shared" si="92"/>
        <v>0</v>
      </c>
      <c r="AS293" s="5">
        <f t="shared" si="84"/>
        <v>0</v>
      </c>
      <c r="AT293" s="20">
        <f t="shared" si="85"/>
        <v>0</v>
      </c>
      <c r="AU293" s="3">
        <f>VLOOKUP($C293,'Team Fixtures'!$A$2:$Q$21,2,FALSE)</f>
        <v>8.6580086580086577E-2</v>
      </c>
      <c r="AV293" s="3">
        <f>VLOOKUP($C293,'Team Fixtures'!$A$2:$V$21,20,FALSE)</f>
        <v>6.3492063492063489E-2</v>
      </c>
      <c r="AW293" s="3">
        <f>VLOOKUP($C293,'Team Fixtures'!$A$2:$V$21,21,FALSE)</f>
        <v>2.3088023088023088E-2</v>
      </c>
      <c r="AX293" s="3" t="str">
        <f>VLOOKUP($C293,'Team Fixtures'!$A$2:$V$21,22,FALSE)</f>
        <v>H</v>
      </c>
      <c r="AY293" s="22">
        <f t="shared" si="93"/>
        <v>0</v>
      </c>
      <c r="AZ293" s="5">
        <f t="shared" si="94"/>
        <v>0</v>
      </c>
      <c r="BA293" s="20">
        <f t="shared" si="86"/>
        <v>0</v>
      </c>
      <c r="BB293" s="15">
        <f t="shared" si="87"/>
        <v>0</v>
      </c>
    </row>
    <row r="294" spans="1:54" x14ac:dyDescent="0.25">
      <c r="A294" t="str">
        <f>'Players Full'!CU294</f>
        <v>Jake O'Brien</v>
      </c>
      <c r="B294" t="str">
        <f>VLOOKUP(_xlfn.CONCAT('Players Full'!AK294,'Players Full'!BV294),'Players Summarised'!$A$1:$T$1000,20,0)</f>
        <v>DEF</v>
      </c>
      <c r="C294" t="str">
        <f>VLOOKUP('Players Full'!CF294,Teams!$A$1:$G$21,6,0)</f>
        <v>Everton</v>
      </c>
      <c r="D294">
        <f>'Players Full'!BD294/10</f>
        <v>5</v>
      </c>
      <c r="E294" s="10">
        <f>IFERROR(VLOOKUP($A294,'Starting Lineups'!$A$2:$C$510,3,FALSE),0)</f>
        <v>1</v>
      </c>
      <c r="F294" s="5">
        <f>VLOOKUP(A294,'Score &amp; Assist'!$A$1:$G$2000,6,0)</f>
        <v>7.3260073260073263E-2</v>
      </c>
      <c r="G294" s="5">
        <f t="shared" si="76"/>
        <v>0.01</v>
      </c>
      <c r="H294" s="5">
        <f t="shared" si="88"/>
        <v>0</v>
      </c>
      <c r="I294" s="5">
        <f>VLOOKUP(A294,'Score &amp; Assist'!$A$1:$G$2000,7,0)</f>
        <v>6.3492063492063489E-2</v>
      </c>
      <c r="J294" s="5">
        <f>VLOOKUP(A294,'Yellow Card'!$C$1:$E$987,3,0)</f>
        <v>0.19047619047619047</v>
      </c>
      <c r="K294" s="5">
        <f>VLOOKUP(C294,'Team Clean Sheet'!$C$2:$F$21,4,0)</f>
        <v>0.26778242677824271</v>
      </c>
      <c r="L294" s="5">
        <f>VLOOKUP(C294,'Team Total Goals'!$D$2:$N$21,10,0)</f>
        <v>0.39230769230769225</v>
      </c>
      <c r="M294" s="5">
        <f>VLOOKUP(C294,'Team Total Goals'!$D$2:$N$21,11,0)</f>
        <v>6.4254522769806616E-2</v>
      </c>
      <c r="N294" s="5" t="e">
        <f>VLOOKUP(A294,'Goalkeeper Saves'!$D$2:$N$15,10,0)</f>
        <v>#N/A</v>
      </c>
      <c r="O294" s="5" t="e">
        <f>VLOOKUP(A294,'Goalkeeper Saves'!$D$2:$N$15,11,0)</f>
        <v>#N/A</v>
      </c>
      <c r="P294" s="5">
        <f>IF(B294="DEF",IFERROR(VLOOKUP(A294,'Defensive Contribution - DEF'!A292:H790,8,FALSE),'Defensive Contribution - DEF'!K$2),0)</f>
        <v>0.29152339856241527</v>
      </c>
      <c r="Q294" s="5">
        <f>IF(B294="MID",IFERROR(VLOOKUP(A294,'Defensive Contribution - MID'!A$2:I$500,9,FALSE),'Defensive Contribution - MID'!L$2),0)</f>
        <v>0</v>
      </c>
      <c r="R294" s="22">
        <f t="shared" si="89"/>
        <v>3.2406125136432431</v>
      </c>
      <c r="S294" s="5">
        <f t="shared" si="77"/>
        <v>5.5186687545916366E-2</v>
      </c>
      <c r="T294" s="20">
        <f t="shared" si="78"/>
        <v>3.3509858887350759</v>
      </c>
      <c r="U294" s="3">
        <f>VLOOKUP($C294,'Team Fixtures'!$A$2:$Q$21,2,FALSE)</f>
        <v>8.6580086580086577E-2</v>
      </c>
      <c r="V294" s="3">
        <f>VLOOKUP($C294,'Team Fixtures'!$A$2:$Q$21,4,FALSE)</f>
        <v>0.17316017316017315</v>
      </c>
      <c r="W294" s="3">
        <f>VLOOKUP($C294,'Team Fixtures'!$A$2:$Q$21,5,FALSE)</f>
        <v>-8.6580086580086577E-2</v>
      </c>
      <c r="X294" s="3" t="str">
        <f>VLOOKUP($C294,'Team Fixtures'!$A$2:$Q$21,6,FALSE)</f>
        <v>H</v>
      </c>
      <c r="Y294" s="25">
        <f t="shared" si="79"/>
        <v>0.95484159856577511</v>
      </c>
      <c r="Z294" s="3">
        <f>VLOOKUP($C294,'Team Fixtures'!$A$2:$Q$21,2,FALSE)</f>
        <v>8.6580086580086577E-2</v>
      </c>
      <c r="AA294" s="3">
        <f>VLOOKUP($C294,'Team Fixtures'!$A$2:$Q$21,8,FALSE)</f>
        <v>4.5351473922902487E-2</v>
      </c>
      <c r="AB294" s="3">
        <f>VLOOKUP($C294,'Team Fixtures'!$A$2:$Q$21,9,FALSE)</f>
        <v>4.122861265718409E-2</v>
      </c>
      <c r="AC294" s="3" t="str">
        <f>VLOOKUP($C294,'Team Fixtures'!$A$2:$Q$21,10,FALSE)</f>
        <v>A</v>
      </c>
      <c r="AD294" s="22">
        <f t="shared" si="90"/>
        <v>2.7946223598562496</v>
      </c>
      <c r="AE294" s="5">
        <f t="shared" si="80"/>
        <v>4.4696107148538708E-2</v>
      </c>
      <c r="AF294" s="20">
        <f t="shared" si="81"/>
        <v>2.8840145741533272</v>
      </c>
      <c r="AG294" s="3">
        <f>VLOOKUP($C294,'Team Fixtures'!$A$2:$Q$21,2,FALSE)</f>
        <v>8.6580086580086577E-2</v>
      </c>
      <c r="AH294" s="3">
        <f>VLOOKUP($C294,'Team Fixtures'!$A$2:$Q$21,12,FALSE)</f>
        <v>0.42328042328042326</v>
      </c>
      <c r="AI294" s="3">
        <f>VLOOKUP($C294,'Team Fixtures'!$A$2:$Q$21,13,FALSE)</f>
        <v>-0.33670033670033667</v>
      </c>
      <c r="AJ294" s="3" t="str">
        <f>VLOOKUP($C294,'Team Fixtures'!$A$2:$Q$21,14,FALSE)</f>
        <v>A</v>
      </c>
      <c r="AK294" s="22">
        <f t="shared" si="91"/>
        <v>2.7892094256240174</v>
      </c>
      <c r="AL294" s="5">
        <f t="shared" si="82"/>
        <v>4.4568784109528137E-2</v>
      </c>
      <c r="AM294" s="20">
        <f t="shared" si="83"/>
        <v>2.8783469938430737</v>
      </c>
      <c r="AN294" s="3">
        <f>VLOOKUP($C294,'Team Fixtures'!$A$2:$Q$21,2,FALSE)</f>
        <v>8.6580086580086577E-2</v>
      </c>
      <c r="AO294" s="3">
        <f>VLOOKUP($C294,'Team Fixtures'!$A$2:$Q$21,16,FALSE)</f>
        <v>0.89678055779750687</v>
      </c>
      <c r="AP294" s="3">
        <f>VLOOKUP($C294,'Team Fixtures'!$A$2:$Q$21,17,FALSE)</f>
        <v>-0.81020047121742034</v>
      </c>
      <c r="AQ294" s="3" t="str">
        <f>VLOOKUP($C294,'Team Fixtures'!$A$2:$V$21,18,FALSE)</f>
        <v>A</v>
      </c>
      <c r="AR294" s="22">
        <f t="shared" si="92"/>
        <v>2.7824276612435663</v>
      </c>
      <c r="AS294" s="5">
        <f t="shared" si="84"/>
        <v>4.4409263447771172E-2</v>
      </c>
      <c r="AT294" s="20">
        <f t="shared" si="85"/>
        <v>2.8712461881391085</v>
      </c>
      <c r="AU294" s="3">
        <f>VLOOKUP($C294,'Team Fixtures'!$A$2:$Q$21,2,FALSE)</f>
        <v>8.6580086580086577E-2</v>
      </c>
      <c r="AV294" s="3">
        <f>VLOOKUP($C294,'Team Fixtures'!$A$2:$V$21,20,FALSE)</f>
        <v>6.3492063492063489E-2</v>
      </c>
      <c r="AW294" s="3">
        <f>VLOOKUP($C294,'Team Fixtures'!$A$2:$V$21,21,FALSE)</f>
        <v>2.3088023088023088E-2</v>
      </c>
      <c r="AX294" s="3" t="str">
        <f>VLOOKUP($C294,'Team Fixtures'!$A$2:$V$21,22,FALSE)</f>
        <v>H</v>
      </c>
      <c r="AY294" s="22">
        <f t="shared" si="93"/>
        <v>3.2421832487404507</v>
      </c>
      <c r="AZ294" s="5">
        <f t="shared" si="94"/>
        <v>5.5223634376872888E-2</v>
      </c>
      <c r="BA294" s="20">
        <f t="shared" si="86"/>
        <v>3.3526305174941964</v>
      </c>
      <c r="BB294" s="15">
        <f t="shared" si="87"/>
        <v>10.737478782929744</v>
      </c>
    </row>
    <row r="295" spans="1:54" x14ac:dyDescent="0.25">
      <c r="A295" t="str">
        <f>'Players Full'!CU295</f>
        <v>SÃ©amus Coleman</v>
      </c>
      <c r="B295" t="str">
        <f>VLOOKUP(_xlfn.CONCAT('Players Full'!AK295,'Players Full'!BV295),'Players Summarised'!$A$1:$T$1000,20,0)</f>
        <v>DEF</v>
      </c>
      <c r="C295" t="str">
        <f>VLOOKUP('Players Full'!CF295,Teams!$A$1:$G$21,6,0)</f>
        <v>Everton</v>
      </c>
      <c r="D295">
        <f>'Players Full'!BD295/10</f>
        <v>4.5</v>
      </c>
      <c r="E295" s="10">
        <f>IFERROR(VLOOKUP($A295,'Starting Lineups'!$A$2:$C$510,3,FALSE),0)</f>
        <v>0</v>
      </c>
      <c r="F295" s="5" t="e">
        <f>VLOOKUP(A295,'Score &amp; Assist'!$A$1:$G$2000,6,0)</f>
        <v>#N/A</v>
      </c>
      <c r="G295" s="5" t="e">
        <f t="shared" si="76"/>
        <v>#N/A</v>
      </c>
      <c r="H295" s="5" t="e">
        <f t="shared" si="88"/>
        <v>#N/A</v>
      </c>
      <c r="I295" s="5" t="e">
        <f>VLOOKUP(A295,'Score &amp; Assist'!$A$1:$G$2000,7,0)</f>
        <v>#N/A</v>
      </c>
      <c r="J295" s="5" t="e">
        <f>VLOOKUP(A295,'Yellow Card'!$C$1:$E$987,3,0)</f>
        <v>#N/A</v>
      </c>
      <c r="K295" s="5">
        <f>VLOOKUP(C295,'Team Clean Sheet'!$C$2:$F$21,4,0)</f>
        <v>0.26778242677824271</v>
      </c>
      <c r="L295" s="5">
        <f>VLOOKUP(C295,'Team Total Goals'!$D$2:$N$21,10,0)</f>
        <v>0.39230769230769225</v>
      </c>
      <c r="M295" s="5">
        <f>VLOOKUP(C295,'Team Total Goals'!$D$2:$N$21,11,0)</f>
        <v>6.4254522769806616E-2</v>
      </c>
      <c r="N295" s="5" t="e">
        <f>VLOOKUP(A295,'Goalkeeper Saves'!$D$2:$N$15,10,0)</f>
        <v>#N/A</v>
      </c>
      <c r="O295" s="5" t="e">
        <f>VLOOKUP(A295,'Goalkeeper Saves'!$D$2:$N$15,11,0)</f>
        <v>#N/A</v>
      </c>
      <c r="P295" s="5">
        <f>IF(B295="DEF",IFERROR(VLOOKUP(A295,'Defensive Contribution - DEF'!A293:H791,8,FALSE),'Defensive Contribution - DEF'!K$2),0)</f>
        <v>0.29152339856241527</v>
      </c>
      <c r="Q295" s="5">
        <f>IF(B295="MID",IFERROR(VLOOKUP(A295,'Defensive Contribution - MID'!A$2:I$500,9,FALSE),'Defensive Contribution - MID'!L$2),0)</f>
        <v>0</v>
      </c>
      <c r="R295" s="22">
        <f t="shared" si="89"/>
        <v>0</v>
      </c>
      <c r="S295" s="5">
        <f t="shared" si="77"/>
        <v>0</v>
      </c>
      <c r="T295" s="20">
        <f t="shared" si="78"/>
        <v>0</v>
      </c>
      <c r="U295" s="3">
        <f>VLOOKUP($C295,'Team Fixtures'!$A$2:$Q$21,2,FALSE)</f>
        <v>8.6580086580086577E-2</v>
      </c>
      <c r="V295" s="3">
        <f>VLOOKUP($C295,'Team Fixtures'!$A$2:$Q$21,4,FALSE)</f>
        <v>0.17316017316017315</v>
      </c>
      <c r="W295" s="3">
        <f>VLOOKUP($C295,'Team Fixtures'!$A$2:$Q$21,5,FALSE)</f>
        <v>-8.6580086580086577E-2</v>
      </c>
      <c r="X295" s="3" t="str">
        <f>VLOOKUP($C295,'Team Fixtures'!$A$2:$Q$21,6,FALSE)</f>
        <v>H</v>
      </c>
      <c r="Y295" s="25">
        <f t="shared" si="79"/>
        <v>0</v>
      </c>
      <c r="Z295" s="3">
        <f>VLOOKUP($C295,'Team Fixtures'!$A$2:$Q$21,2,FALSE)</f>
        <v>8.6580086580086577E-2</v>
      </c>
      <c r="AA295" s="3">
        <f>VLOOKUP($C295,'Team Fixtures'!$A$2:$Q$21,8,FALSE)</f>
        <v>4.5351473922902487E-2</v>
      </c>
      <c r="AB295" s="3">
        <f>VLOOKUP($C295,'Team Fixtures'!$A$2:$Q$21,9,FALSE)</f>
        <v>4.122861265718409E-2</v>
      </c>
      <c r="AC295" s="3" t="str">
        <f>VLOOKUP($C295,'Team Fixtures'!$A$2:$Q$21,10,FALSE)</f>
        <v>A</v>
      </c>
      <c r="AD295" s="22">
        <f t="shared" si="90"/>
        <v>0</v>
      </c>
      <c r="AE295" s="5">
        <f t="shared" si="80"/>
        <v>0</v>
      </c>
      <c r="AF295" s="20">
        <f t="shared" si="81"/>
        <v>0</v>
      </c>
      <c r="AG295" s="3">
        <f>VLOOKUP($C295,'Team Fixtures'!$A$2:$Q$21,2,FALSE)</f>
        <v>8.6580086580086577E-2</v>
      </c>
      <c r="AH295" s="3">
        <f>VLOOKUP($C295,'Team Fixtures'!$A$2:$Q$21,12,FALSE)</f>
        <v>0.42328042328042326</v>
      </c>
      <c r="AI295" s="3">
        <f>VLOOKUP($C295,'Team Fixtures'!$A$2:$Q$21,13,FALSE)</f>
        <v>-0.33670033670033667</v>
      </c>
      <c r="AJ295" s="3" t="str">
        <f>VLOOKUP($C295,'Team Fixtures'!$A$2:$Q$21,14,FALSE)</f>
        <v>A</v>
      </c>
      <c r="AK295" s="22">
        <f t="shared" si="91"/>
        <v>0</v>
      </c>
      <c r="AL295" s="5">
        <f t="shared" si="82"/>
        <v>0</v>
      </c>
      <c r="AM295" s="20">
        <f t="shared" si="83"/>
        <v>0</v>
      </c>
      <c r="AN295" s="3">
        <f>VLOOKUP($C295,'Team Fixtures'!$A$2:$Q$21,2,FALSE)</f>
        <v>8.6580086580086577E-2</v>
      </c>
      <c r="AO295" s="3">
        <f>VLOOKUP($C295,'Team Fixtures'!$A$2:$Q$21,16,FALSE)</f>
        <v>0.89678055779750687</v>
      </c>
      <c r="AP295" s="3">
        <f>VLOOKUP($C295,'Team Fixtures'!$A$2:$Q$21,17,FALSE)</f>
        <v>-0.81020047121742034</v>
      </c>
      <c r="AQ295" s="3" t="str">
        <f>VLOOKUP($C295,'Team Fixtures'!$A$2:$V$21,18,FALSE)</f>
        <v>A</v>
      </c>
      <c r="AR295" s="22">
        <f t="shared" si="92"/>
        <v>0</v>
      </c>
      <c r="AS295" s="5">
        <f t="shared" si="84"/>
        <v>0</v>
      </c>
      <c r="AT295" s="20">
        <f t="shared" si="85"/>
        <v>0</v>
      </c>
      <c r="AU295" s="3">
        <f>VLOOKUP($C295,'Team Fixtures'!$A$2:$Q$21,2,FALSE)</f>
        <v>8.6580086580086577E-2</v>
      </c>
      <c r="AV295" s="3">
        <f>VLOOKUP($C295,'Team Fixtures'!$A$2:$V$21,20,FALSE)</f>
        <v>6.3492063492063489E-2</v>
      </c>
      <c r="AW295" s="3">
        <f>VLOOKUP($C295,'Team Fixtures'!$A$2:$V$21,21,FALSE)</f>
        <v>2.3088023088023088E-2</v>
      </c>
      <c r="AX295" s="3" t="str">
        <f>VLOOKUP($C295,'Team Fixtures'!$A$2:$V$21,22,FALSE)</f>
        <v>H</v>
      </c>
      <c r="AY295" s="22">
        <f t="shared" si="93"/>
        <v>0</v>
      </c>
      <c r="AZ295" s="5">
        <f t="shared" si="94"/>
        <v>0</v>
      </c>
      <c r="BA295" s="20">
        <f t="shared" si="86"/>
        <v>0</v>
      </c>
      <c r="BB295" s="15">
        <f t="shared" si="87"/>
        <v>0</v>
      </c>
    </row>
    <row r="296" spans="1:54" x14ac:dyDescent="0.25">
      <c r="A296" t="str">
        <f>'Players Full'!CU296</f>
        <v>Michael Keane</v>
      </c>
      <c r="B296" t="str">
        <f>VLOOKUP(_xlfn.CONCAT('Players Full'!AK296,'Players Full'!BV296),'Players Summarised'!$A$1:$T$1000,20,0)</f>
        <v>DEF</v>
      </c>
      <c r="C296" t="str">
        <f>VLOOKUP('Players Full'!CF296,Teams!$A$1:$G$21,6,0)</f>
        <v>Everton</v>
      </c>
      <c r="D296">
        <f>'Players Full'!BD296/10</f>
        <v>4.5</v>
      </c>
      <c r="E296" s="10">
        <f>IFERROR(VLOOKUP($A296,'Starting Lineups'!$A$2:$C$510,3,FALSE),0)</f>
        <v>1</v>
      </c>
      <c r="F296" s="5">
        <f>VLOOKUP(A296,'Score &amp; Assist'!$A$1:$G$2000,6,0)</f>
        <v>8.6580086580086577E-2</v>
      </c>
      <c r="G296" s="5">
        <f t="shared" si="76"/>
        <v>0.01</v>
      </c>
      <c r="H296" s="5">
        <f t="shared" si="88"/>
        <v>0</v>
      </c>
      <c r="I296" s="5">
        <f>VLOOKUP(A296,'Score &amp; Assist'!$A$1:$G$2000,7,0)</f>
        <v>4.5351473922902487E-2</v>
      </c>
      <c r="J296" s="5">
        <f>VLOOKUP(A296,'Yellow Card'!$C$1:$E$987,3,0)</f>
        <v>0.21164021164021163</v>
      </c>
      <c r="K296" s="5">
        <f>VLOOKUP(C296,'Team Clean Sheet'!$C$2:$F$21,4,0)</f>
        <v>0.26778242677824271</v>
      </c>
      <c r="L296" s="5">
        <f>VLOOKUP(C296,'Team Total Goals'!$D$2:$N$21,10,0)</f>
        <v>0.39230769230769225</v>
      </c>
      <c r="M296" s="5">
        <f>VLOOKUP(C296,'Team Total Goals'!$D$2:$N$21,11,0)</f>
        <v>6.4254522769806616E-2</v>
      </c>
      <c r="N296" s="5" t="e">
        <f>VLOOKUP(A296,'Goalkeeper Saves'!$D$2:$N$15,10,0)</f>
        <v>#N/A</v>
      </c>
      <c r="O296" s="5" t="e">
        <f>VLOOKUP(A296,'Goalkeeper Saves'!$D$2:$N$15,11,0)</f>
        <v>#N/A</v>
      </c>
      <c r="P296" s="5">
        <f>IF(B296="DEF",IFERROR(VLOOKUP(A296,'Defensive Contribution - DEF'!A294:H792,8,FALSE),'Defensive Contribution - DEF'!K$2),0)</f>
        <v>0.29152339856241527</v>
      </c>
      <c r="Q296" s="5">
        <f>IF(B296="MID",IFERROR(VLOOKUP(A296,'Defensive Contribution - MID'!A$2:I$500,9,FALSE),'Defensive Contribution - MID'!L$2),0)</f>
        <v>0</v>
      </c>
      <c r="R296" s="22">
        <f t="shared" si="89"/>
        <v>3.2449468036918194</v>
      </c>
      <c r="S296" s="5">
        <f t="shared" si="77"/>
        <v>5.5288638716438979E-2</v>
      </c>
      <c r="T296" s="20">
        <f t="shared" si="78"/>
        <v>3.3555240811246976</v>
      </c>
      <c r="U296" s="3">
        <f>VLOOKUP($C296,'Team Fixtures'!$A$2:$Q$21,2,FALSE)</f>
        <v>8.6580086580086577E-2</v>
      </c>
      <c r="V296" s="3">
        <f>VLOOKUP($C296,'Team Fixtures'!$A$2:$Q$21,4,FALSE)</f>
        <v>0.17316017316017315</v>
      </c>
      <c r="W296" s="3">
        <f>VLOOKUP($C296,'Team Fixtures'!$A$2:$Q$21,5,FALSE)</f>
        <v>-8.6580086580086577E-2</v>
      </c>
      <c r="X296" s="3" t="str">
        <f>VLOOKUP($C296,'Team Fixtures'!$A$2:$Q$21,6,FALSE)</f>
        <v>H</v>
      </c>
      <c r="Y296" s="25">
        <f t="shared" si="79"/>
        <v>0.95611869060353238</v>
      </c>
      <c r="Z296" s="3">
        <f>VLOOKUP($C296,'Team Fixtures'!$A$2:$Q$21,2,FALSE)</f>
        <v>8.6580086580086577E-2</v>
      </c>
      <c r="AA296" s="3">
        <f>VLOOKUP($C296,'Team Fixtures'!$A$2:$Q$21,8,FALSE)</f>
        <v>4.5351473922902487E-2</v>
      </c>
      <c r="AB296" s="3">
        <f>VLOOKUP($C296,'Team Fixtures'!$A$2:$Q$21,9,FALSE)</f>
        <v>4.122861265718409E-2</v>
      </c>
      <c r="AC296" s="3" t="str">
        <f>VLOOKUP($C296,'Team Fixtures'!$A$2:$Q$21,10,FALSE)</f>
        <v>A</v>
      </c>
      <c r="AD296" s="22">
        <f t="shared" si="90"/>
        <v>2.7983601420912003</v>
      </c>
      <c r="AE296" s="5">
        <f t="shared" si="80"/>
        <v>4.478402726226921E-2</v>
      </c>
      <c r="AF296" s="20">
        <f t="shared" si="81"/>
        <v>2.8879281966157389</v>
      </c>
      <c r="AG296" s="3">
        <f>VLOOKUP($C296,'Team Fixtures'!$A$2:$Q$21,2,FALSE)</f>
        <v>8.6580086580086577E-2</v>
      </c>
      <c r="AH296" s="3">
        <f>VLOOKUP($C296,'Team Fixtures'!$A$2:$Q$21,12,FALSE)</f>
        <v>0.42328042328042326</v>
      </c>
      <c r="AI296" s="3">
        <f>VLOOKUP($C296,'Team Fixtures'!$A$2:$Q$21,13,FALSE)</f>
        <v>-0.33670033670033667</v>
      </c>
      <c r="AJ296" s="3" t="str">
        <f>VLOOKUP($C296,'Team Fixtures'!$A$2:$Q$21,14,FALSE)</f>
        <v>A</v>
      </c>
      <c r="AK296" s="22">
        <f t="shared" si="91"/>
        <v>2.792939968108187</v>
      </c>
      <c r="AL296" s="5">
        <f t="shared" si="82"/>
        <v>4.4656533929840772E-2</v>
      </c>
      <c r="AM296" s="20">
        <f t="shared" si="83"/>
        <v>2.8822530359678686</v>
      </c>
      <c r="AN296" s="3">
        <f>VLOOKUP($C296,'Team Fixtures'!$A$2:$Q$21,2,FALSE)</f>
        <v>8.6580086580086577E-2</v>
      </c>
      <c r="AO296" s="3">
        <f>VLOOKUP($C296,'Team Fixtures'!$A$2:$Q$21,16,FALSE)</f>
        <v>0.89678055779750687</v>
      </c>
      <c r="AP296" s="3">
        <f>VLOOKUP($C296,'Team Fixtures'!$A$2:$Q$21,17,FALSE)</f>
        <v>-0.81020047121742034</v>
      </c>
      <c r="AQ296" s="3" t="str">
        <f>VLOOKUP($C296,'Team Fixtures'!$A$2:$V$21,18,FALSE)</f>
        <v>A</v>
      </c>
      <c r="AR296" s="22">
        <f t="shared" si="92"/>
        <v>2.7861491331789607</v>
      </c>
      <c r="AS296" s="5">
        <f t="shared" si="84"/>
        <v>4.4496799910635515E-2</v>
      </c>
      <c r="AT296" s="20">
        <f t="shared" si="85"/>
        <v>2.8751427330002319</v>
      </c>
      <c r="AU296" s="3">
        <f>VLOOKUP($C296,'Team Fixtures'!$A$2:$Q$21,2,FALSE)</f>
        <v>8.6580086580086577E-2</v>
      </c>
      <c r="AV296" s="3">
        <f>VLOOKUP($C296,'Team Fixtures'!$A$2:$V$21,20,FALSE)</f>
        <v>6.3492063492063489E-2</v>
      </c>
      <c r="AW296" s="3">
        <f>VLOOKUP($C296,'Team Fixtures'!$A$2:$V$21,21,FALSE)</f>
        <v>2.3088023088023088E-2</v>
      </c>
      <c r="AX296" s="3" t="str">
        <f>VLOOKUP($C296,'Team Fixtures'!$A$2:$V$21,22,FALSE)</f>
        <v>H</v>
      </c>
      <c r="AY296" s="22">
        <f t="shared" si="93"/>
        <v>3.246519639633072</v>
      </c>
      <c r="AZ296" s="5">
        <f t="shared" si="94"/>
        <v>5.5325634963449125E-2</v>
      </c>
      <c r="BA296" s="20">
        <f t="shared" si="86"/>
        <v>3.3571709095599704</v>
      </c>
      <c r="BB296" s="15">
        <f t="shared" si="87"/>
        <v>10.752037040399699</v>
      </c>
    </row>
    <row r="297" spans="1:54" x14ac:dyDescent="0.25">
      <c r="A297" t="str">
        <f>'Players Full'!CU297</f>
        <v>Nathan Patterson</v>
      </c>
      <c r="B297" t="str">
        <f>VLOOKUP(_xlfn.CONCAT('Players Full'!AK297,'Players Full'!BV297),'Players Summarised'!$A$1:$T$1000,20,0)</f>
        <v>DEF</v>
      </c>
      <c r="C297" t="str">
        <f>VLOOKUP('Players Full'!CF297,Teams!$A$1:$G$21,6,0)</f>
        <v>Everton</v>
      </c>
      <c r="D297">
        <f>'Players Full'!BD297/10</f>
        <v>4.5</v>
      </c>
      <c r="E297" s="10">
        <f>IFERROR(VLOOKUP($A297,'Starting Lineups'!$A$2:$C$510,3,FALSE),0)</f>
        <v>0</v>
      </c>
      <c r="F297" s="5">
        <f>VLOOKUP(A297,'Score &amp; Assist'!$A$1:$G$2000,6,0)</f>
        <v>5.6022408963585429E-2</v>
      </c>
      <c r="G297" s="5">
        <f t="shared" si="76"/>
        <v>0.01</v>
      </c>
      <c r="H297" s="5">
        <f t="shared" si="88"/>
        <v>0</v>
      </c>
      <c r="I297" s="5">
        <f>VLOOKUP(A297,'Score &amp; Assist'!$A$1:$G$2000,7,0)</f>
        <v>8.6580086580086577E-2</v>
      </c>
      <c r="J297" s="5">
        <f>VLOOKUP(A297,'Yellow Card'!$C$1:$E$987,3,0)</f>
        <v>0.23809523809523808</v>
      </c>
      <c r="K297" s="5">
        <f>VLOOKUP(C297,'Team Clean Sheet'!$C$2:$F$21,4,0)</f>
        <v>0.26778242677824271</v>
      </c>
      <c r="L297" s="5">
        <f>VLOOKUP(C297,'Team Total Goals'!$D$2:$N$21,10,0)</f>
        <v>0.39230769230769225</v>
      </c>
      <c r="M297" s="5">
        <f>VLOOKUP(C297,'Team Total Goals'!$D$2:$N$21,11,0)</f>
        <v>6.4254522769806616E-2</v>
      </c>
      <c r="N297" s="5" t="e">
        <f>VLOOKUP(A297,'Goalkeeper Saves'!$D$2:$N$15,10,0)</f>
        <v>#N/A</v>
      </c>
      <c r="O297" s="5" t="e">
        <f>VLOOKUP(A297,'Goalkeeper Saves'!$D$2:$N$15,11,0)</f>
        <v>#N/A</v>
      </c>
      <c r="P297" s="5">
        <f>IF(B297="DEF",IFERROR(VLOOKUP(A297,'Defensive Contribution - DEF'!A295:H793,8,FALSE),'Defensive Contribution - DEF'!K$2),0)</f>
        <v>0.29152339856241527</v>
      </c>
      <c r="Q297" s="5">
        <f>IF(B297="MID",IFERROR(VLOOKUP(A297,'Defensive Contribution - MID'!A$2:I$500,9,FALSE),'Defensive Contribution - MID'!L$2),0)</f>
        <v>0</v>
      </c>
      <c r="R297" s="22">
        <f t="shared" si="89"/>
        <v>0</v>
      </c>
      <c r="S297" s="5">
        <f t="shared" si="77"/>
        <v>0</v>
      </c>
      <c r="T297" s="20">
        <f t="shared" si="78"/>
        <v>0</v>
      </c>
      <c r="U297" s="3">
        <f>VLOOKUP($C297,'Team Fixtures'!$A$2:$Q$21,2,FALSE)</f>
        <v>8.6580086580086577E-2</v>
      </c>
      <c r="V297" s="3">
        <f>VLOOKUP($C297,'Team Fixtures'!$A$2:$Q$21,4,FALSE)</f>
        <v>0.17316017316017315</v>
      </c>
      <c r="W297" s="3">
        <f>VLOOKUP($C297,'Team Fixtures'!$A$2:$Q$21,5,FALSE)</f>
        <v>-8.6580086580086577E-2</v>
      </c>
      <c r="X297" s="3" t="str">
        <f>VLOOKUP($C297,'Team Fixtures'!$A$2:$Q$21,6,FALSE)</f>
        <v>H</v>
      </c>
      <c r="Y297" s="25">
        <f t="shared" si="79"/>
        <v>0</v>
      </c>
      <c r="Z297" s="3">
        <f>VLOOKUP($C297,'Team Fixtures'!$A$2:$Q$21,2,FALSE)</f>
        <v>8.6580086580086577E-2</v>
      </c>
      <c r="AA297" s="3">
        <f>VLOOKUP($C297,'Team Fixtures'!$A$2:$Q$21,8,FALSE)</f>
        <v>4.5351473922902487E-2</v>
      </c>
      <c r="AB297" s="3">
        <f>VLOOKUP($C297,'Team Fixtures'!$A$2:$Q$21,9,FALSE)</f>
        <v>4.122861265718409E-2</v>
      </c>
      <c r="AC297" s="3" t="str">
        <f>VLOOKUP($C297,'Team Fixtures'!$A$2:$Q$21,10,FALSE)</f>
        <v>A</v>
      </c>
      <c r="AD297" s="22">
        <f t="shared" si="90"/>
        <v>0</v>
      </c>
      <c r="AE297" s="5">
        <f t="shared" si="80"/>
        <v>0</v>
      </c>
      <c r="AF297" s="20">
        <f t="shared" si="81"/>
        <v>0</v>
      </c>
      <c r="AG297" s="3">
        <f>VLOOKUP($C297,'Team Fixtures'!$A$2:$Q$21,2,FALSE)</f>
        <v>8.6580086580086577E-2</v>
      </c>
      <c r="AH297" s="3">
        <f>VLOOKUP($C297,'Team Fixtures'!$A$2:$Q$21,12,FALSE)</f>
        <v>0.42328042328042326</v>
      </c>
      <c r="AI297" s="3">
        <f>VLOOKUP($C297,'Team Fixtures'!$A$2:$Q$21,13,FALSE)</f>
        <v>-0.33670033670033667</v>
      </c>
      <c r="AJ297" s="3" t="str">
        <f>VLOOKUP($C297,'Team Fixtures'!$A$2:$Q$21,14,FALSE)</f>
        <v>A</v>
      </c>
      <c r="AK297" s="22">
        <f t="shared" si="91"/>
        <v>0</v>
      </c>
      <c r="AL297" s="5">
        <f t="shared" si="82"/>
        <v>0</v>
      </c>
      <c r="AM297" s="20">
        <f t="shared" si="83"/>
        <v>0</v>
      </c>
      <c r="AN297" s="3">
        <f>VLOOKUP($C297,'Team Fixtures'!$A$2:$Q$21,2,FALSE)</f>
        <v>8.6580086580086577E-2</v>
      </c>
      <c r="AO297" s="3">
        <f>VLOOKUP($C297,'Team Fixtures'!$A$2:$Q$21,16,FALSE)</f>
        <v>0.89678055779750687</v>
      </c>
      <c r="AP297" s="3">
        <f>VLOOKUP($C297,'Team Fixtures'!$A$2:$Q$21,17,FALSE)</f>
        <v>-0.81020047121742034</v>
      </c>
      <c r="AQ297" s="3" t="str">
        <f>VLOOKUP($C297,'Team Fixtures'!$A$2:$V$21,18,FALSE)</f>
        <v>A</v>
      </c>
      <c r="AR297" s="22">
        <f t="shared" si="92"/>
        <v>0</v>
      </c>
      <c r="AS297" s="5">
        <f t="shared" si="84"/>
        <v>0</v>
      </c>
      <c r="AT297" s="20">
        <f t="shared" si="85"/>
        <v>0</v>
      </c>
      <c r="AU297" s="3">
        <f>VLOOKUP($C297,'Team Fixtures'!$A$2:$Q$21,2,FALSE)</f>
        <v>8.6580086580086577E-2</v>
      </c>
      <c r="AV297" s="3">
        <f>VLOOKUP($C297,'Team Fixtures'!$A$2:$V$21,20,FALSE)</f>
        <v>6.3492063492063489E-2</v>
      </c>
      <c r="AW297" s="3">
        <f>VLOOKUP($C297,'Team Fixtures'!$A$2:$V$21,21,FALSE)</f>
        <v>2.3088023088023088E-2</v>
      </c>
      <c r="AX297" s="3" t="str">
        <f>VLOOKUP($C297,'Team Fixtures'!$A$2:$V$21,22,FALSE)</f>
        <v>H</v>
      </c>
      <c r="AY297" s="22">
        <f t="shared" si="93"/>
        <v>0</v>
      </c>
      <c r="AZ297" s="5">
        <f t="shared" si="94"/>
        <v>0</v>
      </c>
      <c r="BA297" s="20">
        <f t="shared" si="86"/>
        <v>0</v>
      </c>
      <c r="BB297" s="15">
        <f t="shared" si="87"/>
        <v>0</v>
      </c>
    </row>
    <row r="298" spans="1:54" x14ac:dyDescent="0.25">
      <c r="A298" t="str">
        <f>'Players Full'!CU298</f>
        <v>Roman Dixon</v>
      </c>
      <c r="B298" t="str">
        <f>VLOOKUP(_xlfn.CONCAT('Players Full'!AK298,'Players Full'!BV298),'Players Summarised'!$A$1:$T$1000,20,0)</f>
        <v>DEF</v>
      </c>
      <c r="C298" t="str">
        <f>VLOOKUP('Players Full'!CF298,Teams!$A$1:$G$21,6,0)</f>
        <v>Everton</v>
      </c>
      <c r="D298">
        <f>'Players Full'!BD298/10</f>
        <v>4</v>
      </c>
      <c r="E298" s="10">
        <f>IFERROR(VLOOKUP($A298,'Starting Lineups'!$A$2:$C$510,3,FALSE),0)</f>
        <v>0</v>
      </c>
      <c r="F298" s="5" t="e">
        <f>VLOOKUP(A298,'Score &amp; Assist'!$A$1:$G$2000,6,0)</f>
        <v>#N/A</v>
      </c>
      <c r="G298" s="5" t="e">
        <f t="shared" si="76"/>
        <v>#N/A</v>
      </c>
      <c r="H298" s="5" t="e">
        <f t="shared" si="88"/>
        <v>#N/A</v>
      </c>
      <c r="I298" s="5" t="e">
        <f>VLOOKUP(A298,'Score &amp; Assist'!$A$1:$G$2000,7,0)</f>
        <v>#N/A</v>
      </c>
      <c r="J298" s="5" t="e">
        <f>VLOOKUP(A298,'Yellow Card'!$C$1:$E$987,3,0)</f>
        <v>#N/A</v>
      </c>
      <c r="K298" s="5">
        <f>VLOOKUP(C298,'Team Clean Sheet'!$C$2:$F$21,4,0)</f>
        <v>0.26778242677824271</v>
      </c>
      <c r="L298" s="5">
        <f>VLOOKUP(C298,'Team Total Goals'!$D$2:$N$21,10,0)</f>
        <v>0.39230769230769225</v>
      </c>
      <c r="M298" s="5">
        <f>VLOOKUP(C298,'Team Total Goals'!$D$2:$N$21,11,0)</f>
        <v>6.4254522769806616E-2</v>
      </c>
      <c r="N298" s="5" t="e">
        <f>VLOOKUP(A298,'Goalkeeper Saves'!$D$2:$N$15,10,0)</f>
        <v>#N/A</v>
      </c>
      <c r="O298" s="5" t="e">
        <f>VLOOKUP(A298,'Goalkeeper Saves'!$D$2:$N$15,11,0)</f>
        <v>#N/A</v>
      </c>
      <c r="P298" s="5">
        <f>IF(B298="DEF",IFERROR(VLOOKUP(A298,'Defensive Contribution - DEF'!A296:H794,8,FALSE),'Defensive Contribution - DEF'!K$2),0)</f>
        <v>0.29152339856241527</v>
      </c>
      <c r="Q298" s="5">
        <f>IF(B298="MID",IFERROR(VLOOKUP(A298,'Defensive Contribution - MID'!A$2:I$500,9,FALSE),'Defensive Contribution - MID'!L$2),0)</f>
        <v>0</v>
      </c>
      <c r="R298" s="22">
        <f t="shared" si="89"/>
        <v>0</v>
      </c>
      <c r="S298" s="5">
        <f t="shared" si="77"/>
        <v>0</v>
      </c>
      <c r="T298" s="20">
        <f t="shared" si="78"/>
        <v>0</v>
      </c>
      <c r="U298" s="3">
        <f>VLOOKUP($C298,'Team Fixtures'!$A$2:$Q$21,2,FALSE)</f>
        <v>8.6580086580086577E-2</v>
      </c>
      <c r="V298" s="3">
        <f>VLOOKUP($C298,'Team Fixtures'!$A$2:$Q$21,4,FALSE)</f>
        <v>0.17316017316017315</v>
      </c>
      <c r="W298" s="3">
        <f>VLOOKUP($C298,'Team Fixtures'!$A$2:$Q$21,5,FALSE)</f>
        <v>-8.6580086580086577E-2</v>
      </c>
      <c r="X298" s="3" t="str">
        <f>VLOOKUP($C298,'Team Fixtures'!$A$2:$Q$21,6,FALSE)</f>
        <v>H</v>
      </c>
      <c r="Y298" s="25">
        <f t="shared" si="79"/>
        <v>0</v>
      </c>
      <c r="Z298" s="3">
        <f>VLOOKUP($C298,'Team Fixtures'!$A$2:$Q$21,2,FALSE)</f>
        <v>8.6580086580086577E-2</v>
      </c>
      <c r="AA298" s="3">
        <f>VLOOKUP($C298,'Team Fixtures'!$A$2:$Q$21,8,FALSE)</f>
        <v>4.5351473922902487E-2</v>
      </c>
      <c r="AB298" s="3">
        <f>VLOOKUP($C298,'Team Fixtures'!$A$2:$Q$21,9,FALSE)</f>
        <v>4.122861265718409E-2</v>
      </c>
      <c r="AC298" s="3" t="str">
        <f>VLOOKUP($C298,'Team Fixtures'!$A$2:$Q$21,10,FALSE)</f>
        <v>A</v>
      </c>
      <c r="AD298" s="22">
        <f t="shared" si="90"/>
        <v>0</v>
      </c>
      <c r="AE298" s="5">
        <f t="shared" si="80"/>
        <v>0</v>
      </c>
      <c r="AF298" s="20">
        <f t="shared" si="81"/>
        <v>0</v>
      </c>
      <c r="AG298" s="3">
        <f>VLOOKUP($C298,'Team Fixtures'!$A$2:$Q$21,2,FALSE)</f>
        <v>8.6580086580086577E-2</v>
      </c>
      <c r="AH298" s="3">
        <f>VLOOKUP($C298,'Team Fixtures'!$A$2:$Q$21,12,FALSE)</f>
        <v>0.42328042328042326</v>
      </c>
      <c r="AI298" s="3">
        <f>VLOOKUP($C298,'Team Fixtures'!$A$2:$Q$21,13,FALSE)</f>
        <v>-0.33670033670033667</v>
      </c>
      <c r="AJ298" s="3" t="str">
        <f>VLOOKUP($C298,'Team Fixtures'!$A$2:$Q$21,14,FALSE)</f>
        <v>A</v>
      </c>
      <c r="AK298" s="22">
        <f t="shared" si="91"/>
        <v>0</v>
      </c>
      <c r="AL298" s="5">
        <f t="shared" si="82"/>
        <v>0</v>
      </c>
      <c r="AM298" s="20">
        <f t="shared" si="83"/>
        <v>0</v>
      </c>
      <c r="AN298" s="3">
        <f>VLOOKUP($C298,'Team Fixtures'!$A$2:$Q$21,2,FALSE)</f>
        <v>8.6580086580086577E-2</v>
      </c>
      <c r="AO298" s="3">
        <f>VLOOKUP($C298,'Team Fixtures'!$A$2:$Q$21,16,FALSE)</f>
        <v>0.89678055779750687</v>
      </c>
      <c r="AP298" s="3">
        <f>VLOOKUP($C298,'Team Fixtures'!$A$2:$Q$21,17,FALSE)</f>
        <v>-0.81020047121742034</v>
      </c>
      <c r="AQ298" s="3" t="str">
        <f>VLOOKUP($C298,'Team Fixtures'!$A$2:$V$21,18,FALSE)</f>
        <v>A</v>
      </c>
      <c r="AR298" s="22">
        <f t="shared" si="92"/>
        <v>0</v>
      </c>
      <c r="AS298" s="5">
        <f t="shared" si="84"/>
        <v>0</v>
      </c>
      <c r="AT298" s="20">
        <f t="shared" si="85"/>
        <v>0</v>
      </c>
      <c r="AU298" s="3">
        <f>VLOOKUP($C298,'Team Fixtures'!$A$2:$Q$21,2,FALSE)</f>
        <v>8.6580086580086577E-2</v>
      </c>
      <c r="AV298" s="3">
        <f>VLOOKUP($C298,'Team Fixtures'!$A$2:$V$21,20,FALSE)</f>
        <v>6.3492063492063489E-2</v>
      </c>
      <c r="AW298" s="3">
        <f>VLOOKUP($C298,'Team Fixtures'!$A$2:$V$21,21,FALSE)</f>
        <v>2.3088023088023088E-2</v>
      </c>
      <c r="AX298" s="3" t="str">
        <f>VLOOKUP($C298,'Team Fixtures'!$A$2:$V$21,22,FALSE)</f>
        <v>H</v>
      </c>
      <c r="AY298" s="22">
        <f t="shared" si="93"/>
        <v>0</v>
      </c>
      <c r="AZ298" s="5">
        <f t="shared" si="94"/>
        <v>0</v>
      </c>
      <c r="BA298" s="20">
        <f t="shared" si="86"/>
        <v>0</v>
      </c>
      <c r="BB298" s="15">
        <f t="shared" si="87"/>
        <v>0</v>
      </c>
    </row>
    <row r="299" spans="1:54" x14ac:dyDescent="0.25">
      <c r="A299" t="str">
        <f>'Players Full'!CU299</f>
        <v>Reece Welch</v>
      </c>
      <c r="B299" t="str">
        <f>VLOOKUP(_xlfn.CONCAT('Players Full'!AK299,'Players Full'!BV299),'Players Summarised'!$A$1:$T$1000,20,0)</f>
        <v>DEF</v>
      </c>
      <c r="C299" t="str">
        <f>VLOOKUP('Players Full'!CF299,Teams!$A$1:$G$21,6,0)</f>
        <v>Everton</v>
      </c>
      <c r="D299">
        <f>'Players Full'!BD299/10</f>
        <v>4</v>
      </c>
      <c r="E299" s="10">
        <f>IFERROR(VLOOKUP($A299,'Starting Lineups'!$A$2:$C$510,3,FALSE),0)</f>
        <v>0</v>
      </c>
      <c r="F299" s="5" t="e">
        <f>VLOOKUP(A299,'Score &amp; Assist'!$A$1:$G$2000,6,0)</f>
        <v>#N/A</v>
      </c>
      <c r="G299" s="5" t="e">
        <f t="shared" si="76"/>
        <v>#N/A</v>
      </c>
      <c r="H299" s="5" t="e">
        <f t="shared" si="88"/>
        <v>#N/A</v>
      </c>
      <c r="I299" s="5" t="e">
        <f>VLOOKUP(A299,'Score &amp; Assist'!$A$1:$G$2000,7,0)</f>
        <v>#N/A</v>
      </c>
      <c r="J299" s="5" t="e">
        <f>VLOOKUP(A299,'Yellow Card'!$C$1:$E$987,3,0)</f>
        <v>#N/A</v>
      </c>
      <c r="K299" s="5">
        <f>VLOOKUP(C299,'Team Clean Sheet'!$C$2:$F$21,4,0)</f>
        <v>0.26778242677824271</v>
      </c>
      <c r="L299" s="5">
        <f>VLOOKUP(C299,'Team Total Goals'!$D$2:$N$21,10,0)</f>
        <v>0.39230769230769225</v>
      </c>
      <c r="M299" s="5">
        <f>VLOOKUP(C299,'Team Total Goals'!$D$2:$N$21,11,0)</f>
        <v>6.4254522769806616E-2</v>
      </c>
      <c r="N299" s="5" t="e">
        <f>VLOOKUP(A299,'Goalkeeper Saves'!$D$2:$N$15,10,0)</f>
        <v>#N/A</v>
      </c>
      <c r="O299" s="5" t="e">
        <f>VLOOKUP(A299,'Goalkeeper Saves'!$D$2:$N$15,11,0)</f>
        <v>#N/A</v>
      </c>
      <c r="P299" s="5">
        <f>IF(B299="DEF",IFERROR(VLOOKUP(A299,'Defensive Contribution - DEF'!A297:H795,8,FALSE),'Defensive Contribution - DEF'!K$2),0)</f>
        <v>0.29152339856241527</v>
      </c>
      <c r="Q299" s="5">
        <f>IF(B299="MID",IFERROR(VLOOKUP(A299,'Defensive Contribution - MID'!A$2:I$500,9,FALSE),'Defensive Contribution - MID'!L$2),0)</f>
        <v>0</v>
      </c>
      <c r="R299" s="22">
        <f t="shared" si="89"/>
        <v>0</v>
      </c>
      <c r="S299" s="5">
        <f t="shared" si="77"/>
        <v>0</v>
      </c>
      <c r="T299" s="20">
        <f t="shared" si="78"/>
        <v>0</v>
      </c>
      <c r="U299" s="3">
        <f>VLOOKUP($C299,'Team Fixtures'!$A$2:$Q$21,2,FALSE)</f>
        <v>8.6580086580086577E-2</v>
      </c>
      <c r="V299" s="3">
        <f>VLOOKUP($C299,'Team Fixtures'!$A$2:$Q$21,4,FALSE)</f>
        <v>0.17316017316017315</v>
      </c>
      <c r="W299" s="3">
        <f>VLOOKUP($C299,'Team Fixtures'!$A$2:$Q$21,5,FALSE)</f>
        <v>-8.6580086580086577E-2</v>
      </c>
      <c r="X299" s="3" t="str">
        <f>VLOOKUP($C299,'Team Fixtures'!$A$2:$Q$21,6,FALSE)</f>
        <v>H</v>
      </c>
      <c r="Y299" s="25">
        <f t="shared" si="79"/>
        <v>0</v>
      </c>
      <c r="Z299" s="3">
        <f>VLOOKUP($C299,'Team Fixtures'!$A$2:$Q$21,2,FALSE)</f>
        <v>8.6580086580086577E-2</v>
      </c>
      <c r="AA299" s="3">
        <f>VLOOKUP($C299,'Team Fixtures'!$A$2:$Q$21,8,FALSE)</f>
        <v>4.5351473922902487E-2</v>
      </c>
      <c r="AB299" s="3">
        <f>VLOOKUP($C299,'Team Fixtures'!$A$2:$Q$21,9,FALSE)</f>
        <v>4.122861265718409E-2</v>
      </c>
      <c r="AC299" s="3" t="str">
        <f>VLOOKUP($C299,'Team Fixtures'!$A$2:$Q$21,10,FALSE)</f>
        <v>A</v>
      </c>
      <c r="AD299" s="22">
        <f t="shared" si="90"/>
        <v>0</v>
      </c>
      <c r="AE299" s="5">
        <f t="shared" si="80"/>
        <v>0</v>
      </c>
      <c r="AF299" s="20">
        <f t="shared" si="81"/>
        <v>0</v>
      </c>
      <c r="AG299" s="3">
        <f>VLOOKUP($C299,'Team Fixtures'!$A$2:$Q$21,2,FALSE)</f>
        <v>8.6580086580086577E-2</v>
      </c>
      <c r="AH299" s="3">
        <f>VLOOKUP($C299,'Team Fixtures'!$A$2:$Q$21,12,FALSE)</f>
        <v>0.42328042328042326</v>
      </c>
      <c r="AI299" s="3">
        <f>VLOOKUP($C299,'Team Fixtures'!$A$2:$Q$21,13,FALSE)</f>
        <v>-0.33670033670033667</v>
      </c>
      <c r="AJ299" s="3" t="str">
        <f>VLOOKUP($C299,'Team Fixtures'!$A$2:$Q$21,14,FALSE)</f>
        <v>A</v>
      </c>
      <c r="AK299" s="22">
        <f t="shared" si="91"/>
        <v>0</v>
      </c>
      <c r="AL299" s="5">
        <f t="shared" si="82"/>
        <v>0</v>
      </c>
      <c r="AM299" s="20">
        <f t="shared" si="83"/>
        <v>0</v>
      </c>
      <c r="AN299" s="3">
        <f>VLOOKUP($C299,'Team Fixtures'!$A$2:$Q$21,2,FALSE)</f>
        <v>8.6580086580086577E-2</v>
      </c>
      <c r="AO299" s="3">
        <f>VLOOKUP($C299,'Team Fixtures'!$A$2:$Q$21,16,FALSE)</f>
        <v>0.89678055779750687</v>
      </c>
      <c r="AP299" s="3">
        <f>VLOOKUP($C299,'Team Fixtures'!$A$2:$Q$21,17,FALSE)</f>
        <v>-0.81020047121742034</v>
      </c>
      <c r="AQ299" s="3" t="str">
        <f>VLOOKUP($C299,'Team Fixtures'!$A$2:$V$21,18,FALSE)</f>
        <v>A</v>
      </c>
      <c r="AR299" s="22">
        <f t="shared" si="92"/>
        <v>0</v>
      </c>
      <c r="AS299" s="5">
        <f t="shared" si="84"/>
        <v>0</v>
      </c>
      <c r="AT299" s="20">
        <f t="shared" si="85"/>
        <v>0</v>
      </c>
      <c r="AU299" s="3">
        <f>VLOOKUP($C299,'Team Fixtures'!$A$2:$Q$21,2,FALSE)</f>
        <v>8.6580086580086577E-2</v>
      </c>
      <c r="AV299" s="3">
        <f>VLOOKUP($C299,'Team Fixtures'!$A$2:$V$21,20,FALSE)</f>
        <v>6.3492063492063489E-2</v>
      </c>
      <c r="AW299" s="3">
        <f>VLOOKUP($C299,'Team Fixtures'!$A$2:$V$21,21,FALSE)</f>
        <v>2.3088023088023088E-2</v>
      </c>
      <c r="AX299" s="3" t="str">
        <f>VLOOKUP($C299,'Team Fixtures'!$A$2:$V$21,22,FALSE)</f>
        <v>H</v>
      </c>
      <c r="AY299" s="22">
        <f t="shared" si="93"/>
        <v>0</v>
      </c>
      <c r="AZ299" s="5">
        <f t="shared" si="94"/>
        <v>0</v>
      </c>
      <c r="BA299" s="20">
        <f t="shared" si="86"/>
        <v>0</v>
      </c>
      <c r="BB299" s="15">
        <f t="shared" si="87"/>
        <v>0</v>
      </c>
    </row>
    <row r="300" spans="1:54" x14ac:dyDescent="0.25">
      <c r="A300" t="str">
        <f>'Players Full'!CU300</f>
        <v>Iliman Ndiaye</v>
      </c>
      <c r="B300" t="str">
        <f>VLOOKUP(_xlfn.CONCAT('Players Full'!AK300,'Players Full'!BV300),'Players Summarised'!$A$1:$T$1000,20,0)</f>
        <v>MID</v>
      </c>
      <c r="C300" t="str">
        <f>VLOOKUP('Players Full'!CF300,Teams!$A$1:$G$21,6,0)</f>
        <v>Everton</v>
      </c>
      <c r="D300">
        <f>'Players Full'!BD300/10</f>
        <v>6.5</v>
      </c>
      <c r="E300" s="10">
        <f>IFERROR(VLOOKUP($A300,'Starting Lineups'!$A$2:$C$510,3,FALSE),0)</f>
        <v>1</v>
      </c>
      <c r="F300" s="5" t="e">
        <f>VLOOKUP(A300,'Score &amp; Assist'!$A$1:$G$2000,6,0)</f>
        <v>#N/A</v>
      </c>
      <c r="G300" s="5" t="e">
        <f t="shared" si="76"/>
        <v>#N/A</v>
      </c>
      <c r="H300" s="5" t="e">
        <f t="shared" si="88"/>
        <v>#N/A</v>
      </c>
      <c r="I300" s="5" t="e">
        <f>VLOOKUP(A300,'Score &amp; Assist'!$A$1:$G$2000,7,0)</f>
        <v>#N/A</v>
      </c>
      <c r="J300" s="5" t="e">
        <f>VLOOKUP(A300,'Yellow Card'!$C$1:$E$987,3,0)</f>
        <v>#N/A</v>
      </c>
      <c r="K300" s="5">
        <f>VLOOKUP(C300,'Team Clean Sheet'!$C$2:$F$21,4,0)</f>
        <v>0.26778242677824271</v>
      </c>
      <c r="L300" s="5">
        <f>VLOOKUP(C300,'Team Total Goals'!$D$2:$N$21,10,0)</f>
        <v>0.39230769230769225</v>
      </c>
      <c r="M300" s="5">
        <f>VLOOKUP(C300,'Team Total Goals'!$D$2:$N$21,11,0)</f>
        <v>6.4254522769806616E-2</v>
      </c>
      <c r="N300" s="5" t="e">
        <f>VLOOKUP(A300,'Goalkeeper Saves'!$D$2:$N$15,10,0)</f>
        <v>#N/A</v>
      </c>
      <c r="O300" s="5" t="e">
        <f>VLOOKUP(A300,'Goalkeeper Saves'!$D$2:$N$15,11,0)</f>
        <v>#N/A</v>
      </c>
      <c r="P300" s="5">
        <f>IF(B300="DEF",IFERROR(VLOOKUP(A300,'Defensive Contribution - DEF'!A298:H796,8,FALSE),'Defensive Contribution - DEF'!K$2),0)</f>
        <v>0</v>
      </c>
      <c r="Q300" s="5">
        <f>IF(B300="MID",IFERROR(VLOOKUP(A300,'Defensive Contribution - MID'!A$2:I$500,9,FALSE),'Defensive Contribution - MID'!L$2),0)</f>
        <v>0.3857500506789166</v>
      </c>
      <c r="R300" s="22">
        <f t="shared" si="89"/>
        <v>3.0392825281360758</v>
      </c>
      <c r="S300" s="5">
        <f t="shared" si="77"/>
        <v>5.0451003626816773E-2</v>
      </c>
      <c r="T300" s="20">
        <f t="shared" si="78"/>
        <v>3.1401845353897095</v>
      </c>
      <c r="U300" s="3">
        <f>VLOOKUP($C300,'Team Fixtures'!$A$2:$Q$21,2,FALSE)</f>
        <v>8.6580086580086577E-2</v>
      </c>
      <c r="V300" s="3">
        <f>VLOOKUP($C300,'Team Fixtures'!$A$2:$Q$21,4,FALSE)</f>
        <v>0.17316017316017315</v>
      </c>
      <c r="W300" s="3">
        <f>VLOOKUP($C300,'Team Fixtures'!$A$2:$Q$21,5,FALSE)</f>
        <v>-8.6580086580086577E-2</v>
      </c>
      <c r="X300" s="3" t="str">
        <f>VLOOKUP($C300,'Team Fixtures'!$A$2:$Q$21,6,FALSE)</f>
        <v>H</v>
      </c>
      <c r="Y300" s="25">
        <f t="shared" si="79"/>
        <v>0.89552002142825893</v>
      </c>
      <c r="Z300" s="3">
        <f>VLOOKUP($C300,'Team Fixtures'!$A$2:$Q$21,2,FALSE)</f>
        <v>8.6580086580086577E-2</v>
      </c>
      <c r="AA300" s="3">
        <f>VLOOKUP($C300,'Team Fixtures'!$A$2:$Q$21,8,FALSE)</f>
        <v>4.5351473922902487E-2</v>
      </c>
      <c r="AB300" s="3">
        <f>VLOOKUP($C300,'Team Fixtures'!$A$2:$Q$21,9,FALSE)</f>
        <v>4.122861265718409E-2</v>
      </c>
      <c r="AC300" s="3" t="str">
        <f>VLOOKUP($C300,'Team Fixtures'!$A$2:$Q$21,10,FALSE)</f>
        <v>A</v>
      </c>
      <c r="AD300" s="22">
        <f t="shared" si="90"/>
        <v>2.6210004668224181</v>
      </c>
      <c r="AE300" s="5">
        <f t="shared" si="80"/>
        <v>4.0612172980596925E-2</v>
      </c>
      <c r="AF300" s="20">
        <f t="shared" si="81"/>
        <v>2.7022248127836117</v>
      </c>
      <c r="AG300" s="3">
        <f>VLOOKUP($C300,'Team Fixtures'!$A$2:$Q$21,2,FALSE)</f>
        <v>8.6580086580086577E-2</v>
      </c>
      <c r="AH300" s="3">
        <f>VLOOKUP($C300,'Team Fixtures'!$A$2:$Q$21,12,FALSE)</f>
        <v>0.42328042328042326</v>
      </c>
      <c r="AI300" s="3">
        <f>VLOOKUP($C300,'Team Fixtures'!$A$2:$Q$21,13,FALSE)</f>
        <v>-0.33670033670033667</v>
      </c>
      <c r="AJ300" s="3" t="str">
        <f>VLOOKUP($C300,'Team Fixtures'!$A$2:$Q$21,14,FALSE)</f>
        <v>A</v>
      </c>
      <c r="AK300" s="22">
        <f t="shared" si="91"/>
        <v>2.615923822710013</v>
      </c>
      <c r="AL300" s="5">
        <f t="shared" si="82"/>
        <v>4.0492760157784927E-2</v>
      </c>
      <c r="AM300" s="20">
        <f t="shared" si="83"/>
        <v>2.6969093430255828</v>
      </c>
      <c r="AN300" s="3">
        <f>VLOOKUP($C300,'Team Fixtures'!$A$2:$Q$21,2,FALSE)</f>
        <v>8.6580086580086577E-2</v>
      </c>
      <c r="AO300" s="3">
        <f>VLOOKUP($C300,'Team Fixtures'!$A$2:$Q$21,16,FALSE)</f>
        <v>0.89678055779750687</v>
      </c>
      <c r="AP300" s="3">
        <f>VLOOKUP($C300,'Team Fixtures'!$A$2:$Q$21,17,FALSE)</f>
        <v>-0.81020047121742034</v>
      </c>
      <c r="AQ300" s="3" t="str">
        <f>VLOOKUP($C300,'Team Fixtures'!$A$2:$V$21,18,FALSE)</f>
        <v>A</v>
      </c>
      <c r="AR300" s="22">
        <f t="shared" si="92"/>
        <v>2.6095633899508774</v>
      </c>
      <c r="AS300" s="5">
        <f t="shared" si="84"/>
        <v>4.0343150058424537E-2</v>
      </c>
      <c r="AT300" s="20">
        <f t="shared" si="85"/>
        <v>2.6902496900677266</v>
      </c>
      <c r="AU300" s="3">
        <f>VLOOKUP($C300,'Team Fixtures'!$A$2:$Q$21,2,FALSE)</f>
        <v>8.6580086580086577E-2</v>
      </c>
      <c r="AV300" s="3">
        <f>VLOOKUP($C300,'Team Fixtures'!$A$2:$V$21,20,FALSE)</f>
        <v>6.3492063492063489E-2</v>
      </c>
      <c r="AW300" s="3">
        <f>VLOOKUP($C300,'Team Fixtures'!$A$2:$V$21,21,FALSE)</f>
        <v>2.3088023088023088E-2</v>
      </c>
      <c r="AX300" s="3" t="str">
        <f>VLOOKUP($C300,'Team Fixtures'!$A$2:$V$21,22,FALSE)</f>
        <v>H</v>
      </c>
      <c r="AY300" s="22">
        <f t="shared" si="93"/>
        <v>3.0407556779548757</v>
      </c>
      <c r="AZ300" s="5">
        <f t="shared" si="94"/>
        <v>5.0485655056854581E-2</v>
      </c>
      <c r="BA300" s="20">
        <f t="shared" si="86"/>
        <v>3.141726988068585</v>
      </c>
      <c r="BB300" s="15">
        <f t="shared" si="87"/>
        <v>10.061240291138372</v>
      </c>
    </row>
    <row r="301" spans="1:54" x14ac:dyDescent="0.25">
      <c r="A301" t="str">
        <f>'Players Full'!CU301</f>
        <v>Dwight McNeil</v>
      </c>
      <c r="B301" t="str">
        <f>VLOOKUP(_xlfn.CONCAT('Players Full'!AK301,'Players Full'!BV301),'Players Summarised'!$A$1:$T$1000,20,0)</f>
        <v>MID</v>
      </c>
      <c r="C301" t="str">
        <f>VLOOKUP('Players Full'!CF301,Teams!$A$1:$G$21,6,0)</f>
        <v>Everton</v>
      </c>
      <c r="D301">
        <f>'Players Full'!BD301/10</f>
        <v>6</v>
      </c>
      <c r="E301" s="10">
        <f>IFERROR(VLOOKUP($A301,'Starting Lineups'!$A$2:$C$510,3,FALSE),0)</f>
        <v>0</v>
      </c>
      <c r="F301" s="5">
        <f>VLOOKUP(A301,'Score &amp; Assist'!$A$1:$G$2000,6,0)</f>
        <v>0.19047619047619047</v>
      </c>
      <c r="G301" s="5">
        <f t="shared" si="76"/>
        <v>0.01</v>
      </c>
      <c r="H301" s="5">
        <f t="shared" si="88"/>
        <v>0</v>
      </c>
      <c r="I301" s="5">
        <f>VLOOKUP(A301,'Score &amp; Assist'!$A$1:$G$2000,7,0)</f>
        <v>0.14652014652014653</v>
      </c>
      <c r="J301" s="5">
        <f>VLOOKUP(A301,'Yellow Card'!$C$1:$E$987,3,0)</f>
        <v>0.11204481792717086</v>
      </c>
      <c r="K301" s="5">
        <f>VLOOKUP(C301,'Team Clean Sheet'!$C$2:$F$21,4,0)</f>
        <v>0.26778242677824271</v>
      </c>
      <c r="L301" s="5">
        <f>VLOOKUP(C301,'Team Total Goals'!$D$2:$N$21,10,0)</f>
        <v>0.39230769230769225</v>
      </c>
      <c r="M301" s="5">
        <f>VLOOKUP(C301,'Team Total Goals'!$D$2:$N$21,11,0)</f>
        <v>6.4254522769806616E-2</v>
      </c>
      <c r="N301" s="5" t="e">
        <f>VLOOKUP(A301,'Goalkeeper Saves'!$D$2:$N$15,10,0)</f>
        <v>#N/A</v>
      </c>
      <c r="O301" s="5" t="e">
        <f>VLOOKUP(A301,'Goalkeeper Saves'!$D$2:$N$15,11,0)</f>
        <v>#N/A</v>
      </c>
      <c r="P301" s="5">
        <f>IF(B301="DEF",IFERROR(VLOOKUP(A301,'Defensive Contribution - DEF'!A299:H797,8,FALSE),'Defensive Contribution - DEF'!K$2),0)</f>
        <v>0</v>
      </c>
      <c r="Q301" s="5">
        <f>IF(B301="MID",IFERROR(VLOOKUP(A301,'Defensive Contribution - MID'!A$2:I$500,9,FALSE),'Defensive Contribution - MID'!L$2),0)</f>
        <v>0.3857500506789166</v>
      </c>
      <c r="R301" s="22">
        <f t="shared" si="89"/>
        <v>0</v>
      </c>
      <c r="S301" s="5">
        <f t="shared" si="77"/>
        <v>0</v>
      </c>
      <c r="T301" s="20">
        <f t="shared" si="78"/>
        <v>0</v>
      </c>
      <c r="U301" s="3">
        <f>VLOOKUP($C301,'Team Fixtures'!$A$2:$Q$21,2,FALSE)</f>
        <v>8.6580086580086577E-2</v>
      </c>
      <c r="V301" s="3">
        <f>VLOOKUP($C301,'Team Fixtures'!$A$2:$Q$21,4,FALSE)</f>
        <v>0.17316017316017315</v>
      </c>
      <c r="W301" s="3">
        <f>VLOOKUP($C301,'Team Fixtures'!$A$2:$Q$21,5,FALSE)</f>
        <v>-8.6580086580086577E-2</v>
      </c>
      <c r="X301" s="3" t="str">
        <f>VLOOKUP($C301,'Team Fixtures'!$A$2:$Q$21,6,FALSE)</f>
        <v>H</v>
      </c>
      <c r="Y301" s="25">
        <f t="shared" si="79"/>
        <v>0</v>
      </c>
      <c r="Z301" s="3">
        <f>VLOOKUP($C301,'Team Fixtures'!$A$2:$Q$21,2,FALSE)</f>
        <v>8.6580086580086577E-2</v>
      </c>
      <c r="AA301" s="3">
        <f>VLOOKUP($C301,'Team Fixtures'!$A$2:$Q$21,8,FALSE)</f>
        <v>4.5351473922902487E-2</v>
      </c>
      <c r="AB301" s="3">
        <f>VLOOKUP($C301,'Team Fixtures'!$A$2:$Q$21,9,FALSE)</f>
        <v>4.122861265718409E-2</v>
      </c>
      <c r="AC301" s="3" t="str">
        <f>VLOOKUP($C301,'Team Fixtures'!$A$2:$Q$21,10,FALSE)</f>
        <v>A</v>
      </c>
      <c r="AD301" s="22">
        <f t="shared" si="90"/>
        <v>0</v>
      </c>
      <c r="AE301" s="5">
        <f t="shared" si="80"/>
        <v>0</v>
      </c>
      <c r="AF301" s="20">
        <f t="shared" si="81"/>
        <v>0</v>
      </c>
      <c r="AG301" s="3">
        <f>VLOOKUP($C301,'Team Fixtures'!$A$2:$Q$21,2,FALSE)</f>
        <v>8.6580086580086577E-2</v>
      </c>
      <c r="AH301" s="3">
        <f>VLOOKUP($C301,'Team Fixtures'!$A$2:$Q$21,12,FALSE)</f>
        <v>0.42328042328042326</v>
      </c>
      <c r="AI301" s="3">
        <f>VLOOKUP($C301,'Team Fixtures'!$A$2:$Q$21,13,FALSE)</f>
        <v>-0.33670033670033667</v>
      </c>
      <c r="AJ301" s="3" t="str">
        <f>VLOOKUP($C301,'Team Fixtures'!$A$2:$Q$21,14,FALSE)</f>
        <v>A</v>
      </c>
      <c r="AK301" s="22">
        <f t="shared" si="91"/>
        <v>0</v>
      </c>
      <c r="AL301" s="5">
        <f t="shared" si="82"/>
        <v>0</v>
      </c>
      <c r="AM301" s="20">
        <f t="shared" si="83"/>
        <v>0</v>
      </c>
      <c r="AN301" s="3">
        <f>VLOOKUP($C301,'Team Fixtures'!$A$2:$Q$21,2,FALSE)</f>
        <v>8.6580086580086577E-2</v>
      </c>
      <c r="AO301" s="3">
        <f>VLOOKUP($C301,'Team Fixtures'!$A$2:$Q$21,16,FALSE)</f>
        <v>0.89678055779750687</v>
      </c>
      <c r="AP301" s="3">
        <f>VLOOKUP($C301,'Team Fixtures'!$A$2:$Q$21,17,FALSE)</f>
        <v>-0.81020047121742034</v>
      </c>
      <c r="AQ301" s="3" t="str">
        <f>VLOOKUP($C301,'Team Fixtures'!$A$2:$V$21,18,FALSE)</f>
        <v>A</v>
      </c>
      <c r="AR301" s="22">
        <f t="shared" si="92"/>
        <v>0</v>
      </c>
      <c r="AS301" s="5">
        <f t="shared" si="84"/>
        <v>0</v>
      </c>
      <c r="AT301" s="20">
        <f t="shared" si="85"/>
        <v>0</v>
      </c>
      <c r="AU301" s="3">
        <f>VLOOKUP($C301,'Team Fixtures'!$A$2:$Q$21,2,FALSE)</f>
        <v>8.6580086580086577E-2</v>
      </c>
      <c r="AV301" s="3">
        <f>VLOOKUP($C301,'Team Fixtures'!$A$2:$V$21,20,FALSE)</f>
        <v>6.3492063492063489E-2</v>
      </c>
      <c r="AW301" s="3">
        <f>VLOOKUP($C301,'Team Fixtures'!$A$2:$V$21,21,FALSE)</f>
        <v>2.3088023088023088E-2</v>
      </c>
      <c r="AX301" s="3" t="str">
        <f>VLOOKUP($C301,'Team Fixtures'!$A$2:$V$21,22,FALSE)</f>
        <v>H</v>
      </c>
      <c r="AY301" s="22">
        <f t="shared" si="93"/>
        <v>0</v>
      </c>
      <c r="AZ301" s="5">
        <f t="shared" si="94"/>
        <v>0</v>
      </c>
      <c r="BA301" s="20">
        <f t="shared" si="86"/>
        <v>0</v>
      </c>
      <c r="BB301" s="15">
        <f t="shared" si="87"/>
        <v>0</v>
      </c>
    </row>
    <row r="302" spans="1:54" x14ac:dyDescent="0.25">
      <c r="A302" t="str">
        <f>'Players Full'!CU302</f>
        <v>Carlos Alcaraz</v>
      </c>
      <c r="B302" t="str">
        <f>VLOOKUP(_xlfn.CONCAT('Players Full'!AK302,'Players Full'!BV302),'Players Summarised'!$A$1:$T$1000,20,0)</f>
        <v>MID</v>
      </c>
      <c r="C302" t="str">
        <f>VLOOKUP('Players Full'!CF302,Teams!$A$1:$G$21,6,0)</f>
        <v>Everton</v>
      </c>
      <c r="D302">
        <f>'Players Full'!BD302/10</f>
        <v>5.5</v>
      </c>
      <c r="E302" s="10">
        <f>IFERROR(VLOOKUP($A302,'Starting Lineups'!$A$2:$C$510,3,FALSE),0)</f>
        <v>1</v>
      </c>
      <c r="F302" s="5">
        <f>VLOOKUP(A302,'Score &amp; Assist'!$A$1:$G$2000,6,0)</f>
        <v>0.19047619047619047</v>
      </c>
      <c r="G302" s="5">
        <f t="shared" si="76"/>
        <v>0.01</v>
      </c>
      <c r="H302" s="5">
        <f t="shared" si="88"/>
        <v>0</v>
      </c>
      <c r="I302" s="5">
        <f>VLOOKUP(A302,'Score &amp; Assist'!$A$1:$G$2000,7,0)</f>
        <v>0.14652014652014653</v>
      </c>
      <c r="J302" s="5">
        <f>VLOOKUP(A302,'Yellow Card'!$C$1:$E$987,3,0)</f>
        <v>0.28011204481792717</v>
      </c>
      <c r="K302" s="5">
        <f>VLOOKUP(C302,'Team Clean Sheet'!$C$2:$F$21,4,0)</f>
        <v>0.26778242677824271</v>
      </c>
      <c r="L302" s="5">
        <f>VLOOKUP(C302,'Team Total Goals'!$D$2:$N$21,10,0)</f>
        <v>0.39230769230769225</v>
      </c>
      <c r="M302" s="5">
        <f>VLOOKUP(C302,'Team Total Goals'!$D$2:$N$21,11,0)</f>
        <v>6.4254522769806616E-2</v>
      </c>
      <c r="N302" s="5" t="e">
        <f>VLOOKUP(A302,'Goalkeeper Saves'!$D$2:$N$15,10,0)</f>
        <v>#N/A</v>
      </c>
      <c r="O302" s="5" t="e">
        <f>VLOOKUP(A302,'Goalkeeper Saves'!$D$2:$N$15,11,0)</f>
        <v>#N/A</v>
      </c>
      <c r="P302" s="5">
        <f>IF(B302="DEF",IFERROR(VLOOKUP(A302,'Defensive Contribution - DEF'!A300:H798,8,FALSE),'Defensive Contribution - DEF'!K$2),0)</f>
        <v>0</v>
      </c>
      <c r="Q302" s="5">
        <f>IF(B302="MID",IFERROR(VLOOKUP(A302,'Defensive Contribution - MID'!A$2:I$500,9,FALSE),'Defensive Contribution - MID'!L$2),0)</f>
        <v>0.99767322955651294</v>
      </c>
      <c r="R302" s="22">
        <f t="shared" si="89"/>
        <v>5.424958233014733</v>
      </c>
      <c r="S302" s="5">
        <f t="shared" si="77"/>
        <v>0.10656686755697256</v>
      </c>
      <c r="T302" s="20">
        <f t="shared" si="78"/>
        <v>5.6380919681286779</v>
      </c>
      <c r="U302" s="3">
        <f>VLOOKUP($C302,'Team Fixtures'!$A$2:$Q$21,2,FALSE)</f>
        <v>8.6580086580086577E-2</v>
      </c>
      <c r="V302" s="3">
        <f>VLOOKUP($C302,'Team Fixtures'!$A$2:$Q$21,4,FALSE)</f>
        <v>0.17316017316017315</v>
      </c>
      <c r="W302" s="3">
        <f>VLOOKUP($C302,'Team Fixtures'!$A$2:$Q$21,5,FALSE)</f>
        <v>-8.6580086580086577E-2</v>
      </c>
      <c r="X302" s="3" t="str">
        <f>VLOOKUP($C302,'Team Fixtures'!$A$2:$Q$21,6,FALSE)</f>
        <v>H</v>
      </c>
      <c r="Y302" s="25">
        <f t="shared" si="79"/>
        <v>1.5984557763559295</v>
      </c>
      <c r="Z302" s="3">
        <f>VLOOKUP($C302,'Team Fixtures'!$A$2:$Q$21,2,FALSE)</f>
        <v>8.6580086580086577E-2</v>
      </c>
      <c r="AA302" s="3">
        <f>VLOOKUP($C302,'Team Fixtures'!$A$2:$Q$21,8,FALSE)</f>
        <v>4.5351473922902487E-2</v>
      </c>
      <c r="AB302" s="3">
        <f>VLOOKUP($C302,'Team Fixtures'!$A$2:$Q$21,9,FALSE)</f>
        <v>4.122861265718409E-2</v>
      </c>
      <c r="AC302" s="3" t="str">
        <f>VLOOKUP($C302,'Team Fixtures'!$A$2:$Q$21,10,FALSE)</f>
        <v>A</v>
      </c>
      <c r="AD302" s="22">
        <f t="shared" si="90"/>
        <v>4.6783469222072682</v>
      </c>
      <c r="AE302" s="5">
        <f t="shared" si="80"/>
        <v>8.9005076304159367E-2</v>
      </c>
      <c r="AF302" s="20">
        <f t="shared" si="81"/>
        <v>4.8563570748155866</v>
      </c>
      <c r="AG302" s="3">
        <f>VLOOKUP($C302,'Team Fixtures'!$A$2:$Q$21,2,FALSE)</f>
        <v>8.6580086580086577E-2</v>
      </c>
      <c r="AH302" s="3">
        <f>VLOOKUP($C302,'Team Fixtures'!$A$2:$Q$21,12,FALSE)</f>
        <v>0.42328042328042326</v>
      </c>
      <c r="AI302" s="3">
        <f>VLOOKUP($C302,'Team Fixtures'!$A$2:$Q$21,13,FALSE)</f>
        <v>-0.33670033670033667</v>
      </c>
      <c r="AJ302" s="3" t="str">
        <f>VLOOKUP($C302,'Team Fixtures'!$A$2:$Q$21,14,FALSE)</f>
        <v>A</v>
      </c>
      <c r="AK302" s="22">
        <f t="shared" si="91"/>
        <v>4.6692853815249782</v>
      </c>
      <c r="AL302" s="5">
        <f t="shared" si="82"/>
        <v>8.8791930744230543E-2</v>
      </c>
      <c r="AM302" s="20">
        <f t="shared" si="83"/>
        <v>4.8468692430134395</v>
      </c>
      <c r="AN302" s="3">
        <f>VLOOKUP($C302,'Team Fixtures'!$A$2:$Q$21,2,FALSE)</f>
        <v>8.6580086580086577E-2</v>
      </c>
      <c r="AO302" s="3">
        <f>VLOOKUP($C302,'Team Fixtures'!$A$2:$Q$21,16,FALSE)</f>
        <v>0.89678055779750687</v>
      </c>
      <c r="AP302" s="3">
        <f>VLOOKUP($C302,'Team Fixtures'!$A$2:$Q$21,17,FALSE)</f>
        <v>-0.81020047121742034</v>
      </c>
      <c r="AQ302" s="3" t="str">
        <f>VLOOKUP($C302,'Team Fixtures'!$A$2:$V$21,18,FALSE)</f>
        <v>A</v>
      </c>
      <c r="AR302" s="22">
        <f t="shared" si="92"/>
        <v>4.6579323461481152</v>
      </c>
      <c r="AS302" s="5">
        <f t="shared" si="84"/>
        <v>8.8524884646095967E-2</v>
      </c>
      <c r="AT302" s="20">
        <f t="shared" si="85"/>
        <v>4.8349821154403072</v>
      </c>
      <c r="AU302" s="3">
        <f>VLOOKUP($C302,'Team Fixtures'!$A$2:$Q$21,2,FALSE)</f>
        <v>8.6580086580086577E-2</v>
      </c>
      <c r="AV302" s="3">
        <f>VLOOKUP($C302,'Team Fixtures'!$A$2:$V$21,20,FALSE)</f>
        <v>6.3492063492063489E-2</v>
      </c>
      <c r="AW302" s="3">
        <f>VLOOKUP($C302,'Team Fixtures'!$A$2:$V$21,21,FALSE)</f>
        <v>2.3088023088023088E-2</v>
      </c>
      <c r="AX302" s="3" t="str">
        <f>VLOOKUP($C302,'Team Fixtures'!$A$2:$V$21,22,FALSE)</f>
        <v>H</v>
      </c>
      <c r="AY302" s="22">
        <f t="shared" si="93"/>
        <v>5.4275877273654487</v>
      </c>
      <c r="AZ302" s="5">
        <f t="shared" si="94"/>
        <v>0.10662871852309008</v>
      </c>
      <c r="BA302" s="20">
        <f t="shared" si="86"/>
        <v>5.6408451644116289</v>
      </c>
      <c r="BB302" s="15">
        <f t="shared" si="87"/>
        <v>18.074382181088154</v>
      </c>
    </row>
    <row r="303" spans="1:54" x14ac:dyDescent="0.25">
      <c r="A303" t="str">
        <f>'Players Full'!CU303</f>
        <v>Idrissa Gueye</v>
      </c>
      <c r="B303" t="str">
        <f>VLOOKUP(_xlfn.CONCAT('Players Full'!AK303,'Players Full'!BV303),'Players Summarised'!$A$1:$T$1000,20,0)</f>
        <v>MID</v>
      </c>
      <c r="C303" t="str">
        <f>VLOOKUP('Players Full'!CF303,Teams!$A$1:$G$21,6,0)</f>
        <v>Everton</v>
      </c>
      <c r="D303">
        <f>'Players Full'!BD303/10</f>
        <v>5.5</v>
      </c>
      <c r="E303" s="10">
        <f>IFERROR(VLOOKUP($A303,'Starting Lineups'!$A$2:$C$510,3,FALSE),0)</f>
        <v>1</v>
      </c>
      <c r="F303" s="5">
        <f>VLOOKUP(A303,'Score &amp; Assist'!$A$1:$G$2000,6,0)</f>
        <v>9.5238095238095233E-2</v>
      </c>
      <c r="G303" s="5">
        <f t="shared" si="76"/>
        <v>0.01</v>
      </c>
      <c r="H303" s="5">
        <f t="shared" si="88"/>
        <v>0</v>
      </c>
      <c r="I303" s="5">
        <f>VLOOKUP(A303,'Score &amp; Assist'!$A$1:$G$2000,7,0)</f>
        <v>5.6022408963585429E-2</v>
      </c>
      <c r="J303" s="5">
        <f>VLOOKUP(A303,'Yellow Card'!$C$1:$E$987,3,0)</f>
        <v>0.23809523809523808</v>
      </c>
      <c r="K303" s="5">
        <f>VLOOKUP(C303,'Team Clean Sheet'!$C$2:$F$21,4,0)</f>
        <v>0.26778242677824271</v>
      </c>
      <c r="L303" s="5">
        <f>VLOOKUP(C303,'Team Total Goals'!$D$2:$N$21,10,0)</f>
        <v>0.39230769230769225</v>
      </c>
      <c r="M303" s="5">
        <f>VLOOKUP(C303,'Team Total Goals'!$D$2:$N$21,11,0)</f>
        <v>6.4254522769806616E-2</v>
      </c>
      <c r="N303" s="5" t="e">
        <f>VLOOKUP(A303,'Goalkeeper Saves'!$D$2:$N$15,10,0)</f>
        <v>#N/A</v>
      </c>
      <c r="O303" s="5" t="e">
        <f>VLOOKUP(A303,'Goalkeeper Saves'!$D$2:$N$15,11,0)</f>
        <v>#N/A</v>
      </c>
      <c r="P303" s="5">
        <f>IF(B303="DEF",IFERROR(VLOOKUP(A303,'Defensive Contribution - DEF'!A301:H799,8,FALSE),'Defensive Contribution - DEF'!K$2),0)</f>
        <v>0</v>
      </c>
      <c r="Q303" s="5">
        <f>IF(B303="MID",IFERROR(VLOOKUP(A303,'Defensive Contribution - MID'!A$2:I$500,9,FALSE),'Defensive Contribution - MID'!L$2),0)</f>
        <v>0.25421689522266933</v>
      </c>
      <c r="R303" s="22">
        <f t="shared" si="89"/>
        <v>3.2323786822095757</v>
      </c>
      <c r="S303" s="5">
        <f t="shared" si="77"/>
        <v>5.4993011362933636E-2</v>
      </c>
      <c r="T303" s="20">
        <f t="shared" si="78"/>
        <v>3.3423647049354428</v>
      </c>
      <c r="U303" s="3">
        <f>VLOOKUP($C303,'Team Fixtures'!$A$2:$Q$21,2,FALSE)</f>
        <v>8.6580086580086577E-2</v>
      </c>
      <c r="V303" s="3">
        <f>VLOOKUP($C303,'Team Fixtures'!$A$2:$Q$21,4,FALSE)</f>
        <v>0.17316017316017315</v>
      </c>
      <c r="W303" s="3">
        <f>VLOOKUP($C303,'Team Fixtures'!$A$2:$Q$21,5,FALSE)</f>
        <v>-8.6580086580086577E-2</v>
      </c>
      <c r="X303" s="3" t="str">
        <f>VLOOKUP($C303,'Team Fixtures'!$A$2:$Q$21,6,FALSE)</f>
        <v>H</v>
      </c>
      <c r="Y303" s="25">
        <f t="shared" si="79"/>
        <v>0.95241551252946421</v>
      </c>
      <c r="Z303" s="3">
        <f>VLOOKUP($C303,'Team Fixtures'!$A$2:$Q$21,2,FALSE)</f>
        <v>8.6580086580086577E-2</v>
      </c>
      <c r="AA303" s="3">
        <f>VLOOKUP($C303,'Team Fixtures'!$A$2:$Q$21,8,FALSE)</f>
        <v>4.5351473922902487E-2</v>
      </c>
      <c r="AB303" s="3">
        <f>VLOOKUP($C303,'Team Fixtures'!$A$2:$Q$21,9,FALSE)</f>
        <v>4.122861265718409E-2</v>
      </c>
      <c r="AC303" s="3" t="str">
        <f>VLOOKUP($C303,'Team Fixtures'!$A$2:$Q$21,10,FALSE)</f>
        <v>A</v>
      </c>
      <c r="AD303" s="22">
        <f t="shared" si="90"/>
        <v>2.7875217116501041</v>
      </c>
      <c r="AE303" s="5">
        <f t="shared" si="80"/>
        <v>4.4529085701433754E-2</v>
      </c>
      <c r="AF303" s="20">
        <f t="shared" si="81"/>
        <v>2.8765798830529716</v>
      </c>
      <c r="AG303" s="3">
        <f>VLOOKUP($C303,'Team Fixtures'!$A$2:$Q$21,2,FALSE)</f>
        <v>8.6580086580086577E-2</v>
      </c>
      <c r="AH303" s="3">
        <f>VLOOKUP($C303,'Team Fixtures'!$A$2:$Q$21,12,FALSE)</f>
        <v>0.42328042328042326</v>
      </c>
      <c r="AI303" s="3">
        <f>VLOOKUP($C303,'Team Fixtures'!$A$2:$Q$21,13,FALSE)</f>
        <v>-0.33670033670033667</v>
      </c>
      <c r="AJ303" s="3" t="str">
        <f>VLOOKUP($C303,'Team Fixtures'!$A$2:$Q$21,14,FALSE)</f>
        <v>A</v>
      </c>
      <c r="AK303" s="22">
        <f t="shared" si="91"/>
        <v>2.782122530740073</v>
      </c>
      <c r="AL303" s="5">
        <f t="shared" si="82"/>
        <v>4.4402086168067997E-2</v>
      </c>
      <c r="AM303" s="20">
        <f t="shared" si="83"/>
        <v>2.8709267030762091</v>
      </c>
      <c r="AN303" s="3">
        <f>VLOOKUP($C303,'Team Fixtures'!$A$2:$Q$21,2,FALSE)</f>
        <v>8.6580086580086577E-2</v>
      </c>
      <c r="AO303" s="3">
        <f>VLOOKUP($C303,'Team Fixtures'!$A$2:$Q$21,16,FALSE)</f>
        <v>0.89678055779750687</v>
      </c>
      <c r="AP303" s="3">
        <f>VLOOKUP($C303,'Team Fixtures'!$A$2:$Q$21,17,FALSE)</f>
        <v>-0.81020047121742034</v>
      </c>
      <c r="AQ303" s="3" t="str">
        <f>VLOOKUP($C303,'Team Fixtures'!$A$2:$V$21,18,FALSE)</f>
        <v>A</v>
      </c>
      <c r="AR303" s="22">
        <f t="shared" si="92"/>
        <v>2.7753579976405898</v>
      </c>
      <c r="AS303" s="5">
        <f t="shared" si="84"/>
        <v>4.4242970820501951E-2</v>
      </c>
      <c r="AT303" s="20">
        <f t="shared" si="85"/>
        <v>2.8638439392815935</v>
      </c>
      <c r="AU303" s="3">
        <f>VLOOKUP($C303,'Team Fixtures'!$A$2:$Q$21,2,FALSE)</f>
        <v>8.6580086580086577E-2</v>
      </c>
      <c r="AV303" s="3">
        <f>VLOOKUP($C303,'Team Fixtures'!$A$2:$V$21,20,FALSE)</f>
        <v>6.3492063492063489E-2</v>
      </c>
      <c r="AW303" s="3">
        <f>VLOOKUP($C303,'Team Fixtures'!$A$2:$V$21,21,FALSE)</f>
        <v>2.3088023088023088E-2</v>
      </c>
      <c r="AX303" s="3" t="str">
        <f>VLOOKUP($C303,'Team Fixtures'!$A$2:$V$21,22,FALSE)</f>
        <v>H</v>
      </c>
      <c r="AY303" s="22">
        <f t="shared" si="93"/>
        <v>3.233945426342741</v>
      </c>
      <c r="AZ303" s="5">
        <f t="shared" si="94"/>
        <v>5.5029864318433958E-2</v>
      </c>
      <c r="BA303" s="20">
        <f t="shared" si="86"/>
        <v>3.3440051549796088</v>
      </c>
      <c r="BB303" s="15">
        <f t="shared" si="87"/>
        <v>10.709822526280535</v>
      </c>
    </row>
    <row r="304" spans="1:54" x14ac:dyDescent="0.25">
      <c r="A304" t="str">
        <f>'Players Full'!CU304</f>
        <v>James Garner</v>
      </c>
      <c r="B304" t="str">
        <f>VLOOKUP(_xlfn.CONCAT('Players Full'!AK304,'Players Full'!BV304),'Players Summarised'!$A$1:$T$1000,20,0)</f>
        <v>MID</v>
      </c>
      <c r="C304" t="str">
        <f>VLOOKUP('Players Full'!CF304,Teams!$A$1:$G$21,6,0)</f>
        <v>Everton</v>
      </c>
      <c r="D304">
        <f>'Players Full'!BD304/10</f>
        <v>5</v>
      </c>
      <c r="E304" s="10">
        <f>IFERROR(VLOOKUP($A304,'Starting Lineups'!$A$2:$C$510,3,FALSE),0)</f>
        <v>1</v>
      </c>
      <c r="F304" s="5">
        <f>VLOOKUP(A304,'Score &amp; Assist'!$A$1:$G$2000,6,0)</f>
        <v>0.11204481792717086</v>
      </c>
      <c r="G304" s="5">
        <f t="shared" si="76"/>
        <v>0.01</v>
      </c>
      <c r="H304" s="5">
        <f t="shared" si="88"/>
        <v>0</v>
      </c>
      <c r="I304" s="5">
        <f>VLOOKUP(A304,'Score &amp; Assist'!$A$1:$G$2000,7,0)</f>
        <v>0.10582010582010581</v>
      </c>
      <c r="J304" s="5">
        <f>VLOOKUP(A304,'Yellow Card'!$C$1:$E$987,3,0)</f>
        <v>0.23809523809523808</v>
      </c>
      <c r="K304" s="5">
        <f>VLOOKUP(C304,'Team Clean Sheet'!$C$2:$F$21,4,0)</f>
        <v>0.26778242677824271</v>
      </c>
      <c r="L304" s="5">
        <f>VLOOKUP(C304,'Team Total Goals'!$D$2:$N$21,10,0)</f>
        <v>0.39230769230769225</v>
      </c>
      <c r="M304" s="5">
        <f>VLOOKUP(C304,'Team Total Goals'!$D$2:$N$21,11,0)</f>
        <v>6.4254522769806616E-2</v>
      </c>
      <c r="N304" s="5" t="e">
        <f>VLOOKUP(A304,'Goalkeeper Saves'!$D$2:$N$15,10,0)</f>
        <v>#N/A</v>
      </c>
      <c r="O304" s="5" t="e">
        <f>VLOOKUP(A304,'Goalkeeper Saves'!$D$2:$N$15,11,0)</f>
        <v>#N/A</v>
      </c>
      <c r="P304" s="5">
        <f>IF(B304="DEF",IFERROR(VLOOKUP(A304,'Defensive Contribution - DEF'!A302:H800,8,FALSE),'Defensive Contribution - DEF'!K$2),0)</f>
        <v>0</v>
      </c>
      <c r="Q304" s="5">
        <f>IF(B304="MID",IFERROR(VLOOKUP(A304,'Defensive Contribution - MID'!A$2:I$500,9,FALSE),'Defensive Contribution - MID'!L$2),0)</f>
        <v>0.3857500506789166</v>
      </c>
      <c r="R304" s="22">
        <f t="shared" si="89"/>
        <v>3.7288716971370088</v>
      </c>
      <c r="S304" s="5">
        <f t="shared" si="77"/>
        <v>6.6671520060056721E-2</v>
      </c>
      <c r="T304" s="20">
        <f t="shared" si="78"/>
        <v>3.8622147372571223</v>
      </c>
      <c r="U304" s="3">
        <f>VLOOKUP($C304,'Team Fixtures'!$A$2:$Q$21,2,FALSE)</f>
        <v>8.6580086580086577E-2</v>
      </c>
      <c r="V304" s="3">
        <f>VLOOKUP($C304,'Team Fixtures'!$A$2:$Q$21,4,FALSE)</f>
        <v>0.17316017316017315</v>
      </c>
      <c r="W304" s="3">
        <f>VLOOKUP($C304,'Team Fixtures'!$A$2:$Q$21,5,FALSE)</f>
        <v>-8.6580086580086577E-2</v>
      </c>
      <c r="X304" s="3" t="str">
        <f>VLOOKUP($C304,'Team Fixtures'!$A$2:$Q$21,6,FALSE)</f>
        <v>H</v>
      </c>
      <c r="Y304" s="25">
        <f t="shared" si="79"/>
        <v>1.0987064319325612</v>
      </c>
      <c r="Z304" s="3">
        <f>VLOOKUP($C304,'Team Fixtures'!$A$2:$Q$21,2,FALSE)</f>
        <v>8.6580086580086577E-2</v>
      </c>
      <c r="AA304" s="3">
        <f>VLOOKUP($C304,'Team Fixtures'!$A$2:$Q$21,8,FALSE)</f>
        <v>4.5351473922902487E-2</v>
      </c>
      <c r="AB304" s="3">
        <f>VLOOKUP($C304,'Team Fixtures'!$A$2:$Q$21,9,FALSE)</f>
        <v>4.122861265718409E-2</v>
      </c>
      <c r="AC304" s="3" t="str">
        <f>VLOOKUP($C304,'Team Fixtures'!$A$2:$Q$21,10,FALSE)</f>
        <v>A</v>
      </c>
      <c r="AD304" s="22">
        <f t="shared" si="90"/>
        <v>3.2156847441592715</v>
      </c>
      <c r="AE304" s="5">
        <f t="shared" si="80"/>
        <v>5.4600336552114381E-2</v>
      </c>
      <c r="AF304" s="20">
        <f t="shared" si="81"/>
        <v>3.3248854172635003</v>
      </c>
      <c r="AG304" s="3">
        <f>VLOOKUP($C304,'Team Fixtures'!$A$2:$Q$21,2,FALSE)</f>
        <v>8.6580086580086577E-2</v>
      </c>
      <c r="AH304" s="3">
        <f>VLOOKUP($C304,'Team Fixtures'!$A$2:$Q$21,12,FALSE)</f>
        <v>0.42328042328042326</v>
      </c>
      <c r="AI304" s="3">
        <f>VLOOKUP($C304,'Team Fixtures'!$A$2:$Q$21,13,FALSE)</f>
        <v>-0.33670033670033667</v>
      </c>
      <c r="AJ304" s="3" t="str">
        <f>VLOOKUP($C304,'Team Fixtures'!$A$2:$Q$21,14,FALSE)</f>
        <v>A</v>
      </c>
      <c r="AK304" s="22">
        <f t="shared" si="91"/>
        <v>3.2094562496471823</v>
      </c>
      <c r="AL304" s="5">
        <f t="shared" si="82"/>
        <v>5.4453829904201029E-2</v>
      </c>
      <c r="AM304" s="20">
        <f t="shared" si="83"/>
        <v>3.3183639094555843</v>
      </c>
      <c r="AN304" s="3">
        <f>VLOOKUP($C304,'Team Fixtures'!$A$2:$Q$21,2,FALSE)</f>
        <v>8.6580086580086577E-2</v>
      </c>
      <c r="AO304" s="3">
        <f>VLOOKUP($C304,'Team Fixtures'!$A$2:$Q$21,16,FALSE)</f>
        <v>0.89678055779750687</v>
      </c>
      <c r="AP304" s="3">
        <f>VLOOKUP($C304,'Team Fixtures'!$A$2:$Q$21,17,FALSE)</f>
        <v>-0.81020047121742034</v>
      </c>
      <c r="AQ304" s="3" t="str">
        <f>VLOOKUP($C304,'Team Fixtures'!$A$2:$V$21,18,FALSE)</f>
        <v>A</v>
      </c>
      <c r="AR304" s="22">
        <f t="shared" si="92"/>
        <v>3.2016526849974594</v>
      </c>
      <c r="AS304" s="5">
        <f t="shared" si="84"/>
        <v>5.427027445651024E-2</v>
      </c>
      <c r="AT304" s="20">
        <f t="shared" si="85"/>
        <v>3.3101932339104798</v>
      </c>
      <c r="AU304" s="3">
        <f>VLOOKUP($C304,'Team Fixtures'!$A$2:$Q$21,2,FALSE)</f>
        <v>8.6580086580086577E-2</v>
      </c>
      <c r="AV304" s="3">
        <f>VLOOKUP($C304,'Team Fixtures'!$A$2:$V$21,20,FALSE)</f>
        <v>6.3492063492063489E-2</v>
      </c>
      <c r="AW304" s="3">
        <f>VLOOKUP($C304,'Team Fixtures'!$A$2:$V$21,21,FALSE)</f>
        <v>2.3088023088023088E-2</v>
      </c>
      <c r="AX304" s="3" t="str">
        <f>VLOOKUP($C304,'Team Fixtures'!$A$2:$V$21,22,FALSE)</f>
        <v>H</v>
      </c>
      <c r="AY304" s="22">
        <f t="shared" si="93"/>
        <v>3.7306790929990621</v>
      </c>
      <c r="AZ304" s="5">
        <f t="shared" si="94"/>
        <v>6.6714033625523944E-2</v>
      </c>
      <c r="BA304" s="20">
        <f t="shared" si="86"/>
        <v>3.8641071602501098</v>
      </c>
      <c r="BB304" s="15">
        <f t="shared" si="87"/>
        <v>12.377471221300816</v>
      </c>
    </row>
    <row r="305" spans="1:54" x14ac:dyDescent="0.25">
      <c r="A305" t="str">
        <f>'Players Full'!CU305</f>
        <v>Tim Iroegbunam</v>
      </c>
      <c r="B305" t="str">
        <f>VLOOKUP(_xlfn.CONCAT('Players Full'!AK305,'Players Full'!BV305),'Players Summarised'!$A$1:$T$1000,20,0)</f>
        <v>MID</v>
      </c>
      <c r="C305" t="str">
        <f>VLOOKUP('Players Full'!CF305,Teams!$A$1:$G$21,6,0)</f>
        <v>Everton</v>
      </c>
      <c r="D305">
        <f>'Players Full'!BD305/10</f>
        <v>5</v>
      </c>
      <c r="E305" s="10">
        <f>IFERROR(VLOOKUP($A305,'Starting Lineups'!$A$2:$C$510,3,FALSE),0)</f>
        <v>0</v>
      </c>
      <c r="F305" s="5" t="e">
        <f>VLOOKUP(A305,'Score &amp; Assist'!$A$1:$G$2000,6,0)</f>
        <v>#N/A</v>
      </c>
      <c r="G305" s="5" t="e">
        <f t="shared" si="76"/>
        <v>#N/A</v>
      </c>
      <c r="H305" s="5" t="e">
        <f t="shared" si="88"/>
        <v>#N/A</v>
      </c>
      <c r="I305" s="5" t="e">
        <f>VLOOKUP(A305,'Score &amp; Assist'!$A$1:$G$2000,7,0)</f>
        <v>#N/A</v>
      </c>
      <c r="J305" s="5" t="e">
        <f>VLOOKUP(A305,'Yellow Card'!$C$1:$E$987,3,0)</f>
        <v>#N/A</v>
      </c>
      <c r="K305" s="5">
        <f>VLOOKUP(C305,'Team Clean Sheet'!$C$2:$F$21,4,0)</f>
        <v>0.26778242677824271</v>
      </c>
      <c r="L305" s="5">
        <f>VLOOKUP(C305,'Team Total Goals'!$D$2:$N$21,10,0)</f>
        <v>0.39230769230769225</v>
      </c>
      <c r="M305" s="5">
        <f>VLOOKUP(C305,'Team Total Goals'!$D$2:$N$21,11,0)</f>
        <v>6.4254522769806616E-2</v>
      </c>
      <c r="N305" s="5" t="e">
        <f>VLOOKUP(A305,'Goalkeeper Saves'!$D$2:$N$15,10,0)</f>
        <v>#N/A</v>
      </c>
      <c r="O305" s="5" t="e">
        <f>VLOOKUP(A305,'Goalkeeper Saves'!$D$2:$N$15,11,0)</f>
        <v>#N/A</v>
      </c>
      <c r="P305" s="5">
        <f>IF(B305="DEF",IFERROR(VLOOKUP(A305,'Defensive Contribution - DEF'!A303:H801,8,FALSE),'Defensive Contribution - DEF'!K$2),0)</f>
        <v>0</v>
      </c>
      <c r="Q305" s="5">
        <f>IF(B305="MID",IFERROR(VLOOKUP(A305,'Defensive Contribution - MID'!A$2:I$500,9,FALSE),'Defensive Contribution - MID'!L$2),0)</f>
        <v>0.88660763611478022</v>
      </c>
      <c r="R305" s="22">
        <f t="shared" si="89"/>
        <v>0</v>
      </c>
      <c r="S305" s="5">
        <f t="shared" si="77"/>
        <v>0</v>
      </c>
      <c r="T305" s="20">
        <f t="shared" si="78"/>
        <v>0</v>
      </c>
      <c r="U305" s="3">
        <f>VLOOKUP($C305,'Team Fixtures'!$A$2:$Q$21,2,FALSE)</f>
        <v>8.6580086580086577E-2</v>
      </c>
      <c r="V305" s="3">
        <f>VLOOKUP($C305,'Team Fixtures'!$A$2:$Q$21,4,FALSE)</f>
        <v>0.17316017316017315</v>
      </c>
      <c r="W305" s="3">
        <f>VLOOKUP($C305,'Team Fixtures'!$A$2:$Q$21,5,FALSE)</f>
        <v>-8.6580086580086577E-2</v>
      </c>
      <c r="X305" s="3" t="str">
        <f>VLOOKUP($C305,'Team Fixtures'!$A$2:$Q$21,6,FALSE)</f>
        <v>H</v>
      </c>
      <c r="Y305" s="25">
        <f t="shared" si="79"/>
        <v>0</v>
      </c>
      <c r="Z305" s="3">
        <f>VLOOKUP($C305,'Team Fixtures'!$A$2:$Q$21,2,FALSE)</f>
        <v>8.6580086580086577E-2</v>
      </c>
      <c r="AA305" s="3">
        <f>VLOOKUP($C305,'Team Fixtures'!$A$2:$Q$21,8,FALSE)</f>
        <v>4.5351473922902487E-2</v>
      </c>
      <c r="AB305" s="3">
        <f>VLOOKUP($C305,'Team Fixtures'!$A$2:$Q$21,9,FALSE)</f>
        <v>4.122861265718409E-2</v>
      </c>
      <c r="AC305" s="3" t="str">
        <f>VLOOKUP($C305,'Team Fixtures'!$A$2:$Q$21,10,FALSE)</f>
        <v>A</v>
      </c>
      <c r="AD305" s="22">
        <f t="shared" si="90"/>
        <v>0</v>
      </c>
      <c r="AE305" s="5">
        <f t="shared" si="80"/>
        <v>0</v>
      </c>
      <c r="AF305" s="20">
        <f t="shared" si="81"/>
        <v>0</v>
      </c>
      <c r="AG305" s="3">
        <f>VLOOKUP($C305,'Team Fixtures'!$A$2:$Q$21,2,FALSE)</f>
        <v>8.6580086580086577E-2</v>
      </c>
      <c r="AH305" s="3">
        <f>VLOOKUP($C305,'Team Fixtures'!$A$2:$Q$21,12,FALSE)</f>
        <v>0.42328042328042326</v>
      </c>
      <c r="AI305" s="3">
        <f>VLOOKUP($C305,'Team Fixtures'!$A$2:$Q$21,13,FALSE)</f>
        <v>-0.33670033670033667</v>
      </c>
      <c r="AJ305" s="3" t="str">
        <f>VLOOKUP($C305,'Team Fixtures'!$A$2:$Q$21,14,FALSE)</f>
        <v>A</v>
      </c>
      <c r="AK305" s="22">
        <f t="shared" si="91"/>
        <v>0</v>
      </c>
      <c r="AL305" s="5">
        <f t="shared" si="82"/>
        <v>0</v>
      </c>
      <c r="AM305" s="20">
        <f t="shared" si="83"/>
        <v>0</v>
      </c>
      <c r="AN305" s="3">
        <f>VLOOKUP($C305,'Team Fixtures'!$A$2:$Q$21,2,FALSE)</f>
        <v>8.6580086580086577E-2</v>
      </c>
      <c r="AO305" s="3">
        <f>VLOOKUP($C305,'Team Fixtures'!$A$2:$Q$21,16,FALSE)</f>
        <v>0.89678055779750687</v>
      </c>
      <c r="AP305" s="3">
        <f>VLOOKUP($C305,'Team Fixtures'!$A$2:$Q$21,17,FALSE)</f>
        <v>-0.81020047121742034</v>
      </c>
      <c r="AQ305" s="3" t="str">
        <f>VLOOKUP($C305,'Team Fixtures'!$A$2:$V$21,18,FALSE)</f>
        <v>A</v>
      </c>
      <c r="AR305" s="22">
        <f t="shared" si="92"/>
        <v>0</v>
      </c>
      <c r="AS305" s="5">
        <f t="shared" si="84"/>
        <v>0</v>
      </c>
      <c r="AT305" s="20">
        <f t="shared" si="85"/>
        <v>0</v>
      </c>
      <c r="AU305" s="3">
        <f>VLOOKUP($C305,'Team Fixtures'!$A$2:$Q$21,2,FALSE)</f>
        <v>8.6580086580086577E-2</v>
      </c>
      <c r="AV305" s="3">
        <f>VLOOKUP($C305,'Team Fixtures'!$A$2:$V$21,20,FALSE)</f>
        <v>6.3492063492063489E-2</v>
      </c>
      <c r="AW305" s="3">
        <f>VLOOKUP($C305,'Team Fixtures'!$A$2:$V$21,21,FALSE)</f>
        <v>2.3088023088023088E-2</v>
      </c>
      <c r="AX305" s="3" t="str">
        <f>VLOOKUP($C305,'Team Fixtures'!$A$2:$V$21,22,FALSE)</f>
        <v>H</v>
      </c>
      <c r="AY305" s="22">
        <f t="shared" si="93"/>
        <v>0</v>
      </c>
      <c r="AZ305" s="5">
        <f t="shared" si="94"/>
        <v>0</v>
      </c>
      <c r="BA305" s="20">
        <f t="shared" si="86"/>
        <v>0</v>
      </c>
      <c r="BB305" s="15">
        <f t="shared" si="87"/>
        <v>0</v>
      </c>
    </row>
    <row r="306" spans="1:54" x14ac:dyDescent="0.25">
      <c r="A306" t="str">
        <f>'Players Full'!CU306</f>
        <v>Harrison Armstrong</v>
      </c>
      <c r="B306" t="str">
        <f>VLOOKUP(_xlfn.CONCAT('Players Full'!AK306,'Players Full'!BV306),'Players Summarised'!$A$1:$T$1000,20,0)</f>
        <v>MID</v>
      </c>
      <c r="C306" t="str">
        <f>VLOOKUP('Players Full'!CF306,Teams!$A$1:$G$21,6,0)</f>
        <v>Everton</v>
      </c>
      <c r="D306">
        <f>'Players Full'!BD306/10</f>
        <v>4.5</v>
      </c>
      <c r="E306" s="10">
        <f>IFERROR(VLOOKUP($A306,'Starting Lineups'!$A$2:$C$510,3,FALSE),0)</f>
        <v>0</v>
      </c>
      <c r="F306" s="5">
        <f>VLOOKUP(A306,'Score &amp; Assist'!$A$1:$G$2000,6,0)</f>
        <v>0.11204481792717086</v>
      </c>
      <c r="G306" s="5">
        <f t="shared" si="76"/>
        <v>0.01</v>
      </c>
      <c r="H306" s="5">
        <f t="shared" si="88"/>
        <v>0</v>
      </c>
      <c r="I306" s="5">
        <f>VLOOKUP(A306,'Score &amp; Assist'!$A$1:$G$2000,7,0)</f>
        <v>7.3260073260073263E-2</v>
      </c>
      <c r="J306" s="5">
        <f>VLOOKUP(A306,'Yellow Card'!$C$1:$E$987,3,0)</f>
        <v>0.23809523809523808</v>
      </c>
      <c r="K306" s="5">
        <f>VLOOKUP(C306,'Team Clean Sheet'!$C$2:$F$21,4,0)</f>
        <v>0.26778242677824271</v>
      </c>
      <c r="L306" s="5">
        <f>VLOOKUP(C306,'Team Total Goals'!$D$2:$N$21,10,0)</f>
        <v>0.39230769230769225</v>
      </c>
      <c r="M306" s="5">
        <f>VLOOKUP(C306,'Team Total Goals'!$D$2:$N$21,11,0)</f>
        <v>6.4254522769806616E-2</v>
      </c>
      <c r="N306" s="5" t="e">
        <f>VLOOKUP(A306,'Goalkeeper Saves'!$D$2:$N$15,10,0)</f>
        <v>#N/A</v>
      </c>
      <c r="O306" s="5" t="e">
        <f>VLOOKUP(A306,'Goalkeeper Saves'!$D$2:$N$15,11,0)</f>
        <v>#N/A</v>
      </c>
      <c r="P306" s="5">
        <f>IF(B306="DEF",IFERROR(VLOOKUP(A306,'Defensive Contribution - DEF'!A304:H802,8,FALSE),'Defensive Contribution - DEF'!K$2),0)</f>
        <v>0</v>
      </c>
      <c r="Q306" s="5">
        <f>IF(B306="MID",IFERROR(VLOOKUP(A306,'Defensive Contribution - MID'!A$2:I$500,9,FALSE),'Defensive Contribution - MID'!L$2),0)</f>
        <v>0.17274783686359907</v>
      </c>
      <c r="R306" s="22">
        <f t="shared" si="89"/>
        <v>0</v>
      </c>
      <c r="S306" s="5">
        <f t="shared" si="77"/>
        <v>0</v>
      </c>
      <c r="T306" s="20">
        <f t="shared" si="78"/>
        <v>0</v>
      </c>
      <c r="U306" s="3">
        <f>VLOOKUP($C306,'Team Fixtures'!$A$2:$Q$21,2,FALSE)</f>
        <v>8.6580086580086577E-2</v>
      </c>
      <c r="V306" s="3">
        <f>VLOOKUP($C306,'Team Fixtures'!$A$2:$Q$21,4,FALSE)</f>
        <v>0.17316017316017315</v>
      </c>
      <c r="W306" s="3">
        <f>VLOOKUP($C306,'Team Fixtures'!$A$2:$Q$21,5,FALSE)</f>
        <v>-8.6580086580086577E-2</v>
      </c>
      <c r="X306" s="3" t="str">
        <f>VLOOKUP($C306,'Team Fixtures'!$A$2:$Q$21,6,FALSE)</f>
        <v>H</v>
      </c>
      <c r="Y306" s="25">
        <f t="shared" si="79"/>
        <v>0</v>
      </c>
      <c r="Z306" s="3">
        <f>VLOOKUP($C306,'Team Fixtures'!$A$2:$Q$21,2,FALSE)</f>
        <v>8.6580086580086577E-2</v>
      </c>
      <c r="AA306" s="3">
        <f>VLOOKUP($C306,'Team Fixtures'!$A$2:$Q$21,8,FALSE)</f>
        <v>4.5351473922902487E-2</v>
      </c>
      <c r="AB306" s="3">
        <f>VLOOKUP($C306,'Team Fixtures'!$A$2:$Q$21,9,FALSE)</f>
        <v>4.122861265718409E-2</v>
      </c>
      <c r="AC306" s="3" t="str">
        <f>VLOOKUP($C306,'Team Fixtures'!$A$2:$Q$21,10,FALSE)</f>
        <v>A</v>
      </c>
      <c r="AD306" s="22">
        <f t="shared" si="90"/>
        <v>0</v>
      </c>
      <c r="AE306" s="5">
        <f t="shared" si="80"/>
        <v>0</v>
      </c>
      <c r="AF306" s="20">
        <f t="shared" si="81"/>
        <v>0</v>
      </c>
      <c r="AG306" s="3">
        <f>VLOOKUP($C306,'Team Fixtures'!$A$2:$Q$21,2,FALSE)</f>
        <v>8.6580086580086577E-2</v>
      </c>
      <c r="AH306" s="3">
        <f>VLOOKUP($C306,'Team Fixtures'!$A$2:$Q$21,12,FALSE)</f>
        <v>0.42328042328042326</v>
      </c>
      <c r="AI306" s="3">
        <f>VLOOKUP($C306,'Team Fixtures'!$A$2:$Q$21,13,FALSE)</f>
        <v>-0.33670033670033667</v>
      </c>
      <c r="AJ306" s="3" t="str">
        <f>VLOOKUP($C306,'Team Fixtures'!$A$2:$Q$21,14,FALSE)</f>
        <v>A</v>
      </c>
      <c r="AK306" s="22">
        <f t="shared" si="91"/>
        <v>0</v>
      </c>
      <c r="AL306" s="5">
        <f t="shared" si="82"/>
        <v>0</v>
      </c>
      <c r="AM306" s="20">
        <f t="shared" si="83"/>
        <v>0</v>
      </c>
      <c r="AN306" s="3">
        <f>VLOOKUP($C306,'Team Fixtures'!$A$2:$Q$21,2,FALSE)</f>
        <v>8.6580086580086577E-2</v>
      </c>
      <c r="AO306" s="3">
        <f>VLOOKUP($C306,'Team Fixtures'!$A$2:$Q$21,16,FALSE)</f>
        <v>0.89678055779750687</v>
      </c>
      <c r="AP306" s="3">
        <f>VLOOKUP($C306,'Team Fixtures'!$A$2:$Q$21,17,FALSE)</f>
        <v>-0.81020047121742034</v>
      </c>
      <c r="AQ306" s="3" t="str">
        <f>VLOOKUP($C306,'Team Fixtures'!$A$2:$V$21,18,FALSE)</f>
        <v>A</v>
      </c>
      <c r="AR306" s="22">
        <f t="shared" si="92"/>
        <v>0</v>
      </c>
      <c r="AS306" s="5">
        <f t="shared" si="84"/>
        <v>0</v>
      </c>
      <c r="AT306" s="20">
        <f t="shared" si="85"/>
        <v>0</v>
      </c>
      <c r="AU306" s="3">
        <f>VLOOKUP($C306,'Team Fixtures'!$A$2:$Q$21,2,FALSE)</f>
        <v>8.6580086580086577E-2</v>
      </c>
      <c r="AV306" s="3">
        <f>VLOOKUP($C306,'Team Fixtures'!$A$2:$V$21,20,FALSE)</f>
        <v>6.3492063492063489E-2</v>
      </c>
      <c r="AW306" s="3">
        <f>VLOOKUP($C306,'Team Fixtures'!$A$2:$V$21,21,FALSE)</f>
        <v>2.3088023088023088E-2</v>
      </c>
      <c r="AX306" s="3" t="str">
        <f>VLOOKUP($C306,'Team Fixtures'!$A$2:$V$21,22,FALSE)</f>
        <v>H</v>
      </c>
      <c r="AY306" s="22">
        <f t="shared" si="93"/>
        <v>0</v>
      </c>
      <c r="AZ306" s="5">
        <f t="shared" si="94"/>
        <v>0</v>
      </c>
      <c r="BA306" s="20">
        <f t="shared" si="86"/>
        <v>0</v>
      </c>
      <c r="BB306" s="15">
        <f t="shared" si="87"/>
        <v>0</v>
      </c>
    </row>
    <row r="307" spans="1:54" x14ac:dyDescent="0.25">
      <c r="A307" t="str">
        <f>'Players Full'!CU307</f>
        <v>Callum Bates</v>
      </c>
      <c r="B307" t="str">
        <f>VLOOKUP(_xlfn.CONCAT('Players Full'!AK307,'Players Full'!BV307),'Players Summarised'!$A$1:$T$1000,20,0)</f>
        <v>MID</v>
      </c>
      <c r="C307" t="str">
        <f>VLOOKUP('Players Full'!CF307,Teams!$A$1:$G$21,6,0)</f>
        <v>Everton</v>
      </c>
      <c r="D307">
        <f>'Players Full'!BD307/10</f>
        <v>4.5</v>
      </c>
      <c r="E307" s="10">
        <f>IFERROR(VLOOKUP($A307,'Starting Lineups'!$A$2:$C$510,3,FALSE),0)</f>
        <v>0</v>
      </c>
      <c r="F307" s="5" t="e">
        <f>VLOOKUP(A307,'Score &amp; Assist'!$A$1:$G$2000,6,0)</f>
        <v>#N/A</v>
      </c>
      <c r="G307" s="5" t="e">
        <f t="shared" si="76"/>
        <v>#N/A</v>
      </c>
      <c r="H307" s="5" t="e">
        <f t="shared" si="88"/>
        <v>#N/A</v>
      </c>
      <c r="I307" s="5" t="e">
        <f>VLOOKUP(A307,'Score &amp; Assist'!$A$1:$G$2000,7,0)</f>
        <v>#N/A</v>
      </c>
      <c r="J307" s="5" t="e">
        <f>VLOOKUP(A307,'Yellow Card'!$C$1:$E$987,3,0)</f>
        <v>#N/A</v>
      </c>
      <c r="K307" s="5">
        <f>VLOOKUP(C307,'Team Clean Sheet'!$C$2:$F$21,4,0)</f>
        <v>0.26778242677824271</v>
      </c>
      <c r="L307" s="5">
        <f>VLOOKUP(C307,'Team Total Goals'!$D$2:$N$21,10,0)</f>
        <v>0.39230769230769225</v>
      </c>
      <c r="M307" s="5">
        <f>VLOOKUP(C307,'Team Total Goals'!$D$2:$N$21,11,0)</f>
        <v>6.4254522769806616E-2</v>
      </c>
      <c r="N307" s="5" t="e">
        <f>VLOOKUP(A307,'Goalkeeper Saves'!$D$2:$N$15,10,0)</f>
        <v>#N/A</v>
      </c>
      <c r="O307" s="5" t="e">
        <f>VLOOKUP(A307,'Goalkeeper Saves'!$D$2:$N$15,11,0)</f>
        <v>#N/A</v>
      </c>
      <c r="P307" s="5">
        <f>IF(B307="DEF",IFERROR(VLOOKUP(A307,'Defensive Contribution - DEF'!A305:H803,8,FALSE),'Defensive Contribution - DEF'!K$2),0)</f>
        <v>0</v>
      </c>
      <c r="Q307" s="5">
        <f>IF(B307="MID",IFERROR(VLOOKUP(A307,'Defensive Contribution - MID'!A$2:I$500,9,FALSE),'Defensive Contribution - MID'!L$2),0)</f>
        <v>0.3857500506789166</v>
      </c>
      <c r="R307" s="22">
        <f t="shared" si="89"/>
        <v>0</v>
      </c>
      <c r="S307" s="5">
        <f t="shared" si="77"/>
        <v>0</v>
      </c>
      <c r="T307" s="20">
        <f t="shared" si="78"/>
        <v>0</v>
      </c>
      <c r="U307" s="3">
        <f>VLOOKUP($C307,'Team Fixtures'!$A$2:$Q$21,2,FALSE)</f>
        <v>8.6580086580086577E-2</v>
      </c>
      <c r="V307" s="3">
        <f>VLOOKUP($C307,'Team Fixtures'!$A$2:$Q$21,4,FALSE)</f>
        <v>0.17316017316017315</v>
      </c>
      <c r="W307" s="3">
        <f>VLOOKUP($C307,'Team Fixtures'!$A$2:$Q$21,5,FALSE)</f>
        <v>-8.6580086580086577E-2</v>
      </c>
      <c r="X307" s="3" t="str">
        <f>VLOOKUP($C307,'Team Fixtures'!$A$2:$Q$21,6,FALSE)</f>
        <v>H</v>
      </c>
      <c r="Y307" s="25">
        <f t="shared" si="79"/>
        <v>0</v>
      </c>
      <c r="Z307" s="3">
        <f>VLOOKUP($C307,'Team Fixtures'!$A$2:$Q$21,2,FALSE)</f>
        <v>8.6580086580086577E-2</v>
      </c>
      <c r="AA307" s="3">
        <f>VLOOKUP($C307,'Team Fixtures'!$A$2:$Q$21,8,FALSE)</f>
        <v>4.5351473922902487E-2</v>
      </c>
      <c r="AB307" s="3">
        <f>VLOOKUP($C307,'Team Fixtures'!$A$2:$Q$21,9,FALSE)</f>
        <v>4.122861265718409E-2</v>
      </c>
      <c r="AC307" s="3" t="str">
        <f>VLOOKUP($C307,'Team Fixtures'!$A$2:$Q$21,10,FALSE)</f>
        <v>A</v>
      </c>
      <c r="AD307" s="22">
        <f t="shared" si="90"/>
        <v>0</v>
      </c>
      <c r="AE307" s="5">
        <f t="shared" si="80"/>
        <v>0</v>
      </c>
      <c r="AF307" s="20">
        <f t="shared" si="81"/>
        <v>0</v>
      </c>
      <c r="AG307" s="3">
        <f>VLOOKUP($C307,'Team Fixtures'!$A$2:$Q$21,2,FALSE)</f>
        <v>8.6580086580086577E-2</v>
      </c>
      <c r="AH307" s="3">
        <f>VLOOKUP($C307,'Team Fixtures'!$A$2:$Q$21,12,FALSE)</f>
        <v>0.42328042328042326</v>
      </c>
      <c r="AI307" s="3">
        <f>VLOOKUP($C307,'Team Fixtures'!$A$2:$Q$21,13,FALSE)</f>
        <v>-0.33670033670033667</v>
      </c>
      <c r="AJ307" s="3" t="str">
        <f>VLOOKUP($C307,'Team Fixtures'!$A$2:$Q$21,14,FALSE)</f>
        <v>A</v>
      </c>
      <c r="AK307" s="22">
        <f t="shared" si="91"/>
        <v>0</v>
      </c>
      <c r="AL307" s="5">
        <f t="shared" si="82"/>
        <v>0</v>
      </c>
      <c r="AM307" s="20">
        <f t="shared" si="83"/>
        <v>0</v>
      </c>
      <c r="AN307" s="3">
        <f>VLOOKUP($C307,'Team Fixtures'!$A$2:$Q$21,2,FALSE)</f>
        <v>8.6580086580086577E-2</v>
      </c>
      <c r="AO307" s="3">
        <f>VLOOKUP($C307,'Team Fixtures'!$A$2:$Q$21,16,FALSE)</f>
        <v>0.89678055779750687</v>
      </c>
      <c r="AP307" s="3">
        <f>VLOOKUP($C307,'Team Fixtures'!$A$2:$Q$21,17,FALSE)</f>
        <v>-0.81020047121742034</v>
      </c>
      <c r="AQ307" s="3" t="str">
        <f>VLOOKUP($C307,'Team Fixtures'!$A$2:$V$21,18,FALSE)</f>
        <v>A</v>
      </c>
      <c r="AR307" s="22">
        <f t="shared" si="92"/>
        <v>0</v>
      </c>
      <c r="AS307" s="5">
        <f t="shared" si="84"/>
        <v>0</v>
      </c>
      <c r="AT307" s="20">
        <f t="shared" si="85"/>
        <v>0</v>
      </c>
      <c r="AU307" s="3">
        <f>VLOOKUP($C307,'Team Fixtures'!$A$2:$Q$21,2,FALSE)</f>
        <v>8.6580086580086577E-2</v>
      </c>
      <c r="AV307" s="3">
        <f>VLOOKUP($C307,'Team Fixtures'!$A$2:$V$21,20,FALSE)</f>
        <v>6.3492063492063489E-2</v>
      </c>
      <c r="AW307" s="3">
        <f>VLOOKUP($C307,'Team Fixtures'!$A$2:$V$21,21,FALSE)</f>
        <v>2.3088023088023088E-2</v>
      </c>
      <c r="AX307" s="3" t="str">
        <f>VLOOKUP($C307,'Team Fixtures'!$A$2:$V$21,22,FALSE)</f>
        <v>H</v>
      </c>
      <c r="AY307" s="22">
        <f t="shared" si="93"/>
        <v>0</v>
      </c>
      <c r="AZ307" s="5">
        <f t="shared" si="94"/>
        <v>0</v>
      </c>
      <c r="BA307" s="20">
        <f t="shared" si="86"/>
        <v>0</v>
      </c>
      <c r="BB307" s="15">
        <f t="shared" si="87"/>
        <v>0</v>
      </c>
    </row>
    <row r="308" spans="1:54" x14ac:dyDescent="0.25">
      <c r="A308" t="str">
        <f>'Players Full'!CU308</f>
        <v>Coby Ebere</v>
      </c>
      <c r="B308" t="str">
        <f>VLOOKUP(_xlfn.CONCAT('Players Full'!AK308,'Players Full'!BV308),'Players Summarised'!$A$1:$T$1000,20,0)</f>
        <v>MID</v>
      </c>
      <c r="C308" t="str">
        <f>VLOOKUP('Players Full'!CF308,Teams!$A$1:$G$21,6,0)</f>
        <v>Everton</v>
      </c>
      <c r="D308">
        <f>'Players Full'!BD308/10</f>
        <v>4.5</v>
      </c>
      <c r="E308" s="10">
        <f>IFERROR(VLOOKUP($A308,'Starting Lineups'!$A$2:$C$510,3,FALSE),0)</f>
        <v>0</v>
      </c>
      <c r="F308" s="5" t="e">
        <f>VLOOKUP(A308,'Score &amp; Assist'!$A$1:$G$2000,6,0)</f>
        <v>#N/A</v>
      </c>
      <c r="G308" s="5" t="e">
        <f t="shared" si="76"/>
        <v>#N/A</v>
      </c>
      <c r="H308" s="5" t="e">
        <f t="shared" si="88"/>
        <v>#N/A</v>
      </c>
      <c r="I308" s="5" t="e">
        <f>VLOOKUP(A308,'Score &amp; Assist'!$A$1:$G$2000,7,0)</f>
        <v>#N/A</v>
      </c>
      <c r="J308" s="5" t="e">
        <f>VLOOKUP(A308,'Yellow Card'!$C$1:$E$987,3,0)</f>
        <v>#N/A</v>
      </c>
      <c r="K308" s="5">
        <f>VLOOKUP(C308,'Team Clean Sheet'!$C$2:$F$21,4,0)</f>
        <v>0.26778242677824271</v>
      </c>
      <c r="L308" s="5">
        <f>VLOOKUP(C308,'Team Total Goals'!$D$2:$N$21,10,0)</f>
        <v>0.39230769230769225</v>
      </c>
      <c r="M308" s="5">
        <f>VLOOKUP(C308,'Team Total Goals'!$D$2:$N$21,11,0)</f>
        <v>6.4254522769806616E-2</v>
      </c>
      <c r="N308" s="5" t="e">
        <f>VLOOKUP(A308,'Goalkeeper Saves'!$D$2:$N$15,10,0)</f>
        <v>#N/A</v>
      </c>
      <c r="O308" s="5" t="e">
        <f>VLOOKUP(A308,'Goalkeeper Saves'!$D$2:$N$15,11,0)</f>
        <v>#N/A</v>
      </c>
      <c r="P308" s="5">
        <f>IF(B308="DEF",IFERROR(VLOOKUP(A308,'Defensive Contribution - DEF'!A306:H804,8,FALSE),'Defensive Contribution - DEF'!K$2),0)</f>
        <v>0</v>
      </c>
      <c r="Q308" s="5">
        <f>IF(B308="MID",IFERROR(VLOOKUP(A308,'Defensive Contribution - MID'!A$2:I$500,9,FALSE),'Defensive Contribution - MID'!L$2),0)</f>
        <v>0.3857500506789166</v>
      </c>
      <c r="R308" s="22">
        <f t="shared" si="89"/>
        <v>0</v>
      </c>
      <c r="S308" s="5">
        <f t="shared" si="77"/>
        <v>0</v>
      </c>
      <c r="T308" s="20">
        <f t="shared" si="78"/>
        <v>0</v>
      </c>
      <c r="U308" s="3">
        <f>VLOOKUP($C308,'Team Fixtures'!$A$2:$Q$21,2,FALSE)</f>
        <v>8.6580086580086577E-2</v>
      </c>
      <c r="V308" s="3">
        <f>VLOOKUP($C308,'Team Fixtures'!$A$2:$Q$21,4,FALSE)</f>
        <v>0.17316017316017315</v>
      </c>
      <c r="W308" s="3">
        <f>VLOOKUP($C308,'Team Fixtures'!$A$2:$Q$21,5,FALSE)</f>
        <v>-8.6580086580086577E-2</v>
      </c>
      <c r="X308" s="3" t="str">
        <f>VLOOKUP($C308,'Team Fixtures'!$A$2:$Q$21,6,FALSE)</f>
        <v>H</v>
      </c>
      <c r="Y308" s="25">
        <f t="shared" si="79"/>
        <v>0</v>
      </c>
      <c r="Z308" s="3">
        <f>VLOOKUP($C308,'Team Fixtures'!$A$2:$Q$21,2,FALSE)</f>
        <v>8.6580086580086577E-2</v>
      </c>
      <c r="AA308" s="3">
        <f>VLOOKUP($C308,'Team Fixtures'!$A$2:$Q$21,8,FALSE)</f>
        <v>4.5351473922902487E-2</v>
      </c>
      <c r="AB308" s="3">
        <f>VLOOKUP($C308,'Team Fixtures'!$A$2:$Q$21,9,FALSE)</f>
        <v>4.122861265718409E-2</v>
      </c>
      <c r="AC308" s="3" t="str">
        <f>VLOOKUP($C308,'Team Fixtures'!$A$2:$Q$21,10,FALSE)</f>
        <v>A</v>
      </c>
      <c r="AD308" s="22">
        <f t="shared" si="90"/>
        <v>0</v>
      </c>
      <c r="AE308" s="5">
        <f t="shared" si="80"/>
        <v>0</v>
      </c>
      <c r="AF308" s="20">
        <f t="shared" si="81"/>
        <v>0</v>
      </c>
      <c r="AG308" s="3">
        <f>VLOOKUP($C308,'Team Fixtures'!$A$2:$Q$21,2,FALSE)</f>
        <v>8.6580086580086577E-2</v>
      </c>
      <c r="AH308" s="3">
        <f>VLOOKUP($C308,'Team Fixtures'!$A$2:$Q$21,12,FALSE)</f>
        <v>0.42328042328042326</v>
      </c>
      <c r="AI308" s="3">
        <f>VLOOKUP($C308,'Team Fixtures'!$A$2:$Q$21,13,FALSE)</f>
        <v>-0.33670033670033667</v>
      </c>
      <c r="AJ308" s="3" t="str">
        <f>VLOOKUP($C308,'Team Fixtures'!$A$2:$Q$21,14,FALSE)</f>
        <v>A</v>
      </c>
      <c r="AK308" s="22">
        <f t="shared" si="91"/>
        <v>0</v>
      </c>
      <c r="AL308" s="5">
        <f t="shared" si="82"/>
        <v>0</v>
      </c>
      <c r="AM308" s="20">
        <f t="shared" si="83"/>
        <v>0</v>
      </c>
      <c r="AN308" s="3">
        <f>VLOOKUP($C308,'Team Fixtures'!$A$2:$Q$21,2,FALSE)</f>
        <v>8.6580086580086577E-2</v>
      </c>
      <c r="AO308" s="3">
        <f>VLOOKUP($C308,'Team Fixtures'!$A$2:$Q$21,16,FALSE)</f>
        <v>0.89678055779750687</v>
      </c>
      <c r="AP308" s="3">
        <f>VLOOKUP($C308,'Team Fixtures'!$A$2:$Q$21,17,FALSE)</f>
        <v>-0.81020047121742034</v>
      </c>
      <c r="AQ308" s="3" t="str">
        <f>VLOOKUP($C308,'Team Fixtures'!$A$2:$V$21,18,FALSE)</f>
        <v>A</v>
      </c>
      <c r="AR308" s="22">
        <f t="shared" si="92"/>
        <v>0</v>
      </c>
      <c r="AS308" s="5">
        <f t="shared" si="84"/>
        <v>0</v>
      </c>
      <c r="AT308" s="20">
        <f t="shared" si="85"/>
        <v>0</v>
      </c>
      <c r="AU308" s="3">
        <f>VLOOKUP($C308,'Team Fixtures'!$A$2:$Q$21,2,FALSE)</f>
        <v>8.6580086580086577E-2</v>
      </c>
      <c r="AV308" s="3">
        <f>VLOOKUP($C308,'Team Fixtures'!$A$2:$V$21,20,FALSE)</f>
        <v>6.3492063492063489E-2</v>
      </c>
      <c r="AW308" s="3">
        <f>VLOOKUP($C308,'Team Fixtures'!$A$2:$V$21,21,FALSE)</f>
        <v>2.3088023088023088E-2</v>
      </c>
      <c r="AX308" s="3" t="str">
        <f>VLOOKUP($C308,'Team Fixtures'!$A$2:$V$21,22,FALSE)</f>
        <v>H</v>
      </c>
      <c r="AY308" s="22">
        <f t="shared" si="93"/>
        <v>0</v>
      </c>
      <c r="AZ308" s="5">
        <f t="shared" si="94"/>
        <v>0</v>
      </c>
      <c r="BA308" s="20">
        <f t="shared" si="86"/>
        <v>0</v>
      </c>
      <c r="BB308" s="15">
        <f t="shared" si="87"/>
        <v>0</v>
      </c>
    </row>
    <row r="309" spans="1:54" x14ac:dyDescent="0.25">
      <c r="A309" t="str">
        <f>'Players Full'!CU309</f>
        <v>Isaac Heath</v>
      </c>
      <c r="B309" t="str">
        <f>VLOOKUP(_xlfn.CONCAT('Players Full'!AK309,'Players Full'!BV309),'Players Summarised'!$A$1:$T$1000,20,0)</f>
        <v>MID</v>
      </c>
      <c r="C309" t="str">
        <f>VLOOKUP('Players Full'!CF309,Teams!$A$1:$G$21,6,0)</f>
        <v>Everton</v>
      </c>
      <c r="D309">
        <f>'Players Full'!BD309/10</f>
        <v>4.5</v>
      </c>
      <c r="E309" s="10">
        <f>IFERROR(VLOOKUP($A309,'Starting Lineups'!$A$2:$C$510,3,FALSE),0)</f>
        <v>0</v>
      </c>
      <c r="F309" s="5">
        <f>VLOOKUP(A309,'Score &amp; Assist'!$A$1:$G$2000,6,0)</f>
        <v>0.17316017316017315</v>
      </c>
      <c r="G309" s="5">
        <f t="shared" si="76"/>
        <v>0.01</v>
      </c>
      <c r="H309" s="5">
        <f t="shared" si="88"/>
        <v>0</v>
      </c>
      <c r="I309" s="5">
        <f>VLOOKUP(A309,'Score &amp; Assist'!$A$1:$G$2000,7,0)</f>
        <v>6.3492063492063489E-2</v>
      </c>
      <c r="J309" s="5">
        <f>VLOOKUP(A309,'Yellow Card'!$C$1:$E$987,3,0)</f>
        <v>0.21164021164021163</v>
      </c>
      <c r="K309" s="5">
        <f>VLOOKUP(C309,'Team Clean Sheet'!$C$2:$F$21,4,0)</f>
        <v>0.26778242677824271</v>
      </c>
      <c r="L309" s="5">
        <f>VLOOKUP(C309,'Team Total Goals'!$D$2:$N$21,10,0)</f>
        <v>0.39230769230769225</v>
      </c>
      <c r="M309" s="5">
        <f>VLOOKUP(C309,'Team Total Goals'!$D$2:$N$21,11,0)</f>
        <v>6.4254522769806616E-2</v>
      </c>
      <c r="N309" s="5" t="e">
        <f>VLOOKUP(A309,'Goalkeeper Saves'!$D$2:$N$15,10,0)</f>
        <v>#N/A</v>
      </c>
      <c r="O309" s="5" t="e">
        <f>VLOOKUP(A309,'Goalkeeper Saves'!$D$2:$N$15,11,0)</f>
        <v>#N/A</v>
      </c>
      <c r="P309" s="5">
        <f>IF(B309="DEF",IFERROR(VLOOKUP(A309,'Defensive Contribution - DEF'!A307:H805,8,FALSE),'Defensive Contribution - DEF'!K$2),0)</f>
        <v>0</v>
      </c>
      <c r="Q309" s="5">
        <f>IF(B309="MID",IFERROR(VLOOKUP(A309,'Defensive Contribution - MID'!A$2:I$500,9,FALSE),'Defensive Contribution - MID'!L$2),0)</f>
        <v>0.3857500506789166</v>
      </c>
      <c r="R309" s="22">
        <f t="shared" si="89"/>
        <v>0</v>
      </c>
      <c r="S309" s="5">
        <f t="shared" si="77"/>
        <v>0</v>
      </c>
      <c r="T309" s="20">
        <f t="shared" si="78"/>
        <v>0</v>
      </c>
      <c r="U309" s="3">
        <f>VLOOKUP($C309,'Team Fixtures'!$A$2:$Q$21,2,FALSE)</f>
        <v>8.6580086580086577E-2</v>
      </c>
      <c r="V309" s="3">
        <f>VLOOKUP($C309,'Team Fixtures'!$A$2:$Q$21,4,FALSE)</f>
        <v>0.17316017316017315</v>
      </c>
      <c r="W309" s="3">
        <f>VLOOKUP($C309,'Team Fixtures'!$A$2:$Q$21,5,FALSE)</f>
        <v>-8.6580086580086577E-2</v>
      </c>
      <c r="X309" s="3" t="str">
        <f>VLOOKUP($C309,'Team Fixtures'!$A$2:$Q$21,6,FALSE)</f>
        <v>H</v>
      </c>
      <c r="Y309" s="25">
        <f t="shared" si="79"/>
        <v>0</v>
      </c>
      <c r="Z309" s="3">
        <f>VLOOKUP($C309,'Team Fixtures'!$A$2:$Q$21,2,FALSE)</f>
        <v>8.6580086580086577E-2</v>
      </c>
      <c r="AA309" s="3">
        <f>VLOOKUP($C309,'Team Fixtures'!$A$2:$Q$21,8,FALSE)</f>
        <v>4.5351473922902487E-2</v>
      </c>
      <c r="AB309" s="3">
        <f>VLOOKUP($C309,'Team Fixtures'!$A$2:$Q$21,9,FALSE)</f>
        <v>4.122861265718409E-2</v>
      </c>
      <c r="AC309" s="3" t="str">
        <f>VLOOKUP($C309,'Team Fixtures'!$A$2:$Q$21,10,FALSE)</f>
        <v>A</v>
      </c>
      <c r="AD309" s="22">
        <f t="shared" si="90"/>
        <v>0</v>
      </c>
      <c r="AE309" s="5">
        <f t="shared" si="80"/>
        <v>0</v>
      </c>
      <c r="AF309" s="20">
        <f t="shared" si="81"/>
        <v>0</v>
      </c>
      <c r="AG309" s="3">
        <f>VLOOKUP($C309,'Team Fixtures'!$A$2:$Q$21,2,FALSE)</f>
        <v>8.6580086580086577E-2</v>
      </c>
      <c r="AH309" s="3">
        <f>VLOOKUP($C309,'Team Fixtures'!$A$2:$Q$21,12,FALSE)</f>
        <v>0.42328042328042326</v>
      </c>
      <c r="AI309" s="3">
        <f>VLOOKUP($C309,'Team Fixtures'!$A$2:$Q$21,13,FALSE)</f>
        <v>-0.33670033670033667</v>
      </c>
      <c r="AJ309" s="3" t="str">
        <f>VLOOKUP($C309,'Team Fixtures'!$A$2:$Q$21,14,FALSE)</f>
        <v>A</v>
      </c>
      <c r="AK309" s="22">
        <f t="shared" si="91"/>
        <v>0</v>
      </c>
      <c r="AL309" s="5">
        <f t="shared" si="82"/>
        <v>0</v>
      </c>
      <c r="AM309" s="20">
        <f t="shared" si="83"/>
        <v>0</v>
      </c>
      <c r="AN309" s="3">
        <f>VLOOKUP($C309,'Team Fixtures'!$A$2:$Q$21,2,FALSE)</f>
        <v>8.6580086580086577E-2</v>
      </c>
      <c r="AO309" s="3">
        <f>VLOOKUP($C309,'Team Fixtures'!$A$2:$Q$21,16,FALSE)</f>
        <v>0.89678055779750687</v>
      </c>
      <c r="AP309" s="3">
        <f>VLOOKUP($C309,'Team Fixtures'!$A$2:$Q$21,17,FALSE)</f>
        <v>-0.81020047121742034</v>
      </c>
      <c r="AQ309" s="3" t="str">
        <f>VLOOKUP($C309,'Team Fixtures'!$A$2:$V$21,18,FALSE)</f>
        <v>A</v>
      </c>
      <c r="AR309" s="22">
        <f t="shared" si="92"/>
        <v>0</v>
      </c>
      <c r="AS309" s="5">
        <f t="shared" si="84"/>
        <v>0</v>
      </c>
      <c r="AT309" s="20">
        <f t="shared" si="85"/>
        <v>0</v>
      </c>
      <c r="AU309" s="3">
        <f>VLOOKUP($C309,'Team Fixtures'!$A$2:$Q$21,2,FALSE)</f>
        <v>8.6580086580086577E-2</v>
      </c>
      <c r="AV309" s="3">
        <f>VLOOKUP($C309,'Team Fixtures'!$A$2:$V$21,20,FALSE)</f>
        <v>6.3492063492063489E-2</v>
      </c>
      <c r="AW309" s="3">
        <f>VLOOKUP($C309,'Team Fixtures'!$A$2:$V$21,21,FALSE)</f>
        <v>2.3088023088023088E-2</v>
      </c>
      <c r="AX309" s="3" t="str">
        <f>VLOOKUP($C309,'Team Fixtures'!$A$2:$V$21,22,FALSE)</f>
        <v>H</v>
      </c>
      <c r="AY309" s="22">
        <f t="shared" si="93"/>
        <v>0</v>
      </c>
      <c r="AZ309" s="5">
        <f t="shared" si="94"/>
        <v>0</v>
      </c>
      <c r="BA309" s="20">
        <f t="shared" si="86"/>
        <v>0</v>
      </c>
      <c r="BB309" s="15">
        <f t="shared" si="87"/>
        <v>0</v>
      </c>
    </row>
    <row r="310" spans="1:54" x14ac:dyDescent="0.25">
      <c r="A310" t="str">
        <f>'Players Full'!CU310</f>
        <v>Jenson Metcalfe</v>
      </c>
      <c r="B310" t="str">
        <f>VLOOKUP(_xlfn.CONCAT('Players Full'!AK310,'Players Full'!BV310),'Players Summarised'!$A$1:$T$1000,20,0)</f>
        <v>MID</v>
      </c>
      <c r="C310" t="str">
        <f>VLOOKUP('Players Full'!CF310,Teams!$A$1:$G$21,6,0)</f>
        <v>Everton</v>
      </c>
      <c r="D310">
        <f>'Players Full'!BD310/10</f>
        <v>4.5</v>
      </c>
      <c r="E310" s="10">
        <f>IFERROR(VLOOKUP($A310,'Starting Lineups'!$A$2:$C$510,3,FALSE),0)</f>
        <v>0</v>
      </c>
      <c r="F310" s="5" t="e">
        <f>VLOOKUP(A310,'Score &amp; Assist'!$A$1:$G$2000,6,0)</f>
        <v>#N/A</v>
      </c>
      <c r="G310" s="5" t="e">
        <f t="shared" si="76"/>
        <v>#N/A</v>
      </c>
      <c r="H310" s="5" t="e">
        <f t="shared" si="88"/>
        <v>#N/A</v>
      </c>
      <c r="I310" s="5" t="e">
        <f>VLOOKUP(A310,'Score &amp; Assist'!$A$1:$G$2000,7,0)</f>
        <v>#N/A</v>
      </c>
      <c r="J310" s="5" t="e">
        <f>VLOOKUP(A310,'Yellow Card'!$C$1:$E$987,3,0)</f>
        <v>#N/A</v>
      </c>
      <c r="K310" s="5">
        <f>VLOOKUP(C310,'Team Clean Sheet'!$C$2:$F$21,4,0)</f>
        <v>0.26778242677824271</v>
      </c>
      <c r="L310" s="5">
        <f>VLOOKUP(C310,'Team Total Goals'!$D$2:$N$21,10,0)</f>
        <v>0.39230769230769225</v>
      </c>
      <c r="M310" s="5">
        <f>VLOOKUP(C310,'Team Total Goals'!$D$2:$N$21,11,0)</f>
        <v>6.4254522769806616E-2</v>
      </c>
      <c r="N310" s="5" t="e">
        <f>VLOOKUP(A310,'Goalkeeper Saves'!$D$2:$N$15,10,0)</f>
        <v>#N/A</v>
      </c>
      <c r="O310" s="5" t="e">
        <f>VLOOKUP(A310,'Goalkeeper Saves'!$D$2:$N$15,11,0)</f>
        <v>#N/A</v>
      </c>
      <c r="P310" s="5">
        <f>IF(B310="DEF",IFERROR(VLOOKUP(A310,'Defensive Contribution - DEF'!A308:H806,8,FALSE),'Defensive Contribution - DEF'!K$2),0)</f>
        <v>0</v>
      </c>
      <c r="Q310" s="5">
        <f>IF(B310="MID",IFERROR(VLOOKUP(A310,'Defensive Contribution - MID'!A$2:I$500,9,FALSE),'Defensive Contribution - MID'!L$2),0)</f>
        <v>0.3857500506789166</v>
      </c>
      <c r="R310" s="22">
        <f t="shared" si="89"/>
        <v>0</v>
      </c>
      <c r="S310" s="5">
        <f t="shared" si="77"/>
        <v>0</v>
      </c>
      <c r="T310" s="20">
        <f t="shared" si="78"/>
        <v>0</v>
      </c>
      <c r="U310" s="3">
        <f>VLOOKUP($C310,'Team Fixtures'!$A$2:$Q$21,2,FALSE)</f>
        <v>8.6580086580086577E-2</v>
      </c>
      <c r="V310" s="3">
        <f>VLOOKUP($C310,'Team Fixtures'!$A$2:$Q$21,4,FALSE)</f>
        <v>0.17316017316017315</v>
      </c>
      <c r="W310" s="3">
        <f>VLOOKUP($C310,'Team Fixtures'!$A$2:$Q$21,5,FALSE)</f>
        <v>-8.6580086580086577E-2</v>
      </c>
      <c r="X310" s="3" t="str">
        <f>VLOOKUP($C310,'Team Fixtures'!$A$2:$Q$21,6,FALSE)</f>
        <v>H</v>
      </c>
      <c r="Y310" s="25">
        <f t="shared" si="79"/>
        <v>0</v>
      </c>
      <c r="Z310" s="3">
        <f>VLOOKUP($C310,'Team Fixtures'!$A$2:$Q$21,2,FALSE)</f>
        <v>8.6580086580086577E-2</v>
      </c>
      <c r="AA310" s="3">
        <f>VLOOKUP($C310,'Team Fixtures'!$A$2:$Q$21,8,FALSE)</f>
        <v>4.5351473922902487E-2</v>
      </c>
      <c r="AB310" s="3">
        <f>VLOOKUP($C310,'Team Fixtures'!$A$2:$Q$21,9,FALSE)</f>
        <v>4.122861265718409E-2</v>
      </c>
      <c r="AC310" s="3" t="str">
        <f>VLOOKUP($C310,'Team Fixtures'!$A$2:$Q$21,10,FALSE)</f>
        <v>A</v>
      </c>
      <c r="AD310" s="22">
        <f t="shared" si="90"/>
        <v>0</v>
      </c>
      <c r="AE310" s="5">
        <f t="shared" si="80"/>
        <v>0</v>
      </c>
      <c r="AF310" s="20">
        <f t="shared" si="81"/>
        <v>0</v>
      </c>
      <c r="AG310" s="3">
        <f>VLOOKUP($C310,'Team Fixtures'!$A$2:$Q$21,2,FALSE)</f>
        <v>8.6580086580086577E-2</v>
      </c>
      <c r="AH310" s="3">
        <f>VLOOKUP($C310,'Team Fixtures'!$A$2:$Q$21,12,FALSE)</f>
        <v>0.42328042328042326</v>
      </c>
      <c r="AI310" s="3">
        <f>VLOOKUP($C310,'Team Fixtures'!$A$2:$Q$21,13,FALSE)</f>
        <v>-0.33670033670033667</v>
      </c>
      <c r="AJ310" s="3" t="str">
        <f>VLOOKUP($C310,'Team Fixtures'!$A$2:$Q$21,14,FALSE)</f>
        <v>A</v>
      </c>
      <c r="AK310" s="22">
        <f t="shared" si="91"/>
        <v>0</v>
      </c>
      <c r="AL310" s="5">
        <f t="shared" si="82"/>
        <v>0</v>
      </c>
      <c r="AM310" s="20">
        <f t="shared" si="83"/>
        <v>0</v>
      </c>
      <c r="AN310" s="3">
        <f>VLOOKUP($C310,'Team Fixtures'!$A$2:$Q$21,2,FALSE)</f>
        <v>8.6580086580086577E-2</v>
      </c>
      <c r="AO310" s="3">
        <f>VLOOKUP($C310,'Team Fixtures'!$A$2:$Q$21,16,FALSE)</f>
        <v>0.89678055779750687</v>
      </c>
      <c r="AP310" s="3">
        <f>VLOOKUP($C310,'Team Fixtures'!$A$2:$Q$21,17,FALSE)</f>
        <v>-0.81020047121742034</v>
      </c>
      <c r="AQ310" s="3" t="str">
        <f>VLOOKUP($C310,'Team Fixtures'!$A$2:$V$21,18,FALSE)</f>
        <v>A</v>
      </c>
      <c r="AR310" s="22">
        <f t="shared" si="92"/>
        <v>0</v>
      </c>
      <c r="AS310" s="5">
        <f t="shared" si="84"/>
        <v>0</v>
      </c>
      <c r="AT310" s="20">
        <f t="shared" si="85"/>
        <v>0</v>
      </c>
      <c r="AU310" s="3">
        <f>VLOOKUP($C310,'Team Fixtures'!$A$2:$Q$21,2,FALSE)</f>
        <v>8.6580086580086577E-2</v>
      </c>
      <c r="AV310" s="3">
        <f>VLOOKUP($C310,'Team Fixtures'!$A$2:$V$21,20,FALSE)</f>
        <v>6.3492063492063489E-2</v>
      </c>
      <c r="AW310" s="3">
        <f>VLOOKUP($C310,'Team Fixtures'!$A$2:$V$21,21,FALSE)</f>
        <v>2.3088023088023088E-2</v>
      </c>
      <c r="AX310" s="3" t="str">
        <f>VLOOKUP($C310,'Team Fixtures'!$A$2:$V$21,22,FALSE)</f>
        <v>H</v>
      </c>
      <c r="AY310" s="22">
        <f t="shared" si="93"/>
        <v>0</v>
      </c>
      <c r="AZ310" s="5">
        <f t="shared" si="94"/>
        <v>0</v>
      </c>
      <c r="BA310" s="20">
        <f t="shared" si="86"/>
        <v>0</v>
      </c>
      <c r="BB310" s="15">
        <f t="shared" si="87"/>
        <v>0</v>
      </c>
    </row>
    <row r="311" spans="1:54" x14ac:dyDescent="0.25">
      <c r="A311" t="str">
        <f>'Players Full'!CU311</f>
        <v>Thierno Barry</v>
      </c>
      <c r="B311" t="str">
        <f>VLOOKUP(_xlfn.CONCAT('Players Full'!AK311,'Players Full'!BV311),'Players Summarised'!$A$1:$T$1000,20,0)</f>
        <v>FWD</v>
      </c>
      <c r="C311" t="str">
        <f>VLOOKUP('Players Full'!CF311,Teams!$A$1:$G$21,6,0)</f>
        <v>Everton</v>
      </c>
      <c r="D311">
        <f>'Players Full'!BD311/10</f>
        <v>6</v>
      </c>
      <c r="E311" s="10">
        <f>IFERROR(VLOOKUP($A311,'Starting Lineups'!$A$2:$C$510,3,FALSE),0)</f>
        <v>0</v>
      </c>
      <c r="F311" s="5">
        <f>VLOOKUP(A311,'Score &amp; Assist'!$A$1:$G$2000,6,0)</f>
        <v>0.29761904761904762</v>
      </c>
      <c r="G311" s="5">
        <f t="shared" si="76"/>
        <v>0.01</v>
      </c>
      <c r="H311" s="5">
        <f t="shared" si="88"/>
        <v>0</v>
      </c>
      <c r="I311" s="5">
        <f>VLOOKUP(A311,'Score &amp; Assist'!$A$1:$G$2000,7,0)</f>
        <v>0.10582010582010581</v>
      </c>
      <c r="J311" s="5">
        <f>VLOOKUP(A311,'Yellow Card'!$C$1:$E$987,3,0)</f>
        <v>0.23809523809523808</v>
      </c>
      <c r="K311" s="5">
        <f>VLOOKUP(C311,'Team Clean Sheet'!$C$2:$F$21,4,0)</f>
        <v>0.26778242677824271</v>
      </c>
      <c r="L311" s="5">
        <f>VLOOKUP(C311,'Team Total Goals'!$D$2:$N$21,10,0)</f>
        <v>0.39230769230769225</v>
      </c>
      <c r="M311" s="5">
        <f>VLOOKUP(C311,'Team Total Goals'!$D$2:$N$21,11,0)</f>
        <v>6.4254522769806616E-2</v>
      </c>
      <c r="N311" s="5" t="e">
        <f>VLOOKUP(A311,'Goalkeeper Saves'!$D$2:$N$15,10,0)</f>
        <v>#N/A</v>
      </c>
      <c r="O311" s="5" t="e">
        <f>VLOOKUP(A311,'Goalkeeper Saves'!$D$2:$N$15,11,0)</f>
        <v>#N/A</v>
      </c>
      <c r="P311" s="5">
        <f>IF(B311="DEF",IFERROR(VLOOKUP(A311,'Defensive Contribution - DEF'!A309:H807,8,FALSE),'Defensive Contribution - DEF'!K$2),0)</f>
        <v>0</v>
      </c>
      <c r="Q311" s="5">
        <f>IF(B311="MID",IFERROR(VLOOKUP(A311,'Defensive Contribution - MID'!A$2:I$500,9,FALSE),'Defensive Contribution - MID'!L$2),0)</f>
        <v>0</v>
      </c>
      <c r="R311" s="22">
        <f t="shared" si="89"/>
        <v>0</v>
      </c>
      <c r="S311" s="5">
        <f t="shared" si="77"/>
        <v>0</v>
      </c>
      <c r="T311" s="20">
        <f t="shared" si="78"/>
        <v>0</v>
      </c>
      <c r="U311" s="3">
        <f>VLOOKUP($C311,'Team Fixtures'!$A$2:$Q$21,2,FALSE)</f>
        <v>8.6580086580086577E-2</v>
      </c>
      <c r="V311" s="3">
        <f>VLOOKUP($C311,'Team Fixtures'!$A$2:$Q$21,4,FALSE)</f>
        <v>0.17316017316017315</v>
      </c>
      <c r="W311" s="3">
        <f>VLOOKUP($C311,'Team Fixtures'!$A$2:$Q$21,5,FALSE)</f>
        <v>-8.6580086580086577E-2</v>
      </c>
      <c r="X311" s="3" t="str">
        <f>VLOOKUP($C311,'Team Fixtures'!$A$2:$Q$21,6,FALSE)</f>
        <v>H</v>
      </c>
      <c r="Y311" s="25">
        <f t="shared" si="79"/>
        <v>0</v>
      </c>
      <c r="Z311" s="3">
        <f>VLOOKUP($C311,'Team Fixtures'!$A$2:$Q$21,2,FALSE)</f>
        <v>8.6580086580086577E-2</v>
      </c>
      <c r="AA311" s="3">
        <f>VLOOKUP($C311,'Team Fixtures'!$A$2:$Q$21,8,FALSE)</f>
        <v>4.5351473922902487E-2</v>
      </c>
      <c r="AB311" s="3">
        <f>VLOOKUP($C311,'Team Fixtures'!$A$2:$Q$21,9,FALSE)</f>
        <v>4.122861265718409E-2</v>
      </c>
      <c r="AC311" s="3" t="str">
        <f>VLOOKUP($C311,'Team Fixtures'!$A$2:$Q$21,10,FALSE)</f>
        <v>A</v>
      </c>
      <c r="AD311" s="22">
        <f t="shared" si="90"/>
        <v>0</v>
      </c>
      <c r="AE311" s="5">
        <f t="shared" si="80"/>
        <v>0</v>
      </c>
      <c r="AF311" s="20">
        <f t="shared" si="81"/>
        <v>0</v>
      </c>
      <c r="AG311" s="3">
        <f>VLOOKUP($C311,'Team Fixtures'!$A$2:$Q$21,2,FALSE)</f>
        <v>8.6580086580086577E-2</v>
      </c>
      <c r="AH311" s="3">
        <f>VLOOKUP($C311,'Team Fixtures'!$A$2:$Q$21,12,FALSE)</f>
        <v>0.42328042328042326</v>
      </c>
      <c r="AI311" s="3">
        <f>VLOOKUP($C311,'Team Fixtures'!$A$2:$Q$21,13,FALSE)</f>
        <v>-0.33670033670033667</v>
      </c>
      <c r="AJ311" s="3" t="str">
        <f>VLOOKUP($C311,'Team Fixtures'!$A$2:$Q$21,14,FALSE)</f>
        <v>A</v>
      </c>
      <c r="AK311" s="22">
        <f t="shared" si="91"/>
        <v>0</v>
      </c>
      <c r="AL311" s="5">
        <f t="shared" si="82"/>
        <v>0</v>
      </c>
      <c r="AM311" s="20">
        <f t="shared" si="83"/>
        <v>0</v>
      </c>
      <c r="AN311" s="3">
        <f>VLOOKUP($C311,'Team Fixtures'!$A$2:$Q$21,2,FALSE)</f>
        <v>8.6580086580086577E-2</v>
      </c>
      <c r="AO311" s="3">
        <f>VLOOKUP($C311,'Team Fixtures'!$A$2:$Q$21,16,FALSE)</f>
        <v>0.89678055779750687</v>
      </c>
      <c r="AP311" s="3">
        <f>VLOOKUP($C311,'Team Fixtures'!$A$2:$Q$21,17,FALSE)</f>
        <v>-0.81020047121742034</v>
      </c>
      <c r="AQ311" s="3" t="str">
        <f>VLOOKUP($C311,'Team Fixtures'!$A$2:$V$21,18,FALSE)</f>
        <v>A</v>
      </c>
      <c r="AR311" s="22">
        <f t="shared" si="92"/>
        <v>0</v>
      </c>
      <c r="AS311" s="5">
        <f t="shared" si="84"/>
        <v>0</v>
      </c>
      <c r="AT311" s="20">
        <f t="shared" si="85"/>
        <v>0</v>
      </c>
      <c r="AU311" s="3">
        <f>VLOOKUP($C311,'Team Fixtures'!$A$2:$Q$21,2,FALSE)</f>
        <v>8.6580086580086577E-2</v>
      </c>
      <c r="AV311" s="3">
        <f>VLOOKUP($C311,'Team Fixtures'!$A$2:$V$21,20,FALSE)</f>
        <v>6.3492063492063489E-2</v>
      </c>
      <c r="AW311" s="3">
        <f>VLOOKUP($C311,'Team Fixtures'!$A$2:$V$21,21,FALSE)</f>
        <v>2.3088023088023088E-2</v>
      </c>
      <c r="AX311" s="3" t="str">
        <f>VLOOKUP($C311,'Team Fixtures'!$A$2:$V$21,22,FALSE)</f>
        <v>H</v>
      </c>
      <c r="AY311" s="22">
        <f t="shared" si="93"/>
        <v>0</v>
      </c>
      <c r="AZ311" s="5">
        <f t="shared" si="94"/>
        <v>0</v>
      </c>
      <c r="BA311" s="20">
        <f t="shared" si="86"/>
        <v>0</v>
      </c>
      <c r="BB311" s="15">
        <f t="shared" si="87"/>
        <v>0</v>
      </c>
    </row>
    <row r="312" spans="1:54" x14ac:dyDescent="0.25">
      <c r="A312" t="str">
        <f>'Players Full'!CU312</f>
        <v>Beto</v>
      </c>
      <c r="B312" t="str">
        <f>VLOOKUP(_xlfn.CONCAT('Players Full'!AK312,'Players Full'!BV312),'Players Summarised'!$A$1:$T$1000,20,0)</f>
        <v>FWD</v>
      </c>
      <c r="C312" t="str">
        <f>VLOOKUP('Players Full'!CF312,Teams!$A$1:$G$21,6,0)</f>
        <v>Everton</v>
      </c>
      <c r="D312">
        <f>'Players Full'!BD312/10</f>
        <v>5.5</v>
      </c>
      <c r="E312" s="10">
        <f>IFERROR(VLOOKUP($A312,'Starting Lineups'!$A$2:$C$510,3,FALSE),0)</f>
        <v>1</v>
      </c>
      <c r="F312" s="5">
        <f>VLOOKUP(A312,'Score &amp; Assist'!$A$1:$G$2000,6,0)</f>
        <v>0.28011204481792717</v>
      </c>
      <c r="G312" s="5">
        <f t="shared" si="76"/>
        <v>0.01</v>
      </c>
      <c r="H312" s="5">
        <f t="shared" si="88"/>
        <v>0</v>
      </c>
      <c r="I312" s="5">
        <f>VLOOKUP(A312,'Score &amp; Assist'!$A$1:$G$2000,7,0)</f>
        <v>7.3260073260073263E-2</v>
      </c>
      <c r="J312" s="5">
        <f>VLOOKUP(A312,'Yellow Card'!$C$1:$E$987,3,0)</f>
        <v>0.15873015873015872</v>
      </c>
      <c r="K312" s="5">
        <f>VLOOKUP(C312,'Team Clean Sheet'!$C$2:$F$21,4,0)</f>
        <v>0.26778242677824271</v>
      </c>
      <c r="L312" s="5">
        <f>VLOOKUP(C312,'Team Total Goals'!$D$2:$N$21,10,0)</f>
        <v>0.39230769230769225</v>
      </c>
      <c r="M312" s="5">
        <f>VLOOKUP(C312,'Team Total Goals'!$D$2:$N$21,11,0)</f>
        <v>6.4254522769806616E-2</v>
      </c>
      <c r="N312" s="5" t="e">
        <f>VLOOKUP(A312,'Goalkeeper Saves'!$D$2:$N$15,10,0)</f>
        <v>#N/A</v>
      </c>
      <c r="O312" s="5" t="e">
        <f>VLOOKUP(A312,'Goalkeeper Saves'!$D$2:$N$15,11,0)</f>
        <v>#N/A</v>
      </c>
      <c r="P312" s="5">
        <f>IF(B312="DEF",IFERROR(VLOOKUP(A312,'Defensive Contribution - DEF'!A310:H808,8,FALSE),'Defensive Contribution - DEF'!K$2),0)</f>
        <v>0</v>
      </c>
      <c r="Q312" s="5">
        <f>IF(B312="MID",IFERROR(VLOOKUP(A312,'Defensive Contribution - MID'!A$2:I$500,9,FALSE),'Defensive Contribution - MID'!L$2),0)</f>
        <v>0</v>
      </c>
      <c r="R312" s="22">
        <f t="shared" si="89"/>
        <v>3.22149824032177</v>
      </c>
      <c r="S312" s="5">
        <f t="shared" si="77"/>
        <v>5.4737081608848673E-2</v>
      </c>
      <c r="T312" s="20">
        <f t="shared" si="78"/>
        <v>3.3309724035394672</v>
      </c>
      <c r="U312" s="3">
        <f>VLOOKUP($C312,'Team Fixtures'!$A$2:$Q$21,2,FALSE)</f>
        <v>8.6580086580086577E-2</v>
      </c>
      <c r="V312" s="3">
        <f>VLOOKUP($C312,'Team Fixtures'!$A$2:$Q$21,4,FALSE)</f>
        <v>0.17316017316017315</v>
      </c>
      <c r="W312" s="3">
        <f>VLOOKUP($C312,'Team Fixtures'!$A$2:$Q$21,5,FALSE)</f>
        <v>-8.6580086580086577E-2</v>
      </c>
      <c r="X312" s="3" t="str">
        <f>VLOOKUP($C312,'Team Fixtures'!$A$2:$Q$21,6,FALSE)</f>
        <v>H</v>
      </c>
      <c r="Y312" s="25">
        <f t="shared" si="79"/>
        <v>0.94920960670718046</v>
      </c>
      <c r="Z312" s="3">
        <f>VLOOKUP($C312,'Team Fixtures'!$A$2:$Q$21,2,FALSE)</f>
        <v>8.6580086580086577E-2</v>
      </c>
      <c r="AA312" s="3">
        <f>VLOOKUP($C312,'Team Fixtures'!$A$2:$Q$21,8,FALSE)</f>
        <v>4.5351473922902487E-2</v>
      </c>
      <c r="AB312" s="3">
        <f>VLOOKUP($C312,'Team Fixtures'!$A$2:$Q$21,9,FALSE)</f>
        <v>4.122861265718409E-2</v>
      </c>
      <c r="AC312" s="3" t="str">
        <f>VLOOKUP($C312,'Team Fixtures'!$A$2:$Q$21,10,FALSE)</f>
        <v>A</v>
      </c>
      <c r="AD312" s="22">
        <f t="shared" si="90"/>
        <v>2.7781386934531542</v>
      </c>
      <c r="AE312" s="5">
        <f t="shared" si="80"/>
        <v>4.43083783474051E-2</v>
      </c>
      <c r="AF312" s="20">
        <f t="shared" si="81"/>
        <v>2.8667554501479646</v>
      </c>
      <c r="AG312" s="3">
        <f>VLOOKUP($C312,'Team Fixtures'!$A$2:$Q$21,2,FALSE)</f>
        <v>8.6580086580086577E-2</v>
      </c>
      <c r="AH312" s="3">
        <f>VLOOKUP($C312,'Team Fixtures'!$A$2:$Q$21,12,FALSE)</f>
        <v>0.42328042328042326</v>
      </c>
      <c r="AI312" s="3">
        <f>VLOOKUP($C312,'Team Fixtures'!$A$2:$Q$21,13,FALSE)</f>
        <v>-0.33670033670033667</v>
      </c>
      <c r="AJ312" s="3" t="str">
        <f>VLOOKUP($C312,'Team Fixtures'!$A$2:$Q$21,14,FALSE)</f>
        <v>A</v>
      </c>
      <c r="AK312" s="22">
        <f t="shared" si="91"/>
        <v>2.7727576866124104</v>
      </c>
      <c r="AL312" s="5">
        <f t="shared" si="82"/>
        <v>4.4181806304497112E-2</v>
      </c>
      <c r="AM312" s="20">
        <f t="shared" si="83"/>
        <v>2.8611212992214048</v>
      </c>
      <c r="AN312" s="3">
        <f>VLOOKUP($C312,'Team Fixtures'!$A$2:$Q$21,2,FALSE)</f>
        <v>8.6580086580086577E-2</v>
      </c>
      <c r="AO312" s="3">
        <f>VLOOKUP($C312,'Team Fixtures'!$A$2:$Q$21,16,FALSE)</f>
        <v>0.89678055779750687</v>
      </c>
      <c r="AP312" s="3">
        <f>VLOOKUP($C312,'Team Fixtures'!$A$2:$Q$21,17,FALSE)</f>
        <v>-0.81020047121742034</v>
      </c>
      <c r="AQ312" s="3" t="str">
        <f>VLOOKUP($C312,'Team Fixtures'!$A$2:$V$21,18,FALSE)</f>
        <v>A</v>
      </c>
      <c r="AR312" s="22">
        <f t="shared" si="92"/>
        <v>2.7660159234654986</v>
      </c>
      <c r="AS312" s="5">
        <f t="shared" si="84"/>
        <v>4.4023226551755459E-2</v>
      </c>
      <c r="AT312" s="20">
        <f t="shared" si="85"/>
        <v>2.8540623765690096</v>
      </c>
      <c r="AU312" s="3">
        <f>VLOOKUP($C312,'Team Fixtures'!$A$2:$Q$21,2,FALSE)</f>
        <v>8.6580086580086577E-2</v>
      </c>
      <c r="AV312" s="3">
        <f>VLOOKUP($C312,'Team Fixtures'!$A$2:$V$21,20,FALSE)</f>
        <v>6.3492063492063489E-2</v>
      </c>
      <c r="AW312" s="3">
        <f>VLOOKUP($C312,'Team Fixtures'!$A$2:$V$21,21,FALSE)</f>
        <v>2.3088023088023088E-2</v>
      </c>
      <c r="AX312" s="3" t="str">
        <f>VLOOKUP($C312,'Team Fixtures'!$A$2:$V$21,22,FALSE)</f>
        <v>H</v>
      </c>
      <c r="AY312" s="22">
        <f t="shared" si="93"/>
        <v>3.2230597106704657</v>
      </c>
      <c r="AZ312" s="5">
        <f t="shared" si="94"/>
        <v>5.4773810514390703E-2</v>
      </c>
      <c r="BA312" s="20">
        <f t="shared" si="86"/>
        <v>3.3326073316992471</v>
      </c>
      <c r="BB312" s="15">
        <f t="shared" si="87"/>
        <v>10.673276685412874</v>
      </c>
    </row>
    <row r="313" spans="1:54" x14ac:dyDescent="0.25">
      <c r="A313" t="str">
        <f>'Players Full'!CU313</f>
        <v>Youssef Ramalho Chermiti</v>
      </c>
      <c r="B313" t="str">
        <f>VLOOKUP(_xlfn.CONCAT('Players Full'!AK313,'Players Full'!BV313),'Players Summarised'!$A$1:$T$1000,20,0)</f>
        <v>FWD</v>
      </c>
      <c r="C313" t="str">
        <f>VLOOKUP('Players Full'!CF313,Teams!$A$1:$G$21,6,0)</f>
        <v>Everton</v>
      </c>
      <c r="D313">
        <f>'Players Full'!BD313/10</f>
        <v>5</v>
      </c>
      <c r="E313" s="10">
        <f>IFERROR(VLOOKUP($A313,'Starting Lineups'!$A$2:$C$510,3,FALSE),0)</f>
        <v>0</v>
      </c>
      <c r="F313" s="5" t="e">
        <f>VLOOKUP(A313,'Score &amp; Assist'!$A$1:$G$2000,6,0)</f>
        <v>#N/A</v>
      </c>
      <c r="G313" s="5" t="e">
        <f t="shared" si="76"/>
        <v>#N/A</v>
      </c>
      <c r="H313" s="5" t="e">
        <f t="shared" si="88"/>
        <v>#N/A</v>
      </c>
      <c r="I313" s="5" t="e">
        <f>VLOOKUP(A313,'Score &amp; Assist'!$A$1:$G$2000,7,0)</f>
        <v>#N/A</v>
      </c>
      <c r="J313" s="5" t="e">
        <f>VLOOKUP(A313,'Yellow Card'!$C$1:$E$987,3,0)</f>
        <v>#N/A</v>
      </c>
      <c r="K313" s="5">
        <f>VLOOKUP(C313,'Team Clean Sheet'!$C$2:$F$21,4,0)</f>
        <v>0.26778242677824271</v>
      </c>
      <c r="L313" s="5">
        <f>VLOOKUP(C313,'Team Total Goals'!$D$2:$N$21,10,0)</f>
        <v>0.39230769230769225</v>
      </c>
      <c r="M313" s="5">
        <f>VLOOKUP(C313,'Team Total Goals'!$D$2:$N$21,11,0)</f>
        <v>6.4254522769806616E-2</v>
      </c>
      <c r="N313" s="5" t="e">
        <f>VLOOKUP(A313,'Goalkeeper Saves'!$D$2:$N$15,10,0)</f>
        <v>#N/A</v>
      </c>
      <c r="O313" s="5" t="e">
        <f>VLOOKUP(A313,'Goalkeeper Saves'!$D$2:$N$15,11,0)</f>
        <v>#N/A</v>
      </c>
      <c r="P313" s="5">
        <f>IF(B313="DEF",IFERROR(VLOOKUP(A313,'Defensive Contribution - DEF'!A311:H809,8,FALSE),'Defensive Contribution - DEF'!K$2),0)</f>
        <v>0</v>
      </c>
      <c r="Q313" s="5">
        <f>IF(B313="MID",IFERROR(VLOOKUP(A313,'Defensive Contribution - MID'!A$2:I$500,9,FALSE),'Defensive Contribution - MID'!L$2),0)</f>
        <v>0</v>
      </c>
      <c r="R313" s="22">
        <f t="shared" si="89"/>
        <v>0</v>
      </c>
      <c r="S313" s="5">
        <f t="shared" si="77"/>
        <v>0</v>
      </c>
      <c r="T313" s="20">
        <f t="shared" si="78"/>
        <v>0</v>
      </c>
      <c r="U313" s="3">
        <f>VLOOKUP($C313,'Team Fixtures'!$A$2:$Q$21,2,FALSE)</f>
        <v>8.6580086580086577E-2</v>
      </c>
      <c r="V313" s="3">
        <f>VLOOKUP($C313,'Team Fixtures'!$A$2:$Q$21,4,FALSE)</f>
        <v>0.17316017316017315</v>
      </c>
      <c r="W313" s="3">
        <f>VLOOKUP($C313,'Team Fixtures'!$A$2:$Q$21,5,FALSE)</f>
        <v>-8.6580086580086577E-2</v>
      </c>
      <c r="X313" s="3" t="str">
        <f>VLOOKUP($C313,'Team Fixtures'!$A$2:$Q$21,6,FALSE)</f>
        <v>H</v>
      </c>
      <c r="Y313" s="25">
        <f t="shared" si="79"/>
        <v>0</v>
      </c>
      <c r="Z313" s="3">
        <f>VLOOKUP($C313,'Team Fixtures'!$A$2:$Q$21,2,FALSE)</f>
        <v>8.6580086580086577E-2</v>
      </c>
      <c r="AA313" s="3">
        <f>VLOOKUP($C313,'Team Fixtures'!$A$2:$Q$21,8,FALSE)</f>
        <v>4.5351473922902487E-2</v>
      </c>
      <c r="AB313" s="3">
        <f>VLOOKUP($C313,'Team Fixtures'!$A$2:$Q$21,9,FALSE)</f>
        <v>4.122861265718409E-2</v>
      </c>
      <c r="AC313" s="3" t="str">
        <f>VLOOKUP($C313,'Team Fixtures'!$A$2:$Q$21,10,FALSE)</f>
        <v>A</v>
      </c>
      <c r="AD313" s="22">
        <f t="shared" si="90"/>
        <v>0</v>
      </c>
      <c r="AE313" s="5">
        <f t="shared" si="80"/>
        <v>0</v>
      </c>
      <c r="AF313" s="20">
        <f t="shared" si="81"/>
        <v>0</v>
      </c>
      <c r="AG313" s="3">
        <f>VLOOKUP($C313,'Team Fixtures'!$A$2:$Q$21,2,FALSE)</f>
        <v>8.6580086580086577E-2</v>
      </c>
      <c r="AH313" s="3">
        <f>VLOOKUP($C313,'Team Fixtures'!$A$2:$Q$21,12,FALSE)</f>
        <v>0.42328042328042326</v>
      </c>
      <c r="AI313" s="3">
        <f>VLOOKUP($C313,'Team Fixtures'!$A$2:$Q$21,13,FALSE)</f>
        <v>-0.33670033670033667</v>
      </c>
      <c r="AJ313" s="3" t="str">
        <f>VLOOKUP($C313,'Team Fixtures'!$A$2:$Q$21,14,FALSE)</f>
        <v>A</v>
      </c>
      <c r="AK313" s="22">
        <f t="shared" si="91"/>
        <v>0</v>
      </c>
      <c r="AL313" s="5">
        <f t="shared" si="82"/>
        <v>0</v>
      </c>
      <c r="AM313" s="20">
        <f t="shared" si="83"/>
        <v>0</v>
      </c>
      <c r="AN313" s="3">
        <f>VLOOKUP($C313,'Team Fixtures'!$A$2:$Q$21,2,FALSE)</f>
        <v>8.6580086580086577E-2</v>
      </c>
      <c r="AO313" s="3">
        <f>VLOOKUP($C313,'Team Fixtures'!$A$2:$Q$21,16,FALSE)</f>
        <v>0.89678055779750687</v>
      </c>
      <c r="AP313" s="3">
        <f>VLOOKUP($C313,'Team Fixtures'!$A$2:$Q$21,17,FALSE)</f>
        <v>-0.81020047121742034</v>
      </c>
      <c r="AQ313" s="3" t="str">
        <f>VLOOKUP($C313,'Team Fixtures'!$A$2:$V$21,18,FALSE)</f>
        <v>A</v>
      </c>
      <c r="AR313" s="22">
        <f t="shared" si="92"/>
        <v>0</v>
      </c>
      <c r="AS313" s="5">
        <f t="shared" si="84"/>
        <v>0</v>
      </c>
      <c r="AT313" s="20">
        <f t="shared" si="85"/>
        <v>0</v>
      </c>
      <c r="AU313" s="3">
        <f>VLOOKUP($C313,'Team Fixtures'!$A$2:$Q$21,2,FALSE)</f>
        <v>8.6580086580086577E-2</v>
      </c>
      <c r="AV313" s="3">
        <f>VLOOKUP($C313,'Team Fixtures'!$A$2:$V$21,20,FALSE)</f>
        <v>6.3492063492063489E-2</v>
      </c>
      <c r="AW313" s="3">
        <f>VLOOKUP($C313,'Team Fixtures'!$A$2:$V$21,21,FALSE)</f>
        <v>2.3088023088023088E-2</v>
      </c>
      <c r="AX313" s="3" t="str">
        <f>VLOOKUP($C313,'Team Fixtures'!$A$2:$V$21,22,FALSE)</f>
        <v>H</v>
      </c>
      <c r="AY313" s="22">
        <f t="shared" si="93"/>
        <v>0</v>
      </c>
      <c r="AZ313" s="5">
        <f t="shared" si="94"/>
        <v>0</v>
      </c>
      <c r="BA313" s="20">
        <f t="shared" si="86"/>
        <v>0</v>
      </c>
      <c r="BB313" s="15">
        <f t="shared" si="87"/>
        <v>0</v>
      </c>
    </row>
    <row r="314" spans="1:54" x14ac:dyDescent="0.25">
      <c r="A314" t="str">
        <f>'Players Full'!CU314</f>
        <v>Martin Sherif</v>
      </c>
      <c r="B314" t="str">
        <f>VLOOKUP(_xlfn.CONCAT('Players Full'!AK314,'Players Full'!BV314),'Players Summarised'!$A$1:$T$1000,20,0)</f>
        <v>FWD</v>
      </c>
      <c r="C314" t="str">
        <f>VLOOKUP('Players Full'!CF314,Teams!$A$1:$G$21,6,0)</f>
        <v>Everton</v>
      </c>
      <c r="D314">
        <f>'Players Full'!BD314/10</f>
        <v>4.5</v>
      </c>
      <c r="E314" s="10">
        <f>IFERROR(VLOOKUP($A314,'Starting Lineups'!$A$2:$C$510,3,FALSE),0)</f>
        <v>0</v>
      </c>
      <c r="F314" s="5" t="e">
        <f>VLOOKUP(A314,'Score &amp; Assist'!$A$1:$G$2000,6,0)</f>
        <v>#N/A</v>
      </c>
      <c r="G314" s="5" t="e">
        <f t="shared" si="76"/>
        <v>#N/A</v>
      </c>
      <c r="H314" s="5" t="e">
        <f t="shared" si="88"/>
        <v>#N/A</v>
      </c>
      <c r="I314" s="5" t="e">
        <f>VLOOKUP(A314,'Score &amp; Assist'!$A$1:$G$2000,7,0)</f>
        <v>#N/A</v>
      </c>
      <c r="J314" s="5" t="e">
        <f>VLOOKUP(A314,'Yellow Card'!$C$1:$E$987,3,0)</f>
        <v>#N/A</v>
      </c>
      <c r="K314" s="5">
        <f>VLOOKUP(C314,'Team Clean Sheet'!$C$2:$F$21,4,0)</f>
        <v>0.26778242677824271</v>
      </c>
      <c r="L314" s="5">
        <f>VLOOKUP(C314,'Team Total Goals'!$D$2:$N$21,10,0)</f>
        <v>0.39230769230769225</v>
      </c>
      <c r="M314" s="5">
        <f>VLOOKUP(C314,'Team Total Goals'!$D$2:$N$21,11,0)</f>
        <v>6.4254522769806616E-2</v>
      </c>
      <c r="N314" s="5" t="e">
        <f>VLOOKUP(A314,'Goalkeeper Saves'!$D$2:$N$15,10,0)</f>
        <v>#N/A</v>
      </c>
      <c r="O314" s="5" t="e">
        <f>VLOOKUP(A314,'Goalkeeper Saves'!$D$2:$N$15,11,0)</f>
        <v>#N/A</v>
      </c>
      <c r="P314" s="5">
        <f>IF(B314="DEF",IFERROR(VLOOKUP(A314,'Defensive Contribution - DEF'!A312:H810,8,FALSE),'Defensive Contribution - DEF'!K$2),0)</f>
        <v>0</v>
      </c>
      <c r="Q314" s="5">
        <f>IF(B314="MID",IFERROR(VLOOKUP(A314,'Defensive Contribution - MID'!A$2:I$500,9,FALSE),'Defensive Contribution - MID'!L$2),0)</f>
        <v>0</v>
      </c>
      <c r="R314" s="22">
        <f t="shared" si="89"/>
        <v>0</v>
      </c>
      <c r="S314" s="5">
        <f t="shared" si="77"/>
        <v>0</v>
      </c>
      <c r="T314" s="20">
        <f t="shared" si="78"/>
        <v>0</v>
      </c>
      <c r="U314" s="3">
        <f>VLOOKUP($C314,'Team Fixtures'!$A$2:$Q$21,2,FALSE)</f>
        <v>8.6580086580086577E-2</v>
      </c>
      <c r="V314" s="3">
        <f>VLOOKUP($C314,'Team Fixtures'!$A$2:$Q$21,4,FALSE)</f>
        <v>0.17316017316017315</v>
      </c>
      <c r="W314" s="3">
        <f>VLOOKUP($C314,'Team Fixtures'!$A$2:$Q$21,5,FALSE)</f>
        <v>-8.6580086580086577E-2</v>
      </c>
      <c r="X314" s="3" t="str">
        <f>VLOOKUP($C314,'Team Fixtures'!$A$2:$Q$21,6,FALSE)</f>
        <v>H</v>
      </c>
      <c r="Y314" s="25">
        <f t="shared" si="79"/>
        <v>0</v>
      </c>
      <c r="Z314" s="3">
        <f>VLOOKUP($C314,'Team Fixtures'!$A$2:$Q$21,2,FALSE)</f>
        <v>8.6580086580086577E-2</v>
      </c>
      <c r="AA314" s="3">
        <f>VLOOKUP($C314,'Team Fixtures'!$A$2:$Q$21,8,FALSE)</f>
        <v>4.5351473922902487E-2</v>
      </c>
      <c r="AB314" s="3">
        <f>VLOOKUP($C314,'Team Fixtures'!$A$2:$Q$21,9,FALSE)</f>
        <v>4.122861265718409E-2</v>
      </c>
      <c r="AC314" s="3" t="str">
        <f>VLOOKUP($C314,'Team Fixtures'!$A$2:$Q$21,10,FALSE)</f>
        <v>A</v>
      </c>
      <c r="AD314" s="22">
        <f t="shared" si="90"/>
        <v>0</v>
      </c>
      <c r="AE314" s="5">
        <f t="shared" si="80"/>
        <v>0</v>
      </c>
      <c r="AF314" s="20">
        <f t="shared" si="81"/>
        <v>0</v>
      </c>
      <c r="AG314" s="3">
        <f>VLOOKUP($C314,'Team Fixtures'!$A$2:$Q$21,2,FALSE)</f>
        <v>8.6580086580086577E-2</v>
      </c>
      <c r="AH314" s="3">
        <f>VLOOKUP($C314,'Team Fixtures'!$A$2:$Q$21,12,FALSE)</f>
        <v>0.42328042328042326</v>
      </c>
      <c r="AI314" s="3">
        <f>VLOOKUP($C314,'Team Fixtures'!$A$2:$Q$21,13,FALSE)</f>
        <v>-0.33670033670033667</v>
      </c>
      <c r="AJ314" s="3" t="str">
        <f>VLOOKUP($C314,'Team Fixtures'!$A$2:$Q$21,14,FALSE)</f>
        <v>A</v>
      </c>
      <c r="AK314" s="22">
        <f t="shared" si="91"/>
        <v>0</v>
      </c>
      <c r="AL314" s="5">
        <f t="shared" si="82"/>
        <v>0</v>
      </c>
      <c r="AM314" s="20">
        <f t="shared" si="83"/>
        <v>0</v>
      </c>
      <c r="AN314" s="3">
        <f>VLOOKUP($C314,'Team Fixtures'!$A$2:$Q$21,2,FALSE)</f>
        <v>8.6580086580086577E-2</v>
      </c>
      <c r="AO314" s="3">
        <f>VLOOKUP($C314,'Team Fixtures'!$A$2:$Q$21,16,FALSE)</f>
        <v>0.89678055779750687</v>
      </c>
      <c r="AP314" s="3">
        <f>VLOOKUP($C314,'Team Fixtures'!$A$2:$Q$21,17,FALSE)</f>
        <v>-0.81020047121742034</v>
      </c>
      <c r="AQ314" s="3" t="str">
        <f>VLOOKUP($C314,'Team Fixtures'!$A$2:$V$21,18,FALSE)</f>
        <v>A</v>
      </c>
      <c r="AR314" s="22">
        <f t="shared" si="92"/>
        <v>0</v>
      </c>
      <c r="AS314" s="5">
        <f t="shared" si="84"/>
        <v>0</v>
      </c>
      <c r="AT314" s="20">
        <f t="shared" si="85"/>
        <v>0</v>
      </c>
      <c r="AU314" s="3">
        <f>VLOOKUP($C314,'Team Fixtures'!$A$2:$Q$21,2,FALSE)</f>
        <v>8.6580086580086577E-2</v>
      </c>
      <c r="AV314" s="3">
        <f>VLOOKUP($C314,'Team Fixtures'!$A$2:$V$21,20,FALSE)</f>
        <v>6.3492063492063489E-2</v>
      </c>
      <c r="AW314" s="3">
        <f>VLOOKUP($C314,'Team Fixtures'!$A$2:$V$21,21,FALSE)</f>
        <v>2.3088023088023088E-2</v>
      </c>
      <c r="AX314" s="3" t="str">
        <f>VLOOKUP($C314,'Team Fixtures'!$A$2:$V$21,22,FALSE)</f>
        <v>H</v>
      </c>
      <c r="AY314" s="22">
        <f t="shared" si="93"/>
        <v>0</v>
      </c>
      <c r="AZ314" s="5">
        <f t="shared" si="94"/>
        <v>0</v>
      </c>
      <c r="BA314" s="20">
        <f t="shared" si="86"/>
        <v>0</v>
      </c>
      <c r="BB314" s="15">
        <f t="shared" si="87"/>
        <v>0</v>
      </c>
    </row>
    <row r="315" spans="1:54" x14ac:dyDescent="0.25">
      <c r="A315" t="str">
        <f>'Players Full'!CU315</f>
        <v>Adam Aznou</v>
      </c>
      <c r="B315" t="str">
        <f>VLOOKUP(_xlfn.CONCAT('Players Full'!AK315,'Players Full'!BV315),'Players Summarised'!$A$1:$T$1000,20,0)</f>
        <v>DEF</v>
      </c>
      <c r="C315" t="str">
        <f>VLOOKUP('Players Full'!CF315,Teams!$A$1:$G$21,6,0)</f>
        <v>Everton</v>
      </c>
      <c r="D315">
        <f>'Players Full'!BD315/10</f>
        <v>4.5</v>
      </c>
      <c r="E315" s="10">
        <f>IFERROR(VLOOKUP($A315,'Starting Lineups'!$A$2:$C$510,3,FALSE),0)</f>
        <v>1</v>
      </c>
      <c r="F315" s="5">
        <f>VLOOKUP(A315,'Score &amp; Assist'!$A$1:$G$2000,6,0)</f>
        <v>8.6580086580086577E-2</v>
      </c>
      <c r="G315" s="5">
        <f t="shared" si="76"/>
        <v>0.01</v>
      </c>
      <c r="H315" s="5">
        <f t="shared" si="88"/>
        <v>0</v>
      </c>
      <c r="I315" s="5">
        <f>VLOOKUP(A315,'Score &amp; Assist'!$A$1:$G$2000,7,0)</f>
        <v>5.0125313283208017E-2</v>
      </c>
      <c r="J315" s="5">
        <f>VLOOKUP(A315,'Yellow Card'!$C$1:$E$987,3,0)</f>
        <v>0.23809523809523808</v>
      </c>
      <c r="K315" s="5">
        <f>VLOOKUP(C315,'Team Clean Sheet'!$C$2:$F$21,4,0)</f>
        <v>0.26778242677824271</v>
      </c>
      <c r="L315" s="5">
        <f>VLOOKUP(C315,'Team Total Goals'!$D$2:$N$21,10,0)</f>
        <v>0.39230769230769225</v>
      </c>
      <c r="M315" s="5">
        <f>VLOOKUP(C315,'Team Total Goals'!$D$2:$N$21,11,0)</f>
        <v>6.4254522769806616E-2</v>
      </c>
      <c r="N315" s="5" t="e">
        <f>VLOOKUP(A315,'Goalkeeper Saves'!$D$2:$N$15,10,0)</f>
        <v>#N/A</v>
      </c>
      <c r="O315" s="5" t="e">
        <f>VLOOKUP(A315,'Goalkeeper Saves'!$D$2:$N$15,11,0)</f>
        <v>#N/A</v>
      </c>
      <c r="P315" s="5">
        <f>IF(B315="DEF",IFERROR(VLOOKUP(A315,'Defensive Contribution - DEF'!A313:H811,8,FALSE),'Defensive Contribution - DEF'!K$2),0)</f>
        <v>0.29152339856241527</v>
      </c>
      <c r="Q315" s="5">
        <f>IF(B315="MID",IFERROR(VLOOKUP(A315,'Defensive Contribution - MID'!A$2:I$500,9,FALSE),'Defensive Contribution - MID'!L$2),0)</f>
        <v>0</v>
      </c>
      <c r="R315" s="22">
        <f t="shared" si="89"/>
        <v>3.2328132953177091</v>
      </c>
      <c r="S315" s="5">
        <f t="shared" si="77"/>
        <v>5.5003234332463152E-2</v>
      </c>
      <c r="T315" s="20">
        <f t="shared" si="78"/>
        <v>3.3428197639826354</v>
      </c>
      <c r="U315" s="3">
        <f>VLOOKUP($C315,'Team Fixtures'!$A$2:$Q$21,2,FALSE)</f>
        <v>8.6580086580086577E-2</v>
      </c>
      <c r="V315" s="3">
        <f>VLOOKUP($C315,'Team Fixtures'!$A$2:$Q$21,4,FALSE)</f>
        <v>0.17316017316017315</v>
      </c>
      <c r="W315" s="3">
        <f>VLOOKUP($C315,'Team Fixtures'!$A$2:$Q$21,5,FALSE)</f>
        <v>-8.6580086580086577E-2</v>
      </c>
      <c r="X315" s="3" t="str">
        <f>VLOOKUP($C315,'Team Fixtures'!$A$2:$Q$21,6,FALSE)</f>
        <v>H</v>
      </c>
      <c r="Y315" s="25">
        <f t="shared" si="79"/>
        <v>0.95254357062748762</v>
      </c>
      <c r="Z315" s="3">
        <f>VLOOKUP($C315,'Team Fixtures'!$A$2:$Q$21,2,FALSE)</f>
        <v>8.6580086580086577E-2</v>
      </c>
      <c r="AA315" s="3">
        <f>VLOOKUP($C315,'Team Fixtures'!$A$2:$Q$21,8,FALSE)</f>
        <v>4.5351473922902487E-2</v>
      </c>
      <c r="AB315" s="3">
        <f>VLOOKUP($C315,'Team Fixtures'!$A$2:$Q$21,9,FALSE)</f>
        <v>4.122861265718409E-2</v>
      </c>
      <c r="AC315" s="3" t="str">
        <f>VLOOKUP($C315,'Team Fixtures'!$A$2:$Q$21,10,FALSE)</f>
        <v>A</v>
      </c>
      <c r="AD315" s="22">
        <f t="shared" si="90"/>
        <v>2.787896511014349</v>
      </c>
      <c r="AE315" s="5">
        <f t="shared" si="80"/>
        <v>4.4537901732079513E-2</v>
      </c>
      <c r="AF315" s="20">
        <f t="shared" si="81"/>
        <v>2.876972314478508</v>
      </c>
      <c r="AG315" s="3">
        <f>VLOOKUP($C315,'Team Fixtures'!$A$2:$Q$21,2,FALSE)</f>
        <v>8.6580086580086577E-2</v>
      </c>
      <c r="AH315" s="3">
        <f>VLOOKUP($C315,'Team Fixtures'!$A$2:$Q$21,12,FALSE)</f>
        <v>0.42328042328042326</v>
      </c>
      <c r="AI315" s="3">
        <f>VLOOKUP($C315,'Team Fixtures'!$A$2:$Q$21,13,FALSE)</f>
        <v>-0.33670033670033667</v>
      </c>
      <c r="AJ315" s="3" t="str">
        <f>VLOOKUP($C315,'Team Fixtures'!$A$2:$Q$21,14,FALSE)</f>
        <v>A</v>
      </c>
      <c r="AK315" s="22">
        <f t="shared" si="91"/>
        <v>2.782496604151381</v>
      </c>
      <c r="AL315" s="5">
        <f t="shared" si="82"/>
        <v>4.4410885122848784E-2</v>
      </c>
      <c r="AM315" s="20">
        <f t="shared" si="83"/>
        <v>2.8713183743970787</v>
      </c>
      <c r="AN315" s="3">
        <f>VLOOKUP($C315,'Team Fixtures'!$A$2:$Q$21,2,FALSE)</f>
        <v>8.6580086580086577E-2</v>
      </c>
      <c r="AO315" s="3">
        <f>VLOOKUP($C315,'Team Fixtures'!$A$2:$Q$21,16,FALSE)</f>
        <v>0.89678055779750687</v>
      </c>
      <c r="AP315" s="3">
        <f>VLOOKUP($C315,'Team Fixtures'!$A$2:$Q$21,17,FALSE)</f>
        <v>-0.81020047121742034</v>
      </c>
      <c r="AQ315" s="3" t="str">
        <f>VLOOKUP($C315,'Team Fixtures'!$A$2:$V$21,18,FALSE)</f>
        <v>A</v>
      </c>
      <c r="AR315" s="22">
        <f t="shared" si="92"/>
        <v>2.7757311615189986</v>
      </c>
      <c r="AS315" s="5">
        <f t="shared" si="84"/>
        <v>4.4251748381249886E-2</v>
      </c>
      <c r="AT315" s="20">
        <f t="shared" si="85"/>
        <v>2.8642346582814984</v>
      </c>
      <c r="AU315" s="3">
        <f>VLOOKUP($C315,'Team Fixtures'!$A$2:$Q$21,2,FALSE)</f>
        <v>8.6580086580086577E-2</v>
      </c>
      <c r="AV315" s="3">
        <f>VLOOKUP($C315,'Team Fixtures'!$A$2:$V$21,20,FALSE)</f>
        <v>6.3492063492063489E-2</v>
      </c>
      <c r="AW315" s="3">
        <f>VLOOKUP($C315,'Team Fixtures'!$A$2:$V$21,21,FALSE)</f>
        <v>2.3088023088023088E-2</v>
      </c>
      <c r="AX315" s="3" t="str">
        <f>VLOOKUP($C315,'Team Fixtures'!$A$2:$V$21,22,FALSE)</f>
        <v>H</v>
      </c>
      <c r="AY315" s="22">
        <f t="shared" si="93"/>
        <v>3.2343802501092176</v>
      </c>
      <c r="AZ315" s="5">
        <f t="shared" si="94"/>
        <v>5.5040092243069022E-2</v>
      </c>
      <c r="BA315" s="20">
        <f t="shared" si="86"/>
        <v>3.3444604345953555</v>
      </c>
      <c r="BB315" s="15">
        <f t="shared" si="87"/>
        <v>10.711282329260289</v>
      </c>
    </row>
    <row r="316" spans="1:54" x14ac:dyDescent="0.25">
      <c r="A316" t="str">
        <f>'Players Full'!CU316</f>
        <v>Bernd Leno</v>
      </c>
      <c r="B316" t="str">
        <f>VLOOKUP(_xlfn.CONCAT('Players Full'!AK316,'Players Full'!BV316),'Players Summarised'!$A$1:$T$1000,20,0)</f>
        <v>GK</v>
      </c>
      <c r="C316" t="str">
        <f>VLOOKUP('Players Full'!CF316,Teams!$A$1:$G$21,6,0)</f>
        <v>Fulham</v>
      </c>
      <c r="D316">
        <f>'Players Full'!BD316/10</f>
        <v>5</v>
      </c>
      <c r="E316" s="10">
        <f>IFERROR(VLOOKUP($A316,'Starting Lineups'!$A$2:$C$510,3,FALSE),0)</f>
        <v>1</v>
      </c>
      <c r="F316" s="5" t="e">
        <f>VLOOKUP(A316,'Score &amp; Assist'!$A$1:$G$2000,6,0)</f>
        <v>#N/A</v>
      </c>
      <c r="G316" s="5" t="e">
        <f t="shared" si="76"/>
        <v>#N/A</v>
      </c>
      <c r="H316" s="5" t="e">
        <f t="shared" si="88"/>
        <v>#N/A</v>
      </c>
      <c r="I316" s="5" t="e">
        <f>VLOOKUP(A316,'Score &amp; Assist'!$A$1:$G$2000,7,0)</f>
        <v>#N/A</v>
      </c>
      <c r="J316" s="5">
        <f>VLOOKUP(A316,'Yellow Card'!$C$1:$E$987,3,0)</f>
        <v>0.21994941163532386</v>
      </c>
      <c r="K316" s="5">
        <f>VLOOKUP(C316,'Team Clean Sheet'!$C$2:$F$21,4,0)</f>
        <v>0.23371647509578544</v>
      </c>
      <c r="L316" s="5">
        <f>VLOOKUP(C316,'Team Total Goals'!$D$2:$N$21,10,0)</f>
        <v>0.46236559139784938</v>
      </c>
      <c r="M316" s="5">
        <f>VLOOKUP(C316,'Team Total Goals'!$D$2:$N$21,11,0)</f>
        <v>8.7136929460580922E-2</v>
      </c>
      <c r="N316" s="5" t="e">
        <f>VLOOKUP(A316,'Goalkeeper Saves'!$D$2:$N$15,10,0)</f>
        <v>#N/A</v>
      </c>
      <c r="O316" s="5" t="e">
        <f>VLOOKUP(A316,'Goalkeeper Saves'!$D$2:$N$15,11,0)</f>
        <v>#N/A</v>
      </c>
      <c r="P316" s="5">
        <f>IF(B316="DEF",IFERROR(VLOOKUP(A316,'Defensive Contribution - DEF'!A314:H812,8,FALSE),'Defensive Contribution - DEF'!K$2),0)</f>
        <v>0</v>
      </c>
      <c r="Q316" s="5">
        <f>IF(B316="MID",IFERROR(VLOOKUP(A316,'Defensive Contribution - MID'!A$2:I$500,9,FALSE),'Defensive Contribution - MID'!L$2),0)</f>
        <v>0</v>
      </c>
      <c r="R316" s="22">
        <f t="shared" si="89"/>
        <v>1.6159114470309572</v>
      </c>
      <c r="S316" s="5">
        <f t="shared" si="77"/>
        <v>1.697046905706218E-2</v>
      </c>
      <c r="T316" s="20">
        <f t="shared" si="78"/>
        <v>1.6498523851450817</v>
      </c>
      <c r="U316" s="3">
        <f>VLOOKUP($C316,'Team Fixtures'!$A$2:$Q$21,2,FALSE)</f>
        <v>6.3492063492063489E-2</v>
      </c>
      <c r="V316" s="3">
        <f>VLOOKUP($C316,'Team Fixtures'!$A$2:$Q$21,4,FALSE)</f>
        <v>0.52910052910052907</v>
      </c>
      <c r="W316" s="3">
        <f>VLOOKUP($C316,'Team Fixtures'!$A$2:$Q$21,5,FALSE)</f>
        <v>-0.46560846560846558</v>
      </c>
      <c r="X316" s="3" t="str">
        <f>VLOOKUP($C316,'Team Fixtures'!$A$2:$Q$21,6,FALSE)</f>
        <v>H</v>
      </c>
      <c r="Y316" s="25">
        <f t="shared" si="79"/>
        <v>0.47693132053871484</v>
      </c>
      <c r="Z316" s="3">
        <f>VLOOKUP($C316,'Team Fixtures'!$A$2:$Q$21,2,FALSE)</f>
        <v>6.3492063492063489E-2</v>
      </c>
      <c r="AA316" s="3">
        <f>VLOOKUP($C316,'Team Fixtures'!$A$2:$Q$21,8,FALSE)</f>
        <v>0.82101806239737274</v>
      </c>
      <c r="AB316" s="3">
        <f>VLOOKUP($C316,'Team Fixtures'!$A$2:$Q$21,9,FALSE)</f>
        <v>-0.75752599890530925</v>
      </c>
      <c r="AC316" s="3" t="str">
        <f>VLOOKUP($C316,'Team Fixtures'!$A$2:$Q$21,10,FALSE)</f>
        <v>A</v>
      </c>
      <c r="AD316" s="22">
        <f t="shared" si="90"/>
        <v>1.3901422884786452</v>
      </c>
      <c r="AE316" s="5">
        <f t="shared" si="80"/>
        <v>1.1659926909594696E-2</v>
      </c>
      <c r="AF316" s="20">
        <f t="shared" si="81"/>
        <v>1.4134621422978346</v>
      </c>
      <c r="AG316" s="3">
        <f>VLOOKUP($C316,'Team Fixtures'!$A$2:$Q$21,2,FALSE)</f>
        <v>6.3492063492063489E-2</v>
      </c>
      <c r="AH316" s="3">
        <f>VLOOKUP($C316,'Team Fixtures'!$A$2:$Q$21,12,FALSE)</f>
        <v>2.8011204481792715E-2</v>
      </c>
      <c r="AI316" s="3">
        <f>VLOOKUP($C316,'Team Fixtures'!$A$2:$Q$21,13,FALSE)</f>
        <v>3.5480859010270774E-2</v>
      </c>
      <c r="AJ316" s="3" t="str">
        <f>VLOOKUP($C316,'Team Fixtures'!$A$2:$Q$21,14,FALSE)</f>
        <v>A</v>
      </c>
      <c r="AK316" s="22">
        <f t="shared" si="91"/>
        <v>1.3958154355977741</v>
      </c>
      <c r="AL316" s="5">
        <f t="shared" si="82"/>
        <v>1.1793370676130847E-2</v>
      </c>
      <c r="AM316" s="20">
        <f t="shared" si="83"/>
        <v>1.4194021769500358</v>
      </c>
      <c r="AN316" s="3">
        <f>VLOOKUP($C316,'Team Fixtures'!$A$2:$Q$21,2,FALSE)</f>
        <v>6.3492063492063489E-2</v>
      </c>
      <c r="AO316" s="3">
        <f>VLOOKUP($C316,'Team Fixtures'!$A$2:$Q$21,16,FALSE)</f>
        <v>5.6022408963585429E-2</v>
      </c>
      <c r="AP316" s="3">
        <f>VLOOKUP($C316,'Team Fixtures'!$A$2:$Q$21,17,FALSE)</f>
        <v>7.4696545284780591E-3</v>
      </c>
      <c r="AQ316" s="3" t="str">
        <f>VLOOKUP($C316,'Team Fixtures'!$A$2:$V$21,18,FALSE)</f>
        <v>H</v>
      </c>
      <c r="AR316" s="22">
        <f t="shared" si="92"/>
        <v>1.6192958336192802</v>
      </c>
      <c r="AS316" s="5">
        <f t="shared" si="84"/>
        <v>1.7050076598392711E-2</v>
      </c>
      <c r="AT316" s="20">
        <f t="shared" si="85"/>
        <v>1.6533959868160657</v>
      </c>
      <c r="AU316" s="3">
        <f>VLOOKUP($C316,'Team Fixtures'!$A$2:$Q$21,2,FALSE)</f>
        <v>6.3492063492063489E-2</v>
      </c>
      <c r="AV316" s="3">
        <f>VLOOKUP($C316,'Team Fixtures'!$A$2:$V$21,20,FALSE)</f>
        <v>0.42328042328042326</v>
      </c>
      <c r="AW316" s="3">
        <f>VLOOKUP($C316,'Team Fixtures'!$A$2:$V$21,21,FALSE)</f>
        <v>-0.35978835978835977</v>
      </c>
      <c r="AX316" s="3" t="str">
        <f>VLOOKUP($C316,'Team Fixtures'!$A$2:$V$21,22,FALSE)</f>
        <v>A</v>
      </c>
      <c r="AY316" s="22">
        <f t="shared" si="93"/>
        <v>1.3929876915404247</v>
      </c>
      <c r="AZ316" s="5">
        <f t="shared" si="94"/>
        <v>1.1726856480413873E-2</v>
      </c>
      <c r="BA316" s="20">
        <f t="shared" si="86"/>
        <v>1.4164414045012523</v>
      </c>
      <c r="BB316" s="15">
        <f t="shared" si="87"/>
        <v>5.3208210845126027</v>
      </c>
    </row>
    <row r="317" spans="1:54" x14ac:dyDescent="0.25">
      <c r="A317" t="str">
        <f>'Players Full'!CU317</f>
        <v>Steven Benda</v>
      </c>
      <c r="B317" t="str">
        <f>VLOOKUP(_xlfn.CONCAT('Players Full'!AK317,'Players Full'!BV317),'Players Summarised'!$A$1:$T$1000,20,0)</f>
        <v>GK</v>
      </c>
      <c r="C317" t="str">
        <f>VLOOKUP('Players Full'!CF317,Teams!$A$1:$G$21,6,0)</f>
        <v>Fulham</v>
      </c>
      <c r="D317">
        <f>'Players Full'!BD317/10</f>
        <v>4</v>
      </c>
      <c r="E317" s="10">
        <f>IFERROR(VLOOKUP($A317,'Starting Lineups'!$A$2:$C$510,3,FALSE),0)</f>
        <v>0</v>
      </c>
      <c r="F317" s="5" t="e">
        <f>VLOOKUP(A317,'Score &amp; Assist'!$A$1:$G$2000,6,0)</f>
        <v>#N/A</v>
      </c>
      <c r="G317" s="5" t="e">
        <f t="shared" si="76"/>
        <v>#N/A</v>
      </c>
      <c r="H317" s="5" t="e">
        <f t="shared" si="88"/>
        <v>#N/A</v>
      </c>
      <c r="I317" s="5" t="e">
        <f>VLOOKUP(A317,'Score &amp; Assist'!$A$1:$G$2000,7,0)</f>
        <v>#N/A</v>
      </c>
      <c r="J317" s="5" t="e">
        <f>VLOOKUP(A317,'Yellow Card'!$C$1:$E$987,3,0)</f>
        <v>#N/A</v>
      </c>
      <c r="K317" s="5">
        <f>VLOOKUP(C317,'Team Clean Sheet'!$C$2:$F$21,4,0)</f>
        <v>0.23371647509578544</v>
      </c>
      <c r="L317" s="5">
        <f>VLOOKUP(C317,'Team Total Goals'!$D$2:$N$21,10,0)</f>
        <v>0.46236559139784938</v>
      </c>
      <c r="M317" s="5">
        <f>VLOOKUP(C317,'Team Total Goals'!$D$2:$N$21,11,0)</f>
        <v>8.7136929460580922E-2</v>
      </c>
      <c r="N317" s="5" t="e">
        <f>VLOOKUP(A317,'Goalkeeper Saves'!$D$2:$N$15,10,0)</f>
        <v>#N/A</v>
      </c>
      <c r="O317" s="5" t="e">
        <f>VLOOKUP(A317,'Goalkeeper Saves'!$D$2:$N$15,11,0)</f>
        <v>#N/A</v>
      </c>
      <c r="P317" s="5">
        <f>IF(B317="DEF",IFERROR(VLOOKUP(A317,'Defensive Contribution - DEF'!A315:H813,8,FALSE),'Defensive Contribution - DEF'!K$2),0)</f>
        <v>0</v>
      </c>
      <c r="Q317" s="5">
        <f>IF(B317="MID",IFERROR(VLOOKUP(A317,'Defensive Contribution - MID'!A$2:I$500,9,FALSE),'Defensive Contribution - MID'!L$2),0)</f>
        <v>0</v>
      </c>
      <c r="R317" s="22">
        <f t="shared" si="89"/>
        <v>0</v>
      </c>
      <c r="S317" s="5">
        <f t="shared" si="77"/>
        <v>0</v>
      </c>
      <c r="T317" s="20">
        <f t="shared" si="78"/>
        <v>0</v>
      </c>
      <c r="U317" s="3">
        <f>VLOOKUP($C317,'Team Fixtures'!$A$2:$Q$21,2,FALSE)</f>
        <v>6.3492063492063489E-2</v>
      </c>
      <c r="V317" s="3">
        <f>VLOOKUP($C317,'Team Fixtures'!$A$2:$Q$21,4,FALSE)</f>
        <v>0.52910052910052907</v>
      </c>
      <c r="W317" s="3">
        <f>VLOOKUP($C317,'Team Fixtures'!$A$2:$Q$21,5,FALSE)</f>
        <v>-0.46560846560846558</v>
      </c>
      <c r="X317" s="3" t="str">
        <f>VLOOKUP($C317,'Team Fixtures'!$A$2:$Q$21,6,FALSE)</f>
        <v>H</v>
      </c>
      <c r="Y317" s="25">
        <f t="shared" si="79"/>
        <v>0</v>
      </c>
      <c r="Z317" s="3">
        <f>VLOOKUP($C317,'Team Fixtures'!$A$2:$Q$21,2,FALSE)</f>
        <v>6.3492063492063489E-2</v>
      </c>
      <c r="AA317" s="3">
        <f>VLOOKUP($C317,'Team Fixtures'!$A$2:$Q$21,8,FALSE)</f>
        <v>0.82101806239737274</v>
      </c>
      <c r="AB317" s="3">
        <f>VLOOKUP($C317,'Team Fixtures'!$A$2:$Q$21,9,FALSE)</f>
        <v>-0.75752599890530925</v>
      </c>
      <c r="AC317" s="3" t="str">
        <f>VLOOKUP($C317,'Team Fixtures'!$A$2:$Q$21,10,FALSE)</f>
        <v>A</v>
      </c>
      <c r="AD317" s="22">
        <f t="shared" si="90"/>
        <v>0</v>
      </c>
      <c r="AE317" s="5">
        <f t="shared" si="80"/>
        <v>0</v>
      </c>
      <c r="AF317" s="20">
        <f t="shared" si="81"/>
        <v>0</v>
      </c>
      <c r="AG317" s="3">
        <f>VLOOKUP($C317,'Team Fixtures'!$A$2:$Q$21,2,FALSE)</f>
        <v>6.3492063492063489E-2</v>
      </c>
      <c r="AH317" s="3">
        <f>VLOOKUP($C317,'Team Fixtures'!$A$2:$Q$21,12,FALSE)</f>
        <v>2.8011204481792715E-2</v>
      </c>
      <c r="AI317" s="3">
        <f>VLOOKUP($C317,'Team Fixtures'!$A$2:$Q$21,13,FALSE)</f>
        <v>3.5480859010270774E-2</v>
      </c>
      <c r="AJ317" s="3" t="str">
        <f>VLOOKUP($C317,'Team Fixtures'!$A$2:$Q$21,14,FALSE)</f>
        <v>A</v>
      </c>
      <c r="AK317" s="22">
        <f t="shared" si="91"/>
        <v>0</v>
      </c>
      <c r="AL317" s="5">
        <f t="shared" si="82"/>
        <v>0</v>
      </c>
      <c r="AM317" s="20">
        <f t="shared" si="83"/>
        <v>0</v>
      </c>
      <c r="AN317" s="3">
        <f>VLOOKUP($C317,'Team Fixtures'!$A$2:$Q$21,2,FALSE)</f>
        <v>6.3492063492063489E-2</v>
      </c>
      <c r="AO317" s="3">
        <f>VLOOKUP($C317,'Team Fixtures'!$A$2:$Q$21,16,FALSE)</f>
        <v>5.6022408963585429E-2</v>
      </c>
      <c r="AP317" s="3">
        <f>VLOOKUP($C317,'Team Fixtures'!$A$2:$Q$21,17,FALSE)</f>
        <v>7.4696545284780591E-3</v>
      </c>
      <c r="AQ317" s="3" t="str">
        <f>VLOOKUP($C317,'Team Fixtures'!$A$2:$V$21,18,FALSE)</f>
        <v>H</v>
      </c>
      <c r="AR317" s="22">
        <f t="shared" si="92"/>
        <v>0</v>
      </c>
      <c r="AS317" s="5">
        <f t="shared" si="84"/>
        <v>0</v>
      </c>
      <c r="AT317" s="20">
        <f t="shared" si="85"/>
        <v>0</v>
      </c>
      <c r="AU317" s="3">
        <f>VLOOKUP($C317,'Team Fixtures'!$A$2:$Q$21,2,FALSE)</f>
        <v>6.3492063492063489E-2</v>
      </c>
      <c r="AV317" s="3">
        <f>VLOOKUP($C317,'Team Fixtures'!$A$2:$V$21,20,FALSE)</f>
        <v>0.42328042328042326</v>
      </c>
      <c r="AW317" s="3">
        <f>VLOOKUP($C317,'Team Fixtures'!$A$2:$V$21,21,FALSE)</f>
        <v>-0.35978835978835977</v>
      </c>
      <c r="AX317" s="3" t="str">
        <f>VLOOKUP($C317,'Team Fixtures'!$A$2:$V$21,22,FALSE)</f>
        <v>A</v>
      </c>
      <c r="AY317" s="22">
        <f t="shared" si="93"/>
        <v>0</v>
      </c>
      <c r="AZ317" s="5">
        <f t="shared" si="94"/>
        <v>0</v>
      </c>
      <c r="BA317" s="20">
        <f t="shared" si="86"/>
        <v>0</v>
      </c>
      <c r="BB317" s="15">
        <f t="shared" si="87"/>
        <v>0</v>
      </c>
    </row>
    <row r="318" spans="1:54" x14ac:dyDescent="0.25">
      <c r="A318" t="str">
        <f>'Players Full'!CU318</f>
        <v>Antonee Robinson</v>
      </c>
      <c r="B318" t="str">
        <f>VLOOKUP(_xlfn.CONCAT('Players Full'!AK318,'Players Full'!BV318),'Players Summarised'!$A$1:$T$1000,20,0)</f>
        <v>DEF</v>
      </c>
      <c r="C318" t="str">
        <f>VLOOKUP('Players Full'!CF318,Teams!$A$1:$G$21,6,0)</f>
        <v>Fulham</v>
      </c>
      <c r="D318">
        <f>'Players Full'!BD318/10</f>
        <v>5</v>
      </c>
      <c r="E318" s="10">
        <f>IFERROR(VLOOKUP($A318,'Starting Lineups'!$A$2:$C$510,3,FALSE),0)</f>
        <v>0</v>
      </c>
      <c r="F318" s="5">
        <f>VLOOKUP(A318,'Score &amp; Assist'!$A$1:$G$2000,6,0)</f>
        <v>6.3492063492063489E-2</v>
      </c>
      <c r="G318" s="5">
        <f t="shared" si="76"/>
        <v>0.01</v>
      </c>
      <c r="H318" s="5">
        <f t="shared" si="88"/>
        <v>0</v>
      </c>
      <c r="I318" s="5">
        <f>VLOOKUP(A318,'Score &amp; Assist'!$A$1:$G$2000,7,0)</f>
        <v>0.11904761904761904</v>
      </c>
      <c r="J318" s="5">
        <f>VLOOKUP(A318,'Yellow Card'!$C$1:$E$987,3,0)</f>
        <v>0.27210884353741494</v>
      </c>
      <c r="K318" s="5">
        <f>VLOOKUP(C318,'Team Clean Sheet'!$C$2:$F$21,4,0)</f>
        <v>0.23371647509578544</v>
      </c>
      <c r="L318" s="5">
        <f>VLOOKUP(C318,'Team Total Goals'!$D$2:$N$21,10,0)</f>
        <v>0.46236559139784938</v>
      </c>
      <c r="M318" s="5">
        <f>VLOOKUP(C318,'Team Total Goals'!$D$2:$N$21,11,0)</f>
        <v>8.7136929460580922E-2</v>
      </c>
      <c r="N318" s="5" t="e">
        <f>VLOOKUP(A318,'Goalkeeper Saves'!$D$2:$N$15,10,0)</f>
        <v>#N/A</v>
      </c>
      <c r="O318" s="5" t="e">
        <f>VLOOKUP(A318,'Goalkeeper Saves'!$D$2:$N$15,11,0)</f>
        <v>#N/A</v>
      </c>
      <c r="P318" s="5">
        <f>IF(B318="DEF",IFERROR(VLOOKUP(A318,'Defensive Contribution - DEF'!A316:H814,8,FALSE),'Defensive Contribution - DEF'!K$2),0)</f>
        <v>0.29152339856241527</v>
      </c>
      <c r="Q318" s="5">
        <f>IF(B318="MID",IFERROR(VLOOKUP(A318,'Defensive Contribution - MID'!A$2:I$500,9,FALSE),'Defensive Contribution - MID'!L$2),0)</f>
        <v>0</v>
      </c>
      <c r="R318" s="22">
        <f t="shared" si="89"/>
        <v>0</v>
      </c>
      <c r="S318" s="5">
        <f t="shared" si="77"/>
        <v>0</v>
      </c>
      <c r="T318" s="20">
        <f t="shared" si="78"/>
        <v>0</v>
      </c>
      <c r="U318" s="3">
        <f>VLOOKUP($C318,'Team Fixtures'!$A$2:$Q$21,2,FALSE)</f>
        <v>6.3492063492063489E-2</v>
      </c>
      <c r="V318" s="3">
        <f>VLOOKUP($C318,'Team Fixtures'!$A$2:$Q$21,4,FALSE)</f>
        <v>0.52910052910052907</v>
      </c>
      <c r="W318" s="3">
        <f>VLOOKUP($C318,'Team Fixtures'!$A$2:$Q$21,5,FALSE)</f>
        <v>-0.46560846560846558</v>
      </c>
      <c r="X318" s="3" t="str">
        <f>VLOOKUP($C318,'Team Fixtures'!$A$2:$Q$21,6,FALSE)</f>
        <v>H</v>
      </c>
      <c r="Y318" s="25">
        <f t="shared" si="79"/>
        <v>0</v>
      </c>
      <c r="Z318" s="3">
        <f>VLOOKUP($C318,'Team Fixtures'!$A$2:$Q$21,2,FALSE)</f>
        <v>6.3492063492063489E-2</v>
      </c>
      <c r="AA318" s="3">
        <f>VLOOKUP($C318,'Team Fixtures'!$A$2:$Q$21,8,FALSE)</f>
        <v>0.82101806239737274</v>
      </c>
      <c r="AB318" s="3">
        <f>VLOOKUP($C318,'Team Fixtures'!$A$2:$Q$21,9,FALSE)</f>
        <v>-0.75752599890530925</v>
      </c>
      <c r="AC318" s="3" t="str">
        <f>VLOOKUP($C318,'Team Fixtures'!$A$2:$Q$21,10,FALSE)</f>
        <v>A</v>
      </c>
      <c r="AD318" s="22">
        <f t="shared" si="90"/>
        <v>0</v>
      </c>
      <c r="AE318" s="5">
        <f t="shared" si="80"/>
        <v>0</v>
      </c>
      <c r="AF318" s="20">
        <f t="shared" si="81"/>
        <v>0</v>
      </c>
      <c r="AG318" s="3">
        <f>VLOOKUP($C318,'Team Fixtures'!$A$2:$Q$21,2,FALSE)</f>
        <v>6.3492063492063489E-2</v>
      </c>
      <c r="AH318" s="3">
        <f>VLOOKUP($C318,'Team Fixtures'!$A$2:$Q$21,12,FALSE)</f>
        <v>2.8011204481792715E-2</v>
      </c>
      <c r="AI318" s="3">
        <f>VLOOKUP($C318,'Team Fixtures'!$A$2:$Q$21,13,FALSE)</f>
        <v>3.5480859010270774E-2</v>
      </c>
      <c r="AJ318" s="3" t="str">
        <f>VLOOKUP($C318,'Team Fixtures'!$A$2:$Q$21,14,FALSE)</f>
        <v>A</v>
      </c>
      <c r="AK318" s="22">
        <f t="shared" si="91"/>
        <v>0</v>
      </c>
      <c r="AL318" s="5">
        <f t="shared" si="82"/>
        <v>0</v>
      </c>
      <c r="AM318" s="20">
        <f t="shared" si="83"/>
        <v>0</v>
      </c>
      <c r="AN318" s="3">
        <f>VLOOKUP($C318,'Team Fixtures'!$A$2:$Q$21,2,FALSE)</f>
        <v>6.3492063492063489E-2</v>
      </c>
      <c r="AO318" s="3">
        <f>VLOOKUP($C318,'Team Fixtures'!$A$2:$Q$21,16,FALSE)</f>
        <v>5.6022408963585429E-2</v>
      </c>
      <c r="AP318" s="3">
        <f>VLOOKUP($C318,'Team Fixtures'!$A$2:$Q$21,17,FALSE)</f>
        <v>7.4696545284780591E-3</v>
      </c>
      <c r="AQ318" s="3" t="str">
        <f>VLOOKUP($C318,'Team Fixtures'!$A$2:$V$21,18,FALSE)</f>
        <v>H</v>
      </c>
      <c r="AR318" s="22">
        <f t="shared" si="92"/>
        <v>0</v>
      </c>
      <c r="AS318" s="5">
        <f t="shared" si="84"/>
        <v>0</v>
      </c>
      <c r="AT318" s="20">
        <f t="shared" si="85"/>
        <v>0</v>
      </c>
      <c r="AU318" s="3">
        <f>VLOOKUP($C318,'Team Fixtures'!$A$2:$Q$21,2,FALSE)</f>
        <v>6.3492063492063489E-2</v>
      </c>
      <c r="AV318" s="3">
        <f>VLOOKUP($C318,'Team Fixtures'!$A$2:$V$21,20,FALSE)</f>
        <v>0.42328042328042326</v>
      </c>
      <c r="AW318" s="3">
        <f>VLOOKUP($C318,'Team Fixtures'!$A$2:$V$21,21,FALSE)</f>
        <v>-0.35978835978835977</v>
      </c>
      <c r="AX318" s="3" t="str">
        <f>VLOOKUP($C318,'Team Fixtures'!$A$2:$V$21,22,FALSE)</f>
        <v>A</v>
      </c>
      <c r="AY318" s="22">
        <f t="shared" si="93"/>
        <v>0</v>
      </c>
      <c r="AZ318" s="5">
        <f t="shared" si="94"/>
        <v>0</v>
      </c>
      <c r="BA318" s="20">
        <f t="shared" si="86"/>
        <v>0</v>
      </c>
      <c r="BB318" s="15">
        <f t="shared" si="87"/>
        <v>0</v>
      </c>
    </row>
    <row r="319" spans="1:54" x14ac:dyDescent="0.25">
      <c r="A319" t="str">
        <f>'Players Full'!CU319</f>
        <v>Joachim Andersen</v>
      </c>
      <c r="B319" t="str">
        <f>VLOOKUP(_xlfn.CONCAT('Players Full'!AK319,'Players Full'!BV319),'Players Summarised'!$A$1:$T$1000,20,0)</f>
        <v>DEF</v>
      </c>
      <c r="C319" t="str">
        <f>VLOOKUP('Players Full'!CF319,Teams!$A$1:$G$21,6,0)</f>
        <v>Fulham</v>
      </c>
      <c r="D319">
        <f>'Players Full'!BD319/10</f>
        <v>4.5</v>
      </c>
      <c r="E319" s="10">
        <f>IFERROR(VLOOKUP($A319,'Starting Lineups'!$A$2:$C$510,3,FALSE),0)</f>
        <v>1</v>
      </c>
      <c r="F319" s="5">
        <f>VLOOKUP(A319,'Score &amp; Assist'!$A$1:$G$2000,6,0)</f>
        <v>6.3492063492063489E-2</v>
      </c>
      <c r="G319" s="5">
        <f t="shared" si="76"/>
        <v>0.01</v>
      </c>
      <c r="H319" s="5">
        <f t="shared" si="88"/>
        <v>0</v>
      </c>
      <c r="I319" s="5">
        <f>VLOOKUP(A319,'Score &amp; Assist'!$A$1:$G$2000,7,0)</f>
        <v>3.6630036630036632E-2</v>
      </c>
      <c r="J319" s="5">
        <f>VLOOKUP(A319,'Yellow Card'!$C$1:$E$987,3,0)</f>
        <v>0.21994941163532386</v>
      </c>
      <c r="K319" s="5">
        <f>VLOOKUP(C319,'Team Clean Sheet'!$C$2:$F$21,4,0)</f>
        <v>0.23371647509578544</v>
      </c>
      <c r="L319" s="5">
        <f>VLOOKUP(C319,'Team Total Goals'!$D$2:$N$21,10,0)</f>
        <v>0.46236559139784938</v>
      </c>
      <c r="M319" s="5">
        <f>VLOOKUP(C319,'Team Total Goals'!$D$2:$N$21,11,0)</f>
        <v>8.7136929460580922E-2</v>
      </c>
      <c r="N319" s="5" t="e">
        <f>VLOOKUP(A319,'Goalkeeper Saves'!$D$2:$N$15,10,0)</f>
        <v>#N/A</v>
      </c>
      <c r="O319" s="5" t="e">
        <f>VLOOKUP(A319,'Goalkeeper Saves'!$D$2:$N$15,11,0)</f>
        <v>#N/A</v>
      </c>
      <c r="P319" s="5">
        <f>IF(B319="DEF",IFERROR(VLOOKUP(A319,'Defensive Contribution - DEF'!A317:H815,8,FALSE),'Defensive Contribution - DEF'!K$2),0)</f>
        <v>0.29152339856241527</v>
      </c>
      <c r="Q319" s="5">
        <f>IF(B319="MID",IFERROR(VLOOKUP(A319,'Defensive Contribution - MID'!A$2:I$500,9,FALSE),'Defensive Contribution - MID'!L$2),0)</f>
        <v>0</v>
      </c>
      <c r="R319" s="22">
        <f t="shared" si="89"/>
        <v>2.7498007349982792</v>
      </c>
      <c r="S319" s="5">
        <f t="shared" si="77"/>
        <v>4.3641812888629519E-2</v>
      </c>
      <c r="T319" s="20">
        <f t="shared" si="78"/>
        <v>2.8370843607755383</v>
      </c>
      <c r="U319" s="3">
        <f>VLOOKUP($C319,'Team Fixtures'!$A$2:$Q$21,2,FALSE)</f>
        <v>6.3492063492063489E-2</v>
      </c>
      <c r="V319" s="3">
        <f>VLOOKUP($C319,'Team Fixtures'!$A$2:$Q$21,4,FALSE)</f>
        <v>0.52910052910052907</v>
      </c>
      <c r="W319" s="3">
        <f>VLOOKUP($C319,'Team Fixtures'!$A$2:$Q$21,5,FALSE)</f>
        <v>-0.46560846560846558</v>
      </c>
      <c r="X319" s="3" t="str">
        <f>VLOOKUP($C319,'Team Fixtures'!$A$2:$Q$21,6,FALSE)</f>
        <v>H</v>
      </c>
      <c r="Y319" s="25">
        <f t="shared" si="79"/>
        <v>0.81159527532942422</v>
      </c>
      <c r="Z319" s="3">
        <f>VLOOKUP($C319,'Team Fixtures'!$A$2:$Q$21,2,FALSE)</f>
        <v>6.3492063492063489E-2</v>
      </c>
      <c r="AA319" s="3">
        <f>VLOOKUP($C319,'Team Fixtures'!$A$2:$Q$21,8,FALSE)</f>
        <v>0.82101806239737274</v>
      </c>
      <c r="AB319" s="3">
        <f>VLOOKUP($C319,'Team Fixtures'!$A$2:$Q$21,9,FALSE)</f>
        <v>-0.75752599890530925</v>
      </c>
      <c r="AC319" s="3" t="str">
        <f>VLOOKUP($C319,'Team Fixtures'!$A$2:$Q$21,10,FALSE)</f>
        <v>A</v>
      </c>
      <c r="AD319" s="22">
        <f t="shared" si="90"/>
        <v>2.3656087675066364</v>
      </c>
      <c r="AE319" s="5">
        <f t="shared" si="80"/>
        <v>3.460484942929111E-2</v>
      </c>
      <c r="AF319" s="20">
        <f t="shared" si="81"/>
        <v>2.4348184663652188</v>
      </c>
      <c r="AG319" s="3">
        <f>VLOOKUP($C319,'Team Fixtures'!$A$2:$Q$21,2,FALSE)</f>
        <v>6.3492063492063489E-2</v>
      </c>
      <c r="AH319" s="3">
        <f>VLOOKUP($C319,'Team Fixtures'!$A$2:$Q$21,12,FALSE)</f>
        <v>2.8011204481792715E-2</v>
      </c>
      <c r="AI319" s="3">
        <f>VLOOKUP($C319,'Team Fixtures'!$A$2:$Q$21,13,FALSE)</f>
        <v>3.5480859010270774E-2</v>
      </c>
      <c r="AJ319" s="3" t="str">
        <f>VLOOKUP($C319,'Team Fixtures'!$A$2:$Q$21,14,FALSE)</f>
        <v>A</v>
      </c>
      <c r="AK319" s="22">
        <f t="shared" si="91"/>
        <v>2.3752627767944583</v>
      </c>
      <c r="AL319" s="5">
        <f t="shared" si="82"/>
        <v>3.4831931035759253E-2</v>
      </c>
      <c r="AM319" s="20">
        <f t="shared" si="83"/>
        <v>2.4449266388659767</v>
      </c>
      <c r="AN319" s="3">
        <f>VLOOKUP($C319,'Team Fixtures'!$A$2:$Q$21,2,FALSE)</f>
        <v>6.3492063492063489E-2</v>
      </c>
      <c r="AO319" s="3">
        <f>VLOOKUP($C319,'Team Fixtures'!$A$2:$Q$21,16,FALSE)</f>
        <v>5.6022408963585429E-2</v>
      </c>
      <c r="AP319" s="3">
        <f>VLOOKUP($C319,'Team Fixtures'!$A$2:$Q$21,17,FALSE)</f>
        <v>7.4696545284780591E-3</v>
      </c>
      <c r="AQ319" s="3" t="str">
        <f>VLOOKUP($C319,'Team Fixtures'!$A$2:$V$21,18,FALSE)</f>
        <v>H</v>
      </c>
      <c r="AR319" s="22">
        <f t="shared" si="92"/>
        <v>2.7555599545057521</v>
      </c>
      <c r="AS319" s="5">
        <f t="shared" si="84"/>
        <v>4.3777281249884295E-2</v>
      </c>
      <c r="AT319" s="20">
        <f t="shared" si="85"/>
        <v>2.8431145170055205</v>
      </c>
      <c r="AU319" s="3">
        <f>VLOOKUP($C319,'Team Fixtures'!$A$2:$Q$21,2,FALSE)</f>
        <v>6.3492063492063489E-2</v>
      </c>
      <c r="AV319" s="3">
        <f>VLOOKUP($C319,'Team Fixtures'!$A$2:$V$21,20,FALSE)</f>
        <v>0.42328042328042326</v>
      </c>
      <c r="AW319" s="3">
        <f>VLOOKUP($C319,'Team Fixtures'!$A$2:$V$21,21,FALSE)</f>
        <v>-0.35978835978835977</v>
      </c>
      <c r="AX319" s="3" t="str">
        <f>VLOOKUP($C319,'Team Fixtures'!$A$2:$V$21,22,FALSE)</f>
        <v>A</v>
      </c>
      <c r="AY319" s="22">
        <f t="shared" si="93"/>
        <v>2.3704507973375559</v>
      </c>
      <c r="AZ319" s="5">
        <f t="shared" si="94"/>
        <v>3.4718743654973988E-2</v>
      </c>
      <c r="BA319" s="20">
        <f t="shared" si="86"/>
        <v>2.4398882846475041</v>
      </c>
      <c r="BB319" s="15">
        <f t="shared" si="87"/>
        <v>9.1577970026041964</v>
      </c>
    </row>
    <row r="320" spans="1:54" x14ac:dyDescent="0.25">
      <c r="A320" t="str">
        <f>'Players Full'!CU320</f>
        <v>Calvin Bassey</v>
      </c>
      <c r="B320" t="str">
        <f>VLOOKUP(_xlfn.CONCAT('Players Full'!AK320,'Players Full'!BV320),'Players Summarised'!$A$1:$T$1000,20,0)</f>
        <v>DEF</v>
      </c>
      <c r="C320" t="str">
        <f>VLOOKUP('Players Full'!CF320,Teams!$A$1:$G$21,6,0)</f>
        <v>Fulham</v>
      </c>
      <c r="D320">
        <f>'Players Full'!BD320/10</f>
        <v>4.5</v>
      </c>
      <c r="E320" s="10">
        <f>IFERROR(VLOOKUP($A320,'Starting Lineups'!$A$2:$C$510,3,FALSE),0)</f>
        <v>1</v>
      </c>
      <c r="F320" s="5">
        <f>VLOOKUP(A320,'Score &amp; Assist'!$A$1:$G$2000,6,0)</f>
        <v>6.3492063492063489E-2</v>
      </c>
      <c r="G320" s="5">
        <f t="shared" si="76"/>
        <v>0.01</v>
      </c>
      <c r="H320" s="5">
        <f t="shared" si="88"/>
        <v>0</v>
      </c>
      <c r="I320" s="5">
        <f>VLOOKUP(A320,'Score &amp; Assist'!$A$1:$G$2000,7,0)</f>
        <v>3.2840722495894911E-2</v>
      </c>
      <c r="J320" s="5">
        <f>VLOOKUP(A320,'Yellow Card'!$C$1:$E$987,3,0)</f>
        <v>0.23809523809523808</v>
      </c>
      <c r="K320" s="5">
        <f>VLOOKUP(C320,'Team Clean Sheet'!$C$2:$F$21,4,0)</f>
        <v>0.23371647509578544</v>
      </c>
      <c r="L320" s="5">
        <f>VLOOKUP(C320,'Team Total Goals'!$D$2:$N$21,10,0)</f>
        <v>0.46236559139784938</v>
      </c>
      <c r="M320" s="5">
        <f>VLOOKUP(C320,'Team Total Goals'!$D$2:$N$21,11,0)</f>
        <v>8.7136929460580922E-2</v>
      </c>
      <c r="N320" s="5" t="e">
        <f>VLOOKUP(A320,'Goalkeeper Saves'!$D$2:$N$15,10,0)</f>
        <v>#N/A</v>
      </c>
      <c r="O320" s="5" t="e">
        <f>VLOOKUP(A320,'Goalkeeper Saves'!$D$2:$N$15,11,0)</f>
        <v>#N/A</v>
      </c>
      <c r="P320" s="5">
        <f>IF(B320="DEF",IFERROR(VLOOKUP(A320,'Defensive Contribution - DEF'!A318:H816,8,FALSE),'Defensive Contribution - DEF'!K$2),0)</f>
        <v>0.29152339856241527</v>
      </c>
      <c r="Q320" s="5">
        <f>IF(B320="MID",IFERROR(VLOOKUP(A320,'Defensive Contribution - MID'!A$2:I$500,9,FALSE),'Defensive Contribution - MID'!L$2),0)</f>
        <v>0</v>
      </c>
      <c r="R320" s="22">
        <f t="shared" si="89"/>
        <v>2.7202869661359395</v>
      </c>
      <c r="S320" s="5">
        <f t="shared" si="77"/>
        <v>4.2947590017449563E-2</v>
      </c>
      <c r="T320" s="20">
        <f t="shared" si="78"/>
        <v>2.8061821461708387</v>
      </c>
      <c r="U320" s="3">
        <f>VLOOKUP($C320,'Team Fixtures'!$A$2:$Q$21,2,FALSE)</f>
        <v>6.3492063492063489E-2</v>
      </c>
      <c r="V320" s="3">
        <f>VLOOKUP($C320,'Team Fixtures'!$A$2:$Q$21,4,FALSE)</f>
        <v>0.52910052910052907</v>
      </c>
      <c r="W320" s="3">
        <f>VLOOKUP($C320,'Team Fixtures'!$A$2:$Q$21,5,FALSE)</f>
        <v>-0.46560846560846558</v>
      </c>
      <c r="X320" s="3" t="str">
        <f>VLOOKUP($C320,'Team Fixtures'!$A$2:$Q$21,6,FALSE)</f>
        <v>H</v>
      </c>
      <c r="Y320" s="25">
        <f t="shared" si="79"/>
        <v>0.80288437673194646</v>
      </c>
      <c r="Z320" s="3">
        <f>VLOOKUP($C320,'Team Fixtures'!$A$2:$Q$21,2,FALSE)</f>
        <v>6.3492063492063489E-2</v>
      </c>
      <c r="AA320" s="3">
        <f>VLOOKUP($C320,'Team Fixtures'!$A$2:$Q$21,8,FALSE)</f>
        <v>0.82101806239737274</v>
      </c>
      <c r="AB320" s="3">
        <f>VLOOKUP($C320,'Team Fixtures'!$A$2:$Q$21,9,FALSE)</f>
        <v>-0.75752599890530925</v>
      </c>
      <c r="AC320" s="3" t="str">
        <f>VLOOKUP($C320,'Team Fixtures'!$A$2:$Q$21,10,FALSE)</f>
        <v>A</v>
      </c>
      <c r="AD320" s="22">
        <f t="shared" si="90"/>
        <v>2.3402185530469843</v>
      </c>
      <c r="AE320" s="5">
        <f t="shared" si="80"/>
        <v>3.4007620804771169E-2</v>
      </c>
      <c r="AF320" s="20">
        <f t="shared" si="81"/>
        <v>2.4082337946565269</v>
      </c>
      <c r="AG320" s="3">
        <f>VLOOKUP($C320,'Team Fixtures'!$A$2:$Q$21,2,FALSE)</f>
        <v>6.3492063492063489E-2</v>
      </c>
      <c r="AH320" s="3">
        <f>VLOOKUP($C320,'Team Fixtures'!$A$2:$Q$21,12,FALSE)</f>
        <v>2.8011204481792715E-2</v>
      </c>
      <c r="AI320" s="3">
        <f>VLOOKUP($C320,'Team Fixtures'!$A$2:$Q$21,13,FALSE)</f>
        <v>3.5480859010270774E-2</v>
      </c>
      <c r="AJ320" s="3" t="str">
        <f>VLOOKUP($C320,'Team Fixtures'!$A$2:$Q$21,14,FALSE)</f>
        <v>A</v>
      </c>
      <c r="AK320" s="22">
        <f t="shared" si="91"/>
        <v>2.3497689452999095</v>
      </c>
      <c r="AL320" s="5">
        <f t="shared" si="82"/>
        <v>3.4232265131344475E-2</v>
      </c>
      <c r="AM320" s="20">
        <f t="shared" si="83"/>
        <v>2.4182334755625985</v>
      </c>
      <c r="AN320" s="3">
        <f>VLOOKUP($C320,'Team Fixtures'!$A$2:$Q$21,2,FALSE)</f>
        <v>6.3492063492063489E-2</v>
      </c>
      <c r="AO320" s="3">
        <f>VLOOKUP($C320,'Team Fixtures'!$A$2:$Q$21,16,FALSE)</f>
        <v>5.6022408963585429E-2</v>
      </c>
      <c r="AP320" s="3">
        <f>VLOOKUP($C320,'Team Fixtures'!$A$2:$Q$21,17,FALSE)</f>
        <v>7.4696545284780591E-3</v>
      </c>
      <c r="AQ320" s="3" t="str">
        <f>VLOOKUP($C320,'Team Fixtures'!$A$2:$V$21,18,FALSE)</f>
        <v>H</v>
      </c>
      <c r="AR320" s="22">
        <f t="shared" si="92"/>
        <v>2.725984371610414</v>
      </c>
      <c r="AS320" s="5">
        <f t="shared" si="84"/>
        <v>4.3081604389020159E-2</v>
      </c>
      <c r="AT320" s="20">
        <f t="shared" si="85"/>
        <v>2.8121475803884541</v>
      </c>
      <c r="AU320" s="3">
        <f>VLOOKUP($C320,'Team Fixtures'!$A$2:$Q$21,2,FALSE)</f>
        <v>6.3492063492063489E-2</v>
      </c>
      <c r="AV320" s="3">
        <f>VLOOKUP($C320,'Team Fixtures'!$A$2:$V$21,20,FALSE)</f>
        <v>0.42328042328042326</v>
      </c>
      <c r="AW320" s="3">
        <f>VLOOKUP($C320,'Team Fixtures'!$A$2:$V$21,21,FALSE)</f>
        <v>-0.35978835978835977</v>
      </c>
      <c r="AX320" s="3" t="str">
        <f>VLOOKUP($C320,'Team Fixtures'!$A$2:$V$21,22,FALSE)</f>
        <v>A</v>
      </c>
      <c r="AY320" s="22">
        <f t="shared" si="93"/>
        <v>2.3450086130942625</v>
      </c>
      <c r="AZ320" s="5">
        <f t="shared" si="94"/>
        <v>3.4120292597203242E-2</v>
      </c>
      <c r="BA320" s="20">
        <f t="shared" si="86"/>
        <v>2.413249198288669</v>
      </c>
      <c r="BB320" s="15">
        <f t="shared" si="87"/>
        <v>9.0579251530518228</v>
      </c>
    </row>
    <row r="321" spans="1:54" x14ac:dyDescent="0.25">
      <c r="A321" t="str">
        <f>'Players Full'!CU321</f>
        <v>Timothy Castagne</v>
      </c>
      <c r="B321" t="str">
        <f>VLOOKUP(_xlfn.CONCAT('Players Full'!AK321,'Players Full'!BV321),'Players Summarised'!$A$1:$T$1000,20,0)</f>
        <v>DEF</v>
      </c>
      <c r="C321" t="str">
        <f>VLOOKUP('Players Full'!CF321,Teams!$A$1:$G$21,6,0)</f>
        <v>Fulham</v>
      </c>
      <c r="D321">
        <f>'Players Full'!BD321/10</f>
        <v>4.5</v>
      </c>
      <c r="E321" s="10">
        <f>IFERROR(VLOOKUP($A321,'Starting Lineups'!$A$2:$C$510,3,FALSE),0)</f>
        <v>0</v>
      </c>
      <c r="F321" s="5">
        <f>VLOOKUP(A321,'Score &amp; Assist'!$A$1:$G$2000,6,0)</f>
        <v>6.3492063492063489E-2</v>
      </c>
      <c r="G321" s="5">
        <f t="shared" si="76"/>
        <v>0.01</v>
      </c>
      <c r="H321" s="5">
        <f t="shared" si="88"/>
        <v>0</v>
      </c>
      <c r="I321" s="5">
        <f>VLOOKUP(A321,'Score &amp; Assist'!$A$1:$G$2000,7,0)</f>
        <v>5.6022408963585429E-2</v>
      </c>
      <c r="J321" s="5">
        <f>VLOOKUP(A321,'Yellow Card'!$C$1:$E$987,3,0)</f>
        <v>0.17316017316017315</v>
      </c>
      <c r="K321" s="5">
        <f>VLOOKUP(C321,'Team Clean Sheet'!$C$2:$F$21,4,0)</f>
        <v>0.23371647509578544</v>
      </c>
      <c r="L321" s="5">
        <f>VLOOKUP(C321,'Team Total Goals'!$D$2:$N$21,10,0)</f>
        <v>0.46236559139784938</v>
      </c>
      <c r="M321" s="5">
        <f>VLOOKUP(C321,'Team Total Goals'!$D$2:$N$21,11,0)</f>
        <v>8.7136929460580922E-2</v>
      </c>
      <c r="N321" s="5" t="e">
        <f>VLOOKUP(A321,'Goalkeeper Saves'!$D$2:$N$15,10,0)</f>
        <v>#N/A</v>
      </c>
      <c r="O321" s="5" t="e">
        <f>VLOOKUP(A321,'Goalkeeper Saves'!$D$2:$N$15,11,0)</f>
        <v>#N/A</v>
      </c>
      <c r="P321" s="5">
        <f>IF(B321="DEF",IFERROR(VLOOKUP(A321,'Defensive Contribution - DEF'!A319:H817,8,FALSE),'Defensive Contribution - DEF'!K$2),0)</f>
        <v>0.29152339856241527</v>
      </c>
      <c r="Q321" s="5">
        <f>IF(B321="MID",IFERROR(VLOOKUP(A321,'Defensive Contribution - MID'!A$2:I$500,9,FALSE),'Defensive Contribution - MID'!L$2),0)</f>
        <v>0</v>
      </c>
      <c r="R321" s="22">
        <f t="shared" si="89"/>
        <v>0</v>
      </c>
      <c r="S321" s="5">
        <f t="shared" si="77"/>
        <v>0</v>
      </c>
      <c r="T321" s="20">
        <f t="shared" si="78"/>
        <v>0</v>
      </c>
      <c r="U321" s="3">
        <f>VLOOKUP($C321,'Team Fixtures'!$A$2:$Q$21,2,FALSE)</f>
        <v>6.3492063492063489E-2</v>
      </c>
      <c r="V321" s="3">
        <f>VLOOKUP($C321,'Team Fixtures'!$A$2:$Q$21,4,FALSE)</f>
        <v>0.52910052910052907</v>
      </c>
      <c r="W321" s="3">
        <f>VLOOKUP($C321,'Team Fixtures'!$A$2:$Q$21,5,FALSE)</f>
        <v>-0.46560846560846558</v>
      </c>
      <c r="X321" s="3" t="str">
        <f>VLOOKUP($C321,'Team Fixtures'!$A$2:$Q$21,6,FALSE)</f>
        <v>H</v>
      </c>
      <c r="Y321" s="25">
        <f t="shared" si="79"/>
        <v>0</v>
      </c>
      <c r="Z321" s="3">
        <f>VLOOKUP($C321,'Team Fixtures'!$A$2:$Q$21,2,FALSE)</f>
        <v>6.3492063492063489E-2</v>
      </c>
      <c r="AA321" s="3">
        <f>VLOOKUP($C321,'Team Fixtures'!$A$2:$Q$21,8,FALSE)</f>
        <v>0.82101806239737274</v>
      </c>
      <c r="AB321" s="3">
        <f>VLOOKUP($C321,'Team Fixtures'!$A$2:$Q$21,9,FALSE)</f>
        <v>-0.75752599890530925</v>
      </c>
      <c r="AC321" s="3" t="str">
        <f>VLOOKUP($C321,'Team Fixtures'!$A$2:$Q$21,10,FALSE)</f>
        <v>A</v>
      </c>
      <c r="AD321" s="22">
        <f t="shared" si="90"/>
        <v>0</v>
      </c>
      <c r="AE321" s="5">
        <f t="shared" si="80"/>
        <v>0</v>
      </c>
      <c r="AF321" s="20">
        <f t="shared" si="81"/>
        <v>0</v>
      </c>
      <c r="AG321" s="3">
        <f>VLOOKUP($C321,'Team Fixtures'!$A$2:$Q$21,2,FALSE)</f>
        <v>6.3492063492063489E-2</v>
      </c>
      <c r="AH321" s="3">
        <f>VLOOKUP($C321,'Team Fixtures'!$A$2:$Q$21,12,FALSE)</f>
        <v>2.8011204481792715E-2</v>
      </c>
      <c r="AI321" s="3">
        <f>VLOOKUP($C321,'Team Fixtures'!$A$2:$Q$21,13,FALSE)</f>
        <v>3.5480859010270774E-2</v>
      </c>
      <c r="AJ321" s="3" t="str">
        <f>VLOOKUP($C321,'Team Fixtures'!$A$2:$Q$21,14,FALSE)</f>
        <v>A</v>
      </c>
      <c r="AK321" s="22">
        <f t="shared" si="91"/>
        <v>0</v>
      </c>
      <c r="AL321" s="5">
        <f t="shared" si="82"/>
        <v>0</v>
      </c>
      <c r="AM321" s="20">
        <f t="shared" si="83"/>
        <v>0</v>
      </c>
      <c r="AN321" s="3">
        <f>VLOOKUP($C321,'Team Fixtures'!$A$2:$Q$21,2,FALSE)</f>
        <v>6.3492063492063489E-2</v>
      </c>
      <c r="AO321" s="3">
        <f>VLOOKUP($C321,'Team Fixtures'!$A$2:$Q$21,16,FALSE)</f>
        <v>5.6022408963585429E-2</v>
      </c>
      <c r="AP321" s="3">
        <f>VLOOKUP($C321,'Team Fixtures'!$A$2:$Q$21,17,FALSE)</f>
        <v>7.4696545284780591E-3</v>
      </c>
      <c r="AQ321" s="3" t="str">
        <f>VLOOKUP($C321,'Team Fixtures'!$A$2:$V$21,18,FALSE)</f>
        <v>H</v>
      </c>
      <c r="AR321" s="22">
        <f t="shared" si="92"/>
        <v>0</v>
      </c>
      <c r="AS321" s="5">
        <f t="shared" si="84"/>
        <v>0</v>
      </c>
      <c r="AT321" s="20">
        <f t="shared" si="85"/>
        <v>0</v>
      </c>
      <c r="AU321" s="3">
        <f>VLOOKUP($C321,'Team Fixtures'!$A$2:$Q$21,2,FALSE)</f>
        <v>6.3492063492063489E-2</v>
      </c>
      <c r="AV321" s="3">
        <f>VLOOKUP($C321,'Team Fixtures'!$A$2:$V$21,20,FALSE)</f>
        <v>0.42328042328042326</v>
      </c>
      <c r="AW321" s="3">
        <f>VLOOKUP($C321,'Team Fixtures'!$A$2:$V$21,21,FALSE)</f>
        <v>-0.35978835978835977</v>
      </c>
      <c r="AX321" s="3" t="str">
        <f>VLOOKUP($C321,'Team Fixtures'!$A$2:$V$21,22,FALSE)</f>
        <v>A</v>
      </c>
      <c r="AY321" s="22">
        <f t="shared" si="93"/>
        <v>0</v>
      </c>
      <c r="AZ321" s="5">
        <f t="shared" si="94"/>
        <v>0</v>
      </c>
      <c r="BA321" s="20">
        <f t="shared" si="86"/>
        <v>0</v>
      </c>
      <c r="BB321" s="15">
        <f t="shared" si="87"/>
        <v>0</v>
      </c>
    </row>
    <row r="322" spans="1:54" x14ac:dyDescent="0.25">
      <c r="A322" t="str">
        <f>'Players Full'!CU322</f>
        <v>Issa Diop</v>
      </c>
      <c r="B322" t="str">
        <f>VLOOKUP(_xlfn.CONCAT('Players Full'!AK322,'Players Full'!BV322),'Players Summarised'!$A$1:$T$1000,20,0)</f>
        <v>DEF</v>
      </c>
      <c r="C322" t="str">
        <f>VLOOKUP('Players Full'!CF322,Teams!$A$1:$G$21,6,0)</f>
        <v>Fulham</v>
      </c>
      <c r="D322">
        <f>'Players Full'!BD322/10</f>
        <v>4.5</v>
      </c>
      <c r="E322" s="10">
        <f>IFERROR(VLOOKUP($A322,'Starting Lineups'!$A$2:$C$510,3,FALSE),0)</f>
        <v>0</v>
      </c>
      <c r="F322" s="5">
        <f>VLOOKUP(A322,'Score &amp; Assist'!$A$1:$G$2000,6,0)</f>
        <v>6.3492063492063489E-2</v>
      </c>
      <c r="G322" s="5">
        <f t="shared" ref="G322:G385" si="95">IF(F322&lt;0.3, 0.01,IF(F322=0.3,0.03,IF(F322&lt;0.5,0.05,IF(F322&lt;0.55,0.06,IF(F322&lt;0.57,0.1,IF(F322&lt;0.58,0.11,IF(F322&lt;0.59,0.12,IF(F322&lt;0.6,0.15,0.28))))))))</f>
        <v>0.01</v>
      </c>
      <c r="H322" s="5">
        <f t="shared" si="88"/>
        <v>0</v>
      </c>
      <c r="I322" s="5">
        <f>VLOOKUP(A322,'Score &amp; Assist'!$A$1:$G$2000,7,0)</f>
        <v>3.2840722495894911E-2</v>
      </c>
      <c r="J322" s="5">
        <f>VLOOKUP(A322,'Yellow Card'!$C$1:$E$987,3,0)</f>
        <v>0.27210884353741494</v>
      </c>
      <c r="K322" s="5">
        <f>VLOOKUP(C322,'Team Clean Sheet'!$C$2:$F$21,4,0)</f>
        <v>0.23371647509578544</v>
      </c>
      <c r="L322" s="5">
        <f>VLOOKUP(C322,'Team Total Goals'!$D$2:$N$21,10,0)</f>
        <v>0.46236559139784938</v>
      </c>
      <c r="M322" s="5">
        <f>VLOOKUP(C322,'Team Total Goals'!$D$2:$N$21,11,0)</f>
        <v>8.7136929460580922E-2</v>
      </c>
      <c r="N322" s="5" t="e">
        <f>VLOOKUP(A322,'Goalkeeper Saves'!$D$2:$N$15,10,0)</f>
        <v>#N/A</v>
      </c>
      <c r="O322" s="5" t="e">
        <f>VLOOKUP(A322,'Goalkeeper Saves'!$D$2:$N$15,11,0)</f>
        <v>#N/A</v>
      </c>
      <c r="P322" s="5">
        <f>IF(B322="DEF",IFERROR(VLOOKUP(A322,'Defensive Contribution - DEF'!A320:H818,8,FALSE),'Defensive Contribution - DEF'!K$2),0)</f>
        <v>0.29152339856241527</v>
      </c>
      <c r="Q322" s="5">
        <f>IF(B322="MID",IFERROR(VLOOKUP(A322,'Defensive Contribution - MID'!A$2:I$500,9,FALSE),'Defensive Contribution - MID'!L$2),0)</f>
        <v>0</v>
      </c>
      <c r="R322" s="22">
        <f t="shared" si="89"/>
        <v>0</v>
      </c>
      <c r="S322" s="5">
        <f t="shared" ref="S322:S385" si="96">MAX(0, MIN(1, -0.021039 + 0.023522 * R322))</f>
        <v>0</v>
      </c>
      <c r="T322" s="20">
        <f t="shared" ref="T322:T385" si="97">R322+S322*2</f>
        <v>0</v>
      </c>
      <c r="U322" s="3">
        <f>VLOOKUP($C322,'Team Fixtures'!$A$2:$Q$21,2,FALSE)</f>
        <v>6.3492063492063489E-2</v>
      </c>
      <c r="V322" s="3">
        <f>VLOOKUP($C322,'Team Fixtures'!$A$2:$Q$21,4,FALSE)</f>
        <v>0.52910052910052907</v>
      </c>
      <c r="W322" s="3">
        <f>VLOOKUP($C322,'Team Fixtures'!$A$2:$Q$21,5,FALSE)</f>
        <v>-0.46560846560846558</v>
      </c>
      <c r="X322" s="3" t="str">
        <f>VLOOKUP($C322,'Team Fixtures'!$A$2:$Q$21,6,FALSE)</f>
        <v>H</v>
      </c>
      <c r="Y322" s="25">
        <f t="shared" ref="Y322:Y385" si="98">R322/(2.926+0.578*U322-0.576*V322-0.561*W322+0.469*IF(X322="H",1,0))</f>
        <v>0</v>
      </c>
      <c r="Z322" s="3">
        <f>VLOOKUP($C322,'Team Fixtures'!$A$2:$Q$21,2,FALSE)</f>
        <v>6.3492063492063489E-2</v>
      </c>
      <c r="AA322" s="3">
        <f>VLOOKUP($C322,'Team Fixtures'!$A$2:$Q$21,8,FALSE)</f>
        <v>0.82101806239737274</v>
      </c>
      <c r="AB322" s="3">
        <f>VLOOKUP($C322,'Team Fixtures'!$A$2:$Q$21,9,FALSE)</f>
        <v>-0.75752599890530925</v>
      </c>
      <c r="AC322" s="3" t="str">
        <f>VLOOKUP($C322,'Team Fixtures'!$A$2:$Q$21,10,FALSE)</f>
        <v>A</v>
      </c>
      <c r="AD322" s="22">
        <f t="shared" si="90"/>
        <v>0</v>
      </c>
      <c r="AE322" s="5">
        <f t="shared" ref="AE322:AE385" si="99">MAX(0, MIN(1, -0.021039 + 0.023522 * AD322))</f>
        <v>0</v>
      </c>
      <c r="AF322" s="20">
        <f t="shared" ref="AF322:AF385" si="100">AD322+AE322*2</f>
        <v>0</v>
      </c>
      <c r="AG322" s="3">
        <f>VLOOKUP($C322,'Team Fixtures'!$A$2:$Q$21,2,FALSE)</f>
        <v>6.3492063492063489E-2</v>
      </c>
      <c r="AH322" s="3">
        <f>VLOOKUP($C322,'Team Fixtures'!$A$2:$Q$21,12,FALSE)</f>
        <v>2.8011204481792715E-2</v>
      </c>
      <c r="AI322" s="3">
        <f>VLOOKUP($C322,'Team Fixtures'!$A$2:$Q$21,13,FALSE)</f>
        <v>3.5480859010270774E-2</v>
      </c>
      <c r="AJ322" s="3" t="str">
        <f>VLOOKUP($C322,'Team Fixtures'!$A$2:$Q$21,14,FALSE)</f>
        <v>A</v>
      </c>
      <c r="AK322" s="22">
        <f t="shared" si="91"/>
        <v>0</v>
      </c>
      <c r="AL322" s="5">
        <f t="shared" ref="AL322:AL385" si="101">MAX(0, MIN(1, -0.021039 + 0.023522 * AK322))</f>
        <v>0</v>
      </c>
      <c r="AM322" s="20">
        <f t="shared" ref="AM322:AM385" si="102">AK322+AL322*2</f>
        <v>0</v>
      </c>
      <c r="AN322" s="3">
        <f>VLOOKUP($C322,'Team Fixtures'!$A$2:$Q$21,2,FALSE)</f>
        <v>6.3492063492063489E-2</v>
      </c>
      <c r="AO322" s="3">
        <f>VLOOKUP($C322,'Team Fixtures'!$A$2:$Q$21,16,FALSE)</f>
        <v>5.6022408963585429E-2</v>
      </c>
      <c r="AP322" s="3">
        <f>VLOOKUP($C322,'Team Fixtures'!$A$2:$Q$21,17,FALSE)</f>
        <v>7.4696545284780591E-3</v>
      </c>
      <c r="AQ322" s="3" t="str">
        <f>VLOOKUP($C322,'Team Fixtures'!$A$2:$V$21,18,FALSE)</f>
        <v>H</v>
      </c>
      <c r="AR322" s="22">
        <f t="shared" si="92"/>
        <v>0</v>
      </c>
      <c r="AS322" s="5">
        <f t="shared" ref="AS322:AS385" si="103">MAX(0, MIN(1, -0.021039 + 0.023522 * AR322))</f>
        <v>0</v>
      </c>
      <c r="AT322" s="20">
        <f t="shared" ref="AT322:AT385" si="104">AR322+AS322*2</f>
        <v>0</v>
      </c>
      <c r="AU322" s="3">
        <f>VLOOKUP($C322,'Team Fixtures'!$A$2:$Q$21,2,FALSE)</f>
        <v>6.3492063492063489E-2</v>
      </c>
      <c r="AV322" s="3">
        <f>VLOOKUP($C322,'Team Fixtures'!$A$2:$V$21,20,FALSE)</f>
        <v>0.42328042328042326</v>
      </c>
      <c r="AW322" s="3">
        <f>VLOOKUP($C322,'Team Fixtures'!$A$2:$V$21,21,FALSE)</f>
        <v>-0.35978835978835977</v>
      </c>
      <c r="AX322" s="3" t="str">
        <f>VLOOKUP($C322,'Team Fixtures'!$A$2:$V$21,22,FALSE)</f>
        <v>A</v>
      </c>
      <c r="AY322" s="22">
        <f t="shared" si="93"/>
        <v>0</v>
      </c>
      <c r="AZ322" s="5">
        <f t="shared" si="94"/>
        <v>0</v>
      </c>
      <c r="BA322" s="20">
        <f t="shared" ref="BA322:BA385" si="105">AY322+AZ322*2</f>
        <v>0</v>
      </c>
      <c r="BB322" s="15">
        <f t="shared" ref="BB322:BB385" si="106">IFERROR(T322*1+AF322*0.85+AM322*0.7+AT322*0.55+BA322*0.4,0)</f>
        <v>0</v>
      </c>
    </row>
    <row r="323" spans="1:54" x14ac:dyDescent="0.25">
      <c r="A323" t="str">
        <f>'Players Full'!CU323</f>
        <v>Jorge Cuenca</v>
      </c>
      <c r="B323" t="str">
        <f>VLOOKUP(_xlfn.CONCAT('Players Full'!AK323,'Players Full'!BV323),'Players Summarised'!$A$1:$T$1000,20,0)</f>
        <v>DEF</v>
      </c>
      <c r="C323" t="str">
        <f>VLOOKUP('Players Full'!CF323,Teams!$A$1:$G$21,6,0)</f>
        <v>Fulham</v>
      </c>
      <c r="D323">
        <f>'Players Full'!BD323/10</f>
        <v>4.5</v>
      </c>
      <c r="E323" s="10">
        <f>IFERROR(VLOOKUP($A323,'Starting Lineups'!$A$2:$C$510,3,FALSE),0)</f>
        <v>0.25</v>
      </c>
      <c r="F323" s="5">
        <f>VLOOKUP(A323,'Score &amp; Assist'!$A$1:$G$2000,6,0)</f>
        <v>7.9365079365079361E-2</v>
      </c>
      <c r="G323" s="5">
        <f t="shared" si="95"/>
        <v>0.01</v>
      </c>
      <c r="H323" s="5">
        <f t="shared" ref="H323:H386" si="107">IF(F323&lt;0.3,0,IF(F323&lt;0.55,0.01,IF(F323&lt;0.59,0.02,IF(F323&lt;0.6,0.03,0.11))))</f>
        <v>0</v>
      </c>
      <c r="I323" s="5">
        <f>VLOOKUP(A323,'Score &amp; Assist'!$A$1:$G$2000,7,0)</f>
        <v>5.0125313283208017E-2</v>
      </c>
      <c r="J323" s="5">
        <f>VLOOKUP(A323,'Yellow Card'!$C$1:$E$987,3,0)</f>
        <v>0.17316017316017315</v>
      </c>
      <c r="K323" s="5">
        <f>VLOOKUP(C323,'Team Clean Sheet'!$C$2:$F$21,4,0)</f>
        <v>0.23371647509578544</v>
      </c>
      <c r="L323" s="5">
        <f>VLOOKUP(C323,'Team Total Goals'!$D$2:$N$21,10,0)</f>
        <v>0.46236559139784938</v>
      </c>
      <c r="M323" s="5">
        <f>VLOOKUP(C323,'Team Total Goals'!$D$2:$N$21,11,0)</f>
        <v>8.7136929460580922E-2</v>
      </c>
      <c r="N323" s="5" t="e">
        <f>VLOOKUP(A323,'Goalkeeper Saves'!$D$2:$N$15,10,0)</f>
        <v>#N/A</v>
      </c>
      <c r="O323" s="5" t="e">
        <f>VLOOKUP(A323,'Goalkeeper Saves'!$D$2:$N$15,11,0)</f>
        <v>#N/A</v>
      </c>
      <c r="P323" s="5">
        <f>IF(B323="DEF",IFERROR(VLOOKUP(A323,'Defensive Contribution - DEF'!A321:H819,8,FALSE),'Defensive Contribution - DEF'!K$2),0)</f>
        <v>0.29152339856241527</v>
      </c>
      <c r="Q323" s="5">
        <f>IF(B323="MID",IFERROR(VLOOKUP(A323,'Defensive Contribution - MID'!A$2:I$500,9,FALSE),'Defensive Contribution - MID'!L$2),0)</f>
        <v>0</v>
      </c>
      <c r="R323" s="22">
        <f t="shared" ref="R323:R386" si="108">IFERROR(IFERROR(E323,0)*IF(B323="GK",2+IFERROR(F323*10,0)+IFERROR(G323*10,0)+IFERROR(H323*10,0)+IFERROR(I323*3,0)-IFERROR(J323*1,0)+IFERROR(K323*4,0)+IFERROR(N323*1,0)+IFERROR(O323*1,0)-IFERROR(L323*2,0)-IFERROR(M323*2,0),IF(B323="DEF",2+IFERROR(F323*6,0)+IFERROR(G323*6,0)+IFERROR(H323*6,0)+IFERROR(I323*3,0)-IFERROR(J323*1,0)+IFERROR(K323*4,0)-IFERROR(L323*2,0)-IFERROR(M323*2,0)+IFERROR(P323*2,0),IF(B323="MID",2+IFERROR(F323*5,0)+IFERROR(G323*5,0)+IFERROR(H323*5,0)+IFERROR(I323*3,0)-IFERROR(J323*1,0)+IFERROR(K323*1,0)+IFERROR(Q323*2,0),IF(B323="FWD",2+IFERROR(F323*4,0)+IFERROR(G323*4,0)+IFERROR(H323*4,0)+IFERROR(I323*3,0)-IFERROR(J323*1,0),"ERROR")))),0)</f>
        <v>0.73307847466775977</v>
      </c>
      <c r="S323" s="5">
        <f t="shared" si="96"/>
        <v>0</v>
      </c>
      <c r="T323" s="20">
        <f t="shared" si="97"/>
        <v>0.73307847466775977</v>
      </c>
      <c r="U323" s="3">
        <f>VLOOKUP($C323,'Team Fixtures'!$A$2:$Q$21,2,FALSE)</f>
        <v>6.3492063492063489E-2</v>
      </c>
      <c r="V323" s="3">
        <f>VLOOKUP($C323,'Team Fixtures'!$A$2:$Q$21,4,FALSE)</f>
        <v>0.52910052910052907</v>
      </c>
      <c r="W323" s="3">
        <f>VLOOKUP($C323,'Team Fixtures'!$A$2:$Q$21,5,FALSE)</f>
        <v>-0.46560846560846558</v>
      </c>
      <c r="X323" s="3" t="str">
        <f>VLOOKUP($C323,'Team Fixtures'!$A$2:$Q$21,6,FALSE)</f>
        <v>H</v>
      </c>
      <c r="Y323" s="25">
        <f t="shared" si="98"/>
        <v>0.21636586932050084</v>
      </c>
      <c r="Z323" s="3">
        <f>VLOOKUP($C323,'Team Fixtures'!$A$2:$Q$21,2,FALSE)</f>
        <v>6.3492063492063489E-2</v>
      </c>
      <c r="AA323" s="3">
        <f>VLOOKUP($C323,'Team Fixtures'!$A$2:$Q$21,8,FALSE)</f>
        <v>0.82101806239737274</v>
      </c>
      <c r="AB323" s="3">
        <f>VLOOKUP($C323,'Team Fixtures'!$A$2:$Q$21,9,FALSE)</f>
        <v>-0.75752599890530925</v>
      </c>
      <c r="AC323" s="3" t="str">
        <f>VLOOKUP($C323,'Team Fixtures'!$A$2:$Q$21,10,FALSE)</f>
        <v>A</v>
      </c>
      <c r="AD323" s="22">
        <f t="shared" ref="AD323:AD386" si="109">IFERROR((2.926+0.578*Z323-0.576*AA323-0.561*AB323+0.469*IF(AC323="H",1,0))*$Y323,0)</f>
        <v>0.63065546709351994</v>
      </c>
      <c r="AE323" s="5">
        <f t="shared" si="99"/>
        <v>0</v>
      </c>
      <c r="AF323" s="20">
        <f t="shared" si="100"/>
        <v>0.63065546709351994</v>
      </c>
      <c r="AG323" s="3">
        <f>VLOOKUP($C323,'Team Fixtures'!$A$2:$Q$21,2,FALSE)</f>
        <v>6.3492063492063489E-2</v>
      </c>
      <c r="AH323" s="3">
        <f>VLOOKUP($C323,'Team Fixtures'!$A$2:$Q$21,12,FALSE)</f>
        <v>2.8011204481792715E-2</v>
      </c>
      <c r="AI323" s="3">
        <f>VLOOKUP($C323,'Team Fixtures'!$A$2:$Q$21,13,FALSE)</f>
        <v>3.5480859010270774E-2</v>
      </c>
      <c r="AJ323" s="3" t="str">
        <f>VLOOKUP($C323,'Team Fixtures'!$A$2:$Q$21,14,FALSE)</f>
        <v>A</v>
      </c>
      <c r="AK323" s="22">
        <f t="shared" ref="AK323:AK386" si="110">IFERROR((2.926+0.578*AG323-0.576*AH323-0.561*AI323+0.469*IF(AJ323="H",1,0))*$Y323,0)</f>
        <v>0.63322916136637031</v>
      </c>
      <c r="AL323" s="5">
        <f t="shared" si="101"/>
        <v>0</v>
      </c>
      <c r="AM323" s="20">
        <f t="shared" si="102"/>
        <v>0.63322916136637031</v>
      </c>
      <c r="AN323" s="3">
        <f>VLOOKUP($C323,'Team Fixtures'!$A$2:$Q$21,2,FALSE)</f>
        <v>6.3492063492063489E-2</v>
      </c>
      <c r="AO323" s="3">
        <f>VLOOKUP($C323,'Team Fixtures'!$A$2:$Q$21,16,FALSE)</f>
        <v>5.6022408963585429E-2</v>
      </c>
      <c r="AP323" s="3">
        <f>VLOOKUP($C323,'Team Fixtures'!$A$2:$Q$21,17,FALSE)</f>
        <v>7.4696545284780591E-3</v>
      </c>
      <c r="AQ323" s="3" t="str">
        <f>VLOOKUP($C323,'Team Fixtures'!$A$2:$V$21,18,FALSE)</f>
        <v>H</v>
      </c>
      <c r="AR323" s="22">
        <f t="shared" ref="AR323:AR386" si="111">IFERROR((2.926+0.578*AN323-0.576*AO323-0.561*AP323+0.469*IF(AQ323="H",1,0))*$Y323,0)</f>
        <v>0.73461384404855878</v>
      </c>
      <c r="AS323" s="5">
        <f t="shared" si="103"/>
        <v>0</v>
      </c>
      <c r="AT323" s="20">
        <f t="shared" si="104"/>
        <v>0.73461384404855878</v>
      </c>
      <c r="AU323" s="3">
        <f>VLOOKUP($C323,'Team Fixtures'!$A$2:$Q$21,2,FALSE)</f>
        <v>6.3492063492063489E-2</v>
      </c>
      <c r="AV323" s="3">
        <f>VLOOKUP($C323,'Team Fixtures'!$A$2:$V$21,20,FALSE)</f>
        <v>0.42328042328042326</v>
      </c>
      <c r="AW323" s="3">
        <f>VLOOKUP($C323,'Team Fixtures'!$A$2:$V$21,21,FALSE)</f>
        <v>-0.35978835978835977</v>
      </c>
      <c r="AX323" s="3" t="str">
        <f>VLOOKUP($C323,'Team Fixtures'!$A$2:$V$21,22,FALSE)</f>
        <v>A</v>
      </c>
      <c r="AY323" s="22">
        <f t="shared" ref="AY323:AY386" si="112">IFERROR((2.926+0.578*AU323-0.576*AV323-0.561*AW323+0.469*IF(AX323="H",1,0))*$Y323,0)</f>
        <v>0.6319463198442552</v>
      </c>
      <c r="AZ323" s="5">
        <f t="shared" ref="AZ323:AZ386" si="113">MAX(0, MIN(1, -0.021039 + 0.023522 * AY323))</f>
        <v>0</v>
      </c>
      <c r="BA323" s="20">
        <f t="shared" si="105"/>
        <v>0.6319463198442552</v>
      </c>
      <c r="BB323" s="15">
        <f t="shared" si="106"/>
        <v>2.3692121768181207</v>
      </c>
    </row>
    <row r="324" spans="1:54" x14ac:dyDescent="0.25">
      <c r="A324" t="str">
        <f>'Players Full'!CU324</f>
        <v>Kenny Tete</v>
      </c>
      <c r="B324" t="str">
        <f>VLOOKUP(_xlfn.CONCAT('Players Full'!AK324,'Players Full'!BV324),'Players Summarised'!$A$1:$T$1000,20,0)</f>
        <v>DEF</v>
      </c>
      <c r="C324" t="str">
        <f>VLOOKUP('Players Full'!CF324,Teams!$A$1:$G$21,6,0)</f>
        <v>Fulham</v>
      </c>
      <c r="D324">
        <f>'Players Full'!BD324/10</f>
        <v>4.5</v>
      </c>
      <c r="E324" s="10">
        <f>IFERROR(VLOOKUP($A324,'Starting Lineups'!$A$2:$C$510,3,FALSE),0)</f>
        <v>1</v>
      </c>
      <c r="F324" s="5">
        <f>VLOOKUP(A324,'Score &amp; Assist'!$A$1:$G$2000,6,0)</f>
        <v>0.12698412698412698</v>
      </c>
      <c r="G324" s="5">
        <f t="shared" si="95"/>
        <v>0.01</v>
      </c>
      <c r="H324" s="5">
        <f t="shared" si="107"/>
        <v>0</v>
      </c>
      <c r="I324" s="5">
        <f>VLOOKUP(A324,'Score &amp; Assist'!$A$1:$G$2000,7,0)</f>
        <v>5.0125313283208017E-2</v>
      </c>
      <c r="J324" s="5">
        <f>VLOOKUP(A324,'Yellow Card'!$C$1:$E$987,3,0)</f>
        <v>0.23809523809523808</v>
      </c>
      <c r="K324" s="5">
        <f>VLOOKUP(C324,'Team Clean Sheet'!$C$2:$F$21,4,0)</f>
        <v>0.23371647509578544</v>
      </c>
      <c r="L324" s="5">
        <f>VLOOKUP(C324,'Team Total Goals'!$D$2:$N$21,10,0)</f>
        <v>0.46236559139784938</v>
      </c>
      <c r="M324" s="5">
        <f>VLOOKUP(C324,'Team Total Goals'!$D$2:$N$21,11,0)</f>
        <v>8.7136929460580922E-2</v>
      </c>
      <c r="N324" s="5" t="e">
        <f>VLOOKUP(A324,'Goalkeeper Saves'!$D$2:$N$15,10,0)</f>
        <v>#N/A</v>
      </c>
      <c r="O324" s="5" t="e">
        <f>VLOOKUP(A324,'Goalkeeper Saves'!$D$2:$N$15,11,0)</f>
        <v>#N/A</v>
      </c>
      <c r="P324" s="5">
        <f>IF(B324="DEF",IFERROR(VLOOKUP(A324,'Defensive Contribution - DEF'!A322:H820,8,FALSE),'Defensive Contribution - DEF'!K$2),0)</f>
        <v>0.29152339856241527</v>
      </c>
      <c r="Q324" s="5">
        <f>IF(B324="MID",IFERROR(VLOOKUP(A324,'Defensive Contribution - MID'!A$2:I$500,9,FALSE),'Defensive Contribution - MID'!L$2),0)</f>
        <v>0</v>
      </c>
      <c r="R324" s="22">
        <f t="shared" si="108"/>
        <v>3.1530931194502592</v>
      </c>
      <c r="S324" s="5">
        <f t="shared" si="96"/>
        <v>5.3128056355708997E-2</v>
      </c>
      <c r="T324" s="20">
        <f t="shared" si="97"/>
        <v>3.2593492321616773</v>
      </c>
      <c r="U324" s="3">
        <f>VLOOKUP($C324,'Team Fixtures'!$A$2:$Q$21,2,FALSE)</f>
        <v>6.3492063492063489E-2</v>
      </c>
      <c r="V324" s="3">
        <f>VLOOKUP($C324,'Team Fixtures'!$A$2:$Q$21,4,FALSE)</f>
        <v>0.52910052910052907</v>
      </c>
      <c r="W324" s="3">
        <f>VLOOKUP($C324,'Team Fixtures'!$A$2:$Q$21,5,FALSE)</f>
        <v>-0.46560846560846558</v>
      </c>
      <c r="X324" s="3" t="str">
        <f>VLOOKUP($C324,'Team Fixtures'!$A$2:$Q$21,6,FALSE)</f>
        <v>H</v>
      </c>
      <c r="Y324" s="25">
        <f t="shared" si="98"/>
        <v>0.93062578893417436</v>
      </c>
      <c r="Z324" s="3">
        <f>VLOOKUP($C324,'Team Fixtures'!$A$2:$Q$21,2,FALSE)</f>
        <v>6.3492063492063489E-2</v>
      </c>
      <c r="AA324" s="3">
        <f>VLOOKUP($C324,'Team Fixtures'!$A$2:$Q$21,8,FALSE)</f>
        <v>0.82101806239737274</v>
      </c>
      <c r="AB324" s="3">
        <f>VLOOKUP($C324,'Team Fixtures'!$A$2:$Q$21,9,FALSE)</f>
        <v>-0.75752599890530925</v>
      </c>
      <c r="AC324" s="3" t="str">
        <f>VLOOKUP($C324,'Team Fixtures'!$A$2:$Q$21,10,FALSE)</f>
        <v>A</v>
      </c>
      <c r="AD324" s="22">
        <f t="shared" si="109"/>
        <v>2.7125546346692104</v>
      </c>
      <c r="AE324" s="5">
        <f t="shared" si="99"/>
        <v>4.2765710116689171E-2</v>
      </c>
      <c r="AF324" s="20">
        <f t="shared" si="100"/>
        <v>2.7980860549025888</v>
      </c>
      <c r="AG324" s="3">
        <f>VLOOKUP($C324,'Team Fixtures'!$A$2:$Q$21,2,FALSE)</f>
        <v>6.3492063492063489E-2</v>
      </c>
      <c r="AH324" s="3">
        <f>VLOOKUP($C324,'Team Fixtures'!$A$2:$Q$21,12,FALSE)</f>
        <v>2.8011204481792715E-2</v>
      </c>
      <c r="AI324" s="3">
        <f>VLOOKUP($C324,'Team Fixtures'!$A$2:$Q$21,13,FALSE)</f>
        <v>3.5480859010270774E-2</v>
      </c>
      <c r="AJ324" s="3" t="str">
        <f>VLOOKUP($C324,'Team Fixtures'!$A$2:$Q$21,14,FALSE)</f>
        <v>A</v>
      </c>
      <c r="AK324" s="22">
        <f t="shared" si="110"/>
        <v>2.7236245241608787</v>
      </c>
      <c r="AL324" s="5">
        <f t="shared" si="101"/>
        <v>4.3026096057312196E-2</v>
      </c>
      <c r="AM324" s="20">
        <f t="shared" si="102"/>
        <v>2.809676716275503</v>
      </c>
      <c r="AN324" s="3">
        <f>VLOOKUP($C324,'Team Fixtures'!$A$2:$Q$21,2,FALSE)</f>
        <v>6.3492063492063489E-2</v>
      </c>
      <c r="AO324" s="3">
        <f>VLOOKUP($C324,'Team Fixtures'!$A$2:$Q$21,16,FALSE)</f>
        <v>5.6022408963585429E-2</v>
      </c>
      <c r="AP324" s="3">
        <f>VLOOKUP($C324,'Team Fixtures'!$A$2:$Q$21,17,FALSE)</f>
        <v>7.4696545284780591E-3</v>
      </c>
      <c r="AQ324" s="3" t="str">
        <f>VLOOKUP($C324,'Team Fixtures'!$A$2:$V$21,18,FALSE)</f>
        <v>H</v>
      </c>
      <c r="AR324" s="22">
        <f t="shared" si="111"/>
        <v>3.159696999931958</v>
      </c>
      <c r="AS324" s="5">
        <f t="shared" si="103"/>
        <v>5.3283392832399523E-2</v>
      </c>
      <c r="AT324" s="20">
        <f t="shared" si="104"/>
        <v>3.2662637855967569</v>
      </c>
      <c r="AU324" s="3">
        <f>VLOOKUP($C324,'Team Fixtures'!$A$2:$Q$21,2,FALSE)</f>
        <v>6.3492063492063489E-2</v>
      </c>
      <c r="AV324" s="3">
        <f>VLOOKUP($C324,'Team Fixtures'!$A$2:$V$21,20,FALSE)</f>
        <v>0.42328042328042326</v>
      </c>
      <c r="AW324" s="3">
        <f>VLOOKUP($C324,'Team Fixtures'!$A$2:$V$21,21,FALSE)</f>
        <v>-0.35978835978835977</v>
      </c>
      <c r="AX324" s="3" t="str">
        <f>VLOOKUP($C324,'Team Fixtures'!$A$2:$V$21,22,FALSE)</f>
        <v>A</v>
      </c>
      <c r="AY324" s="22">
        <f t="shared" si="112"/>
        <v>2.7181068082320903</v>
      </c>
      <c r="AZ324" s="5">
        <f t="shared" si="113"/>
        <v>4.2896308343235226E-2</v>
      </c>
      <c r="BA324" s="20">
        <f t="shared" si="105"/>
        <v>2.8038994249185607</v>
      </c>
      <c r="BB324" s="15">
        <f t="shared" si="106"/>
        <v>10.522500932267372</v>
      </c>
    </row>
    <row r="325" spans="1:54" x14ac:dyDescent="0.25">
      <c r="A325" t="str">
        <f>'Players Full'!CU325</f>
        <v>Samuel Amissah</v>
      </c>
      <c r="B325" t="str">
        <f>VLOOKUP(_xlfn.CONCAT('Players Full'!AK325,'Players Full'!BV325),'Players Summarised'!$A$1:$T$1000,20,0)</f>
        <v>DEF</v>
      </c>
      <c r="C325" t="str">
        <f>VLOOKUP('Players Full'!CF325,Teams!$A$1:$G$21,6,0)</f>
        <v>Fulham</v>
      </c>
      <c r="D325">
        <f>'Players Full'!BD325/10</f>
        <v>4</v>
      </c>
      <c r="E325" s="10">
        <f>IFERROR(VLOOKUP($A325,'Starting Lineups'!$A$2:$C$510,3,FALSE),0)</f>
        <v>0</v>
      </c>
      <c r="F325" s="5" t="e">
        <f>VLOOKUP(A325,'Score &amp; Assist'!$A$1:$G$2000,6,0)</f>
        <v>#N/A</v>
      </c>
      <c r="G325" s="5" t="e">
        <f t="shared" si="95"/>
        <v>#N/A</v>
      </c>
      <c r="H325" s="5" t="e">
        <f t="shared" si="107"/>
        <v>#N/A</v>
      </c>
      <c r="I325" s="5" t="e">
        <f>VLOOKUP(A325,'Score &amp; Assist'!$A$1:$G$2000,7,0)</f>
        <v>#N/A</v>
      </c>
      <c r="J325" s="5" t="e">
        <f>VLOOKUP(A325,'Yellow Card'!$C$1:$E$987,3,0)</f>
        <v>#N/A</v>
      </c>
      <c r="K325" s="5">
        <f>VLOOKUP(C325,'Team Clean Sheet'!$C$2:$F$21,4,0)</f>
        <v>0.23371647509578544</v>
      </c>
      <c r="L325" s="5">
        <f>VLOOKUP(C325,'Team Total Goals'!$D$2:$N$21,10,0)</f>
        <v>0.46236559139784938</v>
      </c>
      <c r="M325" s="5">
        <f>VLOOKUP(C325,'Team Total Goals'!$D$2:$N$21,11,0)</f>
        <v>8.7136929460580922E-2</v>
      </c>
      <c r="N325" s="5" t="e">
        <f>VLOOKUP(A325,'Goalkeeper Saves'!$D$2:$N$15,10,0)</f>
        <v>#N/A</v>
      </c>
      <c r="O325" s="5" t="e">
        <f>VLOOKUP(A325,'Goalkeeper Saves'!$D$2:$N$15,11,0)</f>
        <v>#N/A</v>
      </c>
      <c r="P325" s="5">
        <f>IF(B325="DEF",IFERROR(VLOOKUP(A325,'Defensive Contribution - DEF'!A323:H821,8,FALSE),'Defensive Contribution - DEF'!K$2),0)</f>
        <v>0.29152339856241527</v>
      </c>
      <c r="Q325" s="5">
        <f>IF(B325="MID",IFERROR(VLOOKUP(A325,'Defensive Contribution - MID'!A$2:I$500,9,FALSE),'Defensive Contribution - MID'!L$2),0)</f>
        <v>0</v>
      </c>
      <c r="R325" s="22">
        <f t="shared" si="108"/>
        <v>0</v>
      </c>
      <c r="S325" s="5">
        <f t="shared" si="96"/>
        <v>0</v>
      </c>
      <c r="T325" s="20">
        <f t="shared" si="97"/>
        <v>0</v>
      </c>
      <c r="U325" s="3">
        <f>VLOOKUP($C325,'Team Fixtures'!$A$2:$Q$21,2,FALSE)</f>
        <v>6.3492063492063489E-2</v>
      </c>
      <c r="V325" s="3">
        <f>VLOOKUP($C325,'Team Fixtures'!$A$2:$Q$21,4,FALSE)</f>
        <v>0.52910052910052907</v>
      </c>
      <c r="W325" s="3">
        <f>VLOOKUP($C325,'Team Fixtures'!$A$2:$Q$21,5,FALSE)</f>
        <v>-0.46560846560846558</v>
      </c>
      <c r="X325" s="3" t="str">
        <f>VLOOKUP($C325,'Team Fixtures'!$A$2:$Q$21,6,FALSE)</f>
        <v>H</v>
      </c>
      <c r="Y325" s="25">
        <f t="shared" si="98"/>
        <v>0</v>
      </c>
      <c r="Z325" s="3">
        <f>VLOOKUP($C325,'Team Fixtures'!$A$2:$Q$21,2,FALSE)</f>
        <v>6.3492063492063489E-2</v>
      </c>
      <c r="AA325" s="3">
        <f>VLOOKUP($C325,'Team Fixtures'!$A$2:$Q$21,8,FALSE)</f>
        <v>0.82101806239737274</v>
      </c>
      <c r="AB325" s="3">
        <f>VLOOKUP($C325,'Team Fixtures'!$A$2:$Q$21,9,FALSE)</f>
        <v>-0.75752599890530925</v>
      </c>
      <c r="AC325" s="3" t="str">
        <f>VLOOKUP($C325,'Team Fixtures'!$A$2:$Q$21,10,FALSE)</f>
        <v>A</v>
      </c>
      <c r="AD325" s="22">
        <f t="shared" si="109"/>
        <v>0</v>
      </c>
      <c r="AE325" s="5">
        <f t="shared" si="99"/>
        <v>0</v>
      </c>
      <c r="AF325" s="20">
        <f t="shared" si="100"/>
        <v>0</v>
      </c>
      <c r="AG325" s="3">
        <f>VLOOKUP($C325,'Team Fixtures'!$A$2:$Q$21,2,FALSE)</f>
        <v>6.3492063492063489E-2</v>
      </c>
      <c r="AH325" s="3">
        <f>VLOOKUP($C325,'Team Fixtures'!$A$2:$Q$21,12,FALSE)</f>
        <v>2.8011204481792715E-2</v>
      </c>
      <c r="AI325" s="3">
        <f>VLOOKUP($C325,'Team Fixtures'!$A$2:$Q$21,13,FALSE)</f>
        <v>3.5480859010270774E-2</v>
      </c>
      <c r="AJ325" s="3" t="str">
        <f>VLOOKUP($C325,'Team Fixtures'!$A$2:$Q$21,14,FALSE)</f>
        <v>A</v>
      </c>
      <c r="AK325" s="22">
        <f t="shared" si="110"/>
        <v>0</v>
      </c>
      <c r="AL325" s="5">
        <f t="shared" si="101"/>
        <v>0</v>
      </c>
      <c r="AM325" s="20">
        <f t="shared" si="102"/>
        <v>0</v>
      </c>
      <c r="AN325" s="3">
        <f>VLOOKUP($C325,'Team Fixtures'!$A$2:$Q$21,2,FALSE)</f>
        <v>6.3492063492063489E-2</v>
      </c>
      <c r="AO325" s="3">
        <f>VLOOKUP($C325,'Team Fixtures'!$A$2:$Q$21,16,FALSE)</f>
        <v>5.6022408963585429E-2</v>
      </c>
      <c r="AP325" s="3">
        <f>VLOOKUP($C325,'Team Fixtures'!$A$2:$Q$21,17,FALSE)</f>
        <v>7.4696545284780591E-3</v>
      </c>
      <c r="AQ325" s="3" t="str">
        <f>VLOOKUP($C325,'Team Fixtures'!$A$2:$V$21,18,FALSE)</f>
        <v>H</v>
      </c>
      <c r="AR325" s="22">
        <f t="shared" si="111"/>
        <v>0</v>
      </c>
      <c r="AS325" s="5">
        <f t="shared" si="103"/>
        <v>0</v>
      </c>
      <c r="AT325" s="20">
        <f t="shared" si="104"/>
        <v>0</v>
      </c>
      <c r="AU325" s="3">
        <f>VLOOKUP($C325,'Team Fixtures'!$A$2:$Q$21,2,FALSE)</f>
        <v>6.3492063492063489E-2</v>
      </c>
      <c r="AV325" s="3">
        <f>VLOOKUP($C325,'Team Fixtures'!$A$2:$V$21,20,FALSE)</f>
        <v>0.42328042328042326</v>
      </c>
      <c r="AW325" s="3">
        <f>VLOOKUP($C325,'Team Fixtures'!$A$2:$V$21,21,FALSE)</f>
        <v>-0.35978835978835977</v>
      </c>
      <c r="AX325" s="3" t="str">
        <f>VLOOKUP($C325,'Team Fixtures'!$A$2:$V$21,22,FALSE)</f>
        <v>A</v>
      </c>
      <c r="AY325" s="22">
        <f t="shared" si="112"/>
        <v>0</v>
      </c>
      <c r="AZ325" s="5">
        <f t="shared" si="113"/>
        <v>0</v>
      </c>
      <c r="BA325" s="20">
        <f t="shared" si="105"/>
        <v>0</v>
      </c>
      <c r="BB325" s="15">
        <f t="shared" si="106"/>
        <v>0</v>
      </c>
    </row>
    <row r="326" spans="1:54" x14ac:dyDescent="0.25">
      <c r="A326" t="str">
        <f>'Players Full'!CU326</f>
        <v>Alex Iwobi</v>
      </c>
      <c r="B326" t="str">
        <f>VLOOKUP(_xlfn.CONCAT('Players Full'!AK326,'Players Full'!BV326),'Players Summarised'!$A$1:$T$1000,20,0)</f>
        <v>MID</v>
      </c>
      <c r="C326" t="str">
        <f>VLOOKUP('Players Full'!CF326,Teams!$A$1:$G$21,6,0)</f>
        <v>Fulham</v>
      </c>
      <c r="D326">
        <f>'Players Full'!BD326/10</f>
        <v>6.5</v>
      </c>
      <c r="E326" s="10">
        <f>IFERROR(VLOOKUP($A326,'Starting Lineups'!$A$2:$C$510,3,FALSE),0)</f>
        <v>1</v>
      </c>
      <c r="F326" s="5">
        <f>VLOOKUP(A326,'Score &amp; Assist'!$A$1:$G$2000,6,0)</f>
        <v>0.25396825396825395</v>
      </c>
      <c r="G326" s="5">
        <f t="shared" si="95"/>
        <v>0.01</v>
      </c>
      <c r="H326" s="5">
        <f t="shared" si="107"/>
        <v>0</v>
      </c>
      <c r="I326" s="5">
        <f>VLOOKUP(A326,'Score &amp; Assist'!$A$1:$G$2000,7,0)</f>
        <v>0.17316017316017315</v>
      </c>
      <c r="J326" s="5">
        <f>VLOOKUP(A326,'Yellow Card'!$C$1:$E$987,3,0)</f>
        <v>0.11904761904761904</v>
      </c>
      <c r="K326" s="5">
        <f>VLOOKUP(C326,'Team Clean Sheet'!$C$2:$F$21,4,0)</f>
        <v>0.23371647509578544</v>
      </c>
      <c r="L326" s="5">
        <f>VLOOKUP(C326,'Team Total Goals'!$D$2:$N$21,10,0)</f>
        <v>0.46236559139784938</v>
      </c>
      <c r="M326" s="5">
        <f>VLOOKUP(C326,'Team Total Goals'!$D$2:$N$21,11,0)</f>
        <v>8.7136929460580922E-2</v>
      </c>
      <c r="N326" s="5" t="e">
        <f>VLOOKUP(A326,'Goalkeeper Saves'!$D$2:$N$15,10,0)</f>
        <v>#N/A</v>
      </c>
      <c r="O326" s="5" t="e">
        <f>VLOOKUP(A326,'Goalkeeper Saves'!$D$2:$N$15,11,0)</f>
        <v>#N/A</v>
      </c>
      <c r="P326" s="5">
        <f>IF(B326="DEF",IFERROR(VLOOKUP(A326,'Defensive Contribution - DEF'!A324:H822,8,FALSE),'Defensive Contribution - DEF'!K$2),0)</f>
        <v>0</v>
      </c>
      <c r="Q326" s="5">
        <f>IF(B326="MID",IFERROR(VLOOKUP(A326,'Defensive Contribution - MID'!A$2:I$500,9,FALSE),'Defensive Contribution - MID'!L$2),0)</f>
        <v>0.3857500506789166</v>
      </c>
      <c r="R326" s="22">
        <f t="shared" si="108"/>
        <v>4.7254907467277887</v>
      </c>
      <c r="S326" s="5">
        <f t="shared" si="96"/>
        <v>9.0113993344531046E-2</v>
      </c>
      <c r="T326" s="20">
        <f t="shared" si="97"/>
        <v>4.9057187334168511</v>
      </c>
      <c r="U326" s="3">
        <f>VLOOKUP($C326,'Team Fixtures'!$A$2:$Q$21,2,FALSE)</f>
        <v>6.3492063492063489E-2</v>
      </c>
      <c r="V326" s="3">
        <f>VLOOKUP($C326,'Team Fixtures'!$A$2:$Q$21,4,FALSE)</f>
        <v>0.52910052910052907</v>
      </c>
      <c r="W326" s="3">
        <f>VLOOKUP($C326,'Team Fixtures'!$A$2:$Q$21,5,FALSE)</f>
        <v>-0.46560846560846558</v>
      </c>
      <c r="X326" s="3" t="str">
        <f>VLOOKUP($C326,'Team Fixtures'!$A$2:$Q$21,6,FALSE)</f>
        <v>H</v>
      </c>
      <c r="Y326" s="25">
        <f t="shared" si="98"/>
        <v>1.3947141386808837</v>
      </c>
      <c r="Z326" s="3">
        <f>VLOOKUP($C326,'Team Fixtures'!$A$2:$Q$21,2,FALSE)</f>
        <v>6.3492063492063489E-2</v>
      </c>
      <c r="AA326" s="3">
        <f>VLOOKUP($C326,'Team Fixtures'!$A$2:$Q$21,8,FALSE)</f>
        <v>0.82101806239737274</v>
      </c>
      <c r="AB326" s="3">
        <f>VLOOKUP($C326,'Team Fixtures'!$A$2:$Q$21,9,FALSE)</f>
        <v>-0.75752599890530925</v>
      </c>
      <c r="AC326" s="3" t="str">
        <f>VLOOKUP($C326,'Team Fixtures'!$A$2:$Q$21,10,FALSE)</f>
        <v>A</v>
      </c>
      <c r="AD326" s="22">
        <f t="shared" si="109"/>
        <v>4.065262693021185</v>
      </c>
      <c r="AE326" s="5">
        <f t="shared" si="99"/>
        <v>7.4584109065244319E-2</v>
      </c>
      <c r="AF326" s="20">
        <f t="shared" si="100"/>
        <v>4.2144309111516733</v>
      </c>
      <c r="AG326" s="3">
        <f>VLOOKUP($C326,'Team Fixtures'!$A$2:$Q$21,2,FALSE)</f>
        <v>6.3492063492063489E-2</v>
      </c>
      <c r="AH326" s="3">
        <f>VLOOKUP($C326,'Team Fixtures'!$A$2:$Q$21,12,FALSE)</f>
        <v>2.8011204481792715E-2</v>
      </c>
      <c r="AI326" s="3">
        <f>VLOOKUP($C326,'Team Fixtures'!$A$2:$Q$21,13,FALSE)</f>
        <v>3.5480859010270774E-2</v>
      </c>
      <c r="AJ326" s="3" t="str">
        <f>VLOOKUP($C326,'Team Fixtures'!$A$2:$Q$21,14,FALSE)</f>
        <v>A</v>
      </c>
      <c r="AK326" s="22">
        <f t="shared" si="110"/>
        <v>4.0818529611732712</v>
      </c>
      <c r="AL326" s="5">
        <f t="shared" si="101"/>
        <v>7.4974345352717686E-2</v>
      </c>
      <c r="AM326" s="20">
        <f t="shared" si="102"/>
        <v>4.2318016518787065</v>
      </c>
      <c r="AN326" s="3">
        <f>VLOOKUP($C326,'Team Fixtures'!$A$2:$Q$21,2,FALSE)</f>
        <v>6.3492063492063489E-2</v>
      </c>
      <c r="AO326" s="3">
        <f>VLOOKUP($C326,'Team Fixtures'!$A$2:$Q$21,16,FALSE)</f>
        <v>5.6022408963585429E-2</v>
      </c>
      <c r="AP326" s="3">
        <f>VLOOKUP($C326,'Team Fixtures'!$A$2:$Q$21,17,FALSE)</f>
        <v>7.4696545284780591E-3</v>
      </c>
      <c r="AQ326" s="3" t="str">
        <f>VLOOKUP($C326,'Team Fixtures'!$A$2:$V$21,18,FALSE)</f>
        <v>H</v>
      </c>
      <c r="AR326" s="22">
        <f t="shared" si="111"/>
        <v>4.7353878778706218</v>
      </c>
      <c r="AS326" s="5">
        <f t="shared" si="103"/>
        <v>9.0346793663272765E-2</v>
      </c>
      <c r="AT326" s="20">
        <f t="shared" si="104"/>
        <v>4.9160814651971672</v>
      </c>
      <c r="AU326" s="3">
        <f>VLOOKUP($C326,'Team Fixtures'!$A$2:$Q$21,2,FALSE)</f>
        <v>6.3492063492063489E-2</v>
      </c>
      <c r="AV326" s="3">
        <f>VLOOKUP($C326,'Team Fixtures'!$A$2:$V$21,20,FALSE)</f>
        <v>0.42328042328042326</v>
      </c>
      <c r="AW326" s="3">
        <f>VLOOKUP($C326,'Team Fixtures'!$A$2:$V$21,21,FALSE)</f>
        <v>-0.35978835978835977</v>
      </c>
      <c r="AX326" s="3" t="str">
        <f>VLOOKUP($C326,'Team Fixtures'!$A$2:$V$21,22,FALSE)</f>
        <v>A</v>
      </c>
      <c r="AY326" s="22">
        <f t="shared" si="112"/>
        <v>4.0735836476526135</v>
      </c>
      <c r="AZ326" s="5">
        <f t="shared" si="113"/>
        <v>7.4779834560084774E-2</v>
      </c>
      <c r="BA326" s="20">
        <f t="shared" si="105"/>
        <v>4.2231433167727834</v>
      </c>
      <c r="BB326" s="15">
        <f t="shared" si="106"/>
        <v>15.843348296778423</v>
      </c>
    </row>
    <row r="327" spans="1:54" x14ac:dyDescent="0.25">
      <c r="A327" t="str">
        <f>'Players Full'!CU327</f>
        <v>Emile Smith Rowe</v>
      </c>
      <c r="B327" t="str">
        <f>VLOOKUP(_xlfn.CONCAT('Players Full'!AK327,'Players Full'!BV327),'Players Summarised'!$A$1:$T$1000,20,0)</f>
        <v>MID</v>
      </c>
      <c r="C327" t="str">
        <f>VLOOKUP('Players Full'!CF327,Teams!$A$1:$G$21,6,0)</f>
        <v>Fulham</v>
      </c>
      <c r="D327">
        <f>'Players Full'!BD327/10</f>
        <v>6</v>
      </c>
      <c r="E327" s="10">
        <f>IFERROR(VLOOKUP($A327,'Starting Lineups'!$A$2:$C$510,3,FALSE),0)</f>
        <v>0</v>
      </c>
      <c r="F327" s="5">
        <f>VLOOKUP(A327,'Score &amp; Assist'!$A$1:$G$2000,6,0)</f>
        <v>0.21994941163532386</v>
      </c>
      <c r="G327" s="5">
        <f t="shared" si="95"/>
        <v>0.01</v>
      </c>
      <c r="H327" s="5">
        <f t="shared" si="107"/>
        <v>0</v>
      </c>
      <c r="I327" s="5">
        <f>VLOOKUP(A327,'Score &amp; Assist'!$A$1:$G$2000,7,0)</f>
        <v>0.10582010582010581</v>
      </c>
      <c r="J327" s="5">
        <f>VLOOKUP(A327,'Yellow Card'!$C$1:$E$987,3,0)</f>
        <v>0.13605442176870747</v>
      </c>
      <c r="K327" s="5">
        <f>VLOOKUP(C327,'Team Clean Sheet'!$C$2:$F$21,4,0)</f>
        <v>0.23371647509578544</v>
      </c>
      <c r="L327" s="5">
        <f>VLOOKUP(C327,'Team Total Goals'!$D$2:$N$21,10,0)</f>
        <v>0.46236559139784938</v>
      </c>
      <c r="M327" s="5">
        <f>VLOOKUP(C327,'Team Total Goals'!$D$2:$N$21,11,0)</f>
        <v>8.7136929460580922E-2</v>
      </c>
      <c r="N327" s="5" t="e">
        <f>VLOOKUP(A327,'Goalkeeper Saves'!$D$2:$N$15,10,0)</f>
        <v>#N/A</v>
      </c>
      <c r="O327" s="5" t="e">
        <f>VLOOKUP(A327,'Goalkeeper Saves'!$D$2:$N$15,11,0)</f>
        <v>#N/A</v>
      </c>
      <c r="P327" s="5">
        <f>IF(B327="DEF",IFERROR(VLOOKUP(A327,'Defensive Contribution - DEF'!A325:H823,8,FALSE),'Defensive Contribution - DEF'!K$2),0)</f>
        <v>0</v>
      </c>
      <c r="Q327" s="5">
        <f>IF(B327="MID",IFERROR(VLOOKUP(A327,'Defensive Contribution - MID'!A$2:I$500,9,FALSE),'Defensive Contribution - MID'!L$2),0)</f>
        <v>0.20806668021239916</v>
      </c>
      <c r="R327" s="22">
        <f t="shared" si="108"/>
        <v>0</v>
      </c>
      <c r="S327" s="5">
        <f t="shared" si="96"/>
        <v>0</v>
      </c>
      <c r="T327" s="20">
        <f t="shared" si="97"/>
        <v>0</v>
      </c>
      <c r="U327" s="3">
        <f>VLOOKUP($C327,'Team Fixtures'!$A$2:$Q$21,2,FALSE)</f>
        <v>6.3492063492063489E-2</v>
      </c>
      <c r="V327" s="3">
        <f>VLOOKUP($C327,'Team Fixtures'!$A$2:$Q$21,4,FALSE)</f>
        <v>0.52910052910052907</v>
      </c>
      <c r="W327" s="3">
        <f>VLOOKUP($C327,'Team Fixtures'!$A$2:$Q$21,5,FALSE)</f>
        <v>-0.46560846560846558</v>
      </c>
      <c r="X327" s="3" t="str">
        <f>VLOOKUP($C327,'Team Fixtures'!$A$2:$Q$21,6,FALSE)</f>
        <v>H</v>
      </c>
      <c r="Y327" s="25">
        <f t="shared" si="98"/>
        <v>0</v>
      </c>
      <c r="Z327" s="3">
        <f>VLOOKUP($C327,'Team Fixtures'!$A$2:$Q$21,2,FALSE)</f>
        <v>6.3492063492063489E-2</v>
      </c>
      <c r="AA327" s="3">
        <f>VLOOKUP($C327,'Team Fixtures'!$A$2:$Q$21,8,FALSE)</f>
        <v>0.82101806239737274</v>
      </c>
      <c r="AB327" s="3">
        <f>VLOOKUP($C327,'Team Fixtures'!$A$2:$Q$21,9,FALSE)</f>
        <v>-0.75752599890530925</v>
      </c>
      <c r="AC327" s="3" t="str">
        <f>VLOOKUP($C327,'Team Fixtures'!$A$2:$Q$21,10,FALSE)</f>
        <v>A</v>
      </c>
      <c r="AD327" s="22">
        <f t="shared" si="109"/>
        <v>0</v>
      </c>
      <c r="AE327" s="5">
        <f t="shared" si="99"/>
        <v>0</v>
      </c>
      <c r="AF327" s="20">
        <f t="shared" si="100"/>
        <v>0</v>
      </c>
      <c r="AG327" s="3">
        <f>VLOOKUP($C327,'Team Fixtures'!$A$2:$Q$21,2,FALSE)</f>
        <v>6.3492063492063489E-2</v>
      </c>
      <c r="AH327" s="3">
        <f>VLOOKUP($C327,'Team Fixtures'!$A$2:$Q$21,12,FALSE)</f>
        <v>2.8011204481792715E-2</v>
      </c>
      <c r="AI327" s="3">
        <f>VLOOKUP($C327,'Team Fixtures'!$A$2:$Q$21,13,FALSE)</f>
        <v>3.5480859010270774E-2</v>
      </c>
      <c r="AJ327" s="3" t="str">
        <f>VLOOKUP($C327,'Team Fixtures'!$A$2:$Q$21,14,FALSE)</f>
        <v>A</v>
      </c>
      <c r="AK327" s="22">
        <f t="shared" si="110"/>
        <v>0</v>
      </c>
      <c r="AL327" s="5">
        <f t="shared" si="101"/>
        <v>0</v>
      </c>
      <c r="AM327" s="20">
        <f t="shared" si="102"/>
        <v>0</v>
      </c>
      <c r="AN327" s="3">
        <f>VLOOKUP($C327,'Team Fixtures'!$A$2:$Q$21,2,FALSE)</f>
        <v>6.3492063492063489E-2</v>
      </c>
      <c r="AO327" s="3">
        <f>VLOOKUP($C327,'Team Fixtures'!$A$2:$Q$21,16,FALSE)</f>
        <v>5.6022408963585429E-2</v>
      </c>
      <c r="AP327" s="3">
        <f>VLOOKUP($C327,'Team Fixtures'!$A$2:$Q$21,17,FALSE)</f>
        <v>7.4696545284780591E-3</v>
      </c>
      <c r="AQ327" s="3" t="str">
        <f>VLOOKUP($C327,'Team Fixtures'!$A$2:$V$21,18,FALSE)</f>
        <v>H</v>
      </c>
      <c r="AR327" s="22">
        <f t="shared" si="111"/>
        <v>0</v>
      </c>
      <c r="AS327" s="5">
        <f t="shared" si="103"/>
        <v>0</v>
      </c>
      <c r="AT327" s="20">
        <f t="shared" si="104"/>
        <v>0</v>
      </c>
      <c r="AU327" s="3">
        <f>VLOOKUP($C327,'Team Fixtures'!$A$2:$Q$21,2,FALSE)</f>
        <v>6.3492063492063489E-2</v>
      </c>
      <c r="AV327" s="3">
        <f>VLOOKUP($C327,'Team Fixtures'!$A$2:$V$21,20,FALSE)</f>
        <v>0.42328042328042326</v>
      </c>
      <c r="AW327" s="3">
        <f>VLOOKUP($C327,'Team Fixtures'!$A$2:$V$21,21,FALSE)</f>
        <v>-0.35978835978835977</v>
      </c>
      <c r="AX327" s="3" t="str">
        <f>VLOOKUP($C327,'Team Fixtures'!$A$2:$V$21,22,FALSE)</f>
        <v>A</v>
      </c>
      <c r="AY327" s="22">
        <f t="shared" si="112"/>
        <v>0</v>
      </c>
      <c r="AZ327" s="5">
        <f t="shared" si="113"/>
        <v>0</v>
      </c>
      <c r="BA327" s="20">
        <f t="shared" si="105"/>
        <v>0</v>
      </c>
      <c r="BB327" s="15">
        <f t="shared" si="106"/>
        <v>0</v>
      </c>
    </row>
    <row r="328" spans="1:54" x14ac:dyDescent="0.25">
      <c r="A328" t="str">
        <f>'Players Full'!CU328</f>
        <v>Adama TraorÃ© Diarra</v>
      </c>
      <c r="B328" t="str">
        <f>VLOOKUP(_xlfn.CONCAT('Players Full'!AK328,'Players Full'!BV328),'Players Summarised'!$A$1:$T$1000,20,0)</f>
        <v>MID</v>
      </c>
      <c r="C328" t="str">
        <f>VLOOKUP('Players Full'!CF328,Teams!$A$1:$G$21,6,0)</f>
        <v>Fulham</v>
      </c>
      <c r="D328">
        <f>'Players Full'!BD328/10</f>
        <v>5.5</v>
      </c>
      <c r="E328" s="10">
        <f>IFERROR(VLOOKUP($A328,'Starting Lineups'!$A$2:$C$510,3,FALSE),0)</f>
        <v>0</v>
      </c>
      <c r="F328" s="5" t="e">
        <f>VLOOKUP(A328,'Score &amp; Assist'!$A$1:$G$2000,6,0)</f>
        <v>#N/A</v>
      </c>
      <c r="G328" s="5" t="e">
        <f t="shared" si="95"/>
        <v>#N/A</v>
      </c>
      <c r="H328" s="5" t="e">
        <f t="shared" si="107"/>
        <v>#N/A</v>
      </c>
      <c r="I328" s="5" t="e">
        <f>VLOOKUP(A328,'Score &amp; Assist'!$A$1:$G$2000,7,0)</f>
        <v>#N/A</v>
      </c>
      <c r="J328" s="5" t="e">
        <f>VLOOKUP(A328,'Yellow Card'!$C$1:$E$987,3,0)</f>
        <v>#N/A</v>
      </c>
      <c r="K328" s="5">
        <f>VLOOKUP(C328,'Team Clean Sheet'!$C$2:$F$21,4,0)</f>
        <v>0.23371647509578544</v>
      </c>
      <c r="L328" s="5">
        <f>VLOOKUP(C328,'Team Total Goals'!$D$2:$N$21,10,0)</f>
        <v>0.46236559139784938</v>
      </c>
      <c r="M328" s="5">
        <f>VLOOKUP(C328,'Team Total Goals'!$D$2:$N$21,11,0)</f>
        <v>8.7136929460580922E-2</v>
      </c>
      <c r="N328" s="5" t="e">
        <f>VLOOKUP(A328,'Goalkeeper Saves'!$D$2:$N$15,10,0)</f>
        <v>#N/A</v>
      </c>
      <c r="O328" s="5" t="e">
        <f>VLOOKUP(A328,'Goalkeeper Saves'!$D$2:$N$15,11,0)</f>
        <v>#N/A</v>
      </c>
      <c r="P328" s="5">
        <f>IF(B328="DEF",IFERROR(VLOOKUP(A328,'Defensive Contribution - DEF'!A326:H824,8,FALSE),'Defensive Contribution - DEF'!K$2),0)</f>
        <v>0</v>
      </c>
      <c r="Q328" s="5">
        <f>IF(B328="MID",IFERROR(VLOOKUP(A328,'Defensive Contribution - MID'!A$2:I$500,9,FALSE),'Defensive Contribution - MID'!L$2),0)</f>
        <v>0.3857500506789166</v>
      </c>
      <c r="R328" s="22">
        <f t="shared" si="108"/>
        <v>0</v>
      </c>
      <c r="S328" s="5">
        <f t="shared" si="96"/>
        <v>0</v>
      </c>
      <c r="T328" s="20">
        <f t="shared" si="97"/>
        <v>0</v>
      </c>
      <c r="U328" s="3">
        <f>VLOOKUP($C328,'Team Fixtures'!$A$2:$Q$21,2,FALSE)</f>
        <v>6.3492063492063489E-2</v>
      </c>
      <c r="V328" s="3">
        <f>VLOOKUP($C328,'Team Fixtures'!$A$2:$Q$21,4,FALSE)</f>
        <v>0.52910052910052907</v>
      </c>
      <c r="W328" s="3">
        <f>VLOOKUP($C328,'Team Fixtures'!$A$2:$Q$21,5,FALSE)</f>
        <v>-0.46560846560846558</v>
      </c>
      <c r="X328" s="3" t="str">
        <f>VLOOKUP($C328,'Team Fixtures'!$A$2:$Q$21,6,FALSE)</f>
        <v>H</v>
      </c>
      <c r="Y328" s="25">
        <f t="shared" si="98"/>
        <v>0</v>
      </c>
      <c r="Z328" s="3">
        <f>VLOOKUP($C328,'Team Fixtures'!$A$2:$Q$21,2,FALSE)</f>
        <v>6.3492063492063489E-2</v>
      </c>
      <c r="AA328" s="3">
        <f>VLOOKUP($C328,'Team Fixtures'!$A$2:$Q$21,8,FALSE)</f>
        <v>0.82101806239737274</v>
      </c>
      <c r="AB328" s="3">
        <f>VLOOKUP($C328,'Team Fixtures'!$A$2:$Q$21,9,FALSE)</f>
        <v>-0.75752599890530925</v>
      </c>
      <c r="AC328" s="3" t="str">
        <f>VLOOKUP($C328,'Team Fixtures'!$A$2:$Q$21,10,FALSE)</f>
        <v>A</v>
      </c>
      <c r="AD328" s="22">
        <f t="shared" si="109"/>
        <v>0</v>
      </c>
      <c r="AE328" s="5">
        <f t="shared" si="99"/>
        <v>0</v>
      </c>
      <c r="AF328" s="20">
        <f t="shared" si="100"/>
        <v>0</v>
      </c>
      <c r="AG328" s="3">
        <f>VLOOKUP($C328,'Team Fixtures'!$A$2:$Q$21,2,FALSE)</f>
        <v>6.3492063492063489E-2</v>
      </c>
      <c r="AH328" s="3">
        <f>VLOOKUP($C328,'Team Fixtures'!$A$2:$Q$21,12,FALSE)</f>
        <v>2.8011204481792715E-2</v>
      </c>
      <c r="AI328" s="3">
        <f>VLOOKUP($C328,'Team Fixtures'!$A$2:$Q$21,13,FALSE)</f>
        <v>3.5480859010270774E-2</v>
      </c>
      <c r="AJ328" s="3" t="str">
        <f>VLOOKUP($C328,'Team Fixtures'!$A$2:$Q$21,14,FALSE)</f>
        <v>A</v>
      </c>
      <c r="AK328" s="22">
        <f t="shared" si="110"/>
        <v>0</v>
      </c>
      <c r="AL328" s="5">
        <f t="shared" si="101"/>
        <v>0</v>
      </c>
      <c r="AM328" s="20">
        <f t="shared" si="102"/>
        <v>0</v>
      </c>
      <c r="AN328" s="3">
        <f>VLOOKUP($C328,'Team Fixtures'!$A$2:$Q$21,2,FALSE)</f>
        <v>6.3492063492063489E-2</v>
      </c>
      <c r="AO328" s="3">
        <f>VLOOKUP($C328,'Team Fixtures'!$A$2:$Q$21,16,FALSE)</f>
        <v>5.6022408963585429E-2</v>
      </c>
      <c r="AP328" s="3">
        <f>VLOOKUP($C328,'Team Fixtures'!$A$2:$Q$21,17,FALSE)</f>
        <v>7.4696545284780591E-3</v>
      </c>
      <c r="AQ328" s="3" t="str">
        <f>VLOOKUP($C328,'Team Fixtures'!$A$2:$V$21,18,FALSE)</f>
        <v>H</v>
      </c>
      <c r="AR328" s="22">
        <f t="shared" si="111"/>
        <v>0</v>
      </c>
      <c r="AS328" s="5">
        <f t="shared" si="103"/>
        <v>0</v>
      </c>
      <c r="AT328" s="20">
        <f t="shared" si="104"/>
        <v>0</v>
      </c>
      <c r="AU328" s="3">
        <f>VLOOKUP($C328,'Team Fixtures'!$A$2:$Q$21,2,FALSE)</f>
        <v>6.3492063492063489E-2</v>
      </c>
      <c r="AV328" s="3">
        <f>VLOOKUP($C328,'Team Fixtures'!$A$2:$V$21,20,FALSE)</f>
        <v>0.42328042328042326</v>
      </c>
      <c r="AW328" s="3">
        <f>VLOOKUP($C328,'Team Fixtures'!$A$2:$V$21,21,FALSE)</f>
        <v>-0.35978835978835977</v>
      </c>
      <c r="AX328" s="3" t="str">
        <f>VLOOKUP($C328,'Team Fixtures'!$A$2:$V$21,22,FALSE)</f>
        <v>A</v>
      </c>
      <c r="AY328" s="22">
        <f t="shared" si="112"/>
        <v>0</v>
      </c>
      <c r="AZ328" s="5">
        <f t="shared" si="113"/>
        <v>0</v>
      </c>
      <c r="BA328" s="20">
        <f t="shared" si="105"/>
        <v>0</v>
      </c>
      <c r="BB328" s="15">
        <f t="shared" si="106"/>
        <v>0</v>
      </c>
    </row>
    <row r="329" spans="1:54" x14ac:dyDescent="0.25">
      <c r="A329" t="str">
        <f>'Players Full'!CU329</f>
        <v>Andreas Hoelgebaum Pereira</v>
      </c>
      <c r="B329" t="str">
        <f>VLOOKUP(_xlfn.CONCAT('Players Full'!AK329,'Players Full'!BV329),'Players Summarised'!$A$1:$T$1000,20,0)</f>
        <v>MID</v>
      </c>
      <c r="C329" t="str">
        <f>VLOOKUP('Players Full'!CF329,Teams!$A$1:$G$21,6,0)</f>
        <v>Fulham</v>
      </c>
      <c r="D329">
        <f>'Players Full'!BD329/10</f>
        <v>5.5</v>
      </c>
      <c r="E329" s="10">
        <f>IFERROR(VLOOKUP($A329,'Starting Lineups'!$A$2:$C$510,3,FALSE),0)</f>
        <v>0</v>
      </c>
      <c r="F329" s="5" t="e">
        <f>VLOOKUP(A329,'Score &amp; Assist'!$A$1:$G$2000,6,0)</f>
        <v>#N/A</v>
      </c>
      <c r="G329" s="5" t="e">
        <f t="shared" si="95"/>
        <v>#N/A</v>
      </c>
      <c r="H329" s="5" t="e">
        <f t="shared" si="107"/>
        <v>#N/A</v>
      </c>
      <c r="I329" s="5" t="e">
        <f>VLOOKUP(A329,'Score &amp; Assist'!$A$1:$G$2000,7,0)</f>
        <v>#N/A</v>
      </c>
      <c r="J329" s="5" t="e">
        <f>VLOOKUP(A329,'Yellow Card'!$C$1:$E$987,3,0)</f>
        <v>#N/A</v>
      </c>
      <c r="K329" s="5">
        <f>VLOOKUP(C329,'Team Clean Sheet'!$C$2:$F$21,4,0)</f>
        <v>0.23371647509578544</v>
      </c>
      <c r="L329" s="5">
        <f>VLOOKUP(C329,'Team Total Goals'!$D$2:$N$21,10,0)</f>
        <v>0.46236559139784938</v>
      </c>
      <c r="M329" s="5">
        <f>VLOOKUP(C329,'Team Total Goals'!$D$2:$N$21,11,0)</f>
        <v>8.7136929460580922E-2</v>
      </c>
      <c r="N329" s="5" t="e">
        <f>VLOOKUP(A329,'Goalkeeper Saves'!$D$2:$N$15,10,0)</f>
        <v>#N/A</v>
      </c>
      <c r="O329" s="5" t="e">
        <f>VLOOKUP(A329,'Goalkeeper Saves'!$D$2:$N$15,11,0)</f>
        <v>#N/A</v>
      </c>
      <c r="P329" s="5">
        <f>IF(B329="DEF",IFERROR(VLOOKUP(A329,'Defensive Contribution - DEF'!A327:H825,8,FALSE),'Defensive Contribution - DEF'!K$2),0)</f>
        <v>0</v>
      </c>
      <c r="Q329" s="5">
        <f>IF(B329="MID",IFERROR(VLOOKUP(A329,'Defensive Contribution - MID'!A$2:I$500,9,FALSE),'Defensive Contribution - MID'!L$2),0)</f>
        <v>0.3857500506789166</v>
      </c>
      <c r="R329" s="22">
        <f t="shared" si="108"/>
        <v>0</v>
      </c>
      <c r="S329" s="5">
        <f t="shared" si="96"/>
        <v>0</v>
      </c>
      <c r="T329" s="20">
        <f t="shared" si="97"/>
        <v>0</v>
      </c>
      <c r="U329" s="3">
        <f>VLOOKUP($C329,'Team Fixtures'!$A$2:$Q$21,2,FALSE)</f>
        <v>6.3492063492063489E-2</v>
      </c>
      <c r="V329" s="3">
        <f>VLOOKUP($C329,'Team Fixtures'!$A$2:$Q$21,4,FALSE)</f>
        <v>0.52910052910052907</v>
      </c>
      <c r="W329" s="3">
        <f>VLOOKUP($C329,'Team Fixtures'!$A$2:$Q$21,5,FALSE)</f>
        <v>-0.46560846560846558</v>
      </c>
      <c r="X329" s="3" t="str">
        <f>VLOOKUP($C329,'Team Fixtures'!$A$2:$Q$21,6,FALSE)</f>
        <v>H</v>
      </c>
      <c r="Y329" s="25">
        <f t="shared" si="98"/>
        <v>0</v>
      </c>
      <c r="Z329" s="3">
        <f>VLOOKUP($C329,'Team Fixtures'!$A$2:$Q$21,2,FALSE)</f>
        <v>6.3492063492063489E-2</v>
      </c>
      <c r="AA329" s="3">
        <f>VLOOKUP($C329,'Team Fixtures'!$A$2:$Q$21,8,FALSE)</f>
        <v>0.82101806239737274</v>
      </c>
      <c r="AB329" s="3">
        <f>VLOOKUP($C329,'Team Fixtures'!$A$2:$Q$21,9,FALSE)</f>
        <v>-0.75752599890530925</v>
      </c>
      <c r="AC329" s="3" t="str">
        <f>VLOOKUP($C329,'Team Fixtures'!$A$2:$Q$21,10,FALSE)</f>
        <v>A</v>
      </c>
      <c r="AD329" s="22">
        <f t="shared" si="109"/>
        <v>0</v>
      </c>
      <c r="AE329" s="5">
        <f t="shared" si="99"/>
        <v>0</v>
      </c>
      <c r="AF329" s="20">
        <f t="shared" si="100"/>
        <v>0</v>
      </c>
      <c r="AG329" s="3">
        <f>VLOOKUP($C329,'Team Fixtures'!$A$2:$Q$21,2,FALSE)</f>
        <v>6.3492063492063489E-2</v>
      </c>
      <c r="AH329" s="3">
        <f>VLOOKUP($C329,'Team Fixtures'!$A$2:$Q$21,12,FALSE)</f>
        <v>2.8011204481792715E-2</v>
      </c>
      <c r="AI329" s="3">
        <f>VLOOKUP($C329,'Team Fixtures'!$A$2:$Q$21,13,FALSE)</f>
        <v>3.5480859010270774E-2</v>
      </c>
      <c r="AJ329" s="3" t="str">
        <f>VLOOKUP($C329,'Team Fixtures'!$A$2:$Q$21,14,FALSE)</f>
        <v>A</v>
      </c>
      <c r="AK329" s="22">
        <f t="shared" si="110"/>
        <v>0</v>
      </c>
      <c r="AL329" s="5">
        <f t="shared" si="101"/>
        <v>0</v>
      </c>
      <c r="AM329" s="20">
        <f t="shared" si="102"/>
        <v>0</v>
      </c>
      <c r="AN329" s="3">
        <f>VLOOKUP($C329,'Team Fixtures'!$A$2:$Q$21,2,FALSE)</f>
        <v>6.3492063492063489E-2</v>
      </c>
      <c r="AO329" s="3">
        <f>VLOOKUP($C329,'Team Fixtures'!$A$2:$Q$21,16,FALSE)</f>
        <v>5.6022408963585429E-2</v>
      </c>
      <c r="AP329" s="3">
        <f>VLOOKUP($C329,'Team Fixtures'!$A$2:$Q$21,17,FALSE)</f>
        <v>7.4696545284780591E-3</v>
      </c>
      <c r="AQ329" s="3" t="str">
        <f>VLOOKUP($C329,'Team Fixtures'!$A$2:$V$21,18,FALSE)</f>
        <v>H</v>
      </c>
      <c r="AR329" s="22">
        <f t="shared" si="111"/>
        <v>0</v>
      </c>
      <c r="AS329" s="5">
        <f t="shared" si="103"/>
        <v>0</v>
      </c>
      <c r="AT329" s="20">
        <f t="shared" si="104"/>
        <v>0</v>
      </c>
      <c r="AU329" s="3">
        <f>VLOOKUP($C329,'Team Fixtures'!$A$2:$Q$21,2,FALSE)</f>
        <v>6.3492063492063489E-2</v>
      </c>
      <c r="AV329" s="3">
        <f>VLOOKUP($C329,'Team Fixtures'!$A$2:$V$21,20,FALSE)</f>
        <v>0.42328042328042326</v>
      </c>
      <c r="AW329" s="3">
        <f>VLOOKUP($C329,'Team Fixtures'!$A$2:$V$21,21,FALSE)</f>
        <v>-0.35978835978835977</v>
      </c>
      <c r="AX329" s="3" t="str">
        <f>VLOOKUP($C329,'Team Fixtures'!$A$2:$V$21,22,FALSE)</f>
        <v>A</v>
      </c>
      <c r="AY329" s="22">
        <f t="shared" si="112"/>
        <v>0</v>
      </c>
      <c r="AZ329" s="5">
        <f t="shared" si="113"/>
        <v>0</v>
      </c>
      <c r="BA329" s="20">
        <f t="shared" si="105"/>
        <v>0</v>
      </c>
      <c r="BB329" s="15">
        <f t="shared" si="106"/>
        <v>0</v>
      </c>
    </row>
    <row r="330" spans="1:54" x14ac:dyDescent="0.25">
      <c r="A330" t="str">
        <f>'Players Full'!CU330</f>
        <v>Ryan Sessegnon</v>
      </c>
      <c r="B330" t="str">
        <f>VLOOKUP(_xlfn.CONCAT('Players Full'!AK330,'Players Full'!BV330),'Players Summarised'!$A$1:$T$1000,20,0)</f>
        <v>MID</v>
      </c>
      <c r="C330" t="str">
        <f>VLOOKUP('Players Full'!CF330,Teams!$A$1:$G$21,6,0)</f>
        <v>Fulham</v>
      </c>
      <c r="D330">
        <f>'Players Full'!BD330/10</f>
        <v>5.5</v>
      </c>
      <c r="E330" s="10">
        <f>IFERROR(VLOOKUP($A330,'Starting Lineups'!$A$2:$C$510,3,FALSE),0)</f>
        <v>0.75</v>
      </c>
      <c r="F330" s="5">
        <f>VLOOKUP(A330,'Score &amp; Assist'!$A$1:$G$2000,6,0)</f>
        <v>0.19047619047619047</v>
      </c>
      <c r="G330" s="5">
        <f t="shared" si="95"/>
        <v>0.01</v>
      </c>
      <c r="H330" s="5">
        <f t="shared" si="107"/>
        <v>0</v>
      </c>
      <c r="I330" s="5">
        <f>VLOOKUP(A330,'Score &amp; Assist'!$A$1:$G$2000,7,0)</f>
        <v>0.13605442176870747</v>
      </c>
      <c r="J330" s="5">
        <f>VLOOKUP(A330,'Yellow Card'!$C$1:$E$987,3,0)</f>
        <v>0.17316017316017315</v>
      </c>
      <c r="K330" s="5">
        <f>VLOOKUP(C330,'Team Clean Sheet'!$C$2:$F$21,4,0)</f>
        <v>0.23371647509578544</v>
      </c>
      <c r="L330" s="5">
        <f>VLOOKUP(C330,'Team Total Goals'!$D$2:$N$21,10,0)</f>
        <v>0.46236559139784938</v>
      </c>
      <c r="M330" s="5">
        <f>VLOOKUP(C330,'Team Total Goals'!$D$2:$N$21,11,0)</f>
        <v>8.7136929460580922E-2</v>
      </c>
      <c r="N330" s="5" t="e">
        <f>VLOOKUP(A330,'Goalkeeper Saves'!$D$2:$N$15,10,0)</f>
        <v>#N/A</v>
      </c>
      <c r="O330" s="5" t="e">
        <f>VLOOKUP(A330,'Goalkeeper Saves'!$D$2:$N$15,11,0)</f>
        <v>#N/A</v>
      </c>
      <c r="P330" s="5">
        <f>IF(B330="DEF",IFERROR(VLOOKUP(A330,'Defensive Contribution - DEF'!A328:H826,8,FALSE),'Defensive Contribution - DEF'!K$2),0)</f>
        <v>0</v>
      </c>
      <c r="Q330" s="5">
        <f>IF(B330="MID",IFERROR(VLOOKUP(A330,'Defensive Contribution - MID'!A$2:I$500,9,FALSE),'Defensive Contribution - MID'!L$2),0)</f>
        <v>0.3857500506789166</v>
      </c>
      <c r="R330" s="22">
        <f t="shared" si="108"/>
        <v>3.1819504657353903</v>
      </c>
      <c r="S330" s="5">
        <f t="shared" si="96"/>
        <v>5.380683885502785E-2</v>
      </c>
      <c r="T330" s="20">
        <f t="shared" si="97"/>
        <v>3.2895641434454461</v>
      </c>
      <c r="U330" s="3">
        <f>VLOOKUP($C330,'Team Fixtures'!$A$2:$Q$21,2,FALSE)</f>
        <v>6.3492063492063489E-2</v>
      </c>
      <c r="V330" s="3">
        <f>VLOOKUP($C330,'Team Fixtures'!$A$2:$Q$21,4,FALSE)</f>
        <v>0.52910052910052907</v>
      </c>
      <c r="W330" s="3">
        <f>VLOOKUP($C330,'Team Fixtures'!$A$2:$Q$21,5,FALSE)</f>
        <v>-0.46560846560846558</v>
      </c>
      <c r="X330" s="3" t="str">
        <f>VLOOKUP($C330,'Team Fixtures'!$A$2:$Q$21,6,FALSE)</f>
        <v>H</v>
      </c>
      <c r="Y330" s="25">
        <f t="shared" si="98"/>
        <v>0.93914294641597718</v>
      </c>
      <c r="Z330" s="3">
        <f>VLOOKUP($C330,'Team Fixtures'!$A$2:$Q$21,2,FALSE)</f>
        <v>6.3492063492063489E-2</v>
      </c>
      <c r="AA330" s="3">
        <f>VLOOKUP($C330,'Team Fixtures'!$A$2:$Q$21,8,FALSE)</f>
        <v>0.82101806239737274</v>
      </c>
      <c r="AB330" s="3">
        <f>VLOOKUP($C330,'Team Fixtures'!$A$2:$Q$21,9,FALSE)</f>
        <v>-0.75752599890530925</v>
      </c>
      <c r="AC330" s="3" t="str">
        <f>VLOOKUP($C330,'Team Fixtures'!$A$2:$Q$21,10,FALSE)</f>
        <v>A</v>
      </c>
      <c r="AD330" s="22">
        <f t="shared" si="109"/>
        <v>2.737380139481334</v>
      </c>
      <c r="AE330" s="5">
        <f t="shared" si="99"/>
        <v>4.3349655640879933E-2</v>
      </c>
      <c r="AF330" s="20">
        <f t="shared" si="100"/>
        <v>2.8240794507630937</v>
      </c>
      <c r="AG330" s="3">
        <f>VLOOKUP($C330,'Team Fixtures'!$A$2:$Q$21,2,FALSE)</f>
        <v>6.3492063492063489E-2</v>
      </c>
      <c r="AH330" s="3">
        <f>VLOOKUP($C330,'Team Fixtures'!$A$2:$Q$21,12,FALSE)</f>
        <v>2.8011204481792715E-2</v>
      </c>
      <c r="AI330" s="3">
        <f>VLOOKUP($C330,'Team Fixtures'!$A$2:$Q$21,13,FALSE)</f>
        <v>3.5480859010270774E-2</v>
      </c>
      <c r="AJ330" s="3" t="str">
        <f>VLOOKUP($C330,'Team Fixtures'!$A$2:$Q$21,14,FALSE)</f>
        <v>A</v>
      </c>
      <c r="AK330" s="22">
        <f t="shared" si="110"/>
        <v>2.7485513414373974</v>
      </c>
      <c r="AL330" s="5">
        <f t="shared" si="101"/>
        <v>4.361242465329046E-2</v>
      </c>
      <c r="AM330" s="20">
        <f t="shared" si="102"/>
        <v>2.8357761907439785</v>
      </c>
      <c r="AN330" s="3">
        <f>VLOOKUP($C330,'Team Fixtures'!$A$2:$Q$21,2,FALSE)</f>
        <v>6.3492063492063489E-2</v>
      </c>
      <c r="AO330" s="3">
        <f>VLOOKUP($C330,'Team Fixtures'!$A$2:$Q$21,16,FALSE)</f>
        <v>5.6022408963585429E-2</v>
      </c>
      <c r="AP330" s="3">
        <f>VLOOKUP($C330,'Team Fixtures'!$A$2:$Q$21,17,FALSE)</f>
        <v>7.4696545284780591E-3</v>
      </c>
      <c r="AQ330" s="3" t="str">
        <f>VLOOKUP($C330,'Team Fixtures'!$A$2:$V$21,18,FALSE)</f>
        <v>H</v>
      </c>
      <c r="AR330" s="22">
        <f t="shared" si="111"/>
        <v>3.188614785429845</v>
      </c>
      <c r="AS330" s="5">
        <f t="shared" si="103"/>
        <v>5.3963596982880821E-2</v>
      </c>
      <c r="AT330" s="20">
        <f t="shared" si="104"/>
        <v>3.2965419793956068</v>
      </c>
      <c r="AU330" s="3">
        <f>VLOOKUP($C330,'Team Fixtures'!$A$2:$Q$21,2,FALSE)</f>
        <v>6.3492063492063489E-2</v>
      </c>
      <c r="AV330" s="3">
        <f>VLOOKUP($C330,'Team Fixtures'!$A$2:$V$21,20,FALSE)</f>
        <v>0.42328042328042326</v>
      </c>
      <c r="AW330" s="3">
        <f>VLOOKUP($C330,'Team Fixtures'!$A$2:$V$21,21,FALSE)</f>
        <v>-0.35978835978835977</v>
      </c>
      <c r="AX330" s="3" t="str">
        <f>VLOOKUP($C330,'Team Fixtures'!$A$2:$V$21,22,FALSE)</f>
        <v>A</v>
      </c>
      <c r="AY330" s="22">
        <f t="shared" si="112"/>
        <v>2.742983126955846</v>
      </c>
      <c r="AZ330" s="5">
        <f t="shared" si="113"/>
        <v>4.3481449112255405E-2</v>
      </c>
      <c r="BA330" s="20">
        <f t="shared" si="105"/>
        <v>2.829946025180357</v>
      </c>
      <c r="BB330" s="15">
        <f t="shared" si="106"/>
        <v>10.620151508854589</v>
      </c>
    </row>
    <row r="331" spans="1:54" x14ac:dyDescent="0.25">
      <c r="A331" t="str">
        <f>'Players Full'!CU331</f>
        <v>Harry Wilson</v>
      </c>
      <c r="B331" t="str">
        <f>VLOOKUP(_xlfn.CONCAT('Players Full'!AK331,'Players Full'!BV331),'Players Summarised'!$A$1:$T$1000,20,0)</f>
        <v>MID</v>
      </c>
      <c r="C331" t="str">
        <f>VLOOKUP('Players Full'!CF331,Teams!$A$1:$G$21,6,0)</f>
        <v>Fulham</v>
      </c>
      <c r="D331">
        <f>'Players Full'!BD331/10</f>
        <v>5.5</v>
      </c>
      <c r="E331" s="10">
        <f>IFERROR(VLOOKUP($A331,'Starting Lineups'!$A$2:$C$510,3,FALSE),0)</f>
        <v>1</v>
      </c>
      <c r="F331" s="5">
        <f>VLOOKUP(A331,'Score &amp; Assist'!$A$1:$G$2000,6,0)</f>
        <v>0.21164021164021163</v>
      </c>
      <c r="G331" s="5">
        <f t="shared" si="95"/>
        <v>0.01</v>
      </c>
      <c r="H331" s="5">
        <f t="shared" si="107"/>
        <v>0</v>
      </c>
      <c r="I331" s="5">
        <f>VLOOKUP(A331,'Score &amp; Assist'!$A$1:$G$2000,7,0)</f>
        <v>0.13605442176870747</v>
      </c>
      <c r="J331" s="5">
        <f>VLOOKUP(A331,'Yellow Card'!$C$1:$E$987,3,0)</f>
        <v>0.17316017316017315</v>
      </c>
      <c r="K331" s="5">
        <f>VLOOKUP(C331,'Team Clean Sheet'!$C$2:$F$21,4,0)</f>
        <v>0.23371647509578544</v>
      </c>
      <c r="L331" s="5">
        <f>VLOOKUP(C331,'Team Total Goals'!$D$2:$N$21,10,0)</f>
        <v>0.46236559139784938</v>
      </c>
      <c r="M331" s="5">
        <f>VLOOKUP(C331,'Team Total Goals'!$D$2:$N$21,11,0)</f>
        <v>8.7136929460580922E-2</v>
      </c>
      <c r="N331" s="5" t="e">
        <f>VLOOKUP(A331,'Goalkeeper Saves'!$D$2:$N$15,10,0)</f>
        <v>#N/A</v>
      </c>
      <c r="O331" s="5" t="e">
        <f>VLOOKUP(A331,'Goalkeeper Saves'!$D$2:$N$15,11,0)</f>
        <v>#N/A</v>
      </c>
      <c r="P331" s="5">
        <f>IF(B331="DEF",IFERROR(VLOOKUP(A331,'Defensive Contribution - DEF'!A329:H827,8,FALSE),'Defensive Contribution - DEF'!K$2),0)</f>
        <v>0</v>
      </c>
      <c r="Q331" s="5">
        <f>IF(B331="MID",IFERROR(VLOOKUP(A331,'Defensive Contribution - MID'!A$2:I$500,9,FALSE),'Defensive Contribution - MID'!L$2),0)</f>
        <v>0.3857500506789166</v>
      </c>
      <c r="R331" s="22">
        <f t="shared" si="108"/>
        <v>4.3484207268006259</v>
      </c>
      <c r="S331" s="5">
        <f t="shared" si="96"/>
        <v>8.1244552335804326E-2</v>
      </c>
      <c r="T331" s="20">
        <f t="shared" si="97"/>
        <v>4.5109098314722349</v>
      </c>
      <c r="U331" s="3">
        <f>VLOOKUP($C331,'Team Fixtures'!$A$2:$Q$21,2,FALSE)</f>
        <v>6.3492063492063489E-2</v>
      </c>
      <c r="V331" s="3">
        <f>VLOOKUP($C331,'Team Fixtures'!$A$2:$Q$21,4,FALSE)</f>
        <v>0.52910052910052907</v>
      </c>
      <c r="W331" s="3">
        <f>VLOOKUP($C331,'Team Fixtures'!$A$2:$Q$21,5,FALSE)</f>
        <v>-0.46560846560846558</v>
      </c>
      <c r="X331" s="3" t="str">
        <f>VLOOKUP($C331,'Team Fixtures'!$A$2:$Q$21,6,FALSE)</f>
        <v>H</v>
      </c>
      <c r="Y331" s="25">
        <f t="shared" si="98"/>
        <v>1.2834230757517553</v>
      </c>
      <c r="Z331" s="3">
        <f>VLOOKUP($C331,'Team Fixtures'!$A$2:$Q$21,2,FALSE)</f>
        <v>6.3492063492063489E-2</v>
      </c>
      <c r="AA331" s="3">
        <f>VLOOKUP($C331,'Team Fixtures'!$A$2:$Q$21,8,FALSE)</f>
        <v>0.82101806239737274</v>
      </c>
      <c r="AB331" s="3">
        <f>VLOOKUP($C331,'Team Fixtures'!$A$2:$Q$21,9,FALSE)</f>
        <v>-0.75752599890530925</v>
      </c>
      <c r="AC331" s="3" t="str">
        <f>VLOOKUP($C331,'Team Fixtures'!$A$2:$Q$21,10,FALSE)</f>
        <v>A</v>
      </c>
      <c r="AD331" s="22">
        <f t="shared" si="109"/>
        <v>3.7408754987963078</v>
      </c>
      <c r="AE331" s="5">
        <f t="shared" si="99"/>
        <v>6.6953873482686749E-2</v>
      </c>
      <c r="AF331" s="20">
        <f t="shared" si="100"/>
        <v>3.8747832457616811</v>
      </c>
      <c r="AG331" s="3">
        <f>VLOOKUP($C331,'Team Fixtures'!$A$2:$Q$21,2,FALSE)</f>
        <v>6.3492063492063489E-2</v>
      </c>
      <c r="AH331" s="3">
        <f>VLOOKUP($C331,'Team Fixtures'!$A$2:$Q$21,12,FALSE)</f>
        <v>2.8011204481792715E-2</v>
      </c>
      <c r="AI331" s="3">
        <f>VLOOKUP($C331,'Team Fixtures'!$A$2:$Q$21,13,FALSE)</f>
        <v>3.5480859010270774E-2</v>
      </c>
      <c r="AJ331" s="3" t="str">
        <f>VLOOKUP($C331,'Team Fixtures'!$A$2:$Q$21,14,FALSE)</f>
        <v>A</v>
      </c>
      <c r="AK331" s="22">
        <f t="shared" si="110"/>
        <v>3.7561419483064813</v>
      </c>
      <c r="AL331" s="5">
        <f t="shared" si="101"/>
        <v>6.7312970908065053E-2</v>
      </c>
      <c r="AM331" s="20">
        <f t="shared" si="102"/>
        <v>3.8907678901226115</v>
      </c>
      <c r="AN331" s="3">
        <f>VLOOKUP($C331,'Team Fixtures'!$A$2:$Q$21,2,FALSE)</f>
        <v>6.3492063492063489E-2</v>
      </c>
      <c r="AO331" s="3">
        <f>VLOOKUP($C331,'Team Fixtures'!$A$2:$Q$21,16,FALSE)</f>
        <v>5.6022408963585429E-2</v>
      </c>
      <c r="AP331" s="3">
        <f>VLOOKUP($C331,'Team Fixtures'!$A$2:$Q$21,17,FALSE)</f>
        <v>7.4696545284780591E-3</v>
      </c>
      <c r="AQ331" s="3" t="str">
        <f>VLOOKUP($C331,'Team Fixtures'!$A$2:$V$21,18,FALSE)</f>
        <v>H</v>
      </c>
      <c r="AR331" s="22">
        <f t="shared" si="111"/>
        <v>4.3575281174408804</v>
      </c>
      <c r="AS331" s="5">
        <f t="shared" si="103"/>
        <v>8.1458776378444397E-2</v>
      </c>
      <c r="AT331" s="20">
        <f t="shared" si="104"/>
        <v>4.5204456701977689</v>
      </c>
      <c r="AU331" s="3">
        <f>VLOOKUP($C331,'Team Fixtures'!$A$2:$Q$21,2,FALSE)</f>
        <v>6.3492063492063489E-2</v>
      </c>
      <c r="AV331" s="3">
        <f>VLOOKUP($C331,'Team Fixtures'!$A$2:$V$21,20,FALSE)</f>
        <v>0.42328042328042326</v>
      </c>
      <c r="AW331" s="3">
        <f>VLOOKUP($C331,'Team Fixtures'!$A$2:$V$21,21,FALSE)</f>
        <v>-0.35978835978835977</v>
      </c>
      <c r="AX331" s="3" t="str">
        <f>VLOOKUP($C331,'Team Fixtures'!$A$2:$V$21,22,FALSE)</f>
        <v>A</v>
      </c>
      <c r="AY331" s="22">
        <f t="shared" si="112"/>
        <v>3.7485324837583724</v>
      </c>
      <c r="AZ331" s="5">
        <f t="shared" si="113"/>
        <v>6.7133981082964436E-2</v>
      </c>
      <c r="BA331" s="20">
        <f t="shared" si="105"/>
        <v>3.8828004459243015</v>
      </c>
      <c r="BB331" s="15">
        <f t="shared" si="106"/>
        <v>14.567378410433985</v>
      </c>
    </row>
    <row r="332" spans="1:54" x14ac:dyDescent="0.25">
      <c r="A332" t="str">
        <f>'Players Full'!CU332</f>
        <v>Sander Berge</v>
      </c>
      <c r="B332" t="str">
        <f>VLOOKUP(_xlfn.CONCAT('Players Full'!AK332,'Players Full'!BV332),'Players Summarised'!$A$1:$T$1000,20,0)</f>
        <v>MID</v>
      </c>
      <c r="C332" t="str">
        <f>VLOOKUP('Players Full'!CF332,Teams!$A$1:$G$21,6,0)</f>
        <v>Fulham</v>
      </c>
      <c r="D332">
        <f>'Players Full'!BD332/10</f>
        <v>5</v>
      </c>
      <c r="E332" s="10">
        <f>IFERROR(VLOOKUP($A332,'Starting Lineups'!$A$2:$C$510,3,FALSE),0)</f>
        <v>1</v>
      </c>
      <c r="F332" s="5">
        <f>VLOOKUP(A332,'Score &amp; Assist'!$A$1:$G$2000,6,0)</f>
        <v>0.12698412698412698</v>
      </c>
      <c r="G332" s="5">
        <f t="shared" si="95"/>
        <v>0.01</v>
      </c>
      <c r="H332" s="5">
        <f t="shared" si="107"/>
        <v>0</v>
      </c>
      <c r="I332" s="5">
        <f>VLOOKUP(A332,'Score &amp; Assist'!$A$1:$G$2000,7,0)</f>
        <v>5.0125313283208017E-2</v>
      </c>
      <c r="J332" s="5">
        <f>VLOOKUP(A332,'Yellow Card'!$C$1:$E$987,3,0)</f>
        <v>0.23809523809523808</v>
      </c>
      <c r="K332" s="5">
        <f>VLOOKUP(C332,'Team Clean Sheet'!$C$2:$F$21,4,0)</f>
        <v>0.23371647509578544</v>
      </c>
      <c r="L332" s="5">
        <f>VLOOKUP(C332,'Team Total Goals'!$D$2:$N$21,10,0)</f>
        <v>0.46236559139784938</v>
      </c>
      <c r="M332" s="5">
        <f>VLOOKUP(C332,'Team Total Goals'!$D$2:$N$21,11,0)</f>
        <v>8.7136929460580922E-2</v>
      </c>
      <c r="N332" s="5" t="e">
        <f>VLOOKUP(A332,'Goalkeeper Saves'!$D$2:$N$15,10,0)</f>
        <v>#N/A</v>
      </c>
      <c r="O332" s="5" t="e">
        <f>VLOOKUP(A332,'Goalkeeper Saves'!$D$2:$N$15,11,0)</f>
        <v>#N/A</v>
      </c>
      <c r="P332" s="5">
        <f>IF(B332="DEF",IFERROR(VLOOKUP(A332,'Defensive Contribution - DEF'!A330:H828,8,FALSE),'Defensive Contribution - DEF'!K$2),0)</f>
        <v>0</v>
      </c>
      <c r="Q332" s="5">
        <f>IF(B332="MID",IFERROR(VLOOKUP(A332,'Defensive Contribution - MID'!A$2:I$500,9,FALSE),'Defensive Contribution - MID'!L$2),0)</f>
        <v>0.41333590574843515</v>
      </c>
      <c r="R332" s="22">
        <f t="shared" si="108"/>
        <v>3.6575896232676763</v>
      </c>
      <c r="S332" s="5">
        <f t="shared" si="96"/>
        <v>6.4994823118502285E-2</v>
      </c>
      <c r="T332" s="20">
        <f t="shared" si="97"/>
        <v>3.7875792695046808</v>
      </c>
      <c r="U332" s="3">
        <f>VLOOKUP($C332,'Team Fixtures'!$A$2:$Q$21,2,FALSE)</f>
        <v>6.3492063492063489E-2</v>
      </c>
      <c r="V332" s="3">
        <f>VLOOKUP($C332,'Team Fixtures'!$A$2:$Q$21,4,FALSE)</f>
        <v>0.52910052910052907</v>
      </c>
      <c r="W332" s="3">
        <f>VLOOKUP($C332,'Team Fixtures'!$A$2:$Q$21,5,FALSE)</f>
        <v>-0.46560846560846558</v>
      </c>
      <c r="X332" s="3" t="str">
        <f>VLOOKUP($C332,'Team Fixtures'!$A$2:$Q$21,6,FALSE)</f>
        <v>H</v>
      </c>
      <c r="Y332" s="25">
        <f t="shared" si="98"/>
        <v>1.079526388787525</v>
      </c>
      <c r="Z332" s="3">
        <f>VLOOKUP($C332,'Team Fixtures'!$A$2:$Q$21,2,FALSE)</f>
        <v>6.3492063492063489E-2</v>
      </c>
      <c r="AA332" s="3">
        <f>VLOOKUP($C332,'Team Fixtures'!$A$2:$Q$21,8,FALSE)</f>
        <v>0.82101806239737274</v>
      </c>
      <c r="AB332" s="3">
        <f>VLOOKUP($C332,'Team Fixtures'!$A$2:$Q$21,9,FALSE)</f>
        <v>-0.75752599890530925</v>
      </c>
      <c r="AC332" s="3" t="str">
        <f>VLOOKUP($C332,'Team Fixtures'!$A$2:$Q$21,10,FALSE)</f>
        <v>A</v>
      </c>
      <c r="AD332" s="22">
        <f t="shared" si="109"/>
        <v>3.1465647567181718</v>
      </c>
      <c r="AE332" s="5">
        <f t="shared" si="99"/>
        <v>5.297449620752484E-2</v>
      </c>
      <c r="AF332" s="20">
        <f t="shared" si="100"/>
        <v>3.2525137491332217</v>
      </c>
      <c r="AG332" s="3">
        <f>VLOOKUP($C332,'Team Fixtures'!$A$2:$Q$21,2,FALSE)</f>
        <v>6.3492063492063489E-2</v>
      </c>
      <c r="AH332" s="3">
        <f>VLOOKUP($C332,'Team Fixtures'!$A$2:$Q$21,12,FALSE)</f>
        <v>2.8011204481792715E-2</v>
      </c>
      <c r="AI332" s="3">
        <f>VLOOKUP($C332,'Team Fixtures'!$A$2:$Q$21,13,FALSE)</f>
        <v>3.5480859010270774E-2</v>
      </c>
      <c r="AJ332" s="3" t="str">
        <f>VLOOKUP($C332,'Team Fixtures'!$A$2:$Q$21,14,FALSE)</f>
        <v>A</v>
      </c>
      <c r="AK332" s="22">
        <f t="shared" si="110"/>
        <v>3.1594058341623117</v>
      </c>
      <c r="AL332" s="5">
        <f t="shared" si="101"/>
        <v>5.3276544031165898E-2</v>
      </c>
      <c r="AM332" s="20">
        <f t="shared" si="102"/>
        <v>3.2659589222246437</v>
      </c>
      <c r="AN332" s="3">
        <f>VLOOKUP($C332,'Team Fixtures'!$A$2:$Q$21,2,FALSE)</f>
        <v>6.3492063492063489E-2</v>
      </c>
      <c r="AO332" s="3">
        <f>VLOOKUP($C332,'Team Fixtures'!$A$2:$Q$21,16,FALSE)</f>
        <v>5.6022408963585429E-2</v>
      </c>
      <c r="AP332" s="3">
        <f>VLOOKUP($C332,'Team Fixtures'!$A$2:$Q$21,17,FALSE)</f>
        <v>7.4696545284780591E-3</v>
      </c>
      <c r="AQ332" s="3" t="str">
        <f>VLOOKUP($C332,'Team Fixtures'!$A$2:$V$21,18,FALSE)</f>
        <v>H</v>
      </c>
      <c r="AR332" s="22">
        <f t="shared" si="111"/>
        <v>3.6652501279873628</v>
      </c>
      <c r="AS332" s="5">
        <f t="shared" si="103"/>
        <v>6.5175013510518756E-2</v>
      </c>
      <c r="AT332" s="20">
        <f t="shared" si="104"/>
        <v>3.7956001550084002</v>
      </c>
      <c r="AU332" s="3">
        <f>VLOOKUP($C332,'Team Fixtures'!$A$2:$Q$21,2,FALSE)</f>
        <v>6.3492063492063489E-2</v>
      </c>
      <c r="AV332" s="3">
        <f>VLOOKUP($C332,'Team Fixtures'!$A$2:$V$21,20,FALSE)</f>
        <v>0.42328042328042326</v>
      </c>
      <c r="AW332" s="3">
        <f>VLOOKUP($C332,'Team Fixtures'!$A$2:$V$21,21,FALSE)</f>
        <v>-0.35978835978835977</v>
      </c>
      <c r="AX332" s="3" t="str">
        <f>VLOOKUP($C332,'Team Fixtures'!$A$2:$V$21,22,FALSE)</f>
        <v>A</v>
      </c>
      <c r="AY332" s="22">
        <f t="shared" si="112"/>
        <v>3.153005280876783</v>
      </c>
      <c r="AZ332" s="5">
        <f t="shared" si="113"/>
        <v>5.3125990216783686E-2</v>
      </c>
      <c r="BA332" s="20">
        <f t="shared" si="105"/>
        <v>3.2592572613103505</v>
      </c>
      <c r="BB332" s="15">
        <f t="shared" si="106"/>
        <v>12.22967019160393</v>
      </c>
    </row>
    <row r="333" spans="1:54" x14ac:dyDescent="0.25">
      <c r="A333" t="str">
        <f>'Players Full'!CU333</f>
        <v>Tom Cairney</v>
      </c>
      <c r="B333" t="str">
        <f>VLOOKUP(_xlfn.CONCAT('Players Full'!AK333,'Players Full'!BV333),'Players Summarised'!$A$1:$T$1000,20,0)</f>
        <v>MID</v>
      </c>
      <c r="C333" t="str">
        <f>VLOOKUP('Players Full'!CF333,Teams!$A$1:$G$21,6,0)</f>
        <v>Fulham</v>
      </c>
      <c r="D333">
        <f>'Players Full'!BD333/10</f>
        <v>5</v>
      </c>
      <c r="E333" s="10">
        <f>IFERROR(VLOOKUP($A333,'Starting Lineups'!$A$2:$C$510,3,FALSE),0)</f>
        <v>0</v>
      </c>
      <c r="F333" s="5">
        <f>VLOOKUP(A333,'Score &amp; Assist'!$A$1:$G$2000,6,0)</f>
        <v>0.13605442176870747</v>
      </c>
      <c r="G333" s="5">
        <f t="shared" si="95"/>
        <v>0.01</v>
      </c>
      <c r="H333" s="5">
        <f t="shared" si="107"/>
        <v>0</v>
      </c>
      <c r="I333" s="5">
        <f>VLOOKUP(A333,'Score &amp; Assist'!$A$1:$G$2000,7,0)</f>
        <v>0.13605442176870747</v>
      </c>
      <c r="J333" s="5">
        <f>VLOOKUP(A333,'Yellow Card'!$C$1:$E$987,3,0)</f>
        <v>0.17316017316017315</v>
      </c>
      <c r="K333" s="5">
        <f>VLOOKUP(C333,'Team Clean Sheet'!$C$2:$F$21,4,0)</f>
        <v>0.23371647509578544</v>
      </c>
      <c r="L333" s="5">
        <f>VLOOKUP(C333,'Team Total Goals'!$D$2:$N$21,10,0)</f>
        <v>0.46236559139784938</v>
      </c>
      <c r="M333" s="5">
        <f>VLOOKUP(C333,'Team Total Goals'!$D$2:$N$21,11,0)</f>
        <v>8.7136929460580922E-2</v>
      </c>
      <c r="N333" s="5" t="e">
        <f>VLOOKUP(A333,'Goalkeeper Saves'!$D$2:$N$15,10,0)</f>
        <v>#N/A</v>
      </c>
      <c r="O333" s="5" t="e">
        <f>VLOOKUP(A333,'Goalkeeper Saves'!$D$2:$N$15,11,0)</f>
        <v>#N/A</v>
      </c>
      <c r="P333" s="5">
        <f>IF(B333="DEF",IFERROR(VLOOKUP(A333,'Defensive Contribution - DEF'!A331:H829,8,FALSE),'Defensive Contribution - DEF'!K$2),0)</f>
        <v>0</v>
      </c>
      <c r="Q333" s="5">
        <f>IF(B333="MID",IFERROR(VLOOKUP(A333,'Defensive Contribution - MID'!A$2:I$500,9,FALSE),'Defensive Contribution - MID'!L$2),0)</f>
        <v>0.45529077956333519</v>
      </c>
      <c r="R333" s="22">
        <f t="shared" si="108"/>
        <v>0</v>
      </c>
      <c r="S333" s="5">
        <f t="shared" si="96"/>
        <v>0</v>
      </c>
      <c r="T333" s="20">
        <f t="shared" si="97"/>
        <v>0</v>
      </c>
      <c r="U333" s="3">
        <f>VLOOKUP($C333,'Team Fixtures'!$A$2:$Q$21,2,FALSE)</f>
        <v>6.3492063492063489E-2</v>
      </c>
      <c r="V333" s="3">
        <f>VLOOKUP($C333,'Team Fixtures'!$A$2:$Q$21,4,FALSE)</f>
        <v>0.52910052910052907</v>
      </c>
      <c r="W333" s="3">
        <f>VLOOKUP($C333,'Team Fixtures'!$A$2:$Q$21,5,FALSE)</f>
        <v>-0.46560846560846558</v>
      </c>
      <c r="X333" s="3" t="str">
        <f>VLOOKUP($C333,'Team Fixtures'!$A$2:$Q$21,6,FALSE)</f>
        <v>H</v>
      </c>
      <c r="Y333" s="25">
        <f t="shared" si="98"/>
        <v>0</v>
      </c>
      <c r="Z333" s="3">
        <f>VLOOKUP($C333,'Team Fixtures'!$A$2:$Q$21,2,FALSE)</f>
        <v>6.3492063492063489E-2</v>
      </c>
      <c r="AA333" s="3">
        <f>VLOOKUP($C333,'Team Fixtures'!$A$2:$Q$21,8,FALSE)</f>
        <v>0.82101806239737274</v>
      </c>
      <c r="AB333" s="3">
        <f>VLOOKUP($C333,'Team Fixtures'!$A$2:$Q$21,9,FALSE)</f>
        <v>-0.75752599890530925</v>
      </c>
      <c r="AC333" s="3" t="str">
        <f>VLOOKUP($C333,'Team Fixtures'!$A$2:$Q$21,10,FALSE)</f>
        <v>A</v>
      </c>
      <c r="AD333" s="22">
        <f t="shared" si="109"/>
        <v>0</v>
      </c>
      <c r="AE333" s="5">
        <f t="shared" si="99"/>
        <v>0</v>
      </c>
      <c r="AF333" s="20">
        <f t="shared" si="100"/>
        <v>0</v>
      </c>
      <c r="AG333" s="3">
        <f>VLOOKUP($C333,'Team Fixtures'!$A$2:$Q$21,2,FALSE)</f>
        <v>6.3492063492063489E-2</v>
      </c>
      <c r="AH333" s="3">
        <f>VLOOKUP($C333,'Team Fixtures'!$A$2:$Q$21,12,FALSE)</f>
        <v>2.8011204481792715E-2</v>
      </c>
      <c r="AI333" s="3">
        <f>VLOOKUP($C333,'Team Fixtures'!$A$2:$Q$21,13,FALSE)</f>
        <v>3.5480859010270774E-2</v>
      </c>
      <c r="AJ333" s="3" t="str">
        <f>VLOOKUP($C333,'Team Fixtures'!$A$2:$Q$21,14,FALSE)</f>
        <v>A</v>
      </c>
      <c r="AK333" s="22">
        <f t="shared" si="110"/>
        <v>0</v>
      </c>
      <c r="AL333" s="5">
        <f t="shared" si="101"/>
        <v>0</v>
      </c>
      <c r="AM333" s="20">
        <f t="shared" si="102"/>
        <v>0</v>
      </c>
      <c r="AN333" s="3">
        <f>VLOOKUP($C333,'Team Fixtures'!$A$2:$Q$21,2,FALSE)</f>
        <v>6.3492063492063489E-2</v>
      </c>
      <c r="AO333" s="3">
        <f>VLOOKUP($C333,'Team Fixtures'!$A$2:$Q$21,16,FALSE)</f>
        <v>5.6022408963585429E-2</v>
      </c>
      <c r="AP333" s="3">
        <f>VLOOKUP($C333,'Team Fixtures'!$A$2:$Q$21,17,FALSE)</f>
        <v>7.4696545284780591E-3</v>
      </c>
      <c r="AQ333" s="3" t="str">
        <f>VLOOKUP($C333,'Team Fixtures'!$A$2:$V$21,18,FALSE)</f>
        <v>H</v>
      </c>
      <c r="AR333" s="22">
        <f t="shared" si="111"/>
        <v>0</v>
      </c>
      <c r="AS333" s="5">
        <f t="shared" si="103"/>
        <v>0</v>
      </c>
      <c r="AT333" s="20">
        <f t="shared" si="104"/>
        <v>0</v>
      </c>
      <c r="AU333" s="3">
        <f>VLOOKUP($C333,'Team Fixtures'!$A$2:$Q$21,2,FALSE)</f>
        <v>6.3492063492063489E-2</v>
      </c>
      <c r="AV333" s="3">
        <f>VLOOKUP($C333,'Team Fixtures'!$A$2:$V$21,20,FALSE)</f>
        <v>0.42328042328042326</v>
      </c>
      <c r="AW333" s="3">
        <f>VLOOKUP($C333,'Team Fixtures'!$A$2:$V$21,21,FALSE)</f>
        <v>-0.35978835978835977</v>
      </c>
      <c r="AX333" s="3" t="str">
        <f>VLOOKUP($C333,'Team Fixtures'!$A$2:$V$21,22,FALSE)</f>
        <v>A</v>
      </c>
      <c r="AY333" s="22">
        <f t="shared" si="112"/>
        <v>0</v>
      </c>
      <c r="AZ333" s="5">
        <f t="shared" si="113"/>
        <v>0</v>
      </c>
      <c r="BA333" s="20">
        <f t="shared" si="105"/>
        <v>0</v>
      </c>
      <c r="BB333" s="15">
        <f t="shared" si="106"/>
        <v>0</v>
      </c>
    </row>
    <row r="334" spans="1:54" x14ac:dyDescent="0.25">
      <c r="A334" t="str">
        <f>'Players Full'!CU334</f>
        <v>Sasa Lukic</v>
      </c>
      <c r="B334" t="str">
        <f>VLOOKUP(_xlfn.CONCAT('Players Full'!AK334,'Players Full'!BV334),'Players Summarised'!$A$1:$T$1000,20,0)</f>
        <v>MID</v>
      </c>
      <c r="C334" t="str">
        <f>VLOOKUP('Players Full'!CF334,Teams!$A$1:$G$21,6,0)</f>
        <v>Fulham</v>
      </c>
      <c r="D334">
        <f>'Players Full'!BD334/10</f>
        <v>5</v>
      </c>
      <c r="E334" s="10">
        <f>IFERROR(VLOOKUP($A334,'Starting Lineups'!$A$2:$C$510,3,FALSE),0)</f>
        <v>1</v>
      </c>
      <c r="F334" s="5">
        <f>VLOOKUP(A334,'Score &amp; Assist'!$A$1:$G$2000,6,0)</f>
        <v>0.12698412698412698</v>
      </c>
      <c r="G334" s="5">
        <f t="shared" si="95"/>
        <v>0.01</v>
      </c>
      <c r="H334" s="5">
        <f t="shared" si="107"/>
        <v>0</v>
      </c>
      <c r="I334" s="5">
        <f>VLOOKUP(A334,'Score &amp; Assist'!$A$1:$G$2000,7,0)</f>
        <v>9.5238095238095233E-2</v>
      </c>
      <c r="J334" s="5">
        <f>VLOOKUP(A334,'Yellow Card'!$C$1:$E$987,3,0)</f>
        <v>0.34632034632034631</v>
      </c>
      <c r="K334" s="5">
        <f>VLOOKUP(C334,'Team Clean Sheet'!$C$2:$F$21,4,0)</f>
        <v>0.23371647509578544</v>
      </c>
      <c r="L334" s="5">
        <f>VLOOKUP(C334,'Team Total Goals'!$D$2:$N$21,10,0)</f>
        <v>0.46236559139784938</v>
      </c>
      <c r="M334" s="5">
        <f>VLOOKUP(C334,'Team Total Goals'!$D$2:$N$21,11,0)</f>
        <v>8.7136929460580922E-2</v>
      </c>
      <c r="N334" s="5" t="e">
        <f>VLOOKUP(A334,'Goalkeeper Saves'!$D$2:$N$15,10,0)</f>
        <v>#N/A</v>
      </c>
      <c r="O334" s="5" t="e">
        <f>VLOOKUP(A334,'Goalkeeper Saves'!$D$2:$N$15,11,0)</f>
        <v>#N/A</v>
      </c>
      <c r="P334" s="5">
        <f>IF(B334="DEF",IFERROR(VLOOKUP(A334,'Defensive Contribution - DEF'!A332:H830,8,FALSE),'Defensive Contribution - DEF'!K$2),0)</f>
        <v>0</v>
      </c>
      <c r="Q334" s="5">
        <f>IF(B334="MID",IFERROR(VLOOKUP(A334,'Defensive Contribution - MID'!A$2:I$500,9,FALSE),'Defensive Contribution - MID'!L$2),0)</f>
        <v>0.3857500506789166</v>
      </c>
      <c r="R334" s="22">
        <f t="shared" si="108"/>
        <v>3.6295311507681931</v>
      </c>
      <c r="S334" s="5">
        <f t="shared" si="96"/>
        <v>6.4334831728369443E-2</v>
      </c>
      <c r="T334" s="20">
        <f t="shared" si="97"/>
        <v>3.7582008142249319</v>
      </c>
      <c r="U334" s="3">
        <f>VLOOKUP($C334,'Team Fixtures'!$A$2:$Q$21,2,FALSE)</f>
        <v>6.3492063492063489E-2</v>
      </c>
      <c r="V334" s="3">
        <f>VLOOKUP($C334,'Team Fixtures'!$A$2:$Q$21,4,FALSE)</f>
        <v>0.52910052910052907</v>
      </c>
      <c r="W334" s="3">
        <f>VLOOKUP($C334,'Team Fixtures'!$A$2:$Q$21,5,FALSE)</f>
        <v>-0.46560846560846558</v>
      </c>
      <c r="X334" s="3" t="str">
        <f>VLOOKUP($C334,'Team Fixtures'!$A$2:$Q$21,6,FALSE)</f>
        <v>H</v>
      </c>
      <c r="Y334" s="25">
        <f t="shared" si="98"/>
        <v>1.0712450164598115</v>
      </c>
      <c r="Z334" s="3">
        <f>VLOOKUP($C334,'Team Fixtures'!$A$2:$Q$21,2,FALSE)</f>
        <v>6.3492063492063489E-2</v>
      </c>
      <c r="AA334" s="3">
        <f>VLOOKUP($C334,'Team Fixtures'!$A$2:$Q$21,8,FALSE)</f>
        <v>0.82101806239737274</v>
      </c>
      <c r="AB334" s="3">
        <f>VLOOKUP($C334,'Team Fixtures'!$A$2:$Q$21,9,FALSE)</f>
        <v>-0.75752599890530925</v>
      </c>
      <c r="AC334" s="3" t="str">
        <f>VLOOKUP($C334,'Team Fixtures'!$A$2:$Q$21,10,FALSE)</f>
        <v>A</v>
      </c>
      <c r="AD334" s="22">
        <f t="shared" si="109"/>
        <v>3.1224265100071196</v>
      </c>
      <c r="AE334" s="5">
        <f t="shared" si="99"/>
        <v>5.2406716368387465E-2</v>
      </c>
      <c r="AF334" s="20">
        <f t="shared" si="100"/>
        <v>3.2272399427438945</v>
      </c>
      <c r="AG334" s="3">
        <f>VLOOKUP($C334,'Team Fixtures'!$A$2:$Q$21,2,FALSE)</f>
        <v>6.3492063492063489E-2</v>
      </c>
      <c r="AH334" s="3">
        <f>VLOOKUP($C334,'Team Fixtures'!$A$2:$Q$21,12,FALSE)</f>
        <v>2.8011204481792715E-2</v>
      </c>
      <c r="AI334" s="3">
        <f>VLOOKUP($C334,'Team Fixtures'!$A$2:$Q$21,13,FALSE)</f>
        <v>3.5480859010270774E-2</v>
      </c>
      <c r="AJ334" s="3" t="str">
        <f>VLOOKUP($C334,'Team Fixtures'!$A$2:$Q$21,14,FALSE)</f>
        <v>A</v>
      </c>
      <c r="AK334" s="22">
        <f t="shared" si="110"/>
        <v>3.1351690796755269</v>
      </c>
      <c r="AL334" s="5">
        <f t="shared" si="101"/>
        <v>5.2706447092127739E-2</v>
      </c>
      <c r="AM334" s="20">
        <f t="shared" si="102"/>
        <v>3.2405819738597823</v>
      </c>
      <c r="AN334" s="3">
        <f>VLOOKUP($C334,'Team Fixtures'!$A$2:$Q$21,2,FALSE)</f>
        <v>6.3492063492063489E-2</v>
      </c>
      <c r="AO334" s="3">
        <f>VLOOKUP($C334,'Team Fixtures'!$A$2:$Q$21,16,FALSE)</f>
        <v>5.6022408963585429E-2</v>
      </c>
      <c r="AP334" s="3">
        <f>VLOOKUP($C334,'Team Fixtures'!$A$2:$Q$21,17,FALSE)</f>
        <v>7.4696545284780591E-3</v>
      </c>
      <c r="AQ334" s="3" t="str">
        <f>VLOOKUP($C334,'Team Fixtures'!$A$2:$V$21,18,FALSE)</f>
        <v>H</v>
      </c>
      <c r="AR334" s="22">
        <f t="shared" si="111"/>
        <v>3.6371328894470856</v>
      </c>
      <c r="AS334" s="5">
        <f t="shared" si="103"/>
        <v>6.4513639825574343E-2</v>
      </c>
      <c r="AT334" s="20">
        <f t="shared" si="104"/>
        <v>3.7661601690982343</v>
      </c>
      <c r="AU334" s="3">
        <f>VLOOKUP($C334,'Team Fixtures'!$A$2:$Q$21,2,FALSE)</f>
        <v>6.3492063492063489E-2</v>
      </c>
      <c r="AV334" s="3">
        <f>VLOOKUP($C334,'Team Fixtures'!$A$2:$V$21,20,FALSE)</f>
        <v>0.42328042328042326</v>
      </c>
      <c r="AW334" s="3">
        <f>VLOOKUP($C334,'Team Fixtures'!$A$2:$V$21,21,FALSE)</f>
        <v>-0.35978835978835977</v>
      </c>
      <c r="AX334" s="3" t="str">
        <f>VLOOKUP($C334,'Team Fixtures'!$A$2:$V$21,22,FALSE)</f>
        <v>A</v>
      </c>
      <c r="AY334" s="22">
        <f t="shared" si="112"/>
        <v>3.1288176269635568</v>
      </c>
      <c r="AZ334" s="5">
        <f t="shared" si="113"/>
        <v>5.2557048221436781E-2</v>
      </c>
      <c r="BA334" s="20">
        <f t="shared" si="105"/>
        <v>3.2339317234064304</v>
      </c>
      <c r="BB334" s="15">
        <f t="shared" si="106"/>
        <v>12.13472292962569</v>
      </c>
    </row>
    <row r="335" spans="1:54" x14ac:dyDescent="0.25">
      <c r="A335" t="str">
        <f>'Players Full'!CU335</f>
        <v>Martial Godo</v>
      </c>
      <c r="B335" t="str">
        <f>VLOOKUP(_xlfn.CONCAT('Players Full'!AK335,'Players Full'!BV335),'Players Summarised'!$A$1:$T$1000,20,0)</f>
        <v>MID</v>
      </c>
      <c r="C335" t="str">
        <f>VLOOKUP('Players Full'!CF335,Teams!$A$1:$G$21,6,0)</f>
        <v>Fulham</v>
      </c>
      <c r="D335">
        <f>'Players Full'!BD335/10</f>
        <v>4.5</v>
      </c>
      <c r="E335" s="10">
        <f>IFERROR(VLOOKUP($A335,'Starting Lineups'!$A$2:$C$510,3,FALSE),0)</f>
        <v>0</v>
      </c>
      <c r="F335" s="5" t="e">
        <f>VLOOKUP(A335,'Score &amp; Assist'!$A$1:$G$2000,6,0)</f>
        <v>#N/A</v>
      </c>
      <c r="G335" s="5" t="e">
        <f t="shared" si="95"/>
        <v>#N/A</v>
      </c>
      <c r="H335" s="5" t="e">
        <f t="shared" si="107"/>
        <v>#N/A</v>
      </c>
      <c r="I335" s="5" t="e">
        <f>VLOOKUP(A335,'Score &amp; Assist'!$A$1:$G$2000,7,0)</f>
        <v>#N/A</v>
      </c>
      <c r="J335" s="5" t="e">
        <f>VLOOKUP(A335,'Yellow Card'!$C$1:$E$987,3,0)</f>
        <v>#N/A</v>
      </c>
      <c r="K335" s="5">
        <f>VLOOKUP(C335,'Team Clean Sheet'!$C$2:$F$21,4,0)</f>
        <v>0.23371647509578544</v>
      </c>
      <c r="L335" s="5">
        <f>VLOOKUP(C335,'Team Total Goals'!$D$2:$N$21,10,0)</f>
        <v>0.46236559139784938</v>
      </c>
      <c r="M335" s="5">
        <f>VLOOKUP(C335,'Team Total Goals'!$D$2:$N$21,11,0)</f>
        <v>8.7136929460580922E-2</v>
      </c>
      <c r="N335" s="5" t="e">
        <f>VLOOKUP(A335,'Goalkeeper Saves'!$D$2:$N$15,10,0)</f>
        <v>#N/A</v>
      </c>
      <c r="O335" s="5" t="e">
        <f>VLOOKUP(A335,'Goalkeeper Saves'!$D$2:$N$15,11,0)</f>
        <v>#N/A</v>
      </c>
      <c r="P335" s="5">
        <f>IF(B335="DEF",IFERROR(VLOOKUP(A335,'Defensive Contribution - DEF'!A333:H831,8,FALSE),'Defensive Contribution - DEF'!K$2),0)</f>
        <v>0</v>
      </c>
      <c r="Q335" s="5">
        <f>IF(B335="MID",IFERROR(VLOOKUP(A335,'Defensive Contribution - MID'!A$2:I$500,9,FALSE),'Defensive Contribution - MID'!L$2),0)</f>
        <v>0.3857500506789166</v>
      </c>
      <c r="R335" s="22">
        <f t="shared" si="108"/>
        <v>0</v>
      </c>
      <c r="S335" s="5">
        <f t="shared" si="96"/>
        <v>0</v>
      </c>
      <c r="T335" s="20">
        <f t="shared" si="97"/>
        <v>0</v>
      </c>
      <c r="U335" s="3">
        <f>VLOOKUP($C335,'Team Fixtures'!$A$2:$Q$21,2,FALSE)</f>
        <v>6.3492063492063489E-2</v>
      </c>
      <c r="V335" s="3">
        <f>VLOOKUP($C335,'Team Fixtures'!$A$2:$Q$21,4,FALSE)</f>
        <v>0.52910052910052907</v>
      </c>
      <c r="W335" s="3">
        <f>VLOOKUP($C335,'Team Fixtures'!$A$2:$Q$21,5,FALSE)</f>
        <v>-0.46560846560846558</v>
      </c>
      <c r="X335" s="3" t="str">
        <f>VLOOKUP($C335,'Team Fixtures'!$A$2:$Q$21,6,FALSE)</f>
        <v>H</v>
      </c>
      <c r="Y335" s="25">
        <f t="shared" si="98"/>
        <v>0</v>
      </c>
      <c r="Z335" s="3">
        <f>VLOOKUP($C335,'Team Fixtures'!$A$2:$Q$21,2,FALSE)</f>
        <v>6.3492063492063489E-2</v>
      </c>
      <c r="AA335" s="3">
        <f>VLOOKUP($C335,'Team Fixtures'!$A$2:$Q$21,8,FALSE)</f>
        <v>0.82101806239737274</v>
      </c>
      <c r="AB335" s="3">
        <f>VLOOKUP($C335,'Team Fixtures'!$A$2:$Q$21,9,FALSE)</f>
        <v>-0.75752599890530925</v>
      </c>
      <c r="AC335" s="3" t="str">
        <f>VLOOKUP($C335,'Team Fixtures'!$A$2:$Q$21,10,FALSE)</f>
        <v>A</v>
      </c>
      <c r="AD335" s="22">
        <f t="shared" si="109"/>
        <v>0</v>
      </c>
      <c r="AE335" s="5">
        <f t="shared" si="99"/>
        <v>0</v>
      </c>
      <c r="AF335" s="20">
        <f t="shared" si="100"/>
        <v>0</v>
      </c>
      <c r="AG335" s="3">
        <f>VLOOKUP($C335,'Team Fixtures'!$A$2:$Q$21,2,FALSE)</f>
        <v>6.3492063492063489E-2</v>
      </c>
      <c r="AH335" s="3">
        <f>VLOOKUP($C335,'Team Fixtures'!$A$2:$Q$21,12,FALSE)</f>
        <v>2.8011204481792715E-2</v>
      </c>
      <c r="AI335" s="3">
        <f>VLOOKUP($C335,'Team Fixtures'!$A$2:$Q$21,13,FALSE)</f>
        <v>3.5480859010270774E-2</v>
      </c>
      <c r="AJ335" s="3" t="str">
        <f>VLOOKUP($C335,'Team Fixtures'!$A$2:$Q$21,14,FALSE)</f>
        <v>A</v>
      </c>
      <c r="AK335" s="22">
        <f t="shared" si="110"/>
        <v>0</v>
      </c>
      <c r="AL335" s="5">
        <f t="shared" si="101"/>
        <v>0</v>
      </c>
      <c r="AM335" s="20">
        <f t="shared" si="102"/>
        <v>0</v>
      </c>
      <c r="AN335" s="3">
        <f>VLOOKUP($C335,'Team Fixtures'!$A$2:$Q$21,2,FALSE)</f>
        <v>6.3492063492063489E-2</v>
      </c>
      <c r="AO335" s="3">
        <f>VLOOKUP($C335,'Team Fixtures'!$A$2:$Q$21,16,FALSE)</f>
        <v>5.6022408963585429E-2</v>
      </c>
      <c r="AP335" s="3">
        <f>VLOOKUP($C335,'Team Fixtures'!$A$2:$Q$21,17,FALSE)</f>
        <v>7.4696545284780591E-3</v>
      </c>
      <c r="AQ335" s="3" t="str">
        <f>VLOOKUP($C335,'Team Fixtures'!$A$2:$V$21,18,FALSE)</f>
        <v>H</v>
      </c>
      <c r="AR335" s="22">
        <f t="shared" si="111"/>
        <v>0</v>
      </c>
      <c r="AS335" s="5">
        <f t="shared" si="103"/>
        <v>0</v>
      </c>
      <c r="AT335" s="20">
        <f t="shared" si="104"/>
        <v>0</v>
      </c>
      <c r="AU335" s="3">
        <f>VLOOKUP($C335,'Team Fixtures'!$A$2:$Q$21,2,FALSE)</f>
        <v>6.3492063492063489E-2</v>
      </c>
      <c r="AV335" s="3">
        <f>VLOOKUP($C335,'Team Fixtures'!$A$2:$V$21,20,FALSE)</f>
        <v>0.42328042328042326</v>
      </c>
      <c r="AW335" s="3">
        <f>VLOOKUP($C335,'Team Fixtures'!$A$2:$V$21,21,FALSE)</f>
        <v>-0.35978835978835977</v>
      </c>
      <c r="AX335" s="3" t="str">
        <f>VLOOKUP($C335,'Team Fixtures'!$A$2:$V$21,22,FALSE)</f>
        <v>A</v>
      </c>
      <c r="AY335" s="22">
        <f t="shared" si="112"/>
        <v>0</v>
      </c>
      <c r="AZ335" s="5">
        <f t="shared" si="113"/>
        <v>0</v>
      </c>
      <c r="BA335" s="20">
        <f t="shared" si="105"/>
        <v>0</v>
      </c>
      <c r="BB335" s="15">
        <f t="shared" si="106"/>
        <v>0</v>
      </c>
    </row>
    <row r="336" spans="1:54" x14ac:dyDescent="0.25">
      <c r="A336" t="str">
        <f>'Players Full'!CU336</f>
        <v>Luke Harris</v>
      </c>
      <c r="B336" t="str">
        <f>VLOOKUP(_xlfn.CONCAT('Players Full'!AK336,'Players Full'!BV336),'Players Summarised'!$A$1:$T$1000,20,0)</f>
        <v>MID</v>
      </c>
      <c r="C336" t="str">
        <f>VLOOKUP('Players Full'!CF336,Teams!$A$1:$G$21,6,0)</f>
        <v>Fulham</v>
      </c>
      <c r="D336">
        <f>'Players Full'!BD336/10</f>
        <v>4.5</v>
      </c>
      <c r="E336" s="10">
        <f>IFERROR(VLOOKUP($A336,'Starting Lineups'!$A$2:$C$510,3,FALSE),0)</f>
        <v>0</v>
      </c>
      <c r="F336" s="5" t="e">
        <f>VLOOKUP(A336,'Score &amp; Assist'!$A$1:$G$2000,6,0)</f>
        <v>#N/A</v>
      </c>
      <c r="G336" s="5" t="e">
        <f t="shared" si="95"/>
        <v>#N/A</v>
      </c>
      <c r="H336" s="5" t="e">
        <f t="shared" si="107"/>
        <v>#N/A</v>
      </c>
      <c r="I336" s="5" t="e">
        <f>VLOOKUP(A336,'Score &amp; Assist'!$A$1:$G$2000,7,0)</f>
        <v>#N/A</v>
      </c>
      <c r="J336" s="5" t="e">
        <f>VLOOKUP(A336,'Yellow Card'!$C$1:$E$987,3,0)</f>
        <v>#N/A</v>
      </c>
      <c r="K336" s="5">
        <f>VLOOKUP(C336,'Team Clean Sheet'!$C$2:$F$21,4,0)</f>
        <v>0.23371647509578544</v>
      </c>
      <c r="L336" s="5">
        <f>VLOOKUP(C336,'Team Total Goals'!$D$2:$N$21,10,0)</f>
        <v>0.46236559139784938</v>
      </c>
      <c r="M336" s="5">
        <f>VLOOKUP(C336,'Team Total Goals'!$D$2:$N$21,11,0)</f>
        <v>8.7136929460580922E-2</v>
      </c>
      <c r="N336" s="5" t="e">
        <f>VLOOKUP(A336,'Goalkeeper Saves'!$D$2:$N$15,10,0)</f>
        <v>#N/A</v>
      </c>
      <c r="O336" s="5" t="e">
        <f>VLOOKUP(A336,'Goalkeeper Saves'!$D$2:$N$15,11,0)</f>
        <v>#N/A</v>
      </c>
      <c r="P336" s="5">
        <f>IF(B336="DEF",IFERROR(VLOOKUP(A336,'Defensive Contribution - DEF'!A334:H832,8,FALSE),'Defensive Contribution - DEF'!K$2),0)</f>
        <v>0</v>
      </c>
      <c r="Q336" s="5">
        <f>IF(B336="MID",IFERROR(VLOOKUP(A336,'Defensive Contribution - MID'!A$2:I$500,9,FALSE),'Defensive Contribution - MID'!L$2),0)</f>
        <v>0.3857500506789166</v>
      </c>
      <c r="R336" s="22">
        <f t="shared" si="108"/>
        <v>0</v>
      </c>
      <c r="S336" s="5">
        <f t="shared" si="96"/>
        <v>0</v>
      </c>
      <c r="T336" s="20">
        <f t="shared" si="97"/>
        <v>0</v>
      </c>
      <c r="U336" s="3">
        <f>VLOOKUP($C336,'Team Fixtures'!$A$2:$Q$21,2,FALSE)</f>
        <v>6.3492063492063489E-2</v>
      </c>
      <c r="V336" s="3">
        <f>VLOOKUP($C336,'Team Fixtures'!$A$2:$Q$21,4,FALSE)</f>
        <v>0.52910052910052907</v>
      </c>
      <c r="W336" s="3">
        <f>VLOOKUP($C336,'Team Fixtures'!$A$2:$Q$21,5,FALSE)</f>
        <v>-0.46560846560846558</v>
      </c>
      <c r="X336" s="3" t="str">
        <f>VLOOKUP($C336,'Team Fixtures'!$A$2:$Q$21,6,FALSE)</f>
        <v>H</v>
      </c>
      <c r="Y336" s="25">
        <f t="shared" si="98"/>
        <v>0</v>
      </c>
      <c r="Z336" s="3">
        <f>VLOOKUP($C336,'Team Fixtures'!$A$2:$Q$21,2,FALSE)</f>
        <v>6.3492063492063489E-2</v>
      </c>
      <c r="AA336" s="3">
        <f>VLOOKUP($C336,'Team Fixtures'!$A$2:$Q$21,8,FALSE)</f>
        <v>0.82101806239737274</v>
      </c>
      <c r="AB336" s="3">
        <f>VLOOKUP($C336,'Team Fixtures'!$A$2:$Q$21,9,FALSE)</f>
        <v>-0.75752599890530925</v>
      </c>
      <c r="AC336" s="3" t="str">
        <f>VLOOKUP($C336,'Team Fixtures'!$A$2:$Q$21,10,FALSE)</f>
        <v>A</v>
      </c>
      <c r="AD336" s="22">
        <f t="shared" si="109"/>
        <v>0</v>
      </c>
      <c r="AE336" s="5">
        <f t="shared" si="99"/>
        <v>0</v>
      </c>
      <c r="AF336" s="20">
        <f t="shared" si="100"/>
        <v>0</v>
      </c>
      <c r="AG336" s="3">
        <f>VLOOKUP($C336,'Team Fixtures'!$A$2:$Q$21,2,FALSE)</f>
        <v>6.3492063492063489E-2</v>
      </c>
      <c r="AH336" s="3">
        <f>VLOOKUP($C336,'Team Fixtures'!$A$2:$Q$21,12,FALSE)</f>
        <v>2.8011204481792715E-2</v>
      </c>
      <c r="AI336" s="3">
        <f>VLOOKUP($C336,'Team Fixtures'!$A$2:$Q$21,13,FALSE)</f>
        <v>3.5480859010270774E-2</v>
      </c>
      <c r="AJ336" s="3" t="str">
        <f>VLOOKUP($C336,'Team Fixtures'!$A$2:$Q$21,14,FALSE)</f>
        <v>A</v>
      </c>
      <c r="AK336" s="22">
        <f t="shared" si="110"/>
        <v>0</v>
      </c>
      <c r="AL336" s="5">
        <f t="shared" si="101"/>
        <v>0</v>
      </c>
      <c r="AM336" s="20">
        <f t="shared" si="102"/>
        <v>0</v>
      </c>
      <c r="AN336" s="3">
        <f>VLOOKUP($C336,'Team Fixtures'!$A$2:$Q$21,2,FALSE)</f>
        <v>6.3492063492063489E-2</v>
      </c>
      <c r="AO336" s="3">
        <f>VLOOKUP($C336,'Team Fixtures'!$A$2:$Q$21,16,FALSE)</f>
        <v>5.6022408963585429E-2</v>
      </c>
      <c r="AP336" s="3">
        <f>VLOOKUP($C336,'Team Fixtures'!$A$2:$Q$21,17,FALSE)</f>
        <v>7.4696545284780591E-3</v>
      </c>
      <c r="AQ336" s="3" t="str">
        <f>VLOOKUP($C336,'Team Fixtures'!$A$2:$V$21,18,FALSE)</f>
        <v>H</v>
      </c>
      <c r="AR336" s="22">
        <f t="shared" si="111"/>
        <v>0</v>
      </c>
      <c r="AS336" s="5">
        <f t="shared" si="103"/>
        <v>0</v>
      </c>
      <c r="AT336" s="20">
        <f t="shared" si="104"/>
        <v>0</v>
      </c>
      <c r="AU336" s="3">
        <f>VLOOKUP($C336,'Team Fixtures'!$A$2:$Q$21,2,FALSE)</f>
        <v>6.3492063492063489E-2</v>
      </c>
      <c r="AV336" s="3">
        <f>VLOOKUP($C336,'Team Fixtures'!$A$2:$V$21,20,FALSE)</f>
        <v>0.42328042328042326</v>
      </c>
      <c r="AW336" s="3">
        <f>VLOOKUP($C336,'Team Fixtures'!$A$2:$V$21,21,FALSE)</f>
        <v>-0.35978835978835977</v>
      </c>
      <c r="AX336" s="3" t="str">
        <f>VLOOKUP($C336,'Team Fixtures'!$A$2:$V$21,22,FALSE)</f>
        <v>A</v>
      </c>
      <c r="AY336" s="22">
        <f t="shared" si="112"/>
        <v>0</v>
      </c>
      <c r="AZ336" s="5">
        <f t="shared" si="113"/>
        <v>0</v>
      </c>
      <c r="BA336" s="20">
        <f t="shared" si="105"/>
        <v>0</v>
      </c>
      <c r="BB336" s="15">
        <f t="shared" si="106"/>
        <v>0</v>
      </c>
    </row>
    <row r="337" spans="1:54" x14ac:dyDescent="0.25">
      <c r="A337" t="str">
        <f>'Players Full'!CU337</f>
        <v>Josh King</v>
      </c>
      <c r="B337" t="str">
        <f>VLOOKUP(_xlfn.CONCAT('Players Full'!AK337,'Players Full'!BV337),'Players Summarised'!$A$1:$T$1000,20,0)</f>
        <v>MID</v>
      </c>
      <c r="C337" t="str">
        <f>VLOOKUP('Players Full'!CF337,Teams!$A$1:$G$21,6,0)</f>
        <v>Fulham</v>
      </c>
      <c r="D337">
        <f>'Players Full'!BD337/10</f>
        <v>4.5</v>
      </c>
      <c r="E337" s="10">
        <f>IFERROR(VLOOKUP($A337,'Starting Lineups'!$A$2:$C$510,3,FALSE),0)</f>
        <v>1</v>
      </c>
      <c r="F337" s="5" t="e">
        <f>VLOOKUP(A337,'Score &amp; Assist'!$A$1:$G$2000,6,0)</f>
        <v>#N/A</v>
      </c>
      <c r="G337" s="5" t="e">
        <f t="shared" si="95"/>
        <v>#N/A</v>
      </c>
      <c r="H337" s="5" t="e">
        <f t="shared" si="107"/>
        <v>#N/A</v>
      </c>
      <c r="I337" s="5" t="e">
        <f>VLOOKUP(A337,'Score &amp; Assist'!$A$1:$G$2000,7,0)</f>
        <v>#N/A</v>
      </c>
      <c r="J337" s="5" t="e">
        <f>VLOOKUP(A337,'Yellow Card'!$C$1:$E$987,3,0)</f>
        <v>#N/A</v>
      </c>
      <c r="K337" s="5">
        <f>VLOOKUP(C337,'Team Clean Sheet'!$C$2:$F$21,4,0)</f>
        <v>0.23371647509578544</v>
      </c>
      <c r="L337" s="5">
        <f>VLOOKUP(C337,'Team Total Goals'!$D$2:$N$21,10,0)</f>
        <v>0.46236559139784938</v>
      </c>
      <c r="M337" s="5">
        <f>VLOOKUP(C337,'Team Total Goals'!$D$2:$N$21,11,0)</f>
        <v>8.7136929460580922E-2</v>
      </c>
      <c r="N337" s="5" t="e">
        <f>VLOOKUP(A337,'Goalkeeper Saves'!$D$2:$N$15,10,0)</f>
        <v>#N/A</v>
      </c>
      <c r="O337" s="5" t="e">
        <f>VLOOKUP(A337,'Goalkeeper Saves'!$D$2:$N$15,11,0)</f>
        <v>#N/A</v>
      </c>
      <c r="P337" s="5">
        <f>IF(B337="DEF",IFERROR(VLOOKUP(A337,'Defensive Contribution - DEF'!A335:H833,8,FALSE),'Defensive Contribution - DEF'!K$2),0)</f>
        <v>0</v>
      </c>
      <c r="Q337" s="5">
        <f>IF(B337="MID",IFERROR(VLOOKUP(A337,'Defensive Contribution - MID'!A$2:I$500,9,FALSE),'Defensive Contribution - MID'!L$2),0)</f>
        <v>0.2949213091078704</v>
      </c>
      <c r="R337" s="22">
        <f t="shared" si="108"/>
        <v>2.8235590933115264</v>
      </c>
      <c r="S337" s="5">
        <f t="shared" si="96"/>
        <v>4.5376756992873732E-2</v>
      </c>
      <c r="T337" s="20">
        <f t="shared" si="97"/>
        <v>2.914312607297274</v>
      </c>
      <c r="U337" s="3">
        <f>VLOOKUP($C337,'Team Fixtures'!$A$2:$Q$21,2,FALSE)</f>
        <v>6.3492063492063489E-2</v>
      </c>
      <c r="V337" s="3">
        <f>VLOOKUP($C337,'Team Fixtures'!$A$2:$Q$21,4,FALSE)</f>
        <v>0.52910052910052907</v>
      </c>
      <c r="W337" s="3">
        <f>VLOOKUP($C337,'Team Fixtures'!$A$2:$Q$21,5,FALSE)</f>
        <v>-0.46560846560846558</v>
      </c>
      <c r="X337" s="3" t="str">
        <f>VLOOKUP($C337,'Team Fixtures'!$A$2:$Q$21,6,FALSE)</f>
        <v>H</v>
      </c>
      <c r="Y337" s="25">
        <f t="shared" si="98"/>
        <v>0.83336482915970334</v>
      </c>
      <c r="Z337" s="3">
        <f>VLOOKUP($C337,'Team Fixtures'!$A$2:$Q$21,2,FALSE)</f>
        <v>6.3492063492063489E-2</v>
      </c>
      <c r="AA337" s="3">
        <f>VLOOKUP($C337,'Team Fixtures'!$A$2:$Q$21,8,FALSE)</f>
        <v>0.82101806239737274</v>
      </c>
      <c r="AB337" s="3">
        <f>VLOOKUP($C337,'Team Fixtures'!$A$2:$Q$21,9,FALSE)</f>
        <v>-0.75752599890530925</v>
      </c>
      <c r="AC337" s="3" t="str">
        <f>VLOOKUP($C337,'Team Fixtures'!$A$2:$Q$21,10,FALSE)</f>
        <v>A</v>
      </c>
      <c r="AD337" s="22">
        <f t="shared" si="109"/>
        <v>2.429061881356656</v>
      </c>
      <c r="AE337" s="5">
        <f t="shared" si="99"/>
        <v>3.6097393573271269E-2</v>
      </c>
      <c r="AF337" s="20">
        <f t="shared" si="100"/>
        <v>2.5012566685031987</v>
      </c>
      <c r="AG337" s="3">
        <f>VLOOKUP($C337,'Team Fixtures'!$A$2:$Q$21,2,FALSE)</f>
        <v>6.3492063492063489E-2</v>
      </c>
      <c r="AH337" s="3">
        <f>VLOOKUP($C337,'Team Fixtures'!$A$2:$Q$21,12,FALSE)</f>
        <v>2.8011204481792715E-2</v>
      </c>
      <c r="AI337" s="3">
        <f>VLOOKUP($C337,'Team Fixtures'!$A$2:$Q$21,13,FALSE)</f>
        <v>3.5480859010270774E-2</v>
      </c>
      <c r="AJ337" s="3" t="str">
        <f>VLOOKUP($C337,'Team Fixtures'!$A$2:$Q$21,14,FALSE)</f>
        <v>A</v>
      </c>
      <c r="AK337" s="22">
        <f t="shared" si="110"/>
        <v>2.4389748417266954</v>
      </c>
      <c r="AL337" s="5">
        <f t="shared" si="101"/>
        <v>3.6330566227095337E-2</v>
      </c>
      <c r="AM337" s="20">
        <f t="shared" si="102"/>
        <v>2.5116359741808862</v>
      </c>
      <c r="AN337" s="3">
        <f>VLOOKUP($C337,'Team Fixtures'!$A$2:$Q$21,2,FALSE)</f>
        <v>6.3492063492063489E-2</v>
      </c>
      <c r="AO337" s="3">
        <f>VLOOKUP($C337,'Team Fixtures'!$A$2:$Q$21,16,FALSE)</f>
        <v>5.6022408963585429E-2</v>
      </c>
      <c r="AP337" s="3">
        <f>VLOOKUP($C337,'Team Fixtures'!$A$2:$Q$21,17,FALSE)</f>
        <v>7.4696545284780591E-3</v>
      </c>
      <c r="AQ337" s="3" t="str">
        <f>VLOOKUP($C337,'Team Fixtures'!$A$2:$V$21,18,FALSE)</f>
        <v>H</v>
      </c>
      <c r="AR337" s="22">
        <f t="shared" si="111"/>
        <v>2.829472793313033</v>
      </c>
      <c r="AS337" s="5">
        <f t="shared" si="103"/>
        <v>4.5515859044309159E-2</v>
      </c>
      <c r="AT337" s="20">
        <f t="shared" si="104"/>
        <v>2.9205045114016515</v>
      </c>
      <c r="AU337" s="3">
        <f>VLOOKUP($C337,'Team Fixtures'!$A$2:$Q$21,2,FALSE)</f>
        <v>6.3492063492063489E-2</v>
      </c>
      <c r="AV337" s="3">
        <f>VLOOKUP($C337,'Team Fixtures'!$A$2:$V$21,20,FALSE)</f>
        <v>0.42328042328042326</v>
      </c>
      <c r="AW337" s="3">
        <f>VLOOKUP($C337,'Team Fixtures'!$A$2:$V$21,21,FALSE)</f>
        <v>-0.35978835978835977</v>
      </c>
      <c r="AX337" s="3" t="str">
        <f>VLOOKUP($C337,'Team Fixtures'!$A$2:$V$21,22,FALSE)</f>
        <v>A</v>
      </c>
      <c r="AY337" s="22">
        <f t="shared" si="112"/>
        <v>2.4340337897517519</v>
      </c>
      <c r="AZ337" s="5">
        <f t="shared" si="113"/>
        <v>3.6214342802540711E-2</v>
      </c>
      <c r="BA337" s="20">
        <f t="shared" si="105"/>
        <v>2.5064624753568334</v>
      </c>
      <c r="BB337" s="15">
        <f t="shared" si="106"/>
        <v>9.4073884288652536</v>
      </c>
    </row>
    <row r="338" spans="1:54" x14ac:dyDescent="0.25">
      <c r="A338" t="str">
        <f>'Players Full'!CU338</f>
        <v>Harrison Reed</v>
      </c>
      <c r="B338" t="str">
        <f>VLOOKUP(_xlfn.CONCAT('Players Full'!AK338,'Players Full'!BV338),'Players Summarised'!$A$1:$T$1000,20,0)</f>
        <v>MID</v>
      </c>
      <c r="C338" t="str">
        <f>VLOOKUP('Players Full'!CF338,Teams!$A$1:$G$21,6,0)</f>
        <v>Fulham</v>
      </c>
      <c r="D338">
        <f>'Players Full'!BD338/10</f>
        <v>4.5</v>
      </c>
      <c r="E338" s="10">
        <f>IFERROR(VLOOKUP($A338,'Starting Lineups'!$A$2:$C$510,3,FALSE),0)</f>
        <v>0</v>
      </c>
      <c r="F338" s="5">
        <f>VLOOKUP(A338,'Score &amp; Assist'!$A$1:$G$2000,6,0)</f>
        <v>0.10025062656641603</v>
      </c>
      <c r="G338" s="5">
        <f t="shared" si="95"/>
        <v>0.01</v>
      </c>
      <c r="H338" s="5">
        <f t="shared" si="107"/>
        <v>0</v>
      </c>
      <c r="I338" s="5">
        <f>VLOOKUP(A338,'Score &amp; Assist'!$A$1:$G$2000,7,0)</f>
        <v>8.6580086580086577E-2</v>
      </c>
      <c r="J338" s="5">
        <f>VLOOKUP(A338,'Yellow Card'!$C$1:$E$987,3,0)</f>
        <v>0.27210884353741494</v>
      </c>
      <c r="K338" s="5">
        <f>VLOOKUP(C338,'Team Clean Sheet'!$C$2:$F$21,4,0)</f>
        <v>0.23371647509578544</v>
      </c>
      <c r="L338" s="5">
        <f>VLOOKUP(C338,'Team Total Goals'!$D$2:$N$21,10,0)</f>
        <v>0.46236559139784938</v>
      </c>
      <c r="M338" s="5">
        <f>VLOOKUP(C338,'Team Total Goals'!$D$2:$N$21,11,0)</f>
        <v>8.7136929460580922E-2</v>
      </c>
      <c r="N338" s="5" t="e">
        <f>VLOOKUP(A338,'Goalkeeper Saves'!$D$2:$N$15,10,0)</f>
        <v>#N/A</v>
      </c>
      <c r="O338" s="5" t="e">
        <f>VLOOKUP(A338,'Goalkeeper Saves'!$D$2:$N$15,11,0)</f>
        <v>#N/A</v>
      </c>
      <c r="P338" s="5">
        <f>IF(B338="DEF",IFERROR(VLOOKUP(A338,'Defensive Contribution - DEF'!A336:H834,8,FALSE),'Defensive Contribution - DEF'!K$2),0)</f>
        <v>0</v>
      </c>
      <c r="Q338" s="5">
        <f>IF(B338="MID",IFERROR(VLOOKUP(A338,'Defensive Contribution - MID'!A$2:I$500,9,FALSE),'Defensive Contribution - MID'!L$2),0)</f>
        <v>0.80641162727043547</v>
      </c>
      <c r="R338" s="22">
        <f t="shared" si="108"/>
        <v>0</v>
      </c>
      <c r="S338" s="5">
        <f t="shared" si="96"/>
        <v>0</v>
      </c>
      <c r="T338" s="20">
        <f t="shared" si="97"/>
        <v>0</v>
      </c>
      <c r="U338" s="3">
        <f>VLOOKUP($C338,'Team Fixtures'!$A$2:$Q$21,2,FALSE)</f>
        <v>6.3492063492063489E-2</v>
      </c>
      <c r="V338" s="3">
        <f>VLOOKUP($C338,'Team Fixtures'!$A$2:$Q$21,4,FALSE)</f>
        <v>0.52910052910052907</v>
      </c>
      <c r="W338" s="3">
        <f>VLOOKUP($C338,'Team Fixtures'!$A$2:$Q$21,5,FALSE)</f>
        <v>-0.46560846560846558</v>
      </c>
      <c r="X338" s="3" t="str">
        <f>VLOOKUP($C338,'Team Fixtures'!$A$2:$Q$21,6,FALSE)</f>
        <v>H</v>
      </c>
      <c r="Y338" s="25">
        <f t="shared" si="98"/>
        <v>0</v>
      </c>
      <c r="Z338" s="3">
        <f>VLOOKUP($C338,'Team Fixtures'!$A$2:$Q$21,2,FALSE)</f>
        <v>6.3492063492063489E-2</v>
      </c>
      <c r="AA338" s="3">
        <f>VLOOKUP($C338,'Team Fixtures'!$A$2:$Q$21,8,FALSE)</f>
        <v>0.82101806239737274</v>
      </c>
      <c r="AB338" s="3">
        <f>VLOOKUP($C338,'Team Fixtures'!$A$2:$Q$21,9,FALSE)</f>
        <v>-0.75752599890530925</v>
      </c>
      <c r="AC338" s="3" t="str">
        <f>VLOOKUP($C338,'Team Fixtures'!$A$2:$Q$21,10,FALSE)</f>
        <v>A</v>
      </c>
      <c r="AD338" s="22">
        <f t="shared" si="109"/>
        <v>0</v>
      </c>
      <c r="AE338" s="5">
        <f t="shared" si="99"/>
        <v>0</v>
      </c>
      <c r="AF338" s="20">
        <f t="shared" si="100"/>
        <v>0</v>
      </c>
      <c r="AG338" s="3">
        <f>VLOOKUP($C338,'Team Fixtures'!$A$2:$Q$21,2,FALSE)</f>
        <v>6.3492063492063489E-2</v>
      </c>
      <c r="AH338" s="3">
        <f>VLOOKUP($C338,'Team Fixtures'!$A$2:$Q$21,12,FALSE)</f>
        <v>2.8011204481792715E-2</v>
      </c>
      <c r="AI338" s="3">
        <f>VLOOKUP($C338,'Team Fixtures'!$A$2:$Q$21,13,FALSE)</f>
        <v>3.5480859010270774E-2</v>
      </c>
      <c r="AJ338" s="3" t="str">
        <f>VLOOKUP($C338,'Team Fixtures'!$A$2:$Q$21,14,FALSE)</f>
        <v>A</v>
      </c>
      <c r="AK338" s="22">
        <f t="shared" si="110"/>
        <v>0</v>
      </c>
      <c r="AL338" s="5">
        <f t="shared" si="101"/>
        <v>0</v>
      </c>
      <c r="AM338" s="20">
        <f t="shared" si="102"/>
        <v>0</v>
      </c>
      <c r="AN338" s="3">
        <f>VLOOKUP($C338,'Team Fixtures'!$A$2:$Q$21,2,FALSE)</f>
        <v>6.3492063492063489E-2</v>
      </c>
      <c r="AO338" s="3">
        <f>VLOOKUP($C338,'Team Fixtures'!$A$2:$Q$21,16,FALSE)</f>
        <v>5.6022408963585429E-2</v>
      </c>
      <c r="AP338" s="3">
        <f>VLOOKUP($C338,'Team Fixtures'!$A$2:$Q$21,17,FALSE)</f>
        <v>7.4696545284780591E-3</v>
      </c>
      <c r="AQ338" s="3" t="str">
        <f>VLOOKUP($C338,'Team Fixtures'!$A$2:$V$21,18,FALSE)</f>
        <v>H</v>
      </c>
      <c r="AR338" s="22">
        <f t="shared" si="111"/>
        <v>0</v>
      </c>
      <c r="AS338" s="5">
        <f t="shared" si="103"/>
        <v>0</v>
      </c>
      <c r="AT338" s="20">
        <f t="shared" si="104"/>
        <v>0</v>
      </c>
      <c r="AU338" s="3">
        <f>VLOOKUP($C338,'Team Fixtures'!$A$2:$Q$21,2,FALSE)</f>
        <v>6.3492063492063489E-2</v>
      </c>
      <c r="AV338" s="3">
        <f>VLOOKUP($C338,'Team Fixtures'!$A$2:$V$21,20,FALSE)</f>
        <v>0.42328042328042326</v>
      </c>
      <c r="AW338" s="3">
        <f>VLOOKUP($C338,'Team Fixtures'!$A$2:$V$21,21,FALSE)</f>
        <v>-0.35978835978835977</v>
      </c>
      <c r="AX338" s="3" t="str">
        <f>VLOOKUP($C338,'Team Fixtures'!$A$2:$V$21,22,FALSE)</f>
        <v>A</v>
      </c>
      <c r="AY338" s="22">
        <f t="shared" si="112"/>
        <v>0</v>
      </c>
      <c r="AZ338" s="5">
        <f t="shared" si="113"/>
        <v>0</v>
      </c>
      <c r="BA338" s="20">
        <f t="shared" si="105"/>
        <v>0</v>
      </c>
      <c r="BB338" s="15">
        <f t="shared" si="106"/>
        <v>0</v>
      </c>
    </row>
    <row r="339" spans="1:54" x14ac:dyDescent="0.25">
      <c r="A339" t="str">
        <f>'Players Full'!CU339</f>
        <v>Raul Jimenez</v>
      </c>
      <c r="B339" t="str">
        <f>VLOOKUP(_xlfn.CONCAT('Players Full'!AK339,'Players Full'!BV339),'Players Summarised'!$A$1:$T$1000,20,0)</f>
        <v>FWD</v>
      </c>
      <c r="C339" t="str">
        <f>VLOOKUP('Players Full'!CF339,Teams!$A$1:$G$21,6,0)</f>
        <v>Fulham</v>
      </c>
      <c r="D339">
        <f>'Players Full'!BD339/10</f>
        <v>6.5</v>
      </c>
      <c r="E339" s="10">
        <f>IFERROR(VLOOKUP($A339,'Starting Lineups'!$A$2:$C$510,3,FALSE),0)</f>
        <v>1</v>
      </c>
      <c r="F339" s="5">
        <f>VLOOKUP(A339,'Score &amp; Assist'!$A$1:$G$2000,6,0)</f>
        <v>0.33184005309440845</v>
      </c>
      <c r="G339" s="5">
        <f t="shared" si="95"/>
        <v>0.05</v>
      </c>
      <c r="H339" s="5">
        <f t="shared" si="107"/>
        <v>0.01</v>
      </c>
      <c r="I339" s="5">
        <f>VLOOKUP(A339,'Score &amp; Assist'!$A$1:$G$2000,7,0)</f>
        <v>0.13605442176870747</v>
      </c>
      <c r="J339" s="5">
        <f>VLOOKUP(A339,'Yellow Card'!$C$1:$E$987,3,0)</f>
        <v>0.23809523809523808</v>
      </c>
      <c r="K339" s="5">
        <f>VLOOKUP(C339,'Team Clean Sheet'!$C$2:$F$21,4,0)</f>
        <v>0.23371647509578544</v>
      </c>
      <c r="L339" s="5">
        <f>VLOOKUP(C339,'Team Total Goals'!$D$2:$N$21,10,0)</f>
        <v>0.46236559139784938</v>
      </c>
      <c r="M339" s="5">
        <f>VLOOKUP(C339,'Team Total Goals'!$D$2:$N$21,11,0)</f>
        <v>8.7136929460580922E-2</v>
      </c>
      <c r="N339" s="5" t="e">
        <f>VLOOKUP(A339,'Goalkeeper Saves'!$D$2:$N$15,10,0)</f>
        <v>#N/A</v>
      </c>
      <c r="O339" s="5" t="e">
        <f>VLOOKUP(A339,'Goalkeeper Saves'!$D$2:$N$15,11,0)</f>
        <v>#N/A</v>
      </c>
      <c r="P339" s="5">
        <f>IF(B339="DEF",IFERROR(VLOOKUP(A339,'Defensive Contribution - DEF'!A337:H835,8,FALSE),'Defensive Contribution - DEF'!K$2),0)</f>
        <v>0</v>
      </c>
      <c r="Q339" s="5">
        <f>IF(B339="MID",IFERROR(VLOOKUP(A339,'Defensive Contribution - MID'!A$2:I$500,9,FALSE),'Defensive Contribution - MID'!L$2),0)</f>
        <v>0</v>
      </c>
      <c r="R339" s="22">
        <f t="shared" si="108"/>
        <v>3.7374282395885183</v>
      </c>
      <c r="S339" s="5">
        <f t="shared" si="96"/>
        <v>6.6872787051601129E-2</v>
      </c>
      <c r="T339" s="20">
        <f t="shared" si="97"/>
        <v>3.8711738136917204</v>
      </c>
      <c r="U339" s="3">
        <f>VLOOKUP($C339,'Team Fixtures'!$A$2:$Q$21,2,FALSE)</f>
        <v>6.3492063492063489E-2</v>
      </c>
      <c r="V339" s="3">
        <f>VLOOKUP($C339,'Team Fixtures'!$A$2:$Q$21,4,FALSE)</f>
        <v>0.52910052910052907</v>
      </c>
      <c r="W339" s="3">
        <f>VLOOKUP($C339,'Team Fixtures'!$A$2:$Q$21,5,FALSE)</f>
        <v>-0.46560846560846558</v>
      </c>
      <c r="X339" s="3" t="str">
        <f>VLOOKUP($C339,'Team Fixtures'!$A$2:$Q$21,6,FALSE)</f>
        <v>H</v>
      </c>
      <c r="Y339" s="25">
        <f t="shared" si="98"/>
        <v>1.1030905121693142</v>
      </c>
      <c r="Z339" s="3">
        <f>VLOOKUP($C339,'Team Fixtures'!$A$2:$Q$21,2,FALSE)</f>
        <v>6.3492063492063489E-2</v>
      </c>
      <c r="AA339" s="3">
        <f>VLOOKUP($C339,'Team Fixtures'!$A$2:$Q$21,8,FALSE)</f>
        <v>0.82101806239737274</v>
      </c>
      <c r="AB339" s="3">
        <f>VLOOKUP($C339,'Team Fixtures'!$A$2:$Q$21,9,FALSE)</f>
        <v>-0.75752599890530925</v>
      </c>
      <c r="AC339" s="3" t="str">
        <f>VLOOKUP($C339,'Team Fixtures'!$A$2:$Q$21,10,FALSE)</f>
        <v>A</v>
      </c>
      <c r="AD339" s="22">
        <f t="shared" si="109"/>
        <v>3.2152486174613757</v>
      </c>
      <c r="AE339" s="5">
        <f t="shared" si="99"/>
        <v>5.4590077979926474E-2</v>
      </c>
      <c r="AF339" s="20">
        <f t="shared" si="100"/>
        <v>3.3244287734212286</v>
      </c>
      <c r="AG339" s="3">
        <f>VLOOKUP($C339,'Team Fixtures'!$A$2:$Q$21,2,FALSE)</f>
        <v>6.3492063492063489E-2</v>
      </c>
      <c r="AH339" s="3">
        <f>VLOOKUP($C339,'Team Fixtures'!$A$2:$Q$21,12,FALSE)</f>
        <v>2.8011204481792715E-2</v>
      </c>
      <c r="AI339" s="3">
        <f>VLOOKUP($C339,'Team Fixtures'!$A$2:$Q$21,13,FALSE)</f>
        <v>3.5480859010270774E-2</v>
      </c>
      <c r="AJ339" s="3" t="str">
        <f>VLOOKUP($C339,'Team Fixtures'!$A$2:$Q$21,14,FALSE)</f>
        <v>A</v>
      </c>
      <c r="AK339" s="22">
        <f t="shared" si="110"/>
        <v>3.2283699925771536</v>
      </c>
      <c r="AL339" s="5">
        <f t="shared" si="101"/>
        <v>5.4898718965399815E-2</v>
      </c>
      <c r="AM339" s="20">
        <f t="shared" si="102"/>
        <v>3.3381674305079532</v>
      </c>
      <c r="AN339" s="3">
        <f>VLOOKUP($C339,'Team Fixtures'!$A$2:$Q$21,2,FALSE)</f>
        <v>6.3492063492063489E-2</v>
      </c>
      <c r="AO339" s="3">
        <f>VLOOKUP($C339,'Team Fixtures'!$A$2:$Q$21,16,FALSE)</f>
        <v>5.6022408963585429E-2</v>
      </c>
      <c r="AP339" s="3">
        <f>VLOOKUP($C339,'Team Fixtures'!$A$2:$Q$21,17,FALSE)</f>
        <v>7.4696545284780591E-3</v>
      </c>
      <c r="AQ339" s="3" t="str">
        <f>VLOOKUP($C339,'Team Fixtures'!$A$2:$V$21,18,FALSE)</f>
        <v>H</v>
      </c>
      <c r="AR339" s="22">
        <f t="shared" si="111"/>
        <v>3.7452559593760868</v>
      </c>
      <c r="AS339" s="5">
        <f t="shared" si="103"/>
        <v>6.7056910676444315E-2</v>
      </c>
      <c r="AT339" s="20">
        <f t="shared" si="104"/>
        <v>3.8793697807289753</v>
      </c>
      <c r="AU339" s="3">
        <f>VLOOKUP($C339,'Team Fixtures'!$A$2:$Q$21,2,FALSE)</f>
        <v>6.3492063492063489E-2</v>
      </c>
      <c r="AV339" s="3">
        <f>VLOOKUP($C339,'Team Fixtures'!$A$2:$V$21,20,FALSE)</f>
        <v>0.42328042328042326</v>
      </c>
      <c r="AW339" s="3">
        <f>VLOOKUP($C339,'Team Fixtures'!$A$2:$V$21,21,FALSE)</f>
        <v>-0.35978835978835977</v>
      </c>
      <c r="AX339" s="3" t="str">
        <f>VLOOKUP($C339,'Team Fixtures'!$A$2:$V$21,22,FALSE)</f>
        <v>A</v>
      </c>
      <c r="AY339" s="22">
        <f t="shared" si="112"/>
        <v>3.2218297267020128</v>
      </c>
      <c r="AZ339" s="5">
        <f t="shared" si="113"/>
        <v>5.4744878831484753E-2</v>
      </c>
      <c r="BA339" s="20">
        <f t="shared" si="105"/>
        <v>3.3313194843649825</v>
      </c>
      <c r="BB339" s="15">
        <f t="shared" si="106"/>
        <v>12.499836645602262</v>
      </c>
    </row>
    <row r="340" spans="1:54" x14ac:dyDescent="0.25">
      <c r="A340" t="str">
        <f>'Players Full'!CU340</f>
        <v>Rodrigo Muniz Carvalho</v>
      </c>
      <c r="B340" t="str">
        <f>VLOOKUP(_xlfn.CONCAT('Players Full'!AK340,'Players Full'!BV340),'Players Summarised'!$A$1:$T$1000,20,0)</f>
        <v>FWD</v>
      </c>
      <c r="C340" t="str">
        <f>VLOOKUP('Players Full'!CF340,Teams!$A$1:$G$21,6,0)</f>
        <v>Fulham</v>
      </c>
      <c r="D340">
        <f>'Players Full'!BD340/10</f>
        <v>5.5</v>
      </c>
      <c r="E340" s="10">
        <f>IFERROR(VLOOKUP($A340,'Starting Lineups'!$A$2:$C$510,3,FALSE),0)</f>
        <v>0</v>
      </c>
      <c r="F340" s="5" t="e">
        <f>VLOOKUP(A340,'Score &amp; Assist'!$A$1:$G$2000,6,0)</f>
        <v>#N/A</v>
      </c>
      <c r="G340" s="5" t="e">
        <f t="shared" si="95"/>
        <v>#N/A</v>
      </c>
      <c r="H340" s="5" t="e">
        <f t="shared" si="107"/>
        <v>#N/A</v>
      </c>
      <c r="I340" s="5" t="e">
        <f>VLOOKUP(A340,'Score &amp; Assist'!$A$1:$G$2000,7,0)</f>
        <v>#N/A</v>
      </c>
      <c r="J340" s="5" t="e">
        <f>VLOOKUP(A340,'Yellow Card'!$C$1:$E$987,3,0)</f>
        <v>#N/A</v>
      </c>
      <c r="K340" s="5">
        <f>VLOOKUP(C340,'Team Clean Sheet'!$C$2:$F$21,4,0)</f>
        <v>0.23371647509578544</v>
      </c>
      <c r="L340" s="5">
        <f>VLOOKUP(C340,'Team Total Goals'!$D$2:$N$21,10,0)</f>
        <v>0.46236559139784938</v>
      </c>
      <c r="M340" s="5">
        <f>VLOOKUP(C340,'Team Total Goals'!$D$2:$N$21,11,0)</f>
        <v>8.7136929460580922E-2</v>
      </c>
      <c r="N340" s="5" t="e">
        <f>VLOOKUP(A340,'Goalkeeper Saves'!$D$2:$N$15,10,0)</f>
        <v>#N/A</v>
      </c>
      <c r="O340" s="5" t="e">
        <f>VLOOKUP(A340,'Goalkeeper Saves'!$D$2:$N$15,11,0)</f>
        <v>#N/A</v>
      </c>
      <c r="P340" s="5">
        <f>IF(B340="DEF",IFERROR(VLOOKUP(A340,'Defensive Contribution - DEF'!A338:H836,8,FALSE),'Defensive Contribution - DEF'!K$2),0)</f>
        <v>0</v>
      </c>
      <c r="Q340" s="5">
        <f>IF(B340="MID",IFERROR(VLOOKUP(A340,'Defensive Contribution - MID'!A$2:I$500,9,FALSE),'Defensive Contribution - MID'!L$2),0)</f>
        <v>0</v>
      </c>
      <c r="R340" s="22">
        <f t="shared" si="108"/>
        <v>0</v>
      </c>
      <c r="S340" s="5">
        <f t="shared" si="96"/>
        <v>0</v>
      </c>
      <c r="T340" s="20">
        <f t="shared" si="97"/>
        <v>0</v>
      </c>
      <c r="U340" s="3">
        <f>VLOOKUP($C340,'Team Fixtures'!$A$2:$Q$21,2,FALSE)</f>
        <v>6.3492063492063489E-2</v>
      </c>
      <c r="V340" s="3">
        <f>VLOOKUP($C340,'Team Fixtures'!$A$2:$Q$21,4,FALSE)</f>
        <v>0.52910052910052907</v>
      </c>
      <c r="W340" s="3">
        <f>VLOOKUP($C340,'Team Fixtures'!$A$2:$Q$21,5,FALSE)</f>
        <v>-0.46560846560846558</v>
      </c>
      <c r="X340" s="3" t="str">
        <f>VLOOKUP($C340,'Team Fixtures'!$A$2:$Q$21,6,FALSE)</f>
        <v>H</v>
      </c>
      <c r="Y340" s="25">
        <f t="shared" si="98"/>
        <v>0</v>
      </c>
      <c r="Z340" s="3">
        <f>VLOOKUP($C340,'Team Fixtures'!$A$2:$Q$21,2,FALSE)</f>
        <v>6.3492063492063489E-2</v>
      </c>
      <c r="AA340" s="3">
        <f>VLOOKUP($C340,'Team Fixtures'!$A$2:$Q$21,8,FALSE)</f>
        <v>0.82101806239737274</v>
      </c>
      <c r="AB340" s="3">
        <f>VLOOKUP($C340,'Team Fixtures'!$A$2:$Q$21,9,FALSE)</f>
        <v>-0.75752599890530925</v>
      </c>
      <c r="AC340" s="3" t="str">
        <f>VLOOKUP($C340,'Team Fixtures'!$A$2:$Q$21,10,FALSE)</f>
        <v>A</v>
      </c>
      <c r="AD340" s="22">
        <f t="shared" si="109"/>
        <v>0</v>
      </c>
      <c r="AE340" s="5">
        <f t="shared" si="99"/>
        <v>0</v>
      </c>
      <c r="AF340" s="20">
        <f t="shared" si="100"/>
        <v>0</v>
      </c>
      <c r="AG340" s="3">
        <f>VLOOKUP($C340,'Team Fixtures'!$A$2:$Q$21,2,FALSE)</f>
        <v>6.3492063492063489E-2</v>
      </c>
      <c r="AH340" s="3">
        <f>VLOOKUP($C340,'Team Fixtures'!$A$2:$Q$21,12,FALSE)</f>
        <v>2.8011204481792715E-2</v>
      </c>
      <c r="AI340" s="3">
        <f>VLOOKUP($C340,'Team Fixtures'!$A$2:$Q$21,13,FALSE)</f>
        <v>3.5480859010270774E-2</v>
      </c>
      <c r="AJ340" s="3" t="str">
        <f>VLOOKUP($C340,'Team Fixtures'!$A$2:$Q$21,14,FALSE)</f>
        <v>A</v>
      </c>
      <c r="AK340" s="22">
        <f t="shared" si="110"/>
        <v>0</v>
      </c>
      <c r="AL340" s="5">
        <f t="shared" si="101"/>
        <v>0</v>
      </c>
      <c r="AM340" s="20">
        <f t="shared" si="102"/>
        <v>0</v>
      </c>
      <c r="AN340" s="3">
        <f>VLOOKUP($C340,'Team Fixtures'!$A$2:$Q$21,2,FALSE)</f>
        <v>6.3492063492063489E-2</v>
      </c>
      <c r="AO340" s="3">
        <f>VLOOKUP($C340,'Team Fixtures'!$A$2:$Q$21,16,FALSE)</f>
        <v>5.6022408963585429E-2</v>
      </c>
      <c r="AP340" s="3">
        <f>VLOOKUP($C340,'Team Fixtures'!$A$2:$Q$21,17,FALSE)</f>
        <v>7.4696545284780591E-3</v>
      </c>
      <c r="AQ340" s="3" t="str">
        <f>VLOOKUP($C340,'Team Fixtures'!$A$2:$V$21,18,FALSE)</f>
        <v>H</v>
      </c>
      <c r="AR340" s="22">
        <f t="shared" si="111"/>
        <v>0</v>
      </c>
      <c r="AS340" s="5">
        <f t="shared" si="103"/>
        <v>0</v>
      </c>
      <c r="AT340" s="20">
        <f t="shared" si="104"/>
        <v>0</v>
      </c>
      <c r="AU340" s="3">
        <f>VLOOKUP($C340,'Team Fixtures'!$A$2:$Q$21,2,FALSE)</f>
        <v>6.3492063492063489E-2</v>
      </c>
      <c r="AV340" s="3">
        <f>VLOOKUP($C340,'Team Fixtures'!$A$2:$V$21,20,FALSE)</f>
        <v>0.42328042328042326</v>
      </c>
      <c r="AW340" s="3">
        <f>VLOOKUP($C340,'Team Fixtures'!$A$2:$V$21,21,FALSE)</f>
        <v>-0.35978835978835977</v>
      </c>
      <c r="AX340" s="3" t="str">
        <f>VLOOKUP($C340,'Team Fixtures'!$A$2:$V$21,22,FALSE)</f>
        <v>A</v>
      </c>
      <c r="AY340" s="22">
        <f t="shared" si="112"/>
        <v>0</v>
      </c>
      <c r="AZ340" s="5">
        <f t="shared" si="113"/>
        <v>0</v>
      </c>
      <c r="BA340" s="20">
        <f t="shared" si="105"/>
        <v>0</v>
      </c>
      <c r="BB340" s="15">
        <f t="shared" si="106"/>
        <v>0</v>
      </c>
    </row>
    <row r="341" spans="1:54" x14ac:dyDescent="0.25">
      <c r="A341" t="str">
        <f>'Players Full'!CU341</f>
        <v>Benjamin Lecomte</v>
      </c>
      <c r="B341" t="str">
        <f>VLOOKUP(_xlfn.CONCAT('Players Full'!AK341,'Players Full'!BV341),'Players Summarised'!$A$1:$T$1000,20,0)</f>
        <v>GK</v>
      </c>
      <c r="C341" t="str">
        <f>VLOOKUP('Players Full'!CF341,Teams!$A$1:$G$21,6,0)</f>
        <v>Fulham</v>
      </c>
      <c r="D341">
        <f>'Players Full'!BD341/10</f>
        <v>4</v>
      </c>
      <c r="E341" s="10">
        <f>IFERROR(VLOOKUP($A341,'Starting Lineups'!$A$2:$C$510,3,FALSE),0)</f>
        <v>0</v>
      </c>
      <c r="F341" s="5" t="e">
        <f>VLOOKUP(A341,'Score &amp; Assist'!$A$1:$G$2000,6,0)</f>
        <v>#N/A</v>
      </c>
      <c r="G341" s="5" t="e">
        <f t="shared" si="95"/>
        <v>#N/A</v>
      </c>
      <c r="H341" s="5" t="e">
        <f t="shared" si="107"/>
        <v>#N/A</v>
      </c>
      <c r="I341" s="5" t="e">
        <f>VLOOKUP(A341,'Score &amp; Assist'!$A$1:$G$2000,7,0)</f>
        <v>#N/A</v>
      </c>
      <c r="J341" s="5">
        <f>VLOOKUP(A341,'Yellow Card'!$C$1:$E$987,3,0)</f>
        <v>0.13605442176870747</v>
      </c>
      <c r="K341" s="5">
        <f>VLOOKUP(C341,'Team Clean Sheet'!$C$2:$F$21,4,0)</f>
        <v>0.23371647509578544</v>
      </c>
      <c r="L341" s="5">
        <f>VLOOKUP(C341,'Team Total Goals'!$D$2:$N$21,10,0)</f>
        <v>0.46236559139784938</v>
      </c>
      <c r="M341" s="5">
        <f>VLOOKUP(C341,'Team Total Goals'!$D$2:$N$21,11,0)</f>
        <v>8.7136929460580922E-2</v>
      </c>
      <c r="N341" s="5" t="e">
        <f>VLOOKUP(A341,'Goalkeeper Saves'!$D$2:$N$15,10,0)</f>
        <v>#N/A</v>
      </c>
      <c r="O341" s="5" t="e">
        <f>VLOOKUP(A341,'Goalkeeper Saves'!$D$2:$N$15,11,0)</f>
        <v>#N/A</v>
      </c>
      <c r="P341" s="5">
        <f>IF(B341="DEF",IFERROR(VLOOKUP(A341,'Defensive Contribution - DEF'!A339:H837,8,FALSE),'Defensive Contribution - DEF'!K$2),0)</f>
        <v>0</v>
      </c>
      <c r="Q341" s="5">
        <f>IF(B341="MID",IFERROR(VLOOKUP(A341,'Defensive Contribution - MID'!A$2:I$500,9,FALSE),'Defensive Contribution - MID'!L$2),0)</f>
        <v>0</v>
      </c>
      <c r="R341" s="22">
        <f t="shared" si="108"/>
        <v>0</v>
      </c>
      <c r="S341" s="5">
        <f t="shared" si="96"/>
        <v>0</v>
      </c>
      <c r="T341" s="20">
        <f t="shared" si="97"/>
        <v>0</v>
      </c>
      <c r="U341" s="3">
        <f>VLOOKUP($C341,'Team Fixtures'!$A$2:$Q$21,2,FALSE)</f>
        <v>6.3492063492063489E-2</v>
      </c>
      <c r="V341" s="3">
        <f>VLOOKUP($C341,'Team Fixtures'!$A$2:$Q$21,4,FALSE)</f>
        <v>0.52910052910052907</v>
      </c>
      <c r="W341" s="3">
        <f>VLOOKUP($C341,'Team Fixtures'!$A$2:$Q$21,5,FALSE)</f>
        <v>-0.46560846560846558</v>
      </c>
      <c r="X341" s="3" t="str">
        <f>VLOOKUP($C341,'Team Fixtures'!$A$2:$Q$21,6,FALSE)</f>
        <v>H</v>
      </c>
      <c r="Y341" s="25">
        <f t="shared" si="98"/>
        <v>0</v>
      </c>
      <c r="Z341" s="3">
        <f>VLOOKUP($C341,'Team Fixtures'!$A$2:$Q$21,2,FALSE)</f>
        <v>6.3492063492063489E-2</v>
      </c>
      <c r="AA341" s="3">
        <f>VLOOKUP($C341,'Team Fixtures'!$A$2:$Q$21,8,FALSE)</f>
        <v>0.82101806239737274</v>
      </c>
      <c r="AB341" s="3">
        <f>VLOOKUP($C341,'Team Fixtures'!$A$2:$Q$21,9,FALSE)</f>
        <v>-0.75752599890530925</v>
      </c>
      <c r="AC341" s="3" t="str">
        <f>VLOOKUP($C341,'Team Fixtures'!$A$2:$Q$21,10,FALSE)</f>
        <v>A</v>
      </c>
      <c r="AD341" s="22">
        <f t="shared" si="109"/>
        <v>0</v>
      </c>
      <c r="AE341" s="5">
        <f t="shared" si="99"/>
        <v>0</v>
      </c>
      <c r="AF341" s="20">
        <f t="shared" si="100"/>
        <v>0</v>
      </c>
      <c r="AG341" s="3">
        <f>VLOOKUP($C341,'Team Fixtures'!$A$2:$Q$21,2,FALSE)</f>
        <v>6.3492063492063489E-2</v>
      </c>
      <c r="AH341" s="3">
        <f>VLOOKUP($C341,'Team Fixtures'!$A$2:$Q$21,12,FALSE)</f>
        <v>2.8011204481792715E-2</v>
      </c>
      <c r="AI341" s="3">
        <f>VLOOKUP($C341,'Team Fixtures'!$A$2:$Q$21,13,FALSE)</f>
        <v>3.5480859010270774E-2</v>
      </c>
      <c r="AJ341" s="3" t="str">
        <f>VLOOKUP($C341,'Team Fixtures'!$A$2:$Q$21,14,FALSE)</f>
        <v>A</v>
      </c>
      <c r="AK341" s="22">
        <f t="shared" si="110"/>
        <v>0</v>
      </c>
      <c r="AL341" s="5">
        <f t="shared" si="101"/>
        <v>0</v>
      </c>
      <c r="AM341" s="20">
        <f t="shared" si="102"/>
        <v>0</v>
      </c>
      <c r="AN341" s="3">
        <f>VLOOKUP($C341,'Team Fixtures'!$A$2:$Q$21,2,FALSE)</f>
        <v>6.3492063492063489E-2</v>
      </c>
      <c r="AO341" s="3">
        <f>VLOOKUP($C341,'Team Fixtures'!$A$2:$Q$21,16,FALSE)</f>
        <v>5.6022408963585429E-2</v>
      </c>
      <c r="AP341" s="3">
        <f>VLOOKUP($C341,'Team Fixtures'!$A$2:$Q$21,17,FALSE)</f>
        <v>7.4696545284780591E-3</v>
      </c>
      <c r="AQ341" s="3" t="str">
        <f>VLOOKUP($C341,'Team Fixtures'!$A$2:$V$21,18,FALSE)</f>
        <v>H</v>
      </c>
      <c r="AR341" s="22">
        <f t="shared" si="111"/>
        <v>0</v>
      </c>
      <c r="AS341" s="5">
        <f t="shared" si="103"/>
        <v>0</v>
      </c>
      <c r="AT341" s="20">
        <f t="shared" si="104"/>
        <v>0</v>
      </c>
      <c r="AU341" s="3">
        <f>VLOOKUP($C341,'Team Fixtures'!$A$2:$Q$21,2,FALSE)</f>
        <v>6.3492063492063489E-2</v>
      </c>
      <c r="AV341" s="3">
        <f>VLOOKUP($C341,'Team Fixtures'!$A$2:$V$21,20,FALSE)</f>
        <v>0.42328042328042326</v>
      </c>
      <c r="AW341" s="3">
        <f>VLOOKUP($C341,'Team Fixtures'!$A$2:$V$21,21,FALSE)</f>
        <v>-0.35978835978835977</v>
      </c>
      <c r="AX341" s="3" t="str">
        <f>VLOOKUP($C341,'Team Fixtures'!$A$2:$V$21,22,FALSE)</f>
        <v>A</v>
      </c>
      <c r="AY341" s="22">
        <f t="shared" si="112"/>
        <v>0</v>
      </c>
      <c r="AZ341" s="5">
        <f t="shared" si="113"/>
        <v>0</v>
      </c>
      <c r="BA341" s="20">
        <f t="shared" si="105"/>
        <v>0</v>
      </c>
      <c r="BB341" s="15">
        <f t="shared" si="106"/>
        <v>0</v>
      </c>
    </row>
    <row r="342" spans="1:54" x14ac:dyDescent="0.25">
      <c r="A342" t="str">
        <f>'Players Full'!CU342</f>
        <v>Illan Meslier</v>
      </c>
      <c r="B342" t="str">
        <f>VLOOKUP(_xlfn.CONCAT('Players Full'!AK342,'Players Full'!BV342),'Players Summarised'!$A$1:$T$1000,20,0)</f>
        <v>GK</v>
      </c>
      <c r="C342" t="str">
        <f>VLOOKUP('Players Full'!CF342,Teams!$A$1:$G$21,6,0)</f>
        <v>Leeds</v>
      </c>
      <c r="D342">
        <f>'Players Full'!BD342/10</f>
        <v>4.5</v>
      </c>
      <c r="E342" s="10">
        <f>IFERROR(VLOOKUP($A342,'Starting Lineups'!$A$2:$C$510,3,FALSE),0)</f>
        <v>0</v>
      </c>
      <c r="F342" s="5" t="e">
        <f>VLOOKUP(A342,'Score &amp; Assist'!$A$1:$G$2000,6,0)</f>
        <v>#N/A</v>
      </c>
      <c r="G342" s="5" t="e">
        <f t="shared" si="95"/>
        <v>#N/A</v>
      </c>
      <c r="H342" s="5" t="e">
        <f t="shared" si="107"/>
        <v>#N/A</v>
      </c>
      <c r="I342" s="5" t="e">
        <f>VLOOKUP(A342,'Score &amp; Assist'!$A$1:$G$2000,7,0)</f>
        <v>#N/A</v>
      </c>
      <c r="J342" s="5">
        <f>VLOOKUP(A342,'Yellow Card'!$C$1:$E$987,3,0)</f>
        <v>0.17316017316017315</v>
      </c>
      <c r="K342" s="5">
        <f>VLOOKUP(C342,'Team Clean Sheet'!$C$2:$F$21,4,0)</f>
        <v>9.6004339179171949E-2</v>
      </c>
      <c r="L342" s="5">
        <f>VLOOKUP(C342,'Team Total Goals'!$D$2:$N$21,10,0)</f>
        <v>0.70960698689956325</v>
      </c>
      <c r="M342" s="5">
        <f>VLOOKUP(C342,'Team Total Goals'!$D$2:$N$21,11,0)</f>
        <v>0.25</v>
      </c>
      <c r="N342" s="5" t="e">
        <f>VLOOKUP(A342,'Goalkeeper Saves'!$D$2:$N$15,10,0)</f>
        <v>#N/A</v>
      </c>
      <c r="O342" s="5" t="e">
        <f>VLOOKUP(A342,'Goalkeeper Saves'!$D$2:$N$15,11,0)</f>
        <v>#N/A</v>
      </c>
      <c r="P342" s="5">
        <f>IF(B342="DEF",IFERROR(VLOOKUP(A342,'Defensive Contribution - DEF'!A340:H838,8,FALSE),'Defensive Contribution - DEF'!K$2),0)</f>
        <v>0</v>
      </c>
      <c r="Q342" s="5">
        <f>IF(B342="MID",IFERROR(VLOOKUP(A342,'Defensive Contribution - MID'!A$2:I$500,9,FALSE),'Defensive Contribution - MID'!L$2),0)</f>
        <v>0</v>
      </c>
      <c r="R342" s="22">
        <f t="shared" si="108"/>
        <v>0</v>
      </c>
      <c r="S342" s="5">
        <f t="shared" si="96"/>
        <v>0</v>
      </c>
      <c r="T342" s="20">
        <f t="shared" si="97"/>
        <v>0</v>
      </c>
      <c r="U342" s="3">
        <f>VLOOKUP($C342,'Team Fixtures'!$A$2:$Q$21,2,FALSE)</f>
        <v>2.8011204481792715E-2</v>
      </c>
      <c r="V342" s="3">
        <f>VLOOKUP($C342,'Team Fixtures'!$A$2:$Q$21,4,FALSE)</f>
        <v>0.88924458672357831</v>
      </c>
      <c r="W342" s="3">
        <f>VLOOKUP($C342,'Team Fixtures'!$A$2:$Q$21,5,FALSE)</f>
        <v>-0.86123338224178558</v>
      </c>
      <c r="X342" s="3" t="str">
        <f>VLOOKUP($C342,'Team Fixtures'!$A$2:$Q$21,6,FALSE)</f>
        <v>A</v>
      </c>
      <c r="Y342" s="25">
        <f t="shared" si="98"/>
        <v>0</v>
      </c>
      <c r="Z342" s="3">
        <f>VLOOKUP($C342,'Team Fixtures'!$A$2:$Q$21,2,FALSE)</f>
        <v>2.8011204481792715E-2</v>
      </c>
      <c r="AA342" s="3">
        <f>VLOOKUP($C342,'Team Fixtures'!$A$2:$Q$21,8,FALSE)</f>
        <v>0.50125313283208017</v>
      </c>
      <c r="AB342" s="3">
        <f>VLOOKUP($C342,'Team Fixtures'!$A$2:$Q$21,9,FALSE)</f>
        <v>-0.47324192835028744</v>
      </c>
      <c r="AC342" s="3" t="str">
        <f>VLOOKUP($C342,'Team Fixtures'!$A$2:$Q$21,10,FALSE)</f>
        <v>H</v>
      </c>
      <c r="AD342" s="22">
        <f t="shared" si="109"/>
        <v>0</v>
      </c>
      <c r="AE342" s="5">
        <f t="shared" si="99"/>
        <v>0</v>
      </c>
      <c r="AF342" s="20">
        <f t="shared" si="100"/>
        <v>0</v>
      </c>
      <c r="AG342" s="3">
        <f>VLOOKUP($C342,'Team Fixtures'!$A$2:$Q$21,2,FALSE)</f>
        <v>2.8011204481792715E-2</v>
      </c>
      <c r="AH342" s="3">
        <f>VLOOKUP($C342,'Team Fixtures'!$A$2:$Q$21,12,FALSE)</f>
        <v>6.3492063492063489E-2</v>
      </c>
      <c r="AI342" s="3">
        <f>VLOOKUP($C342,'Team Fixtures'!$A$2:$Q$21,13,FALSE)</f>
        <v>-3.5480859010270774E-2</v>
      </c>
      <c r="AJ342" s="3" t="str">
        <f>VLOOKUP($C342,'Team Fixtures'!$A$2:$Q$21,14,FALSE)</f>
        <v>H</v>
      </c>
      <c r="AK342" s="22">
        <f t="shared" si="110"/>
        <v>0</v>
      </c>
      <c r="AL342" s="5">
        <f t="shared" si="101"/>
        <v>0</v>
      </c>
      <c r="AM342" s="20">
        <f t="shared" si="102"/>
        <v>0</v>
      </c>
      <c r="AN342" s="3">
        <f>VLOOKUP($C342,'Team Fixtures'!$A$2:$Q$21,2,FALSE)</f>
        <v>2.8011204481792715E-2</v>
      </c>
      <c r="AO342" s="3">
        <f>VLOOKUP($C342,'Team Fixtures'!$A$2:$Q$21,16,FALSE)</f>
        <v>4.5351473922902487E-2</v>
      </c>
      <c r="AP342" s="3">
        <f>VLOOKUP($C342,'Team Fixtures'!$A$2:$Q$21,17,FALSE)</f>
        <v>-1.7340269441109772E-2</v>
      </c>
      <c r="AQ342" s="3" t="str">
        <f>VLOOKUP($C342,'Team Fixtures'!$A$2:$V$21,18,FALSE)</f>
        <v>A</v>
      </c>
      <c r="AR342" s="22">
        <f t="shared" si="111"/>
        <v>0</v>
      </c>
      <c r="AS342" s="5">
        <f t="shared" si="103"/>
        <v>0</v>
      </c>
      <c r="AT342" s="20">
        <f t="shared" si="104"/>
        <v>0</v>
      </c>
      <c r="AU342" s="3">
        <f>VLOOKUP($C342,'Team Fixtures'!$A$2:$Q$21,2,FALSE)</f>
        <v>2.8011204481792715E-2</v>
      </c>
      <c r="AV342" s="3">
        <f>VLOOKUP($C342,'Team Fixtures'!$A$2:$V$21,20,FALSE)</f>
        <v>9.5238095238095233E-2</v>
      </c>
      <c r="AW342" s="3">
        <f>VLOOKUP($C342,'Team Fixtures'!$A$2:$V$21,21,FALSE)</f>
        <v>-6.7226890756302518E-2</v>
      </c>
      <c r="AX342" s="3" t="str">
        <f>VLOOKUP($C342,'Team Fixtures'!$A$2:$V$21,22,FALSE)</f>
        <v>H</v>
      </c>
      <c r="AY342" s="22">
        <f t="shared" si="112"/>
        <v>0</v>
      </c>
      <c r="AZ342" s="5">
        <f t="shared" si="113"/>
        <v>0</v>
      </c>
      <c r="BA342" s="20">
        <f t="shared" si="105"/>
        <v>0</v>
      </c>
      <c r="BB342" s="15">
        <f t="shared" si="106"/>
        <v>0</v>
      </c>
    </row>
    <row r="343" spans="1:54" x14ac:dyDescent="0.25">
      <c r="A343" t="str">
        <f>'Players Full'!CU343</f>
        <v>Alex Cairns</v>
      </c>
      <c r="B343" t="str">
        <f>VLOOKUP(_xlfn.CONCAT('Players Full'!AK343,'Players Full'!BV343),'Players Summarised'!$A$1:$T$1000,20,0)</f>
        <v>GK</v>
      </c>
      <c r="C343" t="str">
        <f>VLOOKUP('Players Full'!CF343,Teams!$A$1:$G$21,6,0)</f>
        <v>Leeds</v>
      </c>
      <c r="D343">
        <f>'Players Full'!BD343/10</f>
        <v>4</v>
      </c>
      <c r="E343" s="10">
        <f>IFERROR(VLOOKUP($A343,'Starting Lineups'!$A$2:$C$510,3,FALSE),0)</f>
        <v>0</v>
      </c>
      <c r="F343" s="5" t="e">
        <f>VLOOKUP(A343,'Score &amp; Assist'!$A$1:$G$2000,6,0)</f>
        <v>#N/A</v>
      </c>
      <c r="G343" s="5" t="e">
        <f t="shared" si="95"/>
        <v>#N/A</v>
      </c>
      <c r="H343" s="5" t="e">
        <f t="shared" si="107"/>
        <v>#N/A</v>
      </c>
      <c r="I343" s="5" t="e">
        <f>VLOOKUP(A343,'Score &amp; Assist'!$A$1:$G$2000,7,0)</f>
        <v>#N/A</v>
      </c>
      <c r="J343" s="5">
        <f>VLOOKUP(A343,'Yellow Card'!$C$1:$E$987,3,0)</f>
        <v>0.17316017316017315</v>
      </c>
      <c r="K343" s="5">
        <f>VLOOKUP(C343,'Team Clean Sheet'!$C$2:$F$21,4,0)</f>
        <v>9.6004339179171949E-2</v>
      </c>
      <c r="L343" s="5">
        <f>VLOOKUP(C343,'Team Total Goals'!$D$2:$N$21,10,0)</f>
        <v>0.70960698689956325</v>
      </c>
      <c r="M343" s="5">
        <f>VLOOKUP(C343,'Team Total Goals'!$D$2:$N$21,11,0)</f>
        <v>0.25</v>
      </c>
      <c r="N343" s="5" t="e">
        <f>VLOOKUP(A343,'Goalkeeper Saves'!$D$2:$N$15,10,0)</f>
        <v>#N/A</v>
      </c>
      <c r="O343" s="5" t="e">
        <f>VLOOKUP(A343,'Goalkeeper Saves'!$D$2:$N$15,11,0)</f>
        <v>#N/A</v>
      </c>
      <c r="P343" s="5">
        <f>IF(B343="DEF",IFERROR(VLOOKUP(A343,'Defensive Contribution - DEF'!A341:H839,8,FALSE),'Defensive Contribution - DEF'!K$2),0)</f>
        <v>0</v>
      </c>
      <c r="Q343" s="5">
        <f>IF(B343="MID",IFERROR(VLOOKUP(A343,'Defensive Contribution - MID'!A$2:I$500,9,FALSE),'Defensive Contribution - MID'!L$2),0)</f>
        <v>0</v>
      </c>
      <c r="R343" s="22">
        <f t="shared" si="108"/>
        <v>0</v>
      </c>
      <c r="S343" s="5">
        <f t="shared" si="96"/>
        <v>0</v>
      </c>
      <c r="T343" s="20">
        <f t="shared" si="97"/>
        <v>0</v>
      </c>
      <c r="U343" s="3">
        <f>VLOOKUP($C343,'Team Fixtures'!$A$2:$Q$21,2,FALSE)</f>
        <v>2.8011204481792715E-2</v>
      </c>
      <c r="V343" s="3">
        <f>VLOOKUP($C343,'Team Fixtures'!$A$2:$Q$21,4,FALSE)</f>
        <v>0.88924458672357831</v>
      </c>
      <c r="W343" s="3">
        <f>VLOOKUP($C343,'Team Fixtures'!$A$2:$Q$21,5,FALSE)</f>
        <v>-0.86123338224178558</v>
      </c>
      <c r="X343" s="3" t="str">
        <f>VLOOKUP($C343,'Team Fixtures'!$A$2:$Q$21,6,FALSE)</f>
        <v>A</v>
      </c>
      <c r="Y343" s="25">
        <f t="shared" si="98"/>
        <v>0</v>
      </c>
      <c r="Z343" s="3">
        <f>VLOOKUP($C343,'Team Fixtures'!$A$2:$Q$21,2,FALSE)</f>
        <v>2.8011204481792715E-2</v>
      </c>
      <c r="AA343" s="3">
        <f>VLOOKUP($C343,'Team Fixtures'!$A$2:$Q$21,8,FALSE)</f>
        <v>0.50125313283208017</v>
      </c>
      <c r="AB343" s="3">
        <f>VLOOKUP($C343,'Team Fixtures'!$A$2:$Q$21,9,FALSE)</f>
        <v>-0.47324192835028744</v>
      </c>
      <c r="AC343" s="3" t="str">
        <f>VLOOKUP($C343,'Team Fixtures'!$A$2:$Q$21,10,FALSE)</f>
        <v>H</v>
      </c>
      <c r="AD343" s="22">
        <f t="shared" si="109"/>
        <v>0</v>
      </c>
      <c r="AE343" s="5">
        <f t="shared" si="99"/>
        <v>0</v>
      </c>
      <c r="AF343" s="20">
        <f t="shared" si="100"/>
        <v>0</v>
      </c>
      <c r="AG343" s="3">
        <f>VLOOKUP($C343,'Team Fixtures'!$A$2:$Q$21,2,FALSE)</f>
        <v>2.8011204481792715E-2</v>
      </c>
      <c r="AH343" s="3">
        <f>VLOOKUP($C343,'Team Fixtures'!$A$2:$Q$21,12,FALSE)</f>
        <v>6.3492063492063489E-2</v>
      </c>
      <c r="AI343" s="3">
        <f>VLOOKUP($C343,'Team Fixtures'!$A$2:$Q$21,13,FALSE)</f>
        <v>-3.5480859010270774E-2</v>
      </c>
      <c r="AJ343" s="3" t="str">
        <f>VLOOKUP($C343,'Team Fixtures'!$A$2:$Q$21,14,FALSE)</f>
        <v>H</v>
      </c>
      <c r="AK343" s="22">
        <f t="shared" si="110"/>
        <v>0</v>
      </c>
      <c r="AL343" s="5">
        <f t="shared" si="101"/>
        <v>0</v>
      </c>
      <c r="AM343" s="20">
        <f t="shared" si="102"/>
        <v>0</v>
      </c>
      <c r="AN343" s="3">
        <f>VLOOKUP($C343,'Team Fixtures'!$A$2:$Q$21,2,FALSE)</f>
        <v>2.8011204481792715E-2</v>
      </c>
      <c r="AO343" s="3">
        <f>VLOOKUP($C343,'Team Fixtures'!$A$2:$Q$21,16,FALSE)</f>
        <v>4.5351473922902487E-2</v>
      </c>
      <c r="AP343" s="3">
        <f>VLOOKUP($C343,'Team Fixtures'!$A$2:$Q$21,17,FALSE)</f>
        <v>-1.7340269441109772E-2</v>
      </c>
      <c r="AQ343" s="3" t="str">
        <f>VLOOKUP($C343,'Team Fixtures'!$A$2:$V$21,18,FALSE)</f>
        <v>A</v>
      </c>
      <c r="AR343" s="22">
        <f t="shared" si="111"/>
        <v>0</v>
      </c>
      <c r="AS343" s="5">
        <f t="shared" si="103"/>
        <v>0</v>
      </c>
      <c r="AT343" s="20">
        <f t="shared" si="104"/>
        <v>0</v>
      </c>
      <c r="AU343" s="3">
        <f>VLOOKUP($C343,'Team Fixtures'!$A$2:$Q$21,2,FALSE)</f>
        <v>2.8011204481792715E-2</v>
      </c>
      <c r="AV343" s="3">
        <f>VLOOKUP($C343,'Team Fixtures'!$A$2:$V$21,20,FALSE)</f>
        <v>9.5238095238095233E-2</v>
      </c>
      <c r="AW343" s="3">
        <f>VLOOKUP($C343,'Team Fixtures'!$A$2:$V$21,21,FALSE)</f>
        <v>-6.7226890756302518E-2</v>
      </c>
      <c r="AX343" s="3" t="str">
        <f>VLOOKUP($C343,'Team Fixtures'!$A$2:$V$21,22,FALSE)</f>
        <v>H</v>
      </c>
      <c r="AY343" s="22">
        <f t="shared" si="112"/>
        <v>0</v>
      </c>
      <c r="AZ343" s="5">
        <f t="shared" si="113"/>
        <v>0</v>
      </c>
      <c r="BA343" s="20">
        <f t="shared" si="105"/>
        <v>0</v>
      </c>
      <c r="BB343" s="15">
        <f t="shared" si="106"/>
        <v>0</v>
      </c>
    </row>
    <row r="344" spans="1:54" x14ac:dyDescent="0.25">
      <c r="A344" t="str">
        <f>'Players Full'!CU344</f>
        <v>Karl Darlow</v>
      </c>
      <c r="B344" t="str">
        <f>VLOOKUP(_xlfn.CONCAT('Players Full'!AK344,'Players Full'!BV344),'Players Summarised'!$A$1:$T$1000,20,0)</f>
        <v>GK</v>
      </c>
      <c r="C344" t="str">
        <f>VLOOKUP('Players Full'!CF344,Teams!$A$1:$G$21,6,0)</f>
        <v>Leeds</v>
      </c>
      <c r="D344">
        <f>'Players Full'!BD344/10</f>
        <v>4</v>
      </c>
      <c r="E344" s="10">
        <f>IFERROR(VLOOKUP($A344,'Starting Lineups'!$A$2:$C$510,3,FALSE),0)</f>
        <v>0</v>
      </c>
      <c r="F344" s="5" t="e">
        <f>VLOOKUP(A344,'Score &amp; Assist'!$A$1:$G$2000,6,0)</f>
        <v>#N/A</v>
      </c>
      <c r="G344" s="5" t="e">
        <f t="shared" si="95"/>
        <v>#N/A</v>
      </c>
      <c r="H344" s="5" t="e">
        <f t="shared" si="107"/>
        <v>#N/A</v>
      </c>
      <c r="I344" s="5" t="e">
        <f>VLOOKUP(A344,'Score &amp; Assist'!$A$1:$G$2000,7,0)</f>
        <v>#N/A</v>
      </c>
      <c r="J344" s="5">
        <f>VLOOKUP(A344,'Yellow Card'!$C$1:$E$987,3,0)</f>
        <v>0.17316017316017315</v>
      </c>
      <c r="K344" s="5">
        <f>VLOOKUP(C344,'Team Clean Sheet'!$C$2:$F$21,4,0)</f>
        <v>9.6004339179171949E-2</v>
      </c>
      <c r="L344" s="5">
        <f>VLOOKUP(C344,'Team Total Goals'!$D$2:$N$21,10,0)</f>
        <v>0.70960698689956325</v>
      </c>
      <c r="M344" s="5">
        <f>VLOOKUP(C344,'Team Total Goals'!$D$2:$N$21,11,0)</f>
        <v>0.25</v>
      </c>
      <c r="N344" s="5" t="e">
        <f>VLOOKUP(A344,'Goalkeeper Saves'!$D$2:$N$15,10,0)</f>
        <v>#N/A</v>
      </c>
      <c r="O344" s="5" t="e">
        <f>VLOOKUP(A344,'Goalkeeper Saves'!$D$2:$N$15,11,0)</f>
        <v>#N/A</v>
      </c>
      <c r="P344" s="5">
        <f>IF(B344="DEF",IFERROR(VLOOKUP(A344,'Defensive Contribution - DEF'!A342:H840,8,FALSE),'Defensive Contribution - DEF'!K$2),0)</f>
        <v>0</v>
      </c>
      <c r="Q344" s="5">
        <f>IF(B344="MID",IFERROR(VLOOKUP(A344,'Defensive Contribution - MID'!A$2:I$500,9,FALSE),'Defensive Contribution - MID'!L$2),0)</f>
        <v>0</v>
      </c>
      <c r="R344" s="22">
        <f t="shared" si="108"/>
        <v>0</v>
      </c>
      <c r="S344" s="5">
        <f t="shared" si="96"/>
        <v>0</v>
      </c>
      <c r="T344" s="20">
        <f t="shared" si="97"/>
        <v>0</v>
      </c>
      <c r="U344" s="3">
        <f>VLOOKUP($C344,'Team Fixtures'!$A$2:$Q$21,2,FALSE)</f>
        <v>2.8011204481792715E-2</v>
      </c>
      <c r="V344" s="3">
        <f>VLOOKUP($C344,'Team Fixtures'!$A$2:$Q$21,4,FALSE)</f>
        <v>0.88924458672357831</v>
      </c>
      <c r="W344" s="3">
        <f>VLOOKUP($C344,'Team Fixtures'!$A$2:$Q$21,5,FALSE)</f>
        <v>-0.86123338224178558</v>
      </c>
      <c r="X344" s="3" t="str">
        <f>VLOOKUP($C344,'Team Fixtures'!$A$2:$Q$21,6,FALSE)</f>
        <v>A</v>
      </c>
      <c r="Y344" s="25">
        <f t="shared" si="98"/>
        <v>0</v>
      </c>
      <c r="Z344" s="3">
        <f>VLOOKUP($C344,'Team Fixtures'!$A$2:$Q$21,2,FALSE)</f>
        <v>2.8011204481792715E-2</v>
      </c>
      <c r="AA344" s="3">
        <f>VLOOKUP($C344,'Team Fixtures'!$A$2:$Q$21,8,FALSE)</f>
        <v>0.50125313283208017</v>
      </c>
      <c r="AB344" s="3">
        <f>VLOOKUP($C344,'Team Fixtures'!$A$2:$Q$21,9,FALSE)</f>
        <v>-0.47324192835028744</v>
      </c>
      <c r="AC344" s="3" t="str">
        <f>VLOOKUP($C344,'Team Fixtures'!$A$2:$Q$21,10,FALSE)</f>
        <v>H</v>
      </c>
      <c r="AD344" s="22">
        <f t="shared" si="109"/>
        <v>0</v>
      </c>
      <c r="AE344" s="5">
        <f t="shared" si="99"/>
        <v>0</v>
      </c>
      <c r="AF344" s="20">
        <f t="shared" si="100"/>
        <v>0</v>
      </c>
      <c r="AG344" s="3">
        <f>VLOOKUP($C344,'Team Fixtures'!$A$2:$Q$21,2,FALSE)</f>
        <v>2.8011204481792715E-2</v>
      </c>
      <c r="AH344" s="3">
        <f>VLOOKUP($C344,'Team Fixtures'!$A$2:$Q$21,12,FALSE)</f>
        <v>6.3492063492063489E-2</v>
      </c>
      <c r="AI344" s="3">
        <f>VLOOKUP($C344,'Team Fixtures'!$A$2:$Q$21,13,FALSE)</f>
        <v>-3.5480859010270774E-2</v>
      </c>
      <c r="AJ344" s="3" t="str">
        <f>VLOOKUP($C344,'Team Fixtures'!$A$2:$Q$21,14,FALSE)</f>
        <v>H</v>
      </c>
      <c r="AK344" s="22">
        <f t="shared" si="110"/>
        <v>0</v>
      </c>
      <c r="AL344" s="5">
        <f t="shared" si="101"/>
        <v>0</v>
      </c>
      <c r="AM344" s="20">
        <f t="shared" si="102"/>
        <v>0</v>
      </c>
      <c r="AN344" s="3">
        <f>VLOOKUP($C344,'Team Fixtures'!$A$2:$Q$21,2,FALSE)</f>
        <v>2.8011204481792715E-2</v>
      </c>
      <c r="AO344" s="3">
        <f>VLOOKUP($C344,'Team Fixtures'!$A$2:$Q$21,16,FALSE)</f>
        <v>4.5351473922902487E-2</v>
      </c>
      <c r="AP344" s="3">
        <f>VLOOKUP($C344,'Team Fixtures'!$A$2:$Q$21,17,FALSE)</f>
        <v>-1.7340269441109772E-2</v>
      </c>
      <c r="AQ344" s="3" t="str">
        <f>VLOOKUP($C344,'Team Fixtures'!$A$2:$V$21,18,FALSE)</f>
        <v>A</v>
      </c>
      <c r="AR344" s="22">
        <f t="shared" si="111"/>
        <v>0</v>
      </c>
      <c r="AS344" s="5">
        <f t="shared" si="103"/>
        <v>0</v>
      </c>
      <c r="AT344" s="20">
        <f t="shared" si="104"/>
        <v>0</v>
      </c>
      <c r="AU344" s="3">
        <f>VLOOKUP($C344,'Team Fixtures'!$A$2:$Q$21,2,FALSE)</f>
        <v>2.8011204481792715E-2</v>
      </c>
      <c r="AV344" s="3">
        <f>VLOOKUP($C344,'Team Fixtures'!$A$2:$V$21,20,FALSE)</f>
        <v>9.5238095238095233E-2</v>
      </c>
      <c r="AW344" s="3">
        <f>VLOOKUP($C344,'Team Fixtures'!$A$2:$V$21,21,FALSE)</f>
        <v>-6.7226890756302518E-2</v>
      </c>
      <c r="AX344" s="3" t="str">
        <f>VLOOKUP($C344,'Team Fixtures'!$A$2:$V$21,22,FALSE)</f>
        <v>H</v>
      </c>
      <c r="AY344" s="22">
        <f t="shared" si="112"/>
        <v>0</v>
      </c>
      <c r="AZ344" s="5">
        <f t="shared" si="113"/>
        <v>0</v>
      </c>
      <c r="BA344" s="20">
        <f t="shared" si="105"/>
        <v>0</v>
      </c>
      <c r="BB344" s="15">
        <f t="shared" si="106"/>
        <v>0</v>
      </c>
    </row>
    <row r="345" spans="1:54" x14ac:dyDescent="0.25">
      <c r="A345" t="str">
        <f>'Players Full'!CU345</f>
        <v>Jayden Bogle</v>
      </c>
      <c r="B345" t="str">
        <f>VLOOKUP(_xlfn.CONCAT('Players Full'!AK345,'Players Full'!BV345),'Players Summarised'!$A$1:$T$1000,20,0)</f>
        <v>DEF</v>
      </c>
      <c r="C345" t="str">
        <f>VLOOKUP('Players Full'!CF345,Teams!$A$1:$G$21,6,0)</f>
        <v>Leeds</v>
      </c>
      <c r="D345">
        <f>'Players Full'!BD345/10</f>
        <v>4.5</v>
      </c>
      <c r="E345" s="10">
        <f>IFERROR(VLOOKUP($A345,'Starting Lineups'!$A$2:$C$510,3,FALSE),0)</f>
        <v>1</v>
      </c>
      <c r="F345" s="5">
        <f>VLOOKUP(A345,'Score &amp; Assist'!$A$1:$G$2000,6,0)</f>
        <v>4.5351473922902487E-2</v>
      </c>
      <c r="G345" s="5">
        <f t="shared" si="95"/>
        <v>0.01</v>
      </c>
      <c r="H345" s="5">
        <f t="shared" si="107"/>
        <v>0</v>
      </c>
      <c r="I345" s="5">
        <f>VLOOKUP(A345,'Score &amp; Assist'!$A$1:$G$2000,7,0)</f>
        <v>5.6022408963585429E-2</v>
      </c>
      <c r="J345" s="5">
        <f>VLOOKUP(A345,'Yellow Card'!$C$1:$E$987,3,0)</f>
        <v>0.36350418029807341</v>
      </c>
      <c r="K345" s="5">
        <f>VLOOKUP(C345,'Team Clean Sheet'!$C$2:$F$21,4,0)</f>
        <v>9.6004339179171949E-2</v>
      </c>
      <c r="L345" s="5">
        <f>VLOOKUP(C345,'Team Total Goals'!$D$2:$N$21,10,0)</f>
        <v>0.70960698689956325</v>
      </c>
      <c r="M345" s="5">
        <f>VLOOKUP(C345,'Team Total Goals'!$D$2:$N$21,11,0)</f>
        <v>0.25</v>
      </c>
      <c r="N345" s="5" t="e">
        <f>VLOOKUP(A345,'Goalkeeper Saves'!$D$2:$N$15,10,0)</f>
        <v>#N/A</v>
      </c>
      <c r="O345" s="5" t="e">
        <f>VLOOKUP(A345,'Goalkeeper Saves'!$D$2:$N$15,11,0)</f>
        <v>#N/A</v>
      </c>
      <c r="P345" s="5">
        <f>IF(B345="DEF",IFERROR(VLOOKUP(A345,'Defensive Contribution - DEF'!A343:H841,8,FALSE),'Defensive Contribution - DEF'!K$2),0)</f>
        <v>0.29152339856241527</v>
      </c>
      <c r="Q345" s="5">
        <f>IF(B345="MID",IFERROR(VLOOKUP(A345,'Defensive Contribution - MID'!A$2:I$500,9,FALSE),'Defensive Contribution - MID'!L$2),0)</f>
        <v>0</v>
      </c>
      <c r="R345" s="22">
        <f t="shared" si="108"/>
        <v>1.1845220701724892</v>
      </c>
      <c r="S345" s="5">
        <f t="shared" si="96"/>
        <v>6.8233281345972951E-3</v>
      </c>
      <c r="T345" s="20">
        <f t="shared" si="97"/>
        <v>1.1981687264416838</v>
      </c>
      <c r="U345" s="3">
        <f>VLOOKUP($C345,'Team Fixtures'!$A$2:$Q$21,2,FALSE)</f>
        <v>2.8011204481792715E-2</v>
      </c>
      <c r="V345" s="3">
        <f>VLOOKUP($C345,'Team Fixtures'!$A$2:$Q$21,4,FALSE)</f>
        <v>0.88924458672357831</v>
      </c>
      <c r="W345" s="3">
        <f>VLOOKUP($C345,'Team Fixtures'!$A$2:$Q$21,5,FALSE)</f>
        <v>-0.86123338224178558</v>
      </c>
      <c r="X345" s="3" t="str">
        <f>VLOOKUP($C345,'Team Fixtures'!$A$2:$Q$21,6,FALSE)</f>
        <v>A</v>
      </c>
      <c r="Y345" s="25">
        <f t="shared" si="98"/>
        <v>0.40661385237016684</v>
      </c>
      <c r="Z345" s="3">
        <f>VLOOKUP($C345,'Team Fixtures'!$A$2:$Q$21,2,FALSE)</f>
        <v>2.8011204481792715E-2</v>
      </c>
      <c r="AA345" s="3">
        <f>VLOOKUP($C345,'Team Fixtures'!$A$2:$Q$21,8,FALSE)</f>
        <v>0.50125313283208017</v>
      </c>
      <c r="AB345" s="3">
        <f>VLOOKUP($C345,'Team Fixtures'!$A$2:$Q$21,9,FALSE)</f>
        <v>-0.47324192835028744</v>
      </c>
      <c r="AC345" s="3" t="str">
        <f>VLOOKUP($C345,'Team Fixtures'!$A$2:$Q$21,10,FALSE)</f>
        <v>H</v>
      </c>
      <c r="AD345" s="22">
        <f t="shared" si="109"/>
        <v>1.3775904074304002</v>
      </c>
      <c r="AE345" s="5">
        <f t="shared" si="99"/>
        <v>1.1364681563577877E-2</v>
      </c>
      <c r="AF345" s="20">
        <f t="shared" si="100"/>
        <v>1.4003197705575559</v>
      </c>
      <c r="AG345" s="3">
        <f>VLOOKUP($C345,'Team Fixtures'!$A$2:$Q$21,2,FALSE)</f>
        <v>2.8011204481792715E-2</v>
      </c>
      <c r="AH345" s="3">
        <f>VLOOKUP($C345,'Team Fixtures'!$A$2:$Q$21,12,FALSE)</f>
        <v>6.3492063492063489E-2</v>
      </c>
      <c r="AI345" s="3">
        <f>VLOOKUP($C345,'Team Fixtures'!$A$2:$Q$21,13,FALSE)</f>
        <v>-3.5480859010270774E-2</v>
      </c>
      <c r="AJ345" s="3" t="str">
        <f>VLOOKUP($C345,'Team Fixtures'!$A$2:$Q$21,14,FALSE)</f>
        <v>H</v>
      </c>
      <c r="AK345" s="22">
        <f t="shared" si="110"/>
        <v>1.3802604031527308</v>
      </c>
      <c r="AL345" s="5">
        <f t="shared" si="101"/>
        <v>1.1427485202958537E-2</v>
      </c>
      <c r="AM345" s="20">
        <f t="shared" si="102"/>
        <v>1.4031153735586479</v>
      </c>
      <c r="AN345" s="3">
        <f>VLOOKUP($C345,'Team Fixtures'!$A$2:$Q$21,2,FALSE)</f>
        <v>2.8011204481792715E-2</v>
      </c>
      <c r="AO345" s="3">
        <f>VLOOKUP($C345,'Team Fixtures'!$A$2:$Q$21,16,FALSE)</f>
        <v>4.5351473922902487E-2</v>
      </c>
      <c r="AP345" s="3">
        <f>VLOOKUP($C345,'Team Fixtures'!$A$2:$Q$21,17,FALSE)</f>
        <v>-1.7340269441109772E-2</v>
      </c>
      <c r="AQ345" s="3" t="str">
        <f>VLOOKUP($C345,'Team Fixtures'!$A$2:$V$21,18,FALSE)</f>
        <v>A</v>
      </c>
      <c r="AR345" s="22">
        <f t="shared" si="111"/>
        <v>1.1896691496162572</v>
      </c>
      <c r="AS345" s="5">
        <f t="shared" si="103"/>
        <v>6.9443977372736047E-3</v>
      </c>
      <c r="AT345" s="20">
        <f t="shared" si="104"/>
        <v>1.2035579450908045</v>
      </c>
      <c r="AU345" s="3">
        <f>VLOOKUP($C345,'Team Fixtures'!$A$2:$Q$21,2,FALSE)</f>
        <v>2.8011204481792715E-2</v>
      </c>
      <c r="AV345" s="3">
        <f>VLOOKUP($C345,'Team Fixtures'!$A$2:$V$21,20,FALSE)</f>
        <v>9.5238095238095233E-2</v>
      </c>
      <c r="AW345" s="3">
        <f>VLOOKUP($C345,'Team Fixtures'!$A$2:$V$21,21,FALSE)</f>
        <v>-6.7226890756302518E-2</v>
      </c>
      <c r="AX345" s="3" t="str">
        <f>VLOOKUP($C345,'Team Fixtures'!$A$2:$V$21,22,FALSE)</f>
        <v>H</v>
      </c>
      <c r="AY345" s="22">
        <f t="shared" si="112"/>
        <v>1.380066777508745</v>
      </c>
      <c r="AZ345" s="5">
        <f t="shared" si="113"/>
        <v>1.1422930740560704E-2</v>
      </c>
      <c r="BA345" s="20">
        <f t="shared" si="105"/>
        <v>1.4029126389898663</v>
      </c>
      <c r="BB345" s="15">
        <f t="shared" si="106"/>
        <v>4.5937432183025484</v>
      </c>
    </row>
    <row r="346" spans="1:54" x14ac:dyDescent="0.25">
      <c r="A346" t="str">
        <f>'Players Full'!CU346</f>
        <v>Pascal Struijk</v>
      </c>
      <c r="B346" t="str">
        <f>VLOOKUP(_xlfn.CONCAT('Players Full'!AK346,'Players Full'!BV346),'Players Summarised'!$A$1:$T$1000,20,0)</f>
        <v>DEF</v>
      </c>
      <c r="C346" t="str">
        <f>VLOOKUP('Players Full'!CF346,Teams!$A$1:$G$21,6,0)</f>
        <v>Leeds</v>
      </c>
      <c r="D346">
        <f>'Players Full'!BD346/10</f>
        <v>4.5</v>
      </c>
      <c r="E346" s="10">
        <f>IFERROR(VLOOKUP($A346,'Starting Lineups'!$A$2:$C$510,3,FALSE),0)</f>
        <v>1</v>
      </c>
      <c r="F346" s="5">
        <f>VLOOKUP(A346,'Score &amp; Assist'!$A$1:$G$2000,6,0)</f>
        <v>7.3260073260073263E-2</v>
      </c>
      <c r="G346" s="5">
        <f t="shared" si="95"/>
        <v>0.01</v>
      </c>
      <c r="H346" s="5">
        <f t="shared" si="107"/>
        <v>0</v>
      </c>
      <c r="I346" s="5">
        <f>VLOOKUP(A346,'Score &amp; Assist'!$A$1:$G$2000,7,0)</f>
        <v>1.8674136321195144E-2</v>
      </c>
      <c r="J346" s="5">
        <f>VLOOKUP(A346,'Yellow Card'!$C$1:$E$987,3,0)</f>
        <v>0.21994941163532386</v>
      </c>
      <c r="K346" s="5">
        <f>VLOOKUP(C346,'Team Clean Sheet'!$C$2:$F$21,4,0)</f>
        <v>9.6004339179171949E-2</v>
      </c>
      <c r="L346" s="5">
        <f>VLOOKUP(C346,'Team Total Goals'!$D$2:$N$21,10,0)</f>
        <v>0.70960698689956325</v>
      </c>
      <c r="M346" s="5">
        <f>VLOOKUP(C346,'Team Total Goals'!$D$2:$N$21,11,0)</f>
        <v>0.25</v>
      </c>
      <c r="N346" s="5" t="e">
        <f>VLOOKUP(A346,'Goalkeeper Saves'!$D$2:$N$15,10,0)</f>
        <v>#N/A</v>
      </c>
      <c r="O346" s="5" t="e">
        <f>VLOOKUP(A346,'Goalkeeper Saves'!$D$2:$N$15,11,0)</f>
        <v>#N/A</v>
      </c>
      <c r="P346" s="5">
        <f>IF(B346="DEF",IFERROR(VLOOKUP(A346,'Defensive Contribution - DEF'!A344:H842,8,FALSE),'Defensive Contribution - DEF'!K$2),0)</f>
        <v>0.29152339856241527</v>
      </c>
      <c r="Q346" s="5">
        <f>IF(B346="MID",IFERROR(VLOOKUP(A346,'Defensive Contribution - MID'!A$2:I$500,9,FALSE),'Defensive Contribution - MID'!L$2),0)</f>
        <v>0</v>
      </c>
      <c r="R346" s="22">
        <f t="shared" si="108"/>
        <v>1.3834836169310931</v>
      </c>
      <c r="S346" s="5">
        <f t="shared" si="96"/>
        <v>1.1503301637453178E-2</v>
      </c>
      <c r="T346" s="20">
        <f t="shared" si="97"/>
        <v>1.4064902202059995</v>
      </c>
      <c r="U346" s="3">
        <f>VLOOKUP($C346,'Team Fixtures'!$A$2:$Q$21,2,FALSE)</f>
        <v>2.8011204481792715E-2</v>
      </c>
      <c r="V346" s="3">
        <f>VLOOKUP($C346,'Team Fixtures'!$A$2:$Q$21,4,FALSE)</f>
        <v>0.88924458672357831</v>
      </c>
      <c r="W346" s="3">
        <f>VLOOKUP($C346,'Team Fixtures'!$A$2:$Q$21,5,FALSE)</f>
        <v>-0.86123338224178558</v>
      </c>
      <c r="X346" s="3" t="str">
        <f>VLOOKUP($C346,'Team Fixtures'!$A$2:$Q$21,6,FALSE)</f>
        <v>A</v>
      </c>
      <c r="Y346" s="25">
        <f t="shared" si="98"/>
        <v>0.47491187993605455</v>
      </c>
      <c r="Z346" s="3">
        <f>VLOOKUP($C346,'Team Fixtures'!$A$2:$Q$21,2,FALSE)</f>
        <v>2.8011204481792715E-2</v>
      </c>
      <c r="AA346" s="3">
        <f>VLOOKUP($C346,'Team Fixtures'!$A$2:$Q$21,8,FALSE)</f>
        <v>0.50125313283208017</v>
      </c>
      <c r="AB346" s="3">
        <f>VLOOKUP($C346,'Team Fixtures'!$A$2:$Q$21,9,FALSE)</f>
        <v>-0.47324192835028744</v>
      </c>
      <c r="AC346" s="3" t="str">
        <f>VLOOKUP($C346,'Team Fixtures'!$A$2:$Q$21,10,FALSE)</f>
        <v>H</v>
      </c>
      <c r="AD346" s="22">
        <f t="shared" si="109"/>
        <v>1.6089812148826037</v>
      </c>
      <c r="AE346" s="5">
        <f t="shared" si="99"/>
        <v>1.6807456136468609E-2</v>
      </c>
      <c r="AF346" s="20">
        <f t="shared" si="100"/>
        <v>1.6425961271555409</v>
      </c>
      <c r="AG346" s="3">
        <f>VLOOKUP($C346,'Team Fixtures'!$A$2:$Q$21,2,FALSE)</f>
        <v>2.8011204481792715E-2</v>
      </c>
      <c r="AH346" s="3">
        <f>VLOOKUP($C346,'Team Fixtures'!$A$2:$Q$21,12,FALSE)</f>
        <v>6.3492063492063489E-2</v>
      </c>
      <c r="AI346" s="3">
        <f>VLOOKUP($C346,'Team Fixtures'!$A$2:$Q$21,13,FALSE)</f>
        <v>-3.5480859010270774E-2</v>
      </c>
      <c r="AJ346" s="3" t="str">
        <f>VLOOKUP($C346,'Team Fixtures'!$A$2:$Q$21,14,FALSE)</f>
        <v>H</v>
      </c>
      <c r="AK346" s="22">
        <f t="shared" si="110"/>
        <v>1.6120996838686501</v>
      </c>
      <c r="AL346" s="5">
        <f t="shared" si="101"/>
        <v>1.688080876395839E-2</v>
      </c>
      <c r="AM346" s="20">
        <f t="shared" si="102"/>
        <v>1.6458613013965668</v>
      </c>
      <c r="AN346" s="3">
        <f>VLOOKUP($C346,'Team Fixtures'!$A$2:$Q$21,2,FALSE)</f>
        <v>2.8011204481792715E-2</v>
      </c>
      <c r="AO346" s="3">
        <f>VLOOKUP($C346,'Team Fixtures'!$A$2:$Q$21,16,FALSE)</f>
        <v>4.5351473922902487E-2</v>
      </c>
      <c r="AP346" s="3">
        <f>VLOOKUP($C346,'Team Fixtures'!$A$2:$Q$21,17,FALSE)</f>
        <v>-1.7340269441109772E-2</v>
      </c>
      <c r="AQ346" s="3" t="str">
        <f>VLOOKUP($C346,'Team Fixtures'!$A$2:$V$21,18,FALSE)</f>
        <v>A</v>
      </c>
      <c r="AR346" s="22">
        <f t="shared" si="111"/>
        <v>1.3894952399010723</v>
      </c>
      <c r="AS346" s="5">
        <f t="shared" si="103"/>
        <v>1.1644707032953023E-2</v>
      </c>
      <c r="AT346" s="20">
        <f t="shared" si="104"/>
        <v>1.4127846539669784</v>
      </c>
      <c r="AU346" s="3">
        <f>VLOOKUP($C346,'Team Fixtures'!$A$2:$Q$21,2,FALSE)</f>
        <v>2.8011204481792715E-2</v>
      </c>
      <c r="AV346" s="3">
        <f>VLOOKUP($C346,'Team Fixtures'!$A$2:$V$21,20,FALSE)</f>
        <v>9.5238095238095233E-2</v>
      </c>
      <c r="AW346" s="3">
        <f>VLOOKUP($C346,'Team Fixtures'!$A$2:$V$21,21,FALSE)</f>
        <v>-6.7226890756302518E-2</v>
      </c>
      <c r="AX346" s="3" t="str">
        <f>VLOOKUP($C346,'Team Fixtures'!$A$2:$V$21,22,FALSE)</f>
        <v>H</v>
      </c>
      <c r="AY346" s="22">
        <f t="shared" si="112"/>
        <v>1.6118735353543949</v>
      </c>
      <c r="AZ346" s="5">
        <f t="shared" si="113"/>
        <v>1.6875489298606081E-2</v>
      </c>
      <c r="BA346" s="20">
        <f t="shared" si="105"/>
        <v>1.645624513951607</v>
      </c>
      <c r="BB346" s="15">
        <f t="shared" si="106"/>
        <v>5.3900812045282862</v>
      </c>
    </row>
    <row r="347" spans="1:54" x14ac:dyDescent="0.25">
      <c r="A347" t="str">
        <f>'Players Full'!CU347</f>
        <v>Jaka Bijol</v>
      </c>
      <c r="B347" t="str">
        <f>VLOOKUP(_xlfn.CONCAT('Players Full'!AK347,'Players Full'!BV347),'Players Summarised'!$A$1:$T$1000,20,0)</f>
        <v>DEF</v>
      </c>
      <c r="C347" t="str">
        <f>VLOOKUP('Players Full'!CF347,Teams!$A$1:$G$21,6,0)</f>
        <v>Leeds</v>
      </c>
      <c r="D347">
        <f>'Players Full'!BD347/10</f>
        <v>4</v>
      </c>
      <c r="E347" s="10">
        <f>IFERROR(VLOOKUP($A347,'Starting Lineups'!$A$2:$C$510,3,FALSE),0)</f>
        <v>0</v>
      </c>
      <c r="F347" s="5">
        <f>VLOOKUP(A347,'Score &amp; Assist'!$A$1:$G$2000,6,0)</f>
        <v>4.5351473922902487E-2</v>
      </c>
      <c r="G347" s="5">
        <f t="shared" si="95"/>
        <v>0.01</v>
      </c>
      <c r="H347" s="5">
        <f t="shared" si="107"/>
        <v>0</v>
      </c>
      <c r="I347" s="5">
        <f>VLOOKUP(A347,'Score &amp; Assist'!$A$1:$G$2000,7,0)</f>
        <v>2.8011204481792715E-2</v>
      </c>
      <c r="J347" s="5">
        <f>VLOOKUP(A347,'Yellow Card'!$C$1:$E$987,3,0)</f>
        <v>0.36350418029807341</v>
      </c>
      <c r="K347" s="5">
        <f>VLOOKUP(C347,'Team Clean Sheet'!$C$2:$F$21,4,0)</f>
        <v>9.6004339179171949E-2</v>
      </c>
      <c r="L347" s="5">
        <f>VLOOKUP(C347,'Team Total Goals'!$D$2:$N$21,10,0)</f>
        <v>0.70960698689956325</v>
      </c>
      <c r="M347" s="5">
        <f>VLOOKUP(C347,'Team Total Goals'!$D$2:$N$21,11,0)</f>
        <v>0.25</v>
      </c>
      <c r="N347" s="5" t="e">
        <f>VLOOKUP(A347,'Goalkeeper Saves'!$D$2:$N$15,10,0)</f>
        <v>#N/A</v>
      </c>
      <c r="O347" s="5" t="e">
        <f>VLOOKUP(A347,'Goalkeeper Saves'!$D$2:$N$15,11,0)</f>
        <v>#N/A</v>
      </c>
      <c r="P347" s="5">
        <f>IF(B347="DEF",IFERROR(VLOOKUP(A347,'Defensive Contribution - DEF'!A345:H843,8,FALSE),'Defensive Contribution - DEF'!K$2),0)</f>
        <v>0.29152339856241527</v>
      </c>
      <c r="Q347" s="5">
        <f>IF(B347="MID",IFERROR(VLOOKUP(A347,'Defensive Contribution - MID'!A$2:I$500,9,FALSE),'Defensive Contribution - MID'!L$2),0)</f>
        <v>0</v>
      </c>
      <c r="R347" s="22">
        <f t="shared" si="108"/>
        <v>0</v>
      </c>
      <c r="S347" s="5">
        <f t="shared" si="96"/>
        <v>0</v>
      </c>
      <c r="T347" s="20">
        <f t="shared" si="97"/>
        <v>0</v>
      </c>
      <c r="U347" s="3">
        <f>VLOOKUP($C347,'Team Fixtures'!$A$2:$Q$21,2,FALSE)</f>
        <v>2.8011204481792715E-2</v>
      </c>
      <c r="V347" s="3">
        <f>VLOOKUP($C347,'Team Fixtures'!$A$2:$Q$21,4,FALSE)</f>
        <v>0.88924458672357831</v>
      </c>
      <c r="W347" s="3">
        <f>VLOOKUP($C347,'Team Fixtures'!$A$2:$Q$21,5,FALSE)</f>
        <v>-0.86123338224178558</v>
      </c>
      <c r="X347" s="3" t="str">
        <f>VLOOKUP($C347,'Team Fixtures'!$A$2:$Q$21,6,FALSE)</f>
        <v>A</v>
      </c>
      <c r="Y347" s="25">
        <f t="shared" si="98"/>
        <v>0</v>
      </c>
      <c r="Z347" s="3">
        <f>VLOOKUP($C347,'Team Fixtures'!$A$2:$Q$21,2,FALSE)</f>
        <v>2.8011204481792715E-2</v>
      </c>
      <c r="AA347" s="3">
        <f>VLOOKUP($C347,'Team Fixtures'!$A$2:$Q$21,8,FALSE)</f>
        <v>0.50125313283208017</v>
      </c>
      <c r="AB347" s="3">
        <f>VLOOKUP($C347,'Team Fixtures'!$A$2:$Q$21,9,FALSE)</f>
        <v>-0.47324192835028744</v>
      </c>
      <c r="AC347" s="3" t="str">
        <f>VLOOKUP($C347,'Team Fixtures'!$A$2:$Q$21,10,FALSE)</f>
        <v>H</v>
      </c>
      <c r="AD347" s="22">
        <f t="shared" si="109"/>
        <v>0</v>
      </c>
      <c r="AE347" s="5">
        <f t="shared" si="99"/>
        <v>0</v>
      </c>
      <c r="AF347" s="20">
        <f t="shared" si="100"/>
        <v>0</v>
      </c>
      <c r="AG347" s="3">
        <f>VLOOKUP($C347,'Team Fixtures'!$A$2:$Q$21,2,FALSE)</f>
        <v>2.8011204481792715E-2</v>
      </c>
      <c r="AH347" s="3">
        <f>VLOOKUP($C347,'Team Fixtures'!$A$2:$Q$21,12,FALSE)</f>
        <v>6.3492063492063489E-2</v>
      </c>
      <c r="AI347" s="3">
        <f>VLOOKUP($C347,'Team Fixtures'!$A$2:$Q$21,13,FALSE)</f>
        <v>-3.5480859010270774E-2</v>
      </c>
      <c r="AJ347" s="3" t="str">
        <f>VLOOKUP($C347,'Team Fixtures'!$A$2:$Q$21,14,FALSE)</f>
        <v>H</v>
      </c>
      <c r="AK347" s="22">
        <f t="shared" si="110"/>
        <v>0</v>
      </c>
      <c r="AL347" s="5">
        <f t="shared" si="101"/>
        <v>0</v>
      </c>
      <c r="AM347" s="20">
        <f t="shared" si="102"/>
        <v>0</v>
      </c>
      <c r="AN347" s="3">
        <f>VLOOKUP($C347,'Team Fixtures'!$A$2:$Q$21,2,FALSE)</f>
        <v>2.8011204481792715E-2</v>
      </c>
      <c r="AO347" s="3">
        <f>VLOOKUP($C347,'Team Fixtures'!$A$2:$Q$21,16,FALSE)</f>
        <v>4.5351473922902487E-2</v>
      </c>
      <c r="AP347" s="3">
        <f>VLOOKUP($C347,'Team Fixtures'!$A$2:$Q$21,17,FALSE)</f>
        <v>-1.7340269441109772E-2</v>
      </c>
      <c r="AQ347" s="3" t="str">
        <f>VLOOKUP($C347,'Team Fixtures'!$A$2:$V$21,18,FALSE)</f>
        <v>A</v>
      </c>
      <c r="AR347" s="22">
        <f t="shared" si="111"/>
        <v>0</v>
      </c>
      <c r="AS347" s="5">
        <f t="shared" si="103"/>
        <v>0</v>
      </c>
      <c r="AT347" s="20">
        <f t="shared" si="104"/>
        <v>0</v>
      </c>
      <c r="AU347" s="3">
        <f>VLOOKUP($C347,'Team Fixtures'!$A$2:$Q$21,2,FALSE)</f>
        <v>2.8011204481792715E-2</v>
      </c>
      <c r="AV347" s="3">
        <f>VLOOKUP($C347,'Team Fixtures'!$A$2:$V$21,20,FALSE)</f>
        <v>9.5238095238095233E-2</v>
      </c>
      <c r="AW347" s="3">
        <f>VLOOKUP($C347,'Team Fixtures'!$A$2:$V$21,21,FALSE)</f>
        <v>-6.7226890756302518E-2</v>
      </c>
      <c r="AX347" s="3" t="str">
        <f>VLOOKUP($C347,'Team Fixtures'!$A$2:$V$21,22,FALSE)</f>
        <v>H</v>
      </c>
      <c r="AY347" s="22">
        <f t="shared" si="112"/>
        <v>0</v>
      </c>
      <c r="AZ347" s="5">
        <f t="shared" si="113"/>
        <v>0</v>
      </c>
      <c r="BA347" s="20">
        <f t="shared" si="105"/>
        <v>0</v>
      </c>
      <c r="BB347" s="15">
        <f t="shared" si="106"/>
        <v>0</v>
      </c>
    </row>
    <row r="348" spans="1:54" x14ac:dyDescent="0.25">
      <c r="A348" t="str">
        <f>'Players Full'!CU348</f>
        <v>Sebastiaan Bornauw</v>
      </c>
      <c r="B348" t="str">
        <f>VLOOKUP(_xlfn.CONCAT('Players Full'!AK348,'Players Full'!BV348),'Players Summarised'!$A$1:$T$1000,20,0)</f>
        <v>DEF</v>
      </c>
      <c r="C348" t="str">
        <f>VLOOKUP('Players Full'!CF348,Teams!$A$1:$G$21,6,0)</f>
        <v>Leeds</v>
      </c>
      <c r="D348">
        <f>'Players Full'!BD348/10</f>
        <v>4</v>
      </c>
      <c r="E348" s="10">
        <f>IFERROR(VLOOKUP($A348,'Starting Lineups'!$A$2:$C$510,3,FALSE),0)</f>
        <v>0</v>
      </c>
      <c r="F348" s="5">
        <f>VLOOKUP(A348,'Score &amp; Assist'!$A$1:$G$2000,6,0)</f>
        <v>4.5351473922902487E-2</v>
      </c>
      <c r="G348" s="5">
        <f t="shared" si="95"/>
        <v>0.01</v>
      </c>
      <c r="H348" s="5">
        <f t="shared" si="107"/>
        <v>0</v>
      </c>
      <c r="I348" s="5">
        <f>VLOOKUP(A348,'Score &amp; Assist'!$A$1:$G$2000,7,0)</f>
        <v>1.8674136321195144E-2</v>
      </c>
      <c r="J348" s="5">
        <f>VLOOKUP(A348,'Yellow Card'!$C$1:$E$987,3,0)</f>
        <v>0.3072196620583717</v>
      </c>
      <c r="K348" s="5">
        <f>VLOOKUP(C348,'Team Clean Sheet'!$C$2:$F$21,4,0)</f>
        <v>9.6004339179171949E-2</v>
      </c>
      <c r="L348" s="5">
        <f>VLOOKUP(C348,'Team Total Goals'!$D$2:$N$21,10,0)</f>
        <v>0.70960698689956325</v>
      </c>
      <c r="M348" s="5">
        <f>VLOOKUP(C348,'Team Total Goals'!$D$2:$N$21,11,0)</f>
        <v>0.25</v>
      </c>
      <c r="N348" s="5" t="e">
        <f>VLOOKUP(A348,'Goalkeeper Saves'!$D$2:$N$15,10,0)</f>
        <v>#N/A</v>
      </c>
      <c r="O348" s="5" t="e">
        <f>VLOOKUP(A348,'Goalkeeper Saves'!$D$2:$N$15,11,0)</f>
        <v>#N/A</v>
      </c>
      <c r="P348" s="5">
        <f>IF(B348="DEF",IFERROR(VLOOKUP(A348,'Defensive Contribution - DEF'!A346:H844,8,FALSE),'Defensive Contribution - DEF'!K$2),0)</f>
        <v>0.29152339856241527</v>
      </c>
      <c r="Q348" s="5">
        <f>IF(B348="MID",IFERROR(VLOOKUP(A348,'Defensive Contribution - MID'!A$2:I$500,9,FALSE),'Defensive Contribution - MID'!L$2),0)</f>
        <v>0</v>
      </c>
      <c r="R348" s="22">
        <f t="shared" si="108"/>
        <v>0</v>
      </c>
      <c r="S348" s="5">
        <f t="shared" si="96"/>
        <v>0</v>
      </c>
      <c r="T348" s="20">
        <f t="shared" si="97"/>
        <v>0</v>
      </c>
      <c r="U348" s="3">
        <f>VLOOKUP($C348,'Team Fixtures'!$A$2:$Q$21,2,FALSE)</f>
        <v>2.8011204481792715E-2</v>
      </c>
      <c r="V348" s="3">
        <f>VLOOKUP($C348,'Team Fixtures'!$A$2:$Q$21,4,FALSE)</f>
        <v>0.88924458672357831</v>
      </c>
      <c r="W348" s="3">
        <f>VLOOKUP($C348,'Team Fixtures'!$A$2:$Q$21,5,FALSE)</f>
        <v>-0.86123338224178558</v>
      </c>
      <c r="X348" s="3" t="str">
        <f>VLOOKUP($C348,'Team Fixtures'!$A$2:$Q$21,6,FALSE)</f>
        <v>A</v>
      </c>
      <c r="Y348" s="25">
        <f t="shared" si="98"/>
        <v>0</v>
      </c>
      <c r="Z348" s="3">
        <f>VLOOKUP($C348,'Team Fixtures'!$A$2:$Q$21,2,FALSE)</f>
        <v>2.8011204481792715E-2</v>
      </c>
      <c r="AA348" s="3">
        <f>VLOOKUP($C348,'Team Fixtures'!$A$2:$Q$21,8,FALSE)</f>
        <v>0.50125313283208017</v>
      </c>
      <c r="AB348" s="3">
        <f>VLOOKUP($C348,'Team Fixtures'!$A$2:$Q$21,9,FALSE)</f>
        <v>-0.47324192835028744</v>
      </c>
      <c r="AC348" s="3" t="str">
        <f>VLOOKUP($C348,'Team Fixtures'!$A$2:$Q$21,10,FALSE)</f>
        <v>H</v>
      </c>
      <c r="AD348" s="22">
        <f t="shared" si="109"/>
        <v>0</v>
      </c>
      <c r="AE348" s="5">
        <f t="shared" si="99"/>
        <v>0</v>
      </c>
      <c r="AF348" s="20">
        <f t="shared" si="100"/>
        <v>0</v>
      </c>
      <c r="AG348" s="3">
        <f>VLOOKUP($C348,'Team Fixtures'!$A$2:$Q$21,2,FALSE)</f>
        <v>2.8011204481792715E-2</v>
      </c>
      <c r="AH348" s="3">
        <f>VLOOKUP($C348,'Team Fixtures'!$A$2:$Q$21,12,FALSE)</f>
        <v>6.3492063492063489E-2</v>
      </c>
      <c r="AI348" s="3">
        <f>VLOOKUP($C348,'Team Fixtures'!$A$2:$Q$21,13,FALSE)</f>
        <v>-3.5480859010270774E-2</v>
      </c>
      <c r="AJ348" s="3" t="str">
        <f>VLOOKUP($C348,'Team Fixtures'!$A$2:$Q$21,14,FALSE)</f>
        <v>H</v>
      </c>
      <c r="AK348" s="22">
        <f t="shared" si="110"/>
        <v>0</v>
      </c>
      <c r="AL348" s="5">
        <f t="shared" si="101"/>
        <v>0</v>
      </c>
      <c r="AM348" s="20">
        <f t="shared" si="102"/>
        <v>0</v>
      </c>
      <c r="AN348" s="3">
        <f>VLOOKUP($C348,'Team Fixtures'!$A$2:$Q$21,2,FALSE)</f>
        <v>2.8011204481792715E-2</v>
      </c>
      <c r="AO348" s="3">
        <f>VLOOKUP($C348,'Team Fixtures'!$A$2:$Q$21,16,FALSE)</f>
        <v>4.5351473922902487E-2</v>
      </c>
      <c r="AP348" s="3">
        <f>VLOOKUP($C348,'Team Fixtures'!$A$2:$Q$21,17,FALSE)</f>
        <v>-1.7340269441109772E-2</v>
      </c>
      <c r="AQ348" s="3" t="str">
        <f>VLOOKUP($C348,'Team Fixtures'!$A$2:$V$21,18,FALSE)</f>
        <v>A</v>
      </c>
      <c r="AR348" s="22">
        <f t="shared" si="111"/>
        <v>0</v>
      </c>
      <c r="AS348" s="5">
        <f t="shared" si="103"/>
        <v>0</v>
      </c>
      <c r="AT348" s="20">
        <f t="shared" si="104"/>
        <v>0</v>
      </c>
      <c r="AU348" s="3">
        <f>VLOOKUP($C348,'Team Fixtures'!$A$2:$Q$21,2,FALSE)</f>
        <v>2.8011204481792715E-2</v>
      </c>
      <c r="AV348" s="3">
        <f>VLOOKUP($C348,'Team Fixtures'!$A$2:$V$21,20,FALSE)</f>
        <v>9.5238095238095233E-2</v>
      </c>
      <c r="AW348" s="3">
        <f>VLOOKUP($C348,'Team Fixtures'!$A$2:$V$21,21,FALSE)</f>
        <v>-6.7226890756302518E-2</v>
      </c>
      <c r="AX348" s="3" t="str">
        <f>VLOOKUP($C348,'Team Fixtures'!$A$2:$V$21,22,FALSE)</f>
        <v>H</v>
      </c>
      <c r="AY348" s="22">
        <f t="shared" si="112"/>
        <v>0</v>
      </c>
      <c r="AZ348" s="5">
        <f t="shared" si="113"/>
        <v>0</v>
      </c>
      <c r="BA348" s="20">
        <f t="shared" si="105"/>
        <v>0</v>
      </c>
      <c r="BB348" s="15">
        <f t="shared" si="106"/>
        <v>0</v>
      </c>
    </row>
    <row r="349" spans="1:54" x14ac:dyDescent="0.25">
      <c r="A349" t="str">
        <f>'Players Full'!CU349</f>
        <v>Sam Byram</v>
      </c>
      <c r="B349" t="str">
        <f>VLOOKUP(_xlfn.CONCAT('Players Full'!AK349,'Players Full'!BV349),'Players Summarised'!$A$1:$T$1000,20,0)</f>
        <v>DEF</v>
      </c>
      <c r="C349" t="str">
        <f>VLOOKUP('Players Full'!CF349,Teams!$A$1:$G$21,6,0)</f>
        <v>Leeds</v>
      </c>
      <c r="D349">
        <f>'Players Full'!BD349/10</f>
        <v>4</v>
      </c>
      <c r="E349" s="10">
        <f>IFERROR(VLOOKUP($A349,'Starting Lineups'!$A$2:$C$510,3,FALSE),0)</f>
        <v>0</v>
      </c>
      <c r="F349" s="5">
        <f>VLOOKUP(A349,'Score &amp; Assist'!$A$1:$G$2000,6,0)</f>
        <v>3.2840722495894911E-2</v>
      </c>
      <c r="G349" s="5">
        <f t="shared" si="95"/>
        <v>0.01</v>
      </c>
      <c r="H349" s="5">
        <f t="shared" si="107"/>
        <v>0</v>
      </c>
      <c r="I349" s="5">
        <f>VLOOKUP(A349,'Score &amp; Assist'!$A$1:$G$2000,7,0)</f>
        <v>4.1407867494824016E-2</v>
      </c>
      <c r="J349" s="5">
        <f>VLOOKUP(A349,'Yellow Card'!$C$1:$E$987,3,0)</f>
        <v>0.3072196620583717</v>
      </c>
      <c r="K349" s="5">
        <f>VLOOKUP(C349,'Team Clean Sheet'!$C$2:$F$21,4,0)</f>
        <v>9.6004339179171949E-2</v>
      </c>
      <c r="L349" s="5">
        <f>VLOOKUP(C349,'Team Total Goals'!$D$2:$N$21,10,0)</f>
        <v>0.70960698689956325</v>
      </c>
      <c r="M349" s="5">
        <f>VLOOKUP(C349,'Team Total Goals'!$D$2:$N$21,11,0)</f>
        <v>0.25</v>
      </c>
      <c r="N349" s="5" t="e">
        <f>VLOOKUP(A349,'Goalkeeper Saves'!$D$2:$N$15,10,0)</f>
        <v>#N/A</v>
      </c>
      <c r="O349" s="5" t="e">
        <f>VLOOKUP(A349,'Goalkeeper Saves'!$D$2:$N$15,11,0)</f>
        <v>#N/A</v>
      </c>
      <c r="P349" s="5">
        <f>IF(B349="DEF",IFERROR(VLOOKUP(A349,'Defensive Contribution - DEF'!A347:H845,8,FALSE),'Defensive Contribution - DEF'!K$2),0)</f>
        <v>0.29152339856241527</v>
      </c>
      <c r="Q349" s="5">
        <f>IF(B349="MID",IFERROR(VLOOKUP(A349,'Defensive Contribution - MID'!A$2:I$500,9,FALSE),'Defensive Contribution - MID'!L$2),0)</f>
        <v>0</v>
      </c>
      <c r="R349" s="22">
        <f t="shared" si="108"/>
        <v>0</v>
      </c>
      <c r="S349" s="5">
        <f t="shared" si="96"/>
        <v>0</v>
      </c>
      <c r="T349" s="20">
        <f t="shared" si="97"/>
        <v>0</v>
      </c>
      <c r="U349" s="3">
        <f>VLOOKUP($C349,'Team Fixtures'!$A$2:$Q$21,2,FALSE)</f>
        <v>2.8011204481792715E-2</v>
      </c>
      <c r="V349" s="3">
        <f>VLOOKUP($C349,'Team Fixtures'!$A$2:$Q$21,4,FALSE)</f>
        <v>0.88924458672357831</v>
      </c>
      <c r="W349" s="3">
        <f>VLOOKUP($C349,'Team Fixtures'!$A$2:$Q$21,5,FALSE)</f>
        <v>-0.86123338224178558</v>
      </c>
      <c r="X349" s="3" t="str">
        <f>VLOOKUP($C349,'Team Fixtures'!$A$2:$Q$21,6,FALSE)</f>
        <v>A</v>
      </c>
      <c r="Y349" s="25">
        <f t="shared" si="98"/>
        <v>0</v>
      </c>
      <c r="Z349" s="3">
        <f>VLOOKUP($C349,'Team Fixtures'!$A$2:$Q$21,2,FALSE)</f>
        <v>2.8011204481792715E-2</v>
      </c>
      <c r="AA349" s="3">
        <f>VLOOKUP($C349,'Team Fixtures'!$A$2:$Q$21,8,FALSE)</f>
        <v>0.50125313283208017</v>
      </c>
      <c r="AB349" s="3">
        <f>VLOOKUP($C349,'Team Fixtures'!$A$2:$Q$21,9,FALSE)</f>
        <v>-0.47324192835028744</v>
      </c>
      <c r="AC349" s="3" t="str">
        <f>VLOOKUP($C349,'Team Fixtures'!$A$2:$Q$21,10,FALSE)</f>
        <v>H</v>
      </c>
      <c r="AD349" s="22">
        <f t="shared" si="109"/>
        <v>0</v>
      </c>
      <c r="AE349" s="5">
        <f t="shared" si="99"/>
        <v>0</v>
      </c>
      <c r="AF349" s="20">
        <f t="shared" si="100"/>
        <v>0</v>
      </c>
      <c r="AG349" s="3">
        <f>VLOOKUP($C349,'Team Fixtures'!$A$2:$Q$21,2,FALSE)</f>
        <v>2.8011204481792715E-2</v>
      </c>
      <c r="AH349" s="3">
        <f>VLOOKUP($C349,'Team Fixtures'!$A$2:$Q$21,12,FALSE)</f>
        <v>6.3492063492063489E-2</v>
      </c>
      <c r="AI349" s="3">
        <f>VLOOKUP($C349,'Team Fixtures'!$A$2:$Q$21,13,FALSE)</f>
        <v>-3.5480859010270774E-2</v>
      </c>
      <c r="AJ349" s="3" t="str">
        <f>VLOOKUP($C349,'Team Fixtures'!$A$2:$Q$21,14,FALSE)</f>
        <v>H</v>
      </c>
      <c r="AK349" s="22">
        <f t="shared" si="110"/>
        <v>0</v>
      </c>
      <c r="AL349" s="5">
        <f t="shared" si="101"/>
        <v>0</v>
      </c>
      <c r="AM349" s="20">
        <f t="shared" si="102"/>
        <v>0</v>
      </c>
      <c r="AN349" s="3">
        <f>VLOOKUP($C349,'Team Fixtures'!$A$2:$Q$21,2,FALSE)</f>
        <v>2.8011204481792715E-2</v>
      </c>
      <c r="AO349" s="3">
        <f>VLOOKUP($C349,'Team Fixtures'!$A$2:$Q$21,16,FALSE)</f>
        <v>4.5351473922902487E-2</v>
      </c>
      <c r="AP349" s="3">
        <f>VLOOKUP($C349,'Team Fixtures'!$A$2:$Q$21,17,FALSE)</f>
        <v>-1.7340269441109772E-2</v>
      </c>
      <c r="AQ349" s="3" t="str">
        <f>VLOOKUP($C349,'Team Fixtures'!$A$2:$V$21,18,FALSE)</f>
        <v>A</v>
      </c>
      <c r="AR349" s="22">
        <f t="shared" si="111"/>
        <v>0</v>
      </c>
      <c r="AS349" s="5">
        <f t="shared" si="103"/>
        <v>0</v>
      </c>
      <c r="AT349" s="20">
        <f t="shared" si="104"/>
        <v>0</v>
      </c>
      <c r="AU349" s="3">
        <f>VLOOKUP($C349,'Team Fixtures'!$A$2:$Q$21,2,FALSE)</f>
        <v>2.8011204481792715E-2</v>
      </c>
      <c r="AV349" s="3">
        <f>VLOOKUP($C349,'Team Fixtures'!$A$2:$V$21,20,FALSE)</f>
        <v>9.5238095238095233E-2</v>
      </c>
      <c r="AW349" s="3">
        <f>VLOOKUP($C349,'Team Fixtures'!$A$2:$V$21,21,FALSE)</f>
        <v>-6.7226890756302518E-2</v>
      </c>
      <c r="AX349" s="3" t="str">
        <f>VLOOKUP($C349,'Team Fixtures'!$A$2:$V$21,22,FALSE)</f>
        <v>H</v>
      </c>
      <c r="AY349" s="22">
        <f t="shared" si="112"/>
        <v>0</v>
      </c>
      <c r="AZ349" s="5">
        <f t="shared" si="113"/>
        <v>0</v>
      </c>
      <c r="BA349" s="20">
        <f t="shared" si="105"/>
        <v>0</v>
      </c>
      <c r="BB349" s="15">
        <f t="shared" si="106"/>
        <v>0</v>
      </c>
    </row>
    <row r="350" spans="1:54" x14ac:dyDescent="0.25">
      <c r="A350" t="str">
        <f>'Players Full'!CU350</f>
        <v>Gabriel Gudmundsson</v>
      </c>
      <c r="B350" t="str">
        <f>VLOOKUP(_xlfn.CONCAT('Players Full'!AK350,'Players Full'!BV350),'Players Summarised'!$A$1:$T$1000,20,0)</f>
        <v>DEF</v>
      </c>
      <c r="C350" t="str">
        <f>VLOOKUP('Players Full'!CF350,Teams!$A$1:$G$21,6,0)</f>
        <v>Leeds</v>
      </c>
      <c r="D350">
        <f>'Players Full'!BD350/10</f>
        <v>4</v>
      </c>
      <c r="E350" s="10">
        <f>IFERROR(VLOOKUP($A350,'Starting Lineups'!$A$2:$C$510,3,FALSE),0)</f>
        <v>1</v>
      </c>
      <c r="F350" s="5">
        <f>VLOOKUP(A350,'Score &amp; Assist'!$A$1:$G$2000,6,0)</f>
        <v>3.6630036630036632E-2</v>
      </c>
      <c r="G350" s="5">
        <f t="shared" si="95"/>
        <v>0.01</v>
      </c>
      <c r="H350" s="5">
        <f t="shared" si="107"/>
        <v>0</v>
      </c>
      <c r="I350" s="5">
        <f>VLOOKUP(A350,'Score &amp; Assist'!$A$1:$G$2000,7,0)</f>
        <v>4.1407867494824016E-2</v>
      </c>
      <c r="J350" s="5">
        <f>VLOOKUP(A350,'Yellow Card'!$C$1:$E$987,3,0)</f>
        <v>0.19047619047619047</v>
      </c>
      <c r="K350" s="5">
        <f>VLOOKUP(C350,'Team Clean Sheet'!$C$2:$F$21,4,0)</f>
        <v>9.6004339179171949E-2</v>
      </c>
      <c r="L350" s="5">
        <f>VLOOKUP(C350,'Team Total Goals'!$D$2:$N$21,10,0)</f>
        <v>0.70960698689956325</v>
      </c>
      <c r="M350" s="5">
        <f>VLOOKUP(C350,'Team Total Goals'!$D$2:$N$21,11,0)</f>
        <v>0.25</v>
      </c>
      <c r="N350" s="5" t="e">
        <f>VLOOKUP(A350,'Goalkeeper Saves'!$D$2:$N$15,10,0)</f>
        <v>#N/A</v>
      </c>
      <c r="O350" s="5" t="e">
        <f>VLOOKUP(A350,'Goalkeeper Saves'!$D$2:$N$15,11,0)</f>
        <v>#N/A</v>
      </c>
      <c r="P350" s="5">
        <f>IF(B350="DEF",IFERROR(VLOOKUP(A350,'Defensive Contribution - DEF'!A348:H846,8,FALSE),'Defensive Contribution - DEF'!K$2),0)</f>
        <v>0.29152339856241527</v>
      </c>
      <c r="Q350" s="5">
        <f>IF(B350="MID",IFERROR(VLOOKUP(A350,'Defensive Contribution - MID'!A$2:I$500,9,FALSE),'Defensive Contribution - MID'!L$2),0)</f>
        <v>0</v>
      </c>
      <c r="R350" s="22">
        <f t="shared" si="108"/>
        <v>1.2613778118308934</v>
      </c>
      <c r="S350" s="5">
        <f t="shared" si="96"/>
        <v>8.6311288898862776E-3</v>
      </c>
      <c r="T350" s="20">
        <f t="shared" si="97"/>
        <v>1.2786400696106659</v>
      </c>
      <c r="U350" s="3">
        <f>VLOOKUP($C350,'Team Fixtures'!$A$2:$Q$21,2,FALSE)</f>
        <v>2.8011204481792715E-2</v>
      </c>
      <c r="V350" s="3">
        <f>VLOOKUP($C350,'Team Fixtures'!$A$2:$Q$21,4,FALSE)</f>
        <v>0.88924458672357831</v>
      </c>
      <c r="W350" s="3">
        <f>VLOOKUP($C350,'Team Fixtures'!$A$2:$Q$21,5,FALSE)</f>
        <v>-0.86123338224178558</v>
      </c>
      <c r="X350" s="3" t="str">
        <f>VLOOKUP($C350,'Team Fixtures'!$A$2:$Q$21,6,FALSE)</f>
        <v>A</v>
      </c>
      <c r="Y350" s="25">
        <f t="shared" si="98"/>
        <v>0.43299631495099433</v>
      </c>
      <c r="Z350" s="3">
        <f>VLOOKUP($C350,'Team Fixtures'!$A$2:$Q$21,2,FALSE)</f>
        <v>2.8011204481792715E-2</v>
      </c>
      <c r="AA350" s="3">
        <f>VLOOKUP($C350,'Team Fixtures'!$A$2:$Q$21,8,FALSE)</f>
        <v>0.50125313283208017</v>
      </c>
      <c r="AB350" s="3">
        <f>VLOOKUP($C350,'Team Fixtures'!$A$2:$Q$21,9,FALSE)</f>
        <v>-0.47324192835028744</v>
      </c>
      <c r="AC350" s="3" t="str">
        <f>VLOOKUP($C350,'Team Fixtures'!$A$2:$Q$21,10,FALSE)</f>
        <v>H</v>
      </c>
      <c r="AD350" s="22">
        <f t="shared" si="109"/>
        <v>1.4669730665894221</v>
      </c>
      <c r="AE350" s="5">
        <f t="shared" si="99"/>
        <v>1.3467140472316386E-2</v>
      </c>
      <c r="AF350" s="20">
        <f t="shared" si="100"/>
        <v>1.4939073475340547</v>
      </c>
      <c r="AG350" s="3">
        <f>VLOOKUP($C350,'Team Fixtures'!$A$2:$Q$21,2,FALSE)</f>
        <v>2.8011204481792715E-2</v>
      </c>
      <c r="AH350" s="3">
        <f>VLOOKUP($C350,'Team Fixtures'!$A$2:$Q$21,12,FALSE)</f>
        <v>6.3492063492063489E-2</v>
      </c>
      <c r="AI350" s="3">
        <f>VLOOKUP($C350,'Team Fixtures'!$A$2:$Q$21,13,FALSE)</f>
        <v>-3.5480859010270774E-2</v>
      </c>
      <c r="AJ350" s="3" t="str">
        <f>VLOOKUP($C350,'Team Fixtures'!$A$2:$Q$21,14,FALSE)</f>
        <v>H</v>
      </c>
      <c r="AK350" s="22">
        <f t="shared" si="110"/>
        <v>1.4698163005372207</v>
      </c>
      <c r="AL350" s="5">
        <f t="shared" si="101"/>
        <v>1.353401902123651E-2</v>
      </c>
      <c r="AM350" s="20">
        <f t="shared" si="102"/>
        <v>1.4968843385796937</v>
      </c>
      <c r="AN350" s="3">
        <f>VLOOKUP($C350,'Team Fixtures'!$A$2:$Q$21,2,FALSE)</f>
        <v>2.8011204481792715E-2</v>
      </c>
      <c r="AO350" s="3">
        <f>VLOOKUP($C350,'Team Fixtures'!$A$2:$Q$21,16,FALSE)</f>
        <v>4.5351473922902487E-2</v>
      </c>
      <c r="AP350" s="3">
        <f>VLOOKUP($C350,'Team Fixtures'!$A$2:$Q$21,17,FALSE)</f>
        <v>-1.7340269441109772E-2</v>
      </c>
      <c r="AQ350" s="3" t="str">
        <f>VLOOKUP($C350,'Team Fixtures'!$A$2:$V$21,18,FALSE)</f>
        <v>A</v>
      </c>
      <c r="AR350" s="22">
        <f t="shared" si="111"/>
        <v>1.2668588509517216</v>
      </c>
      <c r="AS350" s="5">
        <f t="shared" si="103"/>
        <v>8.7600538920863981E-3</v>
      </c>
      <c r="AT350" s="20">
        <f t="shared" si="104"/>
        <v>1.2843789587358945</v>
      </c>
      <c r="AU350" s="3">
        <f>VLOOKUP($C350,'Team Fixtures'!$A$2:$Q$21,2,FALSE)</f>
        <v>2.8011204481792715E-2</v>
      </c>
      <c r="AV350" s="3">
        <f>VLOOKUP($C350,'Team Fixtures'!$A$2:$V$21,20,FALSE)</f>
        <v>9.5238095238095233E-2</v>
      </c>
      <c r="AW350" s="3">
        <f>VLOOKUP($C350,'Team Fixtures'!$A$2:$V$21,21,FALSE)</f>
        <v>-6.7226890756302518E-2</v>
      </c>
      <c r="AX350" s="3" t="str">
        <f>VLOOKUP($C350,'Team Fixtures'!$A$2:$V$21,22,FALSE)</f>
        <v>H</v>
      </c>
      <c r="AY350" s="22">
        <f t="shared" si="112"/>
        <v>1.4696101118158154</v>
      </c>
      <c r="AZ350" s="5">
        <f t="shared" si="113"/>
        <v>1.3529169050131611E-2</v>
      </c>
      <c r="BA350" s="20">
        <f t="shared" si="105"/>
        <v>1.4966684499160785</v>
      </c>
      <c r="BB350" s="15">
        <f t="shared" si="106"/>
        <v>4.9013561592915718</v>
      </c>
    </row>
    <row r="351" spans="1:54" x14ac:dyDescent="0.25">
      <c r="A351" t="str">
        <f>'Players Full'!CU351</f>
        <v>Joe Rodon</v>
      </c>
      <c r="B351" t="str">
        <f>VLOOKUP(_xlfn.CONCAT('Players Full'!AK351,'Players Full'!BV351),'Players Summarised'!$A$1:$T$1000,20,0)</f>
        <v>DEF</v>
      </c>
      <c r="C351" t="str">
        <f>VLOOKUP('Players Full'!CF351,Teams!$A$1:$G$21,6,0)</f>
        <v>Leeds</v>
      </c>
      <c r="D351">
        <f>'Players Full'!BD351/10</f>
        <v>4</v>
      </c>
      <c r="E351" s="10">
        <f>IFERROR(VLOOKUP($A351,'Starting Lineups'!$A$2:$C$510,3,FALSE),0)</f>
        <v>1</v>
      </c>
      <c r="F351" s="5">
        <f>VLOOKUP(A351,'Score &amp; Assist'!$A$1:$G$2000,6,0)</f>
        <v>3.2840722495894911E-2</v>
      </c>
      <c r="G351" s="5">
        <f t="shared" si="95"/>
        <v>0.01</v>
      </c>
      <c r="H351" s="5">
        <f t="shared" si="107"/>
        <v>0</v>
      </c>
      <c r="I351" s="5">
        <f>VLOOKUP(A351,'Score &amp; Assist'!$A$1:$G$2000,7,0)</f>
        <v>1.8674136321195144E-2</v>
      </c>
      <c r="J351" s="5">
        <f>VLOOKUP(A351,'Yellow Card'!$C$1:$E$987,3,0)</f>
        <v>0.25396825396825395</v>
      </c>
      <c r="K351" s="5">
        <f>VLOOKUP(C351,'Team Clean Sheet'!$C$2:$F$21,4,0)</f>
        <v>9.6004339179171949E-2</v>
      </c>
      <c r="L351" s="5">
        <f>VLOOKUP(C351,'Team Total Goals'!$D$2:$N$21,10,0)</f>
        <v>0.70960698689956325</v>
      </c>
      <c r="M351" s="5">
        <f>VLOOKUP(C351,'Team Total Goals'!$D$2:$N$21,11,0)</f>
        <v>0.25</v>
      </c>
      <c r="N351" s="5" t="e">
        <f>VLOOKUP(A351,'Goalkeeper Saves'!$D$2:$N$15,10,0)</f>
        <v>#N/A</v>
      </c>
      <c r="O351" s="5" t="e">
        <f>VLOOKUP(A351,'Goalkeeper Saves'!$D$2:$N$15,11,0)</f>
        <v>#N/A</v>
      </c>
      <c r="P351" s="5">
        <f>IF(B351="DEF",IFERROR(VLOOKUP(A351,'Defensive Contribution - DEF'!A349:H847,8,FALSE),'Defensive Contribution - DEF'!K$2),0)</f>
        <v>0.29152339856241527</v>
      </c>
      <c r="Q351" s="5">
        <f>IF(B351="MID",IFERROR(VLOOKUP(A351,'Defensive Contribution - MID'!A$2:I$500,9,FALSE),'Defensive Contribution - MID'!L$2),0)</f>
        <v>0</v>
      </c>
      <c r="R351" s="22">
        <f t="shared" si="108"/>
        <v>1.1069486700130928</v>
      </c>
      <c r="S351" s="5">
        <f t="shared" si="96"/>
        <v>4.998646616047972E-3</v>
      </c>
      <c r="T351" s="20">
        <f t="shared" si="97"/>
        <v>1.1169459632451888</v>
      </c>
      <c r="U351" s="3">
        <f>VLOOKUP($C351,'Team Fixtures'!$A$2:$Q$21,2,FALSE)</f>
        <v>2.8011204481792715E-2</v>
      </c>
      <c r="V351" s="3">
        <f>VLOOKUP($C351,'Team Fixtures'!$A$2:$Q$21,4,FALSE)</f>
        <v>0.88924458672357831</v>
      </c>
      <c r="W351" s="3">
        <f>VLOOKUP($C351,'Team Fixtures'!$A$2:$Q$21,5,FALSE)</f>
        <v>-0.86123338224178558</v>
      </c>
      <c r="X351" s="3" t="str">
        <f>VLOOKUP($C351,'Team Fixtures'!$A$2:$Q$21,6,FALSE)</f>
        <v>A</v>
      </c>
      <c r="Y351" s="25">
        <f t="shared" si="98"/>
        <v>0.37998503736153516</v>
      </c>
      <c r="Z351" s="3">
        <f>VLOOKUP($C351,'Team Fixtures'!$A$2:$Q$21,2,FALSE)</f>
        <v>2.8011204481792715E-2</v>
      </c>
      <c r="AA351" s="3">
        <f>VLOOKUP($C351,'Team Fixtures'!$A$2:$Q$21,8,FALSE)</f>
        <v>0.50125313283208017</v>
      </c>
      <c r="AB351" s="3">
        <f>VLOOKUP($C351,'Team Fixtures'!$A$2:$Q$21,9,FALSE)</f>
        <v>-0.47324192835028744</v>
      </c>
      <c r="AC351" s="3" t="str">
        <f>VLOOKUP($C351,'Team Fixtures'!$A$2:$Q$21,10,FALSE)</f>
        <v>H</v>
      </c>
      <c r="AD351" s="22">
        <f t="shared" si="109"/>
        <v>1.2873731167421965</v>
      </c>
      <c r="AE351" s="5">
        <f t="shared" si="99"/>
        <v>9.2425904520099487E-3</v>
      </c>
      <c r="AF351" s="20">
        <f t="shared" si="100"/>
        <v>1.3058582976462163</v>
      </c>
      <c r="AG351" s="3">
        <f>VLOOKUP($C351,'Team Fixtures'!$A$2:$Q$21,2,FALSE)</f>
        <v>2.8011204481792715E-2</v>
      </c>
      <c r="AH351" s="3">
        <f>VLOOKUP($C351,'Team Fixtures'!$A$2:$Q$21,12,FALSE)</f>
        <v>6.3492063492063489E-2</v>
      </c>
      <c r="AI351" s="3">
        <f>VLOOKUP($C351,'Team Fixtures'!$A$2:$Q$21,13,FALSE)</f>
        <v>-3.5480859010270774E-2</v>
      </c>
      <c r="AJ351" s="3" t="str">
        <f>VLOOKUP($C351,'Team Fixtures'!$A$2:$Q$21,14,FALSE)</f>
        <v>H</v>
      </c>
      <c r="AK351" s="22">
        <f t="shared" si="110"/>
        <v>1.2898682565865256</v>
      </c>
      <c r="AL351" s="5">
        <f t="shared" si="101"/>
        <v>9.3012811314282587E-3</v>
      </c>
      <c r="AM351" s="20">
        <f t="shared" si="102"/>
        <v>1.3084708188493821</v>
      </c>
      <c r="AN351" s="3">
        <f>VLOOKUP($C351,'Team Fixtures'!$A$2:$Q$21,2,FALSE)</f>
        <v>2.8011204481792715E-2</v>
      </c>
      <c r="AO351" s="3">
        <f>VLOOKUP($C351,'Team Fixtures'!$A$2:$Q$21,16,FALSE)</f>
        <v>4.5351473922902487E-2</v>
      </c>
      <c r="AP351" s="3">
        <f>VLOOKUP($C351,'Team Fixtures'!$A$2:$Q$21,17,FALSE)</f>
        <v>-1.7340269441109772E-2</v>
      </c>
      <c r="AQ351" s="3" t="str">
        <f>VLOOKUP($C351,'Team Fixtures'!$A$2:$V$21,18,FALSE)</f>
        <v>A</v>
      </c>
      <c r="AR351" s="22">
        <f t="shared" si="111"/>
        <v>1.1117586713530436</v>
      </c>
      <c r="AS351" s="5">
        <f t="shared" si="103"/>
        <v>5.1117874675662943E-3</v>
      </c>
      <c r="AT351" s="20">
        <f t="shared" si="104"/>
        <v>1.1219822462881761</v>
      </c>
      <c r="AU351" s="3">
        <f>VLOOKUP($C351,'Team Fixtures'!$A$2:$Q$21,2,FALSE)</f>
        <v>2.8011204481792715E-2</v>
      </c>
      <c r="AV351" s="3">
        <f>VLOOKUP($C351,'Team Fixtures'!$A$2:$V$21,20,FALSE)</f>
        <v>9.5238095238095233E-2</v>
      </c>
      <c r="AW351" s="3">
        <f>VLOOKUP($C351,'Team Fixtures'!$A$2:$V$21,21,FALSE)</f>
        <v>-6.7226890756302518E-2</v>
      </c>
      <c r="AX351" s="3" t="str">
        <f>VLOOKUP($C351,'Team Fixtures'!$A$2:$V$21,22,FALSE)</f>
        <v>H</v>
      </c>
      <c r="AY351" s="22">
        <f t="shared" si="112"/>
        <v>1.2896873113306391</v>
      </c>
      <c r="AZ351" s="5">
        <f t="shared" si="113"/>
        <v>9.2970249371192963E-3</v>
      </c>
      <c r="BA351" s="20">
        <f t="shared" si="105"/>
        <v>1.3082813612048776</v>
      </c>
      <c r="BB351" s="15">
        <f t="shared" si="106"/>
        <v>4.2832578693794883</v>
      </c>
    </row>
    <row r="352" spans="1:54" x14ac:dyDescent="0.25">
      <c r="A352" t="str">
        <f>'Players Full'!CU352</f>
        <v>Isaac Schmidt</v>
      </c>
      <c r="B352" t="str">
        <f>VLOOKUP(_xlfn.CONCAT('Players Full'!AK352,'Players Full'!BV352),'Players Summarised'!$A$1:$T$1000,20,0)</f>
        <v>DEF</v>
      </c>
      <c r="C352" t="str">
        <f>VLOOKUP('Players Full'!CF352,Teams!$A$1:$G$21,6,0)</f>
        <v>Leeds</v>
      </c>
      <c r="D352">
        <f>'Players Full'!BD352/10</f>
        <v>4</v>
      </c>
      <c r="E352" s="10">
        <f>IFERROR(VLOOKUP($A352,'Starting Lineups'!$A$2:$C$510,3,FALSE),0)</f>
        <v>0</v>
      </c>
      <c r="F352" s="5">
        <f>VLOOKUP(A352,'Score &amp; Assist'!$A$1:$G$2000,6,0)</f>
        <v>5.6022408963585429E-2</v>
      </c>
      <c r="G352" s="5">
        <f t="shared" si="95"/>
        <v>0.01</v>
      </c>
      <c r="H352" s="5">
        <f t="shared" si="107"/>
        <v>0</v>
      </c>
      <c r="I352" s="5">
        <f>VLOOKUP(A352,'Score &amp; Assist'!$A$1:$G$2000,7,0)</f>
        <v>4.5351473922902487E-2</v>
      </c>
      <c r="J352" s="5">
        <f>VLOOKUP(A352,'Yellow Card'!$C$1:$E$987,3,0)</f>
        <v>0.27210884353741494</v>
      </c>
      <c r="K352" s="5">
        <f>VLOOKUP(C352,'Team Clean Sheet'!$C$2:$F$21,4,0)</f>
        <v>9.6004339179171949E-2</v>
      </c>
      <c r="L352" s="5">
        <f>VLOOKUP(C352,'Team Total Goals'!$D$2:$N$21,10,0)</f>
        <v>0.70960698689956325</v>
      </c>
      <c r="M352" s="5">
        <f>VLOOKUP(C352,'Team Total Goals'!$D$2:$N$21,11,0)</f>
        <v>0.25</v>
      </c>
      <c r="N352" s="5" t="e">
        <f>VLOOKUP(A352,'Goalkeeper Saves'!$D$2:$N$15,10,0)</f>
        <v>#N/A</v>
      </c>
      <c r="O352" s="5" t="e">
        <f>VLOOKUP(A352,'Goalkeeper Saves'!$D$2:$N$15,11,0)</f>
        <v>#N/A</v>
      </c>
      <c r="P352" s="5">
        <f>IF(B352="DEF",IFERROR(VLOOKUP(A352,'Defensive Contribution - DEF'!A350:H848,8,FALSE),'Defensive Contribution - DEF'!K$2),0)</f>
        <v>0.29152339856241527</v>
      </c>
      <c r="Q352" s="5">
        <f>IF(B352="MID",IFERROR(VLOOKUP(A352,'Defensive Contribution - MID'!A$2:I$500,9,FALSE),'Defensive Contribution - MID'!L$2),0)</f>
        <v>0</v>
      </c>
      <c r="R352" s="22">
        <f t="shared" si="108"/>
        <v>0</v>
      </c>
      <c r="S352" s="5">
        <f t="shared" si="96"/>
        <v>0</v>
      </c>
      <c r="T352" s="20">
        <f t="shared" si="97"/>
        <v>0</v>
      </c>
      <c r="U352" s="3">
        <f>VLOOKUP($C352,'Team Fixtures'!$A$2:$Q$21,2,FALSE)</f>
        <v>2.8011204481792715E-2</v>
      </c>
      <c r="V352" s="3">
        <f>VLOOKUP($C352,'Team Fixtures'!$A$2:$Q$21,4,FALSE)</f>
        <v>0.88924458672357831</v>
      </c>
      <c r="W352" s="3">
        <f>VLOOKUP($C352,'Team Fixtures'!$A$2:$Q$21,5,FALSE)</f>
        <v>-0.86123338224178558</v>
      </c>
      <c r="X352" s="3" t="str">
        <f>VLOOKUP($C352,'Team Fixtures'!$A$2:$Q$21,6,FALSE)</f>
        <v>A</v>
      </c>
      <c r="Y352" s="25">
        <f t="shared" si="98"/>
        <v>0</v>
      </c>
      <c r="Z352" s="3">
        <f>VLOOKUP($C352,'Team Fixtures'!$A$2:$Q$21,2,FALSE)</f>
        <v>2.8011204481792715E-2</v>
      </c>
      <c r="AA352" s="3">
        <f>VLOOKUP($C352,'Team Fixtures'!$A$2:$Q$21,8,FALSE)</f>
        <v>0.50125313283208017</v>
      </c>
      <c r="AB352" s="3">
        <f>VLOOKUP($C352,'Team Fixtures'!$A$2:$Q$21,9,FALSE)</f>
        <v>-0.47324192835028744</v>
      </c>
      <c r="AC352" s="3" t="str">
        <f>VLOOKUP($C352,'Team Fixtures'!$A$2:$Q$21,10,FALSE)</f>
        <v>H</v>
      </c>
      <c r="AD352" s="22">
        <f t="shared" si="109"/>
        <v>0</v>
      </c>
      <c r="AE352" s="5">
        <f t="shared" si="99"/>
        <v>0</v>
      </c>
      <c r="AF352" s="20">
        <f t="shared" si="100"/>
        <v>0</v>
      </c>
      <c r="AG352" s="3">
        <f>VLOOKUP($C352,'Team Fixtures'!$A$2:$Q$21,2,FALSE)</f>
        <v>2.8011204481792715E-2</v>
      </c>
      <c r="AH352" s="3">
        <f>VLOOKUP($C352,'Team Fixtures'!$A$2:$Q$21,12,FALSE)</f>
        <v>6.3492063492063489E-2</v>
      </c>
      <c r="AI352" s="3">
        <f>VLOOKUP($C352,'Team Fixtures'!$A$2:$Q$21,13,FALSE)</f>
        <v>-3.5480859010270774E-2</v>
      </c>
      <c r="AJ352" s="3" t="str">
        <f>VLOOKUP($C352,'Team Fixtures'!$A$2:$Q$21,14,FALSE)</f>
        <v>H</v>
      </c>
      <c r="AK352" s="22">
        <f t="shared" si="110"/>
        <v>0</v>
      </c>
      <c r="AL352" s="5">
        <f t="shared" si="101"/>
        <v>0</v>
      </c>
      <c r="AM352" s="20">
        <f t="shared" si="102"/>
        <v>0</v>
      </c>
      <c r="AN352" s="3">
        <f>VLOOKUP($C352,'Team Fixtures'!$A$2:$Q$21,2,FALSE)</f>
        <v>2.8011204481792715E-2</v>
      </c>
      <c r="AO352" s="3">
        <f>VLOOKUP($C352,'Team Fixtures'!$A$2:$Q$21,16,FALSE)</f>
        <v>4.5351473922902487E-2</v>
      </c>
      <c r="AP352" s="3">
        <f>VLOOKUP($C352,'Team Fixtures'!$A$2:$Q$21,17,FALSE)</f>
        <v>-1.7340269441109772E-2</v>
      </c>
      <c r="AQ352" s="3" t="str">
        <f>VLOOKUP($C352,'Team Fixtures'!$A$2:$V$21,18,FALSE)</f>
        <v>A</v>
      </c>
      <c r="AR352" s="22">
        <f t="shared" si="111"/>
        <v>0</v>
      </c>
      <c r="AS352" s="5">
        <f t="shared" si="103"/>
        <v>0</v>
      </c>
      <c r="AT352" s="20">
        <f t="shared" si="104"/>
        <v>0</v>
      </c>
      <c r="AU352" s="3">
        <f>VLOOKUP($C352,'Team Fixtures'!$A$2:$Q$21,2,FALSE)</f>
        <v>2.8011204481792715E-2</v>
      </c>
      <c r="AV352" s="3">
        <f>VLOOKUP($C352,'Team Fixtures'!$A$2:$V$21,20,FALSE)</f>
        <v>9.5238095238095233E-2</v>
      </c>
      <c r="AW352" s="3">
        <f>VLOOKUP($C352,'Team Fixtures'!$A$2:$V$21,21,FALSE)</f>
        <v>-6.7226890756302518E-2</v>
      </c>
      <c r="AX352" s="3" t="str">
        <f>VLOOKUP($C352,'Team Fixtures'!$A$2:$V$21,22,FALSE)</f>
        <v>H</v>
      </c>
      <c r="AY352" s="22">
        <f t="shared" si="112"/>
        <v>0</v>
      </c>
      <c r="AZ352" s="5">
        <f t="shared" si="113"/>
        <v>0</v>
      </c>
      <c r="BA352" s="20">
        <f t="shared" si="105"/>
        <v>0</v>
      </c>
      <c r="BB352" s="15">
        <f t="shared" si="106"/>
        <v>0</v>
      </c>
    </row>
    <row r="353" spans="1:54" x14ac:dyDescent="0.25">
      <c r="A353" t="str">
        <f>'Players Full'!CU353</f>
        <v>Brenden Aaronson</v>
      </c>
      <c r="B353" t="str">
        <f>VLOOKUP(_xlfn.CONCAT('Players Full'!AK353,'Players Full'!BV353),'Players Summarised'!$A$1:$T$1000,20,0)</f>
        <v>MID</v>
      </c>
      <c r="C353" t="str">
        <f>VLOOKUP('Players Full'!CF353,Teams!$A$1:$G$21,6,0)</f>
        <v>Leeds</v>
      </c>
      <c r="D353">
        <f>'Players Full'!BD353/10</f>
        <v>5.5</v>
      </c>
      <c r="E353" s="10">
        <f>IFERROR(VLOOKUP($A353,'Starting Lineups'!$A$2:$C$510,3,FALSE),0)</f>
        <v>0</v>
      </c>
      <c r="F353" s="5">
        <f>VLOOKUP(A353,'Score &amp; Assist'!$A$1:$G$2000,6,0)</f>
        <v>0.11204481792717086</v>
      </c>
      <c r="G353" s="5">
        <f t="shared" si="95"/>
        <v>0.01</v>
      </c>
      <c r="H353" s="5">
        <f t="shared" si="107"/>
        <v>0</v>
      </c>
      <c r="I353" s="5">
        <f>VLOOKUP(A353,'Score &amp; Assist'!$A$1:$G$2000,7,0)</f>
        <v>5.6022408963585429E-2</v>
      </c>
      <c r="J353" s="5">
        <f>VLOOKUP(A353,'Yellow Card'!$C$1:$E$987,3,0)</f>
        <v>0.19047619047619047</v>
      </c>
      <c r="K353" s="5">
        <f>VLOOKUP(C353,'Team Clean Sheet'!$C$2:$F$21,4,0)</f>
        <v>9.6004339179171949E-2</v>
      </c>
      <c r="L353" s="5">
        <f>VLOOKUP(C353,'Team Total Goals'!$D$2:$N$21,10,0)</f>
        <v>0.70960698689956325</v>
      </c>
      <c r="M353" s="5">
        <f>VLOOKUP(C353,'Team Total Goals'!$D$2:$N$21,11,0)</f>
        <v>0.25</v>
      </c>
      <c r="N353" s="5" t="e">
        <f>VLOOKUP(A353,'Goalkeeper Saves'!$D$2:$N$15,10,0)</f>
        <v>#N/A</v>
      </c>
      <c r="O353" s="5" t="e">
        <f>VLOOKUP(A353,'Goalkeeper Saves'!$D$2:$N$15,11,0)</f>
        <v>#N/A</v>
      </c>
      <c r="P353" s="5">
        <f>IF(B353="DEF",IFERROR(VLOOKUP(A353,'Defensive Contribution - DEF'!A351:H849,8,FALSE),'Defensive Contribution - DEF'!K$2),0)</f>
        <v>0</v>
      </c>
      <c r="Q353" s="5">
        <f>IF(B353="MID",IFERROR(VLOOKUP(A353,'Defensive Contribution - MID'!A$2:I$500,9,FALSE),'Defensive Contribution - MID'!L$2),0)</f>
        <v>0.3857500506789166</v>
      </c>
      <c r="R353" s="22">
        <f t="shared" si="108"/>
        <v>0</v>
      </c>
      <c r="S353" s="5">
        <f t="shared" si="96"/>
        <v>0</v>
      </c>
      <c r="T353" s="20">
        <f t="shared" si="97"/>
        <v>0</v>
      </c>
      <c r="U353" s="3">
        <f>VLOOKUP($C353,'Team Fixtures'!$A$2:$Q$21,2,FALSE)</f>
        <v>2.8011204481792715E-2</v>
      </c>
      <c r="V353" s="3">
        <f>VLOOKUP($C353,'Team Fixtures'!$A$2:$Q$21,4,FALSE)</f>
        <v>0.88924458672357831</v>
      </c>
      <c r="W353" s="3">
        <f>VLOOKUP($C353,'Team Fixtures'!$A$2:$Q$21,5,FALSE)</f>
        <v>-0.86123338224178558</v>
      </c>
      <c r="X353" s="3" t="str">
        <f>VLOOKUP($C353,'Team Fixtures'!$A$2:$Q$21,6,FALSE)</f>
        <v>A</v>
      </c>
      <c r="Y353" s="25">
        <f t="shared" si="98"/>
        <v>0</v>
      </c>
      <c r="Z353" s="3">
        <f>VLOOKUP($C353,'Team Fixtures'!$A$2:$Q$21,2,FALSE)</f>
        <v>2.8011204481792715E-2</v>
      </c>
      <c r="AA353" s="3">
        <f>VLOOKUP($C353,'Team Fixtures'!$A$2:$Q$21,8,FALSE)</f>
        <v>0.50125313283208017</v>
      </c>
      <c r="AB353" s="3">
        <f>VLOOKUP($C353,'Team Fixtures'!$A$2:$Q$21,9,FALSE)</f>
        <v>-0.47324192835028744</v>
      </c>
      <c r="AC353" s="3" t="str">
        <f>VLOOKUP($C353,'Team Fixtures'!$A$2:$Q$21,10,FALSE)</f>
        <v>H</v>
      </c>
      <c r="AD353" s="22">
        <f t="shared" si="109"/>
        <v>0</v>
      </c>
      <c r="AE353" s="5">
        <f t="shared" si="99"/>
        <v>0</v>
      </c>
      <c r="AF353" s="20">
        <f t="shared" si="100"/>
        <v>0</v>
      </c>
      <c r="AG353" s="3">
        <f>VLOOKUP($C353,'Team Fixtures'!$A$2:$Q$21,2,FALSE)</f>
        <v>2.8011204481792715E-2</v>
      </c>
      <c r="AH353" s="3">
        <f>VLOOKUP($C353,'Team Fixtures'!$A$2:$Q$21,12,FALSE)</f>
        <v>6.3492063492063489E-2</v>
      </c>
      <c r="AI353" s="3">
        <f>VLOOKUP($C353,'Team Fixtures'!$A$2:$Q$21,13,FALSE)</f>
        <v>-3.5480859010270774E-2</v>
      </c>
      <c r="AJ353" s="3" t="str">
        <f>VLOOKUP($C353,'Team Fixtures'!$A$2:$Q$21,14,FALSE)</f>
        <v>H</v>
      </c>
      <c r="AK353" s="22">
        <f t="shared" si="110"/>
        <v>0</v>
      </c>
      <c r="AL353" s="5">
        <f t="shared" si="101"/>
        <v>0</v>
      </c>
      <c r="AM353" s="20">
        <f t="shared" si="102"/>
        <v>0</v>
      </c>
      <c r="AN353" s="3">
        <f>VLOOKUP($C353,'Team Fixtures'!$A$2:$Q$21,2,FALSE)</f>
        <v>2.8011204481792715E-2</v>
      </c>
      <c r="AO353" s="3">
        <f>VLOOKUP($C353,'Team Fixtures'!$A$2:$Q$21,16,FALSE)</f>
        <v>4.5351473922902487E-2</v>
      </c>
      <c r="AP353" s="3">
        <f>VLOOKUP($C353,'Team Fixtures'!$A$2:$Q$21,17,FALSE)</f>
        <v>-1.7340269441109772E-2</v>
      </c>
      <c r="AQ353" s="3" t="str">
        <f>VLOOKUP($C353,'Team Fixtures'!$A$2:$V$21,18,FALSE)</f>
        <v>A</v>
      </c>
      <c r="AR353" s="22">
        <f t="shared" si="111"/>
        <v>0</v>
      </c>
      <c r="AS353" s="5">
        <f t="shared" si="103"/>
        <v>0</v>
      </c>
      <c r="AT353" s="20">
        <f t="shared" si="104"/>
        <v>0</v>
      </c>
      <c r="AU353" s="3">
        <f>VLOOKUP($C353,'Team Fixtures'!$A$2:$Q$21,2,FALSE)</f>
        <v>2.8011204481792715E-2</v>
      </c>
      <c r="AV353" s="3">
        <f>VLOOKUP($C353,'Team Fixtures'!$A$2:$V$21,20,FALSE)</f>
        <v>9.5238095238095233E-2</v>
      </c>
      <c r="AW353" s="3">
        <f>VLOOKUP($C353,'Team Fixtures'!$A$2:$V$21,21,FALSE)</f>
        <v>-6.7226890756302518E-2</v>
      </c>
      <c r="AX353" s="3" t="str">
        <f>VLOOKUP($C353,'Team Fixtures'!$A$2:$V$21,22,FALSE)</f>
        <v>H</v>
      </c>
      <c r="AY353" s="22">
        <f t="shared" si="112"/>
        <v>0</v>
      </c>
      <c r="AZ353" s="5">
        <f t="shared" si="113"/>
        <v>0</v>
      </c>
      <c r="BA353" s="20">
        <f t="shared" si="105"/>
        <v>0</v>
      </c>
      <c r="BB353" s="15">
        <f t="shared" si="106"/>
        <v>0</v>
      </c>
    </row>
    <row r="354" spans="1:54" x14ac:dyDescent="0.25">
      <c r="A354" t="str">
        <f>'Players Full'!CU354</f>
        <v>Degnand Gnonto</v>
      </c>
      <c r="B354" t="str">
        <f>VLOOKUP(_xlfn.CONCAT('Players Full'!AK354,'Players Full'!BV354),'Players Summarised'!$A$1:$T$1000,20,0)</f>
        <v>MID</v>
      </c>
      <c r="C354" t="str">
        <f>VLOOKUP('Players Full'!CF354,Teams!$A$1:$G$21,6,0)</f>
        <v>Leeds</v>
      </c>
      <c r="D354">
        <f>'Players Full'!BD354/10</f>
        <v>5.5</v>
      </c>
      <c r="E354" s="10">
        <f>IFERROR(VLOOKUP($A354,'Starting Lineups'!$A$2:$C$510,3,FALSE),0)</f>
        <v>1</v>
      </c>
      <c r="F354" s="5">
        <f>VLOOKUP(A354,'Score &amp; Assist'!$A$1:$G$2000,6,0)</f>
        <v>0.13605442176870747</v>
      </c>
      <c r="G354" s="5">
        <f t="shared" si="95"/>
        <v>0.01</v>
      </c>
      <c r="H354" s="5">
        <f t="shared" si="107"/>
        <v>0</v>
      </c>
      <c r="I354" s="5">
        <f>VLOOKUP(A354,'Score &amp; Assist'!$A$1:$G$2000,7,0)</f>
        <v>8.6580086580086577E-2</v>
      </c>
      <c r="J354" s="5">
        <f>VLOOKUP(A354,'Yellow Card'!$C$1:$E$987,3,0)</f>
        <v>0.25396825396825395</v>
      </c>
      <c r="K354" s="5">
        <f>VLOOKUP(C354,'Team Clean Sheet'!$C$2:$F$21,4,0)</f>
        <v>9.6004339179171949E-2</v>
      </c>
      <c r="L354" s="5">
        <f>VLOOKUP(C354,'Team Total Goals'!$D$2:$N$21,10,0)</f>
        <v>0.70960698689956325</v>
      </c>
      <c r="M354" s="5">
        <f>VLOOKUP(C354,'Team Total Goals'!$D$2:$N$21,11,0)</f>
        <v>0.25</v>
      </c>
      <c r="N354" s="5" t="e">
        <f>VLOOKUP(A354,'Goalkeeper Saves'!$D$2:$N$15,10,0)</f>
        <v>#N/A</v>
      </c>
      <c r="O354" s="5" t="e">
        <f>VLOOKUP(A354,'Goalkeeper Saves'!$D$2:$N$15,11,0)</f>
        <v>#N/A</v>
      </c>
      <c r="P354" s="5">
        <f>IF(B354="DEF",IFERROR(VLOOKUP(A354,'Defensive Contribution - DEF'!A352:H850,8,FALSE),'Defensive Contribution - DEF'!K$2),0)</f>
        <v>0</v>
      </c>
      <c r="Q354" s="5">
        <f>IF(B354="MID",IFERROR(VLOOKUP(A354,'Defensive Contribution - MID'!A$2:I$500,9,FALSE),'Defensive Contribution - MID'!L$2),0)</f>
        <v>0.3857500506789166</v>
      </c>
      <c r="R354" s="22">
        <f t="shared" si="108"/>
        <v>3.6035485551525483</v>
      </c>
      <c r="S354" s="5">
        <f t="shared" si="96"/>
        <v>6.3723669114298248E-2</v>
      </c>
      <c r="T354" s="20">
        <f t="shared" si="97"/>
        <v>3.7309958933811447</v>
      </c>
      <c r="U354" s="3">
        <f>VLOOKUP($C354,'Team Fixtures'!$A$2:$Q$21,2,FALSE)</f>
        <v>2.8011204481792715E-2</v>
      </c>
      <c r="V354" s="3">
        <f>VLOOKUP($C354,'Team Fixtures'!$A$2:$Q$21,4,FALSE)</f>
        <v>0.88924458672357831</v>
      </c>
      <c r="W354" s="3">
        <f>VLOOKUP($C354,'Team Fixtures'!$A$2:$Q$21,5,FALSE)</f>
        <v>-0.86123338224178558</v>
      </c>
      <c r="X354" s="3" t="str">
        <f>VLOOKUP($C354,'Team Fixtures'!$A$2:$Q$21,6,FALSE)</f>
        <v>A</v>
      </c>
      <c r="Y354" s="25">
        <f t="shared" si="98"/>
        <v>1.2369991215108025</v>
      </c>
      <c r="Z354" s="3">
        <f>VLOOKUP($C354,'Team Fixtures'!$A$2:$Q$21,2,FALSE)</f>
        <v>2.8011204481792715E-2</v>
      </c>
      <c r="AA354" s="3">
        <f>VLOOKUP($C354,'Team Fixtures'!$A$2:$Q$21,8,FALSE)</f>
        <v>0.50125313283208017</v>
      </c>
      <c r="AB354" s="3">
        <f>VLOOKUP($C354,'Team Fixtures'!$A$2:$Q$21,9,FALSE)</f>
        <v>-0.47324192835028744</v>
      </c>
      <c r="AC354" s="3" t="str">
        <f>VLOOKUP($C354,'Team Fixtures'!$A$2:$Q$21,10,FALSE)</f>
        <v>H</v>
      </c>
      <c r="AD354" s="22">
        <f t="shared" si="109"/>
        <v>4.1909003194553769</v>
      </c>
      <c r="AE354" s="5">
        <f t="shared" si="99"/>
        <v>7.7539357314229382E-2</v>
      </c>
      <c r="AF354" s="20">
        <f t="shared" si="100"/>
        <v>4.345979034083836</v>
      </c>
      <c r="AG354" s="3">
        <f>VLOOKUP($C354,'Team Fixtures'!$A$2:$Q$21,2,FALSE)</f>
        <v>2.8011204481792715E-2</v>
      </c>
      <c r="AH354" s="3">
        <f>VLOOKUP($C354,'Team Fixtures'!$A$2:$Q$21,12,FALSE)</f>
        <v>6.3492063492063489E-2</v>
      </c>
      <c r="AI354" s="3">
        <f>VLOOKUP($C354,'Team Fixtures'!$A$2:$Q$21,13,FALSE)</f>
        <v>-3.5480859010270774E-2</v>
      </c>
      <c r="AJ354" s="3" t="str">
        <f>VLOOKUP($C354,'Team Fixtures'!$A$2:$Q$21,14,FALSE)</f>
        <v>H</v>
      </c>
      <c r="AK354" s="22">
        <f t="shared" si="110"/>
        <v>4.1990229703284552</v>
      </c>
      <c r="AL354" s="5">
        <f t="shared" si="101"/>
        <v>7.7730418308065929E-2</v>
      </c>
      <c r="AM354" s="20">
        <f t="shared" si="102"/>
        <v>4.3544838069445868</v>
      </c>
      <c r="AN354" s="3">
        <f>VLOOKUP($C354,'Team Fixtures'!$A$2:$Q$21,2,FALSE)</f>
        <v>2.8011204481792715E-2</v>
      </c>
      <c r="AO354" s="3">
        <f>VLOOKUP($C354,'Team Fixtures'!$A$2:$Q$21,16,FALSE)</f>
        <v>4.5351473922902487E-2</v>
      </c>
      <c r="AP354" s="3">
        <f>VLOOKUP($C354,'Team Fixtures'!$A$2:$Q$21,17,FALSE)</f>
        <v>-1.7340269441109772E-2</v>
      </c>
      <c r="AQ354" s="3" t="str">
        <f>VLOOKUP($C354,'Team Fixtures'!$A$2:$V$21,18,FALSE)</f>
        <v>A</v>
      </c>
      <c r="AR354" s="22">
        <f t="shared" si="111"/>
        <v>3.6192069807403002</v>
      </c>
      <c r="AS354" s="5">
        <f t="shared" si="103"/>
        <v>6.4091986600973344E-2</v>
      </c>
      <c r="AT354" s="20">
        <f t="shared" si="104"/>
        <v>3.7473909539422467</v>
      </c>
      <c r="AU354" s="3">
        <f>VLOOKUP($C354,'Team Fixtures'!$A$2:$Q$21,2,FALSE)</f>
        <v>2.8011204481792715E-2</v>
      </c>
      <c r="AV354" s="3">
        <f>VLOOKUP($C354,'Team Fixtures'!$A$2:$V$21,20,FALSE)</f>
        <v>9.5238095238095233E-2</v>
      </c>
      <c r="AW354" s="3">
        <f>VLOOKUP($C354,'Team Fixtures'!$A$2:$V$21,21,FALSE)</f>
        <v>-6.7226890756302518E-2</v>
      </c>
      <c r="AX354" s="3" t="str">
        <f>VLOOKUP($C354,'Team Fixtures'!$A$2:$V$21,22,FALSE)</f>
        <v>H</v>
      </c>
      <c r="AY354" s="22">
        <f t="shared" si="112"/>
        <v>4.1984339231277357</v>
      </c>
      <c r="AZ354" s="5">
        <f t="shared" si="113"/>
        <v>7.7716562739810605E-2</v>
      </c>
      <c r="BA354" s="20">
        <f t="shared" si="105"/>
        <v>4.3538670486073565</v>
      </c>
      <c r="BB354" s="15">
        <f t="shared" si="106"/>
        <v>14.275828581324795</v>
      </c>
    </row>
    <row r="355" spans="1:54" x14ac:dyDescent="0.25">
      <c r="A355" t="str">
        <f>'Players Full'!CU355</f>
        <v>Jack Harrison</v>
      </c>
      <c r="B355" t="str">
        <f>VLOOKUP(_xlfn.CONCAT('Players Full'!AK355,'Players Full'!BV355),'Players Summarised'!$A$1:$T$1000,20,0)</f>
        <v>MID</v>
      </c>
      <c r="C355" t="str">
        <f>VLOOKUP('Players Full'!CF355,Teams!$A$1:$G$21,6,0)</f>
        <v>Leeds</v>
      </c>
      <c r="D355">
        <f>'Players Full'!BD355/10</f>
        <v>5.5</v>
      </c>
      <c r="E355" s="10">
        <f>IFERROR(VLOOKUP($A355,'Starting Lineups'!$A$2:$C$510,3,FALSE),0)</f>
        <v>0</v>
      </c>
      <c r="F355" s="5">
        <f>VLOOKUP(A355,'Score &amp; Assist'!$A$1:$G$2000,6,0)</f>
        <v>0.10025062656641603</v>
      </c>
      <c r="G355" s="5">
        <f t="shared" si="95"/>
        <v>0.01</v>
      </c>
      <c r="H355" s="5">
        <f t="shared" si="107"/>
        <v>0</v>
      </c>
      <c r="I355" s="5">
        <f>VLOOKUP(A355,'Score &amp; Assist'!$A$1:$G$2000,7,0)</f>
        <v>7.3260073260073263E-2</v>
      </c>
      <c r="J355" s="5">
        <f>VLOOKUP(A355,'Yellow Card'!$C$1:$E$987,3,0)</f>
        <v>0.13605442176870747</v>
      </c>
      <c r="K355" s="5">
        <f>VLOOKUP(C355,'Team Clean Sheet'!$C$2:$F$21,4,0)</f>
        <v>9.6004339179171949E-2</v>
      </c>
      <c r="L355" s="5">
        <f>VLOOKUP(C355,'Team Total Goals'!$D$2:$N$21,10,0)</f>
        <v>0.70960698689956325</v>
      </c>
      <c r="M355" s="5">
        <f>VLOOKUP(C355,'Team Total Goals'!$D$2:$N$21,11,0)</f>
        <v>0.25</v>
      </c>
      <c r="N355" s="5" t="e">
        <f>VLOOKUP(A355,'Goalkeeper Saves'!$D$2:$N$15,10,0)</f>
        <v>#N/A</v>
      </c>
      <c r="O355" s="5" t="e">
        <f>VLOOKUP(A355,'Goalkeeper Saves'!$D$2:$N$15,11,0)</f>
        <v>#N/A</v>
      </c>
      <c r="P355" s="5">
        <f>IF(B355="DEF",IFERROR(VLOOKUP(A355,'Defensive Contribution - DEF'!A353:H851,8,FALSE),'Defensive Contribution - DEF'!K$2),0)</f>
        <v>0</v>
      </c>
      <c r="Q355" s="5">
        <f>IF(B355="MID",IFERROR(VLOOKUP(A355,'Defensive Contribution - MID'!A$2:I$500,9,FALSE),'Defensive Contribution - MID'!L$2),0)</f>
        <v>0.3857500506789166</v>
      </c>
      <c r="R355" s="22">
        <f t="shared" si="108"/>
        <v>0</v>
      </c>
      <c r="S355" s="5">
        <f t="shared" si="96"/>
        <v>0</v>
      </c>
      <c r="T355" s="20">
        <f t="shared" si="97"/>
        <v>0</v>
      </c>
      <c r="U355" s="3">
        <f>VLOOKUP($C355,'Team Fixtures'!$A$2:$Q$21,2,FALSE)</f>
        <v>2.8011204481792715E-2</v>
      </c>
      <c r="V355" s="3">
        <f>VLOOKUP($C355,'Team Fixtures'!$A$2:$Q$21,4,FALSE)</f>
        <v>0.88924458672357831</v>
      </c>
      <c r="W355" s="3">
        <f>VLOOKUP($C355,'Team Fixtures'!$A$2:$Q$21,5,FALSE)</f>
        <v>-0.86123338224178558</v>
      </c>
      <c r="X355" s="3" t="str">
        <f>VLOOKUP($C355,'Team Fixtures'!$A$2:$Q$21,6,FALSE)</f>
        <v>A</v>
      </c>
      <c r="Y355" s="25">
        <f t="shared" si="98"/>
        <v>0</v>
      </c>
      <c r="Z355" s="3">
        <f>VLOOKUP($C355,'Team Fixtures'!$A$2:$Q$21,2,FALSE)</f>
        <v>2.8011204481792715E-2</v>
      </c>
      <c r="AA355" s="3">
        <f>VLOOKUP($C355,'Team Fixtures'!$A$2:$Q$21,8,FALSE)</f>
        <v>0.50125313283208017</v>
      </c>
      <c r="AB355" s="3">
        <f>VLOOKUP($C355,'Team Fixtures'!$A$2:$Q$21,9,FALSE)</f>
        <v>-0.47324192835028744</v>
      </c>
      <c r="AC355" s="3" t="str">
        <f>VLOOKUP($C355,'Team Fixtures'!$A$2:$Q$21,10,FALSE)</f>
        <v>H</v>
      </c>
      <c r="AD355" s="22">
        <f t="shared" si="109"/>
        <v>0</v>
      </c>
      <c r="AE355" s="5">
        <f t="shared" si="99"/>
        <v>0</v>
      </c>
      <c r="AF355" s="20">
        <f t="shared" si="100"/>
        <v>0</v>
      </c>
      <c r="AG355" s="3">
        <f>VLOOKUP($C355,'Team Fixtures'!$A$2:$Q$21,2,FALSE)</f>
        <v>2.8011204481792715E-2</v>
      </c>
      <c r="AH355" s="3">
        <f>VLOOKUP($C355,'Team Fixtures'!$A$2:$Q$21,12,FALSE)</f>
        <v>6.3492063492063489E-2</v>
      </c>
      <c r="AI355" s="3">
        <f>VLOOKUP($C355,'Team Fixtures'!$A$2:$Q$21,13,FALSE)</f>
        <v>-3.5480859010270774E-2</v>
      </c>
      <c r="AJ355" s="3" t="str">
        <f>VLOOKUP($C355,'Team Fixtures'!$A$2:$Q$21,14,FALSE)</f>
        <v>H</v>
      </c>
      <c r="AK355" s="22">
        <f t="shared" si="110"/>
        <v>0</v>
      </c>
      <c r="AL355" s="5">
        <f t="shared" si="101"/>
        <v>0</v>
      </c>
      <c r="AM355" s="20">
        <f t="shared" si="102"/>
        <v>0</v>
      </c>
      <c r="AN355" s="3">
        <f>VLOOKUP($C355,'Team Fixtures'!$A$2:$Q$21,2,FALSE)</f>
        <v>2.8011204481792715E-2</v>
      </c>
      <c r="AO355" s="3">
        <f>VLOOKUP($C355,'Team Fixtures'!$A$2:$Q$21,16,FALSE)</f>
        <v>4.5351473922902487E-2</v>
      </c>
      <c r="AP355" s="3">
        <f>VLOOKUP($C355,'Team Fixtures'!$A$2:$Q$21,17,FALSE)</f>
        <v>-1.7340269441109772E-2</v>
      </c>
      <c r="AQ355" s="3" t="str">
        <f>VLOOKUP($C355,'Team Fixtures'!$A$2:$V$21,18,FALSE)</f>
        <v>A</v>
      </c>
      <c r="AR355" s="22">
        <f t="shared" si="111"/>
        <v>0</v>
      </c>
      <c r="AS355" s="5">
        <f t="shared" si="103"/>
        <v>0</v>
      </c>
      <c r="AT355" s="20">
        <f t="shared" si="104"/>
        <v>0</v>
      </c>
      <c r="AU355" s="3">
        <f>VLOOKUP($C355,'Team Fixtures'!$A$2:$Q$21,2,FALSE)</f>
        <v>2.8011204481792715E-2</v>
      </c>
      <c r="AV355" s="3">
        <f>VLOOKUP($C355,'Team Fixtures'!$A$2:$V$21,20,FALSE)</f>
        <v>9.5238095238095233E-2</v>
      </c>
      <c r="AW355" s="3">
        <f>VLOOKUP($C355,'Team Fixtures'!$A$2:$V$21,21,FALSE)</f>
        <v>-6.7226890756302518E-2</v>
      </c>
      <c r="AX355" s="3" t="str">
        <f>VLOOKUP($C355,'Team Fixtures'!$A$2:$V$21,22,FALSE)</f>
        <v>H</v>
      </c>
      <c r="AY355" s="22">
        <f t="shared" si="112"/>
        <v>0</v>
      </c>
      <c r="AZ355" s="5">
        <f t="shared" si="113"/>
        <v>0</v>
      </c>
      <c r="BA355" s="20">
        <f t="shared" si="105"/>
        <v>0</v>
      </c>
      <c r="BB355" s="15">
        <f t="shared" si="106"/>
        <v>0</v>
      </c>
    </row>
    <row r="356" spans="1:54" x14ac:dyDescent="0.25">
      <c r="A356" t="str">
        <f>'Players Full'!CU356</f>
        <v>Daniel James</v>
      </c>
      <c r="B356" t="str">
        <f>VLOOKUP(_xlfn.CONCAT('Players Full'!AK356,'Players Full'!BV356),'Players Summarised'!$A$1:$T$1000,20,0)</f>
        <v>MID</v>
      </c>
      <c r="C356" t="str">
        <f>VLOOKUP('Players Full'!CF356,Teams!$A$1:$G$21,6,0)</f>
        <v>Leeds</v>
      </c>
      <c r="D356">
        <f>'Players Full'!BD356/10</f>
        <v>5.5</v>
      </c>
      <c r="E356" s="10">
        <f>IFERROR(VLOOKUP($A356,'Starting Lineups'!$A$2:$C$510,3,FALSE),0)</f>
        <v>1</v>
      </c>
      <c r="F356" s="5">
        <f>VLOOKUP(A356,'Score &amp; Assist'!$A$1:$G$2000,6,0)</f>
        <v>0.13605442176870747</v>
      </c>
      <c r="G356" s="5">
        <f t="shared" si="95"/>
        <v>0.01</v>
      </c>
      <c r="H356" s="5">
        <f t="shared" si="107"/>
        <v>0</v>
      </c>
      <c r="I356" s="5">
        <f>VLOOKUP(A356,'Score &amp; Assist'!$A$1:$G$2000,7,0)</f>
        <v>9.5238095238095233E-2</v>
      </c>
      <c r="J356" s="5">
        <f>VLOOKUP(A356,'Yellow Card'!$C$1:$E$987,3,0)</f>
        <v>0.21164021164021163</v>
      </c>
      <c r="K356" s="5">
        <f>VLOOKUP(C356,'Team Clean Sheet'!$C$2:$F$21,4,0)</f>
        <v>9.6004339179171949E-2</v>
      </c>
      <c r="L356" s="5">
        <f>VLOOKUP(C356,'Team Total Goals'!$D$2:$N$21,10,0)</f>
        <v>0.70960698689956325</v>
      </c>
      <c r="M356" s="5">
        <f>VLOOKUP(C356,'Team Total Goals'!$D$2:$N$21,11,0)</f>
        <v>0.25</v>
      </c>
      <c r="N356" s="5" t="e">
        <f>VLOOKUP(A356,'Goalkeeper Saves'!$D$2:$N$15,10,0)</f>
        <v>#N/A</v>
      </c>
      <c r="O356" s="5" t="e">
        <f>VLOOKUP(A356,'Goalkeeper Saves'!$D$2:$N$15,11,0)</f>
        <v>#N/A</v>
      </c>
      <c r="P356" s="5">
        <f>IF(B356="DEF",IFERROR(VLOOKUP(A356,'Defensive Contribution - DEF'!A354:H852,8,FALSE),'Defensive Contribution - DEF'!K$2),0)</f>
        <v>0</v>
      </c>
      <c r="Q356" s="5">
        <f>IF(B356="MID",IFERROR(VLOOKUP(A356,'Defensive Contribution - MID'!A$2:I$500,9,FALSE),'Defensive Contribution - MID'!L$2),0)</f>
        <v>0.3857500506789166</v>
      </c>
      <c r="R356" s="22">
        <f t="shared" si="108"/>
        <v>3.6718506234546164</v>
      </c>
      <c r="S356" s="5">
        <f t="shared" si="96"/>
        <v>6.5330270364899495E-2</v>
      </c>
      <c r="T356" s="20">
        <f t="shared" si="97"/>
        <v>3.8025111641844154</v>
      </c>
      <c r="U356" s="3">
        <f>VLOOKUP($C356,'Team Fixtures'!$A$2:$Q$21,2,FALSE)</f>
        <v>2.8011204481792715E-2</v>
      </c>
      <c r="V356" s="3">
        <f>VLOOKUP($C356,'Team Fixtures'!$A$2:$Q$21,4,FALSE)</f>
        <v>0.88924458672357831</v>
      </c>
      <c r="W356" s="3">
        <f>VLOOKUP($C356,'Team Fixtures'!$A$2:$Q$21,5,FALSE)</f>
        <v>-0.86123338224178558</v>
      </c>
      <c r="X356" s="3" t="str">
        <f>VLOOKUP($C356,'Team Fixtures'!$A$2:$Q$21,6,FALSE)</f>
        <v>A</v>
      </c>
      <c r="Y356" s="25">
        <f t="shared" si="98"/>
        <v>1.2604453432541509</v>
      </c>
      <c r="Z356" s="3">
        <f>VLOOKUP($C356,'Team Fixtures'!$A$2:$Q$21,2,FALSE)</f>
        <v>2.8011204481792715E-2</v>
      </c>
      <c r="AA356" s="3">
        <f>VLOOKUP($C356,'Team Fixtures'!$A$2:$Q$21,8,FALSE)</f>
        <v>0.50125313283208017</v>
      </c>
      <c r="AB356" s="3">
        <f>VLOOKUP($C356,'Team Fixtures'!$A$2:$Q$21,9,FALSE)</f>
        <v>-0.47324192835028744</v>
      </c>
      <c r="AC356" s="3" t="str">
        <f>VLOOKUP($C356,'Team Fixtures'!$A$2:$Q$21,10,FALSE)</f>
        <v>H</v>
      </c>
      <c r="AD356" s="22">
        <f t="shared" si="109"/>
        <v>4.2703351197600128</v>
      </c>
      <c r="AE356" s="5">
        <f t="shared" si="99"/>
        <v>7.9407822686995019E-2</v>
      </c>
      <c r="AF356" s="20">
        <f t="shared" si="100"/>
        <v>4.4291507651340032</v>
      </c>
      <c r="AG356" s="3">
        <f>VLOOKUP($C356,'Team Fixtures'!$A$2:$Q$21,2,FALSE)</f>
        <v>2.8011204481792715E-2</v>
      </c>
      <c r="AH356" s="3">
        <f>VLOOKUP($C356,'Team Fixtures'!$A$2:$Q$21,12,FALSE)</f>
        <v>6.3492063492063489E-2</v>
      </c>
      <c r="AI356" s="3">
        <f>VLOOKUP($C356,'Team Fixtures'!$A$2:$Q$21,13,FALSE)</f>
        <v>-3.5480859010270774E-2</v>
      </c>
      <c r="AJ356" s="3" t="str">
        <f>VLOOKUP($C356,'Team Fixtures'!$A$2:$Q$21,14,FALSE)</f>
        <v>H</v>
      </c>
      <c r="AK356" s="22">
        <f t="shared" si="110"/>
        <v>4.2786117282796265</v>
      </c>
      <c r="AL356" s="5">
        <f t="shared" si="101"/>
        <v>7.960250507259338E-2</v>
      </c>
      <c r="AM356" s="20">
        <f t="shared" si="102"/>
        <v>4.4378167384248135</v>
      </c>
      <c r="AN356" s="3">
        <f>VLOOKUP($C356,'Team Fixtures'!$A$2:$Q$21,2,FALSE)</f>
        <v>2.8011204481792715E-2</v>
      </c>
      <c r="AO356" s="3">
        <f>VLOOKUP($C356,'Team Fixtures'!$A$2:$Q$21,16,FALSE)</f>
        <v>4.5351473922902487E-2</v>
      </c>
      <c r="AP356" s="3">
        <f>VLOOKUP($C356,'Team Fixtures'!$A$2:$Q$21,17,FALSE)</f>
        <v>-1.7340269441109772E-2</v>
      </c>
      <c r="AQ356" s="3" t="str">
        <f>VLOOKUP($C356,'Team Fixtures'!$A$2:$V$21,18,FALSE)</f>
        <v>A</v>
      </c>
      <c r="AR356" s="22">
        <f t="shared" si="111"/>
        <v>3.6878058406181249</v>
      </c>
      <c r="AS356" s="5">
        <f t="shared" si="103"/>
        <v>6.5705568983019533E-2</v>
      </c>
      <c r="AT356" s="20">
        <f t="shared" si="104"/>
        <v>3.8192169785841639</v>
      </c>
      <c r="AU356" s="3">
        <f>VLOOKUP($C356,'Team Fixtures'!$A$2:$Q$21,2,FALSE)</f>
        <v>2.8011204481792715E-2</v>
      </c>
      <c r="AV356" s="3">
        <f>VLOOKUP($C356,'Team Fixtures'!$A$2:$V$21,20,FALSE)</f>
        <v>9.5238095238095233E-2</v>
      </c>
      <c r="AW356" s="3">
        <f>VLOOKUP($C356,'Team Fixtures'!$A$2:$V$21,21,FALSE)</f>
        <v>-6.7226890756302518E-2</v>
      </c>
      <c r="AX356" s="3" t="str">
        <f>VLOOKUP($C356,'Team Fixtures'!$A$2:$V$21,22,FALSE)</f>
        <v>H</v>
      </c>
      <c r="AY356" s="22">
        <f t="shared" si="112"/>
        <v>4.2780115162114107</v>
      </c>
      <c r="AZ356" s="5">
        <f t="shared" si="113"/>
        <v>7.9588386884324805E-2</v>
      </c>
      <c r="BA356" s="20">
        <f t="shared" si="105"/>
        <v>4.4371882899800603</v>
      </c>
      <c r="BB356" s="15">
        <f t="shared" si="106"/>
        <v>14.549205685659</v>
      </c>
    </row>
    <row r="357" spans="1:54" x14ac:dyDescent="0.25">
      <c r="A357" t="str">
        <f>'Players Full'!CU357</f>
        <v>Ethan Ampadu</v>
      </c>
      <c r="B357" t="str">
        <f>VLOOKUP(_xlfn.CONCAT('Players Full'!AK357,'Players Full'!BV357),'Players Summarised'!$A$1:$T$1000,20,0)</f>
        <v>MID</v>
      </c>
      <c r="C357" t="str">
        <f>VLOOKUP('Players Full'!CF357,Teams!$A$1:$G$21,6,0)</f>
        <v>Leeds</v>
      </c>
      <c r="D357">
        <f>'Players Full'!BD357/10</f>
        <v>5</v>
      </c>
      <c r="E357" s="10">
        <f>IFERROR(VLOOKUP($A357,'Starting Lineups'!$A$2:$C$510,3,FALSE),0)</f>
        <v>1</v>
      </c>
      <c r="F357" s="5">
        <f>VLOOKUP(A357,'Score &amp; Assist'!$A$1:$G$2000,6,0)</f>
        <v>3.6630036630036632E-2</v>
      </c>
      <c r="G357" s="5">
        <f t="shared" si="95"/>
        <v>0.01</v>
      </c>
      <c r="H357" s="5">
        <f t="shared" si="107"/>
        <v>0</v>
      </c>
      <c r="I357" s="5">
        <f>VLOOKUP(A357,'Score &amp; Assist'!$A$1:$G$2000,7,0)</f>
        <v>3.2840722495894911E-2</v>
      </c>
      <c r="J357" s="5">
        <f>VLOOKUP(A357,'Yellow Card'!$C$1:$E$987,3,0)</f>
        <v>0.3072196620583717</v>
      </c>
      <c r="K357" s="5">
        <f>VLOOKUP(C357,'Team Clean Sheet'!$C$2:$F$21,4,0)</f>
        <v>9.6004339179171949E-2</v>
      </c>
      <c r="L357" s="5">
        <f>VLOOKUP(C357,'Team Total Goals'!$D$2:$N$21,10,0)</f>
        <v>0.70960698689956325</v>
      </c>
      <c r="M357" s="5">
        <f>VLOOKUP(C357,'Team Total Goals'!$D$2:$N$21,11,0)</f>
        <v>0.25</v>
      </c>
      <c r="N357" s="5" t="e">
        <f>VLOOKUP(A357,'Goalkeeper Saves'!$D$2:$N$15,10,0)</f>
        <v>#N/A</v>
      </c>
      <c r="O357" s="5" t="e">
        <f>VLOOKUP(A357,'Goalkeeper Saves'!$D$2:$N$15,11,0)</f>
        <v>#N/A</v>
      </c>
      <c r="P357" s="5">
        <f>IF(B357="DEF",IFERROR(VLOOKUP(A357,'Defensive Contribution - DEF'!A355:H853,8,FALSE),'Defensive Contribution - DEF'!K$2),0)</f>
        <v>0</v>
      </c>
      <c r="Q357" s="5">
        <f>IF(B357="MID",IFERROR(VLOOKUP(A357,'Defensive Contribution - MID'!A$2:I$500,9,FALSE),'Defensive Contribution - MID'!L$2),0)</f>
        <v>0.3857500506789166</v>
      </c>
      <c r="R357" s="22">
        <f t="shared" si="108"/>
        <v>2.8919571291165016</v>
      </c>
      <c r="S357" s="5">
        <f t="shared" si="96"/>
        <v>4.6985615591078347E-2</v>
      </c>
      <c r="T357" s="20">
        <f t="shared" si="97"/>
        <v>2.9859283602986584</v>
      </c>
      <c r="U357" s="3">
        <f>VLOOKUP($C357,'Team Fixtures'!$A$2:$Q$21,2,FALSE)</f>
        <v>2.8011204481792715E-2</v>
      </c>
      <c r="V357" s="3">
        <f>VLOOKUP($C357,'Team Fixtures'!$A$2:$Q$21,4,FALSE)</f>
        <v>0.88924458672357831</v>
      </c>
      <c r="W357" s="3">
        <f>VLOOKUP($C357,'Team Fixtures'!$A$2:$Q$21,5,FALSE)</f>
        <v>-0.86123338224178558</v>
      </c>
      <c r="X357" s="3" t="str">
        <f>VLOOKUP($C357,'Team Fixtures'!$A$2:$Q$21,6,FALSE)</f>
        <v>A</v>
      </c>
      <c r="Y357" s="25">
        <f t="shared" si="98"/>
        <v>0.99272935369468773</v>
      </c>
      <c r="Z357" s="3">
        <f>VLOOKUP($C357,'Team Fixtures'!$A$2:$Q$21,2,FALSE)</f>
        <v>2.8011204481792715E-2</v>
      </c>
      <c r="AA357" s="3">
        <f>VLOOKUP($C357,'Team Fixtures'!$A$2:$Q$21,8,FALSE)</f>
        <v>0.50125313283208017</v>
      </c>
      <c r="AB357" s="3">
        <f>VLOOKUP($C357,'Team Fixtures'!$A$2:$Q$21,9,FALSE)</f>
        <v>-0.47324192835028744</v>
      </c>
      <c r="AC357" s="3" t="str">
        <f>VLOOKUP($C357,'Team Fixtures'!$A$2:$Q$21,10,FALSE)</f>
        <v>H</v>
      </c>
      <c r="AD357" s="22">
        <f t="shared" si="109"/>
        <v>3.3633247535782216</v>
      </c>
      <c r="AE357" s="5">
        <f t="shared" si="99"/>
        <v>5.8073124853666933E-2</v>
      </c>
      <c r="AF357" s="20">
        <f t="shared" si="100"/>
        <v>3.4794710032855556</v>
      </c>
      <c r="AG357" s="3">
        <f>VLOOKUP($C357,'Team Fixtures'!$A$2:$Q$21,2,FALSE)</f>
        <v>2.8011204481792715E-2</v>
      </c>
      <c r="AH357" s="3">
        <f>VLOOKUP($C357,'Team Fixtures'!$A$2:$Q$21,12,FALSE)</f>
        <v>6.3492063492063489E-2</v>
      </c>
      <c r="AI357" s="3">
        <f>VLOOKUP($C357,'Team Fixtures'!$A$2:$Q$21,13,FALSE)</f>
        <v>-3.5480859010270774E-2</v>
      </c>
      <c r="AJ357" s="3" t="str">
        <f>VLOOKUP($C357,'Team Fixtures'!$A$2:$Q$21,14,FALSE)</f>
        <v>H</v>
      </c>
      <c r="AK357" s="22">
        <f t="shared" si="110"/>
        <v>3.3698434275298008</v>
      </c>
      <c r="AL357" s="5">
        <f t="shared" si="101"/>
        <v>5.822645710235598E-2</v>
      </c>
      <c r="AM357" s="20">
        <f t="shared" si="102"/>
        <v>3.486296341734513</v>
      </c>
      <c r="AN357" s="3">
        <f>VLOOKUP($C357,'Team Fixtures'!$A$2:$Q$21,2,FALSE)</f>
        <v>2.8011204481792715E-2</v>
      </c>
      <c r="AO357" s="3">
        <f>VLOOKUP($C357,'Team Fixtures'!$A$2:$Q$21,16,FALSE)</f>
        <v>4.5351473922902487E-2</v>
      </c>
      <c r="AP357" s="3">
        <f>VLOOKUP($C357,'Team Fixtures'!$A$2:$Q$21,17,FALSE)</f>
        <v>-1.7340269441109772E-2</v>
      </c>
      <c r="AQ357" s="3" t="str">
        <f>VLOOKUP($C357,'Team Fixtures'!$A$2:$V$21,18,FALSE)</f>
        <v>A</v>
      </c>
      <c r="AR357" s="22">
        <f t="shared" si="111"/>
        <v>2.9045234910833724</v>
      </c>
      <c r="AS357" s="5">
        <f t="shared" si="103"/>
        <v>4.7281201557263092E-2</v>
      </c>
      <c r="AT357" s="20">
        <f t="shared" si="104"/>
        <v>2.9990858941978984</v>
      </c>
      <c r="AU357" s="3">
        <f>VLOOKUP($C357,'Team Fixtures'!$A$2:$Q$21,2,FALSE)</f>
        <v>2.8011204481792715E-2</v>
      </c>
      <c r="AV357" s="3">
        <f>VLOOKUP($C357,'Team Fixtures'!$A$2:$V$21,20,FALSE)</f>
        <v>9.5238095238095233E-2</v>
      </c>
      <c r="AW357" s="3">
        <f>VLOOKUP($C357,'Team Fixtures'!$A$2:$V$21,21,FALSE)</f>
        <v>-6.7226890756302518E-2</v>
      </c>
      <c r="AX357" s="3" t="str">
        <f>VLOOKUP($C357,'Team Fixtures'!$A$2:$V$21,22,FALSE)</f>
        <v>H</v>
      </c>
      <c r="AY357" s="22">
        <f t="shared" si="112"/>
        <v>3.369370699266137</v>
      </c>
      <c r="AZ357" s="5">
        <f t="shared" si="113"/>
        <v>5.8215337588138072E-2</v>
      </c>
      <c r="BA357" s="20">
        <f t="shared" si="105"/>
        <v>3.485801374442413</v>
      </c>
      <c r="BB357" s="15">
        <f t="shared" si="106"/>
        <v>11.42770394389135</v>
      </c>
    </row>
    <row r="358" spans="1:54" x14ac:dyDescent="0.25">
      <c r="A358" t="str">
        <f>'Players Full'!CU358</f>
        <v>Sam Greenwood</v>
      </c>
      <c r="B358" t="str">
        <f>VLOOKUP(_xlfn.CONCAT('Players Full'!AK358,'Players Full'!BV358),'Players Summarised'!$A$1:$T$1000,20,0)</f>
        <v>MID</v>
      </c>
      <c r="C358" t="str">
        <f>VLOOKUP('Players Full'!CF358,Teams!$A$1:$G$21,6,0)</f>
        <v>Leeds</v>
      </c>
      <c r="D358">
        <f>'Players Full'!BD358/10</f>
        <v>5</v>
      </c>
      <c r="E358" s="10">
        <f>IFERROR(VLOOKUP($A358,'Starting Lineups'!$A$2:$C$510,3,FALSE),0)</f>
        <v>0</v>
      </c>
      <c r="F358" s="5" t="e">
        <f>VLOOKUP(A358,'Score &amp; Assist'!$A$1:$G$2000,6,0)</f>
        <v>#N/A</v>
      </c>
      <c r="G358" s="5" t="e">
        <f t="shared" si="95"/>
        <v>#N/A</v>
      </c>
      <c r="H358" s="5" t="e">
        <f t="shared" si="107"/>
        <v>#N/A</v>
      </c>
      <c r="I358" s="5" t="e">
        <f>VLOOKUP(A358,'Score &amp; Assist'!$A$1:$G$2000,7,0)</f>
        <v>#N/A</v>
      </c>
      <c r="J358" s="5" t="e">
        <f>VLOOKUP(A358,'Yellow Card'!$C$1:$E$987,3,0)</f>
        <v>#N/A</v>
      </c>
      <c r="K358" s="5">
        <f>VLOOKUP(C358,'Team Clean Sheet'!$C$2:$F$21,4,0)</f>
        <v>9.6004339179171949E-2</v>
      </c>
      <c r="L358" s="5">
        <f>VLOOKUP(C358,'Team Total Goals'!$D$2:$N$21,10,0)</f>
        <v>0.70960698689956325</v>
      </c>
      <c r="M358" s="5">
        <f>VLOOKUP(C358,'Team Total Goals'!$D$2:$N$21,11,0)</f>
        <v>0.25</v>
      </c>
      <c r="N358" s="5" t="e">
        <f>VLOOKUP(A358,'Goalkeeper Saves'!$D$2:$N$15,10,0)</f>
        <v>#N/A</v>
      </c>
      <c r="O358" s="5" t="e">
        <f>VLOOKUP(A358,'Goalkeeper Saves'!$D$2:$N$15,11,0)</f>
        <v>#N/A</v>
      </c>
      <c r="P358" s="5">
        <f>IF(B358="DEF",IFERROR(VLOOKUP(A358,'Defensive Contribution - DEF'!A356:H854,8,FALSE),'Defensive Contribution - DEF'!K$2),0)</f>
        <v>0</v>
      </c>
      <c r="Q358" s="5">
        <f>IF(B358="MID",IFERROR(VLOOKUP(A358,'Defensive Contribution - MID'!A$2:I$500,9,FALSE),'Defensive Contribution - MID'!L$2),0)</f>
        <v>0.3857500506789166</v>
      </c>
      <c r="R358" s="22">
        <f t="shared" si="108"/>
        <v>0</v>
      </c>
      <c r="S358" s="5">
        <f t="shared" si="96"/>
        <v>0</v>
      </c>
      <c r="T358" s="20">
        <f t="shared" si="97"/>
        <v>0</v>
      </c>
      <c r="U358" s="3">
        <f>VLOOKUP($C358,'Team Fixtures'!$A$2:$Q$21,2,FALSE)</f>
        <v>2.8011204481792715E-2</v>
      </c>
      <c r="V358" s="3">
        <f>VLOOKUP($C358,'Team Fixtures'!$A$2:$Q$21,4,FALSE)</f>
        <v>0.88924458672357831</v>
      </c>
      <c r="W358" s="3">
        <f>VLOOKUP($C358,'Team Fixtures'!$A$2:$Q$21,5,FALSE)</f>
        <v>-0.86123338224178558</v>
      </c>
      <c r="X358" s="3" t="str">
        <f>VLOOKUP($C358,'Team Fixtures'!$A$2:$Q$21,6,FALSE)</f>
        <v>A</v>
      </c>
      <c r="Y358" s="25">
        <f t="shared" si="98"/>
        <v>0</v>
      </c>
      <c r="Z358" s="3">
        <f>VLOOKUP($C358,'Team Fixtures'!$A$2:$Q$21,2,FALSE)</f>
        <v>2.8011204481792715E-2</v>
      </c>
      <c r="AA358" s="3">
        <f>VLOOKUP($C358,'Team Fixtures'!$A$2:$Q$21,8,FALSE)</f>
        <v>0.50125313283208017</v>
      </c>
      <c r="AB358" s="3">
        <f>VLOOKUP($C358,'Team Fixtures'!$A$2:$Q$21,9,FALSE)</f>
        <v>-0.47324192835028744</v>
      </c>
      <c r="AC358" s="3" t="str">
        <f>VLOOKUP($C358,'Team Fixtures'!$A$2:$Q$21,10,FALSE)</f>
        <v>H</v>
      </c>
      <c r="AD358" s="22">
        <f t="shared" si="109"/>
        <v>0</v>
      </c>
      <c r="AE358" s="5">
        <f t="shared" si="99"/>
        <v>0</v>
      </c>
      <c r="AF358" s="20">
        <f t="shared" si="100"/>
        <v>0</v>
      </c>
      <c r="AG358" s="3">
        <f>VLOOKUP($C358,'Team Fixtures'!$A$2:$Q$21,2,FALSE)</f>
        <v>2.8011204481792715E-2</v>
      </c>
      <c r="AH358" s="3">
        <f>VLOOKUP($C358,'Team Fixtures'!$A$2:$Q$21,12,FALSE)</f>
        <v>6.3492063492063489E-2</v>
      </c>
      <c r="AI358" s="3">
        <f>VLOOKUP($C358,'Team Fixtures'!$A$2:$Q$21,13,FALSE)</f>
        <v>-3.5480859010270774E-2</v>
      </c>
      <c r="AJ358" s="3" t="str">
        <f>VLOOKUP($C358,'Team Fixtures'!$A$2:$Q$21,14,FALSE)</f>
        <v>H</v>
      </c>
      <c r="AK358" s="22">
        <f t="shared" si="110"/>
        <v>0</v>
      </c>
      <c r="AL358" s="5">
        <f t="shared" si="101"/>
        <v>0</v>
      </c>
      <c r="AM358" s="20">
        <f t="shared" si="102"/>
        <v>0</v>
      </c>
      <c r="AN358" s="3">
        <f>VLOOKUP($C358,'Team Fixtures'!$A$2:$Q$21,2,FALSE)</f>
        <v>2.8011204481792715E-2</v>
      </c>
      <c r="AO358" s="3">
        <f>VLOOKUP($C358,'Team Fixtures'!$A$2:$Q$21,16,FALSE)</f>
        <v>4.5351473922902487E-2</v>
      </c>
      <c r="AP358" s="3">
        <f>VLOOKUP($C358,'Team Fixtures'!$A$2:$Q$21,17,FALSE)</f>
        <v>-1.7340269441109772E-2</v>
      </c>
      <c r="AQ358" s="3" t="str">
        <f>VLOOKUP($C358,'Team Fixtures'!$A$2:$V$21,18,FALSE)</f>
        <v>A</v>
      </c>
      <c r="AR358" s="22">
        <f t="shared" si="111"/>
        <v>0</v>
      </c>
      <c r="AS358" s="5">
        <f t="shared" si="103"/>
        <v>0</v>
      </c>
      <c r="AT358" s="20">
        <f t="shared" si="104"/>
        <v>0</v>
      </c>
      <c r="AU358" s="3">
        <f>VLOOKUP($C358,'Team Fixtures'!$A$2:$Q$21,2,FALSE)</f>
        <v>2.8011204481792715E-2</v>
      </c>
      <c r="AV358" s="3">
        <f>VLOOKUP($C358,'Team Fixtures'!$A$2:$V$21,20,FALSE)</f>
        <v>9.5238095238095233E-2</v>
      </c>
      <c r="AW358" s="3">
        <f>VLOOKUP($C358,'Team Fixtures'!$A$2:$V$21,21,FALSE)</f>
        <v>-6.7226890756302518E-2</v>
      </c>
      <c r="AX358" s="3" t="str">
        <f>VLOOKUP($C358,'Team Fixtures'!$A$2:$V$21,22,FALSE)</f>
        <v>H</v>
      </c>
      <c r="AY358" s="22">
        <f t="shared" si="112"/>
        <v>0</v>
      </c>
      <c r="AZ358" s="5">
        <f t="shared" si="113"/>
        <v>0</v>
      </c>
      <c r="BA358" s="20">
        <f t="shared" si="105"/>
        <v>0</v>
      </c>
      <c r="BB358" s="15">
        <f t="shared" si="106"/>
        <v>0</v>
      </c>
    </row>
    <row r="359" spans="1:54" x14ac:dyDescent="0.25">
      <c r="A359" t="str">
        <f>'Players Full'!CU359</f>
        <v>Ilia Gruev</v>
      </c>
      <c r="B359" t="str">
        <f>VLOOKUP(_xlfn.CONCAT('Players Full'!AK359,'Players Full'!BV359),'Players Summarised'!$A$1:$T$1000,20,0)</f>
        <v>MID</v>
      </c>
      <c r="C359" t="str">
        <f>VLOOKUP('Players Full'!CF359,Teams!$A$1:$G$21,6,0)</f>
        <v>Leeds</v>
      </c>
      <c r="D359">
        <f>'Players Full'!BD359/10</f>
        <v>5</v>
      </c>
      <c r="E359" s="10">
        <f>IFERROR(VLOOKUP($A359,'Starting Lineups'!$A$2:$C$510,3,FALSE),0)</f>
        <v>0</v>
      </c>
      <c r="F359" s="5">
        <f>VLOOKUP(A359,'Score &amp; Assist'!$A$1:$G$2000,6,0)</f>
        <v>4.5351473922902487E-2</v>
      </c>
      <c r="G359" s="5">
        <f t="shared" si="95"/>
        <v>0.01</v>
      </c>
      <c r="H359" s="5">
        <f t="shared" si="107"/>
        <v>0</v>
      </c>
      <c r="I359" s="5">
        <f>VLOOKUP(A359,'Score &amp; Assist'!$A$1:$G$2000,7,0)</f>
        <v>4.5351473922902487E-2</v>
      </c>
      <c r="J359" s="5">
        <f>VLOOKUP(A359,'Yellow Card'!$C$1:$E$987,3,0)</f>
        <v>0.36350418029807341</v>
      </c>
      <c r="K359" s="5">
        <f>VLOOKUP(C359,'Team Clean Sheet'!$C$2:$F$21,4,0)</f>
        <v>9.6004339179171949E-2</v>
      </c>
      <c r="L359" s="5">
        <f>VLOOKUP(C359,'Team Total Goals'!$D$2:$N$21,10,0)</f>
        <v>0.70960698689956325</v>
      </c>
      <c r="M359" s="5">
        <f>VLOOKUP(C359,'Team Total Goals'!$D$2:$N$21,11,0)</f>
        <v>0.25</v>
      </c>
      <c r="N359" s="5" t="e">
        <f>VLOOKUP(A359,'Goalkeeper Saves'!$D$2:$N$15,10,0)</f>
        <v>#N/A</v>
      </c>
      <c r="O359" s="5" t="e">
        <f>VLOOKUP(A359,'Goalkeeper Saves'!$D$2:$N$15,11,0)</f>
        <v>#N/A</v>
      </c>
      <c r="P359" s="5">
        <f>IF(B359="DEF",IFERROR(VLOOKUP(A359,'Defensive Contribution - DEF'!A357:H855,8,FALSE),'Defensive Contribution - DEF'!K$2),0)</f>
        <v>0</v>
      </c>
      <c r="Q359" s="5">
        <f>IF(B359="MID",IFERROR(VLOOKUP(A359,'Defensive Contribution - MID'!A$2:I$500,9,FALSE),'Defensive Contribution - MID'!L$2),0)</f>
        <v>0.3857500506789166</v>
      </c>
      <c r="R359" s="22">
        <f t="shared" si="108"/>
        <v>0</v>
      </c>
      <c r="S359" s="5">
        <f t="shared" si="96"/>
        <v>0</v>
      </c>
      <c r="T359" s="20">
        <f t="shared" si="97"/>
        <v>0</v>
      </c>
      <c r="U359" s="3">
        <f>VLOOKUP($C359,'Team Fixtures'!$A$2:$Q$21,2,FALSE)</f>
        <v>2.8011204481792715E-2</v>
      </c>
      <c r="V359" s="3">
        <f>VLOOKUP($C359,'Team Fixtures'!$A$2:$Q$21,4,FALSE)</f>
        <v>0.88924458672357831</v>
      </c>
      <c r="W359" s="3">
        <f>VLOOKUP($C359,'Team Fixtures'!$A$2:$Q$21,5,FALSE)</f>
        <v>-0.86123338224178558</v>
      </c>
      <c r="X359" s="3" t="str">
        <f>VLOOKUP($C359,'Team Fixtures'!$A$2:$Q$21,6,FALSE)</f>
        <v>A</v>
      </c>
      <c r="Y359" s="25">
        <f t="shared" si="98"/>
        <v>0</v>
      </c>
      <c r="Z359" s="3">
        <f>VLOOKUP($C359,'Team Fixtures'!$A$2:$Q$21,2,FALSE)</f>
        <v>2.8011204481792715E-2</v>
      </c>
      <c r="AA359" s="3">
        <f>VLOOKUP($C359,'Team Fixtures'!$A$2:$Q$21,8,FALSE)</f>
        <v>0.50125313283208017</v>
      </c>
      <c r="AB359" s="3">
        <f>VLOOKUP($C359,'Team Fixtures'!$A$2:$Q$21,9,FALSE)</f>
        <v>-0.47324192835028744</v>
      </c>
      <c r="AC359" s="3" t="str">
        <f>VLOOKUP($C359,'Team Fixtures'!$A$2:$Q$21,10,FALSE)</f>
        <v>H</v>
      </c>
      <c r="AD359" s="22">
        <f t="shared" si="109"/>
        <v>0</v>
      </c>
      <c r="AE359" s="5">
        <f t="shared" si="99"/>
        <v>0</v>
      </c>
      <c r="AF359" s="20">
        <f t="shared" si="100"/>
        <v>0</v>
      </c>
      <c r="AG359" s="3">
        <f>VLOOKUP($C359,'Team Fixtures'!$A$2:$Q$21,2,FALSE)</f>
        <v>2.8011204481792715E-2</v>
      </c>
      <c r="AH359" s="3">
        <f>VLOOKUP($C359,'Team Fixtures'!$A$2:$Q$21,12,FALSE)</f>
        <v>6.3492063492063489E-2</v>
      </c>
      <c r="AI359" s="3">
        <f>VLOOKUP($C359,'Team Fixtures'!$A$2:$Q$21,13,FALSE)</f>
        <v>-3.5480859010270774E-2</v>
      </c>
      <c r="AJ359" s="3" t="str">
        <f>VLOOKUP($C359,'Team Fixtures'!$A$2:$Q$21,14,FALSE)</f>
        <v>H</v>
      </c>
      <c r="AK359" s="22">
        <f t="shared" si="110"/>
        <v>0</v>
      </c>
      <c r="AL359" s="5">
        <f t="shared" si="101"/>
        <v>0</v>
      </c>
      <c r="AM359" s="20">
        <f t="shared" si="102"/>
        <v>0</v>
      </c>
      <c r="AN359" s="3">
        <f>VLOOKUP($C359,'Team Fixtures'!$A$2:$Q$21,2,FALSE)</f>
        <v>2.8011204481792715E-2</v>
      </c>
      <c r="AO359" s="3">
        <f>VLOOKUP($C359,'Team Fixtures'!$A$2:$Q$21,16,FALSE)</f>
        <v>4.5351473922902487E-2</v>
      </c>
      <c r="AP359" s="3">
        <f>VLOOKUP($C359,'Team Fixtures'!$A$2:$Q$21,17,FALSE)</f>
        <v>-1.7340269441109772E-2</v>
      </c>
      <c r="AQ359" s="3" t="str">
        <f>VLOOKUP($C359,'Team Fixtures'!$A$2:$V$21,18,FALSE)</f>
        <v>A</v>
      </c>
      <c r="AR359" s="22">
        <f t="shared" si="111"/>
        <v>0</v>
      </c>
      <c r="AS359" s="5">
        <f t="shared" si="103"/>
        <v>0</v>
      </c>
      <c r="AT359" s="20">
        <f t="shared" si="104"/>
        <v>0</v>
      </c>
      <c r="AU359" s="3">
        <f>VLOOKUP($C359,'Team Fixtures'!$A$2:$Q$21,2,FALSE)</f>
        <v>2.8011204481792715E-2</v>
      </c>
      <c r="AV359" s="3">
        <f>VLOOKUP($C359,'Team Fixtures'!$A$2:$V$21,20,FALSE)</f>
        <v>9.5238095238095233E-2</v>
      </c>
      <c r="AW359" s="3">
        <f>VLOOKUP($C359,'Team Fixtures'!$A$2:$V$21,21,FALSE)</f>
        <v>-6.7226890756302518E-2</v>
      </c>
      <c r="AX359" s="3" t="str">
        <f>VLOOKUP($C359,'Team Fixtures'!$A$2:$V$21,22,FALSE)</f>
        <v>H</v>
      </c>
      <c r="AY359" s="22">
        <f t="shared" si="112"/>
        <v>0</v>
      </c>
      <c r="AZ359" s="5">
        <f t="shared" si="113"/>
        <v>0</v>
      </c>
      <c r="BA359" s="20">
        <f t="shared" si="105"/>
        <v>0</v>
      </c>
      <c r="BB359" s="15">
        <f t="shared" si="106"/>
        <v>0</v>
      </c>
    </row>
    <row r="360" spans="1:54" x14ac:dyDescent="0.25">
      <c r="A360" t="str">
        <f>'Players Full'!CU360</f>
        <v>Largie Ramazani</v>
      </c>
      <c r="B360" t="str">
        <f>VLOOKUP(_xlfn.CONCAT('Players Full'!AK360,'Players Full'!BV360),'Players Summarised'!$A$1:$T$1000,20,0)</f>
        <v>MID</v>
      </c>
      <c r="C360" t="str">
        <f>VLOOKUP('Players Full'!CF360,Teams!$A$1:$G$21,6,0)</f>
        <v>Leeds</v>
      </c>
      <c r="D360">
        <f>'Players Full'!BD360/10</f>
        <v>5</v>
      </c>
      <c r="E360" s="10">
        <f>IFERROR(VLOOKUP($A360,'Starting Lineups'!$A$2:$C$510,3,FALSE),0)</f>
        <v>0</v>
      </c>
      <c r="F360" s="5">
        <f>VLOOKUP(A360,'Score &amp; Assist'!$A$1:$G$2000,6,0)</f>
        <v>0.13605442176870747</v>
      </c>
      <c r="G360" s="5">
        <f t="shared" si="95"/>
        <v>0.01</v>
      </c>
      <c r="H360" s="5">
        <f t="shared" si="107"/>
        <v>0</v>
      </c>
      <c r="I360" s="5">
        <f>VLOOKUP(A360,'Score &amp; Assist'!$A$1:$G$2000,7,0)</f>
        <v>6.3492063492063489E-2</v>
      </c>
      <c r="J360" s="5">
        <f>VLOOKUP(A360,'Yellow Card'!$C$1:$E$987,3,0)</f>
        <v>0.33184005309440845</v>
      </c>
      <c r="K360" s="5">
        <f>VLOOKUP(C360,'Team Clean Sheet'!$C$2:$F$21,4,0)</f>
        <v>9.6004339179171949E-2</v>
      </c>
      <c r="L360" s="5">
        <f>VLOOKUP(C360,'Team Total Goals'!$D$2:$N$21,10,0)</f>
        <v>0.70960698689956325</v>
      </c>
      <c r="M360" s="5">
        <f>VLOOKUP(C360,'Team Total Goals'!$D$2:$N$21,11,0)</f>
        <v>0.25</v>
      </c>
      <c r="N360" s="5" t="e">
        <f>VLOOKUP(A360,'Goalkeeper Saves'!$D$2:$N$15,10,0)</f>
        <v>#N/A</v>
      </c>
      <c r="O360" s="5" t="e">
        <f>VLOOKUP(A360,'Goalkeeper Saves'!$D$2:$N$15,11,0)</f>
        <v>#N/A</v>
      </c>
      <c r="P360" s="5">
        <f>IF(B360="DEF",IFERROR(VLOOKUP(A360,'Defensive Contribution - DEF'!A358:H856,8,FALSE),'Defensive Contribution - DEF'!K$2),0)</f>
        <v>0</v>
      </c>
      <c r="Q360" s="5">
        <f>IF(B360="MID",IFERROR(VLOOKUP(A360,'Defensive Contribution - MID'!A$2:I$500,9,FALSE),'Defensive Contribution - MID'!L$2),0)</f>
        <v>0.3857500506789166</v>
      </c>
      <c r="R360" s="22">
        <f t="shared" si="108"/>
        <v>0</v>
      </c>
      <c r="S360" s="5">
        <f t="shared" si="96"/>
        <v>0</v>
      </c>
      <c r="T360" s="20">
        <f t="shared" si="97"/>
        <v>0</v>
      </c>
      <c r="U360" s="3">
        <f>VLOOKUP($C360,'Team Fixtures'!$A$2:$Q$21,2,FALSE)</f>
        <v>2.8011204481792715E-2</v>
      </c>
      <c r="V360" s="3">
        <f>VLOOKUP($C360,'Team Fixtures'!$A$2:$Q$21,4,FALSE)</f>
        <v>0.88924458672357831</v>
      </c>
      <c r="W360" s="3">
        <f>VLOOKUP($C360,'Team Fixtures'!$A$2:$Q$21,5,FALSE)</f>
        <v>-0.86123338224178558</v>
      </c>
      <c r="X360" s="3" t="str">
        <f>VLOOKUP($C360,'Team Fixtures'!$A$2:$Q$21,6,FALSE)</f>
        <v>A</v>
      </c>
      <c r="Y360" s="25">
        <f t="shared" si="98"/>
        <v>0</v>
      </c>
      <c r="Z360" s="3">
        <f>VLOOKUP($C360,'Team Fixtures'!$A$2:$Q$21,2,FALSE)</f>
        <v>2.8011204481792715E-2</v>
      </c>
      <c r="AA360" s="3">
        <f>VLOOKUP($C360,'Team Fixtures'!$A$2:$Q$21,8,FALSE)</f>
        <v>0.50125313283208017</v>
      </c>
      <c r="AB360" s="3">
        <f>VLOOKUP($C360,'Team Fixtures'!$A$2:$Q$21,9,FALSE)</f>
        <v>-0.47324192835028744</v>
      </c>
      <c r="AC360" s="3" t="str">
        <f>VLOOKUP($C360,'Team Fixtures'!$A$2:$Q$21,10,FALSE)</f>
        <v>H</v>
      </c>
      <c r="AD360" s="22">
        <f t="shared" si="109"/>
        <v>0</v>
      </c>
      <c r="AE360" s="5">
        <f t="shared" si="99"/>
        <v>0</v>
      </c>
      <c r="AF360" s="20">
        <f t="shared" si="100"/>
        <v>0</v>
      </c>
      <c r="AG360" s="3">
        <f>VLOOKUP($C360,'Team Fixtures'!$A$2:$Q$21,2,FALSE)</f>
        <v>2.8011204481792715E-2</v>
      </c>
      <c r="AH360" s="3">
        <f>VLOOKUP($C360,'Team Fixtures'!$A$2:$Q$21,12,FALSE)</f>
        <v>6.3492063492063489E-2</v>
      </c>
      <c r="AI360" s="3">
        <f>VLOOKUP($C360,'Team Fixtures'!$A$2:$Q$21,13,FALSE)</f>
        <v>-3.5480859010270774E-2</v>
      </c>
      <c r="AJ360" s="3" t="str">
        <f>VLOOKUP($C360,'Team Fixtures'!$A$2:$Q$21,14,FALSE)</f>
        <v>H</v>
      </c>
      <c r="AK360" s="22">
        <f t="shared" si="110"/>
        <v>0</v>
      </c>
      <c r="AL360" s="5">
        <f t="shared" si="101"/>
        <v>0</v>
      </c>
      <c r="AM360" s="20">
        <f t="shared" si="102"/>
        <v>0</v>
      </c>
      <c r="AN360" s="3">
        <f>VLOOKUP($C360,'Team Fixtures'!$A$2:$Q$21,2,FALSE)</f>
        <v>2.8011204481792715E-2</v>
      </c>
      <c r="AO360" s="3">
        <f>VLOOKUP($C360,'Team Fixtures'!$A$2:$Q$21,16,FALSE)</f>
        <v>4.5351473922902487E-2</v>
      </c>
      <c r="AP360" s="3">
        <f>VLOOKUP($C360,'Team Fixtures'!$A$2:$Q$21,17,FALSE)</f>
        <v>-1.7340269441109772E-2</v>
      </c>
      <c r="AQ360" s="3" t="str">
        <f>VLOOKUP($C360,'Team Fixtures'!$A$2:$V$21,18,FALSE)</f>
        <v>A</v>
      </c>
      <c r="AR360" s="22">
        <f t="shared" si="111"/>
        <v>0</v>
      </c>
      <c r="AS360" s="5">
        <f t="shared" si="103"/>
        <v>0</v>
      </c>
      <c r="AT360" s="20">
        <f t="shared" si="104"/>
        <v>0</v>
      </c>
      <c r="AU360" s="3">
        <f>VLOOKUP($C360,'Team Fixtures'!$A$2:$Q$21,2,FALSE)</f>
        <v>2.8011204481792715E-2</v>
      </c>
      <c r="AV360" s="3">
        <f>VLOOKUP($C360,'Team Fixtures'!$A$2:$V$21,20,FALSE)</f>
        <v>9.5238095238095233E-2</v>
      </c>
      <c r="AW360" s="3">
        <f>VLOOKUP($C360,'Team Fixtures'!$A$2:$V$21,21,FALSE)</f>
        <v>-6.7226890756302518E-2</v>
      </c>
      <c r="AX360" s="3" t="str">
        <f>VLOOKUP($C360,'Team Fixtures'!$A$2:$V$21,22,FALSE)</f>
        <v>H</v>
      </c>
      <c r="AY360" s="22">
        <f t="shared" si="112"/>
        <v>0</v>
      </c>
      <c r="AZ360" s="5">
        <f t="shared" si="113"/>
        <v>0</v>
      </c>
      <c r="BA360" s="20">
        <f t="shared" si="105"/>
        <v>0</v>
      </c>
      <c r="BB360" s="15">
        <f t="shared" si="106"/>
        <v>0</v>
      </c>
    </row>
    <row r="361" spans="1:54" x14ac:dyDescent="0.25">
      <c r="A361" t="str">
        <f>'Players Full'!CU361</f>
        <v>Ao Tanaka</v>
      </c>
      <c r="B361" t="str">
        <f>VLOOKUP(_xlfn.CONCAT('Players Full'!AK361,'Players Full'!BV361),'Players Summarised'!$A$1:$T$1000,20,0)</f>
        <v>MID</v>
      </c>
      <c r="C361" t="str">
        <f>VLOOKUP('Players Full'!CF361,Teams!$A$1:$G$21,6,0)</f>
        <v>Leeds</v>
      </c>
      <c r="D361">
        <f>'Players Full'!BD361/10</f>
        <v>5</v>
      </c>
      <c r="E361" s="10">
        <f>IFERROR(VLOOKUP($A361,'Starting Lineups'!$A$2:$C$510,3,FALSE),0)</f>
        <v>1</v>
      </c>
      <c r="F361" s="5">
        <f>VLOOKUP(A361,'Score &amp; Assist'!$A$1:$G$2000,6,0)</f>
        <v>7.3260073260073263E-2</v>
      </c>
      <c r="G361" s="5">
        <f t="shared" si="95"/>
        <v>0.01</v>
      </c>
      <c r="H361" s="5">
        <f t="shared" si="107"/>
        <v>0</v>
      </c>
      <c r="I361" s="5">
        <f>VLOOKUP(A361,'Score &amp; Assist'!$A$1:$G$2000,7,0)</f>
        <v>5.0125313283208017E-2</v>
      </c>
      <c r="J361" s="5">
        <f>VLOOKUP(A361,'Yellow Card'!$C$1:$E$987,3,0)</f>
        <v>0.21164021164021163</v>
      </c>
      <c r="K361" s="5">
        <f>VLOOKUP(C361,'Team Clean Sheet'!$C$2:$F$21,4,0)</f>
        <v>9.6004339179171949E-2</v>
      </c>
      <c r="L361" s="5">
        <f>VLOOKUP(C361,'Team Total Goals'!$D$2:$N$21,10,0)</f>
        <v>0.70960698689956325</v>
      </c>
      <c r="M361" s="5">
        <f>VLOOKUP(C361,'Team Total Goals'!$D$2:$N$21,11,0)</f>
        <v>0.25</v>
      </c>
      <c r="N361" s="5" t="e">
        <f>VLOOKUP(A361,'Goalkeeper Saves'!$D$2:$N$15,10,0)</f>
        <v>#N/A</v>
      </c>
      <c r="O361" s="5" t="e">
        <f>VLOOKUP(A361,'Goalkeeper Saves'!$D$2:$N$15,11,0)</f>
        <v>#N/A</v>
      </c>
      <c r="P361" s="5">
        <f>IF(B361="DEF",IFERROR(VLOOKUP(A361,'Defensive Contribution - DEF'!A359:H857,8,FALSE),'Defensive Contribution - DEF'!K$2),0)</f>
        <v>0</v>
      </c>
      <c r="Q361" s="5">
        <f>IF(B361="MID",IFERROR(VLOOKUP(A361,'Defensive Contribution - MID'!A$2:I$500,9,FALSE),'Defensive Contribution - MID'!L$2),0)</f>
        <v>0.3857500506789166</v>
      </c>
      <c r="R361" s="22">
        <f t="shared" si="108"/>
        <v>3.2225405350467837</v>
      </c>
      <c r="S361" s="5">
        <f t="shared" si="96"/>
        <v>5.4761598465370445E-2</v>
      </c>
      <c r="T361" s="20">
        <f t="shared" si="97"/>
        <v>3.3320637319775246</v>
      </c>
      <c r="U361" s="3">
        <f>VLOOKUP($C361,'Team Fixtures'!$A$2:$Q$21,2,FALSE)</f>
        <v>2.8011204481792715E-2</v>
      </c>
      <c r="V361" s="3">
        <f>VLOOKUP($C361,'Team Fixtures'!$A$2:$Q$21,4,FALSE)</f>
        <v>0.88924458672357831</v>
      </c>
      <c r="W361" s="3">
        <f>VLOOKUP($C361,'Team Fixtures'!$A$2:$Q$21,5,FALSE)</f>
        <v>-0.86123338224178558</v>
      </c>
      <c r="X361" s="3" t="str">
        <f>VLOOKUP($C361,'Team Fixtures'!$A$2:$Q$21,6,FALSE)</f>
        <v>A</v>
      </c>
      <c r="Y361" s="25">
        <f t="shared" si="98"/>
        <v>1.1062095459171835</v>
      </c>
      <c r="Z361" s="3">
        <f>VLOOKUP($C361,'Team Fixtures'!$A$2:$Q$21,2,FALSE)</f>
        <v>2.8011204481792715E-2</v>
      </c>
      <c r="AA361" s="3">
        <f>VLOOKUP($C361,'Team Fixtures'!$A$2:$Q$21,8,FALSE)</f>
        <v>0.50125313283208017</v>
      </c>
      <c r="AB361" s="3">
        <f>VLOOKUP($C361,'Team Fixtures'!$A$2:$Q$21,9,FALSE)</f>
        <v>-0.47324192835028744</v>
      </c>
      <c r="AC361" s="3" t="str">
        <f>VLOOKUP($C361,'Team Fixtures'!$A$2:$Q$21,10,FALSE)</f>
        <v>H</v>
      </c>
      <c r="AD361" s="22">
        <f t="shared" si="109"/>
        <v>3.7477908098323787</v>
      </c>
      <c r="AE361" s="5">
        <f t="shared" si="99"/>
        <v>6.7116535428877216E-2</v>
      </c>
      <c r="AF361" s="20">
        <f t="shared" si="100"/>
        <v>3.882023880690133</v>
      </c>
      <c r="AG361" s="3">
        <f>VLOOKUP($C361,'Team Fixtures'!$A$2:$Q$21,2,FALSE)</f>
        <v>2.8011204481792715E-2</v>
      </c>
      <c r="AH361" s="3">
        <f>VLOOKUP($C361,'Team Fixtures'!$A$2:$Q$21,12,FALSE)</f>
        <v>6.3492063492063489E-2</v>
      </c>
      <c r="AI361" s="3">
        <f>VLOOKUP($C361,'Team Fixtures'!$A$2:$Q$21,13,FALSE)</f>
        <v>-3.5480859010270774E-2</v>
      </c>
      <c r="AJ361" s="3" t="str">
        <f>VLOOKUP($C361,'Team Fixtures'!$A$2:$Q$21,14,FALSE)</f>
        <v>H</v>
      </c>
      <c r="AK361" s="22">
        <f t="shared" si="110"/>
        <v>3.7550546419384014</v>
      </c>
      <c r="AL361" s="5">
        <f t="shared" si="101"/>
        <v>6.7287395287675078E-2</v>
      </c>
      <c r="AM361" s="20">
        <f t="shared" si="102"/>
        <v>3.8896294325137517</v>
      </c>
      <c r="AN361" s="3">
        <f>VLOOKUP($C361,'Team Fixtures'!$A$2:$Q$21,2,FALSE)</f>
        <v>2.8011204481792715E-2</v>
      </c>
      <c r="AO361" s="3">
        <f>VLOOKUP($C361,'Team Fixtures'!$A$2:$Q$21,16,FALSE)</f>
        <v>4.5351473922902487E-2</v>
      </c>
      <c r="AP361" s="3">
        <f>VLOOKUP($C361,'Team Fixtures'!$A$2:$Q$21,17,FALSE)</f>
        <v>-1.7340269441109772E-2</v>
      </c>
      <c r="AQ361" s="3" t="str">
        <f>VLOOKUP($C361,'Team Fixtures'!$A$2:$V$21,18,FALSE)</f>
        <v>A</v>
      </c>
      <c r="AR361" s="22">
        <f t="shared" si="111"/>
        <v>3.2365433743034924</v>
      </c>
      <c r="AS361" s="5">
        <f t="shared" si="103"/>
        <v>5.5090973250366743E-2</v>
      </c>
      <c r="AT361" s="20">
        <f t="shared" si="104"/>
        <v>3.346725320804226</v>
      </c>
      <c r="AU361" s="3">
        <f>VLOOKUP($C361,'Team Fixtures'!$A$2:$Q$21,2,FALSE)</f>
        <v>2.8011204481792715E-2</v>
      </c>
      <c r="AV361" s="3">
        <f>VLOOKUP($C361,'Team Fixtures'!$A$2:$V$21,20,FALSE)</f>
        <v>9.5238095238095233E-2</v>
      </c>
      <c r="AW361" s="3">
        <f>VLOOKUP($C361,'Team Fixtures'!$A$2:$V$21,21,FALSE)</f>
        <v>-6.7226890756302518E-2</v>
      </c>
      <c r="AX361" s="3" t="str">
        <f>VLOOKUP($C361,'Team Fixtures'!$A$2:$V$21,22,FALSE)</f>
        <v>H</v>
      </c>
      <c r="AY361" s="22">
        <f t="shared" si="112"/>
        <v>3.7545278754879647</v>
      </c>
      <c r="AZ361" s="5">
        <f t="shared" si="113"/>
        <v>6.7275004687227913E-2</v>
      </c>
      <c r="BA361" s="20">
        <f t="shared" si="105"/>
        <v>3.8890778848624206</v>
      </c>
      <c r="BB361" s="15">
        <f t="shared" si="106"/>
        <v>12.750854713711057</v>
      </c>
    </row>
    <row r="362" spans="1:54" x14ac:dyDescent="0.25">
      <c r="A362" t="str">
        <f>'Players Full'!CU362</f>
        <v>Charlie Crew</v>
      </c>
      <c r="B362" t="str">
        <f>VLOOKUP(_xlfn.CONCAT('Players Full'!AK362,'Players Full'!BV362),'Players Summarised'!$A$1:$T$1000,20,0)</f>
        <v>MID</v>
      </c>
      <c r="C362" t="str">
        <f>VLOOKUP('Players Full'!CF362,Teams!$A$1:$G$21,6,0)</f>
        <v>Leeds</v>
      </c>
      <c r="D362">
        <f>'Players Full'!BD362/10</f>
        <v>4.5</v>
      </c>
      <c r="E362" s="10">
        <f>IFERROR(VLOOKUP($A362,'Starting Lineups'!$A$2:$C$510,3,FALSE),0)</f>
        <v>0</v>
      </c>
      <c r="F362" s="5" t="e">
        <f>VLOOKUP(A362,'Score &amp; Assist'!$A$1:$G$2000,6,0)</f>
        <v>#N/A</v>
      </c>
      <c r="G362" s="5" t="e">
        <f t="shared" si="95"/>
        <v>#N/A</v>
      </c>
      <c r="H362" s="5" t="e">
        <f t="shared" si="107"/>
        <v>#N/A</v>
      </c>
      <c r="I362" s="5" t="e">
        <f>VLOOKUP(A362,'Score &amp; Assist'!$A$1:$G$2000,7,0)</f>
        <v>#N/A</v>
      </c>
      <c r="J362" s="5" t="e">
        <f>VLOOKUP(A362,'Yellow Card'!$C$1:$E$987,3,0)</f>
        <v>#N/A</v>
      </c>
      <c r="K362" s="5">
        <f>VLOOKUP(C362,'Team Clean Sheet'!$C$2:$F$21,4,0)</f>
        <v>9.6004339179171949E-2</v>
      </c>
      <c r="L362" s="5">
        <f>VLOOKUP(C362,'Team Total Goals'!$D$2:$N$21,10,0)</f>
        <v>0.70960698689956325</v>
      </c>
      <c r="M362" s="5">
        <f>VLOOKUP(C362,'Team Total Goals'!$D$2:$N$21,11,0)</f>
        <v>0.25</v>
      </c>
      <c r="N362" s="5" t="e">
        <f>VLOOKUP(A362,'Goalkeeper Saves'!$D$2:$N$15,10,0)</f>
        <v>#N/A</v>
      </c>
      <c r="O362" s="5" t="e">
        <f>VLOOKUP(A362,'Goalkeeper Saves'!$D$2:$N$15,11,0)</f>
        <v>#N/A</v>
      </c>
      <c r="P362" s="5">
        <f>IF(B362="DEF",IFERROR(VLOOKUP(A362,'Defensive Contribution - DEF'!A360:H858,8,FALSE),'Defensive Contribution - DEF'!K$2),0)</f>
        <v>0</v>
      </c>
      <c r="Q362" s="5">
        <f>IF(B362="MID",IFERROR(VLOOKUP(A362,'Defensive Contribution - MID'!A$2:I$500,9,FALSE),'Defensive Contribution - MID'!L$2),0)</f>
        <v>0.3857500506789166</v>
      </c>
      <c r="R362" s="22">
        <f t="shared" si="108"/>
        <v>0</v>
      </c>
      <c r="S362" s="5">
        <f t="shared" si="96"/>
        <v>0</v>
      </c>
      <c r="T362" s="20">
        <f t="shared" si="97"/>
        <v>0</v>
      </c>
      <c r="U362" s="3">
        <f>VLOOKUP($C362,'Team Fixtures'!$A$2:$Q$21,2,FALSE)</f>
        <v>2.8011204481792715E-2</v>
      </c>
      <c r="V362" s="3">
        <f>VLOOKUP($C362,'Team Fixtures'!$A$2:$Q$21,4,FALSE)</f>
        <v>0.88924458672357831</v>
      </c>
      <c r="W362" s="3">
        <f>VLOOKUP($C362,'Team Fixtures'!$A$2:$Q$21,5,FALSE)</f>
        <v>-0.86123338224178558</v>
      </c>
      <c r="X362" s="3" t="str">
        <f>VLOOKUP($C362,'Team Fixtures'!$A$2:$Q$21,6,FALSE)</f>
        <v>A</v>
      </c>
      <c r="Y362" s="25">
        <f t="shared" si="98"/>
        <v>0</v>
      </c>
      <c r="Z362" s="3">
        <f>VLOOKUP($C362,'Team Fixtures'!$A$2:$Q$21,2,FALSE)</f>
        <v>2.8011204481792715E-2</v>
      </c>
      <c r="AA362" s="3">
        <f>VLOOKUP($C362,'Team Fixtures'!$A$2:$Q$21,8,FALSE)</f>
        <v>0.50125313283208017</v>
      </c>
      <c r="AB362" s="3">
        <f>VLOOKUP($C362,'Team Fixtures'!$A$2:$Q$21,9,FALSE)</f>
        <v>-0.47324192835028744</v>
      </c>
      <c r="AC362" s="3" t="str">
        <f>VLOOKUP($C362,'Team Fixtures'!$A$2:$Q$21,10,FALSE)</f>
        <v>H</v>
      </c>
      <c r="AD362" s="22">
        <f t="shared" si="109"/>
        <v>0</v>
      </c>
      <c r="AE362" s="5">
        <f t="shared" si="99"/>
        <v>0</v>
      </c>
      <c r="AF362" s="20">
        <f t="shared" si="100"/>
        <v>0</v>
      </c>
      <c r="AG362" s="3">
        <f>VLOOKUP($C362,'Team Fixtures'!$A$2:$Q$21,2,FALSE)</f>
        <v>2.8011204481792715E-2</v>
      </c>
      <c r="AH362" s="3">
        <f>VLOOKUP($C362,'Team Fixtures'!$A$2:$Q$21,12,FALSE)</f>
        <v>6.3492063492063489E-2</v>
      </c>
      <c r="AI362" s="3">
        <f>VLOOKUP($C362,'Team Fixtures'!$A$2:$Q$21,13,FALSE)</f>
        <v>-3.5480859010270774E-2</v>
      </c>
      <c r="AJ362" s="3" t="str">
        <f>VLOOKUP($C362,'Team Fixtures'!$A$2:$Q$21,14,FALSE)</f>
        <v>H</v>
      </c>
      <c r="AK362" s="22">
        <f t="shared" si="110"/>
        <v>0</v>
      </c>
      <c r="AL362" s="5">
        <f t="shared" si="101"/>
        <v>0</v>
      </c>
      <c r="AM362" s="20">
        <f t="shared" si="102"/>
        <v>0</v>
      </c>
      <c r="AN362" s="3">
        <f>VLOOKUP($C362,'Team Fixtures'!$A$2:$Q$21,2,FALSE)</f>
        <v>2.8011204481792715E-2</v>
      </c>
      <c r="AO362" s="3">
        <f>VLOOKUP($C362,'Team Fixtures'!$A$2:$Q$21,16,FALSE)</f>
        <v>4.5351473922902487E-2</v>
      </c>
      <c r="AP362" s="3">
        <f>VLOOKUP($C362,'Team Fixtures'!$A$2:$Q$21,17,FALSE)</f>
        <v>-1.7340269441109772E-2</v>
      </c>
      <c r="AQ362" s="3" t="str">
        <f>VLOOKUP($C362,'Team Fixtures'!$A$2:$V$21,18,FALSE)</f>
        <v>A</v>
      </c>
      <c r="AR362" s="22">
        <f t="shared" si="111"/>
        <v>0</v>
      </c>
      <c r="AS362" s="5">
        <f t="shared" si="103"/>
        <v>0</v>
      </c>
      <c r="AT362" s="20">
        <f t="shared" si="104"/>
        <v>0</v>
      </c>
      <c r="AU362" s="3">
        <f>VLOOKUP($C362,'Team Fixtures'!$A$2:$Q$21,2,FALSE)</f>
        <v>2.8011204481792715E-2</v>
      </c>
      <c r="AV362" s="3">
        <f>VLOOKUP($C362,'Team Fixtures'!$A$2:$V$21,20,FALSE)</f>
        <v>9.5238095238095233E-2</v>
      </c>
      <c r="AW362" s="3">
        <f>VLOOKUP($C362,'Team Fixtures'!$A$2:$V$21,21,FALSE)</f>
        <v>-6.7226890756302518E-2</v>
      </c>
      <c r="AX362" s="3" t="str">
        <f>VLOOKUP($C362,'Team Fixtures'!$A$2:$V$21,22,FALSE)</f>
        <v>H</v>
      </c>
      <c r="AY362" s="22">
        <f t="shared" si="112"/>
        <v>0</v>
      </c>
      <c r="AZ362" s="5">
        <f t="shared" si="113"/>
        <v>0</v>
      </c>
      <c r="BA362" s="20">
        <f t="shared" si="105"/>
        <v>0</v>
      </c>
      <c r="BB362" s="15">
        <f t="shared" si="106"/>
        <v>0</v>
      </c>
    </row>
    <row r="363" spans="1:54" x14ac:dyDescent="0.25">
      <c r="A363" t="str">
        <f>'Players Full'!CU363</f>
        <v>Joe Gelhardt</v>
      </c>
      <c r="B363" t="str">
        <f>VLOOKUP(_xlfn.CONCAT('Players Full'!AK363,'Players Full'!BV363),'Players Summarised'!$A$1:$T$1000,20,0)</f>
        <v>MID</v>
      </c>
      <c r="C363" t="str">
        <f>VLOOKUP('Players Full'!CF363,Teams!$A$1:$G$21,6,0)</f>
        <v>Leeds</v>
      </c>
      <c r="D363">
        <f>'Players Full'!BD363/10</f>
        <v>4.5</v>
      </c>
      <c r="E363" s="10">
        <f>IFERROR(VLOOKUP($A363,'Starting Lineups'!$A$2:$C$510,3,FALSE),0)</f>
        <v>0</v>
      </c>
      <c r="F363" s="5" t="e">
        <f>VLOOKUP(A363,'Score &amp; Assist'!$A$1:$G$2000,6,0)</f>
        <v>#N/A</v>
      </c>
      <c r="G363" s="5" t="e">
        <f t="shared" si="95"/>
        <v>#N/A</v>
      </c>
      <c r="H363" s="5" t="e">
        <f t="shared" si="107"/>
        <v>#N/A</v>
      </c>
      <c r="I363" s="5" t="e">
        <f>VLOOKUP(A363,'Score &amp; Assist'!$A$1:$G$2000,7,0)</f>
        <v>#N/A</v>
      </c>
      <c r="J363" s="5" t="e">
        <f>VLOOKUP(A363,'Yellow Card'!$C$1:$E$987,3,0)</f>
        <v>#N/A</v>
      </c>
      <c r="K363" s="5">
        <f>VLOOKUP(C363,'Team Clean Sheet'!$C$2:$F$21,4,0)</f>
        <v>9.6004339179171949E-2</v>
      </c>
      <c r="L363" s="5">
        <f>VLOOKUP(C363,'Team Total Goals'!$D$2:$N$21,10,0)</f>
        <v>0.70960698689956325</v>
      </c>
      <c r="M363" s="5">
        <f>VLOOKUP(C363,'Team Total Goals'!$D$2:$N$21,11,0)</f>
        <v>0.25</v>
      </c>
      <c r="N363" s="5" t="e">
        <f>VLOOKUP(A363,'Goalkeeper Saves'!$D$2:$N$15,10,0)</f>
        <v>#N/A</v>
      </c>
      <c r="O363" s="5" t="e">
        <f>VLOOKUP(A363,'Goalkeeper Saves'!$D$2:$N$15,11,0)</f>
        <v>#N/A</v>
      </c>
      <c r="P363" s="5">
        <f>IF(B363="DEF",IFERROR(VLOOKUP(A363,'Defensive Contribution - DEF'!A361:H859,8,FALSE),'Defensive Contribution - DEF'!K$2),0)</f>
        <v>0</v>
      </c>
      <c r="Q363" s="5">
        <f>IF(B363="MID",IFERROR(VLOOKUP(A363,'Defensive Contribution - MID'!A$2:I$500,9,FALSE),'Defensive Contribution - MID'!L$2),0)</f>
        <v>0.3857500506789166</v>
      </c>
      <c r="R363" s="22">
        <f t="shared" si="108"/>
        <v>0</v>
      </c>
      <c r="S363" s="5">
        <f t="shared" si="96"/>
        <v>0</v>
      </c>
      <c r="T363" s="20">
        <f t="shared" si="97"/>
        <v>0</v>
      </c>
      <c r="U363" s="3">
        <f>VLOOKUP($C363,'Team Fixtures'!$A$2:$Q$21,2,FALSE)</f>
        <v>2.8011204481792715E-2</v>
      </c>
      <c r="V363" s="3">
        <f>VLOOKUP($C363,'Team Fixtures'!$A$2:$Q$21,4,FALSE)</f>
        <v>0.88924458672357831</v>
      </c>
      <c r="W363" s="3">
        <f>VLOOKUP($C363,'Team Fixtures'!$A$2:$Q$21,5,FALSE)</f>
        <v>-0.86123338224178558</v>
      </c>
      <c r="X363" s="3" t="str">
        <f>VLOOKUP($C363,'Team Fixtures'!$A$2:$Q$21,6,FALSE)</f>
        <v>A</v>
      </c>
      <c r="Y363" s="25">
        <f t="shared" si="98"/>
        <v>0</v>
      </c>
      <c r="Z363" s="3">
        <f>VLOOKUP($C363,'Team Fixtures'!$A$2:$Q$21,2,FALSE)</f>
        <v>2.8011204481792715E-2</v>
      </c>
      <c r="AA363" s="3">
        <f>VLOOKUP($C363,'Team Fixtures'!$A$2:$Q$21,8,FALSE)</f>
        <v>0.50125313283208017</v>
      </c>
      <c r="AB363" s="3">
        <f>VLOOKUP($C363,'Team Fixtures'!$A$2:$Q$21,9,FALSE)</f>
        <v>-0.47324192835028744</v>
      </c>
      <c r="AC363" s="3" t="str">
        <f>VLOOKUP($C363,'Team Fixtures'!$A$2:$Q$21,10,FALSE)</f>
        <v>H</v>
      </c>
      <c r="AD363" s="22">
        <f t="shared" si="109"/>
        <v>0</v>
      </c>
      <c r="AE363" s="5">
        <f t="shared" si="99"/>
        <v>0</v>
      </c>
      <c r="AF363" s="20">
        <f t="shared" si="100"/>
        <v>0</v>
      </c>
      <c r="AG363" s="3">
        <f>VLOOKUP($C363,'Team Fixtures'!$A$2:$Q$21,2,FALSE)</f>
        <v>2.8011204481792715E-2</v>
      </c>
      <c r="AH363" s="3">
        <f>VLOOKUP($C363,'Team Fixtures'!$A$2:$Q$21,12,FALSE)</f>
        <v>6.3492063492063489E-2</v>
      </c>
      <c r="AI363" s="3">
        <f>VLOOKUP($C363,'Team Fixtures'!$A$2:$Q$21,13,FALSE)</f>
        <v>-3.5480859010270774E-2</v>
      </c>
      <c r="AJ363" s="3" t="str">
        <f>VLOOKUP($C363,'Team Fixtures'!$A$2:$Q$21,14,FALSE)</f>
        <v>H</v>
      </c>
      <c r="AK363" s="22">
        <f t="shared" si="110"/>
        <v>0</v>
      </c>
      <c r="AL363" s="5">
        <f t="shared" si="101"/>
        <v>0</v>
      </c>
      <c r="AM363" s="20">
        <f t="shared" si="102"/>
        <v>0</v>
      </c>
      <c r="AN363" s="3">
        <f>VLOOKUP($C363,'Team Fixtures'!$A$2:$Q$21,2,FALSE)</f>
        <v>2.8011204481792715E-2</v>
      </c>
      <c r="AO363" s="3">
        <f>VLOOKUP($C363,'Team Fixtures'!$A$2:$Q$21,16,FALSE)</f>
        <v>4.5351473922902487E-2</v>
      </c>
      <c r="AP363" s="3">
        <f>VLOOKUP($C363,'Team Fixtures'!$A$2:$Q$21,17,FALSE)</f>
        <v>-1.7340269441109772E-2</v>
      </c>
      <c r="AQ363" s="3" t="str">
        <f>VLOOKUP($C363,'Team Fixtures'!$A$2:$V$21,18,FALSE)</f>
        <v>A</v>
      </c>
      <c r="AR363" s="22">
        <f t="shared" si="111"/>
        <v>0</v>
      </c>
      <c r="AS363" s="5">
        <f t="shared" si="103"/>
        <v>0</v>
      </c>
      <c r="AT363" s="20">
        <f t="shared" si="104"/>
        <v>0</v>
      </c>
      <c r="AU363" s="3">
        <f>VLOOKUP($C363,'Team Fixtures'!$A$2:$Q$21,2,FALSE)</f>
        <v>2.8011204481792715E-2</v>
      </c>
      <c r="AV363" s="3">
        <f>VLOOKUP($C363,'Team Fixtures'!$A$2:$V$21,20,FALSE)</f>
        <v>9.5238095238095233E-2</v>
      </c>
      <c r="AW363" s="3">
        <f>VLOOKUP($C363,'Team Fixtures'!$A$2:$V$21,21,FALSE)</f>
        <v>-6.7226890756302518E-2</v>
      </c>
      <c r="AX363" s="3" t="str">
        <f>VLOOKUP($C363,'Team Fixtures'!$A$2:$V$21,22,FALSE)</f>
        <v>H</v>
      </c>
      <c r="AY363" s="22">
        <f t="shared" si="112"/>
        <v>0</v>
      </c>
      <c r="AZ363" s="5">
        <f t="shared" si="113"/>
        <v>0</v>
      </c>
      <c r="BA363" s="20">
        <f t="shared" si="105"/>
        <v>0</v>
      </c>
      <c r="BB363" s="15">
        <f t="shared" si="106"/>
        <v>0</v>
      </c>
    </row>
    <row r="364" spans="1:54" x14ac:dyDescent="0.25">
      <c r="A364" t="str">
        <f>'Players Full'!CU364</f>
        <v>Darko Gyabi</v>
      </c>
      <c r="B364" t="str">
        <f>VLOOKUP(_xlfn.CONCAT('Players Full'!AK364,'Players Full'!BV364),'Players Summarised'!$A$1:$T$1000,20,0)</f>
        <v>MID</v>
      </c>
      <c r="C364" t="str">
        <f>VLOOKUP('Players Full'!CF364,Teams!$A$1:$G$21,6,0)</f>
        <v>Leeds</v>
      </c>
      <c r="D364">
        <f>'Players Full'!BD364/10</f>
        <v>4.5</v>
      </c>
      <c r="E364" s="10">
        <f>IFERROR(VLOOKUP($A364,'Starting Lineups'!$A$2:$C$510,3,FALSE),0)</f>
        <v>0</v>
      </c>
      <c r="F364" s="5" t="e">
        <f>VLOOKUP(A364,'Score &amp; Assist'!$A$1:$G$2000,6,0)</f>
        <v>#N/A</v>
      </c>
      <c r="G364" s="5" t="e">
        <f t="shared" si="95"/>
        <v>#N/A</v>
      </c>
      <c r="H364" s="5" t="e">
        <f t="shared" si="107"/>
        <v>#N/A</v>
      </c>
      <c r="I364" s="5" t="e">
        <f>VLOOKUP(A364,'Score &amp; Assist'!$A$1:$G$2000,7,0)</f>
        <v>#N/A</v>
      </c>
      <c r="J364" s="5" t="e">
        <f>VLOOKUP(A364,'Yellow Card'!$C$1:$E$987,3,0)</f>
        <v>#N/A</v>
      </c>
      <c r="K364" s="5">
        <f>VLOOKUP(C364,'Team Clean Sheet'!$C$2:$F$21,4,0)</f>
        <v>9.6004339179171949E-2</v>
      </c>
      <c r="L364" s="5">
        <f>VLOOKUP(C364,'Team Total Goals'!$D$2:$N$21,10,0)</f>
        <v>0.70960698689956325</v>
      </c>
      <c r="M364" s="5">
        <f>VLOOKUP(C364,'Team Total Goals'!$D$2:$N$21,11,0)</f>
        <v>0.25</v>
      </c>
      <c r="N364" s="5" t="e">
        <f>VLOOKUP(A364,'Goalkeeper Saves'!$D$2:$N$15,10,0)</f>
        <v>#N/A</v>
      </c>
      <c r="O364" s="5" t="e">
        <f>VLOOKUP(A364,'Goalkeeper Saves'!$D$2:$N$15,11,0)</f>
        <v>#N/A</v>
      </c>
      <c r="P364" s="5">
        <f>IF(B364="DEF",IFERROR(VLOOKUP(A364,'Defensive Contribution - DEF'!A362:H860,8,FALSE),'Defensive Contribution - DEF'!K$2),0)</f>
        <v>0</v>
      </c>
      <c r="Q364" s="5">
        <f>IF(B364="MID",IFERROR(VLOOKUP(A364,'Defensive Contribution - MID'!A$2:I$500,9,FALSE),'Defensive Contribution - MID'!L$2),0)</f>
        <v>0.3857500506789166</v>
      </c>
      <c r="R364" s="22">
        <f t="shared" si="108"/>
        <v>0</v>
      </c>
      <c r="S364" s="5">
        <f t="shared" si="96"/>
        <v>0</v>
      </c>
      <c r="T364" s="20">
        <f t="shared" si="97"/>
        <v>0</v>
      </c>
      <c r="U364" s="3">
        <f>VLOOKUP($C364,'Team Fixtures'!$A$2:$Q$21,2,FALSE)</f>
        <v>2.8011204481792715E-2</v>
      </c>
      <c r="V364" s="3">
        <f>VLOOKUP($C364,'Team Fixtures'!$A$2:$Q$21,4,FALSE)</f>
        <v>0.88924458672357831</v>
      </c>
      <c r="W364" s="3">
        <f>VLOOKUP($C364,'Team Fixtures'!$A$2:$Q$21,5,FALSE)</f>
        <v>-0.86123338224178558</v>
      </c>
      <c r="X364" s="3" t="str">
        <f>VLOOKUP($C364,'Team Fixtures'!$A$2:$Q$21,6,FALSE)</f>
        <v>A</v>
      </c>
      <c r="Y364" s="25">
        <f t="shared" si="98"/>
        <v>0</v>
      </c>
      <c r="Z364" s="3">
        <f>VLOOKUP($C364,'Team Fixtures'!$A$2:$Q$21,2,FALSE)</f>
        <v>2.8011204481792715E-2</v>
      </c>
      <c r="AA364" s="3">
        <f>VLOOKUP($C364,'Team Fixtures'!$A$2:$Q$21,8,FALSE)</f>
        <v>0.50125313283208017</v>
      </c>
      <c r="AB364" s="3">
        <f>VLOOKUP($C364,'Team Fixtures'!$A$2:$Q$21,9,FALSE)</f>
        <v>-0.47324192835028744</v>
      </c>
      <c r="AC364" s="3" t="str">
        <f>VLOOKUP($C364,'Team Fixtures'!$A$2:$Q$21,10,FALSE)</f>
        <v>H</v>
      </c>
      <c r="AD364" s="22">
        <f t="shared" si="109"/>
        <v>0</v>
      </c>
      <c r="AE364" s="5">
        <f t="shared" si="99"/>
        <v>0</v>
      </c>
      <c r="AF364" s="20">
        <f t="shared" si="100"/>
        <v>0</v>
      </c>
      <c r="AG364" s="3">
        <f>VLOOKUP($C364,'Team Fixtures'!$A$2:$Q$21,2,FALSE)</f>
        <v>2.8011204481792715E-2</v>
      </c>
      <c r="AH364" s="3">
        <f>VLOOKUP($C364,'Team Fixtures'!$A$2:$Q$21,12,FALSE)</f>
        <v>6.3492063492063489E-2</v>
      </c>
      <c r="AI364" s="3">
        <f>VLOOKUP($C364,'Team Fixtures'!$A$2:$Q$21,13,FALSE)</f>
        <v>-3.5480859010270774E-2</v>
      </c>
      <c r="AJ364" s="3" t="str">
        <f>VLOOKUP($C364,'Team Fixtures'!$A$2:$Q$21,14,FALSE)</f>
        <v>H</v>
      </c>
      <c r="AK364" s="22">
        <f t="shared" si="110"/>
        <v>0</v>
      </c>
      <c r="AL364" s="5">
        <f t="shared" si="101"/>
        <v>0</v>
      </c>
      <c r="AM364" s="20">
        <f t="shared" si="102"/>
        <v>0</v>
      </c>
      <c r="AN364" s="3">
        <f>VLOOKUP($C364,'Team Fixtures'!$A$2:$Q$21,2,FALSE)</f>
        <v>2.8011204481792715E-2</v>
      </c>
      <c r="AO364" s="3">
        <f>VLOOKUP($C364,'Team Fixtures'!$A$2:$Q$21,16,FALSE)</f>
        <v>4.5351473922902487E-2</v>
      </c>
      <c r="AP364" s="3">
        <f>VLOOKUP($C364,'Team Fixtures'!$A$2:$Q$21,17,FALSE)</f>
        <v>-1.7340269441109772E-2</v>
      </c>
      <c r="AQ364" s="3" t="str">
        <f>VLOOKUP($C364,'Team Fixtures'!$A$2:$V$21,18,FALSE)</f>
        <v>A</v>
      </c>
      <c r="AR364" s="22">
        <f t="shared" si="111"/>
        <v>0</v>
      </c>
      <c r="AS364" s="5">
        <f t="shared" si="103"/>
        <v>0</v>
      </c>
      <c r="AT364" s="20">
        <f t="shared" si="104"/>
        <v>0</v>
      </c>
      <c r="AU364" s="3">
        <f>VLOOKUP($C364,'Team Fixtures'!$A$2:$Q$21,2,FALSE)</f>
        <v>2.8011204481792715E-2</v>
      </c>
      <c r="AV364" s="3">
        <f>VLOOKUP($C364,'Team Fixtures'!$A$2:$V$21,20,FALSE)</f>
        <v>9.5238095238095233E-2</v>
      </c>
      <c r="AW364" s="3">
        <f>VLOOKUP($C364,'Team Fixtures'!$A$2:$V$21,21,FALSE)</f>
        <v>-6.7226890756302518E-2</v>
      </c>
      <c r="AX364" s="3" t="str">
        <f>VLOOKUP($C364,'Team Fixtures'!$A$2:$V$21,22,FALSE)</f>
        <v>H</v>
      </c>
      <c r="AY364" s="22">
        <f t="shared" si="112"/>
        <v>0</v>
      </c>
      <c r="AZ364" s="5">
        <f t="shared" si="113"/>
        <v>0</v>
      </c>
      <c r="BA364" s="20">
        <f t="shared" si="105"/>
        <v>0</v>
      </c>
      <c r="BB364" s="15">
        <f t="shared" si="106"/>
        <v>0</v>
      </c>
    </row>
    <row r="365" spans="1:54" x14ac:dyDescent="0.25">
      <c r="A365" t="str">
        <f>'Players Full'!CU365</f>
        <v>Joel Piroe</v>
      </c>
      <c r="B365" t="str">
        <f>VLOOKUP(_xlfn.CONCAT('Players Full'!AK365,'Players Full'!BV365),'Players Summarised'!$A$1:$T$1000,20,0)</f>
        <v>FWD</v>
      </c>
      <c r="C365" t="str">
        <f>VLOOKUP('Players Full'!CF365,Teams!$A$1:$G$21,6,0)</f>
        <v>Leeds</v>
      </c>
      <c r="D365">
        <f>'Players Full'!BD365/10</f>
        <v>5.5</v>
      </c>
      <c r="E365" s="10">
        <f>IFERROR(VLOOKUP($A365,'Starting Lineups'!$A$2:$C$510,3,FALSE),0)</f>
        <v>1</v>
      </c>
      <c r="F365" s="5">
        <f>VLOOKUP(A365,'Score &amp; Assist'!$A$1:$G$2000,6,0)</f>
        <v>0.19047619047619047</v>
      </c>
      <c r="G365" s="5">
        <f t="shared" si="95"/>
        <v>0.01</v>
      </c>
      <c r="H365" s="5">
        <f t="shared" si="107"/>
        <v>0</v>
      </c>
      <c r="I365" s="5">
        <f>VLOOKUP(A365,'Score &amp; Assist'!$A$1:$G$2000,7,0)</f>
        <v>5.0125313283208017E-2</v>
      </c>
      <c r="J365" s="5">
        <f>VLOOKUP(A365,'Yellow Card'!$C$1:$E$987,3,0)</f>
        <v>0.17316017316017315</v>
      </c>
      <c r="K365" s="5">
        <f>VLOOKUP(C365,'Team Clean Sheet'!$C$2:$F$21,4,0)</f>
        <v>9.6004339179171949E-2</v>
      </c>
      <c r="L365" s="5">
        <f>VLOOKUP(C365,'Team Total Goals'!$D$2:$N$21,10,0)</f>
        <v>0.70960698689956325</v>
      </c>
      <c r="M365" s="5">
        <f>VLOOKUP(C365,'Team Total Goals'!$D$2:$N$21,11,0)</f>
        <v>0.25</v>
      </c>
      <c r="N365" s="5" t="e">
        <f>VLOOKUP(A365,'Goalkeeper Saves'!$D$2:$N$15,10,0)</f>
        <v>#N/A</v>
      </c>
      <c r="O365" s="5" t="e">
        <f>VLOOKUP(A365,'Goalkeeper Saves'!$D$2:$N$15,11,0)</f>
        <v>#N/A</v>
      </c>
      <c r="P365" s="5">
        <f>IF(B365="DEF",IFERROR(VLOOKUP(A365,'Defensive Contribution - DEF'!A363:H861,8,FALSE),'Defensive Contribution - DEF'!K$2),0)</f>
        <v>0</v>
      </c>
      <c r="Q365" s="5">
        <f>IF(B365="MID",IFERROR(VLOOKUP(A365,'Defensive Contribution - MID'!A$2:I$500,9,FALSE),'Defensive Contribution - MID'!L$2),0)</f>
        <v>0</v>
      </c>
      <c r="R365" s="22">
        <f t="shared" si="108"/>
        <v>2.7791205285942131</v>
      </c>
      <c r="S365" s="5">
        <f t="shared" si="96"/>
        <v>4.4331473073593086E-2</v>
      </c>
      <c r="T365" s="20">
        <f t="shared" si="97"/>
        <v>2.8677834747413993</v>
      </c>
      <c r="U365" s="3">
        <f>VLOOKUP($C365,'Team Fixtures'!$A$2:$Q$21,2,FALSE)</f>
        <v>2.8011204481792715E-2</v>
      </c>
      <c r="V365" s="3">
        <f>VLOOKUP($C365,'Team Fixtures'!$A$2:$Q$21,4,FALSE)</f>
        <v>0.88924458672357831</v>
      </c>
      <c r="W365" s="3">
        <f>VLOOKUP($C365,'Team Fixtures'!$A$2:$Q$21,5,FALSE)</f>
        <v>-0.86123338224178558</v>
      </c>
      <c r="X365" s="3" t="str">
        <f>VLOOKUP($C365,'Team Fixtures'!$A$2:$Q$21,6,FALSE)</f>
        <v>A</v>
      </c>
      <c r="Y365" s="25">
        <f t="shared" si="98"/>
        <v>0.95399565173838718</v>
      </c>
      <c r="Z365" s="3">
        <f>VLOOKUP($C365,'Team Fixtures'!$A$2:$Q$21,2,FALSE)</f>
        <v>2.8011204481792715E-2</v>
      </c>
      <c r="AA365" s="3">
        <f>VLOOKUP($C365,'Team Fixtures'!$A$2:$Q$21,8,FALSE)</f>
        <v>0.50125313283208017</v>
      </c>
      <c r="AB365" s="3">
        <f>VLOOKUP($C365,'Team Fixtures'!$A$2:$Q$21,9,FALSE)</f>
        <v>-0.47324192835028744</v>
      </c>
      <c r="AC365" s="3" t="str">
        <f>VLOOKUP($C365,'Team Fixtures'!$A$2:$Q$21,10,FALSE)</f>
        <v>H</v>
      </c>
      <c r="AD365" s="22">
        <f t="shared" si="109"/>
        <v>3.2320966216583789</v>
      </c>
      <c r="AE365" s="5">
        <f t="shared" si="99"/>
        <v>5.4986376734648387E-2</v>
      </c>
      <c r="AF365" s="20">
        <f t="shared" si="100"/>
        <v>3.3420693751276755</v>
      </c>
      <c r="AG365" s="3">
        <f>VLOOKUP($C365,'Team Fixtures'!$A$2:$Q$21,2,FALSE)</f>
        <v>2.8011204481792715E-2</v>
      </c>
      <c r="AH365" s="3">
        <f>VLOOKUP($C365,'Team Fixtures'!$A$2:$Q$21,12,FALSE)</f>
        <v>6.3492063492063489E-2</v>
      </c>
      <c r="AI365" s="3">
        <f>VLOOKUP($C365,'Team Fixtures'!$A$2:$Q$21,13,FALSE)</f>
        <v>-3.5480859010270774E-2</v>
      </c>
      <c r="AJ365" s="3" t="str">
        <f>VLOOKUP($C365,'Team Fixtures'!$A$2:$Q$21,14,FALSE)</f>
        <v>H</v>
      </c>
      <c r="AK365" s="22">
        <f t="shared" si="110"/>
        <v>3.2383609540081397</v>
      </c>
      <c r="AL365" s="5">
        <f t="shared" si="101"/>
        <v>5.5133726360179464E-2</v>
      </c>
      <c r="AM365" s="20">
        <f t="shared" si="102"/>
        <v>3.3486284067284986</v>
      </c>
      <c r="AN365" s="3">
        <f>VLOOKUP($C365,'Team Fixtures'!$A$2:$Q$21,2,FALSE)</f>
        <v>2.8011204481792715E-2</v>
      </c>
      <c r="AO365" s="3">
        <f>VLOOKUP($C365,'Team Fixtures'!$A$2:$Q$21,16,FALSE)</f>
        <v>4.5351473922902487E-2</v>
      </c>
      <c r="AP365" s="3">
        <f>VLOOKUP($C365,'Team Fixtures'!$A$2:$Q$21,17,FALSE)</f>
        <v>-1.7340269441109772E-2</v>
      </c>
      <c r="AQ365" s="3" t="str">
        <f>VLOOKUP($C365,'Team Fixtures'!$A$2:$V$21,18,FALSE)</f>
        <v>A</v>
      </c>
      <c r="AR365" s="22">
        <f t="shared" si="111"/>
        <v>2.7911965839963706</v>
      </c>
      <c r="AS365" s="5">
        <f t="shared" si="103"/>
        <v>4.4615526048762635E-2</v>
      </c>
      <c r="AT365" s="20">
        <f t="shared" si="104"/>
        <v>2.8804276360938958</v>
      </c>
      <c r="AU365" s="3">
        <f>VLOOKUP($C365,'Team Fixtures'!$A$2:$Q$21,2,FALSE)</f>
        <v>2.8011204481792715E-2</v>
      </c>
      <c r="AV365" s="3">
        <f>VLOOKUP($C365,'Team Fixtures'!$A$2:$V$21,20,FALSE)</f>
        <v>9.5238095238095233E-2</v>
      </c>
      <c r="AW365" s="3">
        <f>VLOOKUP($C365,'Team Fixtures'!$A$2:$V$21,21,FALSE)</f>
        <v>-6.7226890756302518E-2</v>
      </c>
      <c r="AX365" s="3" t="str">
        <f>VLOOKUP($C365,'Team Fixtures'!$A$2:$V$21,22,FALSE)</f>
        <v>H</v>
      </c>
      <c r="AY365" s="22">
        <f t="shared" si="112"/>
        <v>3.2379066703644548</v>
      </c>
      <c r="AZ365" s="5">
        <f t="shared" si="113"/>
        <v>5.5123040700312709E-2</v>
      </c>
      <c r="BA365" s="20">
        <f t="shared" si="105"/>
        <v>3.3481527517650802</v>
      </c>
      <c r="BB365" s="15">
        <f t="shared" si="106"/>
        <v>10.976078628867548</v>
      </c>
    </row>
    <row r="366" spans="1:54" x14ac:dyDescent="0.25">
      <c r="A366" t="str">
        <f>'Players Full'!CU366</f>
        <v>Patrick Bamford</v>
      </c>
      <c r="B366" t="str">
        <f>VLOOKUP(_xlfn.CONCAT('Players Full'!AK366,'Players Full'!BV366),'Players Summarised'!$A$1:$T$1000,20,0)</f>
        <v>FWD</v>
      </c>
      <c r="C366" t="str">
        <f>VLOOKUP('Players Full'!CF366,Teams!$A$1:$G$21,6,0)</f>
        <v>Leeds</v>
      </c>
      <c r="D366">
        <f>'Players Full'!BD366/10</f>
        <v>5</v>
      </c>
      <c r="E366" s="10">
        <f>IFERROR(VLOOKUP($A366,'Starting Lineups'!$A$2:$C$510,3,FALSE),0)</f>
        <v>0</v>
      </c>
      <c r="F366" s="5" t="e">
        <f>VLOOKUP(A366,'Score &amp; Assist'!$A$1:$G$2000,6,0)</f>
        <v>#N/A</v>
      </c>
      <c r="G366" s="5" t="e">
        <f t="shared" si="95"/>
        <v>#N/A</v>
      </c>
      <c r="H366" s="5" t="e">
        <f t="shared" si="107"/>
        <v>#N/A</v>
      </c>
      <c r="I366" s="5" t="e">
        <f>VLOOKUP(A366,'Score &amp; Assist'!$A$1:$G$2000,7,0)</f>
        <v>#N/A</v>
      </c>
      <c r="J366" s="5" t="e">
        <f>VLOOKUP(A366,'Yellow Card'!$C$1:$E$987,3,0)</f>
        <v>#N/A</v>
      </c>
      <c r="K366" s="5">
        <f>VLOOKUP(C366,'Team Clean Sheet'!$C$2:$F$21,4,0)</f>
        <v>9.6004339179171949E-2</v>
      </c>
      <c r="L366" s="5">
        <f>VLOOKUP(C366,'Team Total Goals'!$D$2:$N$21,10,0)</f>
        <v>0.70960698689956325</v>
      </c>
      <c r="M366" s="5">
        <f>VLOOKUP(C366,'Team Total Goals'!$D$2:$N$21,11,0)</f>
        <v>0.25</v>
      </c>
      <c r="N366" s="5" t="e">
        <f>VLOOKUP(A366,'Goalkeeper Saves'!$D$2:$N$15,10,0)</f>
        <v>#N/A</v>
      </c>
      <c r="O366" s="5" t="e">
        <f>VLOOKUP(A366,'Goalkeeper Saves'!$D$2:$N$15,11,0)</f>
        <v>#N/A</v>
      </c>
      <c r="P366" s="5">
        <f>IF(B366="DEF",IFERROR(VLOOKUP(A366,'Defensive Contribution - DEF'!A364:H862,8,FALSE),'Defensive Contribution - DEF'!K$2),0)</f>
        <v>0</v>
      </c>
      <c r="Q366" s="5">
        <f>IF(B366="MID",IFERROR(VLOOKUP(A366,'Defensive Contribution - MID'!A$2:I$500,9,FALSE),'Defensive Contribution - MID'!L$2),0)</f>
        <v>0</v>
      </c>
      <c r="R366" s="22">
        <f t="shared" si="108"/>
        <v>0</v>
      </c>
      <c r="S366" s="5">
        <f t="shared" si="96"/>
        <v>0</v>
      </c>
      <c r="T366" s="20">
        <f t="shared" si="97"/>
        <v>0</v>
      </c>
      <c r="U366" s="3">
        <f>VLOOKUP($C366,'Team Fixtures'!$A$2:$Q$21,2,FALSE)</f>
        <v>2.8011204481792715E-2</v>
      </c>
      <c r="V366" s="3">
        <f>VLOOKUP($C366,'Team Fixtures'!$A$2:$Q$21,4,FALSE)</f>
        <v>0.88924458672357831</v>
      </c>
      <c r="W366" s="3">
        <f>VLOOKUP($C366,'Team Fixtures'!$A$2:$Q$21,5,FALSE)</f>
        <v>-0.86123338224178558</v>
      </c>
      <c r="X366" s="3" t="str">
        <f>VLOOKUP($C366,'Team Fixtures'!$A$2:$Q$21,6,FALSE)</f>
        <v>A</v>
      </c>
      <c r="Y366" s="25">
        <f t="shared" si="98"/>
        <v>0</v>
      </c>
      <c r="Z366" s="3">
        <f>VLOOKUP($C366,'Team Fixtures'!$A$2:$Q$21,2,FALSE)</f>
        <v>2.8011204481792715E-2</v>
      </c>
      <c r="AA366" s="3">
        <f>VLOOKUP($C366,'Team Fixtures'!$A$2:$Q$21,8,FALSE)</f>
        <v>0.50125313283208017</v>
      </c>
      <c r="AB366" s="3">
        <f>VLOOKUP($C366,'Team Fixtures'!$A$2:$Q$21,9,FALSE)</f>
        <v>-0.47324192835028744</v>
      </c>
      <c r="AC366" s="3" t="str">
        <f>VLOOKUP($C366,'Team Fixtures'!$A$2:$Q$21,10,FALSE)</f>
        <v>H</v>
      </c>
      <c r="AD366" s="22">
        <f t="shared" si="109"/>
        <v>0</v>
      </c>
      <c r="AE366" s="5">
        <f t="shared" si="99"/>
        <v>0</v>
      </c>
      <c r="AF366" s="20">
        <f t="shared" si="100"/>
        <v>0</v>
      </c>
      <c r="AG366" s="3">
        <f>VLOOKUP($C366,'Team Fixtures'!$A$2:$Q$21,2,FALSE)</f>
        <v>2.8011204481792715E-2</v>
      </c>
      <c r="AH366" s="3">
        <f>VLOOKUP($C366,'Team Fixtures'!$A$2:$Q$21,12,FALSE)</f>
        <v>6.3492063492063489E-2</v>
      </c>
      <c r="AI366" s="3">
        <f>VLOOKUP($C366,'Team Fixtures'!$A$2:$Q$21,13,FALSE)</f>
        <v>-3.5480859010270774E-2</v>
      </c>
      <c r="AJ366" s="3" t="str">
        <f>VLOOKUP($C366,'Team Fixtures'!$A$2:$Q$21,14,FALSE)</f>
        <v>H</v>
      </c>
      <c r="AK366" s="22">
        <f t="shared" si="110"/>
        <v>0</v>
      </c>
      <c r="AL366" s="5">
        <f t="shared" si="101"/>
        <v>0</v>
      </c>
      <c r="AM366" s="20">
        <f t="shared" si="102"/>
        <v>0</v>
      </c>
      <c r="AN366" s="3">
        <f>VLOOKUP($C366,'Team Fixtures'!$A$2:$Q$21,2,FALSE)</f>
        <v>2.8011204481792715E-2</v>
      </c>
      <c r="AO366" s="3">
        <f>VLOOKUP($C366,'Team Fixtures'!$A$2:$Q$21,16,FALSE)</f>
        <v>4.5351473922902487E-2</v>
      </c>
      <c r="AP366" s="3">
        <f>VLOOKUP($C366,'Team Fixtures'!$A$2:$Q$21,17,FALSE)</f>
        <v>-1.7340269441109772E-2</v>
      </c>
      <c r="AQ366" s="3" t="str">
        <f>VLOOKUP($C366,'Team Fixtures'!$A$2:$V$21,18,FALSE)</f>
        <v>A</v>
      </c>
      <c r="AR366" s="22">
        <f t="shared" si="111"/>
        <v>0</v>
      </c>
      <c r="AS366" s="5">
        <f t="shared" si="103"/>
        <v>0</v>
      </c>
      <c r="AT366" s="20">
        <f t="shared" si="104"/>
        <v>0</v>
      </c>
      <c r="AU366" s="3">
        <f>VLOOKUP($C366,'Team Fixtures'!$A$2:$Q$21,2,FALSE)</f>
        <v>2.8011204481792715E-2</v>
      </c>
      <c r="AV366" s="3">
        <f>VLOOKUP($C366,'Team Fixtures'!$A$2:$V$21,20,FALSE)</f>
        <v>9.5238095238095233E-2</v>
      </c>
      <c r="AW366" s="3">
        <f>VLOOKUP($C366,'Team Fixtures'!$A$2:$V$21,21,FALSE)</f>
        <v>-6.7226890756302518E-2</v>
      </c>
      <c r="AX366" s="3" t="str">
        <f>VLOOKUP($C366,'Team Fixtures'!$A$2:$V$21,22,FALSE)</f>
        <v>H</v>
      </c>
      <c r="AY366" s="22">
        <f t="shared" si="112"/>
        <v>0</v>
      </c>
      <c r="AZ366" s="5">
        <f t="shared" si="113"/>
        <v>0</v>
      </c>
      <c r="BA366" s="20">
        <f t="shared" si="105"/>
        <v>0</v>
      </c>
      <c r="BB366" s="15">
        <f t="shared" si="106"/>
        <v>0</v>
      </c>
    </row>
    <row r="367" spans="1:54" x14ac:dyDescent="0.25">
      <c r="A367" t="str">
        <f>'Players Full'!CU367</f>
        <v>Mateo Joseph FernÃ¡ndez-Regatillo</v>
      </c>
      <c r="B367" t="str">
        <f>VLOOKUP(_xlfn.CONCAT('Players Full'!AK367,'Players Full'!BV367),'Players Summarised'!$A$1:$T$1000,20,0)</f>
        <v>FWD</v>
      </c>
      <c r="C367" t="str">
        <f>VLOOKUP('Players Full'!CF367,Teams!$A$1:$G$21,6,0)</f>
        <v>Leeds</v>
      </c>
      <c r="D367">
        <f>'Players Full'!BD367/10</f>
        <v>5</v>
      </c>
      <c r="E367" s="10">
        <f>IFERROR(VLOOKUP($A367,'Starting Lineups'!$A$2:$C$510,3,FALSE),0)</f>
        <v>0</v>
      </c>
      <c r="F367" s="5" t="e">
        <f>VLOOKUP(A367,'Score &amp; Assist'!$A$1:$G$2000,6,0)</f>
        <v>#N/A</v>
      </c>
      <c r="G367" s="5" t="e">
        <f t="shared" si="95"/>
        <v>#N/A</v>
      </c>
      <c r="H367" s="5" t="e">
        <f t="shared" si="107"/>
        <v>#N/A</v>
      </c>
      <c r="I367" s="5" t="e">
        <f>VLOOKUP(A367,'Score &amp; Assist'!$A$1:$G$2000,7,0)</f>
        <v>#N/A</v>
      </c>
      <c r="J367" s="5" t="e">
        <f>VLOOKUP(A367,'Yellow Card'!$C$1:$E$987,3,0)</f>
        <v>#N/A</v>
      </c>
      <c r="K367" s="5">
        <f>VLOOKUP(C367,'Team Clean Sheet'!$C$2:$F$21,4,0)</f>
        <v>9.6004339179171949E-2</v>
      </c>
      <c r="L367" s="5">
        <f>VLOOKUP(C367,'Team Total Goals'!$D$2:$N$21,10,0)</f>
        <v>0.70960698689956325</v>
      </c>
      <c r="M367" s="5">
        <f>VLOOKUP(C367,'Team Total Goals'!$D$2:$N$21,11,0)</f>
        <v>0.25</v>
      </c>
      <c r="N367" s="5" t="e">
        <f>VLOOKUP(A367,'Goalkeeper Saves'!$D$2:$N$15,10,0)</f>
        <v>#N/A</v>
      </c>
      <c r="O367" s="5" t="e">
        <f>VLOOKUP(A367,'Goalkeeper Saves'!$D$2:$N$15,11,0)</f>
        <v>#N/A</v>
      </c>
      <c r="P367" s="5">
        <f>IF(B367="DEF",IFERROR(VLOOKUP(A367,'Defensive Contribution - DEF'!A365:H863,8,FALSE),'Defensive Contribution - DEF'!K$2),0)</f>
        <v>0</v>
      </c>
      <c r="Q367" s="5">
        <f>IF(B367="MID",IFERROR(VLOOKUP(A367,'Defensive Contribution - MID'!A$2:I$500,9,FALSE),'Defensive Contribution - MID'!L$2),0)</f>
        <v>0</v>
      </c>
      <c r="R367" s="22">
        <f t="shared" si="108"/>
        <v>0</v>
      </c>
      <c r="S367" s="5">
        <f t="shared" si="96"/>
        <v>0</v>
      </c>
      <c r="T367" s="20">
        <f t="shared" si="97"/>
        <v>0</v>
      </c>
      <c r="U367" s="3">
        <f>VLOOKUP($C367,'Team Fixtures'!$A$2:$Q$21,2,FALSE)</f>
        <v>2.8011204481792715E-2</v>
      </c>
      <c r="V367" s="3">
        <f>VLOOKUP($C367,'Team Fixtures'!$A$2:$Q$21,4,FALSE)</f>
        <v>0.88924458672357831</v>
      </c>
      <c r="W367" s="3">
        <f>VLOOKUP($C367,'Team Fixtures'!$A$2:$Q$21,5,FALSE)</f>
        <v>-0.86123338224178558</v>
      </c>
      <c r="X367" s="3" t="str">
        <f>VLOOKUP($C367,'Team Fixtures'!$A$2:$Q$21,6,FALSE)</f>
        <v>A</v>
      </c>
      <c r="Y367" s="25">
        <f t="shared" si="98"/>
        <v>0</v>
      </c>
      <c r="Z367" s="3">
        <f>VLOOKUP($C367,'Team Fixtures'!$A$2:$Q$21,2,FALSE)</f>
        <v>2.8011204481792715E-2</v>
      </c>
      <c r="AA367" s="3">
        <f>VLOOKUP($C367,'Team Fixtures'!$A$2:$Q$21,8,FALSE)</f>
        <v>0.50125313283208017</v>
      </c>
      <c r="AB367" s="3">
        <f>VLOOKUP($C367,'Team Fixtures'!$A$2:$Q$21,9,FALSE)</f>
        <v>-0.47324192835028744</v>
      </c>
      <c r="AC367" s="3" t="str">
        <f>VLOOKUP($C367,'Team Fixtures'!$A$2:$Q$21,10,FALSE)</f>
        <v>H</v>
      </c>
      <c r="AD367" s="22">
        <f t="shared" si="109"/>
        <v>0</v>
      </c>
      <c r="AE367" s="5">
        <f t="shared" si="99"/>
        <v>0</v>
      </c>
      <c r="AF367" s="20">
        <f t="shared" si="100"/>
        <v>0</v>
      </c>
      <c r="AG367" s="3">
        <f>VLOOKUP($C367,'Team Fixtures'!$A$2:$Q$21,2,FALSE)</f>
        <v>2.8011204481792715E-2</v>
      </c>
      <c r="AH367" s="3">
        <f>VLOOKUP($C367,'Team Fixtures'!$A$2:$Q$21,12,FALSE)</f>
        <v>6.3492063492063489E-2</v>
      </c>
      <c r="AI367" s="3">
        <f>VLOOKUP($C367,'Team Fixtures'!$A$2:$Q$21,13,FALSE)</f>
        <v>-3.5480859010270774E-2</v>
      </c>
      <c r="AJ367" s="3" t="str">
        <f>VLOOKUP($C367,'Team Fixtures'!$A$2:$Q$21,14,FALSE)</f>
        <v>H</v>
      </c>
      <c r="AK367" s="22">
        <f t="shared" si="110"/>
        <v>0</v>
      </c>
      <c r="AL367" s="5">
        <f t="shared" si="101"/>
        <v>0</v>
      </c>
      <c r="AM367" s="20">
        <f t="shared" si="102"/>
        <v>0</v>
      </c>
      <c r="AN367" s="3">
        <f>VLOOKUP($C367,'Team Fixtures'!$A$2:$Q$21,2,FALSE)</f>
        <v>2.8011204481792715E-2</v>
      </c>
      <c r="AO367" s="3">
        <f>VLOOKUP($C367,'Team Fixtures'!$A$2:$Q$21,16,FALSE)</f>
        <v>4.5351473922902487E-2</v>
      </c>
      <c r="AP367" s="3">
        <f>VLOOKUP($C367,'Team Fixtures'!$A$2:$Q$21,17,FALSE)</f>
        <v>-1.7340269441109772E-2</v>
      </c>
      <c r="AQ367" s="3" t="str">
        <f>VLOOKUP($C367,'Team Fixtures'!$A$2:$V$21,18,FALSE)</f>
        <v>A</v>
      </c>
      <c r="AR367" s="22">
        <f t="shared" si="111"/>
        <v>0</v>
      </c>
      <c r="AS367" s="5">
        <f t="shared" si="103"/>
        <v>0</v>
      </c>
      <c r="AT367" s="20">
        <f t="shared" si="104"/>
        <v>0</v>
      </c>
      <c r="AU367" s="3">
        <f>VLOOKUP($C367,'Team Fixtures'!$A$2:$Q$21,2,FALSE)</f>
        <v>2.8011204481792715E-2</v>
      </c>
      <c r="AV367" s="3">
        <f>VLOOKUP($C367,'Team Fixtures'!$A$2:$V$21,20,FALSE)</f>
        <v>9.5238095238095233E-2</v>
      </c>
      <c r="AW367" s="3">
        <f>VLOOKUP($C367,'Team Fixtures'!$A$2:$V$21,21,FALSE)</f>
        <v>-6.7226890756302518E-2</v>
      </c>
      <c r="AX367" s="3" t="str">
        <f>VLOOKUP($C367,'Team Fixtures'!$A$2:$V$21,22,FALSE)</f>
        <v>H</v>
      </c>
      <c r="AY367" s="22">
        <f t="shared" si="112"/>
        <v>0</v>
      </c>
      <c r="AZ367" s="5">
        <f t="shared" si="113"/>
        <v>0</v>
      </c>
      <c r="BA367" s="20">
        <f t="shared" si="105"/>
        <v>0</v>
      </c>
      <c r="BB367" s="15">
        <f t="shared" si="106"/>
        <v>0</v>
      </c>
    </row>
    <row r="368" spans="1:54" x14ac:dyDescent="0.25">
      <c r="A368" t="str">
        <f>'Players Full'!CU368</f>
        <v>Lukas Nmecha</v>
      </c>
      <c r="B368" t="str">
        <f>VLOOKUP(_xlfn.CONCAT('Players Full'!AK368,'Players Full'!BV368),'Players Summarised'!$A$1:$T$1000,20,0)</f>
        <v>FWD</v>
      </c>
      <c r="C368" t="str">
        <f>VLOOKUP('Players Full'!CF368,Teams!$A$1:$G$21,6,0)</f>
        <v>Leeds</v>
      </c>
      <c r="D368">
        <f>'Players Full'!BD368/10</f>
        <v>5</v>
      </c>
      <c r="E368" s="10">
        <f>IFERROR(VLOOKUP($A368,'Starting Lineups'!$A$2:$C$510,3,FALSE),0)</f>
        <v>0</v>
      </c>
      <c r="F368" s="5">
        <f>VLOOKUP(A368,'Score &amp; Assist'!$A$1:$G$2000,6,0)</f>
        <v>0.15873015873015872</v>
      </c>
      <c r="G368" s="5">
        <f t="shared" si="95"/>
        <v>0.01</v>
      </c>
      <c r="H368" s="5">
        <f t="shared" si="107"/>
        <v>0</v>
      </c>
      <c r="I368" s="5">
        <f>VLOOKUP(A368,'Score &amp; Assist'!$A$1:$G$2000,7,0)</f>
        <v>5.6022408963585429E-2</v>
      </c>
      <c r="J368" s="5">
        <f>VLOOKUP(A368,'Yellow Card'!$C$1:$E$987,3,0)</f>
        <v>0.21164021164021163</v>
      </c>
      <c r="K368" s="5">
        <f>VLOOKUP(C368,'Team Clean Sheet'!$C$2:$F$21,4,0)</f>
        <v>9.6004339179171949E-2</v>
      </c>
      <c r="L368" s="5">
        <f>VLOOKUP(C368,'Team Total Goals'!$D$2:$N$21,10,0)</f>
        <v>0.70960698689956325</v>
      </c>
      <c r="M368" s="5">
        <f>VLOOKUP(C368,'Team Total Goals'!$D$2:$N$21,11,0)</f>
        <v>0.25</v>
      </c>
      <c r="N368" s="5" t="e">
        <f>VLOOKUP(A368,'Goalkeeper Saves'!$D$2:$N$15,10,0)</f>
        <v>#N/A</v>
      </c>
      <c r="O368" s="5" t="e">
        <f>VLOOKUP(A368,'Goalkeeper Saves'!$D$2:$N$15,11,0)</f>
        <v>#N/A</v>
      </c>
      <c r="P368" s="5">
        <f>IF(B368="DEF",IFERROR(VLOOKUP(A368,'Defensive Contribution - DEF'!A366:H864,8,FALSE),'Defensive Contribution - DEF'!K$2),0)</f>
        <v>0</v>
      </c>
      <c r="Q368" s="5">
        <f>IF(B368="MID",IFERROR(VLOOKUP(A368,'Defensive Contribution - MID'!A$2:I$500,9,FALSE),'Defensive Contribution - MID'!L$2),0)</f>
        <v>0</v>
      </c>
      <c r="R368" s="22">
        <f t="shared" si="108"/>
        <v>0</v>
      </c>
      <c r="S368" s="5">
        <f t="shared" si="96"/>
        <v>0</v>
      </c>
      <c r="T368" s="20">
        <f t="shared" si="97"/>
        <v>0</v>
      </c>
      <c r="U368" s="3">
        <f>VLOOKUP($C368,'Team Fixtures'!$A$2:$Q$21,2,FALSE)</f>
        <v>2.8011204481792715E-2</v>
      </c>
      <c r="V368" s="3">
        <f>VLOOKUP($C368,'Team Fixtures'!$A$2:$Q$21,4,FALSE)</f>
        <v>0.88924458672357831</v>
      </c>
      <c r="W368" s="3">
        <f>VLOOKUP($C368,'Team Fixtures'!$A$2:$Q$21,5,FALSE)</f>
        <v>-0.86123338224178558</v>
      </c>
      <c r="X368" s="3" t="str">
        <f>VLOOKUP($C368,'Team Fixtures'!$A$2:$Q$21,6,FALSE)</f>
        <v>A</v>
      </c>
      <c r="Y368" s="25">
        <f t="shared" si="98"/>
        <v>0</v>
      </c>
      <c r="Z368" s="3">
        <f>VLOOKUP($C368,'Team Fixtures'!$A$2:$Q$21,2,FALSE)</f>
        <v>2.8011204481792715E-2</v>
      </c>
      <c r="AA368" s="3">
        <f>VLOOKUP($C368,'Team Fixtures'!$A$2:$Q$21,8,FALSE)</f>
        <v>0.50125313283208017</v>
      </c>
      <c r="AB368" s="3">
        <f>VLOOKUP($C368,'Team Fixtures'!$A$2:$Q$21,9,FALSE)</f>
        <v>-0.47324192835028744</v>
      </c>
      <c r="AC368" s="3" t="str">
        <f>VLOOKUP($C368,'Team Fixtures'!$A$2:$Q$21,10,FALSE)</f>
        <v>H</v>
      </c>
      <c r="AD368" s="22">
        <f t="shared" si="109"/>
        <v>0</v>
      </c>
      <c r="AE368" s="5">
        <f t="shared" si="99"/>
        <v>0</v>
      </c>
      <c r="AF368" s="20">
        <f t="shared" si="100"/>
        <v>0</v>
      </c>
      <c r="AG368" s="3">
        <f>VLOOKUP($C368,'Team Fixtures'!$A$2:$Q$21,2,FALSE)</f>
        <v>2.8011204481792715E-2</v>
      </c>
      <c r="AH368" s="3">
        <f>VLOOKUP($C368,'Team Fixtures'!$A$2:$Q$21,12,FALSE)</f>
        <v>6.3492063492063489E-2</v>
      </c>
      <c r="AI368" s="3">
        <f>VLOOKUP($C368,'Team Fixtures'!$A$2:$Q$21,13,FALSE)</f>
        <v>-3.5480859010270774E-2</v>
      </c>
      <c r="AJ368" s="3" t="str">
        <f>VLOOKUP($C368,'Team Fixtures'!$A$2:$Q$21,14,FALSE)</f>
        <v>H</v>
      </c>
      <c r="AK368" s="22">
        <f t="shared" si="110"/>
        <v>0</v>
      </c>
      <c r="AL368" s="5">
        <f t="shared" si="101"/>
        <v>0</v>
      </c>
      <c r="AM368" s="20">
        <f t="shared" si="102"/>
        <v>0</v>
      </c>
      <c r="AN368" s="3">
        <f>VLOOKUP($C368,'Team Fixtures'!$A$2:$Q$21,2,FALSE)</f>
        <v>2.8011204481792715E-2</v>
      </c>
      <c r="AO368" s="3">
        <f>VLOOKUP($C368,'Team Fixtures'!$A$2:$Q$21,16,FALSE)</f>
        <v>4.5351473922902487E-2</v>
      </c>
      <c r="AP368" s="3">
        <f>VLOOKUP($C368,'Team Fixtures'!$A$2:$Q$21,17,FALSE)</f>
        <v>-1.7340269441109772E-2</v>
      </c>
      <c r="AQ368" s="3" t="str">
        <f>VLOOKUP($C368,'Team Fixtures'!$A$2:$V$21,18,FALSE)</f>
        <v>A</v>
      </c>
      <c r="AR368" s="22">
        <f t="shared" si="111"/>
        <v>0</v>
      </c>
      <c r="AS368" s="5">
        <f t="shared" si="103"/>
        <v>0</v>
      </c>
      <c r="AT368" s="20">
        <f t="shared" si="104"/>
        <v>0</v>
      </c>
      <c r="AU368" s="3">
        <f>VLOOKUP($C368,'Team Fixtures'!$A$2:$Q$21,2,FALSE)</f>
        <v>2.8011204481792715E-2</v>
      </c>
      <c r="AV368" s="3">
        <f>VLOOKUP($C368,'Team Fixtures'!$A$2:$V$21,20,FALSE)</f>
        <v>9.5238095238095233E-2</v>
      </c>
      <c r="AW368" s="3">
        <f>VLOOKUP($C368,'Team Fixtures'!$A$2:$V$21,21,FALSE)</f>
        <v>-6.7226890756302518E-2</v>
      </c>
      <c r="AX368" s="3" t="str">
        <f>VLOOKUP($C368,'Team Fixtures'!$A$2:$V$21,22,FALSE)</f>
        <v>H</v>
      </c>
      <c r="AY368" s="22">
        <f t="shared" si="112"/>
        <v>0</v>
      </c>
      <c r="AZ368" s="5">
        <f t="shared" si="113"/>
        <v>0</v>
      </c>
      <c r="BA368" s="20">
        <f t="shared" si="105"/>
        <v>0</v>
      </c>
      <c r="BB368" s="15">
        <f t="shared" si="106"/>
        <v>0</v>
      </c>
    </row>
    <row r="369" spans="1:54" x14ac:dyDescent="0.25">
      <c r="A369" t="str">
        <f>'Players Full'!CU369</f>
        <v>Sean Longstaff</v>
      </c>
      <c r="B369" t="str">
        <f>VLOOKUP(_xlfn.CONCAT('Players Full'!AK369,'Players Full'!BV369),'Players Summarised'!$A$1:$T$1000,20,0)</f>
        <v>MID</v>
      </c>
      <c r="C369" t="str">
        <f>VLOOKUP('Players Full'!CF369,Teams!$A$1:$G$21,6,0)</f>
        <v>Leeds</v>
      </c>
      <c r="D369">
        <f>'Players Full'!BD369/10</f>
        <v>5</v>
      </c>
      <c r="E369" s="10">
        <f>IFERROR(VLOOKUP($A369,'Starting Lineups'!$A$2:$C$510,3,FALSE),0)</f>
        <v>0</v>
      </c>
      <c r="F369" s="5">
        <f>VLOOKUP(A369,'Score &amp; Assist'!$A$1:$G$2000,6,0)</f>
        <v>5.6022408963585429E-2</v>
      </c>
      <c r="G369" s="5">
        <f t="shared" si="95"/>
        <v>0.01</v>
      </c>
      <c r="H369" s="5">
        <f t="shared" si="107"/>
        <v>0</v>
      </c>
      <c r="I369" s="5">
        <f>VLOOKUP(A369,'Score &amp; Assist'!$A$1:$G$2000,7,0)</f>
        <v>4.5351473922902487E-2</v>
      </c>
      <c r="J369" s="5">
        <f>VLOOKUP(A369,'Yellow Card'!$C$1:$E$987,3,0)</f>
        <v>0.25396825396825395</v>
      </c>
      <c r="K369" s="5">
        <f>VLOOKUP(C369,'Team Clean Sheet'!$C$2:$F$21,4,0)</f>
        <v>9.6004339179171949E-2</v>
      </c>
      <c r="L369" s="5">
        <f>VLOOKUP(C369,'Team Total Goals'!$D$2:$N$21,10,0)</f>
        <v>0.70960698689956325</v>
      </c>
      <c r="M369" s="5">
        <f>VLOOKUP(C369,'Team Total Goals'!$D$2:$N$21,11,0)</f>
        <v>0.25</v>
      </c>
      <c r="N369" s="5" t="e">
        <f>VLOOKUP(A369,'Goalkeeper Saves'!$D$2:$N$15,10,0)</f>
        <v>#N/A</v>
      </c>
      <c r="O369" s="5" t="e">
        <f>VLOOKUP(A369,'Goalkeeper Saves'!$D$2:$N$15,11,0)</f>
        <v>#N/A</v>
      </c>
      <c r="P369" s="5">
        <f>IF(B369="DEF",IFERROR(VLOOKUP(A369,'Defensive Contribution - DEF'!A367:H865,8,FALSE),'Defensive Contribution - DEF'!K$2),0)</f>
        <v>0</v>
      </c>
      <c r="Q369" s="5">
        <f>IF(B369="MID",IFERROR(VLOOKUP(A369,'Defensive Contribution - MID'!A$2:I$500,9,FALSE),'Defensive Contribution - MID'!L$2),0)</f>
        <v>0.38331414328527846</v>
      </c>
      <c r="R369" s="22">
        <f t="shared" si="108"/>
        <v>0</v>
      </c>
      <c r="S369" s="5">
        <f t="shared" si="96"/>
        <v>0</v>
      </c>
      <c r="T369" s="20">
        <f t="shared" si="97"/>
        <v>0</v>
      </c>
      <c r="U369" s="3">
        <f>VLOOKUP($C369,'Team Fixtures'!$A$2:$Q$21,2,FALSE)</f>
        <v>2.8011204481792715E-2</v>
      </c>
      <c r="V369" s="3">
        <f>VLOOKUP($C369,'Team Fixtures'!$A$2:$Q$21,4,FALSE)</f>
        <v>0.88924458672357831</v>
      </c>
      <c r="W369" s="3">
        <f>VLOOKUP($C369,'Team Fixtures'!$A$2:$Q$21,5,FALSE)</f>
        <v>-0.86123338224178558</v>
      </c>
      <c r="X369" s="3" t="str">
        <f>VLOOKUP($C369,'Team Fixtures'!$A$2:$Q$21,6,FALSE)</f>
        <v>A</v>
      </c>
      <c r="Y369" s="25">
        <f t="shared" si="98"/>
        <v>0</v>
      </c>
      <c r="Z369" s="3">
        <f>VLOOKUP($C369,'Team Fixtures'!$A$2:$Q$21,2,FALSE)</f>
        <v>2.8011204481792715E-2</v>
      </c>
      <c r="AA369" s="3">
        <f>VLOOKUP($C369,'Team Fixtures'!$A$2:$Q$21,8,FALSE)</f>
        <v>0.50125313283208017</v>
      </c>
      <c r="AB369" s="3">
        <f>VLOOKUP($C369,'Team Fixtures'!$A$2:$Q$21,9,FALSE)</f>
        <v>-0.47324192835028744</v>
      </c>
      <c r="AC369" s="3" t="str">
        <f>VLOOKUP($C369,'Team Fixtures'!$A$2:$Q$21,10,FALSE)</f>
        <v>H</v>
      </c>
      <c r="AD369" s="22">
        <f t="shared" si="109"/>
        <v>0</v>
      </c>
      <c r="AE369" s="5">
        <f t="shared" si="99"/>
        <v>0</v>
      </c>
      <c r="AF369" s="20">
        <f t="shared" si="100"/>
        <v>0</v>
      </c>
      <c r="AG369" s="3">
        <f>VLOOKUP($C369,'Team Fixtures'!$A$2:$Q$21,2,FALSE)</f>
        <v>2.8011204481792715E-2</v>
      </c>
      <c r="AH369" s="3">
        <f>VLOOKUP($C369,'Team Fixtures'!$A$2:$Q$21,12,FALSE)</f>
        <v>6.3492063492063489E-2</v>
      </c>
      <c r="AI369" s="3">
        <f>VLOOKUP($C369,'Team Fixtures'!$A$2:$Q$21,13,FALSE)</f>
        <v>-3.5480859010270774E-2</v>
      </c>
      <c r="AJ369" s="3" t="str">
        <f>VLOOKUP($C369,'Team Fixtures'!$A$2:$Q$21,14,FALSE)</f>
        <v>H</v>
      </c>
      <c r="AK369" s="22">
        <f t="shared" si="110"/>
        <v>0</v>
      </c>
      <c r="AL369" s="5">
        <f t="shared" si="101"/>
        <v>0</v>
      </c>
      <c r="AM369" s="20">
        <f t="shared" si="102"/>
        <v>0</v>
      </c>
      <c r="AN369" s="3">
        <f>VLOOKUP($C369,'Team Fixtures'!$A$2:$Q$21,2,FALSE)</f>
        <v>2.8011204481792715E-2</v>
      </c>
      <c r="AO369" s="3">
        <f>VLOOKUP($C369,'Team Fixtures'!$A$2:$Q$21,16,FALSE)</f>
        <v>4.5351473922902487E-2</v>
      </c>
      <c r="AP369" s="3">
        <f>VLOOKUP($C369,'Team Fixtures'!$A$2:$Q$21,17,FALSE)</f>
        <v>-1.7340269441109772E-2</v>
      </c>
      <c r="AQ369" s="3" t="str">
        <f>VLOOKUP($C369,'Team Fixtures'!$A$2:$V$21,18,FALSE)</f>
        <v>A</v>
      </c>
      <c r="AR369" s="22">
        <f t="shared" si="111"/>
        <v>0</v>
      </c>
      <c r="AS369" s="5">
        <f t="shared" si="103"/>
        <v>0</v>
      </c>
      <c r="AT369" s="20">
        <f t="shared" si="104"/>
        <v>0</v>
      </c>
      <c r="AU369" s="3">
        <f>VLOOKUP($C369,'Team Fixtures'!$A$2:$Q$21,2,FALSE)</f>
        <v>2.8011204481792715E-2</v>
      </c>
      <c r="AV369" s="3">
        <f>VLOOKUP($C369,'Team Fixtures'!$A$2:$V$21,20,FALSE)</f>
        <v>9.5238095238095233E-2</v>
      </c>
      <c r="AW369" s="3">
        <f>VLOOKUP($C369,'Team Fixtures'!$A$2:$V$21,21,FALSE)</f>
        <v>-6.7226890756302518E-2</v>
      </c>
      <c r="AX369" s="3" t="str">
        <f>VLOOKUP($C369,'Team Fixtures'!$A$2:$V$21,22,FALSE)</f>
        <v>H</v>
      </c>
      <c r="AY369" s="22">
        <f t="shared" si="112"/>
        <v>0</v>
      </c>
      <c r="AZ369" s="5">
        <f t="shared" si="113"/>
        <v>0</v>
      </c>
      <c r="BA369" s="20">
        <f t="shared" si="105"/>
        <v>0</v>
      </c>
      <c r="BB369" s="15">
        <f t="shared" si="106"/>
        <v>0</v>
      </c>
    </row>
    <row r="370" spans="1:54" x14ac:dyDescent="0.25">
      <c r="A370" t="str">
        <f>'Players Full'!CU370</f>
        <v>Anton Stach</v>
      </c>
      <c r="B370" t="str">
        <f>VLOOKUP(_xlfn.CONCAT('Players Full'!AK370,'Players Full'!BV370),'Players Summarised'!$A$1:$T$1000,20,0)</f>
        <v>MID</v>
      </c>
      <c r="C370" t="str">
        <f>VLOOKUP('Players Full'!CF370,Teams!$A$1:$G$21,6,0)</f>
        <v>Leeds</v>
      </c>
      <c r="D370">
        <f>'Players Full'!BD370/10</f>
        <v>5</v>
      </c>
      <c r="E370" s="10">
        <f>IFERROR(VLOOKUP($A370,'Starting Lineups'!$A$2:$C$510,3,FALSE),0)</f>
        <v>1</v>
      </c>
      <c r="F370" s="5">
        <f>VLOOKUP(A370,'Score &amp; Assist'!$A$1:$G$2000,6,0)</f>
        <v>8.6580086580086577E-2</v>
      </c>
      <c r="G370" s="5">
        <f t="shared" si="95"/>
        <v>0.01</v>
      </c>
      <c r="H370" s="5">
        <f t="shared" si="107"/>
        <v>0</v>
      </c>
      <c r="I370" s="5">
        <f>VLOOKUP(A370,'Score &amp; Assist'!$A$1:$G$2000,7,0)</f>
        <v>4.5351473922902487E-2</v>
      </c>
      <c r="J370" s="5">
        <f>VLOOKUP(A370,'Yellow Card'!$C$1:$E$987,3,0)</f>
        <v>0.21994941163532386</v>
      </c>
      <c r="K370" s="5">
        <f>VLOOKUP(C370,'Team Clean Sheet'!$C$2:$F$21,4,0)</f>
        <v>9.6004339179171949E-2</v>
      </c>
      <c r="L370" s="5">
        <f>VLOOKUP(C370,'Team Total Goals'!$D$2:$N$21,10,0)</f>
        <v>0.70960698689956325</v>
      </c>
      <c r="M370" s="5">
        <f>VLOOKUP(C370,'Team Total Goals'!$D$2:$N$21,11,0)</f>
        <v>0.25</v>
      </c>
      <c r="N370" s="5" t="e">
        <f>VLOOKUP(A370,'Goalkeeper Saves'!$D$2:$N$15,10,0)</f>
        <v>#N/A</v>
      </c>
      <c r="O370" s="5" t="e">
        <f>VLOOKUP(A370,'Goalkeeper Saves'!$D$2:$N$15,11,0)</f>
        <v>#N/A</v>
      </c>
      <c r="P370" s="5">
        <f>IF(B370="DEF",IFERROR(VLOOKUP(A370,'Defensive Contribution - DEF'!A368:H866,8,FALSE),'Defensive Contribution - DEF'!K$2),0)</f>
        <v>0</v>
      </c>
      <c r="Q370" s="5">
        <f>IF(B370="MID",IFERROR(VLOOKUP(A370,'Defensive Contribution - MID'!A$2:I$500,9,FALSE),'Defensive Contribution - MID'!L$2),0)</f>
        <v>0.3857500506789166</v>
      </c>
      <c r="R370" s="22">
        <f t="shared" si="108"/>
        <v>3.2665098835708219</v>
      </c>
      <c r="S370" s="5">
        <f t="shared" si="96"/>
        <v>5.5795845481352871E-2</v>
      </c>
      <c r="T370" s="20">
        <f t="shared" si="97"/>
        <v>3.3781015745335279</v>
      </c>
      <c r="U370" s="3">
        <f>VLOOKUP($C370,'Team Fixtures'!$A$2:$Q$21,2,FALSE)</f>
        <v>2.8011204481792715E-2</v>
      </c>
      <c r="V370" s="3">
        <f>VLOOKUP($C370,'Team Fixtures'!$A$2:$Q$21,4,FALSE)</f>
        <v>0.88924458672357831</v>
      </c>
      <c r="W370" s="3">
        <f>VLOOKUP($C370,'Team Fixtures'!$A$2:$Q$21,5,FALSE)</f>
        <v>-0.86123338224178558</v>
      </c>
      <c r="X370" s="3" t="str">
        <f>VLOOKUP($C370,'Team Fixtures'!$A$2:$Q$21,6,FALSE)</f>
        <v>A</v>
      </c>
      <c r="Y370" s="25">
        <f t="shared" si="98"/>
        <v>1.1213030141097704</v>
      </c>
      <c r="Z370" s="3">
        <f>VLOOKUP($C370,'Team Fixtures'!$A$2:$Q$21,2,FALSE)</f>
        <v>2.8011204481792715E-2</v>
      </c>
      <c r="AA370" s="3">
        <f>VLOOKUP($C370,'Team Fixtures'!$A$2:$Q$21,8,FALSE)</f>
        <v>0.50125313283208017</v>
      </c>
      <c r="AB370" s="3">
        <f>VLOOKUP($C370,'Team Fixtures'!$A$2:$Q$21,9,FALSE)</f>
        <v>-0.47324192835028744</v>
      </c>
      <c r="AC370" s="3" t="str">
        <f>VLOOKUP($C370,'Team Fixtures'!$A$2:$Q$21,10,FALSE)</f>
        <v>H</v>
      </c>
      <c r="AD370" s="22">
        <f t="shared" si="109"/>
        <v>3.7989268369887648</v>
      </c>
      <c r="AE370" s="5">
        <f t="shared" si="99"/>
        <v>6.8319357059649727E-2</v>
      </c>
      <c r="AF370" s="20">
        <f t="shared" si="100"/>
        <v>3.9355655511080641</v>
      </c>
      <c r="AG370" s="3">
        <f>VLOOKUP($C370,'Team Fixtures'!$A$2:$Q$21,2,FALSE)</f>
        <v>2.8011204481792715E-2</v>
      </c>
      <c r="AH370" s="3">
        <f>VLOOKUP($C370,'Team Fixtures'!$A$2:$Q$21,12,FALSE)</f>
        <v>6.3492063492063489E-2</v>
      </c>
      <c r="AI370" s="3">
        <f>VLOOKUP($C370,'Team Fixtures'!$A$2:$Q$21,13,FALSE)</f>
        <v>-3.5480859010270774E-2</v>
      </c>
      <c r="AJ370" s="3" t="str">
        <f>VLOOKUP($C370,'Team Fixtures'!$A$2:$Q$21,14,FALSE)</f>
        <v>H</v>
      </c>
      <c r="AK370" s="22">
        <f t="shared" si="110"/>
        <v>3.8062897790864278</v>
      </c>
      <c r="AL370" s="5">
        <f t="shared" si="101"/>
        <v>6.8492548183670954E-2</v>
      </c>
      <c r="AM370" s="20">
        <f t="shared" si="102"/>
        <v>3.9432748754537696</v>
      </c>
      <c r="AN370" s="3">
        <f>VLOOKUP($C370,'Team Fixtures'!$A$2:$Q$21,2,FALSE)</f>
        <v>2.8011204481792715E-2</v>
      </c>
      <c r="AO370" s="3">
        <f>VLOOKUP($C370,'Team Fixtures'!$A$2:$Q$21,16,FALSE)</f>
        <v>4.5351473922902487E-2</v>
      </c>
      <c r="AP370" s="3">
        <f>VLOOKUP($C370,'Team Fixtures'!$A$2:$Q$21,17,FALSE)</f>
        <v>-1.7340269441109772E-2</v>
      </c>
      <c r="AQ370" s="3" t="str">
        <f>VLOOKUP($C370,'Team Fixtures'!$A$2:$V$21,18,FALSE)</f>
        <v>A</v>
      </c>
      <c r="AR370" s="22">
        <f t="shared" si="111"/>
        <v>3.2807037819353706</v>
      </c>
      <c r="AS370" s="5">
        <f t="shared" si="103"/>
        <v>5.6129714358683788E-2</v>
      </c>
      <c r="AT370" s="20">
        <f t="shared" si="104"/>
        <v>3.3929632106527383</v>
      </c>
      <c r="AU370" s="3">
        <f>VLOOKUP($C370,'Team Fixtures'!$A$2:$Q$21,2,FALSE)</f>
        <v>2.8011204481792715E-2</v>
      </c>
      <c r="AV370" s="3">
        <f>VLOOKUP($C370,'Team Fixtures'!$A$2:$V$21,20,FALSE)</f>
        <v>9.5238095238095233E-2</v>
      </c>
      <c r="AW370" s="3">
        <f>VLOOKUP($C370,'Team Fixtures'!$A$2:$V$21,21,FALSE)</f>
        <v>-6.7226890756302518E-2</v>
      </c>
      <c r="AX370" s="3" t="str">
        <f>VLOOKUP($C370,'Team Fixtures'!$A$2:$V$21,22,FALSE)</f>
        <v>H</v>
      </c>
      <c r="AY370" s="22">
        <f t="shared" si="112"/>
        <v>3.8057558252701855</v>
      </c>
      <c r="AZ370" s="5">
        <f t="shared" si="113"/>
        <v>6.8479988522005306E-2</v>
      </c>
      <c r="BA370" s="20">
        <f t="shared" si="105"/>
        <v>3.9427158023141962</v>
      </c>
      <c r="BB370" s="15">
        <f t="shared" si="106"/>
        <v>12.926840792577703</v>
      </c>
    </row>
    <row r="371" spans="1:54" x14ac:dyDescent="0.25">
      <c r="A371" t="str">
        <f>'Players Full'!CU371</f>
        <v>Lucas Perri</v>
      </c>
      <c r="B371" t="str">
        <f>VLOOKUP(_xlfn.CONCAT('Players Full'!AK371,'Players Full'!BV371),'Players Summarised'!$A$1:$T$1000,20,0)</f>
        <v>GK</v>
      </c>
      <c r="C371" t="str">
        <f>VLOOKUP('Players Full'!CF371,Teams!$A$1:$G$21,6,0)</f>
        <v>Leeds</v>
      </c>
      <c r="D371">
        <f>'Players Full'!BD371/10</f>
        <v>4.5</v>
      </c>
      <c r="E371" s="10">
        <f>IFERROR(VLOOKUP($A371,'Starting Lineups'!$A$2:$C$510,3,FALSE),0)</f>
        <v>1</v>
      </c>
      <c r="F371" s="5" t="e">
        <f>VLOOKUP(A371,'Score &amp; Assist'!$A$1:$G$2000,6,0)</f>
        <v>#N/A</v>
      </c>
      <c r="G371" s="5" t="e">
        <f t="shared" si="95"/>
        <v>#N/A</v>
      </c>
      <c r="H371" s="5" t="e">
        <f t="shared" si="107"/>
        <v>#N/A</v>
      </c>
      <c r="I371" s="5" t="e">
        <f>VLOOKUP(A371,'Score &amp; Assist'!$A$1:$G$2000,7,0)</f>
        <v>#N/A</v>
      </c>
      <c r="J371" s="5">
        <f>VLOOKUP(A371,'Yellow Card'!$C$1:$E$987,3,0)</f>
        <v>0.15873015873015872</v>
      </c>
      <c r="K371" s="5">
        <f>VLOOKUP(C371,'Team Clean Sheet'!$C$2:$F$21,4,0)</f>
        <v>9.6004339179171949E-2</v>
      </c>
      <c r="L371" s="5">
        <f>VLOOKUP(C371,'Team Total Goals'!$D$2:$N$21,10,0)</f>
        <v>0.70960698689956325</v>
      </c>
      <c r="M371" s="5">
        <f>VLOOKUP(C371,'Team Total Goals'!$D$2:$N$21,11,0)</f>
        <v>0.25</v>
      </c>
      <c r="N371" s="5">
        <f>VLOOKUP(A371,'Goalkeeper Saves'!$D$2:$N$15,10,0)</f>
        <v>0.80710250201775624</v>
      </c>
      <c r="O371" s="5">
        <f>VLOOKUP(A371,'Goalkeeper Saves'!$D$2:$N$15,11,0)</f>
        <v>0.29304029304029305</v>
      </c>
      <c r="P371" s="5">
        <f>IF(B371="DEF",IFERROR(VLOOKUP(A371,'Defensive Contribution - DEF'!A369:H867,8,FALSE),'Defensive Contribution - DEF'!K$2),0)</f>
        <v>0</v>
      </c>
      <c r="Q371" s="5">
        <f>IF(B371="MID",IFERROR(VLOOKUP(A371,'Defensive Contribution - MID'!A$2:I$500,9,FALSE),'Defensive Contribution - MID'!L$2),0)</f>
        <v>0</v>
      </c>
      <c r="R371" s="22">
        <f t="shared" si="108"/>
        <v>1.4062160192454518</v>
      </c>
      <c r="S371" s="5">
        <f t="shared" si="96"/>
        <v>1.2038013204691517E-2</v>
      </c>
      <c r="T371" s="20">
        <f t="shared" si="97"/>
        <v>1.4302920456548349</v>
      </c>
      <c r="U371" s="3">
        <f>VLOOKUP($C371,'Team Fixtures'!$A$2:$Q$21,2,FALSE)</f>
        <v>2.8011204481792715E-2</v>
      </c>
      <c r="V371" s="3">
        <f>VLOOKUP($C371,'Team Fixtures'!$A$2:$Q$21,4,FALSE)</f>
        <v>0.88924458672357831</v>
      </c>
      <c r="W371" s="3">
        <f>VLOOKUP($C371,'Team Fixtures'!$A$2:$Q$21,5,FALSE)</f>
        <v>-0.86123338224178558</v>
      </c>
      <c r="X371" s="3" t="str">
        <f>VLOOKUP($C371,'Team Fixtures'!$A$2:$Q$21,6,FALSE)</f>
        <v>A</v>
      </c>
      <c r="Y371" s="25">
        <f t="shared" si="98"/>
        <v>0.482715288510218</v>
      </c>
      <c r="Z371" s="3">
        <f>VLOOKUP($C371,'Team Fixtures'!$A$2:$Q$21,2,FALSE)</f>
        <v>2.8011204481792715E-2</v>
      </c>
      <c r="AA371" s="3">
        <f>VLOOKUP($C371,'Team Fixtures'!$A$2:$Q$21,8,FALSE)</f>
        <v>0.50125313283208017</v>
      </c>
      <c r="AB371" s="3">
        <f>VLOOKUP($C371,'Team Fixtures'!$A$2:$Q$21,9,FALSE)</f>
        <v>-0.47324192835028744</v>
      </c>
      <c r="AC371" s="3" t="str">
        <f>VLOOKUP($C371,'Team Fixtures'!$A$2:$Q$21,10,FALSE)</f>
        <v>H</v>
      </c>
      <c r="AD371" s="22">
        <f t="shared" si="109"/>
        <v>1.6354188306558148</v>
      </c>
      <c r="AE371" s="5">
        <f t="shared" si="99"/>
        <v>1.7429321734686077E-2</v>
      </c>
      <c r="AF371" s="20">
        <f t="shared" si="100"/>
        <v>1.6702774741251869</v>
      </c>
      <c r="AG371" s="3">
        <f>VLOOKUP($C371,'Team Fixtures'!$A$2:$Q$21,2,FALSE)</f>
        <v>2.8011204481792715E-2</v>
      </c>
      <c r="AH371" s="3">
        <f>VLOOKUP($C371,'Team Fixtures'!$A$2:$Q$21,12,FALSE)</f>
        <v>6.3492063492063489E-2</v>
      </c>
      <c r="AI371" s="3">
        <f>VLOOKUP($C371,'Team Fixtures'!$A$2:$Q$21,13,FALSE)</f>
        <v>-3.5480859010270774E-2</v>
      </c>
      <c r="AJ371" s="3" t="str">
        <f>VLOOKUP($C371,'Team Fixtures'!$A$2:$Q$21,14,FALSE)</f>
        <v>H</v>
      </c>
      <c r="AK371" s="22">
        <f t="shared" si="110"/>
        <v>1.63858854006909</v>
      </c>
      <c r="AL371" s="5">
        <f t="shared" si="101"/>
        <v>1.750387963950514E-2</v>
      </c>
      <c r="AM371" s="20">
        <f t="shared" si="102"/>
        <v>1.6735962993481004</v>
      </c>
      <c r="AN371" s="3">
        <f>VLOOKUP($C371,'Team Fixtures'!$A$2:$Q$21,2,FALSE)</f>
        <v>2.8011204481792715E-2</v>
      </c>
      <c r="AO371" s="3">
        <f>VLOOKUP($C371,'Team Fixtures'!$A$2:$Q$21,16,FALSE)</f>
        <v>4.5351473922902487E-2</v>
      </c>
      <c r="AP371" s="3">
        <f>VLOOKUP($C371,'Team Fixtures'!$A$2:$Q$21,17,FALSE)</f>
        <v>-1.7340269441109772E-2</v>
      </c>
      <c r="AQ371" s="3" t="str">
        <f>VLOOKUP($C371,'Team Fixtures'!$A$2:$V$21,18,FALSE)</f>
        <v>A</v>
      </c>
      <c r="AR371" s="22">
        <f t="shared" si="111"/>
        <v>1.4123264208567123</v>
      </c>
      <c r="AS371" s="5">
        <f t="shared" si="103"/>
        <v>1.2181742071391593E-2</v>
      </c>
      <c r="AT371" s="20">
        <f t="shared" si="104"/>
        <v>1.4366899049994954</v>
      </c>
      <c r="AU371" s="3">
        <f>VLOOKUP($C371,'Team Fixtures'!$A$2:$Q$21,2,FALSE)</f>
        <v>2.8011204481792715E-2</v>
      </c>
      <c r="AV371" s="3">
        <f>VLOOKUP($C371,'Team Fixtures'!$A$2:$V$21,20,FALSE)</f>
        <v>9.5238095238095233E-2</v>
      </c>
      <c r="AW371" s="3">
        <f>VLOOKUP($C371,'Team Fixtures'!$A$2:$V$21,21,FALSE)</f>
        <v>-6.7226890756302518E-2</v>
      </c>
      <c r="AX371" s="3" t="str">
        <f>VLOOKUP($C371,'Team Fixtures'!$A$2:$V$21,22,FALSE)</f>
        <v>H</v>
      </c>
      <c r="AY371" s="22">
        <f t="shared" si="112"/>
        <v>1.63835867564599</v>
      </c>
      <c r="AZ371" s="5">
        <f t="shared" si="113"/>
        <v>1.7498472768544982E-2</v>
      </c>
      <c r="BA371" s="20">
        <f t="shared" si="105"/>
        <v>1.67335562118308</v>
      </c>
      <c r="BB371" s="15">
        <f t="shared" si="106"/>
        <v>5.4810670044278691</v>
      </c>
    </row>
    <row r="372" spans="1:54" x14ac:dyDescent="0.25">
      <c r="A372" t="str">
        <f>'Players Full'!CU372</f>
        <v>Alisson Becker</v>
      </c>
      <c r="B372" t="str">
        <f>VLOOKUP(_xlfn.CONCAT('Players Full'!AK372,'Players Full'!BV372),'Players Summarised'!$A$1:$T$1000,20,0)</f>
        <v>GK</v>
      </c>
      <c r="C372" t="str">
        <f>VLOOKUP('Players Full'!CF372,Teams!$A$1:$G$21,6,0)</f>
        <v>Liverpool</v>
      </c>
      <c r="D372">
        <f>'Players Full'!BD372/10</f>
        <v>5.5</v>
      </c>
      <c r="E372" s="10">
        <f>IFERROR(VLOOKUP($A372,'Starting Lineups'!$A$2:$C$510,3,FALSE),0)</f>
        <v>1</v>
      </c>
      <c r="F372" s="5" t="e">
        <f>VLOOKUP(A372,'Score &amp; Assist'!$A$1:$G$2000,6,0)</f>
        <v>#N/A</v>
      </c>
      <c r="G372" s="5" t="e">
        <f t="shared" si="95"/>
        <v>#N/A</v>
      </c>
      <c r="H372" s="5" t="e">
        <f t="shared" si="107"/>
        <v>#N/A</v>
      </c>
      <c r="I372" s="5" t="e">
        <f>VLOOKUP(A372,'Score &amp; Assist'!$A$1:$G$2000,7,0)</f>
        <v>#N/A</v>
      </c>
      <c r="J372" s="5">
        <f>VLOOKUP(A372,'Yellow Card'!$C$1:$E$987,3,0)</f>
        <v>0.19047619047619047</v>
      </c>
      <c r="K372" s="5">
        <f>VLOOKUP(C372,'Team Clean Sheet'!$C$2:$F$21,4,0)</f>
        <v>0.26778242677824271</v>
      </c>
      <c r="L372" s="5">
        <f>VLOOKUP(C372,'Team Total Goals'!$D$2:$N$21,10,0)</f>
        <v>0.41099476439790572</v>
      </c>
      <c r="M372" s="5">
        <f>VLOOKUP(C372,'Team Total Goals'!$D$2:$N$21,11,0)</f>
        <v>6.4254522769806616E-2</v>
      </c>
      <c r="N372" s="5" t="e">
        <f>VLOOKUP(A372,'Goalkeeper Saves'!$D$2:$N$15,10,0)</f>
        <v>#N/A</v>
      </c>
      <c r="O372" s="5" t="e">
        <f>VLOOKUP(A372,'Goalkeeper Saves'!$D$2:$N$15,11,0)</f>
        <v>#N/A</v>
      </c>
      <c r="P372" s="5">
        <f>IF(B372="DEF",IFERROR(VLOOKUP(A372,'Defensive Contribution - DEF'!A370:H868,8,FALSE),'Defensive Contribution - DEF'!K$2),0)</f>
        <v>0</v>
      </c>
      <c r="Q372" s="5">
        <f>IF(B372="MID",IFERROR(VLOOKUP(A372,'Defensive Contribution - MID'!A$2:I$500,9,FALSE),'Defensive Contribution - MID'!L$2),0)</f>
        <v>0</v>
      </c>
      <c r="R372" s="22">
        <f t="shared" si="108"/>
        <v>1.9301549423013555</v>
      </c>
      <c r="S372" s="5">
        <f t="shared" si="96"/>
        <v>2.4362104552812489E-2</v>
      </c>
      <c r="T372" s="20">
        <f t="shared" si="97"/>
        <v>1.9788791514069806</v>
      </c>
      <c r="U372" s="3">
        <f>VLOOKUP($C372,'Team Fixtures'!$A$2:$Q$21,2,FALSE)</f>
        <v>0.89678055779750687</v>
      </c>
      <c r="V372" s="3">
        <f>VLOOKUP($C372,'Team Fixtures'!$A$2:$Q$21,4,FALSE)</f>
        <v>0.50125313283208017</v>
      </c>
      <c r="W372" s="3">
        <f>VLOOKUP($C372,'Team Fixtures'!$A$2:$Q$21,5,FALSE)</f>
        <v>0.3955274249654267</v>
      </c>
      <c r="X372" s="3" t="str">
        <f>VLOOKUP($C372,'Team Fixtures'!$A$2:$Q$21,6,FALSE)</f>
        <v>A</v>
      </c>
      <c r="Y372" s="25">
        <f t="shared" si="98"/>
        <v>0.65791918926343751</v>
      </c>
      <c r="Z372" s="3">
        <f>VLOOKUP($C372,'Team Fixtures'!$A$2:$Q$21,2,FALSE)</f>
        <v>0.89678055779750687</v>
      </c>
      <c r="AA372" s="3">
        <f>VLOOKUP($C372,'Team Fixtures'!$A$2:$Q$21,8,FALSE)</f>
        <v>0.88924458672357831</v>
      </c>
      <c r="AB372" s="3">
        <f>VLOOKUP($C372,'Team Fixtures'!$A$2:$Q$21,9,FALSE)</f>
        <v>7.5359710739285601E-3</v>
      </c>
      <c r="AC372" s="3" t="str">
        <f>VLOOKUP($C372,'Team Fixtures'!$A$2:$Q$21,10,FALSE)</f>
        <v>H</v>
      </c>
      <c r="AD372" s="22">
        <f t="shared" si="109"/>
        <v>2.234890036724126</v>
      </c>
      <c r="AE372" s="5">
        <f t="shared" si="99"/>
        <v>3.1530083443824894E-2</v>
      </c>
      <c r="AF372" s="20">
        <f t="shared" si="100"/>
        <v>2.2979502036117756</v>
      </c>
      <c r="AG372" s="3">
        <f>VLOOKUP($C372,'Team Fixtures'!$A$2:$Q$21,2,FALSE)</f>
        <v>0.89678055779750687</v>
      </c>
      <c r="AH372" s="3">
        <f>VLOOKUP($C372,'Team Fixtures'!$A$2:$Q$21,12,FALSE)</f>
        <v>1.4214641080312722E-2</v>
      </c>
      <c r="AI372" s="3">
        <f>VLOOKUP($C372,'Team Fixtures'!$A$2:$Q$21,13,FALSE)</f>
        <v>0.8825659167171942</v>
      </c>
      <c r="AJ372" s="3" t="str">
        <f>VLOOKUP($C372,'Team Fixtures'!$A$2:$Q$21,14,FALSE)</f>
        <v>H</v>
      </c>
      <c r="AK372" s="22">
        <f t="shared" si="110"/>
        <v>2.2435255216104091</v>
      </c>
      <c r="AL372" s="5">
        <f t="shared" si="101"/>
        <v>3.1733207319320042E-2</v>
      </c>
      <c r="AM372" s="20">
        <f t="shared" si="102"/>
        <v>2.306991936249049</v>
      </c>
      <c r="AN372" s="3">
        <f>VLOOKUP($C372,'Team Fixtures'!$A$2:$Q$21,2,FALSE)</f>
        <v>0.89678055779750687</v>
      </c>
      <c r="AO372" s="3">
        <f>VLOOKUP($C372,'Team Fixtures'!$A$2:$Q$21,16,FALSE)</f>
        <v>8.6580086580086577E-2</v>
      </c>
      <c r="AP372" s="3">
        <f>VLOOKUP($C372,'Team Fixtures'!$A$2:$Q$21,17,FALSE)</f>
        <v>0.81020047121742034</v>
      </c>
      <c r="AQ372" s="3" t="str">
        <f>VLOOKUP($C372,'Team Fixtures'!$A$2:$V$21,18,FALSE)</f>
        <v>H</v>
      </c>
      <c r="AR372" s="22">
        <f t="shared" si="111"/>
        <v>2.2428113623819002</v>
      </c>
      <c r="AS372" s="5">
        <f t="shared" si="103"/>
        <v>3.1716408865947066E-2</v>
      </c>
      <c r="AT372" s="20">
        <f t="shared" si="104"/>
        <v>2.3062441801137945</v>
      </c>
      <c r="AU372" s="3">
        <f>VLOOKUP($C372,'Team Fixtures'!$A$2:$Q$21,2,FALSE)</f>
        <v>0.89678055779750687</v>
      </c>
      <c r="AV372" s="3">
        <f>VLOOKUP($C372,'Team Fixtures'!$A$2:$V$21,20,FALSE)</f>
        <v>0.10582010582010581</v>
      </c>
      <c r="AW372" s="3">
        <f>VLOOKUP($C372,'Team Fixtures'!$A$2:$V$21,21,FALSE)</f>
        <v>0.79096045197740106</v>
      </c>
      <c r="AX372" s="3" t="str">
        <f>VLOOKUP($C372,'Team Fixtures'!$A$2:$V$21,22,FALSE)</f>
        <v>A</v>
      </c>
      <c r="AY372" s="22">
        <f t="shared" si="112"/>
        <v>1.9340573869494511</v>
      </c>
      <c r="AZ372" s="5">
        <f t="shared" si="113"/>
        <v>2.4453897855824993E-2</v>
      </c>
      <c r="BA372" s="20">
        <f t="shared" si="105"/>
        <v>1.982965182661101</v>
      </c>
      <c r="BB372" s="15">
        <f t="shared" si="106"/>
        <v>7.6086515519783511</v>
      </c>
    </row>
    <row r="373" spans="1:54" x14ac:dyDescent="0.25">
      <c r="A373" t="str">
        <f>'Players Full'!CU373</f>
        <v>Giorgi Mamardashvili</v>
      </c>
      <c r="B373" t="str">
        <f>VLOOKUP(_xlfn.CONCAT('Players Full'!AK373,'Players Full'!BV373),'Players Summarised'!$A$1:$T$1000,20,0)</f>
        <v>GK</v>
      </c>
      <c r="C373" t="str">
        <f>VLOOKUP('Players Full'!CF373,Teams!$A$1:$G$21,6,0)</f>
        <v>Liverpool</v>
      </c>
      <c r="D373">
        <f>'Players Full'!BD373/10</f>
        <v>4.5</v>
      </c>
      <c r="E373" s="10">
        <f>IFERROR(VLOOKUP($A373,'Starting Lineups'!$A$2:$C$510,3,FALSE),0)</f>
        <v>0</v>
      </c>
      <c r="F373" s="5" t="e">
        <f>VLOOKUP(A373,'Score &amp; Assist'!$A$1:$G$2000,6,0)</f>
        <v>#N/A</v>
      </c>
      <c r="G373" s="5" t="e">
        <f t="shared" si="95"/>
        <v>#N/A</v>
      </c>
      <c r="H373" s="5" t="e">
        <f t="shared" si="107"/>
        <v>#N/A</v>
      </c>
      <c r="I373" s="5" t="e">
        <f>VLOOKUP(A373,'Score &amp; Assist'!$A$1:$G$2000,7,0)</f>
        <v>#N/A</v>
      </c>
      <c r="J373" s="5">
        <f>VLOOKUP(A373,'Yellow Card'!$C$1:$E$987,3,0)</f>
        <v>0.15873015873015872</v>
      </c>
      <c r="K373" s="5">
        <f>VLOOKUP(C373,'Team Clean Sheet'!$C$2:$F$21,4,0)</f>
        <v>0.26778242677824271</v>
      </c>
      <c r="L373" s="5">
        <f>VLOOKUP(C373,'Team Total Goals'!$D$2:$N$21,10,0)</f>
        <v>0.41099476439790572</v>
      </c>
      <c r="M373" s="5">
        <f>VLOOKUP(C373,'Team Total Goals'!$D$2:$N$21,11,0)</f>
        <v>6.4254522769806616E-2</v>
      </c>
      <c r="N373" s="5" t="e">
        <f>VLOOKUP(A373,'Goalkeeper Saves'!$D$2:$N$15,10,0)</f>
        <v>#N/A</v>
      </c>
      <c r="O373" s="5" t="e">
        <f>VLOOKUP(A373,'Goalkeeper Saves'!$D$2:$N$15,11,0)</f>
        <v>#N/A</v>
      </c>
      <c r="P373" s="5">
        <f>IF(B373="DEF",IFERROR(VLOOKUP(A373,'Defensive Contribution - DEF'!A371:H869,8,FALSE),'Defensive Contribution - DEF'!K$2),0)</f>
        <v>0</v>
      </c>
      <c r="Q373" s="5">
        <f>IF(B373="MID",IFERROR(VLOOKUP(A373,'Defensive Contribution - MID'!A$2:I$500,9,FALSE),'Defensive Contribution - MID'!L$2),0)</f>
        <v>0</v>
      </c>
      <c r="R373" s="22">
        <f t="shared" si="108"/>
        <v>0</v>
      </c>
      <c r="S373" s="5">
        <f t="shared" si="96"/>
        <v>0</v>
      </c>
      <c r="T373" s="20">
        <f t="shared" si="97"/>
        <v>0</v>
      </c>
      <c r="U373" s="3">
        <f>VLOOKUP($C373,'Team Fixtures'!$A$2:$Q$21,2,FALSE)</f>
        <v>0.89678055779750687</v>
      </c>
      <c r="V373" s="3">
        <f>VLOOKUP($C373,'Team Fixtures'!$A$2:$Q$21,4,FALSE)</f>
        <v>0.50125313283208017</v>
      </c>
      <c r="W373" s="3">
        <f>VLOOKUP($C373,'Team Fixtures'!$A$2:$Q$21,5,FALSE)</f>
        <v>0.3955274249654267</v>
      </c>
      <c r="X373" s="3" t="str">
        <f>VLOOKUP($C373,'Team Fixtures'!$A$2:$Q$21,6,FALSE)</f>
        <v>A</v>
      </c>
      <c r="Y373" s="25">
        <f t="shared" si="98"/>
        <v>0</v>
      </c>
      <c r="Z373" s="3">
        <f>VLOOKUP($C373,'Team Fixtures'!$A$2:$Q$21,2,FALSE)</f>
        <v>0.89678055779750687</v>
      </c>
      <c r="AA373" s="3">
        <f>VLOOKUP($C373,'Team Fixtures'!$A$2:$Q$21,8,FALSE)</f>
        <v>0.88924458672357831</v>
      </c>
      <c r="AB373" s="3">
        <f>VLOOKUP($C373,'Team Fixtures'!$A$2:$Q$21,9,FALSE)</f>
        <v>7.5359710739285601E-3</v>
      </c>
      <c r="AC373" s="3" t="str">
        <f>VLOOKUP($C373,'Team Fixtures'!$A$2:$Q$21,10,FALSE)</f>
        <v>H</v>
      </c>
      <c r="AD373" s="22">
        <f t="shared" si="109"/>
        <v>0</v>
      </c>
      <c r="AE373" s="5">
        <f t="shared" si="99"/>
        <v>0</v>
      </c>
      <c r="AF373" s="20">
        <f t="shared" si="100"/>
        <v>0</v>
      </c>
      <c r="AG373" s="3">
        <f>VLOOKUP($C373,'Team Fixtures'!$A$2:$Q$21,2,FALSE)</f>
        <v>0.89678055779750687</v>
      </c>
      <c r="AH373" s="3">
        <f>VLOOKUP($C373,'Team Fixtures'!$A$2:$Q$21,12,FALSE)</f>
        <v>1.4214641080312722E-2</v>
      </c>
      <c r="AI373" s="3">
        <f>VLOOKUP($C373,'Team Fixtures'!$A$2:$Q$21,13,FALSE)</f>
        <v>0.8825659167171942</v>
      </c>
      <c r="AJ373" s="3" t="str">
        <f>VLOOKUP($C373,'Team Fixtures'!$A$2:$Q$21,14,FALSE)</f>
        <v>H</v>
      </c>
      <c r="AK373" s="22">
        <f t="shared" si="110"/>
        <v>0</v>
      </c>
      <c r="AL373" s="5">
        <f t="shared" si="101"/>
        <v>0</v>
      </c>
      <c r="AM373" s="20">
        <f t="shared" si="102"/>
        <v>0</v>
      </c>
      <c r="AN373" s="3">
        <f>VLOOKUP($C373,'Team Fixtures'!$A$2:$Q$21,2,FALSE)</f>
        <v>0.89678055779750687</v>
      </c>
      <c r="AO373" s="3">
        <f>VLOOKUP($C373,'Team Fixtures'!$A$2:$Q$21,16,FALSE)</f>
        <v>8.6580086580086577E-2</v>
      </c>
      <c r="AP373" s="3">
        <f>VLOOKUP($C373,'Team Fixtures'!$A$2:$Q$21,17,FALSE)</f>
        <v>0.81020047121742034</v>
      </c>
      <c r="AQ373" s="3" t="str">
        <f>VLOOKUP($C373,'Team Fixtures'!$A$2:$V$21,18,FALSE)</f>
        <v>H</v>
      </c>
      <c r="AR373" s="22">
        <f t="shared" si="111"/>
        <v>0</v>
      </c>
      <c r="AS373" s="5">
        <f t="shared" si="103"/>
        <v>0</v>
      </c>
      <c r="AT373" s="20">
        <f t="shared" si="104"/>
        <v>0</v>
      </c>
      <c r="AU373" s="3">
        <f>VLOOKUP($C373,'Team Fixtures'!$A$2:$Q$21,2,FALSE)</f>
        <v>0.89678055779750687</v>
      </c>
      <c r="AV373" s="3">
        <f>VLOOKUP($C373,'Team Fixtures'!$A$2:$V$21,20,FALSE)</f>
        <v>0.10582010582010581</v>
      </c>
      <c r="AW373" s="3">
        <f>VLOOKUP($C373,'Team Fixtures'!$A$2:$V$21,21,FALSE)</f>
        <v>0.79096045197740106</v>
      </c>
      <c r="AX373" s="3" t="str">
        <f>VLOOKUP($C373,'Team Fixtures'!$A$2:$V$21,22,FALSE)</f>
        <v>A</v>
      </c>
      <c r="AY373" s="22">
        <f t="shared" si="112"/>
        <v>0</v>
      </c>
      <c r="AZ373" s="5">
        <f t="shared" si="113"/>
        <v>0</v>
      </c>
      <c r="BA373" s="20">
        <f t="shared" si="105"/>
        <v>0</v>
      </c>
      <c r="BB373" s="15">
        <f t="shared" si="106"/>
        <v>0</v>
      </c>
    </row>
    <row r="374" spans="1:54" x14ac:dyDescent="0.25">
      <c r="A374" t="str">
        <f>'Players Full'!CU374</f>
        <v>Ãrmin PÃ©csi</v>
      </c>
      <c r="B374" t="str">
        <f>VLOOKUP(_xlfn.CONCAT('Players Full'!AK374,'Players Full'!BV374),'Players Summarised'!$A$1:$T$1000,20,0)</f>
        <v>GK</v>
      </c>
      <c r="C374" t="str">
        <f>VLOOKUP('Players Full'!CF374,Teams!$A$1:$G$21,6,0)</f>
        <v>Liverpool</v>
      </c>
      <c r="D374">
        <f>'Players Full'!BD374/10</f>
        <v>4</v>
      </c>
      <c r="E374" s="10">
        <f>IFERROR(VLOOKUP($A374,'Starting Lineups'!$A$2:$C$510,3,FALSE),0)</f>
        <v>0</v>
      </c>
      <c r="F374" s="5" t="e">
        <f>VLOOKUP(A374,'Score &amp; Assist'!$A$1:$G$2000,6,0)</f>
        <v>#N/A</v>
      </c>
      <c r="G374" s="5" t="e">
        <f t="shared" si="95"/>
        <v>#N/A</v>
      </c>
      <c r="H374" s="5" t="e">
        <f t="shared" si="107"/>
        <v>#N/A</v>
      </c>
      <c r="I374" s="5" t="e">
        <f>VLOOKUP(A374,'Score &amp; Assist'!$A$1:$G$2000,7,0)</f>
        <v>#N/A</v>
      </c>
      <c r="J374" s="5" t="e">
        <f>VLOOKUP(A374,'Yellow Card'!$C$1:$E$987,3,0)</f>
        <v>#N/A</v>
      </c>
      <c r="K374" s="5">
        <f>VLOOKUP(C374,'Team Clean Sheet'!$C$2:$F$21,4,0)</f>
        <v>0.26778242677824271</v>
      </c>
      <c r="L374" s="5">
        <f>VLOOKUP(C374,'Team Total Goals'!$D$2:$N$21,10,0)</f>
        <v>0.41099476439790572</v>
      </c>
      <c r="M374" s="5">
        <f>VLOOKUP(C374,'Team Total Goals'!$D$2:$N$21,11,0)</f>
        <v>6.4254522769806616E-2</v>
      </c>
      <c r="N374" s="5" t="e">
        <f>VLOOKUP(A374,'Goalkeeper Saves'!$D$2:$N$15,10,0)</f>
        <v>#N/A</v>
      </c>
      <c r="O374" s="5" t="e">
        <f>VLOOKUP(A374,'Goalkeeper Saves'!$D$2:$N$15,11,0)</f>
        <v>#N/A</v>
      </c>
      <c r="P374" s="5">
        <f>IF(B374="DEF",IFERROR(VLOOKUP(A374,'Defensive Contribution - DEF'!A372:H870,8,FALSE),'Defensive Contribution - DEF'!K$2),0)</f>
        <v>0</v>
      </c>
      <c r="Q374" s="5">
        <f>IF(B374="MID",IFERROR(VLOOKUP(A374,'Defensive Contribution - MID'!A$2:I$500,9,FALSE),'Defensive Contribution - MID'!L$2),0)</f>
        <v>0</v>
      </c>
      <c r="R374" s="22">
        <f t="shared" si="108"/>
        <v>0</v>
      </c>
      <c r="S374" s="5">
        <f t="shared" si="96"/>
        <v>0</v>
      </c>
      <c r="T374" s="20">
        <f t="shared" si="97"/>
        <v>0</v>
      </c>
      <c r="U374" s="3">
        <f>VLOOKUP($C374,'Team Fixtures'!$A$2:$Q$21,2,FALSE)</f>
        <v>0.89678055779750687</v>
      </c>
      <c r="V374" s="3">
        <f>VLOOKUP($C374,'Team Fixtures'!$A$2:$Q$21,4,FALSE)</f>
        <v>0.50125313283208017</v>
      </c>
      <c r="W374" s="3">
        <f>VLOOKUP($C374,'Team Fixtures'!$A$2:$Q$21,5,FALSE)</f>
        <v>0.3955274249654267</v>
      </c>
      <c r="X374" s="3" t="str">
        <f>VLOOKUP($C374,'Team Fixtures'!$A$2:$Q$21,6,FALSE)</f>
        <v>A</v>
      </c>
      <c r="Y374" s="25">
        <f t="shared" si="98"/>
        <v>0</v>
      </c>
      <c r="Z374" s="3">
        <f>VLOOKUP($C374,'Team Fixtures'!$A$2:$Q$21,2,FALSE)</f>
        <v>0.89678055779750687</v>
      </c>
      <c r="AA374" s="3">
        <f>VLOOKUP($C374,'Team Fixtures'!$A$2:$Q$21,8,FALSE)</f>
        <v>0.88924458672357831</v>
      </c>
      <c r="AB374" s="3">
        <f>VLOOKUP($C374,'Team Fixtures'!$A$2:$Q$21,9,FALSE)</f>
        <v>7.5359710739285601E-3</v>
      </c>
      <c r="AC374" s="3" t="str">
        <f>VLOOKUP($C374,'Team Fixtures'!$A$2:$Q$21,10,FALSE)</f>
        <v>H</v>
      </c>
      <c r="AD374" s="22">
        <f t="shared" si="109"/>
        <v>0</v>
      </c>
      <c r="AE374" s="5">
        <f t="shared" si="99"/>
        <v>0</v>
      </c>
      <c r="AF374" s="20">
        <f t="shared" si="100"/>
        <v>0</v>
      </c>
      <c r="AG374" s="3">
        <f>VLOOKUP($C374,'Team Fixtures'!$A$2:$Q$21,2,FALSE)</f>
        <v>0.89678055779750687</v>
      </c>
      <c r="AH374" s="3">
        <f>VLOOKUP($C374,'Team Fixtures'!$A$2:$Q$21,12,FALSE)</f>
        <v>1.4214641080312722E-2</v>
      </c>
      <c r="AI374" s="3">
        <f>VLOOKUP($C374,'Team Fixtures'!$A$2:$Q$21,13,FALSE)</f>
        <v>0.8825659167171942</v>
      </c>
      <c r="AJ374" s="3" t="str">
        <f>VLOOKUP($C374,'Team Fixtures'!$A$2:$Q$21,14,FALSE)</f>
        <v>H</v>
      </c>
      <c r="AK374" s="22">
        <f t="shared" si="110"/>
        <v>0</v>
      </c>
      <c r="AL374" s="5">
        <f t="shared" si="101"/>
        <v>0</v>
      </c>
      <c r="AM374" s="20">
        <f t="shared" si="102"/>
        <v>0</v>
      </c>
      <c r="AN374" s="3">
        <f>VLOOKUP($C374,'Team Fixtures'!$A$2:$Q$21,2,FALSE)</f>
        <v>0.89678055779750687</v>
      </c>
      <c r="AO374" s="3">
        <f>VLOOKUP($C374,'Team Fixtures'!$A$2:$Q$21,16,FALSE)</f>
        <v>8.6580086580086577E-2</v>
      </c>
      <c r="AP374" s="3">
        <f>VLOOKUP($C374,'Team Fixtures'!$A$2:$Q$21,17,FALSE)</f>
        <v>0.81020047121742034</v>
      </c>
      <c r="AQ374" s="3" t="str">
        <f>VLOOKUP($C374,'Team Fixtures'!$A$2:$V$21,18,FALSE)</f>
        <v>H</v>
      </c>
      <c r="AR374" s="22">
        <f t="shared" si="111"/>
        <v>0</v>
      </c>
      <c r="AS374" s="5">
        <f t="shared" si="103"/>
        <v>0</v>
      </c>
      <c r="AT374" s="20">
        <f t="shared" si="104"/>
        <v>0</v>
      </c>
      <c r="AU374" s="3">
        <f>VLOOKUP($C374,'Team Fixtures'!$A$2:$Q$21,2,FALSE)</f>
        <v>0.89678055779750687</v>
      </c>
      <c r="AV374" s="3">
        <f>VLOOKUP($C374,'Team Fixtures'!$A$2:$V$21,20,FALSE)</f>
        <v>0.10582010582010581</v>
      </c>
      <c r="AW374" s="3">
        <f>VLOOKUP($C374,'Team Fixtures'!$A$2:$V$21,21,FALSE)</f>
        <v>0.79096045197740106</v>
      </c>
      <c r="AX374" s="3" t="str">
        <f>VLOOKUP($C374,'Team Fixtures'!$A$2:$V$21,22,FALSE)</f>
        <v>A</v>
      </c>
      <c r="AY374" s="22">
        <f t="shared" si="112"/>
        <v>0</v>
      </c>
      <c r="AZ374" s="5">
        <f t="shared" si="113"/>
        <v>0</v>
      </c>
      <c r="BA374" s="20">
        <f t="shared" si="105"/>
        <v>0</v>
      </c>
      <c r="BB374" s="15">
        <f t="shared" si="106"/>
        <v>0</v>
      </c>
    </row>
    <row r="375" spans="1:54" x14ac:dyDescent="0.25">
      <c r="A375" t="str">
        <f>'Players Full'!CU375</f>
        <v>Freddie Woodman</v>
      </c>
      <c r="B375" t="str">
        <f>VLOOKUP(_xlfn.CONCAT('Players Full'!AK375,'Players Full'!BV375),'Players Summarised'!$A$1:$T$1000,20,0)</f>
        <v>GK</v>
      </c>
      <c r="C375" t="str">
        <f>VLOOKUP('Players Full'!CF375,Teams!$A$1:$G$21,6,0)</f>
        <v>Liverpool</v>
      </c>
      <c r="D375">
        <f>'Players Full'!BD375/10</f>
        <v>4</v>
      </c>
      <c r="E375" s="10">
        <f>IFERROR(VLOOKUP($A375,'Starting Lineups'!$A$2:$C$510,3,FALSE),0)</f>
        <v>0</v>
      </c>
      <c r="F375" s="5" t="e">
        <f>VLOOKUP(A375,'Score &amp; Assist'!$A$1:$G$2000,6,0)</f>
        <v>#N/A</v>
      </c>
      <c r="G375" s="5" t="e">
        <f t="shared" si="95"/>
        <v>#N/A</v>
      </c>
      <c r="H375" s="5" t="e">
        <f t="shared" si="107"/>
        <v>#N/A</v>
      </c>
      <c r="I375" s="5" t="e">
        <f>VLOOKUP(A375,'Score &amp; Assist'!$A$1:$G$2000,7,0)</f>
        <v>#N/A</v>
      </c>
      <c r="J375" s="5">
        <f>VLOOKUP(A375,'Yellow Card'!$C$1:$E$987,3,0)</f>
        <v>0.15873015873015872</v>
      </c>
      <c r="K375" s="5">
        <f>VLOOKUP(C375,'Team Clean Sheet'!$C$2:$F$21,4,0)</f>
        <v>0.26778242677824271</v>
      </c>
      <c r="L375" s="5">
        <f>VLOOKUP(C375,'Team Total Goals'!$D$2:$N$21,10,0)</f>
        <v>0.41099476439790572</v>
      </c>
      <c r="M375" s="5">
        <f>VLOOKUP(C375,'Team Total Goals'!$D$2:$N$21,11,0)</f>
        <v>6.4254522769806616E-2</v>
      </c>
      <c r="N375" s="5" t="e">
        <f>VLOOKUP(A375,'Goalkeeper Saves'!$D$2:$N$15,10,0)</f>
        <v>#N/A</v>
      </c>
      <c r="O375" s="5" t="e">
        <f>VLOOKUP(A375,'Goalkeeper Saves'!$D$2:$N$15,11,0)</f>
        <v>#N/A</v>
      </c>
      <c r="P375" s="5">
        <f>IF(B375="DEF",IFERROR(VLOOKUP(A375,'Defensive Contribution - DEF'!A373:H871,8,FALSE),'Defensive Contribution - DEF'!K$2),0)</f>
        <v>0</v>
      </c>
      <c r="Q375" s="5">
        <f>IF(B375="MID",IFERROR(VLOOKUP(A375,'Defensive Contribution - MID'!A$2:I$500,9,FALSE),'Defensive Contribution - MID'!L$2),0)</f>
        <v>0</v>
      </c>
      <c r="R375" s="22">
        <f t="shared" si="108"/>
        <v>0</v>
      </c>
      <c r="S375" s="5">
        <f t="shared" si="96"/>
        <v>0</v>
      </c>
      <c r="T375" s="20">
        <f t="shared" si="97"/>
        <v>0</v>
      </c>
      <c r="U375" s="3">
        <f>VLOOKUP($C375,'Team Fixtures'!$A$2:$Q$21,2,FALSE)</f>
        <v>0.89678055779750687</v>
      </c>
      <c r="V375" s="3">
        <f>VLOOKUP($C375,'Team Fixtures'!$A$2:$Q$21,4,FALSE)</f>
        <v>0.50125313283208017</v>
      </c>
      <c r="W375" s="3">
        <f>VLOOKUP($C375,'Team Fixtures'!$A$2:$Q$21,5,FALSE)</f>
        <v>0.3955274249654267</v>
      </c>
      <c r="X375" s="3" t="str">
        <f>VLOOKUP($C375,'Team Fixtures'!$A$2:$Q$21,6,FALSE)</f>
        <v>A</v>
      </c>
      <c r="Y375" s="25">
        <f t="shared" si="98"/>
        <v>0</v>
      </c>
      <c r="Z375" s="3">
        <f>VLOOKUP($C375,'Team Fixtures'!$A$2:$Q$21,2,FALSE)</f>
        <v>0.89678055779750687</v>
      </c>
      <c r="AA375" s="3">
        <f>VLOOKUP($C375,'Team Fixtures'!$A$2:$Q$21,8,FALSE)</f>
        <v>0.88924458672357831</v>
      </c>
      <c r="AB375" s="3">
        <f>VLOOKUP($C375,'Team Fixtures'!$A$2:$Q$21,9,FALSE)</f>
        <v>7.5359710739285601E-3</v>
      </c>
      <c r="AC375" s="3" t="str">
        <f>VLOOKUP($C375,'Team Fixtures'!$A$2:$Q$21,10,FALSE)</f>
        <v>H</v>
      </c>
      <c r="AD375" s="22">
        <f t="shared" si="109"/>
        <v>0</v>
      </c>
      <c r="AE375" s="5">
        <f t="shared" si="99"/>
        <v>0</v>
      </c>
      <c r="AF375" s="20">
        <f t="shared" si="100"/>
        <v>0</v>
      </c>
      <c r="AG375" s="3">
        <f>VLOOKUP($C375,'Team Fixtures'!$A$2:$Q$21,2,FALSE)</f>
        <v>0.89678055779750687</v>
      </c>
      <c r="AH375" s="3">
        <f>VLOOKUP($C375,'Team Fixtures'!$A$2:$Q$21,12,FALSE)</f>
        <v>1.4214641080312722E-2</v>
      </c>
      <c r="AI375" s="3">
        <f>VLOOKUP($C375,'Team Fixtures'!$A$2:$Q$21,13,FALSE)</f>
        <v>0.8825659167171942</v>
      </c>
      <c r="AJ375" s="3" t="str">
        <f>VLOOKUP($C375,'Team Fixtures'!$A$2:$Q$21,14,FALSE)</f>
        <v>H</v>
      </c>
      <c r="AK375" s="22">
        <f t="shared" si="110"/>
        <v>0</v>
      </c>
      <c r="AL375" s="5">
        <f t="shared" si="101"/>
        <v>0</v>
      </c>
      <c r="AM375" s="20">
        <f t="shared" si="102"/>
        <v>0</v>
      </c>
      <c r="AN375" s="3">
        <f>VLOOKUP($C375,'Team Fixtures'!$A$2:$Q$21,2,FALSE)</f>
        <v>0.89678055779750687</v>
      </c>
      <c r="AO375" s="3">
        <f>VLOOKUP($C375,'Team Fixtures'!$A$2:$Q$21,16,FALSE)</f>
        <v>8.6580086580086577E-2</v>
      </c>
      <c r="AP375" s="3">
        <f>VLOOKUP($C375,'Team Fixtures'!$A$2:$Q$21,17,FALSE)</f>
        <v>0.81020047121742034</v>
      </c>
      <c r="AQ375" s="3" t="str">
        <f>VLOOKUP($C375,'Team Fixtures'!$A$2:$V$21,18,FALSE)</f>
        <v>H</v>
      </c>
      <c r="AR375" s="22">
        <f t="shared" si="111"/>
        <v>0</v>
      </c>
      <c r="AS375" s="5">
        <f t="shared" si="103"/>
        <v>0</v>
      </c>
      <c r="AT375" s="20">
        <f t="shared" si="104"/>
        <v>0</v>
      </c>
      <c r="AU375" s="3">
        <f>VLOOKUP($C375,'Team Fixtures'!$A$2:$Q$21,2,FALSE)</f>
        <v>0.89678055779750687</v>
      </c>
      <c r="AV375" s="3">
        <f>VLOOKUP($C375,'Team Fixtures'!$A$2:$V$21,20,FALSE)</f>
        <v>0.10582010582010581</v>
      </c>
      <c r="AW375" s="3">
        <f>VLOOKUP($C375,'Team Fixtures'!$A$2:$V$21,21,FALSE)</f>
        <v>0.79096045197740106</v>
      </c>
      <c r="AX375" s="3" t="str">
        <f>VLOOKUP($C375,'Team Fixtures'!$A$2:$V$21,22,FALSE)</f>
        <v>A</v>
      </c>
      <c r="AY375" s="22">
        <f t="shared" si="112"/>
        <v>0</v>
      </c>
      <c r="AZ375" s="5">
        <f t="shared" si="113"/>
        <v>0</v>
      </c>
      <c r="BA375" s="20">
        <f t="shared" si="105"/>
        <v>0</v>
      </c>
      <c r="BB375" s="15">
        <f t="shared" si="106"/>
        <v>0</v>
      </c>
    </row>
    <row r="376" spans="1:54" x14ac:dyDescent="0.25">
      <c r="A376" t="str">
        <f>'Players Full'!CU376</f>
        <v>Jeremie Frimpong</v>
      </c>
      <c r="B376" t="str">
        <f>VLOOKUP(_xlfn.CONCAT('Players Full'!AK376,'Players Full'!BV376),'Players Summarised'!$A$1:$T$1000,20,0)</f>
        <v>DEF</v>
      </c>
      <c r="C376" t="str">
        <f>VLOOKUP('Players Full'!CF376,Teams!$A$1:$G$21,6,0)</f>
        <v>Liverpool</v>
      </c>
      <c r="D376">
        <f>'Players Full'!BD376/10</f>
        <v>6</v>
      </c>
      <c r="E376" s="10">
        <f>IFERROR(VLOOKUP($A376,'Starting Lineups'!$A$2:$C$510,3,FALSE),0)</f>
        <v>1</v>
      </c>
      <c r="F376" s="5">
        <f>VLOOKUP(A376,'Score &amp; Assist'!$A$1:$G$2000,6,0)</f>
        <v>0.13605442176870747</v>
      </c>
      <c r="G376" s="5">
        <f t="shared" si="95"/>
        <v>0.01</v>
      </c>
      <c r="H376" s="5">
        <f t="shared" si="107"/>
        <v>0</v>
      </c>
      <c r="I376" s="5">
        <f>VLOOKUP(A376,'Score &amp; Assist'!$A$1:$G$2000,7,0)</f>
        <v>0.19047619047619047</v>
      </c>
      <c r="J376" s="5">
        <f>VLOOKUP(A376,'Yellow Card'!$C$1:$E$987,3,0)</f>
        <v>0.26455026455026454</v>
      </c>
      <c r="K376" s="5">
        <f>VLOOKUP(C376,'Team Clean Sheet'!$C$2:$F$21,4,0)</f>
        <v>0.26778242677824271</v>
      </c>
      <c r="L376" s="5">
        <f>VLOOKUP(C376,'Team Total Goals'!$D$2:$N$21,10,0)</f>
        <v>0.41099476439790572</v>
      </c>
      <c r="M376" s="5">
        <f>VLOOKUP(C376,'Team Total Goals'!$D$2:$N$21,11,0)</f>
        <v>6.4254522769806616E-2</v>
      </c>
      <c r="N376" s="5" t="e">
        <f>VLOOKUP(A376,'Goalkeeper Saves'!$D$2:$N$15,10,0)</f>
        <v>#N/A</v>
      </c>
      <c r="O376" s="5" t="e">
        <f>VLOOKUP(A376,'Goalkeeper Saves'!$D$2:$N$15,11,0)</f>
        <v>#N/A</v>
      </c>
      <c r="P376" s="5">
        <f>IF(B376="DEF",IFERROR(VLOOKUP(A376,'Defensive Contribution - DEF'!A374:H872,8,FALSE),'Defensive Contribution - DEF'!K$2),0)</f>
        <v>0.29152339856241527</v>
      </c>
      <c r="Q376" s="5">
        <f>IF(B376="MID",IFERROR(VLOOKUP(A376,'Defensive Contribution - MID'!A$2:I$500,9,FALSE),'Defensive Contribution - MID'!L$2),0)</f>
        <v>0</v>
      </c>
      <c r="R376" s="22">
        <f t="shared" si="108"/>
        <v>3.8868827673929291</v>
      </c>
      <c r="S376" s="5">
        <f t="shared" si="96"/>
        <v>7.038825645461648E-2</v>
      </c>
      <c r="T376" s="20">
        <f t="shared" si="97"/>
        <v>4.0276592803021618</v>
      </c>
      <c r="U376" s="3">
        <f>VLOOKUP($C376,'Team Fixtures'!$A$2:$Q$21,2,FALSE)</f>
        <v>0.89678055779750687</v>
      </c>
      <c r="V376" s="3">
        <f>VLOOKUP($C376,'Team Fixtures'!$A$2:$Q$21,4,FALSE)</f>
        <v>0.50125313283208017</v>
      </c>
      <c r="W376" s="3">
        <f>VLOOKUP($C376,'Team Fixtures'!$A$2:$Q$21,5,FALSE)</f>
        <v>0.3955274249654267</v>
      </c>
      <c r="X376" s="3" t="str">
        <f>VLOOKUP($C376,'Team Fixtures'!$A$2:$Q$21,6,FALSE)</f>
        <v>A</v>
      </c>
      <c r="Y376" s="25">
        <f t="shared" si="98"/>
        <v>1.3248961018829533</v>
      </c>
      <c r="Z376" s="3">
        <f>VLOOKUP($C376,'Team Fixtures'!$A$2:$Q$21,2,FALSE)</f>
        <v>0.89678055779750687</v>
      </c>
      <c r="AA376" s="3">
        <f>VLOOKUP($C376,'Team Fixtures'!$A$2:$Q$21,8,FALSE)</f>
        <v>0.88924458672357831</v>
      </c>
      <c r="AB376" s="3">
        <f>VLOOKUP($C376,'Team Fixtures'!$A$2:$Q$21,9,FALSE)</f>
        <v>7.5359710739285601E-3</v>
      </c>
      <c r="AC376" s="3" t="str">
        <f>VLOOKUP($C376,'Team Fixtures'!$A$2:$Q$21,10,FALSE)</f>
        <v>H</v>
      </c>
      <c r="AD376" s="22">
        <f t="shared" si="109"/>
        <v>4.5005483137036633</v>
      </c>
      <c r="AE376" s="5">
        <f t="shared" si="99"/>
        <v>8.4822897434937566E-2</v>
      </c>
      <c r="AF376" s="20">
        <f t="shared" si="100"/>
        <v>4.6701941085735381</v>
      </c>
      <c r="AG376" s="3">
        <f>VLOOKUP($C376,'Team Fixtures'!$A$2:$Q$21,2,FALSE)</f>
        <v>0.89678055779750687</v>
      </c>
      <c r="AH376" s="3">
        <f>VLOOKUP($C376,'Team Fixtures'!$A$2:$Q$21,12,FALSE)</f>
        <v>1.4214641080312722E-2</v>
      </c>
      <c r="AI376" s="3">
        <f>VLOOKUP($C376,'Team Fixtures'!$A$2:$Q$21,13,FALSE)</f>
        <v>0.8825659167171942</v>
      </c>
      <c r="AJ376" s="3" t="str">
        <f>VLOOKUP($C376,'Team Fixtures'!$A$2:$Q$21,14,FALSE)</f>
        <v>H</v>
      </c>
      <c r="AK376" s="22">
        <f t="shared" si="110"/>
        <v>4.5179381701638679</v>
      </c>
      <c r="AL376" s="5">
        <f t="shared" si="101"/>
        <v>8.5231941638594502E-2</v>
      </c>
      <c r="AM376" s="20">
        <f t="shared" si="102"/>
        <v>4.6884020534410569</v>
      </c>
      <c r="AN376" s="3">
        <f>VLOOKUP($C376,'Team Fixtures'!$A$2:$Q$21,2,FALSE)</f>
        <v>0.89678055779750687</v>
      </c>
      <c r="AO376" s="3">
        <f>VLOOKUP($C376,'Team Fixtures'!$A$2:$Q$21,16,FALSE)</f>
        <v>8.6580086580086577E-2</v>
      </c>
      <c r="AP376" s="3">
        <f>VLOOKUP($C376,'Team Fixtures'!$A$2:$Q$21,17,FALSE)</f>
        <v>0.81020047121742034</v>
      </c>
      <c r="AQ376" s="3" t="str">
        <f>VLOOKUP($C376,'Team Fixtures'!$A$2:$V$21,18,FALSE)</f>
        <v>H</v>
      </c>
      <c r="AR376" s="22">
        <f t="shared" si="111"/>
        <v>4.5165000197140621</v>
      </c>
      <c r="AS376" s="5">
        <f t="shared" si="103"/>
        <v>8.519811346371417E-2</v>
      </c>
      <c r="AT376" s="20">
        <f t="shared" si="104"/>
        <v>4.6868962466414903</v>
      </c>
      <c r="AU376" s="3">
        <f>VLOOKUP($C376,'Team Fixtures'!$A$2:$Q$21,2,FALSE)</f>
        <v>0.89678055779750687</v>
      </c>
      <c r="AV376" s="3">
        <f>VLOOKUP($C376,'Team Fixtures'!$A$2:$V$21,20,FALSE)</f>
        <v>0.10582010582010581</v>
      </c>
      <c r="AW376" s="3">
        <f>VLOOKUP($C376,'Team Fixtures'!$A$2:$V$21,21,FALSE)</f>
        <v>0.79096045197740106</v>
      </c>
      <c r="AX376" s="3" t="str">
        <f>VLOOKUP($C376,'Team Fixtures'!$A$2:$V$21,22,FALSE)</f>
        <v>A</v>
      </c>
      <c r="AY376" s="22">
        <f t="shared" si="112"/>
        <v>3.8947413825335881</v>
      </c>
      <c r="AZ376" s="5">
        <f t="shared" si="113"/>
        <v>7.0573106799955057E-2</v>
      </c>
      <c r="BA376" s="20">
        <f t="shared" si="105"/>
        <v>4.0358875961334979</v>
      </c>
      <c r="BB376" s="15">
        <f t="shared" si="106"/>
        <v>15.471353684104628</v>
      </c>
    </row>
    <row r="377" spans="1:54" x14ac:dyDescent="0.25">
      <c r="A377" t="str">
        <f>'Players Full'!CU377</f>
        <v>Milos Kerkez</v>
      </c>
      <c r="B377" t="str">
        <f>VLOOKUP(_xlfn.CONCAT('Players Full'!AK377,'Players Full'!BV377),'Players Summarised'!$A$1:$T$1000,20,0)</f>
        <v>DEF</v>
      </c>
      <c r="C377" t="str">
        <f>VLOOKUP('Players Full'!CF377,Teams!$A$1:$G$21,6,0)</f>
        <v>Liverpool</v>
      </c>
      <c r="D377">
        <f>'Players Full'!BD377/10</f>
        <v>6</v>
      </c>
      <c r="E377" s="10">
        <f>IFERROR(VLOOKUP($A377,'Starting Lineups'!$A$2:$C$510,3,FALSE),0)</f>
        <v>1</v>
      </c>
      <c r="F377" s="5">
        <f>VLOOKUP(A377,'Score &amp; Assist'!$A$1:$G$2000,6,0)</f>
        <v>7.3260073260073263E-2</v>
      </c>
      <c r="G377" s="5">
        <f t="shared" si="95"/>
        <v>0.01</v>
      </c>
      <c r="H377" s="5">
        <f t="shared" si="107"/>
        <v>0</v>
      </c>
      <c r="I377" s="5">
        <f>VLOOKUP(A377,'Score &amp; Assist'!$A$1:$G$2000,7,0)</f>
        <v>0.10582010582010581</v>
      </c>
      <c r="J377" s="5">
        <f>VLOOKUP(A377,'Yellow Card'!$C$1:$E$987,3,0)</f>
        <v>0.26455026455026454</v>
      </c>
      <c r="K377" s="5">
        <f>VLOOKUP(C377,'Team Clean Sheet'!$C$2:$F$21,4,0)</f>
        <v>0.26778242677824271</v>
      </c>
      <c r="L377" s="5">
        <f>VLOOKUP(C377,'Team Total Goals'!$D$2:$N$21,10,0)</f>
        <v>0.41099476439790572</v>
      </c>
      <c r="M377" s="5">
        <f>VLOOKUP(C377,'Team Total Goals'!$D$2:$N$21,11,0)</f>
        <v>6.4254522769806616E-2</v>
      </c>
      <c r="N377" s="5" t="e">
        <f>VLOOKUP(A377,'Goalkeeper Saves'!$D$2:$N$15,10,0)</f>
        <v>#N/A</v>
      </c>
      <c r="O377" s="5" t="e">
        <f>VLOOKUP(A377,'Goalkeeper Saves'!$D$2:$N$15,11,0)</f>
        <v>#N/A</v>
      </c>
      <c r="P377" s="5">
        <f>IF(B377="DEF",IFERROR(VLOOKUP(A377,'Defensive Contribution - DEF'!A375:H873,8,FALSE),'Defensive Contribution - DEF'!K$2),0)</f>
        <v>0.29152339856241527</v>
      </c>
      <c r="Q377" s="5">
        <f>IF(B377="MID",IFERROR(VLOOKUP(A377,'Defensive Contribution - MID'!A$2:I$500,9,FALSE),'Defensive Contribution - MID'!L$2),0)</f>
        <v>0</v>
      </c>
      <c r="R377" s="22">
        <f t="shared" si="108"/>
        <v>3.2561484223728696</v>
      </c>
      <c r="S377" s="5">
        <f t="shared" si="96"/>
        <v>5.5552123191054639E-2</v>
      </c>
      <c r="T377" s="20">
        <f t="shared" si="97"/>
        <v>3.3672526687549791</v>
      </c>
      <c r="U377" s="3">
        <f>VLOOKUP($C377,'Team Fixtures'!$A$2:$Q$21,2,FALSE)</f>
        <v>0.89678055779750687</v>
      </c>
      <c r="V377" s="3">
        <f>VLOOKUP($C377,'Team Fixtures'!$A$2:$Q$21,4,FALSE)</f>
        <v>0.50125313283208017</v>
      </c>
      <c r="W377" s="3">
        <f>VLOOKUP($C377,'Team Fixtures'!$A$2:$Q$21,5,FALSE)</f>
        <v>0.3955274249654267</v>
      </c>
      <c r="X377" s="3" t="str">
        <f>VLOOKUP($C377,'Team Fixtures'!$A$2:$Q$21,6,FALSE)</f>
        <v>A</v>
      </c>
      <c r="Y377" s="25">
        <f t="shared" si="98"/>
        <v>1.1099018442605963</v>
      </c>
      <c r="Z377" s="3">
        <f>VLOOKUP($C377,'Team Fixtures'!$A$2:$Q$21,2,FALSE)</f>
        <v>0.89678055779750687</v>
      </c>
      <c r="AA377" s="3">
        <f>VLOOKUP($C377,'Team Fixtures'!$A$2:$Q$21,8,FALSE)</f>
        <v>0.88924458672357831</v>
      </c>
      <c r="AB377" s="3">
        <f>VLOOKUP($C377,'Team Fixtures'!$A$2:$Q$21,9,FALSE)</f>
        <v>7.5359710739285601E-3</v>
      </c>
      <c r="AC377" s="3" t="str">
        <f>VLOOKUP($C377,'Team Fixtures'!$A$2:$Q$21,10,FALSE)</f>
        <v>H</v>
      </c>
      <c r="AD377" s="22">
        <f t="shared" si="109"/>
        <v>3.7702329008776161</v>
      </c>
      <c r="AE377" s="5">
        <f t="shared" si="99"/>
        <v>6.7644418294443287E-2</v>
      </c>
      <c r="AF377" s="20">
        <f t="shared" si="100"/>
        <v>3.9055217374665028</v>
      </c>
      <c r="AG377" s="3">
        <f>VLOOKUP($C377,'Team Fixtures'!$A$2:$Q$21,2,FALSE)</f>
        <v>0.89678055779750687</v>
      </c>
      <c r="AH377" s="3">
        <f>VLOOKUP($C377,'Team Fixtures'!$A$2:$Q$21,12,FALSE)</f>
        <v>1.4214641080312722E-2</v>
      </c>
      <c r="AI377" s="3">
        <f>VLOOKUP($C377,'Team Fixtures'!$A$2:$Q$21,13,FALSE)</f>
        <v>0.8825659167171942</v>
      </c>
      <c r="AJ377" s="3" t="str">
        <f>VLOOKUP($C377,'Team Fixtures'!$A$2:$Q$21,14,FALSE)</f>
        <v>H</v>
      </c>
      <c r="AK377" s="22">
        <f t="shared" si="110"/>
        <v>3.7848008611344075</v>
      </c>
      <c r="AL377" s="5">
        <f t="shared" si="101"/>
        <v>6.7987085855603535E-2</v>
      </c>
      <c r="AM377" s="20">
        <f t="shared" si="102"/>
        <v>3.9207750328456146</v>
      </c>
      <c r="AN377" s="3">
        <f>VLOOKUP($C377,'Team Fixtures'!$A$2:$Q$21,2,FALSE)</f>
        <v>0.89678055779750687</v>
      </c>
      <c r="AO377" s="3">
        <f>VLOOKUP($C377,'Team Fixtures'!$A$2:$Q$21,16,FALSE)</f>
        <v>8.6580086580086577E-2</v>
      </c>
      <c r="AP377" s="3">
        <f>VLOOKUP($C377,'Team Fixtures'!$A$2:$Q$21,17,FALSE)</f>
        <v>0.81020047121742034</v>
      </c>
      <c r="AQ377" s="3" t="str">
        <f>VLOOKUP($C377,'Team Fixtures'!$A$2:$V$21,18,FALSE)</f>
        <v>H</v>
      </c>
      <c r="AR377" s="22">
        <f t="shared" si="111"/>
        <v>3.7835960830130926</v>
      </c>
      <c r="AS377" s="5">
        <f t="shared" si="103"/>
        <v>6.7958747064633965E-2</v>
      </c>
      <c r="AT377" s="20">
        <f t="shared" si="104"/>
        <v>3.9195135771423604</v>
      </c>
      <c r="AU377" s="3">
        <f>VLOOKUP($C377,'Team Fixtures'!$A$2:$Q$21,2,FALSE)</f>
        <v>0.89678055779750687</v>
      </c>
      <c r="AV377" s="3">
        <f>VLOOKUP($C377,'Team Fixtures'!$A$2:$V$21,20,FALSE)</f>
        <v>0.10582010582010581</v>
      </c>
      <c r="AW377" s="3">
        <f>VLOOKUP($C377,'Team Fixtures'!$A$2:$V$21,21,FALSE)</f>
        <v>0.79096045197740106</v>
      </c>
      <c r="AX377" s="3" t="str">
        <f>VLOOKUP($C377,'Team Fixtures'!$A$2:$V$21,22,FALSE)</f>
        <v>A</v>
      </c>
      <c r="AY377" s="22">
        <f t="shared" si="112"/>
        <v>3.2627318000623013</v>
      </c>
      <c r="AZ377" s="5">
        <f t="shared" si="113"/>
        <v>5.5706977401065449E-2</v>
      </c>
      <c r="BA377" s="20">
        <f t="shared" si="105"/>
        <v>3.3741457548644322</v>
      </c>
      <c r="BB377" s="15">
        <f t="shared" si="106"/>
        <v>12.936879437967509</v>
      </c>
    </row>
    <row r="378" spans="1:54" x14ac:dyDescent="0.25">
      <c r="A378" t="str">
        <f>'Players Full'!CU378</f>
        <v>Andrew Robertson</v>
      </c>
      <c r="B378" t="str">
        <f>VLOOKUP(_xlfn.CONCAT('Players Full'!AK378,'Players Full'!BV378),'Players Summarised'!$A$1:$T$1000,20,0)</f>
        <v>DEF</v>
      </c>
      <c r="C378" t="str">
        <f>VLOOKUP('Players Full'!CF378,Teams!$A$1:$G$21,6,0)</f>
        <v>Liverpool</v>
      </c>
      <c r="D378">
        <f>'Players Full'!BD378/10</f>
        <v>6</v>
      </c>
      <c r="E378" s="10">
        <f>IFERROR(VLOOKUP($A378,'Starting Lineups'!$A$2:$C$510,3,FALSE),0)</f>
        <v>0</v>
      </c>
      <c r="F378" s="5">
        <f>VLOOKUP(A378,'Score &amp; Assist'!$A$1:$G$2000,6,0)</f>
        <v>7.3260073260073263E-2</v>
      </c>
      <c r="G378" s="5">
        <f t="shared" si="95"/>
        <v>0.01</v>
      </c>
      <c r="H378" s="5">
        <f t="shared" si="107"/>
        <v>0</v>
      </c>
      <c r="I378" s="5">
        <f>VLOOKUP(A378,'Score &amp; Assist'!$A$1:$G$2000,7,0)</f>
        <v>0.14652014652014653</v>
      </c>
      <c r="J378" s="5">
        <f>VLOOKUP(A378,'Yellow Card'!$C$1:$E$987,3,0)</f>
        <v>0.26455026455026454</v>
      </c>
      <c r="K378" s="5">
        <f>VLOOKUP(C378,'Team Clean Sheet'!$C$2:$F$21,4,0)</f>
        <v>0.26778242677824271</v>
      </c>
      <c r="L378" s="5">
        <f>VLOOKUP(C378,'Team Total Goals'!$D$2:$N$21,10,0)</f>
        <v>0.41099476439790572</v>
      </c>
      <c r="M378" s="5">
        <f>VLOOKUP(C378,'Team Total Goals'!$D$2:$N$21,11,0)</f>
        <v>6.4254522769806616E-2</v>
      </c>
      <c r="N378" s="5" t="e">
        <f>VLOOKUP(A378,'Goalkeeper Saves'!$D$2:$N$15,10,0)</f>
        <v>#N/A</v>
      </c>
      <c r="O378" s="5" t="e">
        <f>VLOOKUP(A378,'Goalkeeper Saves'!$D$2:$N$15,11,0)</f>
        <v>#N/A</v>
      </c>
      <c r="P378" s="5">
        <f>IF(B378="DEF",IFERROR(VLOOKUP(A378,'Defensive Contribution - DEF'!A376:H874,8,FALSE),'Defensive Contribution - DEF'!K$2),0)</f>
        <v>0.29152339856241527</v>
      </c>
      <c r="Q378" s="5">
        <f>IF(B378="MID",IFERROR(VLOOKUP(A378,'Defensive Contribution - MID'!A$2:I$500,9,FALSE),'Defensive Contribution - MID'!L$2),0)</f>
        <v>0</v>
      </c>
      <c r="R378" s="22">
        <f t="shared" si="108"/>
        <v>0</v>
      </c>
      <c r="S378" s="5">
        <f t="shared" si="96"/>
        <v>0</v>
      </c>
      <c r="T378" s="20">
        <f t="shared" si="97"/>
        <v>0</v>
      </c>
      <c r="U378" s="3">
        <f>VLOOKUP($C378,'Team Fixtures'!$A$2:$Q$21,2,FALSE)</f>
        <v>0.89678055779750687</v>
      </c>
      <c r="V378" s="3">
        <f>VLOOKUP($C378,'Team Fixtures'!$A$2:$Q$21,4,FALSE)</f>
        <v>0.50125313283208017</v>
      </c>
      <c r="W378" s="3">
        <f>VLOOKUP($C378,'Team Fixtures'!$A$2:$Q$21,5,FALSE)</f>
        <v>0.3955274249654267</v>
      </c>
      <c r="X378" s="3" t="str">
        <f>VLOOKUP($C378,'Team Fixtures'!$A$2:$Q$21,6,FALSE)</f>
        <v>A</v>
      </c>
      <c r="Y378" s="25">
        <f t="shared" si="98"/>
        <v>0</v>
      </c>
      <c r="Z378" s="3">
        <f>VLOOKUP($C378,'Team Fixtures'!$A$2:$Q$21,2,FALSE)</f>
        <v>0.89678055779750687</v>
      </c>
      <c r="AA378" s="3">
        <f>VLOOKUP($C378,'Team Fixtures'!$A$2:$Q$21,8,FALSE)</f>
        <v>0.88924458672357831</v>
      </c>
      <c r="AB378" s="3">
        <f>VLOOKUP($C378,'Team Fixtures'!$A$2:$Q$21,9,FALSE)</f>
        <v>7.5359710739285601E-3</v>
      </c>
      <c r="AC378" s="3" t="str">
        <f>VLOOKUP($C378,'Team Fixtures'!$A$2:$Q$21,10,FALSE)</f>
        <v>H</v>
      </c>
      <c r="AD378" s="22">
        <f t="shared" si="109"/>
        <v>0</v>
      </c>
      <c r="AE378" s="5">
        <f t="shared" si="99"/>
        <v>0</v>
      </c>
      <c r="AF378" s="20">
        <f t="shared" si="100"/>
        <v>0</v>
      </c>
      <c r="AG378" s="3">
        <f>VLOOKUP($C378,'Team Fixtures'!$A$2:$Q$21,2,FALSE)</f>
        <v>0.89678055779750687</v>
      </c>
      <c r="AH378" s="3">
        <f>VLOOKUP($C378,'Team Fixtures'!$A$2:$Q$21,12,FALSE)</f>
        <v>1.4214641080312722E-2</v>
      </c>
      <c r="AI378" s="3">
        <f>VLOOKUP($C378,'Team Fixtures'!$A$2:$Q$21,13,FALSE)</f>
        <v>0.8825659167171942</v>
      </c>
      <c r="AJ378" s="3" t="str">
        <f>VLOOKUP($C378,'Team Fixtures'!$A$2:$Q$21,14,FALSE)</f>
        <v>H</v>
      </c>
      <c r="AK378" s="22">
        <f t="shared" si="110"/>
        <v>0</v>
      </c>
      <c r="AL378" s="5">
        <f t="shared" si="101"/>
        <v>0</v>
      </c>
      <c r="AM378" s="20">
        <f t="shared" si="102"/>
        <v>0</v>
      </c>
      <c r="AN378" s="3">
        <f>VLOOKUP($C378,'Team Fixtures'!$A$2:$Q$21,2,FALSE)</f>
        <v>0.89678055779750687</v>
      </c>
      <c r="AO378" s="3">
        <f>VLOOKUP($C378,'Team Fixtures'!$A$2:$Q$21,16,FALSE)</f>
        <v>8.6580086580086577E-2</v>
      </c>
      <c r="AP378" s="3">
        <f>VLOOKUP($C378,'Team Fixtures'!$A$2:$Q$21,17,FALSE)</f>
        <v>0.81020047121742034</v>
      </c>
      <c r="AQ378" s="3" t="str">
        <f>VLOOKUP($C378,'Team Fixtures'!$A$2:$V$21,18,FALSE)</f>
        <v>H</v>
      </c>
      <c r="AR378" s="22">
        <f t="shared" si="111"/>
        <v>0</v>
      </c>
      <c r="AS378" s="5">
        <f t="shared" si="103"/>
        <v>0</v>
      </c>
      <c r="AT378" s="20">
        <f t="shared" si="104"/>
        <v>0</v>
      </c>
      <c r="AU378" s="3">
        <f>VLOOKUP($C378,'Team Fixtures'!$A$2:$Q$21,2,FALSE)</f>
        <v>0.89678055779750687</v>
      </c>
      <c r="AV378" s="3">
        <f>VLOOKUP($C378,'Team Fixtures'!$A$2:$V$21,20,FALSE)</f>
        <v>0.10582010582010581</v>
      </c>
      <c r="AW378" s="3">
        <f>VLOOKUP($C378,'Team Fixtures'!$A$2:$V$21,21,FALSE)</f>
        <v>0.79096045197740106</v>
      </c>
      <c r="AX378" s="3" t="str">
        <f>VLOOKUP($C378,'Team Fixtures'!$A$2:$V$21,22,FALSE)</f>
        <v>A</v>
      </c>
      <c r="AY378" s="22">
        <f t="shared" si="112"/>
        <v>0</v>
      </c>
      <c r="AZ378" s="5">
        <f t="shared" si="113"/>
        <v>0</v>
      </c>
      <c r="BA378" s="20">
        <f t="shared" si="105"/>
        <v>0</v>
      </c>
      <c r="BB378" s="15">
        <f t="shared" si="106"/>
        <v>0</v>
      </c>
    </row>
    <row r="379" spans="1:54" x14ac:dyDescent="0.25">
      <c r="A379" t="str">
        <f>'Players Full'!CU379</f>
        <v>Virgil van Dijk</v>
      </c>
      <c r="B379" t="str">
        <f>VLOOKUP(_xlfn.CONCAT('Players Full'!AK379,'Players Full'!BV379),'Players Summarised'!$A$1:$T$1000,20,0)</f>
        <v>DEF</v>
      </c>
      <c r="C379" t="str">
        <f>VLOOKUP('Players Full'!CF379,Teams!$A$1:$G$21,6,0)</f>
        <v>Liverpool</v>
      </c>
      <c r="D379">
        <f>'Players Full'!BD379/10</f>
        <v>6</v>
      </c>
      <c r="E379" s="10">
        <f>IFERROR(VLOOKUP($A379,'Starting Lineups'!$A$2:$C$510,3,FALSE),0)</f>
        <v>1</v>
      </c>
      <c r="F379" s="5">
        <f>VLOOKUP(A379,'Score &amp; Assist'!$A$1:$G$2000,6,0)</f>
        <v>0.10025062656641603</v>
      </c>
      <c r="G379" s="5">
        <f t="shared" si="95"/>
        <v>0.01</v>
      </c>
      <c r="H379" s="5">
        <f t="shared" si="107"/>
        <v>0</v>
      </c>
      <c r="I379" s="5">
        <f>VLOOKUP(A379,'Score &amp; Assist'!$A$1:$G$2000,7,0)</f>
        <v>3.6630036630036632E-2</v>
      </c>
      <c r="J379" s="5">
        <f>VLOOKUP(A379,'Yellow Card'!$C$1:$E$987,3,0)</f>
        <v>0.19047619047619047</v>
      </c>
      <c r="K379" s="5">
        <f>VLOOKUP(C379,'Team Clean Sheet'!$C$2:$F$21,4,0)</f>
        <v>0.26778242677824271</v>
      </c>
      <c r="L379" s="5">
        <f>VLOOKUP(C379,'Team Total Goals'!$D$2:$N$21,10,0)</f>
        <v>0.41099476439790572</v>
      </c>
      <c r="M379" s="5">
        <f>VLOOKUP(C379,'Team Total Goals'!$D$2:$N$21,11,0)</f>
        <v>6.4254522769806616E-2</v>
      </c>
      <c r="N379" s="5" t="e">
        <f>VLOOKUP(A379,'Goalkeeper Saves'!$D$2:$N$15,10,0)</f>
        <v>#N/A</v>
      </c>
      <c r="O379" s="5" t="e">
        <f>VLOOKUP(A379,'Goalkeeper Saves'!$D$2:$N$15,11,0)</f>
        <v>#N/A</v>
      </c>
      <c r="P379" s="5">
        <f>IF(B379="DEF",IFERROR(VLOOKUP(A379,'Defensive Contribution - DEF'!A377:H875,8,FALSE),'Defensive Contribution - DEF'!K$2),0)</f>
        <v>0.29152339856241527</v>
      </c>
      <c r="Q379" s="5">
        <f>IF(B379="MID",IFERROR(VLOOKUP(A379,'Defensive Contribution - MID'!A$2:I$500,9,FALSE),'Defensive Contribution - MID'!L$2),0)</f>
        <v>0</v>
      </c>
      <c r="R379" s="22">
        <f t="shared" si="108"/>
        <v>3.2845956087147923</v>
      </c>
      <c r="S379" s="5">
        <f t="shared" si="96"/>
        <v>5.622125790818934E-2</v>
      </c>
      <c r="T379" s="20">
        <f t="shared" si="97"/>
        <v>3.3970381245311709</v>
      </c>
      <c r="U379" s="3">
        <f>VLOOKUP($C379,'Team Fixtures'!$A$2:$Q$21,2,FALSE)</f>
        <v>0.89678055779750687</v>
      </c>
      <c r="V379" s="3">
        <f>VLOOKUP($C379,'Team Fixtures'!$A$2:$Q$21,4,FALSE)</f>
        <v>0.50125313283208017</v>
      </c>
      <c r="W379" s="3">
        <f>VLOOKUP($C379,'Team Fixtures'!$A$2:$Q$21,5,FALSE)</f>
        <v>0.3955274249654267</v>
      </c>
      <c r="X379" s="3" t="str">
        <f>VLOOKUP($C379,'Team Fixtures'!$A$2:$Q$21,6,FALSE)</f>
        <v>A</v>
      </c>
      <c r="Y379" s="25">
        <f t="shared" si="98"/>
        <v>1.1195984491106652</v>
      </c>
      <c r="Z379" s="3">
        <f>VLOOKUP($C379,'Team Fixtures'!$A$2:$Q$21,2,FALSE)</f>
        <v>0.89678055779750687</v>
      </c>
      <c r="AA379" s="3">
        <f>VLOOKUP($C379,'Team Fixtures'!$A$2:$Q$21,8,FALSE)</f>
        <v>0.88924458672357831</v>
      </c>
      <c r="AB379" s="3">
        <f>VLOOKUP($C379,'Team Fixtures'!$A$2:$Q$21,9,FALSE)</f>
        <v>7.5359710739285601E-3</v>
      </c>
      <c r="AC379" s="3" t="str">
        <f>VLOOKUP($C379,'Team Fixtures'!$A$2:$Q$21,10,FALSE)</f>
        <v>H</v>
      </c>
      <c r="AD379" s="22">
        <f t="shared" si="109"/>
        <v>3.8031713618970175</v>
      </c>
      <c r="AE379" s="5">
        <f t="shared" si="99"/>
        <v>6.8419196774541655E-2</v>
      </c>
      <c r="AF379" s="20">
        <f t="shared" si="100"/>
        <v>3.9400097554461007</v>
      </c>
      <c r="AG379" s="3">
        <f>VLOOKUP($C379,'Team Fixtures'!$A$2:$Q$21,2,FALSE)</f>
        <v>0.89678055779750687</v>
      </c>
      <c r="AH379" s="3">
        <f>VLOOKUP($C379,'Team Fixtures'!$A$2:$Q$21,12,FALSE)</f>
        <v>1.4214641080312722E-2</v>
      </c>
      <c r="AI379" s="3">
        <f>VLOOKUP($C379,'Team Fixtures'!$A$2:$Q$21,13,FALSE)</f>
        <v>0.8825659167171942</v>
      </c>
      <c r="AJ379" s="3" t="str">
        <f>VLOOKUP($C379,'Team Fixtures'!$A$2:$Q$21,14,FALSE)</f>
        <v>H</v>
      </c>
      <c r="AK379" s="22">
        <f t="shared" si="110"/>
        <v>3.8178665944480317</v>
      </c>
      <c r="AL379" s="5">
        <f t="shared" si="101"/>
        <v>6.8764858034606607E-2</v>
      </c>
      <c r="AM379" s="20">
        <f t="shared" si="102"/>
        <v>3.9553963105172447</v>
      </c>
      <c r="AN379" s="3">
        <f>VLOOKUP($C379,'Team Fixtures'!$A$2:$Q$21,2,FALSE)</f>
        <v>0.89678055779750687</v>
      </c>
      <c r="AO379" s="3">
        <f>VLOOKUP($C379,'Team Fixtures'!$A$2:$Q$21,16,FALSE)</f>
        <v>8.6580086580086577E-2</v>
      </c>
      <c r="AP379" s="3">
        <f>VLOOKUP($C379,'Team Fixtures'!$A$2:$Q$21,17,FALSE)</f>
        <v>0.81020047121742034</v>
      </c>
      <c r="AQ379" s="3" t="str">
        <f>VLOOKUP($C379,'Team Fixtures'!$A$2:$V$21,18,FALSE)</f>
        <v>H</v>
      </c>
      <c r="AR379" s="22">
        <f t="shared" si="111"/>
        <v>3.8166512908397698</v>
      </c>
      <c r="AS379" s="5">
        <f t="shared" si="103"/>
        <v>6.8736271663133064E-2</v>
      </c>
      <c r="AT379" s="20">
        <f t="shared" si="104"/>
        <v>3.9541238341660359</v>
      </c>
      <c r="AU379" s="3">
        <f>VLOOKUP($C379,'Team Fixtures'!$A$2:$Q$21,2,FALSE)</f>
        <v>0.89678055779750687</v>
      </c>
      <c r="AV379" s="3">
        <f>VLOOKUP($C379,'Team Fixtures'!$A$2:$V$21,20,FALSE)</f>
        <v>0.10582010582010581</v>
      </c>
      <c r="AW379" s="3">
        <f>VLOOKUP($C379,'Team Fixtures'!$A$2:$V$21,21,FALSE)</f>
        <v>0.79096045197740106</v>
      </c>
      <c r="AX379" s="3" t="str">
        <f>VLOOKUP($C379,'Team Fixtures'!$A$2:$V$21,22,FALSE)</f>
        <v>A</v>
      </c>
      <c r="AY379" s="22">
        <f t="shared" si="112"/>
        <v>3.2912365017713383</v>
      </c>
      <c r="AZ379" s="5">
        <f t="shared" si="113"/>
        <v>5.6377464994665422E-2</v>
      </c>
      <c r="BA379" s="20">
        <f t="shared" si="105"/>
        <v>3.403991431760669</v>
      </c>
      <c r="BB379" s="15">
        <f t="shared" si="106"/>
        <v>13.051188515518014</v>
      </c>
    </row>
    <row r="380" spans="1:54" x14ac:dyDescent="0.25">
      <c r="A380" t="str">
        <f>'Players Full'!CU380</f>
        <v>Ibrahima Konate</v>
      </c>
      <c r="B380" t="str">
        <f>VLOOKUP(_xlfn.CONCAT('Players Full'!AK380,'Players Full'!BV380),'Players Summarised'!$A$1:$T$1000,20,0)</f>
        <v>DEF</v>
      </c>
      <c r="C380" t="str">
        <f>VLOOKUP('Players Full'!CF380,Teams!$A$1:$G$21,6,0)</f>
        <v>Liverpool</v>
      </c>
      <c r="D380">
        <f>'Players Full'!BD380/10</f>
        <v>5.5</v>
      </c>
      <c r="E380" s="10">
        <f>IFERROR(VLOOKUP($A380,'Starting Lineups'!$A$2:$C$510,3,FALSE),0)</f>
        <v>1</v>
      </c>
      <c r="F380" s="5">
        <f>VLOOKUP(A380,'Score &amp; Assist'!$A$1:$G$2000,6,0)</f>
        <v>7.3260073260073263E-2</v>
      </c>
      <c r="G380" s="5">
        <f t="shared" si="95"/>
        <v>0.01</v>
      </c>
      <c r="H380" s="5">
        <f t="shared" si="107"/>
        <v>0</v>
      </c>
      <c r="I380" s="5">
        <f>VLOOKUP(A380,'Score &amp; Assist'!$A$1:$G$2000,7,0)</f>
        <v>3.2840722495894911E-2</v>
      </c>
      <c r="J380" s="5">
        <f>VLOOKUP(A380,'Yellow Card'!$C$1:$E$987,3,0)</f>
        <v>0.31746031746031744</v>
      </c>
      <c r="K380" s="5">
        <f>VLOOKUP(C380,'Team Clean Sheet'!$C$2:$F$21,4,0)</f>
        <v>0.26778242677824271</v>
      </c>
      <c r="L380" s="5">
        <f>VLOOKUP(C380,'Team Total Goals'!$D$2:$N$21,10,0)</f>
        <v>0.41099476439790572</v>
      </c>
      <c r="M380" s="5">
        <f>VLOOKUP(C380,'Team Total Goals'!$D$2:$N$21,11,0)</f>
        <v>6.4254522769806616E-2</v>
      </c>
      <c r="N380" s="5" t="e">
        <f>VLOOKUP(A380,'Goalkeeper Saves'!$D$2:$N$15,10,0)</f>
        <v>#N/A</v>
      </c>
      <c r="O380" s="5" t="e">
        <f>VLOOKUP(A380,'Goalkeeper Saves'!$D$2:$N$15,11,0)</f>
        <v>#N/A</v>
      </c>
      <c r="P380" s="5">
        <f>IF(B380="DEF",IFERROR(VLOOKUP(A380,'Defensive Contribution - DEF'!A378:H876,8,FALSE),'Defensive Contribution - DEF'!K$2),0)</f>
        <v>0.29152339856241527</v>
      </c>
      <c r="Q380" s="5">
        <f>IF(B380="MID",IFERROR(VLOOKUP(A380,'Defensive Contribution - MID'!A$2:I$500,9,FALSE),'Defensive Contribution - MID'!L$2),0)</f>
        <v>0</v>
      </c>
      <c r="R380" s="22">
        <f t="shared" si="108"/>
        <v>2.984300219490184</v>
      </c>
      <c r="S380" s="5">
        <f t="shared" si="96"/>
        <v>4.9157709762848112E-2</v>
      </c>
      <c r="T380" s="20">
        <f t="shared" si="97"/>
        <v>3.0826156390158803</v>
      </c>
      <c r="U380" s="3">
        <f>VLOOKUP($C380,'Team Fixtures'!$A$2:$Q$21,2,FALSE)</f>
        <v>0.89678055779750687</v>
      </c>
      <c r="V380" s="3">
        <f>VLOOKUP($C380,'Team Fixtures'!$A$2:$Q$21,4,FALSE)</f>
        <v>0.50125313283208017</v>
      </c>
      <c r="W380" s="3">
        <f>VLOOKUP($C380,'Team Fixtures'!$A$2:$Q$21,5,FALSE)</f>
        <v>0.3955274249654267</v>
      </c>
      <c r="X380" s="3" t="str">
        <f>VLOOKUP($C380,'Team Fixtures'!$A$2:$Q$21,6,FALSE)</f>
        <v>A</v>
      </c>
      <c r="Y380" s="25">
        <f t="shared" si="98"/>
        <v>1.0172387396965408</v>
      </c>
      <c r="Z380" s="3">
        <f>VLOOKUP($C380,'Team Fixtures'!$A$2:$Q$21,2,FALSE)</f>
        <v>0.89678055779750687</v>
      </c>
      <c r="AA380" s="3">
        <f>VLOOKUP($C380,'Team Fixtures'!$A$2:$Q$21,8,FALSE)</f>
        <v>0.88924458672357831</v>
      </c>
      <c r="AB380" s="3">
        <f>VLOOKUP($C380,'Team Fixtures'!$A$2:$Q$21,9,FALSE)</f>
        <v>7.5359710739285601E-3</v>
      </c>
      <c r="AC380" s="3" t="str">
        <f>VLOOKUP($C380,'Team Fixtures'!$A$2:$Q$21,10,FALSE)</f>
        <v>H</v>
      </c>
      <c r="AD380" s="22">
        <f t="shared" si="109"/>
        <v>3.4554649893443168</v>
      </c>
      <c r="AE380" s="5">
        <f t="shared" si="99"/>
        <v>6.0240447479357015E-2</v>
      </c>
      <c r="AF380" s="20">
        <f t="shared" si="100"/>
        <v>3.5759458843030307</v>
      </c>
      <c r="AG380" s="3">
        <f>VLOOKUP($C380,'Team Fixtures'!$A$2:$Q$21,2,FALSE)</f>
        <v>0.89678055779750687</v>
      </c>
      <c r="AH380" s="3">
        <f>VLOOKUP($C380,'Team Fixtures'!$A$2:$Q$21,12,FALSE)</f>
        <v>1.4214641080312722E-2</v>
      </c>
      <c r="AI380" s="3">
        <f>VLOOKUP($C380,'Team Fixtures'!$A$2:$Q$21,13,FALSE)</f>
        <v>0.8825659167171942</v>
      </c>
      <c r="AJ380" s="3" t="str">
        <f>VLOOKUP($C380,'Team Fixtures'!$A$2:$Q$21,14,FALSE)</f>
        <v>H</v>
      </c>
      <c r="AK380" s="22">
        <f t="shared" si="110"/>
        <v>3.4688167047308607</v>
      </c>
      <c r="AL380" s="5">
        <f t="shared" si="101"/>
        <v>6.0554506528679303E-2</v>
      </c>
      <c r="AM380" s="20">
        <f t="shared" si="102"/>
        <v>3.5899257177882191</v>
      </c>
      <c r="AN380" s="3">
        <f>VLOOKUP($C380,'Team Fixtures'!$A$2:$Q$21,2,FALSE)</f>
        <v>0.89678055779750687</v>
      </c>
      <c r="AO380" s="3">
        <f>VLOOKUP($C380,'Team Fixtures'!$A$2:$Q$21,16,FALSE)</f>
        <v>8.6580086580086577E-2</v>
      </c>
      <c r="AP380" s="3">
        <f>VLOOKUP($C380,'Team Fixtures'!$A$2:$Q$21,17,FALSE)</f>
        <v>0.81020047121742034</v>
      </c>
      <c r="AQ380" s="3" t="str">
        <f>VLOOKUP($C380,'Team Fixtures'!$A$2:$V$21,18,FALSE)</f>
        <v>H</v>
      </c>
      <c r="AR380" s="22">
        <f t="shared" si="111"/>
        <v>3.4677125107121936</v>
      </c>
      <c r="AS380" s="5">
        <f t="shared" si="103"/>
        <v>6.0528533676972224E-2</v>
      </c>
      <c r="AT380" s="20">
        <f t="shared" si="104"/>
        <v>3.5887695780661382</v>
      </c>
      <c r="AU380" s="3">
        <f>VLOOKUP($C380,'Team Fixtures'!$A$2:$Q$21,2,FALSE)</f>
        <v>0.89678055779750687</v>
      </c>
      <c r="AV380" s="3">
        <f>VLOOKUP($C380,'Team Fixtures'!$A$2:$V$21,20,FALSE)</f>
        <v>0.10582010582010581</v>
      </c>
      <c r="AW380" s="3">
        <f>VLOOKUP($C380,'Team Fixtures'!$A$2:$V$21,21,FALSE)</f>
        <v>0.79096045197740106</v>
      </c>
      <c r="AX380" s="3" t="str">
        <f>VLOOKUP($C380,'Team Fixtures'!$A$2:$V$21,22,FALSE)</f>
        <v>A</v>
      </c>
      <c r="AY380" s="22">
        <f t="shared" si="112"/>
        <v>2.9903339664006641</v>
      </c>
      <c r="AZ380" s="5">
        <f t="shared" si="113"/>
        <v>4.9299635557676427E-2</v>
      </c>
      <c r="BA380" s="20">
        <f t="shared" si="105"/>
        <v>3.088933237516017</v>
      </c>
      <c r="BB380" s="15">
        <f t="shared" si="106"/>
        <v>11.844514206067993</v>
      </c>
    </row>
    <row r="381" spans="1:54" x14ac:dyDescent="0.25">
      <c r="A381" t="str">
        <f>'Players Full'!CU381</f>
        <v>Conor Bradley</v>
      </c>
      <c r="B381" t="str">
        <f>VLOOKUP(_xlfn.CONCAT('Players Full'!AK381,'Players Full'!BV381),'Players Summarised'!$A$1:$T$1000,20,0)</f>
        <v>DEF</v>
      </c>
      <c r="C381" t="str">
        <f>VLOOKUP('Players Full'!CF381,Teams!$A$1:$G$21,6,0)</f>
        <v>Liverpool</v>
      </c>
      <c r="D381">
        <f>'Players Full'!BD381/10</f>
        <v>5</v>
      </c>
      <c r="E381" s="10">
        <f>IFERROR(VLOOKUP($A381,'Starting Lineups'!$A$2:$C$510,3,FALSE),0)</f>
        <v>0</v>
      </c>
      <c r="F381" s="5">
        <f>VLOOKUP(A381,'Score &amp; Assist'!$A$1:$G$2000,6,0)</f>
        <v>0.12698412698412698</v>
      </c>
      <c r="G381" s="5">
        <f t="shared" si="95"/>
        <v>0.01</v>
      </c>
      <c r="H381" s="5">
        <f t="shared" si="107"/>
        <v>0</v>
      </c>
      <c r="I381" s="5">
        <f>VLOOKUP(A381,'Score &amp; Assist'!$A$1:$G$2000,7,0)</f>
        <v>0.13605442176870747</v>
      </c>
      <c r="J381" s="5">
        <f>VLOOKUP(A381,'Yellow Card'!$C$1:$E$987,3,0)</f>
        <v>0.3968253968253968</v>
      </c>
      <c r="K381" s="5">
        <f>VLOOKUP(C381,'Team Clean Sheet'!$C$2:$F$21,4,0)</f>
        <v>0.26778242677824271</v>
      </c>
      <c r="L381" s="5">
        <f>VLOOKUP(C381,'Team Total Goals'!$D$2:$N$21,10,0)</f>
        <v>0.41099476439790572</v>
      </c>
      <c r="M381" s="5">
        <f>VLOOKUP(C381,'Team Total Goals'!$D$2:$N$21,11,0)</f>
        <v>6.4254522769806616E-2</v>
      </c>
      <c r="N381" s="5" t="e">
        <f>VLOOKUP(A381,'Goalkeeper Saves'!$D$2:$N$15,10,0)</f>
        <v>#N/A</v>
      </c>
      <c r="O381" s="5" t="e">
        <f>VLOOKUP(A381,'Goalkeeper Saves'!$D$2:$N$15,11,0)</f>
        <v>#N/A</v>
      </c>
      <c r="P381" s="5">
        <f>IF(B381="DEF",IFERROR(VLOOKUP(A381,'Defensive Contribution - DEF'!A379:H877,8,FALSE),'Defensive Contribution - DEF'!K$2),0)</f>
        <v>0.29152339856241527</v>
      </c>
      <c r="Q381" s="5">
        <f>IF(B381="MID",IFERROR(VLOOKUP(A381,'Defensive Contribution - MID'!A$2:I$500,9,FALSE),'Defensive Contribution - MID'!L$2),0)</f>
        <v>0</v>
      </c>
      <c r="R381" s="22">
        <f t="shared" si="108"/>
        <v>0</v>
      </c>
      <c r="S381" s="5">
        <f t="shared" si="96"/>
        <v>0</v>
      </c>
      <c r="T381" s="20">
        <f t="shared" si="97"/>
        <v>0</v>
      </c>
      <c r="U381" s="3">
        <f>VLOOKUP($C381,'Team Fixtures'!$A$2:$Q$21,2,FALSE)</f>
        <v>0.89678055779750687</v>
      </c>
      <c r="V381" s="3">
        <f>VLOOKUP($C381,'Team Fixtures'!$A$2:$Q$21,4,FALSE)</f>
        <v>0.50125313283208017</v>
      </c>
      <c r="W381" s="3">
        <f>VLOOKUP($C381,'Team Fixtures'!$A$2:$Q$21,5,FALSE)</f>
        <v>0.3955274249654267</v>
      </c>
      <c r="X381" s="3" t="str">
        <f>VLOOKUP($C381,'Team Fixtures'!$A$2:$Q$21,6,FALSE)</f>
        <v>A</v>
      </c>
      <c r="Y381" s="25">
        <f t="shared" si="98"/>
        <v>0</v>
      </c>
      <c r="Z381" s="3">
        <f>VLOOKUP($C381,'Team Fixtures'!$A$2:$Q$21,2,FALSE)</f>
        <v>0.89678055779750687</v>
      </c>
      <c r="AA381" s="3">
        <f>VLOOKUP($C381,'Team Fixtures'!$A$2:$Q$21,8,FALSE)</f>
        <v>0.88924458672357831</v>
      </c>
      <c r="AB381" s="3">
        <f>VLOOKUP($C381,'Team Fixtures'!$A$2:$Q$21,9,FALSE)</f>
        <v>7.5359710739285601E-3</v>
      </c>
      <c r="AC381" s="3" t="str">
        <f>VLOOKUP($C381,'Team Fixtures'!$A$2:$Q$21,10,FALSE)</f>
        <v>H</v>
      </c>
      <c r="AD381" s="22">
        <f t="shared" si="109"/>
        <v>0</v>
      </c>
      <c r="AE381" s="5">
        <f t="shared" si="99"/>
        <v>0</v>
      </c>
      <c r="AF381" s="20">
        <f t="shared" si="100"/>
        <v>0</v>
      </c>
      <c r="AG381" s="3">
        <f>VLOOKUP($C381,'Team Fixtures'!$A$2:$Q$21,2,FALSE)</f>
        <v>0.89678055779750687</v>
      </c>
      <c r="AH381" s="3">
        <f>VLOOKUP($C381,'Team Fixtures'!$A$2:$Q$21,12,FALSE)</f>
        <v>1.4214641080312722E-2</v>
      </c>
      <c r="AI381" s="3">
        <f>VLOOKUP($C381,'Team Fixtures'!$A$2:$Q$21,13,FALSE)</f>
        <v>0.8825659167171942</v>
      </c>
      <c r="AJ381" s="3" t="str">
        <f>VLOOKUP($C381,'Team Fixtures'!$A$2:$Q$21,14,FALSE)</f>
        <v>H</v>
      </c>
      <c r="AK381" s="22">
        <f t="shared" si="110"/>
        <v>0</v>
      </c>
      <c r="AL381" s="5">
        <f t="shared" si="101"/>
        <v>0</v>
      </c>
      <c r="AM381" s="20">
        <f t="shared" si="102"/>
        <v>0</v>
      </c>
      <c r="AN381" s="3">
        <f>VLOOKUP($C381,'Team Fixtures'!$A$2:$Q$21,2,FALSE)</f>
        <v>0.89678055779750687</v>
      </c>
      <c r="AO381" s="3">
        <f>VLOOKUP($C381,'Team Fixtures'!$A$2:$Q$21,16,FALSE)</f>
        <v>8.6580086580086577E-2</v>
      </c>
      <c r="AP381" s="3">
        <f>VLOOKUP($C381,'Team Fixtures'!$A$2:$Q$21,17,FALSE)</f>
        <v>0.81020047121742034</v>
      </c>
      <c r="AQ381" s="3" t="str">
        <f>VLOOKUP($C381,'Team Fixtures'!$A$2:$V$21,18,FALSE)</f>
        <v>H</v>
      </c>
      <c r="AR381" s="22">
        <f t="shared" si="111"/>
        <v>0</v>
      </c>
      <c r="AS381" s="5">
        <f t="shared" si="103"/>
        <v>0</v>
      </c>
      <c r="AT381" s="20">
        <f t="shared" si="104"/>
        <v>0</v>
      </c>
      <c r="AU381" s="3">
        <f>VLOOKUP($C381,'Team Fixtures'!$A$2:$Q$21,2,FALSE)</f>
        <v>0.89678055779750687</v>
      </c>
      <c r="AV381" s="3">
        <f>VLOOKUP($C381,'Team Fixtures'!$A$2:$V$21,20,FALSE)</f>
        <v>0.10582010582010581</v>
      </c>
      <c r="AW381" s="3">
        <f>VLOOKUP($C381,'Team Fixtures'!$A$2:$V$21,21,FALSE)</f>
        <v>0.79096045197740106</v>
      </c>
      <c r="AX381" s="3" t="str">
        <f>VLOOKUP($C381,'Team Fixtures'!$A$2:$V$21,22,FALSE)</f>
        <v>A</v>
      </c>
      <c r="AY381" s="22">
        <f t="shared" si="112"/>
        <v>0</v>
      </c>
      <c r="AZ381" s="5">
        <f t="shared" si="113"/>
        <v>0</v>
      </c>
      <c r="BA381" s="20">
        <f t="shared" si="105"/>
        <v>0</v>
      </c>
      <c r="BB381" s="15">
        <f t="shared" si="106"/>
        <v>0</v>
      </c>
    </row>
    <row r="382" spans="1:54" x14ac:dyDescent="0.25">
      <c r="A382" t="str">
        <f>'Players Full'!CU382</f>
        <v>Joe Gomez</v>
      </c>
      <c r="B382" t="str">
        <f>VLOOKUP(_xlfn.CONCAT('Players Full'!AK382,'Players Full'!BV382),'Players Summarised'!$A$1:$T$1000,20,0)</f>
        <v>DEF</v>
      </c>
      <c r="C382" t="str">
        <f>VLOOKUP('Players Full'!CF382,Teams!$A$1:$G$21,6,0)</f>
        <v>Liverpool</v>
      </c>
      <c r="D382">
        <f>'Players Full'!BD382/10</f>
        <v>5</v>
      </c>
      <c r="E382" s="10">
        <f>IFERROR(VLOOKUP($A382,'Starting Lineups'!$A$2:$C$510,3,FALSE),0)</f>
        <v>0</v>
      </c>
      <c r="F382" s="5">
        <f>VLOOKUP(A382,'Score &amp; Assist'!$A$1:$G$2000,6,0)</f>
        <v>0.10025062656641603</v>
      </c>
      <c r="G382" s="5">
        <f t="shared" si="95"/>
        <v>0.01</v>
      </c>
      <c r="H382" s="5">
        <f t="shared" si="107"/>
        <v>0</v>
      </c>
      <c r="I382" s="5">
        <f>VLOOKUP(A382,'Score &amp; Assist'!$A$1:$G$2000,7,0)</f>
        <v>6.3492063492063489E-2</v>
      </c>
      <c r="J382" s="5">
        <f>VLOOKUP(A382,'Yellow Card'!$C$1:$E$987,3,0)</f>
        <v>0.29304029304029305</v>
      </c>
      <c r="K382" s="5">
        <f>VLOOKUP(C382,'Team Clean Sheet'!$C$2:$F$21,4,0)</f>
        <v>0.26778242677824271</v>
      </c>
      <c r="L382" s="5">
        <f>VLOOKUP(C382,'Team Total Goals'!$D$2:$N$21,10,0)</f>
        <v>0.41099476439790572</v>
      </c>
      <c r="M382" s="5">
        <f>VLOOKUP(C382,'Team Total Goals'!$D$2:$N$21,11,0)</f>
        <v>6.4254522769806616E-2</v>
      </c>
      <c r="N382" s="5" t="e">
        <f>VLOOKUP(A382,'Goalkeeper Saves'!$D$2:$N$15,10,0)</f>
        <v>#N/A</v>
      </c>
      <c r="O382" s="5" t="e">
        <f>VLOOKUP(A382,'Goalkeeper Saves'!$D$2:$N$15,11,0)</f>
        <v>#N/A</v>
      </c>
      <c r="P382" s="5">
        <f>IF(B382="DEF",IFERROR(VLOOKUP(A382,'Defensive Contribution - DEF'!A380:H878,8,FALSE),'Defensive Contribution - DEF'!K$2),0)</f>
        <v>0.29152339856241527</v>
      </c>
      <c r="Q382" s="5">
        <f>IF(B382="MID",IFERROR(VLOOKUP(A382,'Defensive Contribution - MID'!A$2:I$500,9,FALSE),'Defensive Contribution - MID'!L$2),0)</f>
        <v>0</v>
      </c>
      <c r="R382" s="22">
        <f t="shared" si="108"/>
        <v>0</v>
      </c>
      <c r="S382" s="5">
        <f t="shared" si="96"/>
        <v>0</v>
      </c>
      <c r="T382" s="20">
        <f t="shared" si="97"/>
        <v>0</v>
      </c>
      <c r="U382" s="3">
        <f>VLOOKUP($C382,'Team Fixtures'!$A$2:$Q$21,2,FALSE)</f>
        <v>0.89678055779750687</v>
      </c>
      <c r="V382" s="3">
        <f>VLOOKUP($C382,'Team Fixtures'!$A$2:$Q$21,4,FALSE)</f>
        <v>0.50125313283208017</v>
      </c>
      <c r="W382" s="3">
        <f>VLOOKUP($C382,'Team Fixtures'!$A$2:$Q$21,5,FALSE)</f>
        <v>0.3955274249654267</v>
      </c>
      <c r="X382" s="3" t="str">
        <f>VLOOKUP($C382,'Team Fixtures'!$A$2:$Q$21,6,FALSE)</f>
        <v>A</v>
      </c>
      <c r="Y382" s="25">
        <f t="shared" si="98"/>
        <v>0</v>
      </c>
      <c r="Z382" s="3">
        <f>VLOOKUP($C382,'Team Fixtures'!$A$2:$Q$21,2,FALSE)</f>
        <v>0.89678055779750687</v>
      </c>
      <c r="AA382" s="3">
        <f>VLOOKUP($C382,'Team Fixtures'!$A$2:$Q$21,8,FALSE)</f>
        <v>0.88924458672357831</v>
      </c>
      <c r="AB382" s="3">
        <f>VLOOKUP($C382,'Team Fixtures'!$A$2:$Q$21,9,FALSE)</f>
        <v>7.5359710739285601E-3</v>
      </c>
      <c r="AC382" s="3" t="str">
        <f>VLOOKUP($C382,'Team Fixtures'!$A$2:$Q$21,10,FALSE)</f>
        <v>H</v>
      </c>
      <c r="AD382" s="22">
        <f t="shared" si="109"/>
        <v>0</v>
      </c>
      <c r="AE382" s="5">
        <f t="shared" si="99"/>
        <v>0</v>
      </c>
      <c r="AF382" s="20">
        <f t="shared" si="100"/>
        <v>0</v>
      </c>
      <c r="AG382" s="3">
        <f>VLOOKUP($C382,'Team Fixtures'!$A$2:$Q$21,2,FALSE)</f>
        <v>0.89678055779750687</v>
      </c>
      <c r="AH382" s="3">
        <f>VLOOKUP($C382,'Team Fixtures'!$A$2:$Q$21,12,FALSE)</f>
        <v>1.4214641080312722E-2</v>
      </c>
      <c r="AI382" s="3">
        <f>VLOOKUP($C382,'Team Fixtures'!$A$2:$Q$21,13,FALSE)</f>
        <v>0.8825659167171942</v>
      </c>
      <c r="AJ382" s="3" t="str">
        <f>VLOOKUP($C382,'Team Fixtures'!$A$2:$Q$21,14,FALSE)</f>
        <v>H</v>
      </c>
      <c r="AK382" s="22">
        <f t="shared" si="110"/>
        <v>0</v>
      </c>
      <c r="AL382" s="5">
        <f t="shared" si="101"/>
        <v>0</v>
      </c>
      <c r="AM382" s="20">
        <f t="shared" si="102"/>
        <v>0</v>
      </c>
      <c r="AN382" s="3">
        <f>VLOOKUP($C382,'Team Fixtures'!$A$2:$Q$21,2,FALSE)</f>
        <v>0.89678055779750687</v>
      </c>
      <c r="AO382" s="3">
        <f>VLOOKUP($C382,'Team Fixtures'!$A$2:$Q$21,16,FALSE)</f>
        <v>8.6580086580086577E-2</v>
      </c>
      <c r="AP382" s="3">
        <f>VLOOKUP($C382,'Team Fixtures'!$A$2:$Q$21,17,FALSE)</f>
        <v>0.81020047121742034</v>
      </c>
      <c r="AQ382" s="3" t="str">
        <f>VLOOKUP($C382,'Team Fixtures'!$A$2:$V$21,18,FALSE)</f>
        <v>H</v>
      </c>
      <c r="AR382" s="22">
        <f t="shared" si="111"/>
        <v>0</v>
      </c>
      <c r="AS382" s="5">
        <f t="shared" si="103"/>
        <v>0</v>
      </c>
      <c r="AT382" s="20">
        <f t="shared" si="104"/>
        <v>0</v>
      </c>
      <c r="AU382" s="3">
        <f>VLOOKUP($C382,'Team Fixtures'!$A$2:$Q$21,2,FALSE)</f>
        <v>0.89678055779750687</v>
      </c>
      <c r="AV382" s="3">
        <f>VLOOKUP($C382,'Team Fixtures'!$A$2:$V$21,20,FALSE)</f>
        <v>0.10582010582010581</v>
      </c>
      <c r="AW382" s="3">
        <f>VLOOKUP($C382,'Team Fixtures'!$A$2:$V$21,21,FALSE)</f>
        <v>0.79096045197740106</v>
      </c>
      <c r="AX382" s="3" t="str">
        <f>VLOOKUP($C382,'Team Fixtures'!$A$2:$V$21,22,FALSE)</f>
        <v>A</v>
      </c>
      <c r="AY382" s="22">
        <f t="shared" si="112"/>
        <v>0</v>
      </c>
      <c r="AZ382" s="5">
        <f t="shared" si="113"/>
        <v>0</v>
      </c>
      <c r="BA382" s="20">
        <f t="shared" si="105"/>
        <v>0</v>
      </c>
      <c r="BB382" s="15">
        <f t="shared" si="106"/>
        <v>0</v>
      </c>
    </row>
    <row r="383" spans="1:54" x14ac:dyDescent="0.25">
      <c r="A383" t="str">
        <f>'Players Full'!CU383</f>
        <v>Konstantinos Tsimikas</v>
      </c>
      <c r="B383" t="str">
        <f>VLOOKUP(_xlfn.CONCAT('Players Full'!AK383,'Players Full'!BV383),'Players Summarised'!$A$1:$T$1000,20,0)</f>
        <v>DEF</v>
      </c>
      <c r="C383" t="str">
        <f>VLOOKUP('Players Full'!CF383,Teams!$A$1:$G$21,6,0)</f>
        <v>Liverpool</v>
      </c>
      <c r="D383">
        <f>'Players Full'!BD383/10</f>
        <v>5</v>
      </c>
      <c r="E383" s="10">
        <f>IFERROR(VLOOKUP($A383,'Starting Lineups'!$A$2:$C$510,3,FALSE),0)</f>
        <v>0</v>
      </c>
      <c r="F383" s="5">
        <f>VLOOKUP(A383,'Score &amp; Assist'!$A$1:$G$2000,6,0)</f>
        <v>5.6022408963585429E-2</v>
      </c>
      <c r="G383" s="5">
        <f t="shared" si="95"/>
        <v>0.01</v>
      </c>
      <c r="H383" s="5">
        <f t="shared" si="107"/>
        <v>0</v>
      </c>
      <c r="I383" s="5">
        <f>VLOOKUP(A383,'Score &amp; Assist'!$A$1:$G$2000,7,0)</f>
        <v>0.14652014652014653</v>
      </c>
      <c r="J383" s="5">
        <f>VLOOKUP(A383,'Yellow Card'!$C$1:$E$987,3,0)</f>
        <v>0.29304029304029305</v>
      </c>
      <c r="K383" s="5">
        <f>VLOOKUP(C383,'Team Clean Sheet'!$C$2:$F$21,4,0)</f>
        <v>0.26778242677824271</v>
      </c>
      <c r="L383" s="5">
        <f>VLOOKUP(C383,'Team Total Goals'!$D$2:$N$21,10,0)</f>
        <v>0.41099476439790572</v>
      </c>
      <c r="M383" s="5">
        <f>VLOOKUP(C383,'Team Total Goals'!$D$2:$N$21,11,0)</f>
        <v>6.4254522769806616E-2</v>
      </c>
      <c r="N383" s="5" t="e">
        <f>VLOOKUP(A383,'Goalkeeper Saves'!$D$2:$N$15,10,0)</f>
        <v>#N/A</v>
      </c>
      <c r="O383" s="5" t="e">
        <f>VLOOKUP(A383,'Goalkeeper Saves'!$D$2:$N$15,11,0)</f>
        <v>#N/A</v>
      </c>
      <c r="P383" s="5">
        <f>IF(B383="DEF",IFERROR(VLOOKUP(A383,'Defensive Contribution - DEF'!A381:H879,8,FALSE),'Defensive Contribution - DEF'!K$2),0)</f>
        <v>0.29152339856241527</v>
      </c>
      <c r="Q383" s="5">
        <f>IF(B383="MID",IFERROR(VLOOKUP(A383,'Defensive Contribution - MID'!A$2:I$500,9,FALSE),'Defensive Contribution - MID'!L$2),0)</f>
        <v>0</v>
      </c>
      <c r="R383" s="22">
        <f t="shared" si="108"/>
        <v>0</v>
      </c>
      <c r="S383" s="5">
        <f t="shared" si="96"/>
        <v>0</v>
      </c>
      <c r="T383" s="20">
        <f t="shared" si="97"/>
        <v>0</v>
      </c>
      <c r="U383" s="3">
        <f>VLOOKUP($C383,'Team Fixtures'!$A$2:$Q$21,2,FALSE)</f>
        <v>0.89678055779750687</v>
      </c>
      <c r="V383" s="3">
        <f>VLOOKUP($C383,'Team Fixtures'!$A$2:$Q$21,4,FALSE)</f>
        <v>0.50125313283208017</v>
      </c>
      <c r="W383" s="3">
        <f>VLOOKUP($C383,'Team Fixtures'!$A$2:$Q$21,5,FALSE)</f>
        <v>0.3955274249654267</v>
      </c>
      <c r="X383" s="3" t="str">
        <f>VLOOKUP($C383,'Team Fixtures'!$A$2:$Q$21,6,FALSE)</f>
        <v>A</v>
      </c>
      <c r="Y383" s="25">
        <f t="shared" si="98"/>
        <v>0</v>
      </c>
      <c r="Z383" s="3">
        <f>VLOOKUP($C383,'Team Fixtures'!$A$2:$Q$21,2,FALSE)</f>
        <v>0.89678055779750687</v>
      </c>
      <c r="AA383" s="3">
        <f>VLOOKUP($C383,'Team Fixtures'!$A$2:$Q$21,8,FALSE)</f>
        <v>0.88924458672357831</v>
      </c>
      <c r="AB383" s="3">
        <f>VLOOKUP($C383,'Team Fixtures'!$A$2:$Q$21,9,FALSE)</f>
        <v>7.5359710739285601E-3</v>
      </c>
      <c r="AC383" s="3" t="str">
        <f>VLOOKUP($C383,'Team Fixtures'!$A$2:$Q$21,10,FALSE)</f>
        <v>H</v>
      </c>
      <c r="AD383" s="22">
        <f t="shared" si="109"/>
        <v>0</v>
      </c>
      <c r="AE383" s="5">
        <f t="shared" si="99"/>
        <v>0</v>
      </c>
      <c r="AF383" s="20">
        <f t="shared" si="100"/>
        <v>0</v>
      </c>
      <c r="AG383" s="3">
        <f>VLOOKUP($C383,'Team Fixtures'!$A$2:$Q$21,2,FALSE)</f>
        <v>0.89678055779750687</v>
      </c>
      <c r="AH383" s="3">
        <f>VLOOKUP($C383,'Team Fixtures'!$A$2:$Q$21,12,FALSE)</f>
        <v>1.4214641080312722E-2</v>
      </c>
      <c r="AI383" s="3">
        <f>VLOOKUP($C383,'Team Fixtures'!$A$2:$Q$21,13,FALSE)</f>
        <v>0.8825659167171942</v>
      </c>
      <c r="AJ383" s="3" t="str">
        <f>VLOOKUP($C383,'Team Fixtures'!$A$2:$Q$21,14,FALSE)</f>
        <v>H</v>
      </c>
      <c r="AK383" s="22">
        <f t="shared" si="110"/>
        <v>0</v>
      </c>
      <c r="AL383" s="5">
        <f t="shared" si="101"/>
        <v>0</v>
      </c>
      <c r="AM383" s="20">
        <f t="shared" si="102"/>
        <v>0</v>
      </c>
      <c r="AN383" s="3">
        <f>VLOOKUP($C383,'Team Fixtures'!$A$2:$Q$21,2,FALSE)</f>
        <v>0.89678055779750687</v>
      </c>
      <c r="AO383" s="3">
        <f>VLOOKUP($C383,'Team Fixtures'!$A$2:$Q$21,16,FALSE)</f>
        <v>8.6580086580086577E-2</v>
      </c>
      <c r="AP383" s="3">
        <f>VLOOKUP($C383,'Team Fixtures'!$A$2:$Q$21,17,FALSE)</f>
        <v>0.81020047121742034</v>
      </c>
      <c r="AQ383" s="3" t="str">
        <f>VLOOKUP($C383,'Team Fixtures'!$A$2:$V$21,18,FALSE)</f>
        <v>H</v>
      </c>
      <c r="AR383" s="22">
        <f t="shared" si="111"/>
        <v>0</v>
      </c>
      <c r="AS383" s="5">
        <f t="shared" si="103"/>
        <v>0</v>
      </c>
      <c r="AT383" s="20">
        <f t="shared" si="104"/>
        <v>0</v>
      </c>
      <c r="AU383" s="3">
        <f>VLOOKUP($C383,'Team Fixtures'!$A$2:$Q$21,2,FALSE)</f>
        <v>0.89678055779750687</v>
      </c>
      <c r="AV383" s="3">
        <f>VLOOKUP($C383,'Team Fixtures'!$A$2:$V$21,20,FALSE)</f>
        <v>0.10582010582010581</v>
      </c>
      <c r="AW383" s="3">
        <f>VLOOKUP($C383,'Team Fixtures'!$A$2:$V$21,21,FALSE)</f>
        <v>0.79096045197740106</v>
      </c>
      <c r="AX383" s="3" t="str">
        <f>VLOOKUP($C383,'Team Fixtures'!$A$2:$V$21,22,FALSE)</f>
        <v>A</v>
      </c>
      <c r="AY383" s="22">
        <f t="shared" si="112"/>
        <v>0</v>
      </c>
      <c r="AZ383" s="5">
        <f t="shared" si="113"/>
        <v>0</v>
      </c>
      <c r="BA383" s="20">
        <f t="shared" si="105"/>
        <v>0</v>
      </c>
      <c r="BB383" s="15">
        <f t="shared" si="106"/>
        <v>0</v>
      </c>
    </row>
    <row r="384" spans="1:54" x14ac:dyDescent="0.25">
      <c r="A384" t="str">
        <f>'Players Full'!CU384</f>
        <v>Amara Nallo</v>
      </c>
      <c r="B384" t="str">
        <f>VLOOKUP(_xlfn.CONCAT('Players Full'!AK384,'Players Full'!BV384),'Players Summarised'!$A$1:$T$1000,20,0)</f>
        <v>DEF</v>
      </c>
      <c r="C384" t="str">
        <f>VLOOKUP('Players Full'!CF384,Teams!$A$1:$G$21,6,0)</f>
        <v>Liverpool</v>
      </c>
      <c r="D384">
        <f>'Players Full'!BD384/10</f>
        <v>4</v>
      </c>
      <c r="E384" s="10">
        <f>IFERROR(VLOOKUP($A384,'Starting Lineups'!$A$2:$C$510,3,FALSE),0)</f>
        <v>0</v>
      </c>
      <c r="F384" s="5" t="e">
        <f>VLOOKUP(A384,'Score &amp; Assist'!$A$1:$G$2000,6,0)</f>
        <v>#N/A</v>
      </c>
      <c r="G384" s="5" t="e">
        <f t="shared" si="95"/>
        <v>#N/A</v>
      </c>
      <c r="H384" s="5" t="e">
        <f t="shared" si="107"/>
        <v>#N/A</v>
      </c>
      <c r="I384" s="5" t="e">
        <f>VLOOKUP(A384,'Score &amp; Assist'!$A$1:$G$2000,7,0)</f>
        <v>#N/A</v>
      </c>
      <c r="J384" s="5" t="e">
        <f>VLOOKUP(A384,'Yellow Card'!$C$1:$E$987,3,0)</f>
        <v>#N/A</v>
      </c>
      <c r="K384" s="5">
        <f>VLOOKUP(C384,'Team Clean Sheet'!$C$2:$F$21,4,0)</f>
        <v>0.26778242677824271</v>
      </c>
      <c r="L384" s="5">
        <f>VLOOKUP(C384,'Team Total Goals'!$D$2:$N$21,10,0)</f>
        <v>0.41099476439790572</v>
      </c>
      <c r="M384" s="5">
        <f>VLOOKUP(C384,'Team Total Goals'!$D$2:$N$21,11,0)</f>
        <v>6.4254522769806616E-2</v>
      </c>
      <c r="N384" s="5" t="e">
        <f>VLOOKUP(A384,'Goalkeeper Saves'!$D$2:$N$15,10,0)</f>
        <v>#N/A</v>
      </c>
      <c r="O384" s="5" t="e">
        <f>VLOOKUP(A384,'Goalkeeper Saves'!$D$2:$N$15,11,0)</f>
        <v>#N/A</v>
      </c>
      <c r="P384" s="5">
        <f>IF(B384="DEF",IFERROR(VLOOKUP(A384,'Defensive Contribution - DEF'!A382:H880,8,FALSE),'Defensive Contribution - DEF'!K$2),0)</f>
        <v>0.29152339856241527</v>
      </c>
      <c r="Q384" s="5">
        <f>IF(B384="MID",IFERROR(VLOOKUP(A384,'Defensive Contribution - MID'!A$2:I$500,9,FALSE),'Defensive Contribution - MID'!L$2),0)</f>
        <v>0</v>
      </c>
      <c r="R384" s="22">
        <f t="shared" si="108"/>
        <v>0</v>
      </c>
      <c r="S384" s="5">
        <f t="shared" si="96"/>
        <v>0</v>
      </c>
      <c r="T384" s="20">
        <f t="shared" si="97"/>
        <v>0</v>
      </c>
      <c r="U384" s="3">
        <f>VLOOKUP($C384,'Team Fixtures'!$A$2:$Q$21,2,FALSE)</f>
        <v>0.89678055779750687</v>
      </c>
      <c r="V384" s="3">
        <f>VLOOKUP($C384,'Team Fixtures'!$A$2:$Q$21,4,FALSE)</f>
        <v>0.50125313283208017</v>
      </c>
      <c r="W384" s="3">
        <f>VLOOKUP($C384,'Team Fixtures'!$A$2:$Q$21,5,FALSE)</f>
        <v>0.3955274249654267</v>
      </c>
      <c r="X384" s="3" t="str">
        <f>VLOOKUP($C384,'Team Fixtures'!$A$2:$Q$21,6,FALSE)</f>
        <v>A</v>
      </c>
      <c r="Y384" s="25">
        <f t="shared" si="98"/>
        <v>0</v>
      </c>
      <c r="Z384" s="3">
        <f>VLOOKUP($C384,'Team Fixtures'!$A$2:$Q$21,2,FALSE)</f>
        <v>0.89678055779750687</v>
      </c>
      <c r="AA384" s="3">
        <f>VLOOKUP($C384,'Team Fixtures'!$A$2:$Q$21,8,FALSE)</f>
        <v>0.88924458672357831</v>
      </c>
      <c r="AB384" s="3">
        <f>VLOOKUP($C384,'Team Fixtures'!$A$2:$Q$21,9,FALSE)</f>
        <v>7.5359710739285601E-3</v>
      </c>
      <c r="AC384" s="3" t="str">
        <f>VLOOKUP($C384,'Team Fixtures'!$A$2:$Q$21,10,FALSE)</f>
        <v>H</v>
      </c>
      <c r="AD384" s="22">
        <f t="shared" si="109"/>
        <v>0</v>
      </c>
      <c r="AE384" s="5">
        <f t="shared" si="99"/>
        <v>0</v>
      </c>
      <c r="AF384" s="20">
        <f t="shared" si="100"/>
        <v>0</v>
      </c>
      <c r="AG384" s="3">
        <f>VLOOKUP($C384,'Team Fixtures'!$A$2:$Q$21,2,FALSE)</f>
        <v>0.89678055779750687</v>
      </c>
      <c r="AH384" s="3">
        <f>VLOOKUP($C384,'Team Fixtures'!$A$2:$Q$21,12,FALSE)</f>
        <v>1.4214641080312722E-2</v>
      </c>
      <c r="AI384" s="3">
        <f>VLOOKUP($C384,'Team Fixtures'!$A$2:$Q$21,13,FALSE)</f>
        <v>0.8825659167171942</v>
      </c>
      <c r="AJ384" s="3" t="str">
        <f>VLOOKUP($C384,'Team Fixtures'!$A$2:$Q$21,14,FALSE)</f>
        <v>H</v>
      </c>
      <c r="AK384" s="22">
        <f t="shared" si="110"/>
        <v>0</v>
      </c>
      <c r="AL384" s="5">
        <f t="shared" si="101"/>
        <v>0</v>
      </c>
      <c r="AM384" s="20">
        <f t="shared" si="102"/>
        <v>0</v>
      </c>
      <c r="AN384" s="3">
        <f>VLOOKUP($C384,'Team Fixtures'!$A$2:$Q$21,2,FALSE)</f>
        <v>0.89678055779750687</v>
      </c>
      <c r="AO384" s="3">
        <f>VLOOKUP($C384,'Team Fixtures'!$A$2:$Q$21,16,FALSE)</f>
        <v>8.6580086580086577E-2</v>
      </c>
      <c r="AP384" s="3">
        <f>VLOOKUP($C384,'Team Fixtures'!$A$2:$Q$21,17,FALSE)</f>
        <v>0.81020047121742034</v>
      </c>
      <c r="AQ384" s="3" t="str">
        <f>VLOOKUP($C384,'Team Fixtures'!$A$2:$V$21,18,FALSE)</f>
        <v>H</v>
      </c>
      <c r="AR384" s="22">
        <f t="shared" si="111"/>
        <v>0</v>
      </c>
      <c r="AS384" s="5">
        <f t="shared" si="103"/>
        <v>0</v>
      </c>
      <c r="AT384" s="20">
        <f t="shared" si="104"/>
        <v>0</v>
      </c>
      <c r="AU384" s="3">
        <f>VLOOKUP($C384,'Team Fixtures'!$A$2:$Q$21,2,FALSE)</f>
        <v>0.89678055779750687</v>
      </c>
      <c r="AV384" s="3">
        <f>VLOOKUP($C384,'Team Fixtures'!$A$2:$V$21,20,FALSE)</f>
        <v>0.10582010582010581</v>
      </c>
      <c r="AW384" s="3">
        <f>VLOOKUP($C384,'Team Fixtures'!$A$2:$V$21,21,FALSE)</f>
        <v>0.79096045197740106</v>
      </c>
      <c r="AX384" s="3" t="str">
        <f>VLOOKUP($C384,'Team Fixtures'!$A$2:$V$21,22,FALSE)</f>
        <v>A</v>
      </c>
      <c r="AY384" s="22">
        <f t="shared" si="112"/>
        <v>0</v>
      </c>
      <c r="AZ384" s="5">
        <f t="shared" si="113"/>
        <v>0</v>
      </c>
      <c r="BA384" s="20">
        <f t="shared" si="105"/>
        <v>0</v>
      </c>
      <c r="BB384" s="15">
        <f t="shared" si="106"/>
        <v>0</v>
      </c>
    </row>
    <row r="385" spans="1:54" x14ac:dyDescent="0.25">
      <c r="A385" t="str">
        <f>'Players Full'!CU385</f>
        <v>Rhys Williams</v>
      </c>
      <c r="B385" t="str">
        <f>VLOOKUP(_xlfn.CONCAT('Players Full'!AK385,'Players Full'!BV385),'Players Summarised'!$A$1:$T$1000,20,0)</f>
        <v>DEF</v>
      </c>
      <c r="C385" t="str">
        <f>VLOOKUP('Players Full'!CF385,Teams!$A$1:$G$21,6,0)</f>
        <v>Liverpool</v>
      </c>
      <c r="D385">
        <f>'Players Full'!BD385/10</f>
        <v>4</v>
      </c>
      <c r="E385" s="10">
        <f>IFERROR(VLOOKUP($A385,'Starting Lineups'!$A$2:$C$510,3,FALSE),0)</f>
        <v>0</v>
      </c>
      <c r="F385" s="5" t="e">
        <f>VLOOKUP(A385,'Score &amp; Assist'!$A$1:$G$2000,6,0)</f>
        <v>#N/A</v>
      </c>
      <c r="G385" s="5" t="e">
        <f t="shared" si="95"/>
        <v>#N/A</v>
      </c>
      <c r="H385" s="5" t="e">
        <f t="shared" si="107"/>
        <v>#N/A</v>
      </c>
      <c r="I385" s="5" t="e">
        <f>VLOOKUP(A385,'Score &amp; Assist'!$A$1:$G$2000,7,0)</f>
        <v>#N/A</v>
      </c>
      <c r="J385" s="5" t="e">
        <f>VLOOKUP(A385,'Yellow Card'!$C$1:$E$987,3,0)</f>
        <v>#N/A</v>
      </c>
      <c r="K385" s="5">
        <f>VLOOKUP(C385,'Team Clean Sheet'!$C$2:$F$21,4,0)</f>
        <v>0.26778242677824271</v>
      </c>
      <c r="L385" s="5">
        <f>VLOOKUP(C385,'Team Total Goals'!$D$2:$N$21,10,0)</f>
        <v>0.41099476439790572</v>
      </c>
      <c r="M385" s="5">
        <f>VLOOKUP(C385,'Team Total Goals'!$D$2:$N$21,11,0)</f>
        <v>6.4254522769806616E-2</v>
      </c>
      <c r="N385" s="5" t="e">
        <f>VLOOKUP(A385,'Goalkeeper Saves'!$D$2:$N$15,10,0)</f>
        <v>#N/A</v>
      </c>
      <c r="O385" s="5" t="e">
        <f>VLOOKUP(A385,'Goalkeeper Saves'!$D$2:$N$15,11,0)</f>
        <v>#N/A</v>
      </c>
      <c r="P385" s="5">
        <f>IF(B385="DEF",IFERROR(VLOOKUP(A385,'Defensive Contribution - DEF'!A383:H881,8,FALSE),'Defensive Contribution - DEF'!K$2),0)</f>
        <v>0.29152339856241527</v>
      </c>
      <c r="Q385" s="5">
        <f>IF(B385="MID",IFERROR(VLOOKUP(A385,'Defensive Contribution - MID'!A$2:I$500,9,FALSE),'Defensive Contribution - MID'!L$2),0)</f>
        <v>0</v>
      </c>
      <c r="R385" s="22">
        <f t="shared" si="108"/>
        <v>0</v>
      </c>
      <c r="S385" s="5">
        <f t="shared" si="96"/>
        <v>0</v>
      </c>
      <c r="T385" s="20">
        <f t="shared" si="97"/>
        <v>0</v>
      </c>
      <c r="U385" s="3">
        <f>VLOOKUP($C385,'Team Fixtures'!$A$2:$Q$21,2,FALSE)</f>
        <v>0.89678055779750687</v>
      </c>
      <c r="V385" s="3">
        <f>VLOOKUP($C385,'Team Fixtures'!$A$2:$Q$21,4,FALSE)</f>
        <v>0.50125313283208017</v>
      </c>
      <c r="W385" s="3">
        <f>VLOOKUP($C385,'Team Fixtures'!$A$2:$Q$21,5,FALSE)</f>
        <v>0.3955274249654267</v>
      </c>
      <c r="X385" s="3" t="str">
        <f>VLOOKUP($C385,'Team Fixtures'!$A$2:$Q$21,6,FALSE)</f>
        <v>A</v>
      </c>
      <c r="Y385" s="25">
        <f t="shared" si="98"/>
        <v>0</v>
      </c>
      <c r="Z385" s="3">
        <f>VLOOKUP($C385,'Team Fixtures'!$A$2:$Q$21,2,FALSE)</f>
        <v>0.89678055779750687</v>
      </c>
      <c r="AA385" s="3">
        <f>VLOOKUP($C385,'Team Fixtures'!$A$2:$Q$21,8,FALSE)</f>
        <v>0.88924458672357831</v>
      </c>
      <c r="AB385" s="3">
        <f>VLOOKUP($C385,'Team Fixtures'!$A$2:$Q$21,9,FALSE)</f>
        <v>7.5359710739285601E-3</v>
      </c>
      <c r="AC385" s="3" t="str">
        <f>VLOOKUP($C385,'Team Fixtures'!$A$2:$Q$21,10,FALSE)</f>
        <v>H</v>
      </c>
      <c r="AD385" s="22">
        <f t="shared" si="109"/>
        <v>0</v>
      </c>
      <c r="AE385" s="5">
        <f t="shared" si="99"/>
        <v>0</v>
      </c>
      <c r="AF385" s="20">
        <f t="shared" si="100"/>
        <v>0</v>
      </c>
      <c r="AG385" s="3">
        <f>VLOOKUP($C385,'Team Fixtures'!$A$2:$Q$21,2,FALSE)</f>
        <v>0.89678055779750687</v>
      </c>
      <c r="AH385" s="3">
        <f>VLOOKUP($C385,'Team Fixtures'!$A$2:$Q$21,12,FALSE)</f>
        <v>1.4214641080312722E-2</v>
      </c>
      <c r="AI385" s="3">
        <f>VLOOKUP($C385,'Team Fixtures'!$A$2:$Q$21,13,FALSE)</f>
        <v>0.8825659167171942</v>
      </c>
      <c r="AJ385" s="3" t="str">
        <f>VLOOKUP($C385,'Team Fixtures'!$A$2:$Q$21,14,FALSE)</f>
        <v>H</v>
      </c>
      <c r="AK385" s="22">
        <f t="shared" si="110"/>
        <v>0</v>
      </c>
      <c r="AL385" s="5">
        <f t="shared" si="101"/>
        <v>0</v>
      </c>
      <c r="AM385" s="20">
        <f t="shared" si="102"/>
        <v>0</v>
      </c>
      <c r="AN385" s="3">
        <f>VLOOKUP($C385,'Team Fixtures'!$A$2:$Q$21,2,FALSE)</f>
        <v>0.89678055779750687</v>
      </c>
      <c r="AO385" s="3">
        <f>VLOOKUP($C385,'Team Fixtures'!$A$2:$Q$21,16,FALSE)</f>
        <v>8.6580086580086577E-2</v>
      </c>
      <c r="AP385" s="3">
        <f>VLOOKUP($C385,'Team Fixtures'!$A$2:$Q$21,17,FALSE)</f>
        <v>0.81020047121742034</v>
      </c>
      <c r="AQ385" s="3" t="str">
        <f>VLOOKUP($C385,'Team Fixtures'!$A$2:$V$21,18,FALSE)</f>
        <v>H</v>
      </c>
      <c r="AR385" s="22">
        <f t="shared" si="111"/>
        <v>0</v>
      </c>
      <c r="AS385" s="5">
        <f t="shared" si="103"/>
        <v>0</v>
      </c>
      <c r="AT385" s="20">
        <f t="shared" si="104"/>
        <v>0</v>
      </c>
      <c r="AU385" s="3">
        <f>VLOOKUP($C385,'Team Fixtures'!$A$2:$Q$21,2,FALSE)</f>
        <v>0.89678055779750687</v>
      </c>
      <c r="AV385" s="3">
        <f>VLOOKUP($C385,'Team Fixtures'!$A$2:$V$21,20,FALSE)</f>
        <v>0.10582010582010581</v>
      </c>
      <c r="AW385" s="3">
        <f>VLOOKUP($C385,'Team Fixtures'!$A$2:$V$21,21,FALSE)</f>
        <v>0.79096045197740106</v>
      </c>
      <c r="AX385" s="3" t="str">
        <f>VLOOKUP($C385,'Team Fixtures'!$A$2:$V$21,22,FALSE)</f>
        <v>A</v>
      </c>
      <c r="AY385" s="22">
        <f t="shared" si="112"/>
        <v>0</v>
      </c>
      <c r="AZ385" s="5">
        <f t="shared" si="113"/>
        <v>0</v>
      </c>
      <c r="BA385" s="20">
        <f t="shared" si="105"/>
        <v>0</v>
      </c>
      <c r="BB385" s="15">
        <f t="shared" si="106"/>
        <v>0</v>
      </c>
    </row>
    <row r="386" spans="1:54" x14ac:dyDescent="0.25">
      <c r="A386" t="str">
        <f>'Players Full'!CU386</f>
        <v>Calvin Ramsay</v>
      </c>
      <c r="B386" t="str">
        <f>VLOOKUP(_xlfn.CONCAT('Players Full'!AK386,'Players Full'!BV386),'Players Summarised'!$A$1:$T$1000,20,0)</f>
        <v>DEF</v>
      </c>
      <c r="C386" t="str">
        <f>VLOOKUP('Players Full'!CF386,Teams!$A$1:$G$21,6,0)</f>
        <v>Liverpool</v>
      </c>
      <c r="D386">
        <f>'Players Full'!BD386/10</f>
        <v>4</v>
      </c>
      <c r="E386" s="10">
        <f>IFERROR(VLOOKUP($A386,'Starting Lineups'!$A$2:$C$510,3,FALSE),0)</f>
        <v>0</v>
      </c>
      <c r="F386" s="5" t="e">
        <f>VLOOKUP(A386,'Score &amp; Assist'!$A$1:$G$2000,6,0)</f>
        <v>#N/A</v>
      </c>
      <c r="G386" s="5" t="e">
        <f t="shared" ref="G386:G449" si="114">IF(F386&lt;0.3, 0.01,IF(F386=0.3,0.03,IF(F386&lt;0.5,0.05,IF(F386&lt;0.55,0.06,IF(F386&lt;0.57,0.1,IF(F386&lt;0.58,0.11,IF(F386&lt;0.59,0.12,IF(F386&lt;0.6,0.15,0.28))))))))</f>
        <v>#N/A</v>
      </c>
      <c r="H386" s="5" t="e">
        <f t="shared" si="107"/>
        <v>#N/A</v>
      </c>
      <c r="I386" s="5" t="e">
        <f>VLOOKUP(A386,'Score &amp; Assist'!$A$1:$G$2000,7,0)</f>
        <v>#N/A</v>
      </c>
      <c r="J386" s="5" t="e">
        <f>VLOOKUP(A386,'Yellow Card'!$C$1:$E$987,3,0)</f>
        <v>#N/A</v>
      </c>
      <c r="K386" s="5">
        <f>VLOOKUP(C386,'Team Clean Sheet'!$C$2:$F$21,4,0)</f>
        <v>0.26778242677824271</v>
      </c>
      <c r="L386" s="5">
        <f>VLOOKUP(C386,'Team Total Goals'!$D$2:$N$21,10,0)</f>
        <v>0.41099476439790572</v>
      </c>
      <c r="M386" s="5">
        <f>VLOOKUP(C386,'Team Total Goals'!$D$2:$N$21,11,0)</f>
        <v>6.4254522769806616E-2</v>
      </c>
      <c r="N386" s="5" t="e">
        <f>VLOOKUP(A386,'Goalkeeper Saves'!$D$2:$N$15,10,0)</f>
        <v>#N/A</v>
      </c>
      <c r="O386" s="5" t="e">
        <f>VLOOKUP(A386,'Goalkeeper Saves'!$D$2:$N$15,11,0)</f>
        <v>#N/A</v>
      </c>
      <c r="P386" s="5">
        <f>IF(B386="DEF",IFERROR(VLOOKUP(A386,'Defensive Contribution - DEF'!A384:H882,8,FALSE),'Defensive Contribution - DEF'!K$2),0)</f>
        <v>0.29152339856241527</v>
      </c>
      <c r="Q386" s="5">
        <f>IF(B386="MID",IFERROR(VLOOKUP(A386,'Defensive Contribution - MID'!A$2:I$500,9,FALSE),'Defensive Contribution - MID'!L$2),0)</f>
        <v>0</v>
      </c>
      <c r="R386" s="22">
        <f t="shared" si="108"/>
        <v>0</v>
      </c>
      <c r="S386" s="5">
        <f t="shared" ref="S386:S449" si="115">MAX(0, MIN(1, -0.021039 + 0.023522 * R386))</f>
        <v>0</v>
      </c>
      <c r="T386" s="20">
        <f t="shared" ref="T386:T449" si="116">R386+S386*2</f>
        <v>0</v>
      </c>
      <c r="U386" s="3">
        <f>VLOOKUP($C386,'Team Fixtures'!$A$2:$Q$21,2,FALSE)</f>
        <v>0.89678055779750687</v>
      </c>
      <c r="V386" s="3">
        <f>VLOOKUP($C386,'Team Fixtures'!$A$2:$Q$21,4,FALSE)</f>
        <v>0.50125313283208017</v>
      </c>
      <c r="W386" s="3">
        <f>VLOOKUP($C386,'Team Fixtures'!$A$2:$Q$21,5,FALSE)</f>
        <v>0.3955274249654267</v>
      </c>
      <c r="X386" s="3" t="str">
        <f>VLOOKUP($C386,'Team Fixtures'!$A$2:$Q$21,6,FALSE)</f>
        <v>A</v>
      </c>
      <c r="Y386" s="25">
        <f t="shared" ref="Y386:Y449" si="117">R386/(2.926+0.578*U386-0.576*V386-0.561*W386+0.469*IF(X386="H",1,0))</f>
        <v>0</v>
      </c>
      <c r="Z386" s="3">
        <f>VLOOKUP($C386,'Team Fixtures'!$A$2:$Q$21,2,FALSE)</f>
        <v>0.89678055779750687</v>
      </c>
      <c r="AA386" s="3">
        <f>VLOOKUP($C386,'Team Fixtures'!$A$2:$Q$21,8,FALSE)</f>
        <v>0.88924458672357831</v>
      </c>
      <c r="AB386" s="3">
        <f>VLOOKUP($C386,'Team Fixtures'!$A$2:$Q$21,9,FALSE)</f>
        <v>7.5359710739285601E-3</v>
      </c>
      <c r="AC386" s="3" t="str">
        <f>VLOOKUP($C386,'Team Fixtures'!$A$2:$Q$21,10,FALSE)</f>
        <v>H</v>
      </c>
      <c r="AD386" s="22">
        <f t="shared" si="109"/>
        <v>0</v>
      </c>
      <c r="AE386" s="5">
        <f t="shared" ref="AE386:AE449" si="118">MAX(0, MIN(1, -0.021039 + 0.023522 * AD386))</f>
        <v>0</v>
      </c>
      <c r="AF386" s="20">
        <f t="shared" ref="AF386:AF449" si="119">AD386+AE386*2</f>
        <v>0</v>
      </c>
      <c r="AG386" s="3">
        <f>VLOOKUP($C386,'Team Fixtures'!$A$2:$Q$21,2,FALSE)</f>
        <v>0.89678055779750687</v>
      </c>
      <c r="AH386" s="3">
        <f>VLOOKUP($C386,'Team Fixtures'!$A$2:$Q$21,12,FALSE)</f>
        <v>1.4214641080312722E-2</v>
      </c>
      <c r="AI386" s="3">
        <f>VLOOKUP($C386,'Team Fixtures'!$A$2:$Q$21,13,FALSE)</f>
        <v>0.8825659167171942</v>
      </c>
      <c r="AJ386" s="3" t="str">
        <f>VLOOKUP($C386,'Team Fixtures'!$A$2:$Q$21,14,FALSE)</f>
        <v>H</v>
      </c>
      <c r="AK386" s="22">
        <f t="shared" si="110"/>
        <v>0</v>
      </c>
      <c r="AL386" s="5">
        <f t="shared" ref="AL386:AL449" si="120">MAX(0, MIN(1, -0.021039 + 0.023522 * AK386))</f>
        <v>0</v>
      </c>
      <c r="AM386" s="20">
        <f t="shared" ref="AM386:AM449" si="121">AK386+AL386*2</f>
        <v>0</v>
      </c>
      <c r="AN386" s="3">
        <f>VLOOKUP($C386,'Team Fixtures'!$A$2:$Q$21,2,FALSE)</f>
        <v>0.89678055779750687</v>
      </c>
      <c r="AO386" s="3">
        <f>VLOOKUP($C386,'Team Fixtures'!$A$2:$Q$21,16,FALSE)</f>
        <v>8.6580086580086577E-2</v>
      </c>
      <c r="AP386" s="3">
        <f>VLOOKUP($C386,'Team Fixtures'!$A$2:$Q$21,17,FALSE)</f>
        <v>0.81020047121742034</v>
      </c>
      <c r="AQ386" s="3" t="str">
        <f>VLOOKUP($C386,'Team Fixtures'!$A$2:$V$21,18,FALSE)</f>
        <v>H</v>
      </c>
      <c r="AR386" s="22">
        <f t="shared" si="111"/>
        <v>0</v>
      </c>
      <c r="AS386" s="5">
        <f t="shared" ref="AS386:AS449" si="122">MAX(0, MIN(1, -0.021039 + 0.023522 * AR386))</f>
        <v>0</v>
      </c>
      <c r="AT386" s="20">
        <f t="shared" ref="AT386:AT449" si="123">AR386+AS386*2</f>
        <v>0</v>
      </c>
      <c r="AU386" s="3">
        <f>VLOOKUP($C386,'Team Fixtures'!$A$2:$Q$21,2,FALSE)</f>
        <v>0.89678055779750687</v>
      </c>
      <c r="AV386" s="3">
        <f>VLOOKUP($C386,'Team Fixtures'!$A$2:$V$21,20,FALSE)</f>
        <v>0.10582010582010581</v>
      </c>
      <c r="AW386" s="3">
        <f>VLOOKUP($C386,'Team Fixtures'!$A$2:$V$21,21,FALSE)</f>
        <v>0.79096045197740106</v>
      </c>
      <c r="AX386" s="3" t="str">
        <f>VLOOKUP($C386,'Team Fixtures'!$A$2:$V$21,22,FALSE)</f>
        <v>A</v>
      </c>
      <c r="AY386" s="22">
        <f t="shared" si="112"/>
        <v>0</v>
      </c>
      <c r="AZ386" s="5">
        <f t="shared" si="113"/>
        <v>0</v>
      </c>
      <c r="BA386" s="20">
        <f t="shared" ref="BA386:BA449" si="124">AY386+AZ386*2</f>
        <v>0</v>
      </c>
      <c r="BB386" s="15">
        <f t="shared" ref="BB386:BB449" si="125">IFERROR(T386*1+AF386*0.85+AM386*0.7+AT386*0.55+BA386*0.4,0)</f>
        <v>0</v>
      </c>
    </row>
    <row r="387" spans="1:54" x14ac:dyDescent="0.25">
      <c r="A387" t="str">
        <f>'Players Full'!CU387</f>
        <v>Mohamed Salah</v>
      </c>
      <c r="B387" t="str">
        <f>VLOOKUP(_xlfn.CONCAT('Players Full'!AK387,'Players Full'!BV387),'Players Summarised'!$A$1:$T$1000,20,0)</f>
        <v>MID</v>
      </c>
      <c r="C387" t="str">
        <f>VLOOKUP('Players Full'!CF387,Teams!$A$1:$G$21,6,0)</f>
        <v>Liverpool</v>
      </c>
      <c r="D387">
        <f>'Players Full'!BD387/10</f>
        <v>14.5</v>
      </c>
      <c r="E387" s="10">
        <f>IFERROR(VLOOKUP($A387,'Starting Lineups'!$A$2:$C$510,3,FALSE),0)</f>
        <v>1</v>
      </c>
      <c r="F387" s="5">
        <f>VLOOKUP(A387,'Score &amp; Assist'!$A$1:$G$2000,6,0)</f>
        <v>0.45351473922902491</v>
      </c>
      <c r="G387" s="5">
        <f t="shared" si="114"/>
        <v>0.05</v>
      </c>
      <c r="H387" s="5">
        <f t="shared" ref="H387:H450" si="126">IF(F387&lt;0.3,0,IF(F387&lt;0.55,0.01,IF(F387&lt;0.59,0.02,IF(F387&lt;0.6,0.03,0.11))))</f>
        <v>0.01</v>
      </c>
      <c r="I387" s="5">
        <f>VLOOKUP(A387,'Score &amp; Assist'!$A$1:$G$2000,7,0)</f>
        <v>0.25396825396825395</v>
      </c>
      <c r="J387" s="5">
        <f>VLOOKUP(A387,'Yellow Card'!$C$1:$E$987,3,0)</f>
        <v>0.12698412698412698</v>
      </c>
      <c r="K387" s="5">
        <f>VLOOKUP(C387,'Team Clean Sheet'!$C$2:$F$21,4,0)</f>
        <v>0.26778242677824271</v>
      </c>
      <c r="L387" s="5">
        <f>VLOOKUP(C387,'Team Total Goals'!$D$2:$N$21,10,0)</f>
        <v>0.41099476439790572</v>
      </c>
      <c r="M387" s="5">
        <f>VLOOKUP(C387,'Team Total Goals'!$D$2:$N$21,11,0)</f>
        <v>6.4254522769806616E-2</v>
      </c>
      <c r="N387" s="5" t="e">
        <f>VLOOKUP(A387,'Goalkeeper Saves'!$D$2:$N$15,10,0)</f>
        <v>#N/A</v>
      </c>
      <c r="O387" s="5" t="e">
        <f>VLOOKUP(A387,'Goalkeeper Saves'!$D$2:$N$15,11,0)</f>
        <v>#N/A</v>
      </c>
      <c r="P387" s="5">
        <f>IF(B387="DEF",IFERROR(VLOOKUP(A387,'Defensive Contribution - DEF'!A385:H883,8,FALSE),'Defensive Contribution - DEF'!K$2),0)</f>
        <v>0</v>
      </c>
      <c r="Q387" s="5">
        <f>IF(B387="MID",IFERROR(VLOOKUP(A387,'Defensive Contribution - MID'!A$2:I$500,9,FALSE),'Defensive Contribution - MID'!L$2),0)</f>
        <v>0.3857500506789166</v>
      </c>
      <c r="R387" s="22">
        <f t="shared" ref="R387:R450" si="127">IFERROR(IFERROR(E387,0)*IF(B387="GK",2+IFERROR(F387*10,0)+IFERROR(G387*10,0)+IFERROR(H387*10,0)+IFERROR(I387*3,0)-IFERROR(J387*1,0)+IFERROR(K387*4,0)+IFERROR(N387*1,0)+IFERROR(O387*1,0)-IFERROR(L387*2,0)-IFERROR(M387*2,0),IF(B387="DEF",2+IFERROR(F387*6,0)+IFERROR(G387*6,0)+IFERROR(H387*6,0)+IFERROR(I387*3,0)-IFERROR(J387*1,0)+IFERROR(K387*4,0)-IFERROR(L387*2,0)-IFERROR(M387*2,0)+IFERROR(P387*2,0),IF(B387="MID",2+IFERROR(F387*5,0)+IFERROR(G387*5,0)+IFERROR(H387*5,0)+IFERROR(I387*3,0)-IFERROR(J387*1,0)+IFERROR(K387*1,0)+IFERROR(Q387*2,0),IF(B387="FWD",2+IFERROR(F387*4,0)+IFERROR(G387*4,0)+IFERROR(H387*4,0)+IFERROR(I387*3,0)-IFERROR(J387*1,0),"ERROR")))),0)</f>
        <v>6.2417768592018348</v>
      </c>
      <c r="S387" s="5">
        <f t="shared" si="115"/>
        <v>0.12578007528214558</v>
      </c>
      <c r="T387" s="20">
        <f t="shared" si="116"/>
        <v>6.493337009766126</v>
      </c>
      <c r="U387" s="3">
        <f>VLOOKUP($C387,'Team Fixtures'!$A$2:$Q$21,2,FALSE)</f>
        <v>0.89678055779750687</v>
      </c>
      <c r="V387" s="3">
        <f>VLOOKUP($C387,'Team Fixtures'!$A$2:$Q$21,4,FALSE)</f>
        <v>0.50125313283208017</v>
      </c>
      <c r="W387" s="3">
        <f>VLOOKUP($C387,'Team Fixtures'!$A$2:$Q$21,5,FALSE)</f>
        <v>0.3955274249654267</v>
      </c>
      <c r="X387" s="3" t="str">
        <f>VLOOKUP($C387,'Team Fixtures'!$A$2:$Q$21,6,FALSE)</f>
        <v>A</v>
      </c>
      <c r="Y387" s="25">
        <f t="shared" si="117"/>
        <v>2.1275933246441903</v>
      </c>
      <c r="Z387" s="3">
        <f>VLOOKUP($C387,'Team Fixtures'!$A$2:$Q$21,2,FALSE)</f>
        <v>0.89678055779750687</v>
      </c>
      <c r="AA387" s="3">
        <f>VLOOKUP($C387,'Team Fixtures'!$A$2:$Q$21,8,FALSE)</f>
        <v>0.88924458672357831</v>
      </c>
      <c r="AB387" s="3">
        <f>VLOOKUP($C387,'Team Fixtures'!$A$2:$Q$21,9,FALSE)</f>
        <v>7.5359710739285601E-3</v>
      </c>
      <c r="AC387" s="3" t="str">
        <f>VLOOKUP($C387,'Team Fixtures'!$A$2:$Q$21,10,FALSE)</f>
        <v>H</v>
      </c>
      <c r="AD387" s="22">
        <f t="shared" ref="AD387:AD450" si="128">IFERROR((2.926+0.578*Z387-0.576*AA387-0.561*AB387+0.469*IF(AC387="H",1,0))*$Y387,0)</f>
        <v>7.2272358080501808</v>
      </c>
      <c r="AE387" s="5">
        <f t="shared" si="118"/>
        <v>0.14896004067695637</v>
      </c>
      <c r="AF387" s="20">
        <f t="shared" si="119"/>
        <v>7.5251558894040933</v>
      </c>
      <c r="AG387" s="3">
        <f>VLOOKUP($C387,'Team Fixtures'!$A$2:$Q$21,2,FALSE)</f>
        <v>0.89678055779750687</v>
      </c>
      <c r="AH387" s="3">
        <f>VLOOKUP($C387,'Team Fixtures'!$A$2:$Q$21,12,FALSE)</f>
        <v>1.4214641080312722E-2</v>
      </c>
      <c r="AI387" s="3">
        <f>VLOOKUP($C387,'Team Fixtures'!$A$2:$Q$21,13,FALSE)</f>
        <v>0.8825659167171942</v>
      </c>
      <c r="AJ387" s="3" t="str">
        <f>VLOOKUP($C387,'Team Fixtures'!$A$2:$Q$21,14,FALSE)</f>
        <v>H</v>
      </c>
      <c r="AK387" s="22">
        <f t="shared" ref="AK387:AK450" si="129">IFERROR((2.926+0.578*AG387-0.576*AH387-0.561*AI387+0.469*IF(AJ387="H",1,0))*$Y387,0)</f>
        <v>7.2551614261183985</v>
      </c>
      <c r="AL387" s="5">
        <f t="shared" si="120"/>
        <v>0.14961690706515698</v>
      </c>
      <c r="AM387" s="20">
        <f t="shared" si="121"/>
        <v>7.5543952402487129</v>
      </c>
      <c r="AN387" s="3">
        <f>VLOOKUP($C387,'Team Fixtures'!$A$2:$Q$21,2,FALSE)</f>
        <v>0.89678055779750687</v>
      </c>
      <c r="AO387" s="3">
        <f>VLOOKUP($C387,'Team Fixtures'!$A$2:$Q$21,16,FALSE)</f>
        <v>8.6580086580086577E-2</v>
      </c>
      <c r="AP387" s="3">
        <f>VLOOKUP($C387,'Team Fixtures'!$A$2:$Q$21,17,FALSE)</f>
        <v>0.81020047121742034</v>
      </c>
      <c r="AQ387" s="3" t="str">
        <f>VLOOKUP($C387,'Team Fixtures'!$A$2:$V$21,18,FALSE)</f>
        <v>H</v>
      </c>
      <c r="AR387" s="22">
        <f t="shared" ref="AR387:AR450" si="130">IFERROR((2.926+0.578*AN387-0.576*AO387-0.561*AP387+0.469*IF(AQ387="H",1,0))*$Y387,0)</f>
        <v>7.2528519625366936</v>
      </c>
      <c r="AS387" s="5">
        <f t="shared" si="122"/>
        <v>0.14956258386278812</v>
      </c>
      <c r="AT387" s="20">
        <f t="shared" si="123"/>
        <v>7.5519771302622702</v>
      </c>
      <c r="AU387" s="3">
        <f>VLOOKUP($C387,'Team Fixtures'!$A$2:$Q$21,2,FALSE)</f>
        <v>0.89678055779750687</v>
      </c>
      <c r="AV387" s="3">
        <f>VLOOKUP($C387,'Team Fixtures'!$A$2:$V$21,20,FALSE)</f>
        <v>0.10582010582010581</v>
      </c>
      <c r="AW387" s="3">
        <f>VLOOKUP($C387,'Team Fixtures'!$A$2:$V$21,21,FALSE)</f>
        <v>0.79096045197740106</v>
      </c>
      <c r="AX387" s="3" t="str">
        <f>VLOOKUP($C387,'Team Fixtures'!$A$2:$V$21,22,FALSE)</f>
        <v>A</v>
      </c>
      <c r="AY387" s="22">
        <f t="shared" ref="AY387:AY450" si="131">IFERROR((2.926+0.578*AU387-0.576*AV387-0.561*AW387+0.469*IF(AX387="H",1,0))*$Y387,0)</f>
        <v>6.2543966692310518</v>
      </c>
      <c r="AZ387" s="5">
        <f t="shared" ref="AZ387:AZ450" si="132">MAX(0, MIN(1, -0.021039 + 0.023522 * AY387))</f>
        <v>0.12607691845365279</v>
      </c>
      <c r="BA387" s="20">
        <f t="shared" si="124"/>
        <v>6.5065505061383577</v>
      </c>
      <c r="BB387" s="15">
        <f t="shared" si="125"/>
        <v>24.934003808033296</v>
      </c>
    </row>
    <row r="388" spans="1:54" x14ac:dyDescent="0.25">
      <c r="A388" t="str">
        <f>'Players Full'!CU388</f>
        <v>Florian Wirtz</v>
      </c>
      <c r="B388" t="str">
        <f>VLOOKUP(_xlfn.CONCAT('Players Full'!AK388,'Players Full'!BV388),'Players Summarised'!$A$1:$T$1000,20,0)</f>
        <v>MID</v>
      </c>
      <c r="C388" t="str">
        <f>VLOOKUP('Players Full'!CF388,Teams!$A$1:$G$21,6,0)</f>
        <v>Liverpool</v>
      </c>
      <c r="D388">
        <f>'Players Full'!BD388/10</f>
        <v>8.5</v>
      </c>
      <c r="E388" s="10">
        <f>IFERROR(VLOOKUP($A388,'Starting Lineups'!$A$2:$C$510,3,FALSE),0)</f>
        <v>1</v>
      </c>
      <c r="F388" s="5">
        <f>VLOOKUP(A388,'Score &amp; Assist'!$A$1:$G$2000,6,0)</f>
        <v>0.28011204481792717</v>
      </c>
      <c r="G388" s="5">
        <f t="shared" si="114"/>
        <v>0.01</v>
      </c>
      <c r="H388" s="5">
        <f t="shared" si="126"/>
        <v>0</v>
      </c>
      <c r="I388" s="5">
        <f>VLOOKUP(A388,'Score &amp; Assist'!$A$1:$G$2000,7,0)</f>
        <v>0.21994941163532386</v>
      </c>
      <c r="J388" s="5">
        <f>VLOOKUP(A388,'Yellow Card'!$C$1:$E$987,3,0)</f>
        <v>0.29304029304029305</v>
      </c>
      <c r="K388" s="5">
        <f>VLOOKUP(C388,'Team Clean Sheet'!$C$2:$F$21,4,0)</f>
        <v>0.26778242677824271</v>
      </c>
      <c r="L388" s="5">
        <f>VLOOKUP(C388,'Team Total Goals'!$D$2:$N$21,10,0)</f>
        <v>0.41099476439790572</v>
      </c>
      <c r="M388" s="5">
        <f>VLOOKUP(C388,'Team Total Goals'!$D$2:$N$21,11,0)</f>
        <v>6.4254522769806616E-2</v>
      </c>
      <c r="N388" s="5" t="e">
        <f>VLOOKUP(A388,'Goalkeeper Saves'!$D$2:$N$15,10,0)</f>
        <v>#N/A</v>
      </c>
      <c r="O388" s="5" t="e">
        <f>VLOOKUP(A388,'Goalkeeper Saves'!$D$2:$N$15,11,0)</f>
        <v>#N/A</v>
      </c>
      <c r="P388" s="5">
        <f>IF(B388="DEF",IFERROR(VLOOKUP(A388,'Defensive Contribution - DEF'!A386:H884,8,FALSE),'Defensive Contribution - DEF'!K$2),0)</f>
        <v>0</v>
      </c>
      <c r="Q388" s="5">
        <f>IF(B388="MID",IFERROR(VLOOKUP(A388,'Defensive Contribution - MID'!A$2:I$500,9,FALSE),'Defensive Contribution - MID'!L$2),0)</f>
        <v>0.3857500506789166</v>
      </c>
      <c r="R388" s="22">
        <f t="shared" si="127"/>
        <v>4.8566506940913898</v>
      </c>
      <c r="S388" s="5">
        <f t="shared" si="115"/>
        <v>9.3199137626417669E-2</v>
      </c>
      <c r="T388" s="20">
        <f t="shared" si="116"/>
        <v>5.0430489693442251</v>
      </c>
      <c r="U388" s="3">
        <f>VLOOKUP($C388,'Team Fixtures'!$A$2:$Q$21,2,FALSE)</f>
        <v>0.89678055779750687</v>
      </c>
      <c r="V388" s="3">
        <f>VLOOKUP($C388,'Team Fixtures'!$A$2:$Q$21,4,FALSE)</f>
        <v>0.50125313283208017</v>
      </c>
      <c r="W388" s="3">
        <f>VLOOKUP($C388,'Team Fixtures'!$A$2:$Q$21,5,FALSE)</f>
        <v>0.3955274249654267</v>
      </c>
      <c r="X388" s="3" t="str">
        <f>VLOOKUP($C388,'Team Fixtures'!$A$2:$Q$21,6,FALSE)</f>
        <v>A</v>
      </c>
      <c r="Y388" s="25">
        <f t="shared" si="117"/>
        <v>1.6554545011720816</v>
      </c>
      <c r="Z388" s="3">
        <f>VLOOKUP($C388,'Team Fixtures'!$A$2:$Q$21,2,FALSE)</f>
        <v>0.89678055779750687</v>
      </c>
      <c r="AA388" s="3">
        <f>VLOOKUP($C388,'Team Fixtures'!$A$2:$Q$21,8,FALSE)</f>
        <v>0.88924458672357831</v>
      </c>
      <c r="AB388" s="3">
        <f>VLOOKUP($C388,'Team Fixtures'!$A$2:$Q$21,9,FALSE)</f>
        <v>7.5359710739285601E-3</v>
      </c>
      <c r="AC388" s="3" t="str">
        <f>VLOOKUP($C388,'Team Fixtures'!$A$2:$Q$21,10,FALSE)</f>
        <v>H</v>
      </c>
      <c r="AD388" s="22">
        <f t="shared" si="128"/>
        <v>5.6234243221596811</v>
      </c>
      <c r="AE388" s="5">
        <f t="shared" si="118"/>
        <v>0.11123518690584003</v>
      </c>
      <c r="AF388" s="20">
        <f t="shared" si="119"/>
        <v>5.8458946959713609</v>
      </c>
      <c r="AG388" s="3">
        <f>VLOOKUP($C388,'Team Fixtures'!$A$2:$Q$21,2,FALSE)</f>
        <v>0.89678055779750687</v>
      </c>
      <c r="AH388" s="3">
        <f>VLOOKUP($C388,'Team Fixtures'!$A$2:$Q$21,12,FALSE)</f>
        <v>1.4214641080312722E-2</v>
      </c>
      <c r="AI388" s="3">
        <f>VLOOKUP($C388,'Team Fixtures'!$A$2:$Q$21,13,FALSE)</f>
        <v>0.8825659167171942</v>
      </c>
      <c r="AJ388" s="3" t="str">
        <f>VLOOKUP($C388,'Team Fixtures'!$A$2:$Q$21,14,FALSE)</f>
        <v>H</v>
      </c>
      <c r="AK388" s="22">
        <f t="shared" si="129"/>
        <v>5.6451529060923153</v>
      </c>
      <c r="AL388" s="5">
        <f t="shared" si="120"/>
        <v>0.11174628665710346</v>
      </c>
      <c r="AM388" s="20">
        <f t="shared" si="121"/>
        <v>5.8686454794065224</v>
      </c>
      <c r="AN388" s="3">
        <f>VLOOKUP($C388,'Team Fixtures'!$A$2:$Q$21,2,FALSE)</f>
        <v>0.89678055779750687</v>
      </c>
      <c r="AO388" s="3">
        <f>VLOOKUP($C388,'Team Fixtures'!$A$2:$Q$21,16,FALSE)</f>
        <v>8.6580086580086577E-2</v>
      </c>
      <c r="AP388" s="3">
        <f>VLOOKUP($C388,'Team Fixtures'!$A$2:$Q$21,17,FALSE)</f>
        <v>0.81020047121742034</v>
      </c>
      <c r="AQ388" s="3" t="str">
        <f>VLOOKUP($C388,'Team Fixtures'!$A$2:$V$21,18,FALSE)</f>
        <v>H</v>
      </c>
      <c r="AR388" s="22">
        <f t="shared" si="130"/>
        <v>5.643355940555085</v>
      </c>
      <c r="AS388" s="5">
        <f t="shared" si="122"/>
        <v>0.11170401843373673</v>
      </c>
      <c r="AT388" s="20">
        <f t="shared" si="123"/>
        <v>5.8667639774225586</v>
      </c>
      <c r="AU388" s="3">
        <f>VLOOKUP($C388,'Team Fixtures'!$A$2:$Q$21,2,FALSE)</f>
        <v>0.89678055779750687</v>
      </c>
      <c r="AV388" s="3">
        <f>VLOOKUP($C388,'Team Fixtures'!$A$2:$V$21,20,FALSE)</f>
        <v>0.10582010582010581</v>
      </c>
      <c r="AW388" s="3">
        <f>VLOOKUP($C388,'Team Fixtures'!$A$2:$V$21,21,FALSE)</f>
        <v>0.79096045197740106</v>
      </c>
      <c r="AX388" s="3" t="str">
        <f>VLOOKUP($C388,'Team Fixtures'!$A$2:$V$21,22,FALSE)</f>
        <v>A</v>
      </c>
      <c r="AY388" s="22">
        <f t="shared" si="131"/>
        <v>4.8664700148585762</v>
      </c>
      <c r="AZ388" s="5">
        <f t="shared" si="132"/>
        <v>9.3430107689503439E-2</v>
      </c>
      <c r="BA388" s="20">
        <f t="shared" si="124"/>
        <v>5.0533302302375827</v>
      </c>
      <c r="BB388" s="15">
        <f t="shared" si="125"/>
        <v>19.368163576181889</v>
      </c>
    </row>
    <row r="389" spans="1:54" x14ac:dyDescent="0.25">
      <c r="A389" t="str">
        <f>'Players Full'!CU389</f>
        <v>Luis DÃ­az Marulanda</v>
      </c>
      <c r="B389" t="str">
        <f>VLOOKUP(_xlfn.CONCAT('Players Full'!AK389,'Players Full'!BV389),'Players Summarised'!$A$1:$T$1000,20,0)</f>
        <v>MID</v>
      </c>
      <c r="C389" t="str">
        <f>VLOOKUP('Players Full'!CF389,Teams!$A$1:$G$21,6,0)</f>
        <v>Liverpool</v>
      </c>
      <c r="D389">
        <f>'Players Full'!BD389/10</f>
        <v>8</v>
      </c>
      <c r="E389" s="10">
        <f>IFERROR(VLOOKUP($A389,'Starting Lineups'!$A$2:$C$510,3,FALSE),0)</f>
        <v>0</v>
      </c>
      <c r="F389" s="5" t="e">
        <f>VLOOKUP(A389,'Score &amp; Assist'!$A$1:$G$2000,6,0)</f>
        <v>#N/A</v>
      </c>
      <c r="G389" s="5" t="e">
        <f t="shared" si="114"/>
        <v>#N/A</v>
      </c>
      <c r="H389" s="5" t="e">
        <f t="shared" si="126"/>
        <v>#N/A</v>
      </c>
      <c r="I389" s="5" t="e">
        <f>VLOOKUP(A389,'Score &amp; Assist'!$A$1:$G$2000,7,0)</f>
        <v>#N/A</v>
      </c>
      <c r="J389" s="5" t="e">
        <f>VLOOKUP(A389,'Yellow Card'!$C$1:$E$987,3,0)</f>
        <v>#N/A</v>
      </c>
      <c r="K389" s="5">
        <f>VLOOKUP(C389,'Team Clean Sheet'!$C$2:$F$21,4,0)</f>
        <v>0.26778242677824271</v>
      </c>
      <c r="L389" s="5">
        <f>VLOOKUP(C389,'Team Total Goals'!$D$2:$N$21,10,0)</f>
        <v>0.41099476439790572</v>
      </c>
      <c r="M389" s="5">
        <f>VLOOKUP(C389,'Team Total Goals'!$D$2:$N$21,11,0)</f>
        <v>6.4254522769806616E-2</v>
      </c>
      <c r="N389" s="5" t="e">
        <f>VLOOKUP(A389,'Goalkeeper Saves'!$D$2:$N$15,10,0)</f>
        <v>#N/A</v>
      </c>
      <c r="O389" s="5" t="e">
        <f>VLOOKUP(A389,'Goalkeeper Saves'!$D$2:$N$15,11,0)</f>
        <v>#N/A</v>
      </c>
      <c r="P389" s="5">
        <f>IF(B389="DEF",IFERROR(VLOOKUP(A389,'Defensive Contribution - DEF'!A387:H885,8,FALSE),'Defensive Contribution - DEF'!K$2),0)</f>
        <v>0</v>
      </c>
      <c r="Q389" s="5">
        <f>IF(B389="MID",IFERROR(VLOOKUP(A389,'Defensive Contribution - MID'!A$2:I$500,9,FALSE),'Defensive Contribution - MID'!L$2),0)</f>
        <v>0.3857500506789166</v>
      </c>
      <c r="R389" s="22">
        <f t="shared" si="127"/>
        <v>0</v>
      </c>
      <c r="S389" s="5">
        <f t="shared" si="115"/>
        <v>0</v>
      </c>
      <c r="T389" s="20">
        <f t="shared" si="116"/>
        <v>0</v>
      </c>
      <c r="U389" s="3">
        <f>VLOOKUP($C389,'Team Fixtures'!$A$2:$Q$21,2,FALSE)</f>
        <v>0.89678055779750687</v>
      </c>
      <c r="V389" s="3">
        <f>VLOOKUP($C389,'Team Fixtures'!$A$2:$Q$21,4,FALSE)</f>
        <v>0.50125313283208017</v>
      </c>
      <c r="W389" s="3">
        <f>VLOOKUP($C389,'Team Fixtures'!$A$2:$Q$21,5,FALSE)</f>
        <v>0.3955274249654267</v>
      </c>
      <c r="X389" s="3" t="str">
        <f>VLOOKUP($C389,'Team Fixtures'!$A$2:$Q$21,6,FALSE)</f>
        <v>A</v>
      </c>
      <c r="Y389" s="25">
        <f t="shared" si="117"/>
        <v>0</v>
      </c>
      <c r="Z389" s="3">
        <f>VLOOKUP($C389,'Team Fixtures'!$A$2:$Q$21,2,FALSE)</f>
        <v>0.89678055779750687</v>
      </c>
      <c r="AA389" s="3">
        <f>VLOOKUP($C389,'Team Fixtures'!$A$2:$Q$21,8,FALSE)</f>
        <v>0.88924458672357831</v>
      </c>
      <c r="AB389" s="3">
        <f>VLOOKUP($C389,'Team Fixtures'!$A$2:$Q$21,9,FALSE)</f>
        <v>7.5359710739285601E-3</v>
      </c>
      <c r="AC389" s="3" t="str">
        <f>VLOOKUP($C389,'Team Fixtures'!$A$2:$Q$21,10,FALSE)</f>
        <v>H</v>
      </c>
      <c r="AD389" s="22">
        <f t="shared" si="128"/>
        <v>0</v>
      </c>
      <c r="AE389" s="5">
        <f t="shared" si="118"/>
        <v>0</v>
      </c>
      <c r="AF389" s="20">
        <f t="shared" si="119"/>
        <v>0</v>
      </c>
      <c r="AG389" s="3">
        <f>VLOOKUP($C389,'Team Fixtures'!$A$2:$Q$21,2,FALSE)</f>
        <v>0.89678055779750687</v>
      </c>
      <c r="AH389" s="3">
        <f>VLOOKUP($C389,'Team Fixtures'!$A$2:$Q$21,12,FALSE)</f>
        <v>1.4214641080312722E-2</v>
      </c>
      <c r="AI389" s="3">
        <f>VLOOKUP($C389,'Team Fixtures'!$A$2:$Q$21,13,FALSE)</f>
        <v>0.8825659167171942</v>
      </c>
      <c r="AJ389" s="3" t="str">
        <f>VLOOKUP($C389,'Team Fixtures'!$A$2:$Q$21,14,FALSE)</f>
        <v>H</v>
      </c>
      <c r="AK389" s="22">
        <f t="shared" si="129"/>
        <v>0</v>
      </c>
      <c r="AL389" s="5">
        <f t="shared" si="120"/>
        <v>0</v>
      </c>
      <c r="AM389" s="20">
        <f t="shared" si="121"/>
        <v>0</v>
      </c>
      <c r="AN389" s="3">
        <f>VLOOKUP($C389,'Team Fixtures'!$A$2:$Q$21,2,FALSE)</f>
        <v>0.89678055779750687</v>
      </c>
      <c r="AO389" s="3">
        <f>VLOOKUP($C389,'Team Fixtures'!$A$2:$Q$21,16,FALSE)</f>
        <v>8.6580086580086577E-2</v>
      </c>
      <c r="AP389" s="3">
        <f>VLOOKUP($C389,'Team Fixtures'!$A$2:$Q$21,17,FALSE)</f>
        <v>0.81020047121742034</v>
      </c>
      <c r="AQ389" s="3" t="str">
        <f>VLOOKUP($C389,'Team Fixtures'!$A$2:$V$21,18,FALSE)</f>
        <v>H</v>
      </c>
      <c r="AR389" s="22">
        <f t="shared" si="130"/>
        <v>0</v>
      </c>
      <c r="AS389" s="5">
        <f t="shared" si="122"/>
        <v>0</v>
      </c>
      <c r="AT389" s="20">
        <f t="shared" si="123"/>
        <v>0</v>
      </c>
      <c r="AU389" s="3">
        <f>VLOOKUP($C389,'Team Fixtures'!$A$2:$Q$21,2,FALSE)</f>
        <v>0.89678055779750687</v>
      </c>
      <c r="AV389" s="3">
        <f>VLOOKUP($C389,'Team Fixtures'!$A$2:$V$21,20,FALSE)</f>
        <v>0.10582010582010581</v>
      </c>
      <c r="AW389" s="3">
        <f>VLOOKUP($C389,'Team Fixtures'!$A$2:$V$21,21,FALSE)</f>
        <v>0.79096045197740106</v>
      </c>
      <c r="AX389" s="3" t="str">
        <f>VLOOKUP($C389,'Team Fixtures'!$A$2:$V$21,22,FALSE)</f>
        <v>A</v>
      </c>
      <c r="AY389" s="22">
        <f t="shared" si="131"/>
        <v>0</v>
      </c>
      <c r="AZ389" s="5">
        <f t="shared" si="132"/>
        <v>0</v>
      </c>
      <c r="BA389" s="20">
        <f t="shared" si="124"/>
        <v>0</v>
      </c>
      <c r="BB389" s="15">
        <f t="shared" si="125"/>
        <v>0</v>
      </c>
    </row>
    <row r="390" spans="1:54" x14ac:dyDescent="0.25">
      <c r="A390" t="str">
        <f>'Players Full'!CU390</f>
        <v>Cody Gakpo</v>
      </c>
      <c r="B390" t="str">
        <f>VLOOKUP(_xlfn.CONCAT('Players Full'!AK390,'Players Full'!BV390),'Players Summarised'!$A$1:$T$1000,20,0)</f>
        <v>MID</v>
      </c>
      <c r="C390" t="str">
        <f>VLOOKUP('Players Full'!CF390,Teams!$A$1:$G$21,6,0)</f>
        <v>Liverpool</v>
      </c>
      <c r="D390">
        <f>'Players Full'!BD390/10</f>
        <v>7.5</v>
      </c>
      <c r="E390" s="10">
        <f>IFERROR(VLOOKUP($A390,'Starting Lineups'!$A$2:$C$510,3,FALSE),0)</f>
        <v>1</v>
      </c>
      <c r="F390" s="5">
        <f>VLOOKUP(A390,'Score &amp; Assist'!$A$1:$G$2000,6,0)</f>
        <v>0.33184005309440845</v>
      </c>
      <c r="G390" s="5">
        <f t="shared" si="114"/>
        <v>0.05</v>
      </c>
      <c r="H390" s="5">
        <f t="shared" si="126"/>
        <v>0.01</v>
      </c>
      <c r="I390" s="5">
        <f>VLOOKUP(A390,'Score &amp; Assist'!$A$1:$G$2000,7,0)</f>
        <v>0.14652014652014653</v>
      </c>
      <c r="J390" s="5">
        <f>VLOOKUP(A390,'Yellow Card'!$C$1:$E$987,3,0)</f>
        <v>0.14652014652014653</v>
      </c>
      <c r="K390" s="5">
        <f>VLOOKUP(C390,'Team Clean Sheet'!$C$2:$F$21,4,0)</f>
        <v>0.26778242677824271</v>
      </c>
      <c r="L390" s="5">
        <f>VLOOKUP(C390,'Team Total Goals'!$D$2:$N$21,10,0)</f>
        <v>0.41099476439790572</v>
      </c>
      <c r="M390" s="5">
        <f>VLOOKUP(C390,'Team Total Goals'!$D$2:$N$21,11,0)</f>
        <v>6.4254522769806616E-2</v>
      </c>
      <c r="N390" s="5" t="e">
        <f>VLOOKUP(A390,'Goalkeeper Saves'!$D$2:$N$15,10,0)</f>
        <v>#N/A</v>
      </c>
      <c r="O390" s="5" t="e">
        <f>VLOOKUP(A390,'Goalkeeper Saves'!$D$2:$N$15,11,0)</f>
        <v>#N/A</v>
      </c>
      <c r="P390" s="5">
        <f>IF(B390="DEF",IFERROR(VLOOKUP(A390,'Defensive Contribution - DEF'!A388:H886,8,FALSE),'Defensive Contribution - DEF'!K$2),0)</f>
        <v>0</v>
      </c>
      <c r="Q390" s="5">
        <f>IF(B390="MID",IFERROR(VLOOKUP(A390,'Defensive Contribution - MID'!A$2:I$500,9,FALSE),'Defensive Contribution - MID'!L$2),0)</f>
        <v>0.3857500506789166</v>
      </c>
      <c r="R390" s="22">
        <f t="shared" si="127"/>
        <v>5.29152308664841</v>
      </c>
      <c r="S390" s="5">
        <f t="shared" si="115"/>
        <v>0.10342820604414391</v>
      </c>
      <c r="T390" s="20">
        <f t="shared" si="116"/>
        <v>5.4983794987366981</v>
      </c>
      <c r="U390" s="3">
        <f>VLOOKUP($C390,'Team Fixtures'!$A$2:$Q$21,2,FALSE)</f>
        <v>0.89678055779750687</v>
      </c>
      <c r="V390" s="3">
        <f>VLOOKUP($C390,'Team Fixtures'!$A$2:$Q$21,4,FALSE)</f>
        <v>0.50125313283208017</v>
      </c>
      <c r="W390" s="3">
        <f>VLOOKUP($C390,'Team Fixtures'!$A$2:$Q$21,5,FALSE)</f>
        <v>0.3955274249654267</v>
      </c>
      <c r="X390" s="3" t="str">
        <f>VLOOKUP($C390,'Team Fixtures'!$A$2:$Q$21,6,FALSE)</f>
        <v>A</v>
      </c>
      <c r="Y390" s="25">
        <f t="shared" si="117"/>
        <v>1.8036865864175444</v>
      </c>
      <c r="Z390" s="3">
        <f>VLOOKUP($C390,'Team Fixtures'!$A$2:$Q$21,2,FALSE)</f>
        <v>0.89678055779750687</v>
      </c>
      <c r="AA390" s="3">
        <f>VLOOKUP($C390,'Team Fixtures'!$A$2:$Q$21,8,FALSE)</f>
        <v>0.88924458672357831</v>
      </c>
      <c r="AB390" s="3">
        <f>VLOOKUP($C390,'Team Fixtures'!$A$2:$Q$21,9,FALSE)</f>
        <v>7.5359710739285601E-3</v>
      </c>
      <c r="AC390" s="3" t="str">
        <f>VLOOKUP($C390,'Team Fixtures'!$A$2:$Q$21,10,FALSE)</f>
        <v>H</v>
      </c>
      <c r="AD390" s="22">
        <f t="shared" si="128"/>
        <v>6.1269548709628072</v>
      </c>
      <c r="AE390" s="5">
        <f t="shared" si="118"/>
        <v>0.12307923247478716</v>
      </c>
      <c r="AF390" s="20">
        <f t="shared" si="119"/>
        <v>6.3731133359123815</v>
      </c>
      <c r="AG390" s="3">
        <f>VLOOKUP($C390,'Team Fixtures'!$A$2:$Q$21,2,FALSE)</f>
        <v>0.89678055779750687</v>
      </c>
      <c r="AH390" s="3">
        <f>VLOOKUP($C390,'Team Fixtures'!$A$2:$Q$21,12,FALSE)</f>
        <v>1.4214641080312722E-2</v>
      </c>
      <c r="AI390" s="3">
        <f>VLOOKUP($C390,'Team Fixtures'!$A$2:$Q$21,13,FALSE)</f>
        <v>0.8825659167171942</v>
      </c>
      <c r="AJ390" s="3" t="str">
        <f>VLOOKUP($C390,'Team Fixtures'!$A$2:$Q$21,14,FALSE)</f>
        <v>H</v>
      </c>
      <c r="AK390" s="22">
        <f t="shared" si="129"/>
        <v>6.1506290675978645</v>
      </c>
      <c r="AL390" s="5">
        <f t="shared" si="120"/>
        <v>0.12363609692803698</v>
      </c>
      <c r="AM390" s="20">
        <f t="shared" si="121"/>
        <v>6.3979012614539386</v>
      </c>
      <c r="AN390" s="3">
        <f>VLOOKUP($C390,'Team Fixtures'!$A$2:$Q$21,2,FALSE)</f>
        <v>0.89678055779750687</v>
      </c>
      <c r="AO390" s="3">
        <f>VLOOKUP($C390,'Team Fixtures'!$A$2:$Q$21,16,FALSE)</f>
        <v>8.6580086580086577E-2</v>
      </c>
      <c r="AP390" s="3">
        <f>VLOOKUP($C390,'Team Fixtures'!$A$2:$Q$21,17,FALSE)</f>
        <v>0.81020047121742034</v>
      </c>
      <c r="AQ390" s="3" t="str">
        <f>VLOOKUP($C390,'Team Fixtures'!$A$2:$V$21,18,FALSE)</f>
        <v>H</v>
      </c>
      <c r="AR390" s="22">
        <f t="shared" si="130"/>
        <v>6.1486711988473424</v>
      </c>
      <c r="AS390" s="5">
        <f t="shared" si="122"/>
        <v>0.12359004393928719</v>
      </c>
      <c r="AT390" s="20">
        <f t="shared" si="123"/>
        <v>6.3958512867259163</v>
      </c>
      <c r="AU390" s="3">
        <f>VLOOKUP($C390,'Team Fixtures'!$A$2:$Q$21,2,FALSE)</f>
        <v>0.89678055779750687</v>
      </c>
      <c r="AV390" s="3">
        <f>VLOOKUP($C390,'Team Fixtures'!$A$2:$V$21,20,FALSE)</f>
        <v>0.10582010582010581</v>
      </c>
      <c r="AW390" s="3">
        <f>VLOOKUP($C390,'Team Fixtures'!$A$2:$V$21,21,FALSE)</f>
        <v>0.79096045197740106</v>
      </c>
      <c r="AX390" s="3" t="str">
        <f>VLOOKUP($C390,'Team Fixtures'!$A$2:$V$21,22,FALSE)</f>
        <v>A</v>
      </c>
      <c r="AY390" s="22">
        <f t="shared" si="131"/>
        <v>5.3022216453481299</v>
      </c>
      <c r="AZ390" s="5">
        <f t="shared" si="132"/>
        <v>0.10367985754187872</v>
      </c>
      <c r="BA390" s="20">
        <f t="shared" si="124"/>
        <v>5.5095813604318877</v>
      </c>
      <c r="BB390" s="15">
        <f t="shared" si="125"/>
        <v>21.115607469151989</v>
      </c>
    </row>
    <row r="391" spans="1:54" x14ac:dyDescent="0.25">
      <c r="A391" t="str">
        <f>'Players Full'!CU391</f>
        <v>Federico Chiesa</v>
      </c>
      <c r="B391" t="str">
        <f>VLOOKUP(_xlfn.CONCAT('Players Full'!AK391,'Players Full'!BV391),'Players Summarised'!$A$1:$T$1000,20,0)</f>
        <v>MID</v>
      </c>
      <c r="C391" t="str">
        <f>VLOOKUP('Players Full'!CF391,Teams!$A$1:$G$21,6,0)</f>
        <v>Liverpool</v>
      </c>
      <c r="D391">
        <f>'Players Full'!BD391/10</f>
        <v>6.5</v>
      </c>
      <c r="E391" s="10">
        <f>IFERROR(VLOOKUP($A391,'Starting Lineups'!$A$2:$C$510,3,FALSE),0)</f>
        <v>0</v>
      </c>
      <c r="F391" s="5">
        <f>VLOOKUP(A391,'Score &amp; Assist'!$A$1:$G$2000,6,0)</f>
        <v>0.28011204481792717</v>
      </c>
      <c r="G391" s="5">
        <f t="shared" si="114"/>
        <v>0.01</v>
      </c>
      <c r="H391" s="5">
        <f t="shared" si="126"/>
        <v>0</v>
      </c>
      <c r="I391" s="5">
        <f>VLOOKUP(A391,'Score &amp; Assist'!$A$1:$G$2000,7,0)</f>
        <v>0.17316017316017315</v>
      </c>
      <c r="J391" s="5">
        <f>VLOOKUP(A391,'Yellow Card'!$C$1:$E$987,3,0)</f>
        <v>0.15873015873015872</v>
      </c>
      <c r="K391" s="5">
        <f>VLOOKUP(C391,'Team Clean Sheet'!$C$2:$F$21,4,0)</f>
        <v>0.26778242677824271</v>
      </c>
      <c r="L391" s="5">
        <f>VLOOKUP(C391,'Team Total Goals'!$D$2:$N$21,10,0)</f>
        <v>0.41099476439790572</v>
      </c>
      <c r="M391" s="5">
        <f>VLOOKUP(C391,'Team Total Goals'!$D$2:$N$21,11,0)</f>
        <v>6.4254522769806616E-2</v>
      </c>
      <c r="N391" s="5" t="e">
        <f>VLOOKUP(A391,'Goalkeeper Saves'!$D$2:$N$15,10,0)</f>
        <v>#N/A</v>
      </c>
      <c r="O391" s="5" t="e">
        <f>VLOOKUP(A391,'Goalkeeper Saves'!$D$2:$N$15,11,0)</f>
        <v>#N/A</v>
      </c>
      <c r="P391" s="5">
        <f>IF(B391="DEF",IFERROR(VLOOKUP(A391,'Defensive Contribution - DEF'!A389:H887,8,FALSE),'Defensive Contribution - DEF'!K$2),0)</f>
        <v>0</v>
      </c>
      <c r="Q391" s="5">
        <f>IF(B391="MID",IFERROR(VLOOKUP(A391,'Defensive Contribution - MID'!A$2:I$500,9,FALSE),'Defensive Contribution - MID'!L$2),0)</f>
        <v>0.3857500506789166</v>
      </c>
      <c r="R391" s="22">
        <f t="shared" si="127"/>
        <v>0</v>
      </c>
      <c r="S391" s="5">
        <f t="shared" si="115"/>
        <v>0</v>
      </c>
      <c r="T391" s="20">
        <f t="shared" si="116"/>
        <v>0</v>
      </c>
      <c r="U391" s="3">
        <f>VLOOKUP($C391,'Team Fixtures'!$A$2:$Q$21,2,FALSE)</f>
        <v>0.89678055779750687</v>
      </c>
      <c r="V391" s="3">
        <f>VLOOKUP($C391,'Team Fixtures'!$A$2:$Q$21,4,FALSE)</f>
        <v>0.50125313283208017</v>
      </c>
      <c r="W391" s="3">
        <f>VLOOKUP($C391,'Team Fixtures'!$A$2:$Q$21,5,FALSE)</f>
        <v>0.3955274249654267</v>
      </c>
      <c r="X391" s="3" t="str">
        <f>VLOOKUP($C391,'Team Fixtures'!$A$2:$Q$21,6,FALSE)</f>
        <v>A</v>
      </c>
      <c r="Y391" s="25">
        <f t="shared" si="117"/>
        <v>0</v>
      </c>
      <c r="Z391" s="3">
        <f>VLOOKUP($C391,'Team Fixtures'!$A$2:$Q$21,2,FALSE)</f>
        <v>0.89678055779750687</v>
      </c>
      <c r="AA391" s="3">
        <f>VLOOKUP($C391,'Team Fixtures'!$A$2:$Q$21,8,FALSE)</f>
        <v>0.88924458672357831</v>
      </c>
      <c r="AB391" s="3">
        <f>VLOOKUP($C391,'Team Fixtures'!$A$2:$Q$21,9,FALSE)</f>
        <v>7.5359710739285601E-3</v>
      </c>
      <c r="AC391" s="3" t="str">
        <f>VLOOKUP($C391,'Team Fixtures'!$A$2:$Q$21,10,FALSE)</f>
        <v>H</v>
      </c>
      <c r="AD391" s="22">
        <f t="shared" si="128"/>
        <v>0</v>
      </c>
      <c r="AE391" s="5">
        <f t="shared" si="118"/>
        <v>0</v>
      </c>
      <c r="AF391" s="20">
        <f t="shared" si="119"/>
        <v>0</v>
      </c>
      <c r="AG391" s="3">
        <f>VLOOKUP($C391,'Team Fixtures'!$A$2:$Q$21,2,FALSE)</f>
        <v>0.89678055779750687</v>
      </c>
      <c r="AH391" s="3">
        <f>VLOOKUP($C391,'Team Fixtures'!$A$2:$Q$21,12,FALSE)</f>
        <v>1.4214641080312722E-2</v>
      </c>
      <c r="AI391" s="3">
        <f>VLOOKUP($C391,'Team Fixtures'!$A$2:$Q$21,13,FALSE)</f>
        <v>0.8825659167171942</v>
      </c>
      <c r="AJ391" s="3" t="str">
        <f>VLOOKUP($C391,'Team Fixtures'!$A$2:$Q$21,14,FALSE)</f>
        <v>H</v>
      </c>
      <c r="AK391" s="22">
        <f t="shared" si="129"/>
        <v>0</v>
      </c>
      <c r="AL391" s="5">
        <f t="shared" si="120"/>
        <v>0</v>
      </c>
      <c r="AM391" s="20">
        <f t="shared" si="121"/>
        <v>0</v>
      </c>
      <c r="AN391" s="3">
        <f>VLOOKUP($C391,'Team Fixtures'!$A$2:$Q$21,2,FALSE)</f>
        <v>0.89678055779750687</v>
      </c>
      <c r="AO391" s="3">
        <f>VLOOKUP($C391,'Team Fixtures'!$A$2:$Q$21,16,FALSE)</f>
        <v>8.6580086580086577E-2</v>
      </c>
      <c r="AP391" s="3">
        <f>VLOOKUP($C391,'Team Fixtures'!$A$2:$Q$21,17,FALSE)</f>
        <v>0.81020047121742034</v>
      </c>
      <c r="AQ391" s="3" t="str">
        <f>VLOOKUP($C391,'Team Fixtures'!$A$2:$V$21,18,FALSE)</f>
        <v>H</v>
      </c>
      <c r="AR391" s="22">
        <f t="shared" si="130"/>
        <v>0</v>
      </c>
      <c r="AS391" s="5">
        <f t="shared" si="122"/>
        <v>0</v>
      </c>
      <c r="AT391" s="20">
        <f t="shared" si="123"/>
        <v>0</v>
      </c>
      <c r="AU391" s="3">
        <f>VLOOKUP($C391,'Team Fixtures'!$A$2:$Q$21,2,FALSE)</f>
        <v>0.89678055779750687</v>
      </c>
      <c r="AV391" s="3">
        <f>VLOOKUP($C391,'Team Fixtures'!$A$2:$V$21,20,FALSE)</f>
        <v>0.10582010582010581</v>
      </c>
      <c r="AW391" s="3">
        <f>VLOOKUP($C391,'Team Fixtures'!$A$2:$V$21,21,FALSE)</f>
        <v>0.79096045197740106</v>
      </c>
      <c r="AX391" s="3" t="str">
        <f>VLOOKUP($C391,'Team Fixtures'!$A$2:$V$21,22,FALSE)</f>
        <v>A</v>
      </c>
      <c r="AY391" s="22">
        <f t="shared" si="131"/>
        <v>0</v>
      </c>
      <c r="AZ391" s="5">
        <f t="shared" si="132"/>
        <v>0</v>
      </c>
      <c r="BA391" s="20">
        <f t="shared" si="124"/>
        <v>0</v>
      </c>
      <c r="BB391" s="15">
        <f t="shared" si="125"/>
        <v>0</v>
      </c>
    </row>
    <row r="392" spans="1:54" x14ac:dyDescent="0.25">
      <c r="A392" t="str">
        <f>'Players Full'!CU392</f>
        <v>Alexis Mac Allister</v>
      </c>
      <c r="B392" t="str">
        <f>VLOOKUP(_xlfn.CONCAT('Players Full'!AK392,'Players Full'!BV392),'Players Summarised'!$A$1:$T$1000,20,0)</f>
        <v>MID</v>
      </c>
      <c r="C392" t="str">
        <f>VLOOKUP('Players Full'!CF392,Teams!$A$1:$G$21,6,0)</f>
        <v>Liverpool</v>
      </c>
      <c r="D392">
        <f>'Players Full'!BD392/10</f>
        <v>6.5</v>
      </c>
      <c r="E392" s="10">
        <f>IFERROR(VLOOKUP($A392,'Starting Lineups'!$A$2:$C$510,3,FALSE),0)</f>
        <v>0.7</v>
      </c>
      <c r="F392" s="5">
        <f>VLOOKUP(A392,'Score &amp; Assist'!$A$1:$G$2000,6,0)</f>
        <v>0.14652014652014653</v>
      </c>
      <c r="G392" s="5">
        <f t="shared" si="114"/>
        <v>0.01</v>
      </c>
      <c r="H392" s="5">
        <f t="shared" si="126"/>
        <v>0</v>
      </c>
      <c r="I392" s="5">
        <f>VLOOKUP(A392,'Score &amp; Assist'!$A$1:$G$2000,7,0)</f>
        <v>0.13605442176870747</v>
      </c>
      <c r="J392" s="5">
        <f>VLOOKUP(A392,'Yellow Card'!$C$1:$E$987,3,0)</f>
        <v>0.29304029304029305</v>
      </c>
      <c r="K392" s="5">
        <f>VLOOKUP(C392,'Team Clean Sheet'!$C$2:$F$21,4,0)</f>
        <v>0.26778242677824271</v>
      </c>
      <c r="L392" s="5">
        <f>VLOOKUP(C392,'Team Total Goals'!$D$2:$N$21,10,0)</f>
        <v>0.41099476439790572</v>
      </c>
      <c r="M392" s="5">
        <f>VLOOKUP(C392,'Team Total Goals'!$D$2:$N$21,11,0)</f>
        <v>6.4254522769806616E-2</v>
      </c>
      <c r="N392" s="5" t="e">
        <f>VLOOKUP(A392,'Goalkeeper Saves'!$D$2:$N$15,10,0)</f>
        <v>#N/A</v>
      </c>
      <c r="O392" s="5" t="e">
        <f>VLOOKUP(A392,'Goalkeeper Saves'!$D$2:$N$15,11,0)</f>
        <v>#N/A</v>
      </c>
      <c r="P392" s="5">
        <f>IF(B392="DEF",IFERROR(VLOOKUP(A392,'Defensive Contribution - DEF'!A390:H888,8,FALSE),'Defensive Contribution - DEF'!K$2),0)</f>
        <v>0</v>
      </c>
      <c r="Q392" s="5">
        <f>IF(B392="MID",IFERROR(VLOOKUP(A392,'Defensive Contribution - MID'!A$2:I$500,9,FALSE),'Defensive Contribution - MID'!L$2),0)</f>
        <v>0.51779136459824171</v>
      </c>
      <c r="R392" s="22">
        <f t="shared" si="127"/>
        <v>2.9407622025889015</v>
      </c>
      <c r="S392" s="5">
        <f t="shared" si="115"/>
        <v>4.8133608529296143E-2</v>
      </c>
      <c r="T392" s="20">
        <f t="shared" si="116"/>
        <v>3.0370294196474936</v>
      </c>
      <c r="U392" s="3">
        <f>VLOOKUP($C392,'Team Fixtures'!$A$2:$Q$21,2,FALSE)</f>
        <v>0.89678055779750687</v>
      </c>
      <c r="V392" s="3">
        <f>VLOOKUP($C392,'Team Fixtures'!$A$2:$Q$21,4,FALSE)</f>
        <v>0.50125313283208017</v>
      </c>
      <c r="W392" s="3">
        <f>VLOOKUP($C392,'Team Fixtures'!$A$2:$Q$21,5,FALSE)</f>
        <v>0.3955274249654267</v>
      </c>
      <c r="X392" s="3" t="str">
        <f>VLOOKUP($C392,'Team Fixtures'!$A$2:$Q$21,6,FALSE)</f>
        <v>A</v>
      </c>
      <c r="Y392" s="25">
        <f t="shared" si="117"/>
        <v>1.0023982229307333</v>
      </c>
      <c r="Z392" s="3">
        <f>VLOOKUP($C392,'Team Fixtures'!$A$2:$Q$21,2,FALSE)</f>
        <v>0.89678055779750687</v>
      </c>
      <c r="AA392" s="3">
        <f>VLOOKUP($C392,'Team Fixtures'!$A$2:$Q$21,8,FALSE)</f>
        <v>0.88924458672357831</v>
      </c>
      <c r="AB392" s="3">
        <f>VLOOKUP($C392,'Team Fixtures'!$A$2:$Q$21,9,FALSE)</f>
        <v>7.5359710739285601E-3</v>
      </c>
      <c r="AC392" s="3" t="str">
        <f>VLOOKUP($C392,'Team Fixtures'!$A$2:$Q$21,10,FALSE)</f>
        <v>H</v>
      </c>
      <c r="AD392" s="22">
        <f t="shared" si="128"/>
        <v>3.4050531399850184</v>
      </c>
      <c r="AE392" s="5">
        <f t="shared" si="118"/>
        <v>5.9054659958727607E-2</v>
      </c>
      <c r="AF392" s="20">
        <f t="shared" si="119"/>
        <v>3.5231624599024736</v>
      </c>
      <c r="AG392" s="3">
        <f>VLOOKUP($C392,'Team Fixtures'!$A$2:$Q$21,2,FALSE)</f>
        <v>0.89678055779750687</v>
      </c>
      <c r="AH392" s="3">
        <f>VLOOKUP($C392,'Team Fixtures'!$A$2:$Q$21,12,FALSE)</f>
        <v>1.4214641080312722E-2</v>
      </c>
      <c r="AI392" s="3">
        <f>VLOOKUP($C392,'Team Fixtures'!$A$2:$Q$21,13,FALSE)</f>
        <v>0.8825659167171942</v>
      </c>
      <c r="AJ392" s="3" t="str">
        <f>VLOOKUP($C392,'Team Fixtures'!$A$2:$Q$21,14,FALSE)</f>
        <v>H</v>
      </c>
      <c r="AK392" s="22">
        <f t="shared" si="129"/>
        <v>3.4182100669228785</v>
      </c>
      <c r="AL392" s="5">
        <f t="shared" si="120"/>
        <v>5.9364137194159949E-2</v>
      </c>
      <c r="AM392" s="20">
        <f t="shared" si="121"/>
        <v>3.5369383413111986</v>
      </c>
      <c r="AN392" s="3">
        <f>VLOOKUP($C392,'Team Fixtures'!$A$2:$Q$21,2,FALSE)</f>
        <v>0.89678055779750687</v>
      </c>
      <c r="AO392" s="3">
        <f>VLOOKUP($C392,'Team Fixtures'!$A$2:$Q$21,16,FALSE)</f>
        <v>8.6580086580086577E-2</v>
      </c>
      <c r="AP392" s="3">
        <f>VLOOKUP($C392,'Team Fixtures'!$A$2:$Q$21,17,FALSE)</f>
        <v>0.81020047121742034</v>
      </c>
      <c r="AQ392" s="3" t="str">
        <f>VLOOKUP($C392,'Team Fixtures'!$A$2:$V$21,18,FALSE)</f>
        <v>H</v>
      </c>
      <c r="AR392" s="22">
        <f t="shared" si="130"/>
        <v>3.4171219820133194</v>
      </c>
      <c r="AS392" s="5">
        <f t="shared" si="122"/>
        <v>5.9338543260917295E-2</v>
      </c>
      <c r="AT392" s="20">
        <f t="shared" si="123"/>
        <v>3.5357990685351539</v>
      </c>
      <c r="AU392" s="3">
        <f>VLOOKUP($C392,'Team Fixtures'!$A$2:$Q$21,2,FALSE)</f>
        <v>0.89678055779750687</v>
      </c>
      <c r="AV392" s="3">
        <f>VLOOKUP($C392,'Team Fixtures'!$A$2:$V$21,20,FALSE)</f>
        <v>0.10582010582010581</v>
      </c>
      <c r="AW392" s="3">
        <f>VLOOKUP($C392,'Team Fixtures'!$A$2:$V$21,21,FALSE)</f>
        <v>0.79096045197740106</v>
      </c>
      <c r="AX392" s="3" t="str">
        <f>VLOOKUP($C392,'Team Fixtures'!$A$2:$V$21,22,FALSE)</f>
        <v>A</v>
      </c>
      <c r="AY392" s="22">
        <f t="shared" si="131"/>
        <v>2.9467079230423754</v>
      </c>
      <c r="AZ392" s="5">
        <f t="shared" si="132"/>
        <v>4.8273463765802757E-2</v>
      </c>
      <c r="BA392" s="20">
        <f t="shared" si="124"/>
        <v>3.0432548505739807</v>
      </c>
      <c r="BB392" s="15">
        <f t="shared" si="125"/>
        <v>11.669565777406362</v>
      </c>
    </row>
    <row r="393" spans="1:54" x14ac:dyDescent="0.25">
      <c r="A393" t="str">
        <f>'Players Full'!CU393</f>
        <v>Dominik Szoboszlai</v>
      </c>
      <c r="B393" t="str">
        <f>VLOOKUP(_xlfn.CONCAT('Players Full'!AK393,'Players Full'!BV393),'Players Summarised'!$A$1:$T$1000,20,0)</f>
        <v>MID</v>
      </c>
      <c r="C393" t="str">
        <f>VLOOKUP('Players Full'!CF393,Teams!$A$1:$G$21,6,0)</f>
        <v>Liverpool</v>
      </c>
      <c r="D393">
        <f>'Players Full'!BD393/10</f>
        <v>6.5</v>
      </c>
      <c r="E393" s="10">
        <f>IFERROR(VLOOKUP($A393,'Starting Lineups'!$A$2:$C$510,3,FALSE),0)</f>
        <v>1</v>
      </c>
      <c r="F393" s="5">
        <f>VLOOKUP(A393,'Score &amp; Assist'!$A$1:$G$2000,6,0)</f>
        <v>0.14652014652014653</v>
      </c>
      <c r="G393" s="5">
        <f t="shared" si="114"/>
        <v>0.01</v>
      </c>
      <c r="H393" s="5">
        <f t="shared" si="126"/>
        <v>0</v>
      </c>
      <c r="I393" s="5">
        <f>VLOOKUP(A393,'Score &amp; Assist'!$A$1:$G$2000,7,0)</f>
        <v>0.13605442176870747</v>
      </c>
      <c r="J393" s="5">
        <f>VLOOKUP(A393,'Yellow Card'!$C$1:$E$987,3,0)</f>
        <v>0.21164021164021163</v>
      </c>
      <c r="K393" s="5">
        <f>VLOOKUP(C393,'Team Clean Sheet'!$C$2:$F$21,4,0)</f>
        <v>0.26778242677824271</v>
      </c>
      <c r="L393" s="5">
        <f>VLOOKUP(C393,'Team Total Goals'!$D$2:$N$21,10,0)</f>
        <v>0.41099476439790572</v>
      </c>
      <c r="M393" s="5">
        <f>VLOOKUP(C393,'Team Total Goals'!$D$2:$N$21,11,0)</f>
        <v>6.4254522769806616E-2</v>
      </c>
      <c r="N393" s="5" t="e">
        <f>VLOOKUP(A393,'Goalkeeper Saves'!$D$2:$N$15,10,0)</f>
        <v>#N/A</v>
      </c>
      <c r="O393" s="5" t="e">
        <f>VLOOKUP(A393,'Goalkeeper Saves'!$D$2:$N$15,11,0)</f>
        <v>#N/A</v>
      </c>
      <c r="P393" s="5">
        <f>IF(B393="DEF",IFERROR(VLOOKUP(A393,'Defensive Contribution - DEF'!A391:H889,8,FALSE),'Defensive Contribution - DEF'!K$2),0)</f>
        <v>0</v>
      </c>
      <c r="Q393" s="5">
        <f>IF(B393="MID",IFERROR(VLOOKUP(A393,'Defensive Contribution - MID'!A$2:I$500,9,FALSE),'Defensive Contribution - MID'!L$2),0)</f>
        <v>0.29604125640276635</v>
      </c>
      <c r="R393" s="22">
        <f t="shared" si="127"/>
        <v>3.8389887258504185</v>
      </c>
      <c r="S393" s="5">
        <f t="shared" si="115"/>
        <v>6.9261692809453546E-2</v>
      </c>
      <c r="T393" s="20">
        <f t="shared" si="116"/>
        <v>3.9775121114693257</v>
      </c>
      <c r="U393" s="3">
        <f>VLOOKUP($C393,'Team Fixtures'!$A$2:$Q$21,2,FALSE)</f>
        <v>0.89678055779750687</v>
      </c>
      <c r="V393" s="3">
        <f>VLOOKUP($C393,'Team Fixtures'!$A$2:$Q$21,4,FALSE)</f>
        <v>0.50125313283208017</v>
      </c>
      <c r="W393" s="3">
        <f>VLOOKUP($C393,'Team Fixtures'!$A$2:$Q$21,5,FALSE)</f>
        <v>0.3955274249654267</v>
      </c>
      <c r="X393" s="3" t="str">
        <f>VLOOKUP($C393,'Team Fixtures'!$A$2:$Q$21,6,FALSE)</f>
        <v>A</v>
      </c>
      <c r="Y393" s="25">
        <f t="shared" si="117"/>
        <v>1.3085707757178797</v>
      </c>
      <c r="Z393" s="3">
        <f>VLOOKUP($C393,'Team Fixtures'!$A$2:$Q$21,2,FALSE)</f>
        <v>0.89678055779750687</v>
      </c>
      <c r="AA393" s="3">
        <f>VLOOKUP($C393,'Team Fixtures'!$A$2:$Q$21,8,FALSE)</f>
        <v>0.88924458672357831</v>
      </c>
      <c r="AB393" s="3">
        <f>VLOOKUP($C393,'Team Fixtures'!$A$2:$Q$21,9,FALSE)</f>
        <v>7.5359710739285601E-3</v>
      </c>
      <c r="AC393" s="3" t="str">
        <f>VLOOKUP($C393,'Team Fixtures'!$A$2:$Q$21,10,FALSE)</f>
        <v>H</v>
      </c>
      <c r="AD393" s="22">
        <f t="shared" si="128"/>
        <v>4.4450927054952434</v>
      </c>
      <c r="AE393" s="5">
        <f t="shared" si="118"/>
        <v>8.3518470618659121E-2</v>
      </c>
      <c r="AF393" s="20">
        <f t="shared" si="119"/>
        <v>4.6121296467325612</v>
      </c>
      <c r="AG393" s="3">
        <f>VLOOKUP($C393,'Team Fixtures'!$A$2:$Q$21,2,FALSE)</f>
        <v>0.89678055779750687</v>
      </c>
      <c r="AH393" s="3">
        <f>VLOOKUP($C393,'Team Fixtures'!$A$2:$Q$21,12,FALSE)</f>
        <v>1.4214641080312722E-2</v>
      </c>
      <c r="AI393" s="3">
        <f>VLOOKUP($C393,'Team Fixtures'!$A$2:$Q$21,13,FALSE)</f>
        <v>0.8825659167171942</v>
      </c>
      <c r="AJ393" s="3" t="str">
        <f>VLOOKUP($C393,'Team Fixtures'!$A$2:$Q$21,14,FALSE)</f>
        <v>H</v>
      </c>
      <c r="AK393" s="22">
        <f t="shared" si="129"/>
        <v>4.4622682847164459</v>
      </c>
      <c r="AL393" s="5">
        <f t="shared" si="120"/>
        <v>8.3922474593100246E-2</v>
      </c>
      <c r="AM393" s="20">
        <f t="shared" si="121"/>
        <v>4.6301132339026463</v>
      </c>
      <c r="AN393" s="3">
        <f>VLOOKUP($C393,'Team Fixtures'!$A$2:$Q$21,2,FALSE)</f>
        <v>0.89678055779750687</v>
      </c>
      <c r="AO393" s="3">
        <f>VLOOKUP($C393,'Team Fixtures'!$A$2:$Q$21,16,FALSE)</f>
        <v>8.6580086580086577E-2</v>
      </c>
      <c r="AP393" s="3">
        <f>VLOOKUP($C393,'Team Fixtures'!$A$2:$Q$21,17,FALSE)</f>
        <v>0.81020047121742034</v>
      </c>
      <c r="AQ393" s="3" t="str">
        <f>VLOOKUP($C393,'Team Fixtures'!$A$2:$V$21,18,FALSE)</f>
        <v>H</v>
      </c>
      <c r="AR393" s="22">
        <f t="shared" si="130"/>
        <v>4.4608478551091526</v>
      </c>
      <c r="AS393" s="5">
        <f t="shared" si="122"/>
        <v>8.3889063247877496E-2</v>
      </c>
      <c r="AT393" s="20">
        <f t="shared" si="123"/>
        <v>4.628625981604908</v>
      </c>
      <c r="AU393" s="3">
        <f>VLOOKUP($C393,'Team Fixtures'!$A$2:$Q$21,2,FALSE)</f>
        <v>0.89678055779750687</v>
      </c>
      <c r="AV393" s="3">
        <f>VLOOKUP($C393,'Team Fixtures'!$A$2:$V$21,20,FALSE)</f>
        <v>0.10582010582010581</v>
      </c>
      <c r="AW393" s="3">
        <f>VLOOKUP($C393,'Team Fixtures'!$A$2:$V$21,21,FALSE)</f>
        <v>0.79096045197740106</v>
      </c>
      <c r="AX393" s="3" t="str">
        <f>VLOOKUP($C393,'Team Fixtures'!$A$2:$V$21,22,FALSE)</f>
        <v>A</v>
      </c>
      <c r="AY393" s="22">
        <f t="shared" si="131"/>
        <v>3.8467505073939412</v>
      </c>
      <c r="AZ393" s="5">
        <f t="shared" si="132"/>
        <v>6.9444265434920285E-2</v>
      </c>
      <c r="BA393" s="20">
        <f t="shared" si="124"/>
        <v>3.9856390382637819</v>
      </c>
      <c r="BB393" s="15">
        <f t="shared" si="125"/>
        <v>15.278901480112069</v>
      </c>
    </row>
    <row r="394" spans="1:54" x14ac:dyDescent="0.25">
      <c r="A394" t="str">
        <f>'Players Full'!CU394</f>
        <v>Curtis Jones</v>
      </c>
      <c r="B394" t="str">
        <f>VLOOKUP(_xlfn.CONCAT('Players Full'!AK394,'Players Full'!BV394),'Players Summarised'!$A$1:$T$1000,20,0)</f>
        <v>MID</v>
      </c>
      <c r="C394" t="str">
        <f>VLOOKUP('Players Full'!CF394,Teams!$A$1:$G$21,6,0)</f>
        <v>Liverpool</v>
      </c>
      <c r="D394">
        <f>'Players Full'!BD394/10</f>
        <v>5.5</v>
      </c>
      <c r="E394" s="10">
        <f>IFERROR(VLOOKUP($A394,'Starting Lineups'!$A$2:$C$510,3,FALSE),0)</f>
        <v>0.3</v>
      </c>
      <c r="F394" s="5">
        <f>VLOOKUP(A394,'Score &amp; Assist'!$A$1:$G$2000,6,0)</f>
        <v>0.21164021164021163</v>
      </c>
      <c r="G394" s="5">
        <f t="shared" si="114"/>
        <v>0.01</v>
      </c>
      <c r="H394" s="5">
        <f t="shared" si="126"/>
        <v>0</v>
      </c>
      <c r="I394" s="5">
        <f>VLOOKUP(A394,'Score &amp; Assist'!$A$1:$G$2000,7,0)</f>
        <v>9.5238095238095233E-2</v>
      </c>
      <c r="J394" s="5">
        <f>VLOOKUP(A394,'Yellow Card'!$C$1:$E$987,3,0)</f>
        <v>0.23809523809523808</v>
      </c>
      <c r="K394" s="5">
        <f>VLOOKUP(C394,'Team Clean Sheet'!$C$2:$F$21,4,0)</f>
        <v>0.26778242677824271</v>
      </c>
      <c r="L394" s="5">
        <f>VLOOKUP(C394,'Team Total Goals'!$D$2:$N$21,10,0)</f>
        <v>0.41099476439790572</v>
      </c>
      <c r="M394" s="5">
        <f>VLOOKUP(C394,'Team Total Goals'!$D$2:$N$21,11,0)</f>
        <v>6.4254522769806616E-2</v>
      </c>
      <c r="N394" s="5" t="e">
        <f>VLOOKUP(A394,'Goalkeeper Saves'!$D$2:$N$15,10,0)</f>
        <v>#N/A</v>
      </c>
      <c r="O394" s="5" t="e">
        <f>VLOOKUP(A394,'Goalkeeper Saves'!$D$2:$N$15,11,0)</f>
        <v>#N/A</v>
      </c>
      <c r="P394" s="5">
        <f>IF(B394="DEF",IFERROR(VLOOKUP(A394,'Defensive Contribution - DEF'!A392:H890,8,FALSE),'Defensive Contribution - DEF'!K$2),0)</f>
        <v>0</v>
      </c>
      <c r="Q394" s="5">
        <f>IF(B394="MID",IFERROR(VLOOKUP(A394,'Defensive Contribution - MID'!A$2:I$500,9,FALSE),'Defensive Contribution - MID'!L$2),0)</f>
        <v>0.3857500506789166</v>
      </c>
      <c r="R394" s="22">
        <f t="shared" si="127"/>
        <v>1.2585307901868543</v>
      </c>
      <c r="S394" s="5">
        <f t="shared" si="115"/>
        <v>8.5641612467751912E-3</v>
      </c>
      <c r="T394" s="20">
        <f t="shared" si="116"/>
        <v>1.2756591126804047</v>
      </c>
      <c r="U394" s="3">
        <f>VLOOKUP($C394,'Team Fixtures'!$A$2:$Q$21,2,FALSE)</f>
        <v>0.89678055779750687</v>
      </c>
      <c r="V394" s="3">
        <f>VLOOKUP($C394,'Team Fixtures'!$A$2:$Q$21,4,FALSE)</f>
        <v>0.50125313283208017</v>
      </c>
      <c r="W394" s="3">
        <f>VLOOKUP($C394,'Team Fixtures'!$A$2:$Q$21,5,FALSE)</f>
        <v>0.3955274249654267</v>
      </c>
      <c r="X394" s="3" t="str">
        <f>VLOOKUP($C394,'Team Fixtures'!$A$2:$Q$21,6,FALSE)</f>
        <v>A</v>
      </c>
      <c r="Y394" s="25">
        <f t="shared" si="117"/>
        <v>0.42898709269192492</v>
      </c>
      <c r="Z394" s="3">
        <f>VLOOKUP($C394,'Team Fixtures'!$A$2:$Q$21,2,FALSE)</f>
        <v>0.89678055779750687</v>
      </c>
      <c r="AA394" s="3">
        <f>VLOOKUP($C394,'Team Fixtures'!$A$2:$Q$21,8,FALSE)</f>
        <v>0.88924458672357831</v>
      </c>
      <c r="AB394" s="3">
        <f>VLOOKUP($C394,'Team Fixtures'!$A$2:$Q$21,9,FALSE)</f>
        <v>7.5359710739285601E-3</v>
      </c>
      <c r="AC394" s="3" t="str">
        <f>VLOOKUP($C394,'Team Fixtures'!$A$2:$Q$21,10,FALSE)</f>
        <v>H</v>
      </c>
      <c r="AD394" s="22">
        <f t="shared" si="128"/>
        <v>1.4572290867724538</v>
      </c>
      <c r="AE394" s="5">
        <f t="shared" si="118"/>
        <v>1.3237942579061659E-2</v>
      </c>
      <c r="AF394" s="20">
        <f t="shared" si="119"/>
        <v>1.483704971930577</v>
      </c>
      <c r="AG394" s="3">
        <f>VLOOKUP($C394,'Team Fixtures'!$A$2:$Q$21,2,FALSE)</f>
        <v>0.89678055779750687</v>
      </c>
      <c r="AH394" s="3">
        <f>VLOOKUP($C394,'Team Fixtures'!$A$2:$Q$21,12,FALSE)</f>
        <v>1.4214641080312722E-2</v>
      </c>
      <c r="AI394" s="3">
        <f>VLOOKUP($C394,'Team Fixtures'!$A$2:$Q$21,13,FALSE)</f>
        <v>0.8825659167171942</v>
      </c>
      <c r="AJ394" s="3" t="str">
        <f>VLOOKUP($C394,'Team Fixtures'!$A$2:$Q$21,14,FALSE)</f>
        <v>H</v>
      </c>
      <c r="AK394" s="22">
        <f t="shared" si="129"/>
        <v>1.462859735058452</v>
      </c>
      <c r="AL394" s="5">
        <f t="shared" si="120"/>
        <v>1.3370386688044914E-2</v>
      </c>
      <c r="AM394" s="20">
        <f t="shared" si="121"/>
        <v>1.4896005084345418</v>
      </c>
      <c r="AN394" s="3">
        <f>VLOOKUP($C394,'Team Fixtures'!$A$2:$Q$21,2,FALSE)</f>
        <v>0.89678055779750687</v>
      </c>
      <c r="AO394" s="3">
        <f>VLOOKUP($C394,'Team Fixtures'!$A$2:$Q$21,16,FALSE)</f>
        <v>8.6580086580086577E-2</v>
      </c>
      <c r="AP394" s="3">
        <f>VLOOKUP($C394,'Team Fixtures'!$A$2:$Q$21,17,FALSE)</f>
        <v>0.81020047121742034</v>
      </c>
      <c r="AQ394" s="3" t="str">
        <f>VLOOKUP($C394,'Team Fixtures'!$A$2:$V$21,18,FALSE)</f>
        <v>H</v>
      </c>
      <c r="AR394" s="22">
        <f t="shared" si="130"/>
        <v>1.4623940774273072</v>
      </c>
      <c r="AS394" s="5">
        <f t="shared" si="122"/>
        <v>1.3359433489245124E-2</v>
      </c>
      <c r="AT394" s="20">
        <f t="shared" si="123"/>
        <v>1.4891129444057976</v>
      </c>
      <c r="AU394" s="3">
        <f>VLOOKUP($C394,'Team Fixtures'!$A$2:$Q$21,2,FALSE)</f>
        <v>0.89678055779750687</v>
      </c>
      <c r="AV394" s="3">
        <f>VLOOKUP($C394,'Team Fixtures'!$A$2:$V$21,20,FALSE)</f>
        <v>0.10582010582010581</v>
      </c>
      <c r="AW394" s="3">
        <f>VLOOKUP($C394,'Team Fixtures'!$A$2:$V$21,21,FALSE)</f>
        <v>0.79096045197740106</v>
      </c>
      <c r="AX394" s="3" t="str">
        <f>VLOOKUP($C394,'Team Fixtures'!$A$2:$V$21,22,FALSE)</f>
        <v>A</v>
      </c>
      <c r="AY394" s="22">
        <f t="shared" si="131"/>
        <v>1.2610753251560378</v>
      </c>
      <c r="AZ394" s="5">
        <f t="shared" si="132"/>
        <v>8.6240137983203229E-3</v>
      </c>
      <c r="BA394" s="20">
        <f t="shared" si="124"/>
        <v>1.2783233527526785</v>
      </c>
      <c r="BB394" s="15">
        <f t="shared" si="125"/>
        <v>4.9098701552498349</v>
      </c>
    </row>
    <row r="395" spans="1:54" x14ac:dyDescent="0.25">
      <c r="A395" t="str">
        <f>'Players Full'!CU395</f>
        <v>Harvey Elliott</v>
      </c>
      <c r="B395" t="str">
        <f>VLOOKUP(_xlfn.CONCAT('Players Full'!AK395,'Players Full'!BV395),'Players Summarised'!$A$1:$T$1000,20,0)</f>
        <v>MID</v>
      </c>
      <c r="C395" t="str">
        <f>VLOOKUP('Players Full'!CF395,Teams!$A$1:$G$21,6,0)</f>
        <v>Liverpool</v>
      </c>
      <c r="D395">
        <f>'Players Full'!BD395/10</f>
        <v>5.5</v>
      </c>
      <c r="E395" s="10">
        <f>IFERROR(VLOOKUP($A395,'Starting Lineups'!$A$2:$C$510,3,FALSE),0)</f>
        <v>0</v>
      </c>
      <c r="F395" s="5">
        <f>VLOOKUP(A395,'Score &amp; Assist'!$A$1:$G$2000,6,0)</f>
        <v>0.21164021164021163</v>
      </c>
      <c r="G395" s="5">
        <f t="shared" si="114"/>
        <v>0.01</v>
      </c>
      <c r="H395" s="5">
        <f t="shared" si="126"/>
        <v>0</v>
      </c>
      <c r="I395" s="5">
        <f>VLOOKUP(A395,'Score &amp; Assist'!$A$1:$G$2000,7,0)</f>
        <v>0.13605442176870747</v>
      </c>
      <c r="J395" s="5">
        <f>VLOOKUP(A395,'Yellow Card'!$C$1:$E$987,3,0)</f>
        <v>0.15873015873015872</v>
      </c>
      <c r="K395" s="5">
        <f>VLOOKUP(C395,'Team Clean Sheet'!$C$2:$F$21,4,0)</f>
        <v>0.26778242677824271</v>
      </c>
      <c r="L395" s="5">
        <f>VLOOKUP(C395,'Team Total Goals'!$D$2:$N$21,10,0)</f>
        <v>0.41099476439790572</v>
      </c>
      <c r="M395" s="5">
        <f>VLOOKUP(C395,'Team Total Goals'!$D$2:$N$21,11,0)</f>
        <v>6.4254522769806616E-2</v>
      </c>
      <c r="N395" s="5" t="e">
        <f>VLOOKUP(A395,'Goalkeeper Saves'!$D$2:$N$15,10,0)</f>
        <v>#N/A</v>
      </c>
      <c r="O395" s="5" t="e">
        <f>VLOOKUP(A395,'Goalkeeper Saves'!$D$2:$N$15,11,0)</f>
        <v>#N/A</v>
      </c>
      <c r="P395" s="5">
        <f>IF(B395="DEF",IFERROR(VLOOKUP(A395,'Defensive Contribution - DEF'!A393:H891,8,FALSE),'Defensive Contribution - DEF'!K$2),0)</f>
        <v>0</v>
      </c>
      <c r="Q395" s="5">
        <f>IF(B395="MID",IFERROR(VLOOKUP(A395,'Defensive Contribution - MID'!A$2:I$500,9,FALSE),'Defensive Contribution - MID'!L$2),0)</f>
        <v>0.24260903762571984</v>
      </c>
      <c r="R395" s="22">
        <f t="shared" si="127"/>
        <v>0</v>
      </c>
      <c r="S395" s="5">
        <f t="shared" si="115"/>
        <v>0</v>
      </c>
      <c r="T395" s="20">
        <f t="shared" si="116"/>
        <v>0</v>
      </c>
      <c r="U395" s="3">
        <f>VLOOKUP($C395,'Team Fixtures'!$A$2:$Q$21,2,FALSE)</f>
        <v>0.89678055779750687</v>
      </c>
      <c r="V395" s="3">
        <f>VLOOKUP($C395,'Team Fixtures'!$A$2:$Q$21,4,FALSE)</f>
        <v>0.50125313283208017</v>
      </c>
      <c r="W395" s="3">
        <f>VLOOKUP($C395,'Team Fixtures'!$A$2:$Q$21,5,FALSE)</f>
        <v>0.3955274249654267</v>
      </c>
      <c r="X395" s="3" t="str">
        <f>VLOOKUP($C395,'Team Fixtures'!$A$2:$Q$21,6,FALSE)</f>
        <v>A</v>
      </c>
      <c r="Y395" s="25">
        <f t="shared" si="117"/>
        <v>0</v>
      </c>
      <c r="Z395" s="3">
        <f>VLOOKUP($C395,'Team Fixtures'!$A$2:$Q$21,2,FALSE)</f>
        <v>0.89678055779750687</v>
      </c>
      <c r="AA395" s="3">
        <f>VLOOKUP($C395,'Team Fixtures'!$A$2:$Q$21,8,FALSE)</f>
        <v>0.88924458672357831</v>
      </c>
      <c r="AB395" s="3">
        <f>VLOOKUP($C395,'Team Fixtures'!$A$2:$Q$21,9,FALSE)</f>
        <v>7.5359710739285601E-3</v>
      </c>
      <c r="AC395" s="3" t="str">
        <f>VLOOKUP($C395,'Team Fixtures'!$A$2:$Q$21,10,FALSE)</f>
        <v>H</v>
      </c>
      <c r="AD395" s="22">
        <f t="shared" si="128"/>
        <v>0</v>
      </c>
      <c r="AE395" s="5">
        <f t="shared" si="118"/>
        <v>0</v>
      </c>
      <c r="AF395" s="20">
        <f t="shared" si="119"/>
        <v>0</v>
      </c>
      <c r="AG395" s="3">
        <f>VLOOKUP($C395,'Team Fixtures'!$A$2:$Q$21,2,FALSE)</f>
        <v>0.89678055779750687</v>
      </c>
      <c r="AH395" s="3">
        <f>VLOOKUP($C395,'Team Fixtures'!$A$2:$Q$21,12,FALSE)</f>
        <v>1.4214641080312722E-2</v>
      </c>
      <c r="AI395" s="3">
        <f>VLOOKUP($C395,'Team Fixtures'!$A$2:$Q$21,13,FALSE)</f>
        <v>0.8825659167171942</v>
      </c>
      <c r="AJ395" s="3" t="str">
        <f>VLOOKUP($C395,'Team Fixtures'!$A$2:$Q$21,14,FALSE)</f>
        <v>H</v>
      </c>
      <c r="AK395" s="22">
        <f t="shared" si="129"/>
        <v>0</v>
      </c>
      <c r="AL395" s="5">
        <f t="shared" si="120"/>
        <v>0</v>
      </c>
      <c r="AM395" s="20">
        <f t="shared" si="121"/>
        <v>0</v>
      </c>
      <c r="AN395" s="3">
        <f>VLOOKUP($C395,'Team Fixtures'!$A$2:$Q$21,2,FALSE)</f>
        <v>0.89678055779750687</v>
      </c>
      <c r="AO395" s="3">
        <f>VLOOKUP($C395,'Team Fixtures'!$A$2:$Q$21,16,FALSE)</f>
        <v>8.6580086580086577E-2</v>
      </c>
      <c r="AP395" s="3">
        <f>VLOOKUP($C395,'Team Fixtures'!$A$2:$Q$21,17,FALSE)</f>
        <v>0.81020047121742034</v>
      </c>
      <c r="AQ395" s="3" t="str">
        <f>VLOOKUP($C395,'Team Fixtures'!$A$2:$V$21,18,FALSE)</f>
        <v>H</v>
      </c>
      <c r="AR395" s="22">
        <f t="shared" si="130"/>
        <v>0</v>
      </c>
      <c r="AS395" s="5">
        <f t="shared" si="122"/>
        <v>0</v>
      </c>
      <c r="AT395" s="20">
        <f t="shared" si="123"/>
        <v>0</v>
      </c>
      <c r="AU395" s="3">
        <f>VLOOKUP($C395,'Team Fixtures'!$A$2:$Q$21,2,FALSE)</f>
        <v>0.89678055779750687</v>
      </c>
      <c r="AV395" s="3">
        <f>VLOOKUP($C395,'Team Fixtures'!$A$2:$V$21,20,FALSE)</f>
        <v>0.10582010582010581</v>
      </c>
      <c r="AW395" s="3">
        <f>VLOOKUP($C395,'Team Fixtures'!$A$2:$V$21,21,FALSE)</f>
        <v>0.79096045197740106</v>
      </c>
      <c r="AX395" s="3" t="str">
        <f>VLOOKUP($C395,'Team Fixtures'!$A$2:$V$21,22,FALSE)</f>
        <v>A</v>
      </c>
      <c r="AY395" s="22">
        <f t="shared" si="131"/>
        <v>0</v>
      </c>
      <c r="AZ395" s="5">
        <f t="shared" si="132"/>
        <v>0</v>
      </c>
      <c r="BA395" s="20">
        <f t="shared" si="124"/>
        <v>0</v>
      </c>
      <c r="BB395" s="15">
        <f t="shared" si="125"/>
        <v>0</v>
      </c>
    </row>
    <row r="396" spans="1:54" x14ac:dyDescent="0.25">
      <c r="A396" t="str">
        <f>'Players Full'!CU396</f>
        <v>Ryan Gravenberch</v>
      </c>
      <c r="B396" t="str">
        <f>VLOOKUP(_xlfn.CONCAT('Players Full'!AK396,'Players Full'!BV396),'Players Summarised'!$A$1:$T$1000,20,0)</f>
        <v>MID</v>
      </c>
      <c r="C396" t="str">
        <f>VLOOKUP('Players Full'!CF396,Teams!$A$1:$G$21,6,0)</f>
        <v>Liverpool</v>
      </c>
      <c r="D396">
        <f>'Players Full'!BD396/10</f>
        <v>5.5</v>
      </c>
      <c r="E396" s="10">
        <f>IFERROR(VLOOKUP($A396,'Starting Lineups'!$A$2:$C$510,3,FALSE),0)</f>
        <v>0</v>
      </c>
      <c r="F396" s="5">
        <f>VLOOKUP(A396,'Score &amp; Assist'!$A$1:$G$2000,6,0)</f>
        <v>0.13605442176870747</v>
      </c>
      <c r="G396" s="5">
        <f t="shared" si="114"/>
        <v>0.01</v>
      </c>
      <c r="H396" s="5">
        <f t="shared" si="126"/>
        <v>0</v>
      </c>
      <c r="I396" s="5">
        <f>VLOOKUP(A396,'Score &amp; Assist'!$A$1:$G$2000,7,0)</f>
        <v>8.6580086580086577E-2</v>
      </c>
      <c r="J396" s="5">
        <f>VLOOKUP(A396,'Yellow Card'!$C$1:$E$987,3,0)</f>
        <v>0.26455026455026454</v>
      </c>
      <c r="K396" s="5">
        <f>VLOOKUP(C396,'Team Clean Sheet'!$C$2:$F$21,4,0)</f>
        <v>0.26778242677824271</v>
      </c>
      <c r="L396" s="5">
        <f>VLOOKUP(C396,'Team Total Goals'!$D$2:$N$21,10,0)</f>
        <v>0.41099476439790572</v>
      </c>
      <c r="M396" s="5">
        <f>VLOOKUP(C396,'Team Total Goals'!$D$2:$N$21,11,0)</f>
        <v>6.4254522769806616E-2</v>
      </c>
      <c r="N396" s="5" t="e">
        <f>VLOOKUP(A396,'Goalkeeper Saves'!$D$2:$N$15,10,0)</f>
        <v>#N/A</v>
      </c>
      <c r="O396" s="5" t="e">
        <f>VLOOKUP(A396,'Goalkeeper Saves'!$D$2:$N$15,11,0)</f>
        <v>#N/A</v>
      </c>
      <c r="P396" s="5">
        <f>IF(B396="DEF",IFERROR(VLOOKUP(A396,'Defensive Contribution - DEF'!A394:H892,8,FALSE),'Defensive Contribution - DEF'!K$2),0)</f>
        <v>0</v>
      </c>
      <c r="Q396" s="5">
        <f>IF(B396="MID",IFERROR(VLOOKUP(A396,'Defensive Contribution - MID'!A$2:I$500,9,FALSE),'Defensive Contribution - MID'!L$2),0)</f>
        <v>0.49070832009786569</v>
      </c>
      <c r="R396" s="22">
        <f t="shared" si="127"/>
        <v>0</v>
      </c>
      <c r="S396" s="5">
        <f t="shared" si="115"/>
        <v>0</v>
      </c>
      <c r="T396" s="20">
        <f t="shared" si="116"/>
        <v>0</v>
      </c>
      <c r="U396" s="3">
        <f>VLOOKUP($C396,'Team Fixtures'!$A$2:$Q$21,2,FALSE)</f>
        <v>0.89678055779750687</v>
      </c>
      <c r="V396" s="3">
        <f>VLOOKUP($C396,'Team Fixtures'!$A$2:$Q$21,4,FALSE)</f>
        <v>0.50125313283208017</v>
      </c>
      <c r="W396" s="3">
        <f>VLOOKUP($C396,'Team Fixtures'!$A$2:$Q$21,5,FALSE)</f>
        <v>0.3955274249654267</v>
      </c>
      <c r="X396" s="3" t="str">
        <f>VLOOKUP($C396,'Team Fixtures'!$A$2:$Q$21,6,FALSE)</f>
        <v>A</v>
      </c>
      <c r="Y396" s="25">
        <f t="shared" si="117"/>
        <v>0</v>
      </c>
      <c r="Z396" s="3">
        <f>VLOOKUP($C396,'Team Fixtures'!$A$2:$Q$21,2,FALSE)</f>
        <v>0.89678055779750687</v>
      </c>
      <c r="AA396" s="3">
        <f>VLOOKUP($C396,'Team Fixtures'!$A$2:$Q$21,8,FALSE)</f>
        <v>0.88924458672357831</v>
      </c>
      <c r="AB396" s="3">
        <f>VLOOKUP($C396,'Team Fixtures'!$A$2:$Q$21,9,FALSE)</f>
        <v>7.5359710739285601E-3</v>
      </c>
      <c r="AC396" s="3" t="str">
        <f>VLOOKUP($C396,'Team Fixtures'!$A$2:$Q$21,10,FALSE)</f>
        <v>H</v>
      </c>
      <c r="AD396" s="22">
        <f t="shared" si="128"/>
        <v>0</v>
      </c>
      <c r="AE396" s="5">
        <f t="shared" si="118"/>
        <v>0</v>
      </c>
      <c r="AF396" s="20">
        <f t="shared" si="119"/>
        <v>0</v>
      </c>
      <c r="AG396" s="3">
        <f>VLOOKUP($C396,'Team Fixtures'!$A$2:$Q$21,2,FALSE)</f>
        <v>0.89678055779750687</v>
      </c>
      <c r="AH396" s="3">
        <f>VLOOKUP($C396,'Team Fixtures'!$A$2:$Q$21,12,FALSE)</f>
        <v>1.4214641080312722E-2</v>
      </c>
      <c r="AI396" s="3">
        <f>VLOOKUP($C396,'Team Fixtures'!$A$2:$Q$21,13,FALSE)</f>
        <v>0.8825659167171942</v>
      </c>
      <c r="AJ396" s="3" t="str">
        <f>VLOOKUP($C396,'Team Fixtures'!$A$2:$Q$21,14,FALSE)</f>
        <v>H</v>
      </c>
      <c r="AK396" s="22">
        <f t="shared" si="129"/>
        <v>0</v>
      </c>
      <c r="AL396" s="5">
        <f t="shared" si="120"/>
        <v>0</v>
      </c>
      <c r="AM396" s="20">
        <f t="shared" si="121"/>
        <v>0</v>
      </c>
      <c r="AN396" s="3">
        <f>VLOOKUP($C396,'Team Fixtures'!$A$2:$Q$21,2,FALSE)</f>
        <v>0.89678055779750687</v>
      </c>
      <c r="AO396" s="3">
        <f>VLOOKUP($C396,'Team Fixtures'!$A$2:$Q$21,16,FALSE)</f>
        <v>8.6580086580086577E-2</v>
      </c>
      <c r="AP396" s="3">
        <f>VLOOKUP($C396,'Team Fixtures'!$A$2:$Q$21,17,FALSE)</f>
        <v>0.81020047121742034</v>
      </c>
      <c r="AQ396" s="3" t="str">
        <f>VLOOKUP($C396,'Team Fixtures'!$A$2:$V$21,18,FALSE)</f>
        <v>H</v>
      </c>
      <c r="AR396" s="22">
        <f t="shared" si="130"/>
        <v>0</v>
      </c>
      <c r="AS396" s="5">
        <f t="shared" si="122"/>
        <v>0</v>
      </c>
      <c r="AT396" s="20">
        <f t="shared" si="123"/>
        <v>0</v>
      </c>
      <c r="AU396" s="3">
        <f>VLOOKUP($C396,'Team Fixtures'!$A$2:$Q$21,2,FALSE)</f>
        <v>0.89678055779750687</v>
      </c>
      <c r="AV396" s="3">
        <f>VLOOKUP($C396,'Team Fixtures'!$A$2:$V$21,20,FALSE)</f>
        <v>0.10582010582010581</v>
      </c>
      <c r="AW396" s="3">
        <f>VLOOKUP($C396,'Team Fixtures'!$A$2:$V$21,21,FALSE)</f>
        <v>0.79096045197740106</v>
      </c>
      <c r="AX396" s="3" t="str">
        <f>VLOOKUP($C396,'Team Fixtures'!$A$2:$V$21,22,FALSE)</f>
        <v>A</v>
      </c>
      <c r="AY396" s="22">
        <f t="shared" si="131"/>
        <v>0</v>
      </c>
      <c r="AZ396" s="5">
        <f t="shared" si="132"/>
        <v>0</v>
      </c>
      <c r="BA396" s="20">
        <f t="shared" si="124"/>
        <v>0</v>
      </c>
      <c r="BB396" s="15">
        <f t="shared" si="125"/>
        <v>0</v>
      </c>
    </row>
    <row r="397" spans="1:54" x14ac:dyDescent="0.25">
      <c r="A397" t="str">
        <f>'Players Full'!CU397</f>
        <v>Ben Doak</v>
      </c>
      <c r="B397" t="str">
        <f>VLOOKUP(_xlfn.CONCAT('Players Full'!AK397,'Players Full'!BV397),'Players Summarised'!$A$1:$T$1000,20,0)</f>
        <v>MID</v>
      </c>
      <c r="C397" t="str">
        <f>VLOOKUP('Players Full'!CF397,Teams!$A$1:$G$21,6,0)</f>
        <v>Liverpool</v>
      </c>
      <c r="D397">
        <f>'Players Full'!BD397/10</f>
        <v>5</v>
      </c>
      <c r="E397" s="10">
        <f>IFERROR(VLOOKUP($A397,'Starting Lineups'!$A$2:$C$510,3,FALSE),0)</f>
        <v>0</v>
      </c>
      <c r="F397" s="5">
        <f>VLOOKUP(A397,'Score &amp; Assist'!$A$1:$G$2000,6,0)</f>
        <v>0.25396825396825395</v>
      </c>
      <c r="G397" s="5">
        <f t="shared" si="114"/>
        <v>0.01</v>
      </c>
      <c r="H397" s="5">
        <f t="shared" si="126"/>
        <v>0</v>
      </c>
      <c r="I397" s="5">
        <f>VLOOKUP(A397,'Score &amp; Assist'!$A$1:$G$2000,7,0)</f>
        <v>0.17316017316017315</v>
      </c>
      <c r="J397" s="5">
        <f>VLOOKUP(A397,'Yellow Card'!$C$1:$E$987,3,0)</f>
        <v>0.17316017316017315</v>
      </c>
      <c r="K397" s="5">
        <f>VLOOKUP(C397,'Team Clean Sheet'!$C$2:$F$21,4,0)</f>
        <v>0.26778242677824271</v>
      </c>
      <c r="L397" s="5">
        <f>VLOOKUP(C397,'Team Total Goals'!$D$2:$N$21,10,0)</f>
        <v>0.41099476439790572</v>
      </c>
      <c r="M397" s="5">
        <f>VLOOKUP(C397,'Team Total Goals'!$D$2:$N$21,11,0)</f>
        <v>6.4254522769806616E-2</v>
      </c>
      <c r="N397" s="5" t="e">
        <f>VLOOKUP(A397,'Goalkeeper Saves'!$D$2:$N$15,10,0)</f>
        <v>#N/A</v>
      </c>
      <c r="O397" s="5" t="e">
        <f>VLOOKUP(A397,'Goalkeeper Saves'!$D$2:$N$15,11,0)</f>
        <v>#N/A</v>
      </c>
      <c r="P397" s="5">
        <f>IF(B397="DEF",IFERROR(VLOOKUP(A397,'Defensive Contribution - DEF'!A395:H893,8,FALSE),'Defensive Contribution - DEF'!K$2),0)</f>
        <v>0</v>
      </c>
      <c r="Q397" s="5">
        <f>IF(B397="MID",IFERROR(VLOOKUP(A397,'Defensive Contribution - MID'!A$2:I$500,9,FALSE),'Defensive Contribution - MID'!L$2),0)</f>
        <v>0.3857500506789166</v>
      </c>
      <c r="R397" s="22">
        <f t="shared" si="127"/>
        <v>0</v>
      </c>
      <c r="S397" s="5">
        <f t="shared" si="115"/>
        <v>0</v>
      </c>
      <c r="T397" s="20">
        <f t="shared" si="116"/>
        <v>0</v>
      </c>
      <c r="U397" s="3">
        <f>VLOOKUP($C397,'Team Fixtures'!$A$2:$Q$21,2,FALSE)</f>
        <v>0.89678055779750687</v>
      </c>
      <c r="V397" s="3">
        <f>VLOOKUP($C397,'Team Fixtures'!$A$2:$Q$21,4,FALSE)</f>
        <v>0.50125313283208017</v>
      </c>
      <c r="W397" s="3">
        <f>VLOOKUP($C397,'Team Fixtures'!$A$2:$Q$21,5,FALSE)</f>
        <v>0.3955274249654267</v>
      </c>
      <c r="X397" s="3" t="str">
        <f>VLOOKUP($C397,'Team Fixtures'!$A$2:$Q$21,6,FALSE)</f>
        <v>A</v>
      </c>
      <c r="Y397" s="25">
        <f t="shared" si="117"/>
        <v>0</v>
      </c>
      <c r="Z397" s="3">
        <f>VLOOKUP($C397,'Team Fixtures'!$A$2:$Q$21,2,FALSE)</f>
        <v>0.89678055779750687</v>
      </c>
      <c r="AA397" s="3">
        <f>VLOOKUP($C397,'Team Fixtures'!$A$2:$Q$21,8,FALSE)</f>
        <v>0.88924458672357831</v>
      </c>
      <c r="AB397" s="3">
        <f>VLOOKUP($C397,'Team Fixtures'!$A$2:$Q$21,9,FALSE)</f>
        <v>7.5359710739285601E-3</v>
      </c>
      <c r="AC397" s="3" t="str">
        <f>VLOOKUP($C397,'Team Fixtures'!$A$2:$Q$21,10,FALSE)</f>
        <v>H</v>
      </c>
      <c r="AD397" s="22">
        <f t="shared" si="128"/>
        <v>0</v>
      </c>
      <c r="AE397" s="5">
        <f t="shared" si="118"/>
        <v>0</v>
      </c>
      <c r="AF397" s="20">
        <f t="shared" si="119"/>
        <v>0</v>
      </c>
      <c r="AG397" s="3">
        <f>VLOOKUP($C397,'Team Fixtures'!$A$2:$Q$21,2,FALSE)</f>
        <v>0.89678055779750687</v>
      </c>
      <c r="AH397" s="3">
        <f>VLOOKUP($C397,'Team Fixtures'!$A$2:$Q$21,12,FALSE)</f>
        <v>1.4214641080312722E-2</v>
      </c>
      <c r="AI397" s="3">
        <f>VLOOKUP($C397,'Team Fixtures'!$A$2:$Q$21,13,FALSE)</f>
        <v>0.8825659167171942</v>
      </c>
      <c r="AJ397" s="3" t="str">
        <f>VLOOKUP($C397,'Team Fixtures'!$A$2:$Q$21,14,FALSE)</f>
        <v>H</v>
      </c>
      <c r="AK397" s="22">
        <f t="shared" si="129"/>
        <v>0</v>
      </c>
      <c r="AL397" s="5">
        <f t="shared" si="120"/>
        <v>0</v>
      </c>
      <c r="AM397" s="20">
        <f t="shared" si="121"/>
        <v>0</v>
      </c>
      <c r="AN397" s="3">
        <f>VLOOKUP($C397,'Team Fixtures'!$A$2:$Q$21,2,FALSE)</f>
        <v>0.89678055779750687</v>
      </c>
      <c r="AO397" s="3">
        <f>VLOOKUP($C397,'Team Fixtures'!$A$2:$Q$21,16,FALSE)</f>
        <v>8.6580086580086577E-2</v>
      </c>
      <c r="AP397" s="3">
        <f>VLOOKUP($C397,'Team Fixtures'!$A$2:$Q$21,17,FALSE)</f>
        <v>0.81020047121742034</v>
      </c>
      <c r="AQ397" s="3" t="str">
        <f>VLOOKUP($C397,'Team Fixtures'!$A$2:$V$21,18,FALSE)</f>
        <v>H</v>
      </c>
      <c r="AR397" s="22">
        <f t="shared" si="130"/>
        <v>0</v>
      </c>
      <c r="AS397" s="5">
        <f t="shared" si="122"/>
        <v>0</v>
      </c>
      <c r="AT397" s="20">
        <f t="shared" si="123"/>
        <v>0</v>
      </c>
      <c r="AU397" s="3">
        <f>VLOOKUP($C397,'Team Fixtures'!$A$2:$Q$21,2,FALSE)</f>
        <v>0.89678055779750687</v>
      </c>
      <c r="AV397" s="3">
        <f>VLOOKUP($C397,'Team Fixtures'!$A$2:$V$21,20,FALSE)</f>
        <v>0.10582010582010581</v>
      </c>
      <c r="AW397" s="3">
        <f>VLOOKUP($C397,'Team Fixtures'!$A$2:$V$21,21,FALSE)</f>
        <v>0.79096045197740106</v>
      </c>
      <c r="AX397" s="3" t="str">
        <f>VLOOKUP($C397,'Team Fixtures'!$A$2:$V$21,22,FALSE)</f>
        <v>A</v>
      </c>
      <c r="AY397" s="22">
        <f t="shared" si="131"/>
        <v>0</v>
      </c>
      <c r="AZ397" s="5">
        <f t="shared" si="132"/>
        <v>0</v>
      </c>
      <c r="BA397" s="20">
        <f t="shared" si="124"/>
        <v>0</v>
      </c>
      <c r="BB397" s="15">
        <f t="shared" si="125"/>
        <v>0</v>
      </c>
    </row>
    <row r="398" spans="1:54" x14ac:dyDescent="0.25">
      <c r="A398" t="str">
        <f>'Players Full'!CU398</f>
        <v>Endo Wataru</v>
      </c>
      <c r="B398" t="str">
        <f>VLOOKUP(_xlfn.CONCAT('Players Full'!AK398,'Players Full'!BV398),'Players Summarised'!$A$1:$T$1000,20,0)</f>
        <v>MID</v>
      </c>
      <c r="C398" t="str">
        <f>VLOOKUP('Players Full'!CF398,Teams!$A$1:$G$21,6,0)</f>
        <v>Liverpool</v>
      </c>
      <c r="D398">
        <f>'Players Full'!BD398/10</f>
        <v>5</v>
      </c>
      <c r="E398" s="10">
        <f>IFERROR(VLOOKUP($A398,'Starting Lineups'!$A$2:$C$510,3,FALSE),0)</f>
        <v>0</v>
      </c>
      <c r="F398" s="5" t="e">
        <f>VLOOKUP(A398,'Score &amp; Assist'!$A$1:$G$2000,6,0)</f>
        <v>#N/A</v>
      </c>
      <c r="G398" s="5" t="e">
        <f t="shared" si="114"/>
        <v>#N/A</v>
      </c>
      <c r="H398" s="5" t="e">
        <f t="shared" si="126"/>
        <v>#N/A</v>
      </c>
      <c r="I398" s="5" t="e">
        <f>VLOOKUP(A398,'Score &amp; Assist'!$A$1:$G$2000,7,0)</f>
        <v>#N/A</v>
      </c>
      <c r="J398" s="5" t="e">
        <f>VLOOKUP(A398,'Yellow Card'!$C$1:$E$987,3,0)</f>
        <v>#N/A</v>
      </c>
      <c r="K398" s="5">
        <f>VLOOKUP(C398,'Team Clean Sheet'!$C$2:$F$21,4,0)</f>
        <v>0.26778242677824271</v>
      </c>
      <c r="L398" s="5">
        <f>VLOOKUP(C398,'Team Total Goals'!$D$2:$N$21,10,0)</f>
        <v>0.41099476439790572</v>
      </c>
      <c r="M398" s="5">
        <f>VLOOKUP(C398,'Team Total Goals'!$D$2:$N$21,11,0)</f>
        <v>6.4254522769806616E-2</v>
      </c>
      <c r="N398" s="5" t="e">
        <f>VLOOKUP(A398,'Goalkeeper Saves'!$D$2:$N$15,10,0)</f>
        <v>#N/A</v>
      </c>
      <c r="O398" s="5" t="e">
        <f>VLOOKUP(A398,'Goalkeeper Saves'!$D$2:$N$15,11,0)</f>
        <v>#N/A</v>
      </c>
      <c r="P398" s="5">
        <f>IF(B398="DEF",IFERROR(VLOOKUP(A398,'Defensive Contribution - DEF'!A396:H894,8,FALSE),'Defensive Contribution - DEF'!K$2),0)</f>
        <v>0</v>
      </c>
      <c r="Q398" s="5">
        <f>IF(B398="MID",IFERROR(VLOOKUP(A398,'Defensive Contribution - MID'!A$2:I$500,9,FALSE),'Defensive Contribution - MID'!L$2),0)</f>
        <v>0.3857500506789166</v>
      </c>
      <c r="R398" s="22">
        <f t="shared" si="127"/>
        <v>0</v>
      </c>
      <c r="S398" s="5">
        <f t="shared" si="115"/>
        <v>0</v>
      </c>
      <c r="T398" s="20">
        <f t="shared" si="116"/>
        <v>0</v>
      </c>
      <c r="U398" s="3">
        <f>VLOOKUP($C398,'Team Fixtures'!$A$2:$Q$21,2,FALSE)</f>
        <v>0.89678055779750687</v>
      </c>
      <c r="V398" s="3">
        <f>VLOOKUP($C398,'Team Fixtures'!$A$2:$Q$21,4,FALSE)</f>
        <v>0.50125313283208017</v>
      </c>
      <c r="W398" s="3">
        <f>VLOOKUP($C398,'Team Fixtures'!$A$2:$Q$21,5,FALSE)</f>
        <v>0.3955274249654267</v>
      </c>
      <c r="X398" s="3" t="str">
        <f>VLOOKUP($C398,'Team Fixtures'!$A$2:$Q$21,6,FALSE)</f>
        <v>A</v>
      </c>
      <c r="Y398" s="25">
        <f t="shared" si="117"/>
        <v>0</v>
      </c>
      <c r="Z398" s="3">
        <f>VLOOKUP($C398,'Team Fixtures'!$A$2:$Q$21,2,FALSE)</f>
        <v>0.89678055779750687</v>
      </c>
      <c r="AA398" s="3">
        <f>VLOOKUP($C398,'Team Fixtures'!$A$2:$Q$21,8,FALSE)</f>
        <v>0.88924458672357831</v>
      </c>
      <c r="AB398" s="3">
        <f>VLOOKUP($C398,'Team Fixtures'!$A$2:$Q$21,9,FALSE)</f>
        <v>7.5359710739285601E-3</v>
      </c>
      <c r="AC398" s="3" t="str">
        <f>VLOOKUP($C398,'Team Fixtures'!$A$2:$Q$21,10,FALSE)</f>
        <v>H</v>
      </c>
      <c r="AD398" s="22">
        <f t="shared" si="128"/>
        <v>0</v>
      </c>
      <c r="AE398" s="5">
        <f t="shared" si="118"/>
        <v>0</v>
      </c>
      <c r="AF398" s="20">
        <f t="shared" si="119"/>
        <v>0</v>
      </c>
      <c r="AG398" s="3">
        <f>VLOOKUP($C398,'Team Fixtures'!$A$2:$Q$21,2,FALSE)</f>
        <v>0.89678055779750687</v>
      </c>
      <c r="AH398" s="3">
        <f>VLOOKUP($C398,'Team Fixtures'!$A$2:$Q$21,12,FALSE)</f>
        <v>1.4214641080312722E-2</v>
      </c>
      <c r="AI398" s="3">
        <f>VLOOKUP($C398,'Team Fixtures'!$A$2:$Q$21,13,FALSE)</f>
        <v>0.8825659167171942</v>
      </c>
      <c r="AJ398" s="3" t="str">
        <f>VLOOKUP($C398,'Team Fixtures'!$A$2:$Q$21,14,FALSE)</f>
        <v>H</v>
      </c>
      <c r="AK398" s="22">
        <f t="shared" si="129"/>
        <v>0</v>
      </c>
      <c r="AL398" s="5">
        <f t="shared" si="120"/>
        <v>0</v>
      </c>
      <c r="AM398" s="20">
        <f t="shared" si="121"/>
        <v>0</v>
      </c>
      <c r="AN398" s="3">
        <f>VLOOKUP($C398,'Team Fixtures'!$A$2:$Q$21,2,FALSE)</f>
        <v>0.89678055779750687</v>
      </c>
      <c r="AO398" s="3">
        <f>VLOOKUP($C398,'Team Fixtures'!$A$2:$Q$21,16,FALSE)</f>
        <v>8.6580086580086577E-2</v>
      </c>
      <c r="AP398" s="3">
        <f>VLOOKUP($C398,'Team Fixtures'!$A$2:$Q$21,17,FALSE)</f>
        <v>0.81020047121742034</v>
      </c>
      <c r="AQ398" s="3" t="str">
        <f>VLOOKUP($C398,'Team Fixtures'!$A$2:$V$21,18,FALSE)</f>
        <v>H</v>
      </c>
      <c r="AR398" s="22">
        <f t="shared" si="130"/>
        <v>0</v>
      </c>
      <c r="AS398" s="5">
        <f t="shared" si="122"/>
        <v>0</v>
      </c>
      <c r="AT398" s="20">
        <f t="shared" si="123"/>
        <v>0</v>
      </c>
      <c r="AU398" s="3">
        <f>VLOOKUP($C398,'Team Fixtures'!$A$2:$Q$21,2,FALSE)</f>
        <v>0.89678055779750687</v>
      </c>
      <c r="AV398" s="3">
        <f>VLOOKUP($C398,'Team Fixtures'!$A$2:$V$21,20,FALSE)</f>
        <v>0.10582010582010581</v>
      </c>
      <c r="AW398" s="3">
        <f>VLOOKUP($C398,'Team Fixtures'!$A$2:$V$21,21,FALSE)</f>
        <v>0.79096045197740106</v>
      </c>
      <c r="AX398" s="3" t="str">
        <f>VLOOKUP($C398,'Team Fixtures'!$A$2:$V$21,22,FALSE)</f>
        <v>A</v>
      </c>
      <c r="AY398" s="22">
        <f t="shared" si="131"/>
        <v>0</v>
      </c>
      <c r="AZ398" s="5">
        <f t="shared" si="132"/>
        <v>0</v>
      </c>
      <c r="BA398" s="20">
        <f t="shared" si="124"/>
        <v>0</v>
      </c>
      <c r="BB398" s="15">
        <f t="shared" si="125"/>
        <v>0</v>
      </c>
    </row>
    <row r="399" spans="1:54" x14ac:dyDescent="0.25">
      <c r="A399" t="str">
        <f>'Players Full'!CU399</f>
        <v>Stefan BajÄetiÄ‡ Maquieira</v>
      </c>
      <c r="B399" t="str">
        <f>VLOOKUP(_xlfn.CONCAT('Players Full'!AK399,'Players Full'!BV399),'Players Summarised'!$A$1:$T$1000,20,0)</f>
        <v>MID</v>
      </c>
      <c r="C399" t="str">
        <f>VLOOKUP('Players Full'!CF399,Teams!$A$1:$G$21,6,0)</f>
        <v>Liverpool</v>
      </c>
      <c r="D399">
        <f>'Players Full'!BD399/10</f>
        <v>4.5</v>
      </c>
      <c r="E399" s="10">
        <f>IFERROR(VLOOKUP($A399,'Starting Lineups'!$A$2:$C$510,3,FALSE),0)</f>
        <v>0</v>
      </c>
      <c r="F399" s="5" t="e">
        <f>VLOOKUP(A399,'Score &amp; Assist'!$A$1:$G$2000,6,0)</f>
        <v>#N/A</v>
      </c>
      <c r="G399" s="5" t="e">
        <f t="shared" si="114"/>
        <v>#N/A</v>
      </c>
      <c r="H399" s="5" t="e">
        <f t="shared" si="126"/>
        <v>#N/A</v>
      </c>
      <c r="I399" s="5" t="e">
        <f>VLOOKUP(A399,'Score &amp; Assist'!$A$1:$G$2000,7,0)</f>
        <v>#N/A</v>
      </c>
      <c r="J399" s="5" t="e">
        <f>VLOOKUP(A399,'Yellow Card'!$C$1:$E$987,3,0)</f>
        <v>#N/A</v>
      </c>
      <c r="K399" s="5">
        <f>VLOOKUP(C399,'Team Clean Sheet'!$C$2:$F$21,4,0)</f>
        <v>0.26778242677824271</v>
      </c>
      <c r="L399" s="5">
        <f>VLOOKUP(C399,'Team Total Goals'!$D$2:$N$21,10,0)</f>
        <v>0.41099476439790572</v>
      </c>
      <c r="M399" s="5">
        <f>VLOOKUP(C399,'Team Total Goals'!$D$2:$N$21,11,0)</f>
        <v>6.4254522769806616E-2</v>
      </c>
      <c r="N399" s="5" t="e">
        <f>VLOOKUP(A399,'Goalkeeper Saves'!$D$2:$N$15,10,0)</f>
        <v>#N/A</v>
      </c>
      <c r="O399" s="5" t="e">
        <f>VLOOKUP(A399,'Goalkeeper Saves'!$D$2:$N$15,11,0)</f>
        <v>#N/A</v>
      </c>
      <c r="P399" s="5">
        <f>IF(B399="DEF",IFERROR(VLOOKUP(A399,'Defensive Contribution - DEF'!A397:H895,8,FALSE),'Defensive Contribution - DEF'!K$2),0)</f>
        <v>0</v>
      </c>
      <c r="Q399" s="5">
        <f>IF(B399="MID",IFERROR(VLOOKUP(A399,'Defensive Contribution - MID'!A$2:I$500,9,FALSE),'Defensive Contribution - MID'!L$2),0)</f>
        <v>0.3857500506789166</v>
      </c>
      <c r="R399" s="22">
        <f t="shared" si="127"/>
        <v>0</v>
      </c>
      <c r="S399" s="5">
        <f t="shared" si="115"/>
        <v>0</v>
      </c>
      <c r="T399" s="20">
        <f t="shared" si="116"/>
        <v>0</v>
      </c>
      <c r="U399" s="3">
        <f>VLOOKUP($C399,'Team Fixtures'!$A$2:$Q$21,2,FALSE)</f>
        <v>0.89678055779750687</v>
      </c>
      <c r="V399" s="3">
        <f>VLOOKUP($C399,'Team Fixtures'!$A$2:$Q$21,4,FALSE)</f>
        <v>0.50125313283208017</v>
      </c>
      <c r="W399" s="3">
        <f>VLOOKUP($C399,'Team Fixtures'!$A$2:$Q$21,5,FALSE)</f>
        <v>0.3955274249654267</v>
      </c>
      <c r="X399" s="3" t="str">
        <f>VLOOKUP($C399,'Team Fixtures'!$A$2:$Q$21,6,FALSE)</f>
        <v>A</v>
      </c>
      <c r="Y399" s="25">
        <f t="shared" si="117"/>
        <v>0</v>
      </c>
      <c r="Z399" s="3">
        <f>VLOOKUP($C399,'Team Fixtures'!$A$2:$Q$21,2,FALSE)</f>
        <v>0.89678055779750687</v>
      </c>
      <c r="AA399" s="3">
        <f>VLOOKUP($C399,'Team Fixtures'!$A$2:$Q$21,8,FALSE)</f>
        <v>0.88924458672357831</v>
      </c>
      <c r="AB399" s="3">
        <f>VLOOKUP($C399,'Team Fixtures'!$A$2:$Q$21,9,FALSE)</f>
        <v>7.5359710739285601E-3</v>
      </c>
      <c r="AC399" s="3" t="str">
        <f>VLOOKUP($C399,'Team Fixtures'!$A$2:$Q$21,10,FALSE)</f>
        <v>H</v>
      </c>
      <c r="AD399" s="22">
        <f t="shared" si="128"/>
        <v>0</v>
      </c>
      <c r="AE399" s="5">
        <f t="shared" si="118"/>
        <v>0</v>
      </c>
      <c r="AF399" s="20">
        <f t="shared" si="119"/>
        <v>0</v>
      </c>
      <c r="AG399" s="3">
        <f>VLOOKUP($C399,'Team Fixtures'!$A$2:$Q$21,2,FALSE)</f>
        <v>0.89678055779750687</v>
      </c>
      <c r="AH399" s="3">
        <f>VLOOKUP($C399,'Team Fixtures'!$A$2:$Q$21,12,FALSE)</f>
        <v>1.4214641080312722E-2</v>
      </c>
      <c r="AI399" s="3">
        <f>VLOOKUP($C399,'Team Fixtures'!$A$2:$Q$21,13,FALSE)</f>
        <v>0.8825659167171942</v>
      </c>
      <c r="AJ399" s="3" t="str">
        <f>VLOOKUP($C399,'Team Fixtures'!$A$2:$Q$21,14,FALSE)</f>
        <v>H</v>
      </c>
      <c r="AK399" s="22">
        <f t="shared" si="129"/>
        <v>0</v>
      </c>
      <c r="AL399" s="5">
        <f t="shared" si="120"/>
        <v>0</v>
      </c>
      <c r="AM399" s="20">
        <f t="shared" si="121"/>
        <v>0</v>
      </c>
      <c r="AN399" s="3">
        <f>VLOOKUP($C399,'Team Fixtures'!$A$2:$Q$21,2,FALSE)</f>
        <v>0.89678055779750687</v>
      </c>
      <c r="AO399" s="3">
        <f>VLOOKUP($C399,'Team Fixtures'!$A$2:$Q$21,16,FALSE)</f>
        <v>8.6580086580086577E-2</v>
      </c>
      <c r="AP399" s="3">
        <f>VLOOKUP($C399,'Team Fixtures'!$A$2:$Q$21,17,FALSE)</f>
        <v>0.81020047121742034</v>
      </c>
      <c r="AQ399" s="3" t="str">
        <f>VLOOKUP($C399,'Team Fixtures'!$A$2:$V$21,18,FALSE)</f>
        <v>H</v>
      </c>
      <c r="AR399" s="22">
        <f t="shared" si="130"/>
        <v>0</v>
      </c>
      <c r="AS399" s="5">
        <f t="shared" si="122"/>
        <v>0</v>
      </c>
      <c r="AT399" s="20">
        <f t="shared" si="123"/>
        <v>0</v>
      </c>
      <c r="AU399" s="3">
        <f>VLOOKUP($C399,'Team Fixtures'!$A$2:$Q$21,2,FALSE)</f>
        <v>0.89678055779750687</v>
      </c>
      <c r="AV399" s="3">
        <f>VLOOKUP($C399,'Team Fixtures'!$A$2:$V$21,20,FALSE)</f>
        <v>0.10582010582010581</v>
      </c>
      <c r="AW399" s="3">
        <f>VLOOKUP($C399,'Team Fixtures'!$A$2:$V$21,21,FALSE)</f>
        <v>0.79096045197740106</v>
      </c>
      <c r="AX399" s="3" t="str">
        <f>VLOOKUP($C399,'Team Fixtures'!$A$2:$V$21,22,FALSE)</f>
        <v>A</v>
      </c>
      <c r="AY399" s="22">
        <f t="shared" si="131"/>
        <v>0</v>
      </c>
      <c r="AZ399" s="5">
        <f t="shared" si="132"/>
        <v>0</v>
      </c>
      <c r="BA399" s="20">
        <f t="shared" si="124"/>
        <v>0</v>
      </c>
      <c r="BB399" s="15">
        <f t="shared" si="125"/>
        <v>0</v>
      </c>
    </row>
    <row r="400" spans="1:54" x14ac:dyDescent="0.25">
      <c r="A400" t="str">
        <f>'Players Full'!CU400</f>
        <v>James McConnell</v>
      </c>
      <c r="B400" t="str">
        <f>VLOOKUP(_xlfn.CONCAT('Players Full'!AK400,'Players Full'!BV400),'Players Summarised'!$A$1:$T$1000,20,0)</f>
        <v>MID</v>
      </c>
      <c r="C400" t="str">
        <f>VLOOKUP('Players Full'!CF400,Teams!$A$1:$G$21,6,0)</f>
        <v>Liverpool</v>
      </c>
      <c r="D400">
        <f>'Players Full'!BD400/10</f>
        <v>4.5</v>
      </c>
      <c r="E400" s="10">
        <f>IFERROR(VLOOKUP($A400,'Starting Lineups'!$A$2:$C$510,3,FALSE),0)</f>
        <v>0</v>
      </c>
      <c r="F400" s="5" t="e">
        <f>VLOOKUP(A400,'Score &amp; Assist'!$A$1:$G$2000,6,0)</f>
        <v>#N/A</v>
      </c>
      <c r="G400" s="5" t="e">
        <f t="shared" si="114"/>
        <v>#N/A</v>
      </c>
      <c r="H400" s="5" t="e">
        <f t="shared" si="126"/>
        <v>#N/A</v>
      </c>
      <c r="I400" s="5" t="e">
        <f>VLOOKUP(A400,'Score &amp; Assist'!$A$1:$G$2000,7,0)</f>
        <v>#N/A</v>
      </c>
      <c r="J400" s="5" t="e">
        <f>VLOOKUP(A400,'Yellow Card'!$C$1:$E$987,3,0)</f>
        <v>#N/A</v>
      </c>
      <c r="K400" s="5">
        <f>VLOOKUP(C400,'Team Clean Sheet'!$C$2:$F$21,4,0)</f>
        <v>0.26778242677824271</v>
      </c>
      <c r="L400" s="5">
        <f>VLOOKUP(C400,'Team Total Goals'!$D$2:$N$21,10,0)</f>
        <v>0.41099476439790572</v>
      </c>
      <c r="M400" s="5">
        <f>VLOOKUP(C400,'Team Total Goals'!$D$2:$N$21,11,0)</f>
        <v>6.4254522769806616E-2</v>
      </c>
      <c r="N400" s="5" t="e">
        <f>VLOOKUP(A400,'Goalkeeper Saves'!$D$2:$N$15,10,0)</f>
        <v>#N/A</v>
      </c>
      <c r="O400" s="5" t="e">
        <f>VLOOKUP(A400,'Goalkeeper Saves'!$D$2:$N$15,11,0)</f>
        <v>#N/A</v>
      </c>
      <c r="P400" s="5">
        <f>IF(B400="DEF",IFERROR(VLOOKUP(A400,'Defensive Contribution - DEF'!A398:H896,8,FALSE),'Defensive Contribution - DEF'!K$2),0)</f>
        <v>0</v>
      </c>
      <c r="Q400" s="5">
        <f>IF(B400="MID",IFERROR(VLOOKUP(A400,'Defensive Contribution - MID'!A$2:I$500,9,FALSE),'Defensive Contribution - MID'!L$2),0)</f>
        <v>0.3857500506789166</v>
      </c>
      <c r="R400" s="22">
        <f t="shared" si="127"/>
        <v>0</v>
      </c>
      <c r="S400" s="5">
        <f t="shared" si="115"/>
        <v>0</v>
      </c>
      <c r="T400" s="20">
        <f t="shared" si="116"/>
        <v>0</v>
      </c>
      <c r="U400" s="3">
        <f>VLOOKUP($C400,'Team Fixtures'!$A$2:$Q$21,2,FALSE)</f>
        <v>0.89678055779750687</v>
      </c>
      <c r="V400" s="3">
        <f>VLOOKUP($C400,'Team Fixtures'!$A$2:$Q$21,4,FALSE)</f>
        <v>0.50125313283208017</v>
      </c>
      <c r="W400" s="3">
        <f>VLOOKUP($C400,'Team Fixtures'!$A$2:$Q$21,5,FALSE)</f>
        <v>0.3955274249654267</v>
      </c>
      <c r="X400" s="3" t="str">
        <f>VLOOKUP($C400,'Team Fixtures'!$A$2:$Q$21,6,FALSE)</f>
        <v>A</v>
      </c>
      <c r="Y400" s="25">
        <f t="shared" si="117"/>
        <v>0</v>
      </c>
      <c r="Z400" s="3">
        <f>VLOOKUP($C400,'Team Fixtures'!$A$2:$Q$21,2,FALSE)</f>
        <v>0.89678055779750687</v>
      </c>
      <c r="AA400" s="3">
        <f>VLOOKUP($C400,'Team Fixtures'!$A$2:$Q$21,8,FALSE)</f>
        <v>0.88924458672357831</v>
      </c>
      <c r="AB400" s="3">
        <f>VLOOKUP($C400,'Team Fixtures'!$A$2:$Q$21,9,FALSE)</f>
        <v>7.5359710739285601E-3</v>
      </c>
      <c r="AC400" s="3" t="str">
        <f>VLOOKUP($C400,'Team Fixtures'!$A$2:$Q$21,10,FALSE)</f>
        <v>H</v>
      </c>
      <c r="AD400" s="22">
        <f t="shared" si="128"/>
        <v>0</v>
      </c>
      <c r="AE400" s="5">
        <f t="shared" si="118"/>
        <v>0</v>
      </c>
      <c r="AF400" s="20">
        <f t="shared" si="119"/>
        <v>0</v>
      </c>
      <c r="AG400" s="3">
        <f>VLOOKUP($C400,'Team Fixtures'!$A$2:$Q$21,2,FALSE)</f>
        <v>0.89678055779750687</v>
      </c>
      <c r="AH400" s="3">
        <f>VLOOKUP($C400,'Team Fixtures'!$A$2:$Q$21,12,FALSE)</f>
        <v>1.4214641080312722E-2</v>
      </c>
      <c r="AI400" s="3">
        <f>VLOOKUP($C400,'Team Fixtures'!$A$2:$Q$21,13,FALSE)</f>
        <v>0.8825659167171942</v>
      </c>
      <c r="AJ400" s="3" t="str">
        <f>VLOOKUP($C400,'Team Fixtures'!$A$2:$Q$21,14,FALSE)</f>
        <v>H</v>
      </c>
      <c r="AK400" s="22">
        <f t="shared" si="129"/>
        <v>0</v>
      </c>
      <c r="AL400" s="5">
        <f t="shared" si="120"/>
        <v>0</v>
      </c>
      <c r="AM400" s="20">
        <f t="shared" si="121"/>
        <v>0</v>
      </c>
      <c r="AN400" s="3">
        <f>VLOOKUP($C400,'Team Fixtures'!$A$2:$Q$21,2,FALSE)</f>
        <v>0.89678055779750687</v>
      </c>
      <c r="AO400" s="3">
        <f>VLOOKUP($C400,'Team Fixtures'!$A$2:$Q$21,16,FALSE)</f>
        <v>8.6580086580086577E-2</v>
      </c>
      <c r="AP400" s="3">
        <f>VLOOKUP($C400,'Team Fixtures'!$A$2:$Q$21,17,FALSE)</f>
        <v>0.81020047121742034</v>
      </c>
      <c r="AQ400" s="3" t="str">
        <f>VLOOKUP($C400,'Team Fixtures'!$A$2:$V$21,18,FALSE)</f>
        <v>H</v>
      </c>
      <c r="AR400" s="22">
        <f t="shared" si="130"/>
        <v>0</v>
      </c>
      <c r="AS400" s="5">
        <f t="shared" si="122"/>
        <v>0</v>
      </c>
      <c r="AT400" s="20">
        <f t="shared" si="123"/>
        <v>0</v>
      </c>
      <c r="AU400" s="3">
        <f>VLOOKUP($C400,'Team Fixtures'!$A$2:$Q$21,2,FALSE)</f>
        <v>0.89678055779750687</v>
      </c>
      <c r="AV400" s="3">
        <f>VLOOKUP($C400,'Team Fixtures'!$A$2:$V$21,20,FALSE)</f>
        <v>0.10582010582010581</v>
      </c>
      <c r="AW400" s="3">
        <f>VLOOKUP($C400,'Team Fixtures'!$A$2:$V$21,21,FALSE)</f>
        <v>0.79096045197740106</v>
      </c>
      <c r="AX400" s="3" t="str">
        <f>VLOOKUP($C400,'Team Fixtures'!$A$2:$V$21,22,FALSE)</f>
        <v>A</v>
      </c>
      <c r="AY400" s="22">
        <f t="shared" si="131"/>
        <v>0</v>
      </c>
      <c r="AZ400" s="5">
        <f t="shared" si="132"/>
        <v>0</v>
      </c>
      <c r="BA400" s="20">
        <f t="shared" si="124"/>
        <v>0</v>
      </c>
      <c r="BB400" s="15">
        <f t="shared" si="125"/>
        <v>0</v>
      </c>
    </row>
    <row r="401" spans="1:54" x14ac:dyDescent="0.25">
      <c r="A401" t="str">
        <f>'Players Full'!CU401</f>
        <v>Tyler Morton</v>
      </c>
      <c r="B401" t="str">
        <f>VLOOKUP(_xlfn.CONCAT('Players Full'!AK401,'Players Full'!BV401),'Players Summarised'!$A$1:$T$1000,20,0)</f>
        <v>MID</v>
      </c>
      <c r="C401" t="str">
        <f>VLOOKUP('Players Full'!CF401,Teams!$A$1:$G$21,6,0)</f>
        <v>Liverpool</v>
      </c>
      <c r="D401">
        <f>'Players Full'!BD401/10</f>
        <v>4.5</v>
      </c>
      <c r="E401" s="10">
        <f>IFERROR(VLOOKUP($A401,'Starting Lineups'!$A$2:$C$510,3,FALSE),0)</f>
        <v>0</v>
      </c>
      <c r="F401" s="5" t="e">
        <f>VLOOKUP(A401,'Score &amp; Assist'!$A$1:$G$2000,6,0)</f>
        <v>#N/A</v>
      </c>
      <c r="G401" s="5" t="e">
        <f t="shared" si="114"/>
        <v>#N/A</v>
      </c>
      <c r="H401" s="5" t="e">
        <f t="shared" si="126"/>
        <v>#N/A</v>
      </c>
      <c r="I401" s="5" t="e">
        <f>VLOOKUP(A401,'Score &amp; Assist'!$A$1:$G$2000,7,0)</f>
        <v>#N/A</v>
      </c>
      <c r="J401" s="5" t="e">
        <f>VLOOKUP(A401,'Yellow Card'!$C$1:$E$987,3,0)</f>
        <v>#N/A</v>
      </c>
      <c r="K401" s="5">
        <f>VLOOKUP(C401,'Team Clean Sheet'!$C$2:$F$21,4,0)</f>
        <v>0.26778242677824271</v>
      </c>
      <c r="L401" s="5">
        <f>VLOOKUP(C401,'Team Total Goals'!$D$2:$N$21,10,0)</f>
        <v>0.41099476439790572</v>
      </c>
      <c r="M401" s="5">
        <f>VLOOKUP(C401,'Team Total Goals'!$D$2:$N$21,11,0)</f>
        <v>6.4254522769806616E-2</v>
      </c>
      <c r="N401" s="5" t="e">
        <f>VLOOKUP(A401,'Goalkeeper Saves'!$D$2:$N$15,10,0)</f>
        <v>#N/A</v>
      </c>
      <c r="O401" s="5" t="e">
        <f>VLOOKUP(A401,'Goalkeeper Saves'!$D$2:$N$15,11,0)</f>
        <v>#N/A</v>
      </c>
      <c r="P401" s="5">
        <f>IF(B401="DEF",IFERROR(VLOOKUP(A401,'Defensive Contribution - DEF'!A399:H897,8,FALSE),'Defensive Contribution - DEF'!K$2),0)</f>
        <v>0</v>
      </c>
      <c r="Q401" s="5">
        <f>IF(B401="MID",IFERROR(VLOOKUP(A401,'Defensive Contribution - MID'!A$2:I$500,9,FALSE),'Defensive Contribution - MID'!L$2),0)</f>
        <v>0.3857500506789166</v>
      </c>
      <c r="R401" s="22">
        <f t="shared" si="127"/>
        <v>0</v>
      </c>
      <c r="S401" s="5">
        <f t="shared" si="115"/>
        <v>0</v>
      </c>
      <c r="T401" s="20">
        <f t="shared" si="116"/>
        <v>0</v>
      </c>
      <c r="U401" s="3">
        <f>VLOOKUP($C401,'Team Fixtures'!$A$2:$Q$21,2,FALSE)</f>
        <v>0.89678055779750687</v>
      </c>
      <c r="V401" s="3">
        <f>VLOOKUP($C401,'Team Fixtures'!$A$2:$Q$21,4,FALSE)</f>
        <v>0.50125313283208017</v>
      </c>
      <c r="W401" s="3">
        <f>VLOOKUP($C401,'Team Fixtures'!$A$2:$Q$21,5,FALSE)</f>
        <v>0.3955274249654267</v>
      </c>
      <c r="X401" s="3" t="str">
        <f>VLOOKUP($C401,'Team Fixtures'!$A$2:$Q$21,6,FALSE)</f>
        <v>A</v>
      </c>
      <c r="Y401" s="25">
        <f t="shared" si="117"/>
        <v>0</v>
      </c>
      <c r="Z401" s="3">
        <f>VLOOKUP($C401,'Team Fixtures'!$A$2:$Q$21,2,FALSE)</f>
        <v>0.89678055779750687</v>
      </c>
      <c r="AA401" s="3">
        <f>VLOOKUP($C401,'Team Fixtures'!$A$2:$Q$21,8,FALSE)</f>
        <v>0.88924458672357831</v>
      </c>
      <c r="AB401" s="3">
        <f>VLOOKUP($C401,'Team Fixtures'!$A$2:$Q$21,9,FALSE)</f>
        <v>7.5359710739285601E-3</v>
      </c>
      <c r="AC401" s="3" t="str">
        <f>VLOOKUP($C401,'Team Fixtures'!$A$2:$Q$21,10,FALSE)</f>
        <v>H</v>
      </c>
      <c r="AD401" s="22">
        <f t="shared" si="128"/>
        <v>0</v>
      </c>
      <c r="AE401" s="5">
        <f t="shared" si="118"/>
        <v>0</v>
      </c>
      <c r="AF401" s="20">
        <f t="shared" si="119"/>
        <v>0</v>
      </c>
      <c r="AG401" s="3">
        <f>VLOOKUP($C401,'Team Fixtures'!$A$2:$Q$21,2,FALSE)</f>
        <v>0.89678055779750687</v>
      </c>
      <c r="AH401" s="3">
        <f>VLOOKUP($C401,'Team Fixtures'!$A$2:$Q$21,12,FALSE)</f>
        <v>1.4214641080312722E-2</v>
      </c>
      <c r="AI401" s="3">
        <f>VLOOKUP($C401,'Team Fixtures'!$A$2:$Q$21,13,FALSE)</f>
        <v>0.8825659167171942</v>
      </c>
      <c r="AJ401" s="3" t="str">
        <f>VLOOKUP($C401,'Team Fixtures'!$A$2:$Q$21,14,FALSE)</f>
        <v>H</v>
      </c>
      <c r="AK401" s="22">
        <f t="shared" si="129"/>
        <v>0</v>
      </c>
      <c r="AL401" s="5">
        <f t="shared" si="120"/>
        <v>0</v>
      </c>
      <c r="AM401" s="20">
        <f t="shared" si="121"/>
        <v>0</v>
      </c>
      <c r="AN401" s="3">
        <f>VLOOKUP($C401,'Team Fixtures'!$A$2:$Q$21,2,FALSE)</f>
        <v>0.89678055779750687</v>
      </c>
      <c r="AO401" s="3">
        <f>VLOOKUP($C401,'Team Fixtures'!$A$2:$Q$21,16,FALSE)</f>
        <v>8.6580086580086577E-2</v>
      </c>
      <c r="AP401" s="3">
        <f>VLOOKUP($C401,'Team Fixtures'!$A$2:$Q$21,17,FALSE)</f>
        <v>0.81020047121742034</v>
      </c>
      <c r="AQ401" s="3" t="str">
        <f>VLOOKUP($C401,'Team Fixtures'!$A$2:$V$21,18,FALSE)</f>
        <v>H</v>
      </c>
      <c r="AR401" s="22">
        <f t="shared" si="130"/>
        <v>0</v>
      </c>
      <c r="AS401" s="5">
        <f t="shared" si="122"/>
        <v>0</v>
      </c>
      <c r="AT401" s="20">
        <f t="shared" si="123"/>
        <v>0</v>
      </c>
      <c r="AU401" s="3">
        <f>VLOOKUP($C401,'Team Fixtures'!$A$2:$Q$21,2,FALSE)</f>
        <v>0.89678055779750687</v>
      </c>
      <c r="AV401" s="3">
        <f>VLOOKUP($C401,'Team Fixtures'!$A$2:$V$21,20,FALSE)</f>
        <v>0.10582010582010581</v>
      </c>
      <c r="AW401" s="3">
        <f>VLOOKUP($C401,'Team Fixtures'!$A$2:$V$21,21,FALSE)</f>
        <v>0.79096045197740106</v>
      </c>
      <c r="AX401" s="3" t="str">
        <f>VLOOKUP($C401,'Team Fixtures'!$A$2:$V$21,22,FALSE)</f>
        <v>A</v>
      </c>
      <c r="AY401" s="22">
        <f t="shared" si="131"/>
        <v>0</v>
      </c>
      <c r="AZ401" s="5">
        <f t="shared" si="132"/>
        <v>0</v>
      </c>
      <c r="BA401" s="20">
        <f t="shared" si="124"/>
        <v>0</v>
      </c>
      <c r="BB401" s="15">
        <f t="shared" si="125"/>
        <v>0</v>
      </c>
    </row>
    <row r="402" spans="1:54" x14ac:dyDescent="0.25">
      <c r="A402" t="str">
        <f>'Players Full'!CU402</f>
        <v>Trey Nyoni</v>
      </c>
      <c r="B402" t="str">
        <f>VLOOKUP(_xlfn.CONCAT('Players Full'!AK402,'Players Full'!BV402),'Players Summarised'!$A$1:$T$1000,20,0)</f>
        <v>MID</v>
      </c>
      <c r="C402" t="str">
        <f>VLOOKUP('Players Full'!CF402,Teams!$A$1:$G$21,6,0)</f>
        <v>Liverpool</v>
      </c>
      <c r="D402">
        <f>'Players Full'!BD402/10</f>
        <v>4.5</v>
      </c>
      <c r="E402" s="10">
        <f>IFERROR(VLOOKUP($A402,'Starting Lineups'!$A$2:$C$510,3,FALSE),0)</f>
        <v>0</v>
      </c>
      <c r="F402" s="5">
        <f>VLOOKUP(A402,'Score &amp; Assist'!$A$1:$G$2000,6,0)</f>
        <v>0.14652014652014653</v>
      </c>
      <c r="G402" s="5">
        <f t="shared" si="114"/>
        <v>0.01</v>
      </c>
      <c r="H402" s="5">
        <f t="shared" si="126"/>
        <v>0</v>
      </c>
      <c r="I402" s="5">
        <f>VLOOKUP(A402,'Score &amp; Assist'!$A$1:$G$2000,7,0)</f>
        <v>9.5238095238095233E-2</v>
      </c>
      <c r="J402" s="5">
        <f>VLOOKUP(A402,'Yellow Card'!$C$1:$E$987,3,0)</f>
        <v>0.19047619047619047</v>
      </c>
      <c r="K402" s="5">
        <f>VLOOKUP(C402,'Team Clean Sheet'!$C$2:$F$21,4,0)</f>
        <v>0.26778242677824271</v>
      </c>
      <c r="L402" s="5">
        <f>VLOOKUP(C402,'Team Total Goals'!$D$2:$N$21,10,0)</f>
        <v>0.41099476439790572</v>
      </c>
      <c r="M402" s="5">
        <f>VLOOKUP(C402,'Team Total Goals'!$D$2:$N$21,11,0)</f>
        <v>6.4254522769806616E-2</v>
      </c>
      <c r="N402" s="5" t="e">
        <f>VLOOKUP(A402,'Goalkeeper Saves'!$D$2:$N$15,10,0)</f>
        <v>#N/A</v>
      </c>
      <c r="O402" s="5" t="e">
        <f>VLOOKUP(A402,'Goalkeeper Saves'!$D$2:$N$15,11,0)</f>
        <v>#N/A</v>
      </c>
      <c r="P402" s="5">
        <f>IF(B402="DEF",IFERROR(VLOOKUP(A402,'Defensive Contribution - DEF'!A400:H898,8,FALSE),'Defensive Contribution - DEF'!K$2),0)</f>
        <v>0</v>
      </c>
      <c r="Q402" s="5">
        <f>IF(B402="MID",IFERROR(VLOOKUP(A402,'Defensive Contribution - MID'!A$2:I$500,9,FALSE),'Defensive Contribution - MID'!L$2),0)</f>
        <v>0.3857500506789166</v>
      </c>
      <c r="R402" s="22">
        <f t="shared" si="127"/>
        <v>0</v>
      </c>
      <c r="S402" s="5">
        <f t="shared" si="115"/>
        <v>0</v>
      </c>
      <c r="T402" s="20">
        <f t="shared" si="116"/>
        <v>0</v>
      </c>
      <c r="U402" s="3">
        <f>VLOOKUP($C402,'Team Fixtures'!$A$2:$Q$21,2,FALSE)</f>
        <v>0.89678055779750687</v>
      </c>
      <c r="V402" s="3">
        <f>VLOOKUP($C402,'Team Fixtures'!$A$2:$Q$21,4,FALSE)</f>
        <v>0.50125313283208017</v>
      </c>
      <c r="W402" s="3">
        <f>VLOOKUP($C402,'Team Fixtures'!$A$2:$Q$21,5,FALSE)</f>
        <v>0.3955274249654267</v>
      </c>
      <c r="X402" s="3" t="str">
        <f>VLOOKUP($C402,'Team Fixtures'!$A$2:$Q$21,6,FALSE)</f>
        <v>A</v>
      </c>
      <c r="Y402" s="25">
        <f t="shared" si="117"/>
        <v>0</v>
      </c>
      <c r="Z402" s="3">
        <f>VLOOKUP($C402,'Team Fixtures'!$A$2:$Q$21,2,FALSE)</f>
        <v>0.89678055779750687</v>
      </c>
      <c r="AA402" s="3">
        <f>VLOOKUP($C402,'Team Fixtures'!$A$2:$Q$21,8,FALSE)</f>
        <v>0.88924458672357831</v>
      </c>
      <c r="AB402" s="3">
        <f>VLOOKUP($C402,'Team Fixtures'!$A$2:$Q$21,9,FALSE)</f>
        <v>7.5359710739285601E-3</v>
      </c>
      <c r="AC402" s="3" t="str">
        <f>VLOOKUP($C402,'Team Fixtures'!$A$2:$Q$21,10,FALSE)</f>
        <v>H</v>
      </c>
      <c r="AD402" s="22">
        <f t="shared" si="128"/>
        <v>0</v>
      </c>
      <c r="AE402" s="5">
        <f t="shared" si="118"/>
        <v>0</v>
      </c>
      <c r="AF402" s="20">
        <f t="shared" si="119"/>
        <v>0</v>
      </c>
      <c r="AG402" s="3">
        <f>VLOOKUP($C402,'Team Fixtures'!$A$2:$Q$21,2,FALSE)</f>
        <v>0.89678055779750687</v>
      </c>
      <c r="AH402" s="3">
        <f>VLOOKUP($C402,'Team Fixtures'!$A$2:$Q$21,12,FALSE)</f>
        <v>1.4214641080312722E-2</v>
      </c>
      <c r="AI402" s="3">
        <f>VLOOKUP($C402,'Team Fixtures'!$A$2:$Q$21,13,FALSE)</f>
        <v>0.8825659167171942</v>
      </c>
      <c r="AJ402" s="3" t="str">
        <f>VLOOKUP($C402,'Team Fixtures'!$A$2:$Q$21,14,FALSE)</f>
        <v>H</v>
      </c>
      <c r="AK402" s="22">
        <f t="shared" si="129"/>
        <v>0</v>
      </c>
      <c r="AL402" s="5">
        <f t="shared" si="120"/>
        <v>0</v>
      </c>
      <c r="AM402" s="20">
        <f t="shared" si="121"/>
        <v>0</v>
      </c>
      <c r="AN402" s="3">
        <f>VLOOKUP($C402,'Team Fixtures'!$A$2:$Q$21,2,FALSE)</f>
        <v>0.89678055779750687</v>
      </c>
      <c r="AO402" s="3">
        <f>VLOOKUP($C402,'Team Fixtures'!$A$2:$Q$21,16,FALSE)</f>
        <v>8.6580086580086577E-2</v>
      </c>
      <c r="AP402" s="3">
        <f>VLOOKUP($C402,'Team Fixtures'!$A$2:$Q$21,17,FALSE)</f>
        <v>0.81020047121742034</v>
      </c>
      <c r="AQ402" s="3" t="str">
        <f>VLOOKUP($C402,'Team Fixtures'!$A$2:$V$21,18,FALSE)</f>
        <v>H</v>
      </c>
      <c r="AR402" s="22">
        <f t="shared" si="130"/>
        <v>0</v>
      </c>
      <c r="AS402" s="5">
        <f t="shared" si="122"/>
        <v>0</v>
      </c>
      <c r="AT402" s="20">
        <f t="shared" si="123"/>
        <v>0</v>
      </c>
      <c r="AU402" s="3">
        <f>VLOOKUP($C402,'Team Fixtures'!$A$2:$Q$21,2,FALSE)</f>
        <v>0.89678055779750687</v>
      </c>
      <c r="AV402" s="3">
        <f>VLOOKUP($C402,'Team Fixtures'!$A$2:$V$21,20,FALSE)</f>
        <v>0.10582010582010581</v>
      </c>
      <c r="AW402" s="3">
        <f>VLOOKUP($C402,'Team Fixtures'!$A$2:$V$21,21,FALSE)</f>
        <v>0.79096045197740106</v>
      </c>
      <c r="AX402" s="3" t="str">
        <f>VLOOKUP($C402,'Team Fixtures'!$A$2:$V$21,22,FALSE)</f>
        <v>A</v>
      </c>
      <c r="AY402" s="22">
        <f t="shared" si="131"/>
        <v>0</v>
      </c>
      <c r="AZ402" s="5">
        <f t="shared" si="132"/>
        <v>0</v>
      </c>
      <c r="BA402" s="20">
        <f t="shared" si="124"/>
        <v>0</v>
      </c>
      <c r="BB402" s="15">
        <f t="shared" si="125"/>
        <v>0</v>
      </c>
    </row>
    <row r="403" spans="1:54" x14ac:dyDescent="0.25">
      <c r="A403" t="str">
        <f>'Players Full'!CU403</f>
        <v>Darwin NÃºÃ±ez Ribeiro</v>
      </c>
      <c r="B403" t="str">
        <f>VLOOKUP(_xlfn.CONCAT('Players Full'!AK403,'Players Full'!BV403),'Players Summarised'!$A$1:$T$1000,20,0)</f>
        <v>FWD</v>
      </c>
      <c r="C403" t="str">
        <f>VLOOKUP('Players Full'!CF403,Teams!$A$1:$G$21,6,0)</f>
        <v>Liverpool</v>
      </c>
      <c r="D403">
        <f>'Players Full'!BD403/10</f>
        <v>6.5</v>
      </c>
      <c r="E403" s="10">
        <f>IFERROR(VLOOKUP($A403,'Starting Lineups'!$A$2:$C$510,3,FALSE),0)</f>
        <v>0</v>
      </c>
      <c r="F403" s="5" t="e">
        <f>VLOOKUP(A403,'Score &amp; Assist'!$A$1:$G$2000,6,0)</f>
        <v>#N/A</v>
      </c>
      <c r="G403" s="5" t="e">
        <f t="shared" si="114"/>
        <v>#N/A</v>
      </c>
      <c r="H403" s="5" t="e">
        <f t="shared" si="126"/>
        <v>#N/A</v>
      </c>
      <c r="I403" s="5" t="e">
        <f>VLOOKUP(A403,'Score &amp; Assist'!$A$1:$G$2000,7,0)</f>
        <v>#N/A</v>
      </c>
      <c r="J403" s="5" t="e">
        <f>VLOOKUP(A403,'Yellow Card'!$C$1:$E$987,3,0)</f>
        <v>#N/A</v>
      </c>
      <c r="K403" s="5">
        <f>VLOOKUP(C403,'Team Clean Sheet'!$C$2:$F$21,4,0)</f>
        <v>0.26778242677824271</v>
      </c>
      <c r="L403" s="5">
        <f>VLOOKUP(C403,'Team Total Goals'!$D$2:$N$21,10,0)</f>
        <v>0.41099476439790572</v>
      </c>
      <c r="M403" s="5">
        <f>VLOOKUP(C403,'Team Total Goals'!$D$2:$N$21,11,0)</f>
        <v>6.4254522769806616E-2</v>
      </c>
      <c r="N403" s="5" t="e">
        <f>VLOOKUP(A403,'Goalkeeper Saves'!$D$2:$N$15,10,0)</f>
        <v>#N/A</v>
      </c>
      <c r="O403" s="5" t="e">
        <f>VLOOKUP(A403,'Goalkeeper Saves'!$D$2:$N$15,11,0)</f>
        <v>#N/A</v>
      </c>
      <c r="P403" s="5">
        <f>IF(B403="DEF",IFERROR(VLOOKUP(A403,'Defensive Contribution - DEF'!A401:H899,8,FALSE),'Defensive Contribution - DEF'!K$2),0)</f>
        <v>0</v>
      </c>
      <c r="Q403" s="5">
        <f>IF(B403="MID",IFERROR(VLOOKUP(A403,'Defensive Contribution - MID'!A$2:I$500,9,FALSE),'Defensive Contribution - MID'!L$2),0)</f>
        <v>0</v>
      </c>
      <c r="R403" s="22">
        <f t="shared" si="127"/>
        <v>0</v>
      </c>
      <c r="S403" s="5">
        <f t="shared" si="115"/>
        <v>0</v>
      </c>
      <c r="T403" s="20">
        <f t="shared" si="116"/>
        <v>0</v>
      </c>
      <c r="U403" s="3">
        <f>VLOOKUP($C403,'Team Fixtures'!$A$2:$Q$21,2,FALSE)</f>
        <v>0.89678055779750687</v>
      </c>
      <c r="V403" s="3">
        <f>VLOOKUP($C403,'Team Fixtures'!$A$2:$Q$21,4,FALSE)</f>
        <v>0.50125313283208017</v>
      </c>
      <c r="W403" s="3">
        <f>VLOOKUP($C403,'Team Fixtures'!$A$2:$Q$21,5,FALSE)</f>
        <v>0.3955274249654267</v>
      </c>
      <c r="X403" s="3" t="str">
        <f>VLOOKUP($C403,'Team Fixtures'!$A$2:$Q$21,6,FALSE)</f>
        <v>A</v>
      </c>
      <c r="Y403" s="25">
        <f t="shared" si="117"/>
        <v>0</v>
      </c>
      <c r="Z403" s="3">
        <f>VLOOKUP($C403,'Team Fixtures'!$A$2:$Q$21,2,FALSE)</f>
        <v>0.89678055779750687</v>
      </c>
      <c r="AA403" s="3">
        <f>VLOOKUP($C403,'Team Fixtures'!$A$2:$Q$21,8,FALSE)</f>
        <v>0.88924458672357831</v>
      </c>
      <c r="AB403" s="3">
        <f>VLOOKUP($C403,'Team Fixtures'!$A$2:$Q$21,9,FALSE)</f>
        <v>7.5359710739285601E-3</v>
      </c>
      <c r="AC403" s="3" t="str">
        <f>VLOOKUP($C403,'Team Fixtures'!$A$2:$Q$21,10,FALSE)</f>
        <v>H</v>
      </c>
      <c r="AD403" s="22">
        <f t="shared" si="128"/>
        <v>0</v>
      </c>
      <c r="AE403" s="5">
        <f t="shared" si="118"/>
        <v>0</v>
      </c>
      <c r="AF403" s="20">
        <f t="shared" si="119"/>
        <v>0</v>
      </c>
      <c r="AG403" s="3">
        <f>VLOOKUP($C403,'Team Fixtures'!$A$2:$Q$21,2,FALSE)</f>
        <v>0.89678055779750687</v>
      </c>
      <c r="AH403" s="3">
        <f>VLOOKUP($C403,'Team Fixtures'!$A$2:$Q$21,12,FALSE)</f>
        <v>1.4214641080312722E-2</v>
      </c>
      <c r="AI403" s="3">
        <f>VLOOKUP($C403,'Team Fixtures'!$A$2:$Q$21,13,FALSE)</f>
        <v>0.8825659167171942</v>
      </c>
      <c r="AJ403" s="3" t="str">
        <f>VLOOKUP($C403,'Team Fixtures'!$A$2:$Q$21,14,FALSE)</f>
        <v>H</v>
      </c>
      <c r="AK403" s="22">
        <f t="shared" si="129"/>
        <v>0</v>
      </c>
      <c r="AL403" s="5">
        <f t="shared" si="120"/>
        <v>0</v>
      </c>
      <c r="AM403" s="20">
        <f t="shared" si="121"/>
        <v>0</v>
      </c>
      <c r="AN403" s="3">
        <f>VLOOKUP($C403,'Team Fixtures'!$A$2:$Q$21,2,FALSE)</f>
        <v>0.89678055779750687</v>
      </c>
      <c r="AO403" s="3">
        <f>VLOOKUP($C403,'Team Fixtures'!$A$2:$Q$21,16,FALSE)</f>
        <v>8.6580086580086577E-2</v>
      </c>
      <c r="AP403" s="3">
        <f>VLOOKUP($C403,'Team Fixtures'!$A$2:$Q$21,17,FALSE)</f>
        <v>0.81020047121742034</v>
      </c>
      <c r="AQ403" s="3" t="str">
        <f>VLOOKUP($C403,'Team Fixtures'!$A$2:$V$21,18,FALSE)</f>
        <v>H</v>
      </c>
      <c r="AR403" s="22">
        <f t="shared" si="130"/>
        <v>0</v>
      </c>
      <c r="AS403" s="5">
        <f t="shared" si="122"/>
        <v>0</v>
      </c>
      <c r="AT403" s="20">
        <f t="shared" si="123"/>
        <v>0</v>
      </c>
      <c r="AU403" s="3">
        <f>VLOOKUP($C403,'Team Fixtures'!$A$2:$Q$21,2,FALSE)</f>
        <v>0.89678055779750687</v>
      </c>
      <c r="AV403" s="3">
        <f>VLOOKUP($C403,'Team Fixtures'!$A$2:$V$21,20,FALSE)</f>
        <v>0.10582010582010581</v>
      </c>
      <c r="AW403" s="3">
        <f>VLOOKUP($C403,'Team Fixtures'!$A$2:$V$21,21,FALSE)</f>
        <v>0.79096045197740106</v>
      </c>
      <c r="AX403" s="3" t="str">
        <f>VLOOKUP($C403,'Team Fixtures'!$A$2:$V$21,22,FALSE)</f>
        <v>A</v>
      </c>
      <c r="AY403" s="22">
        <f t="shared" si="131"/>
        <v>0</v>
      </c>
      <c r="AZ403" s="5">
        <f t="shared" si="132"/>
        <v>0</v>
      </c>
      <c r="BA403" s="20">
        <f t="shared" si="124"/>
        <v>0</v>
      </c>
      <c r="BB403" s="15">
        <f t="shared" si="125"/>
        <v>0</v>
      </c>
    </row>
    <row r="404" spans="1:54" x14ac:dyDescent="0.25">
      <c r="A404" t="str">
        <f>'Players Full'!CU404</f>
        <v>Jayden Danns</v>
      </c>
      <c r="B404" t="str">
        <f>VLOOKUP(_xlfn.CONCAT('Players Full'!AK404,'Players Full'!BV404),'Players Summarised'!$A$1:$T$1000,20,0)</f>
        <v>FWD</v>
      </c>
      <c r="C404" t="str">
        <f>VLOOKUP('Players Full'!CF404,Teams!$A$1:$G$21,6,0)</f>
        <v>Liverpool</v>
      </c>
      <c r="D404">
        <f>'Players Full'!BD404/10</f>
        <v>4.5</v>
      </c>
      <c r="E404" s="10">
        <f>IFERROR(VLOOKUP($A404,'Starting Lineups'!$A$2:$C$510,3,FALSE),0)</f>
        <v>0</v>
      </c>
      <c r="F404" s="5" t="e">
        <f>VLOOKUP(A404,'Score &amp; Assist'!$A$1:$G$2000,6,0)</f>
        <v>#N/A</v>
      </c>
      <c r="G404" s="5" t="e">
        <f t="shared" si="114"/>
        <v>#N/A</v>
      </c>
      <c r="H404" s="5" t="e">
        <f t="shared" si="126"/>
        <v>#N/A</v>
      </c>
      <c r="I404" s="5" t="e">
        <f>VLOOKUP(A404,'Score &amp; Assist'!$A$1:$G$2000,7,0)</f>
        <v>#N/A</v>
      </c>
      <c r="J404" s="5" t="e">
        <f>VLOOKUP(A404,'Yellow Card'!$C$1:$E$987,3,0)</f>
        <v>#N/A</v>
      </c>
      <c r="K404" s="5">
        <f>VLOOKUP(C404,'Team Clean Sheet'!$C$2:$F$21,4,0)</f>
        <v>0.26778242677824271</v>
      </c>
      <c r="L404" s="5">
        <f>VLOOKUP(C404,'Team Total Goals'!$D$2:$N$21,10,0)</f>
        <v>0.41099476439790572</v>
      </c>
      <c r="M404" s="5">
        <f>VLOOKUP(C404,'Team Total Goals'!$D$2:$N$21,11,0)</f>
        <v>6.4254522769806616E-2</v>
      </c>
      <c r="N404" s="5" t="e">
        <f>VLOOKUP(A404,'Goalkeeper Saves'!$D$2:$N$15,10,0)</f>
        <v>#N/A</v>
      </c>
      <c r="O404" s="5" t="e">
        <f>VLOOKUP(A404,'Goalkeeper Saves'!$D$2:$N$15,11,0)</f>
        <v>#N/A</v>
      </c>
      <c r="P404" s="5">
        <f>IF(B404="DEF",IFERROR(VLOOKUP(A404,'Defensive Contribution - DEF'!A402:H900,8,FALSE),'Defensive Contribution - DEF'!K$2),0)</f>
        <v>0</v>
      </c>
      <c r="Q404" s="5">
        <f>IF(B404="MID",IFERROR(VLOOKUP(A404,'Defensive Contribution - MID'!A$2:I$500,9,FALSE),'Defensive Contribution - MID'!L$2),0)</f>
        <v>0</v>
      </c>
      <c r="R404" s="22">
        <f t="shared" si="127"/>
        <v>0</v>
      </c>
      <c r="S404" s="5">
        <f t="shared" si="115"/>
        <v>0</v>
      </c>
      <c r="T404" s="20">
        <f t="shared" si="116"/>
        <v>0</v>
      </c>
      <c r="U404" s="3">
        <f>VLOOKUP($C404,'Team Fixtures'!$A$2:$Q$21,2,FALSE)</f>
        <v>0.89678055779750687</v>
      </c>
      <c r="V404" s="3">
        <f>VLOOKUP($C404,'Team Fixtures'!$A$2:$Q$21,4,FALSE)</f>
        <v>0.50125313283208017</v>
      </c>
      <c r="W404" s="3">
        <f>VLOOKUP($C404,'Team Fixtures'!$A$2:$Q$21,5,FALSE)</f>
        <v>0.3955274249654267</v>
      </c>
      <c r="X404" s="3" t="str">
        <f>VLOOKUP($C404,'Team Fixtures'!$A$2:$Q$21,6,FALSE)</f>
        <v>A</v>
      </c>
      <c r="Y404" s="25">
        <f t="shared" si="117"/>
        <v>0</v>
      </c>
      <c r="Z404" s="3">
        <f>VLOOKUP($C404,'Team Fixtures'!$A$2:$Q$21,2,FALSE)</f>
        <v>0.89678055779750687</v>
      </c>
      <c r="AA404" s="3">
        <f>VLOOKUP($C404,'Team Fixtures'!$A$2:$Q$21,8,FALSE)</f>
        <v>0.88924458672357831</v>
      </c>
      <c r="AB404" s="3">
        <f>VLOOKUP($C404,'Team Fixtures'!$A$2:$Q$21,9,FALSE)</f>
        <v>7.5359710739285601E-3</v>
      </c>
      <c r="AC404" s="3" t="str">
        <f>VLOOKUP($C404,'Team Fixtures'!$A$2:$Q$21,10,FALSE)</f>
        <v>H</v>
      </c>
      <c r="AD404" s="22">
        <f t="shared" si="128"/>
        <v>0</v>
      </c>
      <c r="AE404" s="5">
        <f t="shared" si="118"/>
        <v>0</v>
      </c>
      <c r="AF404" s="20">
        <f t="shared" si="119"/>
        <v>0</v>
      </c>
      <c r="AG404" s="3">
        <f>VLOOKUP($C404,'Team Fixtures'!$A$2:$Q$21,2,FALSE)</f>
        <v>0.89678055779750687</v>
      </c>
      <c r="AH404" s="3">
        <f>VLOOKUP($C404,'Team Fixtures'!$A$2:$Q$21,12,FALSE)</f>
        <v>1.4214641080312722E-2</v>
      </c>
      <c r="AI404" s="3">
        <f>VLOOKUP($C404,'Team Fixtures'!$A$2:$Q$21,13,FALSE)</f>
        <v>0.8825659167171942</v>
      </c>
      <c r="AJ404" s="3" t="str">
        <f>VLOOKUP($C404,'Team Fixtures'!$A$2:$Q$21,14,FALSE)</f>
        <v>H</v>
      </c>
      <c r="AK404" s="22">
        <f t="shared" si="129"/>
        <v>0</v>
      </c>
      <c r="AL404" s="5">
        <f t="shared" si="120"/>
        <v>0</v>
      </c>
      <c r="AM404" s="20">
        <f t="shared" si="121"/>
        <v>0</v>
      </c>
      <c r="AN404" s="3">
        <f>VLOOKUP($C404,'Team Fixtures'!$A$2:$Q$21,2,FALSE)</f>
        <v>0.89678055779750687</v>
      </c>
      <c r="AO404" s="3">
        <f>VLOOKUP($C404,'Team Fixtures'!$A$2:$Q$21,16,FALSE)</f>
        <v>8.6580086580086577E-2</v>
      </c>
      <c r="AP404" s="3">
        <f>VLOOKUP($C404,'Team Fixtures'!$A$2:$Q$21,17,FALSE)</f>
        <v>0.81020047121742034</v>
      </c>
      <c r="AQ404" s="3" t="str">
        <f>VLOOKUP($C404,'Team Fixtures'!$A$2:$V$21,18,FALSE)</f>
        <v>H</v>
      </c>
      <c r="AR404" s="22">
        <f t="shared" si="130"/>
        <v>0</v>
      </c>
      <c r="AS404" s="5">
        <f t="shared" si="122"/>
        <v>0</v>
      </c>
      <c r="AT404" s="20">
        <f t="shared" si="123"/>
        <v>0</v>
      </c>
      <c r="AU404" s="3">
        <f>VLOOKUP($C404,'Team Fixtures'!$A$2:$Q$21,2,FALSE)</f>
        <v>0.89678055779750687</v>
      </c>
      <c r="AV404" s="3">
        <f>VLOOKUP($C404,'Team Fixtures'!$A$2:$V$21,20,FALSE)</f>
        <v>0.10582010582010581</v>
      </c>
      <c r="AW404" s="3">
        <f>VLOOKUP($C404,'Team Fixtures'!$A$2:$V$21,21,FALSE)</f>
        <v>0.79096045197740106</v>
      </c>
      <c r="AX404" s="3" t="str">
        <f>VLOOKUP($C404,'Team Fixtures'!$A$2:$V$21,22,FALSE)</f>
        <v>A</v>
      </c>
      <c r="AY404" s="22">
        <f t="shared" si="131"/>
        <v>0</v>
      </c>
      <c r="AZ404" s="5">
        <f t="shared" si="132"/>
        <v>0</v>
      </c>
      <c r="BA404" s="20">
        <f t="shared" si="124"/>
        <v>0</v>
      </c>
      <c r="BB404" s="15">
        <f t="shared" si="125"/>
        <v>0</v>
      </c>
    </row>
    <row r="405" spans="1:54" x14ac:dyDescent="0.25">
      <c r="A405" t="str">
        <f>'Players Full'!CU405</f>
        <v>Hugo Ekitike</v>
      </c>
      <c r="B405" t="str">
        <f>VLOOKUP(_xlfn.CONCAT('Players Full'!AK405,'Players Full'!BV405),'Players Summarised'!$A$1:$T$1000,20,0)</f>
        <v>FWD</v>
      </c>
      <c r="C405" t="str">
        <f>VLOOKUP('Players Full'!CF405,Teams!$A$1:$G$21,6,0)</f>
        <v>Liverpool</v>
      </c>
      <c r="D405">
        <f>'Players Full'!BD405/10</f>
        <v>8.5</v>
      </c>
      <c r="E405" s="10">
        <f>IFERROR(VLOOKUP($A405,'Starting Lineups'!$A$2:$C$510,3,FALSE),0)</f>
        <v>1</v>
      </c>
      <c r="F405" s="5">
        <f>VLOOKUP(A405,'Score &amp; Assist'!$A$1:$G$2000,6,0)</f>
        <v>0.3968253968253968</v>
      </c>
      <c r="G405" s="5">
        <f t="shared" si="114"/>
        <v>0.05</v>
      </c>
      <c r="H405" s="5">
        <f t="shared" si="126"/>
        <v>0.01</v>
      </c>
      <c r="I405" s="5">
        <f>VLOOKUP(A405,'Score &amp; Assist'!$A$1:$G$2000,7,0)</f>
        <v>0.23809523809523808</v>
      </c>
      <c r="J405" s="5">
        <f>VLOOKUP(A405,'Yellow Card'!$C$1:$E$987,3,0)</f>
        <v>0.29304029304029305</v>
      </c>
      <c r="K405" s="5">
        <f>VLOOKUP(C405,'Team Clean Sheet'!$C$2:$F$21,4,0)</f>
        <v>0.26778242677824271</v>
      </c>
      <c r="L405" s="5">
        <f>VLOOKUP(C405,'Team Total Goals'!$D$2:$N$21,10,0)</f>
        <v>0.41099476439790572</v>
      </c>
      <c r="M405" s="5">
        <f>VLOOKUP(C405,'Team Total Goals'!$D$2:$N$21,11,0)</f>
        <v>6.4254522769806616E-2</v>
      </c>
      <c r="N405" s="5" t="e">
        <f>VLOOKUP(A405,'Goalkeeper Saves'!$D$2:$N$15,10,0)</f>
        <v>#N/A</v>
      </c>
      <c r="O405" s="5" t="e">
        <f>VLOOKUP(A405,'Goalkeeper Saves'!$D$2:$N$15,11,0)</f>
        <v>#N/A</v>
      </c>
      <c r="P405" s="5">
        <f>IF(B405="DEF",IFERROR(VLOOKUP(A405,'Defensive Contribution - DEF'!A403:H901,8,FALSE),'Defensive Contribution - DEF'!K$2),0)</f>
        <v>0</v>
      </c>
      <c r="Q405" s="5">
        <f>IF(B405="MID",IFERROR(VLOOKUP(A405,'Defensive Contribution - MID'!A$2:I$500,9,FALSE),'Defensive Contribution - MID'!L$2),0)</f>
        <v>0</v>
      </c>
      <c r="R405" s="22">
        <f t="shared" si="127"/>
        <v>4.2485470085470087</v>
      </c>
      <c r="S405" s="5">
        <f t="shared" si="115"/>
        <v>7.8895322735042739E-2</v>
      </c>
      <c r="T405" s="20">
        <f t="shared" si="116"/>
        <v>4.4063376540170944</v>
      </c>
      <c r="U405" s="3">
        <f>VLOOKUP($C405,'Team Fixtures'!$A$2:$Q$21,2,FALSE)</f>
        <v>0.89678055779750687</v>
      </c>
      <c r="V405" s="3">
        <f>VLOOKUP($C405,'Team Fixtures'!$A$2:$Q$21,4,FALSE)</f>
        <v>0.50125313283208017</v>
      </c>
      <c r="W405" s="3">
        <f>VLOOKUP($C405,'Team Fixtures'!$A$2:$Q$21,5,FALSE)</f>
        <v>0.3955274249654267</v>
      </c>
      <c r="X405" s="3" t="str">
        <f>VLOOKUP($C405,'Team Fixtures'!$A$2:$Q$21,6,FALSE)</f>
        <v>A</v>
      </c>
      <c r="Y405" s="25">
        <f t="shared" si="117"/>
        <v>1.4481742072364858</v>
      </c>
      <c r="Z405" s="3">
        <f>VLOOKUP($C405,'Team Fixtures'!$A$2:$Q$21,2,FALSE)</f>
        <v>0.89678055779750687</v>
      </c>
      <c r="AA405" s="3">
        <f>VLOOKUP($C405,'Team Fixtures'!$A$2:$Q$21,8,FALSE)</f>
        <v>0.88924458672357831</v>
      </c>
      <c r="AB405" s="3">
        <f>VLOOKUP($C405,'Team Fixtures'!$A$2:$Q$21,9,FALSE)</f>
        <v>7.5359710739285601E-3</v>
      </c>
      <c r="AC405" s="3" t="str">
        <f>VLOOKUP($C405,'Team Fixtures'!$A$2:$Q$21,10,FALSE)</f>
        <v>H</v>
      </c>
      <c r="AD405" s="22">
        <f t="shared" si="128"/>
        <v>4.9193125234986121</v>
      </c>
      <c r="AE405" s="5">
        <f t="shared" si="118"/>
        <v>9.4673069177734354E-2</v>
      </c>
      <c r="AF405" s="20">
        <f t="shared" si="119"/>
        <v>5.108658661854081</v>
      </c>
      <c r="AG405" s="3">
        <f>VLOOKUP($C405,'Team Fixtures'!$A$2:$Q$21,2,FALSE)</f>
        <v>0.89678055779750687</v>
      </c>
      <c r="AH405" s="3">
        <f>VLOOKUP($C405,'Team Fixtures'!$A$2:$Q$21,12,FALSE)</f>
        <v>1.4214641080312722E-2</v>
      </c>
      <c r="AI405" s="3">
        <f>VLOOKUP($C405,'Team Fixtures'!$A$2:$Q$21,13,FALSE)</f>
        <v>0.8825659167171942</v>
      </c>
      <c r="AJ405" s="3" t="str">
        <f>VLOOKUP($C405,'Team Fixtures'!$A$2:$Q$21,14,FALSE)</f>
        <v>H</v>
      </c>
      <c r="AK405" s="22">
        <f t="shared" si="129"/>
        <v>4.9383204604662154</v>
      </c>
      <c r="AL405" s="5">
        <f t="shared" si="120"/>
        <v>9.5120173871086316E-2</v>
      </c>
      <c r="AM405" s="20">
        <f t="shared" si="121"/>
        <v>5.1285608082083884</v>
      </c>
      <c r="AN405" s="3">
        <f>VLOOKUP($C405,'Team Fixtures'!$A$2:$Q$21,2,FALSE)</f>
        <v>0.89678055779750687</v>
      </c>
      <c r="AO405" s="3">
        <f>VLOOKUP($C405,'Team Fixtures'!$A$2:$Q$21,16,FALSE)</f>
        <v>8.6580086580086577E-2</v>
      </c>
      <c r="AP405" s="3">
        <f>VLOOKUP($C405,'Team Fixtures'!$A$2:$Q$21,17,FALSE)</f>
        <v>0.81020047121742034</v>
      </c>
      <c r="AQ405" s="3" t="str">
        <f>VLOOKUP($C405,'Team Fixtures'!$A$2:$V$21,18,FALSE)</f>
        <v>H</v>
      </c>
      <c r="AR405" s="22">
        <f t="shared" si="130"/>
        <v>4.9367484938911952</v>
      </c>
      <c r="AS405" s="5">
        <f t="shared" si="122"/>
        <v>9.50831980733087E-2</v>
      </c>
      <c r="AT405" s="20">
        <f t="shared" si="123"/>
        <v>5.1269148900378125</v>
      </c>
      <c r="AU405" s="3">
        <f>VLOOKUP($C405,'Team Fixtures'!$A$2:$Q$21,2,FALSE)</f>
        <v>0.89678055779750687</v>
      </c>
      <c r="AV405" s="3">
        <f>VLOOKUP($C405,'Team Fixtures'!$A$2:$V$21,20,FALSE)</f>
        <v>0.10582010582010581</v>
      </c>
      <c r="AW405" s="3">
        <f>VLOOKUP($C405,'Team Fixtures'!$A$2:$V$21,21,FALSE)</f>
        <v>0.79096045197740106</v>
      </c>
      <c r="AX405" s="3" t="str">
        <f>VLOOKUP($C405,'Team Fixtures'!$A$2:$V$21,22,FALSE)</f>
        <v>A</v>
      </c>
      <c r="AY405" s="22">
        <f t="shared" si="131"/>
        <v>4.2571368472031308</v>
      </c>
      <c r="AZ405" s="5">
        <f t="shared" si="132"/>
        <v>7.9097372919912048E-2</v>
      </c>
      <c r="BA405" s="20">
        <f t="shared" si="124"/>
        <v>4.4153315930429553</v>
      </c>
      <c r="BB405" s="15">
        <f t="shared" si="125"/>
        <v>16.924625909076916</v>
      </c>
    </row>
    <row r="406" spans="1:54" x14ac:dyDescent="0.25">
      <c r="A406" t="str">
        <f>'Players Full'!CU406</f>
        <v>James Trafford</v>
      </c>
      <c r="B406" t="str">
        <f>VLOOKUP(_xlfn.CONCAT('Players Full'!AK406,'Players Full'!BV406),'Players Summarised'!$A$1:$T$1000,20,0)</f>
        <v>GK</v>
      </c>
      <c r="C406" t="str">
        <f>VLOOKUP('Players Full'!CF406,Teams!$A$1:$G$21,6,0)</f>
        <v>Man City</v>
      </c>
      <c r="D406">
        <f>'Players Full'!BD406/10</f>
        <v>5</v>
      </c>
      <c r="E406" s="10">
        <f>IFERROR(VLOOKUP($A406,'Starting Lineups'!$A$2:$C$510,3,FALSE),0)</f>
        <v>0.5</v>
      </c>
      <c r="F406" s="5" t="e">
        <f>VLOOKUP(A406,'Score &amp; Assist'!$A$1:$G$2000,6,0)</f>
        <v>#N/A</v>
      </c>
      <c r="G406" s="5" t="e">
        <f t="shared" si="114"/>
        <v>#N/A</v>
      </c>
      <c r="H406" s="5" t="e">
        <f t="shared" si="126"/>
        <v>#N/A</v>
      </c>
      <c r="I406" s="5" t="e">
        <f>VLOOKUP(A406,'Score &amp; Assist'!$A$1:$G$2000,7,0)</f>
        <v>#N/A</v>
      </c>
      <c r="J406" s="5">
        <f>VLOOKUP(A406,'Yellow Card'!$C$1:$E$987,3,0)</f>
        <v>0.10025062656641603</v>
      </c>
      <c r="K406" s="5">
        <f>VLOOKUP(C406,'Team Clean Sheet'!$C$2:$F$21,4,0)</f>
        <v>0.375</v>
      </c>
      <c r="L406" s="5">
        <f>VLOOKUP(C406,'Team Total Goals'!$D$2:$N$21,10,0)</f>
        <v>0.27659574468085107</v>
      </c>
      <c r="M406" s="5">
        <f>VLOOKUP(C406,'Team Total Goals'!$D$2:$N$21,11,0)</f>
        <v>3.3526628007731783E-2</v>
      </c>
      <c r="N406" s="5">
        <f>VLOOKUP(A406,'Goalkeeper Saves'!$D$2:$N$15,10,0)</f>
        <v>0.38095238095238093</v>
      </c>
      <c r="O406" s="5">
        <f>VLOOKUP(A406,'Goalkeeper Saves'!$D$2:$N$15,11,0)</f>
        <v>0</v>
      </c>
      <c r="P406" s="5">
        <f>IF(B406="DEF",IFERROR(VLOOKUP(A406,'Defensive Contribution - DEF'!A404:H902,8,FALSE),'Defensive Contribution - DEF'!K$2),0)</f>
        <v>0</v>
      </c>
      <c r="Q406" s="5">
        <f>IF(B406="MID",IFERROR(VLOOKUP(A406,'Defensive Contribution - MID'!A$2:I$500,9,FALSE),'Defensive Contribution - MID'!L$2),0)</f>
        <v>0</v>
      </c>
      <c r="R406" s="22">
        <f t="shared" si="127"/>
        <v>1.5802285045043996</v>
      </c>
      <c r="S406" s="5">
        <f t="shared" si="115"/>
        <v>1.6131134882952491E-2</v>
      </c>
      <c r="T406" s="20">
        <f t="shared" si="116"/>
        <v>1.6124907742703045</v>
      </c>
      <c r="U406" s="3">
        <f>VLOOKUP($C406,'Team Fixtures'!$A$2:$Q$21,2,FALSE)</f>
        <v>0.87939146110891264</v>
      </c>
      <c r="V406" s="3">
        <f>VLOOKUP($C406,'Team Fixtures'!$A$2:$Q$21,4,FALSE)</f>
        <v>0.36350418029807341</v>
      </c>
      <c r="W406" s="3">
        <f>VLOOKUP($C406,'Team Fixtures'!$A$2:$Q$21,5,FALSE)</f>
        <v>0.51588728081083923</v>
      </c>
      <c r="X406" s="3" t="str">
        <f>VLOOKUP($C406,'Team Fixtures'!$A$2:$Q$21,6,FALSE)</f>
        <v>H</v>
      </c>
      <c r="Y406" s="25">
        <f t="shared" si="117"/>
        <v>0.46415915823670373</v>
      </c>
      <c r="Z406" s="3">
        <f>VLOOKUP($C406,'Team Fixtures'!$A$2:$Q$21,2,FALSE)</f>
        <v>0.87939146110891264</v>
      </c>
      <c r="AA406" s="3">
        <f>VLOOKUP($C406,'Team Fixtures'!$A$2:$Q$21,8,FALSE)</f>
        <v>0.17316017316017315</v>
      </c>
      <c r="AB406" s="3">
        <f>VLOOKUP($C406,'Team Fixtures'!$A$2:$Q$21,9,FALSE)</f>
        <v>0.70623128794873946</v>
      </c>
      <c r="AC406" s="3" t="str">
        <f>VLOOKUP($C406,'Team Fixtures'!$A$2:$Q$21,10,FALSE)</f>
        <v>A</v>
      </c>
      <c r="AD406" s="22">
        <f t="shared" si="128"/>
        <v>1.3638631080033135</v>
      </c>
      <c r="AE406" s="5">
        <f t="shared" si="118"/>
        <v>1.1041788026453943E-2</v>
      </c>
      <c r="AF406" s="20">
        <f t="shared" si="119"/>
        <v>1.3859466840562213</v>
      </c>
      <c r="AG406" s="3">
        <f>VLOOKUP($C406,'Team Fixtures'!$A$2:$Q$21,2,FALSE)</f>
        <v>0.87939146110891264</v>
      </c>
      <c r="AH406" s="3">
        <f>VLOOKUP($C406,'Team Fixtures'!$A$2:$Q$21,12,FALSE)</f>
        <v>0.52910052910052907</v>
      </c>
      <c r="AI406" s="3">
        <f>VLOOKUP($C406,'Team Fixtures'!$A$2:$Q$21,13,FALSE)</f>
        <v>0.35029093200838357</v>
      </c>
      <c r="AJ406" s="3" t="str">
        <f>VLOOKUP($C406,'Team Fixtures'!$A$2:$Q$21,14,FALSE)</f>
        <v>A</v>
      </c>
      <c r="AK406" s="22">
        <f t="shared" si="129"/>
        <v>1.3613849133633773</v>
      </c>
      <c r="AL406" s="5">
        <f t="shared" si="120"/>
        <v>1.0983495932133363E-2</v>
      </c>
      <c r="AM406" s="20">
        <f t="shared" si="121"/>
        <v>1.383351905227644</v>
      </c>
      <c r="AN406" s="3">
        <f>VLOOKUP($C406,'Team Fixtures'!$A$2:$Q$21,2,FALSE)</f>
        <v>0.87939146110891264</v>
      </c>
      <c r="AO406" s="3">
        <f>VLOOKUP($C406,'Team Fixtures'!$A$2:$Q$21,16,FALSE)</f>
        <v>0.88924458672357831</v>
      </c>
      <c r="AP406" s="3">
        <f>VLOOKUP($C406,'Team Fixtures'!$A$2:$Q$21,17,FALSE)</f>
        <v>-9.8531256146656698E-3</v>
      </c>
      <c r="AQ406" s="3" t="str">
        <f>VLOOKUP($C406,'Team Fixtures'!$A$2:$V$21,18,FALSE)</f>
        <v>A</v>
      </c>
      <c r="AR406" s="22">
        <f t="shared" si="130"/>
        <v>1.3588774509239232</v>
      </c>
      <c r="AS406" s="5">
        <f t="shared" si="122"/>
        <v>1.0924515400632526E-2</v>
      </c>
      <c r="AT406" s="20">
        <f t="shared" si="123"/>
        <v>1.3807264817251883</v>
      </c>
      <c r="AU406" s="3">
        <f>VLOOKUP($C406,'Team Fixtures'!$A$2:$Q$21,2,FALSE)</f>
        <v>0.87939146110891264</v>
      </c>
      <c r="AV406" s="3">
        <f>VLOOKUP($C406,'Team Fixtures'!$A$2:$V$21,20,FALSE)</f>
        <v>1.4214641080312722E-2</v>
      </c>
      <c r="AW406" s="3">
        <f>VLOOKUP($C406,'Team Fixtures'!$A$2:$V$21,21,FALSE)</f>
        <v>0.86517682002859997</v>
      </c>
      <c r="AX406" s="3" t="str">
        <f>VLOOKUP($C406,'Team Fixtures'!$A$2:$V$21,22,FALSE)</f>
        <v>H</v>
      </c>
      <c r="AY406" s="22">
        <f t="shared" si="131"/>
        <v>1.5826603935819625</v>
      </c>
      <c r="AZ406" s="5">
        <f t="shared" si="132"/>
        <v>1.6188337777834929E-2</v>
      </c>
      <c r="BA406" s="20">
        <f t="shared" si="124"/>
        <v>1.6150370691376323</v>
      </c>
      <c r="BB406" s="15">
        <f t="shared" si="125"/>
        <v>5.1643061819813498</v>
      </c>
    </row>
    <row r="407" spans="1:54" x14ac:dyDescent="0.25">
      <c r="A407" t="str">
        <f>'Players Full'!CU407</f>
        <v>Ederson</v>
      </c>
      <c r="B407" t="str">
        <f>VLOOKUP(_xlfn.CONCAT('Players Full'!AK407,'Players Full'!BV407),'Players Summarised'!$A$1:$T$1000,20,0)</f>
        <v>GK</v>
      </c>
      <c r="C407" t="str">
        <f>VLOOKUP('Players Full'!CF407,Teams!$A$1:$G$21,6,0)</f>
        <v>Man City</v>
      </c>
      <c r="D407">
        <f>'Players Full'!BD407/10</f>
        <v>5.5</v>
      </c>
      <c r="E407" s="10">
        <f>IFERROR(VLOOKUP($A407,'Starting Lineups'!$A$2:$C$510,3,FALSE),0)</f>
        <v>0</v>
      </c>
      <c r="F407" s="5" t="e">
        <f>VLOOKUP(A407,'Score &amp; Assist'!$A$1:$G$2000,6,0)</f>
        <v>#N/A</v>
      </c>
      <c r="G407" s="5" t="e">
        <f t="shared" si="114"/>
        <v>#N/A</v>
      </c>
      <c r="H407" s="5" t="e">
        <f t="shared" si="126"/>
        <v>#N/A</v>
      </c>
      <c r="I407" s="5" t="e">
        <f>VLOOKUP(A407,'Score &amp; Assist'!$A$1:$G$2000,7,0)</f>
        <v>#N/A</v>
      </c>
      <c r="J407" s="5">
        <f>VLOOKUP(A407,'Yellow Card'!$C$1:$E$987,3,0)</f>
        <v>0.10025062656641603</v>
      </c>
      <c r="K407" s="5">
        <f>VLOOKUP(C407,'Team Clean Sheet'!$C$2:$F$21,4,0)</f>
        <v>0.375</v>
      </c>
      <c r="L407" s="5">
        <f>VLOOKUP(C407,'Team Total Goals'!$D$2:$N$21,10,0)</f>
        <v>0.27659574468085107</v>
      </c>
      <c r="M407" s="5">
        <f>VLOOKUP(C407,'Team Total Goals'!$D$2:$N$21,11,0)</f>
        <v>3.3526628007731783E-2</v>
      </c>
      <c r="N407" s="5" t="e">
        <f>VLOOKUP(A407,'Goalkeeper Saves'!$D$2:$N$15,10,0)</f>
        <v>#N/A</v>
      </c>
      <c r="O407" s="5" t="e">
        <f>VLOOKUP(A407,'Goalkeeper Saves'!$D$2:$N$15,11,0)</f>
        <v>#N/A</v>
      </c>
      <c r="P407" s="5">
        <f>IF(B407="DEF",IFERROR(VLOOKUP(A407,'Defensive Contribution - DEF'!A405:H903,8,FALSE),'Defensive Contribution - DEF'!K$2),0)</f>
        <v>0</v>
      </c>
      <c r="Q407" s="5">
        <f>IF(B407="MID",IFERROR(VLOOKUP(A407,'Defensive Contribution - MID'!A$2:I$500,9,FALSE),'Defensive Contribution - MID'!L$2),0)</f>
        <v>0</v>
      </c>
      <c r="R407" s="22">
        <f t="shared" si="127"/>
        <v>0</v>
      </c>
      <c r="S407" s="5">
        <f t="shared" si="115"/>
        <v>0</v>
      </c>
      <c r="T407" s="20">
        <f t="shared" si="116"/>
        <v>0</v>
      </c>
      <c r="U407" s="3">
        <f>VLOOKUP($C407,'Team Fixtures'!$A$2:$Q$21,2,FALSE)</f>
        <v>0.87939146110891264</v>
      </c>
      <c r="V407" s="3">
        <f>VLOOKUP($C407,'Team Fixtures'!$A$2:$Q$21,4,FALSE)</f>
        <v>0.36350418029807341</v>
      </c>
      <c r="W407" s="3">
        <f>VLOOKUP($C407,'Team Fixtures'!$A$2:$Q$21,5,FALSE)</f>
        <v>0.51588728081083923</v>
      </c>
      <c r="X407" s="3" t="str">
        <f>VLOOKUP($C407,'Team Fixtures'!$A$2:$Q$21,6,FALSE)</f>
        <v>H</v>
      </c>
      <c r="Y407" s="25">
        <f t="shared" si="117"/>
        <v>0</v>
      </c>
      <c r="Z407" s="3">
        <f>VLOOKUP($C407,'Team Fixtures'!$A$2:$Q$21,2,FALSE)</f>
        <v>0.87939146110891264</v>
      </c>
      <c r="AA407" s="3">
        <f>VLOOKUP($C407,'Team Fixtures'!$A$2:$Q$21,8,FALSE)</f>
        <v>0.17316017316017315</v>
      </c>
      <c r="AB407" s="3">
        <f>VLOOKUP($C407,'Team Fixtures'!$A$2:$Q$21,9,FALSE)</f>
        <v>0.70623128794873946</v>
      </c>
      <c r="AC407" s="3" t="str">
        <f>VLOOKUP($C407,'Team Fixtures'!$A$2:$Q$21,10,FALSE)</f>
        <v>A</v>
      </c>
      <c r="AD407" s="22">
        <f t="shared" si="128"/>
        <v>0</v>
      </c>
      <c r="AE407" s="5">
        <f t="shared" si="118"/>
        <v>0</v>
      </c>
      <c r="AF407" s="20">
        <f t="shared" si="119"/>
        <v>0</v>
      </c>
      <c r="AG407" s="3">
        <f>VLOOKUP($C407,'Team Fixtures'!$A$2:$Q$21,2,FALSE)</f>
        <v>0.87939146110891264</v>
      </c>
      <c r="AH407" s="3">
        <f>VLOOKUP($C407,'Team Fixtures'!$A$2:$Q$21,12,FALSE)</f>
        <v>0.52910052910052907</v>
      </c>
      <c r="AI407" s="3">
        <f>VLOOKUP($C407,'Team Fixtures'!$A$2:$Q$21,13,FALSE)</f>
        <v>0.35029093200838357</v>
      </c>
      <c r="AJ407" s="3" t="str">
        <f>VLOOKUP($C407,'Team Fixtures'!$A$2:$Q$21,14,FALSE)</f>
        <v>A</v>
      </c>
      <c r="AK407" s="22">
        <f t="shared" si="129"/>
        <v>0</v>
      </c>
      <c r="AL407" s="5">
        <f t="shared" si="120"/>
        <v>0</v>
      </c>
      <c r="AM407" s="20">
        <f t="shared" si="121"/>
        <v>0</v>
      </c>
      <c r="AN407" s="3">
        <f>VLOOKUP($C407,'Team Fixtures'!$A$2:$Q$21,2,FALSE)</f>
        <v>0.87939146110891264</v>
      </c>
      <c r="AO407" s="3">
        <f>VLOOKUP($C407,'Team Fixtures'!$A$2:$Q$21,16,FALSE)</f>
        <v>0.88924458672357831</v>
      </c>
      <c r="AP407" s="3">
        <f>VLOOKUP($C407,'Team Fixtures'!$A$2:$Q$21,17,FALSE)</f>
        <v>-9.8531256146656698E-3</v>
      </c>
      <c r="AQ407" s="3" t="str">
        <f>VLOOKUP($C407,'Team Fixtures'!$A$2:$V$21,18,FALSE)</f>
        <v>A</v>
      </c>
      <c r="AR407" s="22">
        <f t="shared" si="130"/>
        <v>0</v>
      </c>
      <c r="AS407" s="5">
        <f t="shared" si="122"/>
        <v>0</v>
      </c>
      <c r="AT407" s="20">
        <f t="shared" si="123"/>
        <v>0</v>
      </c>
      <c r="AU407" s="3">
        <f>VLOOKUP($C407,'Team Fixtures'!$A$2:$Q$21,2,FALSE)</f>
        <v>0.87939146110891264</v>
      </c>
      <c r="AV407" s="3">
        <f>VLOOKUP($C407,'Team Fixtures'!$A$2:$V$21,20,FALSE)</f>
        <v>1.4214641080312722E-2</v>
      </c>
      <c r="AW407" s="3">
        <f>VLOOKUP($C407,'Team Fixtures'!$A$2:$V$21,21,FALSE)</f>
        <v>0.86517682002859997</v>
      </c>
      <c r="AX407" s="3" t="str">
        <f>VLOOKUP($C407,'Team Fixtures'!$A$2:$V$21,22,FALSE)</f>
        <v>H</v>
      </c>
      <c r="AY407" s="22">
        <f t="shared" si="131"/>
        <v>0</v>
      </c>
      <c r="AZ407" s="5">
        <f t="shared" si="132"/>
        <v>0</v>
      </c>
      <c r="BA407" s="20">
        <f t="shared" si="124"/>
        <v>0</v>
      </c>
      <c r="BB407" s="15">
        <f t="shared" si="125"/>
        <v>0</v>
      </c>
    </row>
    <row r="408" spans="1:54" x14ac:dyDescent="0.25">
      <c r="A408" t="str">
        <f>'Players Full'!CU408</f>
        <v>Stefan Ortega Moreno</v>
      </c>
      <c r="B408" t="str">
        <f>VLOOKUP(_xlfn.CONCAT('Players Full'!AK408,'Players Full'!BV408),'Players Summarised'!$A$1:$T$1000,20,0)</f>
        <v>GK</v>
      </c>
      <c r="C408" t="str">
        <f>VLOOKUP('Players Full'!CF408,Teams!$A$1:$G$21,6,0)</f>
        <v>Man City</v>
      </c>
      <c r="D408">
        <f>'Players Full'!BD408/10</f>
        <v>5</v>
      </c>
      <c r="E408" s="10">
        <f>IFERROR(VLOOKUP($A408,'Starting Lineups'!$A$2:$C$510,3,FALSE),0)</f>
        <v>0</v>
      </c>
      <c r="F408" s="5" t="e">
        <f>VLOOKUP(A408,'Score &amp; Assist'!$A$1:$G$2000,6,0)</f>
        <v>#N/A</v>
      </c>
      <c r="G408" s="5" t="e">
        <f t="shared" si="114"/>
        <v>#N/A</v>
      </c>
      <c r="H408" s="5" t="e">
        <f t="shared" si="126"/>
        <v>#N/A</v>
      </c>
      <c r="I408" s="5" t="e">
        <f>VLOOKUP(A408,'Score &amp; Assist'!$A$1:$G$2000,7,0)</f>
        <v>#N/A</v>
      </c>
      <c r="J408" s="5" t="e">
        <f>VLOOKUP(A408,'Yellow Card'!$C$1:$E$987,3,0)</f>
        <v>#N/A</v>
      </c>
      <c r="K408" s="5">
        <f>VLOOKUP(C408,'Team Clean Sheet'!$C$2:$F$21,4,0)</f>
        <v>0.375</v>
      </c>
      <c r="L408" s="5">
        <f>VLOOKUP(C408,'Team Total Goals'!$D$2:$N$21,10,0)</f>
        <v>0.27659574468085107</v>
      </c>
      <c r="M408" s="5">
        <f>VLOOKUP(C408,'Team Total Goals'!$D$2:$N$21,11,0)</f>
        <v>3.3526628007731783E-2</v>
      </c>
      <c r="N408" s="5" t="e">
        <f>VLOOKUP(A408,'Goalkeeper Saves'!$D$2:$N$15,10,0)</f>
        <v>#N/A</v>
      </c>
      <c r="O408" s="5" t="e">
        <f>VLOOKUP(A408,'Goalkeeper Saves'!$D$2:$N$15,11,0)</f>
        <v>#N/A</v>
      </c>
      <c r="P408" s="5">
        <f>IF(B408="DEF",IFERROR(VLOOKUP(A408,'Defensive Contribution - DEF'!A406:H904,8,FALSE),'Defensive Contribution - DEF'!K$2),0)</f>
        <v>0</v>
      </c>
      <c r="Q408" s="5">
        <f>IF(B408="MID",IFERROR(VLOOKUP(A408,'Defensive Contribution - MID'!A$2:I$500,9,FALSE),'Defensive Contribution - MID'!L$2),0)</f>
        <v>0</v>
      </c>
      <c r="R408" s="22">
        <f t="shared" si="127"/>
        <v>0</v>
      </c>
      <c r="S408" s="5">
        <f t="shared" si="115"/>
        <v>0</v>
      </c>
      <c r="T408" s="20">
        <f t="shared" si="116"/>
        <v>0</v>
      </c>
      <c r="U408" s="3">
        <f>VLOOKUP($C408,'Team Fixtures'!$A$2:$Q$21,2,FALSE)</f>
        <v>0.87939146110891264</v>
      </c>
      <c r="V408" s="3">
        <f>VLOOKUP($C408,'Team Fixtures'!$A$2:$Q$21,4,FALSE)</f>
        <v>0.36350418029807341</v>
      </c>
      <c r="W408" s="3">
        <f>VLOOKUP($C408,'Team Fixtures'!$A$2:$Q$21,5,FALSE)</f>
        <v>0.51588728081083923</v>
      </c>
      <c r="X408" s="3" t="str">
        <f>VLOOKUP($C408,'Team Fixtures'!$A$2:$Q$21,6,FALSE)</f>
        <v>H</v>
      </c>
      <c r="Y408" s="25">
        <f t="shared" si="117"/>
        <v>0</v>
      </c>
      <c r="Z408" s="3">
        <f>VLOOKUP($C408,'Team Fixtures'!$A$2:$Q$21,2,FALSE)</f>
        <v>0.87939146110891264</v>
      </c>
      <c r="AA408" s="3">
        <f>VLOOKUP($C408,'Team Fixtures'!$A$2:$Q$21,8,FALSE)</f>
        <v>0.17316017316017315</v>
      </c>
      <c r="AB408" s="3">
        <f>VLOOKUP($C408,'Team Fixtures'!$A$2:$Q$21,9,FALSE)</f>
        <v>0.70623128794873946</v>
      </c>
      <c r="AC408" s="3" t="str">
        <f>VLOOKUP($C408,'Team Fixtures'!$A$2:$Q$21,10,FALSE)</f>
        <v>A</v>
      </c>
      <c r="AD408" s="22">
        <f t="shared" si="128"/>
        <v>0</v>
      </c>
      <c r="AE408" s="5">
        <f t="shared" si="118"/>
        <v>0</v>
      </c>
      <c r="AF408" s="20">
        <f t="shared" si="119"/>
        <v>0</v>
      </c>
      <c r="AG408" s="3">
        <f>VLOOKUP($C408,'Team Fixtures'!$A$2:$Q$21,2,FALSE)</f>
        <v>0.87939146110891264</v>
      </c>
      <c r="AH408" s="3">
        <f>VLOOKUP($C408,'Team Fixtures'!$A$2:$Q$21,12,FALSE)</f>
        <v>0.52910052910052907</v>
      </c>
      <c r="AI408" s="3">
        <f>VLOOKUP($C408,'Team Fixtures'!$A$2:$Q$21,13,FALSE)</f>
        <v>0.35029093200838357</v>
      </c>
      <c r="AJ408" s="3" t="str">
        <f>VLOOKUP($C408,'Team Fixtures'!$A$2:$Q$21,14,FALSE)</f>
        <v>A</v>
      </c>
      <c r="AK408" s="22">
        <f t="shared" si="129"/>
        <v>0</v>
      </c>
      <c r="AL408" s="5">
        <f t="shared" si="120"/>
        <v>0</v>
      </c>
      <c r="AM408" s="20">
        <f t="shared" si="121"/>
        <v>0</v>
      </c>
      <c r="AN408" s="3">
        <f>VLOOKUP($C408,'Team Fixtures'!$A$2:$Q$21,2,FALSE)</f>
        <v>0.87939146110891264</v>
      </c>
      <c r="AO408" s="3">
        <f>VLOOKUP($C408,'Team Fixtures'!$A$2:$Q$21,16,FALSE)</f>
        <v>0.88924458672357831</v>
      </c>
      <c r="AP408" s="3">
        <f>VLOOKUP($C408,'Team Fixtures'!$A$2:$Q$21,17,FALSE)</f>
        <v>-9.8531256146656698E-3</v>
      </c>
      <c r="AQ408" s="3" t="str">
        <f>VLOOKUP($C408,'Team Fixtures'!$A$2:$V$21,18,FALSE)</f>
        <v>A</v>
      </c>
      <c r="AR408" s="22">
        <f t="shared" si="130"/>
        <v>0</v>
      </c>
      <c r="AS408" s="5">
        <f t="shared" si="122"/>
        <v>0</v>
      </c>
      <c r="AT408" s="20">
        <f t="shared" si="123"/>
        <v>0</v>
      </c>
      <c r="AU408" s="3">
        <f>VLOOKUP($C408,'Team Fixtures'!$A$2:$Q$21,2,FALSE)</f>
        <v>0.87939146110891264</v>
      </c>
      <c r="AV408" s="3">
        <f>VLOOKUP($C408,'Team Fixtures'!$A$2:$V$21,20,FALSE)</f>
        <v>1.4214641080312722E-2</v>
      </c>
      <c r="AW408" s="3">
        <f>VLOOKUP($C408,'Team Fixtures'!$A$2:$V$21,21,FALSE)</f>
        <v>0.86517682002859997</v>
      </c>
      <c r="AX408" s="3" t="str">
        <f>VLOOKUP($C408,'Team Fixtures'!$A$2:$V$21,22,FALSE)</f>
        <v>H</v>
      </c>
      <c r="AY408" s="22">
        <f t="shared" si="131"/>
        <v>0</v>
      </c>
      <c r="AZ408" s="5">
        <f t="shared" si="132"/>
        <v>0</v>
      </c>
      <c r="BA408" s="20">
        <f t="shared" si="124"/>
        <v>0</v>
      </c>
      <c r="BB408" s="15">
        <f t="shared" si="125"/>
        <v>0</v>
      </c>
    </row>
    <row r="409" spans="1:54" x14ac:dyDescent="0.25">
      <c r="A409" t="str">
        <f>'Players Full'!CU409</f>
        <v>Marcus Bettinelli</v>
      </c>
      <c r="B409" t="str">
        <f>VLOOKUP(_xlfn.CONCAT('Players Full'!AK409,'Players Full'!BV409),'Players Summarised'!$A$1:$T$1000,20,0)</f>
        <v>GK</v>
      </c>
      <c r="C409" t="str">
        <f>VLOOKUP('Players Full'!CF409,Teams!$A$1:$G$21,6,0)</f>
        <v>Man City</v>
      </c>
      <c r="D409">
        <f>'Players Full'!BD409/10</f>
        <v>4</v>
      </c>
      <c r="E409" s="10">
        <f>IFERROR(VLOOKUP($A409,'Starting Lineups'!$A$2:$C$510,3,FALSE),0)</f>
        <v>0</v>
      </c>
      <c r="F409" s="5" t="e">
        <f>VLOOKUP(A409,'Score &amp; Assist'!$A$1:$G$2000,6,0)</f>
        <v>#N/A</v>
      </c>
      <c r="G409" s="5" t="e">
        <f t="shared" si="114"/>
        <v>#N/A</v>
      </c>
      <c r="H409" s="5" t="e">
        <f t="shared" si="126"/>
        <v>#N/A</v>
      </c>
      <c r="I409" s="5" t="e">
        <f>VLOOKUP(A409,'Score &amp; Assist'!$A$1:$G$2000,7,0)</f>
        <v>#N/A</v>
      </c>
      <c r="J409" s="5">
        <f>VLOOKUP(A409,'Yellow Card'!$C$1:$E$987,3,0)</f>
        <v>0.10025062656641603</v>
      </c>
      <c r="K409" s="5">
        <f>VLOOKUP(C409,'Team Clean Sheet'!$C$2:$F$21,4,0)</f>
        <v>0.375</v>
      </c>
      <c r="L409" s="5">
        <f>VLOOKUP(C409,'Team Total Goals'!$D$2:$N$21,10,0)</f>
        <v>0.27659574468085107</v>
      </c>
      <c r="M409" s="5">
        <f>VLOOKUP(C409,'Team Total Goals'!$D$2:$N$21,11,0)</f>
        <v>3.3526628007731783E-2</v>
      </c>
      <c r="N409" s="5" t="e">
        <f>VLOOKUP(A409,'Goalkeeper Saves'!$D$2:$N$15,10,0)</f>
        <v>#N/A</v>
      </c>
      <c r="O409" s="5" t="e">
        <f>VLOOKUP(A409,'Goalkeeper Saves'!$D$2:$N$15,11,0)</f>
        <v>#N/A</v>
      </c>
      <c r="P409" s="5">
        <f>IF(B409="DEF",IFERROR(VLOOKUP(A409,'Defensive Contribution - DEF'!A407:H905,8,FALSE),'Defensive Contribution - DEF'!K$2),0)</f>
        <v>0</v>
      </c>
      <c r="Q409" s="5">
        <f>IF(B409="MID",IFERROR(VLOOKUP(A409,'Defensive Contribution - MID'!A$2:I$500,9,FALSE),'Defensive Contribution - MID'!L$2),0)</f>
        <v>0</v>
      </c>
      <c r="R409" s="22">
        <f t="shared" si="127"/>
        <v>0</v>
      </c>
      <c r="S409" s="5">
        <f t="shared" si="115"/>
        <v>0</v>
      </c>
      <c r="T409" s="20">
        <f t="shared" si="116"/>
        <v>0</v>
      </c>
      <c r="U409" s="3">
        <f>VLOOKUP($C409,'Team Fixtures'!$A$2:$Q$21,2,FALSE)</f>
        <v>0.87939146110891264</v>
      </c>
      <c r="V409" s="3">
        <f>VLOOKUP($C409,'Team Fixtures'!$A$2:$Q$21,4,FALSE)</f>
        <v>0.36350418029807341</v>
      </c>
      <c r="W409" s="3">
        <f>VLOOKUP($C409,'Team Fixtures'!$A$2:$Q$21,5,FALSE)</f>
        <v>0.51588728081083923</v>
      </c>
      <c r="X409" s="3" t="str">
        <f>VLOOKUP($C409,'Team Fixtures'!$A$2:$Q$21,6,FALSE)</f>
        <v>H</v>
      </c>
      <c r="Y409" s="25">
        <f t="shared" si="117"/>
        <v>0</v>
      </c>
      <c r="Z409" s="3">
        <f>VLOOKUP($C409,'Team Fixtures'!$A$2:$Q$21,2,FALSE)</f>
        <v>0.87939146110891264</v>
      </c>
      <c r="AA409" s="3">
        <f>VLOOKUP($C409,'Team Fixtures'!$A$2:$Q$21,8,FALSE)</f>
        <v>0.17316017316017315</v>
      </c>
      <c r="AB409" s="3">
        <f>VLOOKUP($C409,'Team Fixtures'!$A$2:$Q$21,9,FALSE)</f>
        <v>0.70623128794873946</v>
      </c>
      <c r="AC409" s="3" t="str">
        <f>VLOOKUP($C409,'Team Fixtures'!$A$2:$Q$21,10,FALSE)</f>
        <v>A</v>
      </c>
      <c r="AD409" s="22">
        <f t="shared" si="128"/>
        <v>0</v>
      </c>
      <c r="AE409" s="5">
        <f t="shared" si="118"/>
        <v>0</v>
      </c>
      <c r="AF409" s="20">
        <f t="shared" si="119"/>
        <v>0</v>
      </c>
      <c r="AG409" s="3">
        <f>VLOOKUP($C409,'Team Fixtures'!$A$2:$Q$21,2,FALSE)</f>
        <v>0.87939146110891264</v>
      </c>
      <c r="AH409" s="3">
        <f>VLOOKUP($C409,'Team Fixtures'!$A$2:$Q$21,12,FALSE)</f>
        <v>0.52910052910052907</v>
      </c>
      <c r="AI409" s="3">
        <f>VLOOKUP($C409,'Team Fixtures'!$A$2:$Q$21,13,FALSE)</f>
        <v>0.35029093200838357</v>
      </c>
      <c r="AJ409" s="3" t="str">
        <f>VLOOKUP($C409,'Team Fixtures'!$A$2:$Q$21,14,FALSE)</f>
        <v>A</v>
      </c>
      <c r="AK409" s="22">
        <f t="shared" si="129"/>
        <v>0</v>
      </c>
      <c r="AL409" s="5">
        <f t="shared" si="120"/>
        <v>0</v>
      </c>
      <c r="AM409" s="20">
        <f t="shared" si="121"/>
        <v>0</v>
      </c>
      <c r="AN409" s="3">
        <f>VLOOKUP($C409,'Team Fixtures'!$A$2:$Q$21,2,FALSE)</f>
        <v>0.87939146110891264</v>
      </c>
      <c r="AO409" s="3">
        <f>VLOOKUP($C409,'Team Fixtures'!$A$2:$Q$21,16,FALSE)</f>
        <v>0.88924458672357831</v>
      </c>
      <c r="AP409" s="3">
        <f>VLOOKUP($C409,'Team Fixtures'!$A$2:$Q$21,17,FALSE)</f>
        <v>-9.8531256146656698E-3</v>
      </c>
      <c r="AQ409" s="3" t="str">
        <f>VLOOKUP($C409,'Team Fixtures'!$A$2:$V$21,18,FALSE)</f>
        <v>A</v>
      </c>
      <c r="AR409" s="22">
        <f t="shared" si="130"/>
        <v>0</v>
      </c>
      <c r="AS409" s="5">
        <f t="shared" si="122"/>
        <v>0</v>
      </c>
      <c r="AT409" s="20">
        <f t="shared" si="123"/>
        <v>0</v>
      </c>
      <c r="AU409" s="3">
        <f>VLOOKUP($C409,'Team Fixtures'!$A$2:$Q$21,2,FALSE)</f>
        <v>0.87939146110891264</v>
      </c>
      <c r="AV409" s="3">
        <f>VLOOKUP($C409,'Team Fixtures'!$A$2:$V$21,20,FALSE)</f>
        <v>1.4214641080312722E-2</v>
      </c>
      <c r="AW409" s="3">
        <f>VLOOKUP($C409,'Team Fixtures'!$A$2:$V$21,21,FALSE)</f>
        <v>0.86517682002859997</v>
      </c>
      <c r="AX409" s="3" t="str">
        <f>VLOOKUP($C409,'Team Fixtures'!$A$2:$V$21,22,FALSE)</f>
        <v>H</v>
      </c>
      <c r="AY409" s="22">
        <f t="shared" si="131"/>
        <v>0</v>
      </c>
      <c r="AZ409" s="5">
        <f t="shared" si="132"/>
        <v>0</v>
      </c>
      <c r="BA409" s="20">
        <f t="shared" si="124"/>
        <v>0</v>
      </c>
      <c r="BB409" s="15">
        <f t="shared" si="125"/>
        <v>0</v>
      </c>
    </row>
    <row r="410" spans="1:54" x14ac:dyDescent="0.25">
      <c r="A410" t="str">
        <f>'Players Full'!CU410</f>
        <v>Rayan Ait Nouri</v>
      </c>
      <c r="B410" t="str">
        <f>VLOOKUP(_xlfn.CONCAT('Players Full'!AK410,'Players Full'!BV410),'Players Summarised'!$A$1:$T$1000,20,0)</f>
        <v>DEF</v>
      </c>
      <c r="C410" t="str">
        <f>VLOOKUP('Players Full'!CF410,Teams!$A$1:$G$21,6,0)</f>
        <v>Man City</v>
      </c>
      <c r="D410">
        <f>'Players Full'!BD410/10</f>
        <v>6</v>
      </c>
      <c r="E410" s="10">
        <f>IFERROR(VLOOKUP($A410,'Starting Lineups'!$A$2:$C$510,3,FALSE),0)</f>
        <v>1</v>
      </c>
      <c r="F410" s="5">
        <f>VLOOKUP(A410,'Score &amp; Assist'!$A$1:$G$2000,6,0)</f>
        <v>0.12698412698412698</v>
      </c>
      <c r="G410" s="5">
        <f t="shared" si="114"/>
        <v>0.01</v>
      </c>
      <c r="H410" s="5">
        <f t="shared" si="126"/>
        <v>0</v>
      </c>
      <c r="I410" s="5">
        <f>VLOOKUP(A410,'Score &amp; Assist'!$A$1:$G$2000,7,0)</f>
        <v>0.21994941163532386</v>
      </c>
      <c r="J410" s="5">
        <f>VLOOKUP(A410,'Yellow Card'!$C$1:$E$987,3,0)</f>
        <v>0.15873015873015872</v>
      </c>
      <c r="K410" s="5">
        <f>VLOOKUP(C410,'Team Clean Sheet'!$C$2:$F$21,4,0)</f>
        <v>0.375</v>
      </c>
      <c r="L410" s="5">
        <f>VLOOKUP(C410,'Team Total Goals'!$D$2:$N$21,10,0)</f>
        <v>0.27659574468085107</v>
      </c>
      <c r="M410" s="5">
        <f>VLOOKUP(C410,'Team Total Goals'!$D$2:$N$21,11,0)</f>
        <v>3.3526628007731783E-2</v>
      </c>
      <c r="N410" s="5" t="e">
        <f>VLOOKUP(A410,'Goalkeeper Saves'!$D$2:$N$15,10,0)</f>
        <v>#N/A</v>
      </c>
      <c r="O410" s="5" t="e">
        <f>VLOOKUP(A410,'Goalkeeper Saves'!$D$2:$N$15,11,0)</f>
        <v>#N/A</v>
      </c>
      <c r="P410" s="5">
        <f>IF(B410="DEF",IFERROR(VLOOKUP(A410,'Defensive Contribution - DEF'!A408:H906,8,FALSE),'Defensive Contribution - DEF'!K$2),0)</f>
        <v>0.29152339856241527</v>
      </c>
      <c r="Q410" s="5">
        <f>IF(B410="MID",IFERROR(VLOOKUP(A410,'Defensive Contribution - MID'!A$2:I$500,9,FALSE),'Defensive Contribution - MID'!L$2),0)</f>
        <v>0</v>
      </c>
      <c r="R410" s="22">
        <f t="shared" si="127"/>
        <v>4.7858248898282403</v>
      </c>
      <c r="S410" s="5">
        <f t="shared" si="115"/>
        <v>9.1533173058539877E-2</v>
      </c>
      <c r="T410" s="20">
        <f t="shared" si="116"/>
        <v>4.9688912359453203</v>
      </c>
      <c r="U410" s="3">
        <f>VLOOKUP($C410,'Team Fixtures'!$A$2:$Q$21,2,FALSE)</f>
        <v>0.87939146110891264</v>
      </c>
      <c r="V410" s="3">
        <f>VLOOKUP($C410,'Team Fixtures'!$A$2:$Q$21,4,FALSE)</f>
        <v>0.36350418029807341</v>
      </c>
      <c r="W410" s="3">
        <f>VLOOKUP($C410,'Team Fixtures'!$A$2:$Q$21,5,FALSE)</f>
        <v>0.51588728081083923</v>
      </c>
      <c r="X410" s="3" t="str">
        <f>VLOOKUP($C410,'Team Fixtures'!$A$2:$Q$21,6,FALSE)</f>
        <v>H</v>
      </c>
      <c r="Y410" s="25">
        <f t="shared" si="117"/>
        <v>1.4057362248554204</v>
      </c>
      <c r="Z410" s="3">
        <f>VLOOKUP($C410,'Team Fixtures'!$A$2:$Q$21,2,FALSE)</f>
        <v>0.87939146110891264</v>
      </c>
      <c r="AA410" s="3">
        <f>VLOOKUP($C410,'Team Fixtures'!$A$2:$Q$21,8,FALSE)</f>
        <v>0.17316017316017315</v>
      </c>
      <c r="AB410" s="3">
        <f>VLOOKUP($C410,'Team Fixtures'!$A$2:$Q$21,9,FALSE)</f>
        <v>0.70623128794873946</v>
      </c>
      <c r="AC410" s="3" t="str">
        <f>VLOOKUP($C410,'Team Fixtures'!$A$2:$Q$21,10,FALSE)</f>
        <v>A</v>
      </c>
      <c r="AD410" s="22">
        <f t="shared" si="128"/>
        <v>4.1305482023613163</v>
      </c>
      <c r="AE410" s="5">
        <f t="shared" si="118"/>
        <v>7.6119754815942881E-2</v>
      </c>
      <c r="AF410" s="20">
        <f t="shared" si="119"/>
        <v>4.2827877119932021</v>
      </c>
      <c r="AG410" s="3">
        <f>VLOOKUP($C410,'Team Fixtures'!$A$2:$Q$21,2,FALSE)</f>
        <v>0.87939146110891264</v>
      </c>
      <c r="AH410" s="3">
        <f>VLOOKUP($C410,'Team Fixtures'!$A$2:$Q$21,12,FALSE)</f>
        <v>0.52910052910052907</v>
      </c>
      <c r="AI410" s="3">
        <f>VLOOKUP($C410,'Team Fixtures'!$A$2:$Q$21,13,FALSE)</f>
        <v>0.35029093200838357</v>
      </c>
      <c r="AJ410" s="3" t="str">
        <f>VLOOKUP($C410,'Team Fixtures'!$A$2:$Q$21,14,FALSE)</f>
        <v>A</v>
      </c>
      <c r="AK410" s="22">
        <f t="shared" si="129"/>
        <v>4.1230428285778169</v>
      </c>
      <c r="AL410" s="5">
        <f t="shared" si="120"/>
        <v>7.5943213413807414E-2</v>
      </c>
      <c r="AM410" s="20">
        <f t="shared" si="121"/>
        <v>4.2749292554054321</v>
      </c>
      <c r="AN410" s="3">
        <f>VLOOKUP($C410,'Team Fixtures'!$A$2:$Q$21,2,FALSE)</f>
        <v>0.87939146110891264</v>
      </c>
      <c r="AO410" s="3">
        <f>VLOOKUP($C410,'Team Fixtures'!$A$2:$Q$21,16,FALSE)</f>
        <v>0.88924458672357831</v>
      </c>
      <c r="AP410" s="3">
        <f>VLOOKUP($C410,'Team Fixtures'!$A$2:$Q$21,17,FALSE)</f>
        <v>-9.8531256146656698E-3</v>
      </c>
      <c r="AQ410" s="3" t="str">
        <f>VLOOKUP($C410,'Team Fixtures'!$A$2:$V$21,18,FALSE)</f>
        <v>A</v>
      </c>
      <c r="AR410" s="22">
        <f t="shared" si="130"/>
        <v>4.1154488153583095</v>
      </c>
      <c r="AS410" s="5">
        <f t="shared" si="122"/>
        <v>7.5764587034858166E-2</v>
      </c>
      <c r="AT410" s="20">
        <f t="shared" si="123"/>
        <v>4.2669779894280255</v>
      </c>
      <c r="AU410" s="3">
        <f>VLOOKUP($C410,'Team Fixtures'!$A$2:$Q$21,2,FALSE)</f>
        <v>0.87939146110891264</v>
      </c>
      <c r="AV410" s="3">
        <f>VLOOKUP($C410,'Team Fixtures'!$A$2:$V$21,20,FALSE)</f>
        <v>1.4214641080312722E-2</v>
      </c>
      <c r="AW410" s="3">
        <f>VLOOKUP($C410,'Team Fixtures'!$A$2:$V$21,21,FALSE)</f>
        <v>0.86517682002859997</v>
      </c>
      <c r="AX410" s="3" t="str">
        <f>VLOOKUP($C410,'Team Fixtures'!$A$2:$V$21,22,FALSE)</f>
        <v>H</v>
      </c>
      <c r="AY410" s="22">
        <f t="shared" si="131"/>
        <v>4.7931900242018619</v>
      </c>
      <c r="AZ410" s="5">
        <f t="shared" si="132"/>
        <v>9.1706415749276196E-2</v>
      </c>
      <c r="BA410" s="20">
        <f t="shared" si="124"/>
        <v>4.9766028557004143</v>
      </c>
      <c r="BB410" s="15">
        <f t="shared" si="125"/>
        <v>15.939190306388925</v>
      </c>
    </row>
    <row r="411" spans="1:54" x14ac:dyDescent="0.25">
      <c r="A411" t="str">
        <f>'Players Full'!CU411</f>
        <v>JoÅ¡ko Gvardiol</v>
      </c>
      <c r="B411" t="str">
        <f>VLOOKUP(_xlfn.CONCAT('Players Full'!AK411,'Players Full'!BV411),'Players Summarised'!$A$1:$T$1000,20,0)</f>
        <v>DEF</v>
      </c>
      <c r="C411" t="str">
        <f>VLOOKUP('Players Full'!CF411,Teams!$A$1:$G$21,6,0)</f>
        <v>Man City</v>
      </c>
      <c r="D411">
        <f>'Players Full'!BD411/10</f>
        <v>6</v>
      </c>
      <c r="E411" s="10">
        <f>IFERROR(VLOOKUP($A411,'Starting Lineups'!$A$2:$C$510,3,FALSE),0)</f>
        <v>0</v>
      </c>
      <c r="F411" s="5" t="e">
        <f>VLOOKUP(A411,'Score &amp; Assist'!$A$1:$G$2000,6,0)</f>
        <v>#N/A</v>
      </c>
      <c r="G411" s="5" t="e">
        <f t="shared" si="114"/>
        <v>#N/A</v>
      </c>
      <c r="H411" s="5" t="e">
        <f t="shared" si="126"/>
        <v>#N/A</v>
      </c>
      <c r="I411" s="5" t="e">
        <f>VLOOKUP(A411,'Score &amp; Assist'!$A$1:$G$2000,7,0)</f>
        <v>#N/A</v>
      </c>
      <c r="J411" s="5" t="e">
        <f>VLOOKUP(A411,'Yellow Card'!$C$1:$E$987,3,0)</f>
        <v>#N/A</v>
      </c>
      <c r="K411" s="5">
        <f>VLOOKUP(C411,'Team Clean Sheet'!$C$2:$F$21,4,0)</f>
        <v>0.375</v>
      </c>
      <c r="L411" s="5">
        <f>VLOOKUP(C411,'Team Total Goals'!$D$2:$N$21,10,0)</f>
        <v>0.27659574468085107</v>
      </c>
      <c r="M411" s="5">
        <f>VLOOKUP(C411,'Team Total Goals'!$D$2:$N$21,11,0)</f>
        <v>3.3526628007731783E-2</v>
      </c>
      <c r="N411" s="5" t="e">
        <f>VLOOKUP(A411,'Goalkeeper Saves'!$D$2:$N$15,10,0)</f>
        <v>#N/A</v>
      </c>
      <c r="O411" s="5" t="e">
        <f>VLOOKUP(A411,'Goalkeeper Saves'!$D$2:$N$15,11,0)</f>
        <v>#N/A</v>
      </c>
      <c r="P411" s="5">
        <f>IF(B411="DEF",IFERROR(VLOOKUP(A411,'Defensive Contribution - DEF'!A409:H907,8,FALSE),'Defensive Contribution - DEF'!K$2),0)</f>
        <v>0.29152339856241527</v>
      </c>
      <c r="Q411" s="5">
        <f>IF(B411="MID",IFERROR(VLOOKUP(A411,'Defensive Contribution - MID'!A$2:I$500,9,FALSE),'Defensive Contribution - MID'!L$2),0)</f>
        <v>0</v>
      </c>
      <c r="R411" s="22">
        <f t="shared" si="127"/>
        <v>0</v>
      </c>
      <c r="S411" s="5">
        <f t="shared" si="115"/>
        <v>0</v>
      </c>
      <c r="T411" s="20">
        <f t="shared" si="116"/>
        <v>0</v>
      </c>
      <c r="U411" s="3">
        <f>VLOOKUP($C411,'Team Fixtures'!$A$2:$Q$21,2,FALSE)</f>
        <v>0.87939146110891264</v>
      </c>
      <c r="V411" s="3">
        <f>VLOOKUP($C411,'Team Fixtures'!$A$2:$Q$21,4,FALSE)</f>
        <v>0.36350418029807341</v>
      </c>
      <c r="W411" s="3">
        <f>VLOOKUP($C411,'Team Fixtures'!$A$2:$Q$21,5,FALSE)</f>
        <v>0.51588728081083923</v>
      </c>
      <c r="X411" s="3" t="str">
        <f>VLOOKUP($C411,'Team Fixtures'!$A$2:$Q$21,6,FALSE)</f>
        <v>H</v>
      </c>
      <c r="Y411" s="25">
        <f t="shared" si="117"/>
        <v>0</v>
      </c>
      <c r="Z411" s="3">
        <f>VLOOKUP($C411,'Team Fixtures'!$A$2:$Q$21,2,FALSE)</f>
        <v>0.87939146110891264</v>
      </c>
      <c r="AA411" s="3">
        <f>VLOOKUP($C411,'Team Fixtures'!$A$2:$Q$21,8,FALSE)</f>
        <v>0.17316017316017315</v>
      </c>
      <c r="AB411" s="3">
        <f>VLOOKUP($C411,'Team Fixtures'!$A$2:$Q$21,9,FALSE)</f>
        <v>0.70623128794873946</v>
      </c>
      <c r="AC411" s="3" t="str">
        <f>VLOOKUP($C411,'Team Fixtures'!$A$2:$Q$21,10,FALSE)</f>
        <v>A</v>
      </c>
      <c r="AD411" s="22">
        <f t="shared" si="128"/>
        <v>0</v>
      </c>
      <c r="AE411" s="5">
        <f t="shared" si="118"/>
        <v>0</v>
      </c>
      <c r="AF411" s="20">
        <f t="shared" si="119"/>
        <v>0</v>
      </c>
      <c r="AG411" s="3">
        <f>VLOOKUP($C411,'Team Fixtures'!$A$2:$Q$21,2,FALSE)</f>
        <v>0.87939146110891264</v>
      </c>
      <c r="AH411" s="3">
        <f>VLOOKUP($C411,'Team Fixtures'!$A$2:$Q$21,12,FALSE)</f>
        <v>0.52910052910052907</v>
      </c>
      <c r="AI411" s="3">
        <f>VLOOKUP($C411,'Team Fixtures'!$A$2:$Q$21,13,FALSE)</f>
        <v>0.35029093200838357</v>
      </c>
      <c r="AJ411" s="3" t="str">
        <f>VLOOKUP($C411,'Team Fixtures'!$A$2:$Q$21,14,FALSE)</f>
        <v>A</v>
      </c>
      <c r="AK411" s="22">
        <f t="shared" si="129"/>
        <v>0</v>
      </c>
      <c r="AL411" s="5">
        <f t="shared" si="120"/>
        <v>0</v>
      </c>
      <c r="AM411" s="20">
        <f t="shared" si="121"/>
        <v>0</v>
      </c>
      <c r="AN411" s="3">
        <f>VLOOKUP($C411,'Team Fixtures'!$A$2:$Q$21,2,FALSE)</f>
        <v>0.87939146110891264</v>
      </c>
      <c r="AO411" s="3">
        <f>VLOOKUP($C411,'Team Fixtures'!$A$2:$Q$21,16,FALSE)</f>
        <v>0.88924458672357831</v>
      </c>
      <c r="AP411" s="3">
        <f>VLOOKUP($C411,'Team Fixtures'!$A$2:$Q$21,17,FALSE)</f>
        <v>-9.8531256146656698E-3</v>
      </c>
      <c r="AQ411" s="3" t="str">
        <f>VLOOKUP($C411,'Team Fixtures'!$A$2:$V$21,18,FALSE)</f>
        <v>A</v>
      </c>
      <c r="AR411" s="22">
        <f t="shared" si="130"/>
        <v>0</v>
      </c>
      <c r="AS411" s="5">
        <f t="shared" si="122"/>
        <v>0</v>
      </c>
      <c r="AT411" s="20">
        <f t="shared" si="123"/>
        <v>0</v>
      </c>
      <c r="AU411" s="3">
        <f>VLOOKUP($C411,'Team Fixtures'!$A$2:$Q$21,2,FALSE)</f>
        <v>0.87939146110891264</v>
      </c>
      <c r="AV411" s="3">
        <f>VLOOKUP($C411,'Team Fixtures'!$A$2:$V$21,20,FALSE)</f>
        <v>1.4214641080312722E-2</v>
      </c>
      <c r="AW411" s="3">
        <f>VLOOKUP($C411,'Team Fixtures'!$A$2:$V$21,21,FALSE)</f>
        <v>0.86517682002859997</v>
      </c>
      <c r="AX411" s="3" t="str">
        <f>VLOOKUP($C411,'Team Fixtures'!$A$2:$V$21,22,FALSE)</f>
        <v>H</v>
      </c>
      <c r="AY411" s="22">
        <f t="shared" si="131"/>
        <v>0</v>
      </c>
      <c r="AZ411" s="5">
        <f t="shared" si="132"/>
        <v>0</v>
      </c>
      <c r="BA411" s="20">
        <f t="shared" si="124"/>
        <v>0</v>
      </c>
      <c r="BB411" s="15">
        <f t="shared" si="125"/>
        <v>0</v>
      </c>
    </row>
    <row r="412" spans="1:54" x14ac:dyDescent="0.25">
      <c r="A412" t="str">
        <f>'Players Full'!CU412</f>
        <v>Manuel Akanji</v>
      </c>
      <c r="B412" t="str">
        <f>VLOOKUP(_xlfn.CONCAT('Players Full'!AK412,'Players Full'!BV412),'Players Summarised'!$A$1:$T$1000,20,0)</f>
        <v>DEF</v>
      </c>
      <c r="C412" t="str">
        <f>VLOOKUP('Players Full'!CF412,Teams!$A$1:$G$21,6,0)</f>
        <v>Man City</v>
      </c>
      <c r="D412">
        <f>'Players Full'!BD412/10</f>
        <v>5.5</v>
      </c>
      <c r="E412" s="10">
        <f>IFERROR(VLOOKUP($A412,'Starting Lineups'!$A$2:$C$510,3,FALSE),0)</f>
        <v>0.85</v>
      </c>
      <c r="F412" s="5">
        <f>VLOOKUP(A412,'Score &amp; Assist'!$A$1:$G$2000,6,0)</f>
        <v>8.6580086580086577E-2</v>
      </c>
      <c r="G412" s="5">
        <f t="shared" si="114"/>
        <v>0.01</v>
      </c>
      <c r="H412" s="5">
        <f t="shared" si="126"/>
        <v>0</v>
      </c>
      <c r="I412" s="5">
        <f>VLOOKUP(A412,'Score &amp; Assist'!$A$1:$G$2000,7,0)</f>
        <v>4.5351473922902487E-2</v>
      </c>
      <c r="J412" s="5">
        <f>VLOOKUP(A412,'Yellow Card'!$C$1:$E$987,3,0)</f>
        <v>0.14652014652014653</v>
      </c>
      <c r="K412" s="5">
        <f>VLOOKUP(C412,'Team Clean Sheet'!$C$2:$F$21,4,0)</f>
        <v>0.375</v>
      </c>
      <c r="L412" s="5">
        <f>VLOOKUP(C412,'Team Total Goals'!$D$2:$N$21,10,0)</f>
        <v>0.27659574468085107</v>
      </c>
      <c r="M412" s="5">
        <f>VLOOKUP(C412,'Team Total Goals'!$D$2:$N$21,11,0)</f>
        <v>3.3526628007731783E-2</v>
      </c>
      <c r="N412" s="5" t="e">
        <f>VLOOKUP(A412,'Goalkeeper Saves'!$D$2:$N$15,10,0)</f>
        <v>#N/A</v>
      </c>
      <c r="O412" s="5" t="e">
        <f>VLOOKUP(A412,'Goalkeeper Saves'!$D$2:$N$15,11,0)</f>
        <v>#N/A</v>
      </c>
      <c r="P412" s="5">
        <f>IF(B412="DEF",IFERROR(VLOOKUP(A412,'Defensive Contribution - DEF'!A410:H908,8,FALSE),'Defensive Contribution - DEF'!K$2),0)</f>
        <v>0.29152339856241527</v>
      </c>
      <c r="Q412" s="5">
        <f>IF(B412="MID",IFERROR(VLOOKUP(A412,'Defensive Contribution - MID'!A$2:I$500,9,FALSE),'Defensive Contribution - MID'!L$2),0)</f>
        <v>0</v>
      </c>
      <c r="R412" s="22">
        <f t="shared" si="127"/>
        <v>3.4270443195052338</v>
      </c>
      <c r="S412" s="5">
        <f t="shared" si="115"/>
        <v>5.9571936483402116E-2</v>
      </c>
      <c r="T412" s="20">
        <f t="shared" si="116"/>
        <v>3.5461881924720382</v>
      </c>
      <c r="U412" s="3">
        <f>VLOOKUP($C412,'Team Fixtures'!$A$2:$Q$21,2,FALSE)</f>
        <v>0.87939146110891264</v>
      </c>
      <c r="V412" s="3">
        <f>VLOOKUP($C412,'Team Fixtures'!$A$2:$Q$21,4,FALSE)</f>
        <v>0.36350418029807341</v>
      </c>
      <c r="W412" s="3">
        <f>VLOOKUP($C412,'Team Fixtures'!$A$2:$Q$21,5,FALSE)</f>
        <v>0.51588728081083923</v>
      </c>
      <c r="X412" s="3" t="str">
        <f>VLOOKUP($C412,'Team Fixtures'!$A$2:$Q$21,6,FALSE)</f>
        <v>H</v>
      </c>
      <c r="Y412" s="25">
        <f t="shared" si="117"/>
        <v>1.0066227776851229</v>
      </c>
      <c r="Z412" s="3">
        <f>VLOOKUP($C412,'Team Fixtures'!$A$2:$Q$21,2,FALSE)</f>
        <v>0.87939146110891264</v>
      </c>
      <c r="AA412" s="3">
        <f>VLOOKUP($C412,'Team Fixtures'!$A$2:$Q$21,8,FALSE)</f>
        <v>0.17316017316017315</v>
      </c>
      <c r="AB412" s="3">
        <f>VLOOKUP($C412,'Team Fixtures'!$A$2:$Q$21,9,FALSE)</f>
        <v>0.70623128794873946</v>
      </c>
      <c r="AC412" s="3" t="str">
        <f>VLOOKUP($C412,'Team Fixtures'!$A$2:$Q$21,10,FALSE)</f>
        <v>A</v>
      </c>
      <c r="AD412" s="22">
        <f t="shared" si="128"/>
        <v>2.9578123059686239</v>
      </c>
      <c r="AE412" s="5">
        <f t="shared" si="118"/>
        <v>4.8534661060993967E-2</v>
      </c>
      <c r="AF412" s="20">
        <f t="shared" si="119"/>
        <v>3.0548816280906119</v>
      </c>
      <c r="AG412" s="3">
        <f>VLOOKUP($C412,'Team Fixtures'!$A$2:$Q$21,2,FALSE)</f>
        <v>0.87939146110891264</v>
      </c>
      <c r="AH412" s="3">
        <f>VLOOKUP($C412,'Team Fixtures'!$A$2:$Q$21,12,FALSE)</f>
        <v>0.52910052910052907</v>
      </c>
      <c r="AI412" s="3">
        <f>VLOOKUP($C412,'Team Fixtures'!$A$2:$Q$21,13,FALSE)</f>
        <v>0.35029093200838357</v>
      </c>
      <c r="AJ412" s="3" t="str">
        <f>VLOOKUP($C412,'Team Fixtures'!$A$2:$Q$21,14,FALSE)</f>
        <v>A</v>
      </c>
      <c r="AK412" s="22">
        <f t="shared" si="129"/>
        <v>2.9524378409218204</v>
      </c>
      <c r="AL412" s="5">
        <f t="shared" si="120"/>
        <v>4.8408242894163067E-2</v>
      </c>
      <c r="AM412" s="20">
        <f t="shared" si="121"/>
        <v>3.0492543267101464</v>
      </c>
      <c r="AN412" s="3">
        <f>VLOOKUP($C412,'Team Fixtures'!$A$2:$Q$21,2,FALSE)</f>
        <v>0.87939146110891264</v>
      </c>
      <c r="AO412" s="3">
        <f>VLOOKUP($C412,'Team Fixtures'!$A$2:$Q$21,16,FALSE)</f>
        <v>0.88924458672357831</v>
      </c>
      <c r="AP412" s="3">
        <f>VLOOKUP($C412,'Team Fixtures'!$A$2:$Q$21,17,FALSE)</f>
        <v>-9.8531256146656698E-3</v>
      </c>
      <c r="AQ412" s="3" t="str">
        <f>VLOOKUP($C412,'Team Fixtures'!$A$2:$V$21,18,FALSE)</f>
        <v>A</v>
      </c>
      <c r="AR412" s="22">
        <f t="shared" si="130"/>
        <v>2.9469999027470504</v>
      </c>
      <c r="AS412" s="5">
        <f t="shared" si="122"/>
        <v>4.8280331712416122E-2</v>
      </c>
      <c r="AT412" s="20">
        <f t="shared" si="123"/>
        <v>3.0435605661718825</v>
      </c>
      <c r="AU412" s="3">
        <f>VLOOKUP($C412,'Team Fixtures'!$A$2:$Q$21,2,FALSE)</f>
        <v>0.87939146110891264</v>
      </c>
      <c r="AV412" s="3">
        <f>VLOOKUP($C412,'Team Fixtures'!$A$2:$V$21,20,FALSE)</f>
        <v>1.4214641080312722E-2</v>
      </c>
      <c r="AW412" s="3">
        <f>VLOOKUP($C412,'Team Fixtures'!$A$2:$V$21,21,FALSE)</f>
        <v>0.86517682002859997</v>
      </c>
      <c r="AX412" s="3" t="str">
        <f>VLOOKUP($C412,'Team Fixtures'!$A$2:$V$21,22,FALSE)</f>
        <v>H</v>
      </c>
      <c r="AY412" s="22">
        <f t="shared" si="131"/>
        <v>3.4323183615979893</v>
      </c>
      <c r="AZ412" s="5">
        <f t="shared" si="132"/>
        <v>5.9695992501507908E-2</v>
      </c>
      <c r="BA412" s="20">
        <f t="shared" si="124"/>
        <v>3.5517103466010052</v>
      </c>
      <c r="BB412" s="15">
        <f t="shared" si="125"/>
        <v>11.371958055081098</v>
      </c>
    </row>
    <row r="413" spans="1:54" x14ac:dyDescent="0.25">
      <c r="A413" t="str">
        <f>'Players Full'!CU413</f>
        <v>Nathan Ake</v>
      </c>
      <c r="B413" t="str">
        <f>VLOOKUP(_xlfn.CONCAT('Players Full'!AK413,'Players Full'!BV413),'Players Summarised'!$A$1:$T$1000,20,0)</f>
        <v>DEF</v>
      </c>
      <c r="C413" t="str">
        <f>VLOOKUP('Players Full'!CF413,Teams!$A$1:$G$21,6,0)</f>
        <v>Man City</v>
      </c>
      <c r="D413">
        <f>'Players Full'!BD413/10</f>
        <v>5.5</v>
      </c>
      <c r="E413" s="10">
        <f>IFERROR(VLOOKUP($A413,'Starting Lineups'!$A$2:$C$510,3,FALSE),0)</f>
        <v>0</v>
      </c>
      <c r="F413" s="5">
        <f>VLOOKUP(A413,'Score &amp; Assist'!$A$1:$G$2000,6,0)</f>
        <v>8.6580086580086577E-2</v>
      </c>
      <c r="G413" s="5">
        <f t="shared" si="114"/>
        <v>0.01</v>
      </c>
      <c r="H413" s="5">
        <f t="shared" si="126"/>
        <v>0</v>
      </c>
      <c r="I413" s="5">
        <f>VLOOKUP(A413,'Score &amp; Assist'!$A$1:$G$2000,7,0)</f>
        <v>4.5351473922902487E-2</v>
      </c>
      <c r="J413" s="5">
        <f>VLOOKUP(A413,'Yellow Card'!$C$1:$E$987,3,0)</f>
        <v>0.12698412698412698</v>
      </c>
      <c r="K413" s="5">
        <f>VLOOKUP(C413,'Team Clean Sheet'!$C$2:$F$21,4,0)</f>
        <v>0.375</v>
      </c>
      <c r="L413" s="5">
        <f>VLOOKUP(C413,'Team Total Goals'!$D$2:$N$21,10,0)</f>
        <v>0.27659574468085107</v>
      </c>
      <c r="M413" s="5">
        <f>VLOOKUP(C413,'Team Total Goals'!$D$2:$N$21,11,0)</f>
        <v>3.3526628007731783E-2</v>
      </c>
      <c r="N413" s="5" t="e">
        <f>VLOOKUP(A413,'Goalkeeper Saves'!$D$2:$N$15,10,0)</f>
        <v>#N/A</v>
      </c>
      <c r="O413" s="5" t="e">
        <f>VLOOKUP(A413,'Goalkeeper Saves'!$D$2:$N$15,11,0)</f>
        <v>#N/A</v>
      </c>
      <c r="P413" s="5">
        <f>IF(B413="DEF",IFERROR(VLOOKUP(A413,'Defensive Contribution - DEF'!A411:H909,8,FALSE),'Defensive Contribution - DEF'!K$2),0)</f>
        <v>0.29152339856241527</v>
      </c>
      <c r="Q413" s="5">
        <f>IF(B413="MID",IFERROR(VLOOKUP(A413,'Defensive Contribution - MID'!A$2:I$500,9,FALSE),'Defensive Contribution - MID'!L$2),0)</f>
        <v>0</v>
      </c>
      <c r="R413" s="22">
        <f t="shared" si="127"/>
        <v>0</v>
      </c>
      <c r="S413" s="5">
        <f t="shared" si="115"/>
        <v>0</v>
      </c>
      <c r="T413" s="20">
        <f t="shared" si="116"/>
        <v>0</v>
      </c>
      <c r="U413" s="3">
        <f>VLOOKUP($C413,'Team Fixtures'!$A$2:$Q$21,2,FALSE)</f>
        <v>0.87939146110891264</v>
      </c>
      <c r="V413" s="3">
        <f>VLOOKUP($C413,'Team Fixtures'!$A$2:$Q$21,4,FALSE)</f>
        <v>0.36350418029807341</v>
      </c>
      <c r="W413" s="3">
        <f>VLOOKUP($C413,'Team Fixtures'!$A$2:$Q$21,5,FALSE)</f>
        <v>0.51588728081083923</v>
      </c>
      <c r="X413" s="3" t="str">
        <f>VLOOKUP($C413,'Team Fixtures'!$A$2:$Q$21,6,FALSE)</f>
        <v>H</v>
      </c>
      <c r="Y413" s="25">
        <f t="shared" si="117"/>
        <v>0</v>
      </c>
      <c r="Z413" s="3">
        <f>VLOOKUP($C413,'Team Fixtures'!$A$2:$Q$21,2,FALSE)</f>
        <v>0.87939146110891264</v>
      </c>
      <c r="AA413" s="3">
        <f>VLOOKUP($C413,'Team Fixtures'!$A$2:$Q$21,8,FALSE)</f>
        <v>0.17316017316017315</v>
      </c>
      <c r="AB413" s="3">
        <f>VLOOKUP($C413,'Team Fixtures'!$A$2:$Q$21,9,FALSE)</f>
        <v>0.70623128794873946</v>
      </c>
      <c r="AC413" s="3" t="str">
        <f>VLOOKUP($C413,'Team Fixtures'!$A$2:$Q$21,10,FALSE)</f>
        <v>A</v>
      </c>
      <c r="AD413" s="22">
        <f t="shared" si="128"/>
        <v>0</v>
      </c>
      <c r="AE413" s="5">
        <f t="shared" si="118"/>
        <v>0</v>
      </c>
      <c r="AF413" s="20">
        <f t="shared" si="119"/>
        <v>0</v>
      </c>
      <c r="AG413" s="3">
        <f>VLOOKUP($C413,'Team Fixtures'!$A$2:$Q$21,2,FALSE)</f>
        <v>0.87939146110891264</v>
      </c>
      <c r="AH413" s="3">
        <f>VLOOKUP($C413,'Team Fixtures'!$A$2:$Q$21,12,FALSE)</f>
        <v>0.52910052910052907</v>
      </c>
      <c r="AI413" s="3">
        <f>VLOOKUP($C413,'Team Fixtures'!$A$2:$Q$21,13,FALSE)</f>
        <v>0.35029093200838357</v>
      </c>
      <c r="AJ413" s="3" t="str">
        <f>VLOOKUP($C413,'Team Fixtures'!$A$2:$Q$21,14,FALSE)</f>
        <v>A</v>
      </c>
      <c r="AK413" s="22">
        <f t="shared" si="129"/>
        <v>0</v>
      </c>
      <c r="AL413" s="5">
        <f t="shared" si="120"/>
        <v>0</v>
      </c>
      <c r="AM413" s="20">
        <f t="shared" si="121"/>
        <v>0</v>
      </c>
      <c r="AN413" s="3">
        <f>VLOOKUP($C413,'Team Fixtures'!$A$2:$Q$21,2,FALSE)</f>
        <v>0.87939146110891264</v>
      </c>
      <c r="AO413" s="3">
        <f>VLOOKUP($C413,'Team Fixtures'!$A$2:$Q$21,16,FALSE)</f>
        <v>0.88924458672357831</v>
      </c>
      <c r="AP413" s="3">
        <f>VLOOKUP($C413,'Team Fixtures'!$A$2:$Q$21,17,FALSE)</f>
        <v>-9.8531256146656698E-3</v>
      </c>
      <c r="AQ413" s="3" t="str">
        <f>VLOOKUP($C413,'Team Fixtures'!$A$2:$V$21,18,FALSE)</f>
        <v>A</v>
      </c>
      <c r="AR413" s="22">
        <f t="shared" si="130"/>
        <v>0</v>
      </c>
      <c r="AS413" s="5">
        <f t="shared" si="122"/>
        <v>0</v>
      </c>
      <c r="AT413" s="20">
        <f t="shared" si="123"/>
        <v>0</v>
      </c>
      <c r="AU413" s="3">
        <f>VLOOKUP($C413,'Team Fixtures'!$A$2:$Q$21,2,FALSE)</f>
        <v>0.87939146110891264</v>
      </c>
      <c r="AV413" s="3">
        <f>VLOOKUP($C413,'Team Fixtures'!$A$2:$V$21,20,FALSE)</f>
        <v>1.4214641080312722E-2</v>
      </c>
      <c r="AW413" s="3">
        <f>VLOOKUP($C413,'Team Fixtures'!$A$2:$V$21,21,FALSE)</f>
        <v>0.86517682002859997</v>
      </c>
      <c r="AX413" s="3" t="str">
        <f>VLOOKUP($C413,'Team Fixtures'!$A$2:$V$21,22,FALSE)</f>
        <v>H</v>
      </c>
      <c r="AY413" s="22">
        <f t="shared" si="131"/>
        <v>0</v>
      </c>
      <c r="AZ413" s="5">
        <f t="shared" si="132"/>
        <v>0</v>
      </c>
      <c r="BA413" s="20">
        <f t="shared" si="124"/>
        <v>0</v>
      </c>
      <c r="BB413" s="15">
        <f t="shared" si="125"/>
        <v>0</v>
      </c>
    </row>
    <row r="414" spans="1:54" x14ac:dyDescent="0.25">
      <c r="A414" t="str">
        <f>'Players Full'!CU414</f>
        <v>Abdukodir Khusanov</v>
      </c>
      <c r="B414" t="str">
        <f>VLOOKUP(_xlfn.CONCAT('Players Full'!AK414,'Players Full'!BV414),'Players Summarised'!$A$1:$T$1000,20,0)</f>
        <v>DEF</v>
      </c>
      <c r="C414" t="str">
        <f>VLOOKUP('Players Full'!CF414,Teams!$A$1:$G$21,6,0)</f>
        <v>Man City</v>
      </c>
      <c r="D414">
        <f>'Players Full'!BD414/10</f>
        <v>5.5</v>
      </c>
      <c r="E414" s="10">
        <f>IFERROR(VLOOKUP($A414,'Starting Lineups'!$A$2:$C$510,3,FALSE),0)</f>
        <v>0</v>
      </c>
      <c r="F414" s="5" t="e">
        <f>VLOOKUP(A414,'Score &amp; Assist'!$A$1:$G$2000,6,0)</f>
        <v>#N/A</v>
      </c>
      <c r="G414" s="5" t="e">
        <f t="shared" si="114"/>
        <v>#N/A</v>
      </c>
      <c r="H414" s="5" t="e">
        <f t="shared" si="126"/>
        <v>#N/A</v>
      </c>
      <c r="I414" s="5" t="e">
        <f>VLOOKUP(A414,'Score &amp; Assist'!$A$1:$G$2000,7,0)</f>
        <v>#N/A</v>
      </c>
      <c r="J414" s="5" t="e">
        <f>VLOOKUP(A414,'Yellow Card'!$C$1:$E$987,3,0)</f>
        <v>#N/A</v>
      </c>
      <c r="K414" s="5">
        <f>VLOOKUP(C414,'Team Clean Sheet'!$C$2:$F$21,4,0)</f>
        <v>0.375</v>
      </c>
      <c r="L414" s="5">
        <f>VLOOKUP(C414,'Team Total Goals'!$D$2:$N$21,10,0)</f>
        <v>0.27659574468085107</v>
      </c>
      <c r="M414" s="5">
        <f>VLOOKUP(C414,'Team Total Goals'!$D$2:$N$21,11,0)</f>
        <v>3.3526628007731783E-2</v>
      </c>
      <c r="N414" s="5" t="e">
        <f>VLOOKUP(A414,'Goalkeeper Saves'!$D$2:$N$15,10,0)</f>
        <v>#N/A</v>
      </c>
      <c r="O414" s="5" t="e">
        <f>VLOOKUP(A414,'Goalkeeper Saves'!$D$2:$N$15,11,0)</f>
        <v>#N/A</v>
      </c>
      <c r="P414" s="5">
        <f>IF(B414="DEF",IFERROR(VLOOKUP(A414,'Defensive Contribution - DEF'!A412:H910,8,FALSE),'Defensive Contribution - DEF'!K$2),0)</f>
        <v>0.29152339856241527</v>
      </c>
      <c r="Q414" s="5">
        <f>IF(B414="MID",IFERROR(VLOOKUP(A414,'Defensive Contribution - MID'!A$2:I$500,9,FALSE),'Defensive Contribution - MID'!L$2),0)</f>
        <v>0</v>
      </c>
      <c r="R414" s="22">
        <f t="shared" si="127"/>
        <v>0</v>
      </c>
      <c r="S414" s="5">
        <f t="shared" si="115"/>
        <v>0</v>
      </c>
      <c r="T414" s="20">
        <f t="shared" si="116"/>
        <v>0</v>
      </c>
      <c r="U414" s="3">
        <f>VLOOKUP($C414,'Team Fixtures'!$A$2:$Q$21,2,FALSE)</f>
        <v>0.87939146110891264</v>
      </c>
      <c r="V414" s="3">
        <f>VLOOKUP($C414,'Team Fixtures'!$A$2:$Q$21,4,FALSE)</f>
        <v>0.36350418029807341</v>
      </c>
      <c r="W414" s="3">
        <f>VLOOKUP($C414,'Team Fixtures'!$A$2:$Q$21,5,FALSE)</f>
        <v>0.51588728081083923</v>
      </c>
      <c r="X414" s="3" t="str">
        <f>VLOOKUP($C414,'Team Fixtures'!$A$2:$Q$21,6,FALSE)</f>
        <v>H</v>
      </c>
      <c r="Y414" s="25">
        <f t="shared" si="117"/>
        <v>0</v>
      </c>
      <c r="Z414" s="3">
        <f>VLOOKUP($C414,'Team Fixtures'!$A$2:$Q$21,2,FALSE)</f>
        <v>0.87939146110891264</v>
      </c>
      <c r="AA414" s="3">
        <f>VLOOKUP($C414,'Team Fixtures'!$A$2:$Q$21,8,FALSE)</f>
        <v>0.17316017316017315</v>
      </c>
      <c r="AB414" s="3">
        <f>VLOOKUP($C414,'Team Fixtures'!$A$2:$Q$21,9,FALSE)</f>
        <v>0.70623128794873946</v>
      </c>
      <c r="AC414" s="3" t="str">
        <f>VLOOKUP($C414,'Team Fixtures'!$A$2:$Q$21,10,FALSE)</f>
        <v>A</v>
      </c>
      <c r="AD414" s="22">
        <f t="shared" si="128"/>
        <v>0</v>
      </c>
      <c r="AE414" s="5">
        <f t="shared" si="118"/>
        <v>0</v>
      </c>
      <c r="AF414" s="20">
        <f t="shared" si="119"/>
        <v>0</v>
      </c>
      <c r="AG414" s="3">
        <f>VLOOKUP($C414,'Team Fixtures'!$A$2:$Q$21,2,FALSE)</f>
        <v>0.87939146110891264</v>
      </c>
      <c r="AH414" s="3">
        <f>VLOOKUP($C414,'Team Fixtures'!$A$2:$Q$21,12,FALSE)</f>
        <v>0.52910052910052907</v>
      </c>
      <c r="AI414" s="3">
        <f>VLOOKUP($C414,'Team Fixtures'!$A$2:$Q$21,13,FALSE)</f>
        <v>0.35029093200838357</v>
      </c>
      <c r="AJ414" s="3" t="str">
        <f>VLOOKUP($C414,'Team Fixtures'!$A$2:$Q$21,14,FALSE)</f>
        <v>A</v>
      </c>
      <c r="AK414" s="22">
        <f t="shared" si="129"/>
        <v>0</v>
      </c>
      <c r="AL414" s="5">
        <f t="shared" si="120"/>
        <v>0</v>
      </c>
      <c r="AM414" s="20">
        <f t="shared" si="121"/>
        <v>0</v>
      </c>
      <c r="AN414" s="3">
        <f>VLOOKUP($C414,'Team Fixtures'!$A$2:$Q$21,2,FALSE)</f>
        <v>0.87939146110891264</v>
      </c>
      <c r="AO414" s="3">
        <f>VLOOKUP($C414,'Team Fixtures'!$A$2:$Q$21,16,FALSE)</f>
        <v>0.88924458672357831</v>
      </c>
      <c r="AP414" s="3">
        <f>VLOOKUP($C414,'Team Fixtures'!$A$2:$Q$21,17,FALSE)</f>
        <v>-9.8531256146656698E-3</v>
      </c>
      <c r="AQ414" s="3" t="str">
        <f>VLOOKUP($C414,'Team Fixtures'!$A$2:$V$21,18,FALSE)</f>
        <v>A</v>
      </c>
      <c r="AR414" s="22">
        <f t="shared" si="130"/>
        <v>0</v>
      </c>
      <c r="AS414" s="5">
        <f t="shared" si="122"/>
        <v>0</v>
      </c>
      <c r="AT414" s="20">
        <f t="shared" si="123"/>
        <v>0</v>
      </c>
      <c r="AU414" s="3">
        <f>VLOOKUP($C414,'Team Fixtures'!$A$2:$Q$21,2,FALSE)</f>
        <v>0.87939146110891264</v>
      </c>
      <c r="AV414" s="3">
        <f>VLOOKUP($C414,'Team Fixtures'!$A$2:$V$21,20,FALSE)</f>
        <v>1.4214641080312722E-2</v>
      </c>
      <c r="AW414" s="3">
        <f>VLOOKUP($C414,'Team Fixtures'!$A$2:$V$21,21,FALSE)</f>
        <v>0.86517682002859997</v>
      </c>
      <c r="AX414" s="3" t="str">
        <f>VLOOKUP($C414,'Team Fixtures'!$A$2:$V$21,22,FALSE)</f>
        <v>H</v>
      </c>
      <c r="AY414" s="22">
        <f t="shared" si="131"/>
        <v>0</v>
      </c>
      <c r="AZ414" s="5">
        <f t="shared" si="132"/>
        <v>0</v>
      </c>
      <c r="BA414" s="20">
        <f t="shared" si="124"/>
        <v>0</v>
      </c>
      <c r="BB414" s="15">
        <f t="shared" si="125"/>
        <v>0</v>
      </c>
    </row>
    <row r="415" spans="1:54" x14ac:dyDescent="0.25">
      <c r="A415" t="str">
        <f>'Players Full'!CU415</f>
        <v>Matheus Nunes</v>
      </c>
      <c r="B415" t="str">
        <f>VLOOKUP(_xlfn.CONCAT('Players Full'!AK415,'Players Full'!BV415),'Players Summarised'!$A$1:$T$1000,20,0)</f>
        <v>DEF</v>
      </c>
      <c r="C415" t="str">
        <f>VLOOKUP('Players Full'!CF415,Teams!$A$1:$G$21,6,0)</f>
        <v>Man City</v>
      </c>
      <c r="D415">
        <f>'Players Full'!BD415/10</f>
        <v>5.5</v>
      </c>
      <c r="E415" s="10">
        <f>IFERROR(VLOOKUP($A415,'Starting Lineups'!$A$2:$C$510,3,FALSE),0)</f>
        <v>0.8</v>
      </c>
      <c r="F415" s="5">
        <f>VLOOKUP(A415,'Score &amp; Assist'!$A$1:$G$2000,6,0)</f>
        <v>0.15873015873015872</v>
      </c>
      <c r="G415" s="5">
        <f t="shared" si="114"/>
        <v>0.01</v>
      </c>
      <c r="H415" s="5">
        <f t="shared" si="126"/>
        <v>0</v>
      </c>
      <c r="I415" s="5">
        <f>VLOOKUP(A415,'Score &amp; Assist'!$A$1:$G$2000,7,0)</f>
        <v>0.19047619047619047</v>
      </c>
      <c r="J415" s="5">
        <f>VLOOKUP(A415,'Yellow Card'!$C$1:$E$987,3,0)</f>
        <v>0.14652014652014653</v>
      </c>
      <c r="K415" s="5">
        <f>VLOOKUP(C415,'Team Clean Sheet'!$C$2:$F$21,4,0)</f>
        <v>0.375</v>
      </c>
      <c r="L415" s="5">
        <f>VLOOKUP(C415,'Team Total Goals'!$D$2:$N$21,10,0)</f>
        <v>0.27659574468085107</v>
      </c>
      <c r="M415" s="5">
        <f>VLOOKUP(C415,'Team Total Goals'!$D$2:$N$21,11,0)</f>
        <v>3.3526628007731783E-2</v>
      </c>
      <c r="N415" s="5" t="e">
        <f>VLOOKUP(A415,'Goalkeeper Saves'!$D$2:$N$15,10,0)</f>
        <v>#N/A</v>
      </c>
      <c r="O415" s="5" t="e">
        <f>VLOOKUP(A415,'Goalkeeper Saves'!$D$2:$N$15,11,0)</f>
        <v>#N/A</v>
      </c>
      <c r="P415" s="5">
        <f>IF(B415="DEF",IFERROR(VLOOKUP(A415,'Defensive Contribution - DEF'!A413:H911,8,FALSE),'Defensive Contribution - DEF'!K$2),0)</f>
        <v>0.29152339856241527</v>
      </c>
      <c r="Q415" s="5">
        <f>IF(B415="MID",IFERROR(VLOOKUP(A415,'Defensive Contribution - MID'!A$2:I$500,9,FALSE),'Defensive Contribution - MID'!L$2),0)</f>
        <v>0</v>
      </c>
      <c r="R415" s="22">
        <f t="shared" si="127"/>
        <v>3.9200731432296347</v>
      </c>
      <c r="S415" s="5">
        <f t="shared" si="115"/>
        <v>7.1168960475047477E-2</v>
      </c>
      <c r="T415" s="20">
        <f t="shared" si="116"/>
        <v>4.06241106417973</v>
      </c>
      <c r="U415" s="3">
        <f>VLOOKUP($C415,'Team Fixtures'!$A$2:$Q$21,2,FALSE)</f>
        <v>0.87939146110891264</v>
      </c>
      <c r="V415" s="3">
        <f>VLOOKUP($C415,'Team Fixtures'!$A$2:$Q$21,4,FALSE)</f>
        <v>0.36350418029807341</v>
      </c>
      <c r="W415" s="3">
        <f>VLOOKUP($C415,'Team Fixtures'!$A$2:$Q$21,5,FALSE)</f>
        <v>0.51588728081083923</v>
      </c>
      <c r="X415" s="3" t="str">
        <f>VLOOKUP($C415,'Team Fixtures'!$A$2:$Q$21,6,FALSE)</f>
        <v>H</v>
      </c>
      <c r="Y415" s="25">
        <f t="shared" si="117"/>
        <v>1.1514397096377087</v>
      </c>
      <c r="Z415" s="3">
        <f>VLOOKUP($C415,'Team Fixtures'!$A$2:$Q$21,2,FALSE)</f>
        <v>0.87939146110891264</v>
      </c>
      <c r="AA415" s="3">
        <f>VLOOKUP($C415,'Team Fixtures'!$A$2:$Q$21,8,FALSE)</f>
        <v>0.17316017316017315</v>
      </c>
      <c r="AB415" s="3">
        <f>VLOOKUP($C415,'Team Fixtures'!$A$2:$Q$21,9,FALSE)</f>
        <v>0.70623128794873946</v>
      </c>
      <c r="AC415" s="3" t="str">
        <f>VLOOKUP($C415,'Team Fixtures'!$A$2:$Q$21,10,FALSE)</f>
        <v>A</v>
      </c>
      <c r="AD415" s="22">
        <f t="shared" si="128"/>
        <v>3.3833354641342011</v>
      </c>
      <c r="AE415" s="5">
        <f t="shared" si="118"/>
        <v>5.8543816787364686E-2</v>
      </c>
      <c r="AF415" s="20">
        <f t="shared" si="119"/>
        <v>3.5004230977089303</v>
      </c>
      <c r="AG415" s="3">
        <f>VLOOKUP($C415,'Team Fixtures'!$A$2:$Q$21,2,FALSE)</f>
        <v>0.87939146110891264</v>
      </c>
      <c r="AH415" s="3">
        <f>VLOOKUP($C415,'Team Fixtures'!$A$2:$Q$21,12,FALSE)</f>
        <v>0.52910052910052907</v>
      </c>
      <c r="AI415" s="3">
        <f>VLOOKUP($C415,'Team Fixtures'!$A$2:$Q$21,13,FALSE)</f>
        <v>0.35029093200838357</v>
      </c>
      <c r="AJ415" s="3" t="str">
        <f>VLOOKUP($C415,'Team Fixtures'!$A$2:$Q$21,14,FALSE)</f>
        <v>A</v>
      </c>
      <c r="AK415" s="22">
        <f t="shared" si="129"/>
        <v>3.3771878062328167</v>
      </c>
      <c r="AL415" s="5">
        <f t="shared" si="120"/>
        <v>5.8399211578208321E-2</v>
      </c>
      <c r="AM415" s="20">
        <f t="shared" si="121"/>
        <v>3.4939862293892334</v>
      </c>
      <c r="AN415" s="3">
        <f>VLOOKUP($C415,'Team Fixtures'!$A$2:$Q$21,2,FALSE)</f>
        <v>0.87939146110891264</v>
      </c>
      <c r="AO415" s="3">
        <f>VLOOKUP($C415,'Team Fixtures'!$A$2:$Q$21,16,FALSE)</f>
        <v>0.88924458672357831</v>
      </c>
      <c r="AP415" s="3">
        <f>VLOOKUP($C415,'Team Fixtures'!$A$2:$Q$21,17,FALSE)</f>
        <v>-9.8531256146656698E-3</v>
      </c>
      <c r="AQ415" s="3" t="str">
        <f>VLOOKUP($C415,'Team Fixtures'!$A$2:$V$21,18,FALSE)</f>
        <v>A</v>
      </c>
      <c r="AR415" s="22">
        <f t="shared" si="130"/>
        <v>3.370967543695758</v>
      </c>
      <c r="AS415" s="5">
        <f t="shared" si="122"/>
        <v>5.8252898562811628E-2</v>
      </c>
      <c r="AT415" s="20">
        <f t="shared" si="123"/>
        <v>3.4874733408213814</v>
      </c>
      <c r="AU415" s="3">
        <f>VLOOKUP($C415,'Team Fixtures'!$A$2:$Q$21,2,FALSE)</f>
        <v>0.87939146110891264</v>
      </c>
      <c r="AV415" s="3">
        <f>VLOOKUP($C415,'Team Fixtures'!$A$2:$V$21,20,FALSE)</f>
        <v>1.4214641080312722E-2</v>
      </c>
      <c r="AW415" s="3">
        <f>VLOOKUP($C415,'Team Fixtures'!$A$2:$V$21,21,FALSE)</f>
        <v>0.86517682002859997</v>
      </c>
      <c r="AX415" s="3" t="str">
        <f>VLOOKUP($C415,'Team Fixtures'!$A$2:$V$21,22,FALSE)</f>
        <v>H</v>
      </c>
      <c r="AY415" s="22">
        <f t="shared" si="131"/>
        <v>3.9261059309138799</v>
      </c>
      <c r="AZ415" s="5">
        <f t="shared" si="132"/>
        <v>7.1310863706956287E-2</v>
      </c>
      <c r="BA415" s="20">
        <f t="shared" si="124"/>
        <v>4.0687276583277923</v>
      </c>
      <c r="BB415" s="15">
        <f t="shared" si="125"/>
        <v>13.029162458587662</v>
      </c>
    </row>
    <row r="416" spans="1:54" x14ac:dyDescent="0.25">
      <c r="A416" t="str">
        <f>'Players Full'!CU416</f>
        <v>Ruben Dias</v>
      </c>
      <c r="B416" t="str">
        <f>VLOOKUP(_xlfn.CONCAT('Players Full'!AK416,'Players Full'!BV416),'Players Summarised'!$A$1:$T$1000,20,0)</f>
        <v>DEF</v>
      </c>
      <c r="C416" t="str">
        <f>VLOOKUP('Players Full'!CF416,Teams!$A$1:$G$21,6,0)</f>
        <v>Man City</v>
      </c>
      <c r="D416">
        <f>'Players Full'!BD416/10</f>
        <v>5.5</v>
      </c>
      <c r="E416" s="10">
        <f>IFERROR(VLOOKUP($A416,'Starting Lineups'!$A$2:$C$510,3,FALSE),0)</f>
        <v>0.85</v>
      </c>
      <c r="F416" s="5">
        <f>VLOOKUP(A416,'Score &amp; Assist'!$A$1:$G$2000,6,0)</f>
        <v>8.6580086580086577E-2</v>
      </c>
      <c r="G416" s="5">
        <f t="shared" si="114"/>
        <v>0.01</v>
      </c>
      <c r="H416" s="5">
        <f t="shared" si="126"/>
        <v>0</v>
      </c>
      <c r="I416" s="5">
        <f>VLOOKUP(A416,'Score &amp; Assist'!$A$1:$G$2000,7,0)</f>
        <v>3.6630036630036632E-2</v>
      </c>
      <c r="J416" s="5">
        <f>VLOOKUP(A416,'Yellow Card'!$C$1:$E$987,3,0)</f>
        <v>0.14652014652014653</v>
      </c>
      <c r="K416" s="5">
        <f>VLOOKUP(C416,'Team Clean Sheet'!$C$2:$F$21,4,0)</f>
        <v>0.375</v>
      </c>
      <c r="L416" s="5">
        <f>VLOOKUP(C416,'Team Total Goals'!$D$2:$N$21,10,0)</f>
        <v>0.27659574468085107</v>
      </c>
      <c r="M416" s="5">
        <f>VLOOKUP(C416,'Team Total Goals'!$D$2:$N$21,11,0)</f>
        <v>3.3526628007731783E-2</v>
      </c>
      <c r="N416" s="5" t="e">
        <f>VLOOKUP(A416,'Goalkeeper Saves'!$D$2:$N$15,10,0)</f>
        <v>#N/A</v>
      </c>
      <c r="O416" s="5" t="e">
        <f>VLOOKUP(A416,'Goalkeeper Saves'!$D$2:$N$15,11,0)</f>
        <v>#N/A</v>
      </c>
      <c r="P416" s="5">
        <f>IF(B416="DEF",IFERROR(VLOOKUP(A416,'Defensive Contribution - DEF'!A414:H912,8,FALSE),'Defensive Contribution - DEF'!K$2),0)</f>
        <v>0.29152339856241527</v>
      </c>
      <c r="Q416" s="5">
        <f>IF(B416="MID",IFERROR(VLOOKUP(A416,'Defensive Contribution - MID'!A$2:I$500,9,FALSE),'Defensive Contribution - MID'!L$2),0)</f>
        <v>0</v>
      </c>
      <c r="R416" s="22">
        <f t="shared" si="127"/>
        <v>3.4048046544084252</v>
      </c>
      <c r="S416" s="5">
        <f t="shared" si="115"/>
        <v>5.9048815080994979E-2</v>
      </c>
      <c r="T416" s="20">
        <f t="shared" si="116"/>
        <v>3.522902284570415</v>
      </c>
      <c r="U416" s="3">
        <f>VLOOKUP($C416,'Team Fixtures'!$A$2:$Q$21,2,FALSE)</f>
        <v>0.87939146110891264</v>
      </c>
      <c r="V416" s="3">
        <f>VLOOKUP($C416,'Team Fixtures'!$A$2:$Q$21,4,FALSE)</f>
        <v>0.36350418029807341</v>
      </c>
      <c r="W416" s="3">
        <f>VLOOKUP($C416,'Team Fixtures'!$A$2:$Q$21,5,FALSE)</f>
        <v>0.51588728081083923</v>
      </c>
      <c r="X416" s="3" t="str">
        <f>VLOOKUP($C416,'Team Fixtures'!$A$2:$Q$21,6,FALSE)</f>
        <v>H</v>
      </c>
      <c r="Y416" s="25">
        <f t="shared" si="117"/>
        <v>1.0000903400019803</v>
      </c>
      <c r="Z416" s="3">
        <f>VLOOKUP($C416,'Team Fixtures'!$A$2:$Q$21,2,FALSE)</f>
        <v>0.87939146110891264</v>
      </c>
      <c r="AA416" s="3">
        <f>VLOOKUP($C416,'Team Fixtures'!$A$2:$Q$21,8,FALSE)</f>
        <v>0.17316017316017315</v>
      </c>
      <c r="AB416" s="3">
        <f>VLOOKUP($C416,'Team Fixtures'!$A$2:$Q$21,9,FALSE)</f>
        <v>0.70623128794873946</v>
      </c>
      <c r="AC416" s="3" t="str">
        <f>VLOOKUP($C416,'Team Fixtures'!$A$2:$Q$21,10,FALSE)</f>
        <v>A</v>
      </c>
      <c r="AD416" s="22">
        <f t="shared" si="128"/>
        <v>2.9386177029897351</v>
      </c>
      <c r="AE416" s="5">
        <f t="shared" si="118"/>
        <v>4.8083165609724546E-2</v>
      </c>
      <c r="AF416" s="20">
        <f t="shared" si="119"/>
        <v>3.0347840342091841</v>
      </c>
      <c r="AG416" s="3">
        <f>VLOOKUP($C416,'Team Fixtures'!$A$2:$Q$21,2,FALSE)</f>
        <v>0.87939146110891264</v>
      </c>
      <c r="AH416" s="3">
        <f>VLOOKUP($C416,'Team Fixtures'!$A$2:$Q$21,12,FALSE)</f>
        <v>0.52910052910052907</v>
      </c>
      <c r="AI416" s="3">
        <f>VLOOKUP($C416,'Team Fixtures'!$A$2:$Q$21,13,FALSE)</f>
        <v>0.35029093200838357</v>
      </c>
      <c r="AJ416" s="3" t="str">
        <f>VLOOKUP($C416,'Team Fixtures'!$A$2:$Q$21,14,FALSE)</f>
        <v>A</v>
      </c>
      <c r="AK416" s="22">
        <f t="shared" si="129"/>
        <v>2.9332781153158427</v>
      </c>
      <c r="AL416" s="5">
        <f t="shared" si="120"/>
        <v>4.7957567828459252E-2</v>
      </c>
      <c r="AM416" s="20">
        <f t="shared" si="121"/>
        <v>3.029193250972761</v>
      </c>
      <c r="AN416" s="3">
        <f>VLOOKUP($C416,'Team Fixtures'!$A$2:$Q$21,2,FALSE)</f>
        <v>0.87939146110891264</v>
      </c>
      <c r="AO416" s="3">
        <f>VLOOKUP($C416,'Team Fixtures'!$A$2:$Q$21,16,FALSE)</f>
        <v>0.88924458672357831</v>
      </c>
      <c r="AP416" s="3">
        <f>VLOOKUP($C416,'Team Fixtures'!$A$2:$Q$21,17,FALSE)</f>
        <v>-9.8531256146656698E-3</v>
      </c>
      <c r="AQ416" s="3" t="str">
        <f>VLOOKUP($C416,'Team Fixtures'!$A$2:$V$21,18,FALSE)</f>
        <v>A</v>
      </c>
      <c r="AR416" s="22">
        <f t="shared" si="130"/>
        <v>2.9278754664202737</v>
      </c>
      <c r="AS416" s="5">
        <f t="shared" si="122"/>
        <v>4.7830486721137683E-2</v>
      </c>
      <c r="AT416" s="20">
        <f t="shared" si="123"/>
        <v>3.0235364398625491</v>
      </c>
      <c r="AU416" s="3">
        <f>VLOOKUP($C416,'Team Fixtures'!$A$2:$Q$21,2,FALSE)</f>
        <v>0.87939146110891264</v>
      </c>
      <c r="AV416" s="3">
        <f>VLOOKUP($C416,'Team Fixtures'!$A$2:$V$21,20,FALSE)</f>
        <v>1.4214641080312722E-2</v>
      </c>
      <c r="AW416" s="3">
        <f>VLOOKUP($C416,'Team Fixtures'!$A$2:$V$21,21,FALSE)</f>
        <v>0.86517682002859997</v>
      </c>
      <c r="AX416" s="3" t="str">
        <f>VLOOKUP($C416,'Team Fixtures'!$A$2:$V$21,22,FALSE)</f>
        <v>H</v>
      </c>
      <c r="AY416" s="22">
        <f t="shared" si="131"/>
        <v>3.4100444708189568</v>
      </c>
      <c r="AZ416" s="5">
        <f t="shared" si="132"/>
        <v>5.9172066042603499E-2</v>
      </c>
      <c r="BA416" s="20">
        <f t="shared" si="124"/>
        <v>3.5283886029041636</v>
      </c>
      <c r="BB416" s="15">
        <f t="shared" si="125"/>
        <v>11.297204472415222</v>
      </c>
    </row>
    <row r="417" spans="1:54" x14ac:dyDescent="0.25">
      <c r="A417" t="str">
        <f>'Players Full'!CU417</f>
        <v>John Stones</v>
      </c>
      <c r="B417" t="str">
        <f>VLOOKUP(_xlfn.CONCAT('Players Full'!AK417,'Players Full'!BV417),'Players Summarised'!$A$1:$T$1000,20,0)</f>
        <v>DEF</v>
      </c>
      <c r="C417" t="str">
        <f>VLOOKUP('Players Full'!CF417,Teams!$A$1:$G$21,6,0)</f>
        <v>Man City</v>
      </c>
      <c r="D417">
        <f>'Players Full'!BD417/10</f>
        <v>5.5</v>
      </c>
      <c r="E417" s="10">
        <f>IFERROR(VLOOKUP($A417,'Starting Lineups'!$A$2:$C$510,3,FALSE),0)</f>
        <v>0</v>
      </c>
      <c r="F417" s="5">
        <f>VLOOKUP(A417,'Score &amp; Assist'!$A$1:$G$2000,6,0)</f>
        <v>8.6580086580086577E-2</v>
      </c>
      <c r="G417" s="5">
        <f t="shared" si="114"/>
        <v>0.01</v>
      </c>
      <c r="H417" s="5">
        <f t="shared" si="126"/>
        <v>0</v>
      </c>
      <c r="I417" s="5">
        <f>VLOOKUP(A417,'Score &amp; Assist'!$A$1:$G$2000,7,0)</f>
        <v>7.3260073260073263E-2</v>
      </c>
      <c r="J417" s="5">
        <f>VLOOKUP(A417,'Yellow Card'!$C$1:$E$987,3,0)</f>
        <v>0.14652014652014653</v>
      </c>
      <c r="K417" s="5">
        <f>VLOOKUP(C417,'Team Clean Sheet'!$C$2:$F$21,4,0)</f>
        <v>0.375</v>
      </c>
      <c r="L417" s="5">
        <f>VLOOKUP(C417,'Team Total Goals'!$D$2:$N$21,10,0)</f>
        <v>0.27659574468085107</v>
      </c>
      <c r="M417" s="5">
        <f>VLOOKUP(C417,'Team Total Goals'!$D$2:$N$21,11,0)</f>
        <v>3.3526628007731783E-2</v>
      </c>
      <c r="N417" s="5" t="e">
        <f>VLOOKUP(A417,'Goalkeeper Saves'!$D$2:$N$15,10,0)</f>
        <v>#N/A</v>
      </c>
      <c r="O417" s="5" t="e">
        <f>VLOOKUP(A417,'Goalkeeper Saves'!$D$2:$N$15,11,0)</f>
        <v>#N/A</v>
      </c>
      <c r="P417" s="5">
        <f>IF(B417="DEF",IFERROR(VLOOKUP(A417,'Defensive Contribution - DEF'!A415:H913,8,FALSE),'Defensive Contribution - DEF'!K$2),0)</f>
        <v>0.29152339856241527</v>
      </c>
      <c r="Q417" s="5">
        <f>IF(B417="MID",IFERROR(VLOOKUP(A417,'Defensive Contribution - MID'!A$2:I$500,9,FALSE),'Defensive Contribution - MID'!L$2),0)</f>
        <v>0</v>
      </c>
      <c r="R417" s="22">
        <f t="shared" si="127"/>
        <v>0</v>
      </c>
      <c r="S417" s="5">
        <f t="shared" si="115"/>
        <v>0</v>
      </c>
      <c r="T417" s="20">
        <f t="shared" si="116"/>
        <v>0</v>
      </c>
      <c r="U417" s="3">
        <f>VLOOKUP($C417,'Team Fixtures'!$A$2:$Q$21,2,FALSE)</f>
        <v>0.87939146110891264</v>
      </c>
      <c r="V417" s="3">
        <f>VLOOKUP($C417,'Team Fixtures'!$A$2:$Q$21,4,FALSE)</f>
        <v>0.36350418029807341</v>
      </c>
      <c r="W417" s="3">
        <f>VLOOKUP($C417,'Team Fixtures'!$A$2:$Q$21,5,FALSE)</f>
        <v>0.51588728081083923</v>
      </c>
      <c r="X417" s="3" t="str">
        <f>VLOOKUP($C417,'Team Fixtures'!$A$2:$Q$21,6,FALSE)</f>
        <v>H</v>
      </c>
      <c r="Y417" s="25">
        <f t="shared" si="117"/>
        <v>0</v>
      </c>
      <c r="Z417" s="3">
        <f>VLOOKUP($C417,'Team Fixtures'!$A$2:$Q$21,2,FALSE)</f>
        <v>0.87939146110891264</v>
      </c>
      <c r="AA417" s="3">
        <f>VLOOKUP($C417,'Team Fixtures'!$A$2:$Q$21,8,FALSE)</f>
        <v>0.17316017316017315</v>
      </c>
      <c r="AB417" s="3">
        <f>VLOOKUP($C417,'Team Fixtures'!$A$2:$Q$21,9,FALSE)</f>
        <v>0.70623128794873946</v>
      </c>
      <c r="AC417" s="3" t="str">
        <f>VLOOKUP($C417,'Team Fixtures'!$A$2:$Q$21,10,FALSE)</f>
        <v>A</v>
      </c>
      <c r="AD417" s="22">
        <f t="shared" si="128"/>
        <v>0</v>
      </c>
      <c r="AE417" s="5">
        <f t="shared" si="118"/>
        <v>0</v>
      </c>
      <c r="AF417" s="20">
        <f t="shared" si="119"/>
        <v>0</v>
      </c>
      <c r="AG417" s="3">
        <f>VLOOKUP($C417,'Team Fixtures'!$A$2:$Q$21,2,FALSE)</f>
        <v>0.87939146110891264</v>
      </c>
      <c r="AH417" s="3">
        <f>VLOOKUP($C417,'Team Fixtures'!$A$2:$Q$21,12,FALSE)</f>
        <v>0.52910052910052907</v>
      </c>
      <c r="AI417" s="3">
        <f>VLOOKUP($C417,'Team Fixtures'!$A$2:$Q$21,13,FALSE)</f>
        <v>0.35029093200838357</v>
      </c>
      <c r="AJ417" s="3" t="str">
        <f>VLOOKUP($C417,'Team Fixtures'!$A$2:$Q$21,14,FALSE)</f>
        <v>A</v>
      </c>
      <c r="AK417" s="22">
        <f t="shared" si="129"/>
        <v>0</v>
      </c>
      <c r="AL417" s="5">
        <f t="shared" si="120"/>
        <v>0</v>
      </c>
      <c r="AM417" s="20">
        <f t="shared" si="121"/>
        <v>0</v>
      </c>
      <c r="AN417" s="3">
        <f>VLOOKUP($C417,'Team Fixtures'!$A$2:$Q$21,2,FALSE)</f>
        <v>0.87939146110891264</v>
      </c>
      <c r="AO417" s="3">
        <f>VLOOKUP($C417,'Team Fixtures'!$A$2:$Q$21,16,FALSE)</f>
        <v>0.88924458672357831</v>
      </c>
      <c r="AP417" s="3">
        <f>VLOOKUP($C417,'Team Fixtures'!$A$2:$Q$21,17,FALSE)</f>
        <v>-9.8531256146656698E-3</v>
      </c>
      <c r="AQ417" s="3" t="str">
        <f>VLOOKUP($C417,'Team Fixtures'!$A$2:$V$21,18,FALSE)</f>
        <v>A</v>
      </c>
      <c r="AR417" s="22">
        <f t="shared" si="130"/>
        <v>0</v>
      </c>
      <c r="AS417" s="5">
        <f t="shared" si="122"/>
        <v>0</v>
      </c>
      <c r="AT417" s="20">
        <f t="shared" si="123"/>
        <v>0</v>
      </c>
      <c r="AU417" s="3">
        <f>VLOOKUP($C417,'Team Fixtures'!$A$2:$Q$21,2,FALSE)</f>
        <v>0.87939146110891264</v>
      </c>
      <c r="AV417" s="3">
        <f>VLOOKUP($C417,'Team Fixtures'!$A$2:$V$21,20,FALSE)</f>
        <v>1.4214641080312722E-2</v>
      </c>
      <c r="AW417" s="3">
        <f>VLOOKUP($C417,'Team Fixtures'!$A$2:$V$21,21,FALSE)</f>
        <v>0.86517682002859997</v>
      </c>
      <c r="AX417" s="3" t="str">
        <f>VLOOKUP($C417,'Team Fixtures'!$A$2:$V$21,22,FALSE)</f>
        <v>H</v>
      </c>
      <c r="AY417" s="22">
        <f t="shared" si="131"/>
        <v>0</v>
      </c>
      <c r="AZ417" s="5">
        <f t="shared" si="132"/>
        <v>0</v>
      </c>
      <c r="BA417" s="20">
        <f t="shared" si="124"/>
        <v>0</v>
      </c>
      <c r="BB417" s="15">
        <f t="shared" si="125"/>
        <v>0</v>
      </c>
    </row>
    <row r="418" spans="1:54" x14ac:dyDescent="0.25">
      <c r="A418" t="str">
        <f>'Players Full'!CU418</f>
        <v>Rico Lewis</v>
      </c>
      <c r="B418" t="str">
        <f>VLOOKUP(_xlfn.CONCAT('Players Full'!AK418,'Players Full'!BV418),'Players Summarised'!$A$1:$T$1000,20,0)</f>
        <v>DEF</v>
      </c>
      <c r="C418" t="str">
        <f>VLOOKUP('Players Full'!CF418,Teams!$A$1:$G$21,6,0)</f>
        <v>Man City</v>
      </c>
      <c r="D418">
        <f>'Players Full'!BD418/10</f>
        <v>5</v>
      </c>
      <c r="E418" s="10">
        <f>IFERROR(VLOOKUP($A418,'Starting Lineups'!$A$2:$C$510,3,FALSE),0)</f>
        <v>0</v>
      </c>
      <c r="F418" s="5">
        <f>VLOOKUP(A418,'Score &amp; Assist'!$A$1:$G$2000,6,0)</f>
        <v>8.6580086580086577E-2</v>
      </c>
      <c r="G418" s="5">
        <f t="shared" si="114"/>
        <v>0.01</v>
      </c>
      <c r="H418" s="5">
        <f t="shared" si="126"/>
        <v>0</v>
      </c>
      <c r="I418" s="5">
        <f>VLOOKUP(A418,'Score &amp; Assist'!$A$1:$G$2000,7,0)</f>
        <v>9.5238095238095233E-2</v>
      </c>
      <c r="J418" s="5">
        <f>VLOOKUP(A418,'Yellow Card'!$C$1:$E$987,3,0)</f>
        <v>0.11904761904761904</v>
      </c>
      <c r="K418" s="5">
        <f>VLOOKUP(C418,'Team Clean Sheet'!$C$2:$F$21,4,0)</f>
        <v>0.375</v>
      </c>
      <c r="L418" s="5">
        <f>VLOOKUP(C418,'Team Total Goals'!$D$2:$N$21,10,0)</f>
        <v>0.27659574468085107</v>
      </c>
      <c r="M418" s="5">
        <f>VLOOKUP(C418,'Team Total Goals'!$D$2:$N$21,11,0)</f>
        <v>3.3526628007731783E-2</v>
      </c>
      <c r="N418" s="5" t="e">
        <f>VLOOKUP(A418,'Goalkeeper Saves'!$D$2:$N$15,10,0)</f>
        <v>#N/A</v>
      </c>
      <c r="O418" s="5" t="e">
        <f>VLOOKUP(A418,'Goalkeeper Saves'!$D$2:$N$15,11,0)</f>
        <v>#N/A</v>
      </c>
      <c r="P418" s="5">
        <f>IF(B418="DEF",IFERROR(VLOOKUP(A418,'Defensive Contribution - DEF'!A416:H914,8,FALSE),'Defensive Contribution - DEF'!K$2),0)</f>
        <v>0.29152339856241527</v>
      </c>
      <c r="Q418" s="5">
        <f>IF(B418="MID",IFERROR(VLOOKUP(A418,'Defensive Contribution - MID'!A$2:I$500,9,FALSE),'Defensive Contribution - MID'!L$2),0)</f>
        <v>0</v>
      </c>
      <c r="R418" s="22">
        <f t="shared" si="127"/>
        <v>0</v>
      </c>
      <c r="S418" s="5">
        <f t="shared" si="115"/>
        <v>0</v>
      </c>
      <c r="T418" s="20">
        <f t="shared" si="116"/>
        <v>0</v>
      </c>
      <c r="U418" s="3">
        <f>VLOOKUP($C418,'Team Fixtures'!$A$2:$Q$21,2,FALSE)</f>
        <v>0.87939146110891264</v>
      </c>
      <c r="V418" s="3">
        <f>VLOOKUP($C418,'Team Fixtures'!$A$2:$Q$21,4,FALSE)</f>
        <v>0.36350418029807341</v>
      </c>
      <c r="W418" s="3">
        <f>VLOOKUP($C418,'Team Fixtures'!$A$2:$Q$21,5,FALSE)</f>
        <v>0.51588728081083923</v>
      </c>
      <c r="X418" s="3" t="str">
        <f>VLOOKUP($C418,'Team Fixtures'!$A$2:$Q$21,6,FALSE)</f>
        <v>H</v>
      </c>
      <c r="Y418" s="25">
        <f t="shared" si="117"/>
        <v>0</v>
      </c>
      <c r="Z418" s="3">
        <f>VLOOKUP($C418,'Team Fixtures'!$A$2:$Q$21,2,FALSE)</f>
        <v>0.87939146110891264</v>
      </c>
      <c r="AA418" s="3">
        <f>VLOOKUP($C418,'Team Fixtures'!$A$2:$Q$21,8,FALSE)</f>
        <v>0.17316017316017315</v>
      </c>
      <c r="AB418" s="3">
        <f>VLOOKUP($C418,'Team Fixtures'!$A$2:$Q$21,9,FALSE)</f>
        <v>0.70623128794873946</v>
      </c>
      <c r="AC418" s="3" t="str">
        <f>VLOOKUP($C418,'Team Fixtures'!$A$2:$Q$21,10,FALSE)</f>
        <v>A</v>
      </c>
      <c r="AD418" s="22">
        <f t="shared" si="128"/>
        <v>0</v>
      </c>
      <c r="AE418" s="5">
        <f t="shared" si="118"/>
        <v>0</v>
      </c>
      <c r="AF418" s="20">
        <f t="shared" si="119"/>
        <v>0</v>
      </c>
      <c r="AG418" s="3">
        <f>VLOOKUP($C418,'Team Fixtures'!$A$2:$Q$21,2,FALSE)</f>
        <v>0.87939146110891264</v>
      </c>
      <c r="AH418" s="3">
        <f>VLOOKUP($C418,'Team Fixtures'!$A$2:$Q$21,12,FALSE)</f>
        <v>0.52910052910052907</v>
      </c>
      <c r="AI418" s="3">
        <f>VLOOKUP($C418,'Team Fixtures'!$A$2:$Q$21,13,FALSE)</f>
        <v>0.35029093200838357</v>
      </c>
      <c r="AJ418" s="3" t="str">
        <f>VLOOKUP($C418,'Team Fixtures'!$A$2:$Q$21,14,FALSE)</f>
        <v>A</v>
      </c>
      <c r="AK418" s="22">
        <f t="shared" si="129"/>
        <v>0</v>
      </c>
      <c r="AL418" s="5">
        <f t="shared" si="120"/>
        <v>0</v>
      </c>
      <c r="AM418" s="20">
        <f t="shared" si="121"/>
        <v>0</v>
      </c>
      <c r="AN418" s="3">
        <f>VLOOKUP($C418,'Team Fixtures'!$A$2:$Q$21,2,FALSE)</f>
        <v>0.87939146110891264</v>
      </c>
      <c r="AO418" s="3">
        <f>VLOOKUP($C418,'Team Fixtures'!$A$2:$Q$21,16,FALSE)</f>
        <v>0.88924458672357831</v>
      </c>
      <c r="AP418" s="3">
        <f>VLOOKUP($C418,'Team Fixtures'!$A$2:$Q$21,17,FALSE)</f>
        <v>-9.8531256146656698E-3</v>
      </c>
      <c r="AQ418" s="3" t="str">
        <f>VLOOKUP($C418,'Team Fixtures'!$A$2:$V$21,18,FALSE)</f>
        <v>A</v>
      </c>
      <c r="AR418" s="22">
        <f t="shared" si="130"/>
        <v>0</v>
      </c>
      <c r="AS418" s="5">
        <f t="shared" si="122"/>
        <v>0</v>
      </c>
      <c r="AT418" s="20">
        <f t="shared" si="123"/>
        <v>0</v>
      </c>
      <c r="AU418" s="3">
        <f>VLOOKUP($C418,'Team Fixtures'!$A$2:$Q$21,2,FALSE)</f>
        <v>0.87939146110891264</v>
      </c>
      <c r="AV418" s="3">
        <f>VLOOKUP($C418,'Team Fixtures'!$A$2:$V$21,20,FALSE)</f>
        <v>1.4214641080312722E-2</v>
      </c>
      <c r="AW418" s="3">
        <f>VLOOKUP($C418,'Team Fixtures'!$A$2:$V$21,21,FALSE)</f>
        <v>0.86517682002859997</v>
      </c>
      <c r="AX418" s="3" t="str">
        <f>VLOOKUP($C418,'Team Fixtures'!$A$2:$V$21,22,FALSE)</f>
        <v>H</v>
      </c>
      <c r="AY418" s="22">
        <f t="shared" si="131"/>
        <v>0</v>
      </c>
      <c r="AZ418" s="5">
        <f t="shared" si="132"/>
        <v>0</v>
      </c>
      <c r="BA418" s="20">
        <f t="shared" si="124"/>
        <v>0</v>
      </c>
      <c r="BB418" s="15">
        <f t="shared" si="125"/>
        <v>0</v>
      </c>
    </row>
    <row r="419" spans="1:54" x14ac:dyDescent="0.25">
      <c r="A419" t="str">
        <f>'Players Full'!CU419</f>
        <v>Nico O'Reilly</v>
      </c>
      <c r="B419" t="str">
        <f>VLOOKUP(_xlfn.CONCAT('Players Full'!AK419,'Players Full'!BV419),'Players Summarised'!$A$1:$T$1000,20,0)</f>
        <v>DEF</v>
      </c>
      <c r="C419" t="str">
        <f>VLOOKUP('Players Full'!CF419,Teams!$A$1:$G$21,6,0)</f>
        <v>Man City</v>
      </c>
      <c r="D419">
        <f>'Players Full'!BD419/10</f>
        <v>5</v>
      </c>
      <c r="E419" s="10">
        <f>IFERROR(VLOOKUP($A419,'Starting Lineups'!$A$2:$C$510,3,FALSE),0)</f>
        <v>0</v>
      </c>
      <c r="F419" s="5">
        <f>VLOOKUP(A419,'Score &amp; Assist'!$A$1:$G$2000,6,0)</f>
        <v>0.15873015873015872</v>
      </c>
      <c r="G419" s="5">
        <f t="shared" si="114"/>
        <v>0.01</v>
      </c>
      <c r="H419" s="5">
        <f t="shared" si="126"/>
        <v>0</v>
      </c>
      <c r="I419" s="5">
        <f>VLOOKUP(A419,'Score &amp; Assist'!$A$1:$G$2000,7,0)</f>
        <v>0.13605442176870747</v>
      </c>
      <c r="J419" s="5">
        <f>VLOOKUP(A419,'Yellow Card'!$C$1:$E$987,3,0)</f>
        <v>0.10025062656641603</v>
      </c>
      <c r="K419" s="5">
        <f>VLOOKUP(C419,'Team Clean Sheet'!$C$2:$F$21,4,0)</f>
        <v>0.375</v>
      </c>
      <c r="L419" s="5">
        <f>VLOOKUP(C419,'Team Total Goals'!$D$2:$N$21,10,0)</f>
        <v>0.27659574468085107</v>
      </c>
      <c r="M419" s="5">
        <f>VLOOKUP(C419,'Team Total Goals'!$D$2:$N$21,11,0)</f>
        <v>3.3526628007731783E-2</v>
      </c>
      <c r="N419" s="5" t="e">
        <f>VLOOKUP(A419,'Goalkeeper Saves'!$D$2:$N$15,10,0)</f>
        <v>#N/A</v>
      </c>
      <c r="O419" s="5" t="e">
        <f>VLOOKUP(A419,'Goalkeeper Saves'!$D$2:$N$15,11,0)</f>
        <v>#N/A</v>
      </c>
      <c r="P419" s="5">
        <f>IF(B419="DEF",IFERROR(VLOOKUP(A419,'Defensive Contribution - DEF'!A417:H915,8,FALSE),'Defensive Contribution - DEF'!K$2),0)</f>
        <v>0.29152339856241527</v>
      </c>
      <c r="Q419" s="5">
        <f>IF(B419="MID",IFERROR(VLOOKUP(A419,'Defensive Contribution - MID'!A$2:I$500,9,FALSE),'Defensive Contribution - MID'!L$2),0)</f>
        <v>0</v>
      </c>
      <c r="R419" s="22">
        <f t="shared" si="127"/>
        <v>0</v>
      </c>
      <c r="S419" s="5">
        <f t="shared" si="115"/>
        <v>0</v>
      </c>
      <c r="T419" s="20">
        <f t="shared" si="116"/>
        <v>0</v>
      </c>
      <c r="U419" s="3">
        <f>VLOOKUP($C419,'Team Fixtures'!$A$2:$Q$21,2,FALSE)</f>
        <v>0.87939146110891264</v>
      </c>
      <c r="V419" s="3">
        <f>VLOOKUP($C419,'Team Fixtures'!$A$2:$Q$21,4,FALSE)</f>
        <v>0.36350418029807341</v>
      </c>
      <c r="W419" s="3">
        <f>VLOOKUP($C419,'Team Fixtures'!$A$2:$Q$21,5,FALSE)</f>
        <v>0.51588728081083923</v>
      </c>
      <c r="X419" s="3" t="str">
        <f>VLOOKUP($C419,'Team Fixtures'!$A$2:$Q$21,6,FALSE)</f>
        <v>H</v>
      </c>
      <c r="Y419" s="25">
        <f t="shared" si="117"/>
        <v>0</v>
      </c>
      <c r="Z419" s="3">
        <f>VLOOKUP($C419,'Team Fixtures'!$A$2:$Q$21,2,FALSE)</f>
        <v>0.87939146110891264</v>
      </c>
      <c r="AA419" s="3">
        <f>VLOOKUP($C419,'Team Fixtures'!$A$2:$Q$21,8,FALSE)</f>
        <v>0.17316017316017315</v>
      </c>
      <c r="AB419" s="3">
        <f>VLOOKUP($C419,'Team Fixtures'!$A$2:$Q$21,9,FALSE)</f>
        <v>0.70623128794873946</v>
      </c>
      <c r="AC419" s="3" t="str">
        <f>VLOOKUP($C419,'Team Fixtures'!$A$2:$Q$21,10,FALSE)</f>
        <v>A</v>
      </c>
      <c r="AD419" s="22">
        <f t="shared" si="128"/>
        <v>0</v>
      </c>
      <c r="AE419" s="5">
        <f t="shared" si="118"/>
        <v>0</v>
      </c>
      <c r="AF419" s="20">
        <f t="shared" si="119"/>
        <v>0</v>
      </c>
      <c r="AG419" s="3">
        <f>VLOOKUP($C419,'Team Fixtures'!$A$2:$Q$21,2,FALSE)</f>
        <v>0.87939146110891264</v>
      </c>
      <c r="AH419" s="3">
        <f>VLOOKUP($C419,'Team Fixtures'!$A$2:$Q$21,12,FALSE)</f>
        <v>0.52910052910052907</v>
      </c>
      <c r="AI419" s="3">
        <f>VLOOKUP($C419,'Team Fixtures'!$A$2:$Q$21,13,FALSE)</f>
        <v>0.35029093200838357</v>
      </c>
      <c r="AJ419" s="3" t="str">
        <f>VLOOKUP($C419,'Team Fixtures'!$A$2:$Q$21,14,FALSE)</f>
        <v>A</v>
      </c>
      <c r="AK419" s="22">
        <f t="shared" si="129"/>
        <v>0</v>
      </c>
      <c r="AL419" s="5">
        <f t="shared" si="120"/>
        <v>0</v>
      </c>
      <c r="AM419" s="20">
        <f t="shared" si="121"/>
        <v>0</v>
      </c>
      <c r="AN419" s="3">
        <f>VLOOKUP($C419,'Team Fixtures'!$A$2:$Q$21,2,FALSE)</f>
        <v>0.87939146110891264</v>
      </c>
      <c r="AO419" s="3">
        <f>VLOOKUP($C419,'Team Fixtures'!$A$2:$Q$21,16,FALSE)</f>
        <v>0.88924458672357831</v>
      </c>
      <c r="AP419" s="3">
        <f>VLOOKUP($C419,'Team Fixtures'!$A$2:$Q$21,17,FALSE)</f>
        <v>-9.8531256146656698E-3</v>
      </c>
      <c r="AQ419" s="3" t="str">
        <f>VLOOKUP($C419,'Team Fixtures'!$A$2:$V$21,18,FALSE)</f>
        <v>A</v>
      </c>
      <c r="AR419" s="22">
        <f t="shared" si="130"/>
        <v>0</v>
      </c>
      <c r="AS419" s="5">
        <f t="shared" si="122"/>
        <v>0</v>
      </c>
      <c r="AT419" s="20">
        <f t="shared" si="123"/>
        <v>0</v>
      </c>
      <c r="AU419" s="3">
        <f>VLOOKUP($C419,'Team Fixtures'!$A$2:$Q$21,2,FALSE)</f>
        <v>0.87939146110891264</v>
      </c>
      <c r="AV419" s="3">
        <f>VLOOKUP($C419,'Team Fixtures'!$A$2:$V$21,20,FALSE)</f>
        <v>1.4214641080312722E-2</v>
      </c>
      <c r="AW419" s="3">
        <f>VLOOKUP($C419,'Team Fixtures'!$A$2:$V$21,21,FALSE)</f>
        <v>0.86517682002859997</v>
      </c>
      <c r="AX419" s="3" t="str">
        <f>VLOOKUP($C419,'Team Fixtures'!$A$2:$V$21,22,FALSE)</f>
        <v>H</v>
      </c>
      <c r="AY419" s="22">
        <f t="shared" si="131"/>
        <v>0</v>
      </c>
      <c r="AZ419" s="5">
        <f t="shared" si="132"/>
        <v>0</v>
      </c>
      <c r="BA419" s="20">
        <f t="shared" si="124"/>
        <v>0</v>
      </c>
      <c r="BB419" s="15">
        <f t="shared" si="125"/>
        <v>0</v>
      </c>
    </row>
    <row r="420" spans="1:54" x14ac:dyDescent="0.25">
      <c r="A420" t="str">
        <f>'Players Full'!CU420</f>
        <v>Vitor de Oliveira Nunes dos Reis</v>
      </c>
      <c r="B420" t="str">
        <f>VLOOKUP(_xlfn.CONCAT('Players Full'!AK420,'Players Full'!BV420),'Players Summarised'!$A$1:$T$1000,20,0)</f>
        <v>DEF</v>
      </c>
      <c r="C420" t="str">
        <f>VLOOKUP('Players Full'!CF420,Teams!$A$1:$G$21,6,0)</f>
        <v>Man City</v>
      </c>
      <c r="D420">
        <f>'Players Full'!BD420/10</f>
        <v>5</v>
      </c>
      <c r="E420" s="10">
        <f>IFERROR(VLOOKUP($A420,'Starting Lineups'!$A$2:$C$510,3,FALSE),0)</f>
        <v>0</v>
      </c>
      <c r="F420" s="5" t="e">
        <f>VLOOKUP(A420,'Score &amp; Assist'!$A$1:$G$2000,6,0)</f>
        <v>#N/A</v>
      </c>
      <c r="G420" s="5" t="e">
        <f t="shared" si="114"/>
        <v>#N/A</v>
      </c>
      <c r="H420" s="5" t="e">
        <f t="shared" si="126"/>
        <v>#N/A</v>
      </c>
      <c r="I420" s="5" t="e">
        <f>VLOOKUP(A420,'Score &amp; Assist'!$A$1:$G$2000,7,0)</f>
        <v>#N/A</v>
      </c>
      <c r="J420" s="5" t="e">
        <f>VLOOKUP(A420,'Yellow Card'!$C$1:$E$987,3,0)</f>
        <v>#N/A</v>
      </c>
      <c r="K420" s="5">
        <f>VLOOKUP(C420,'Team Clean Sheet'!$C$2:$F$21,4,0)</f>
        <v>0.375</v>
      </c>
      <c r="L420" s="5">
        <f>VLOOKUP(C420,'Team Total Goals'!$D$2:$N$21,10,0)</f>
        <v>0.27659574468085107</v>
      </c>
      <c r="M420" s="5">
        <f>VLOOKUP(C420,'Team Total Goals'!$D$2:$N$21,11,0)</f>
        <v>3.3526628007731783E-2</v>
      </c>
      <c r="N420" s="5" t="e">
        <f>VLOOKUP(A420,'Goalkeeper Saves'!$D$2:$N$15,10,0)</f>
        <v>#N/A</v>
      </c>
      <c r="O420" s="5" t="e">
        <f>VLOOKUP(A420,'Goalkeeper Saves'!$D$2:$N$15,11,0)</f>
        <v>#N/A</v>
      </c>
      <c r="P420" s="5">
        <f>IF(B420="DEF",IFERROR(VLOOKUP(A420,'Defensive Contribution - DEF'!A418:H916,8,FALSE),'Defensive Contribution - DEF'!K$2),0)</f>
        <v>0.29152339856241527</v>
      </c>
      <c r="Q420" s="5">
        <f>IF(B420="MID",IFERROR(VLOOKUP(A420,'Defensive Contribution - MID'!A$2:I$500,9,FALSE),'Defensive Contribution - MID'!L$2),0)</f>
        <v>0</v>
      </c>
      <c r="R420" s="22">
        <f t="shared" si="127"/>
        <v>0</v>
      </c>
      <c r="S420" s="5">
        <f t="shared" si="115"/>
        <v>0</v>
      </c>
      <c r="T420" s="20">
        <f t="shared" si="116"/>
        <v>0</v>
      </c>
      <c r="U420" s="3">
        <f>VLOOKUP($C420,'Team Fixtures'!$A$2:$Q$21,2,FALSE)</f>
        <v>0.87939146110891264</v>
      </c>
      <c r="V420" s="3">
        <f>VLOOKUP($C420,'Team Fixtures'!$A$2:$Q$21,4,FALSE)</f>
        <v>0.36350418029807341</v>
      </c>
      <c r="W420" s="3">
        <f>VLOOKUP($C420,'Team Fixtures'!$A$2:$Q$21,5,FALSE)</f>
        <v>0.51588728081083923</v>
      </c>
      <c r="X420" s="3" t="str">
        <f>VLOOKUP($C420,'Team Fixtures'!$A$2:$Q$21,6,FALSE)</f>
        <v>H</v>
      </c>
      <c r="Y420" s="25">
        <f t="shared" si="117"/>
        <v>0</v>
      </c>
      <c r="Z420" s="3">
        <f>VLOOKUP($C420,'Team Fixtures'!$A$2:$Q$21,2,FALSE)</f>
        <v>0.87939146110891264</v>
      </c>
      <c r="AA420" s="3">
        <f>VLOOKUP($C420,'Team Fixtures'!$A$2:$Q$21,8,FALSE)</f>
        <v>0.17316017316017315</v>
      </c>
      <c r="AB420" s="3">
        <f>VLOOKUP($C420,'Team Fixtures'!$A$2:$Q$21,9,FALSE)</f>
        <v>0.70623128794873946</v>
      </c>
      <c r="AC420" s="3" t="str">
        <f>VLOOKUP($C420,'Team Fixtures'!$A$2:$Q$21,10,FALSE)</f>
        <v>A</v>
      </c>
      <c r="AD420" s="22">
        <f t="shared" si="128"/>
        <v>0</v>
      </c>
      <c r="AE420" s="5">
        <f t="shared" si="118"/>
        <v>0</v>
      </c>
      <c r="AF420" s="20">
        <f t="shared" si="119"/>
        <v>0</v>
      </c>
      <c r="AG420" s="3">
        <f>VLOOKUP($C420,'Team Fixtures'!$A$2:$Q$21,2,FALSE)</f>
        <v>0.87939146110891264</v>
      </c>
      <c r="AH420" s="3">
        <f>VLOOKUP($C420,'Team Fixtures'!$A$2:$Q$21,12,FALSE)</f>
        <v>0.52910052910052907</v>
      </c>
      <c r="AI420" s="3">
        <f>VLOOKUP($C420,'Team Fixtures'!$A$2:$Q$21,13,FALSE)</f>
        <v>0.35029093200838357</v>
      </c>
      <c r="AJ420" s="3" t="str">
        <f>VLOOKUP($C420,'Team Fixtures'!$A$2:$Q$21,14,FALSE)</f>
        <v>A</v>
      </c>
      <c r="AK420" s="22">
        <f t="shared" si="129"/>
        <v>0</v>
      </c>
      <c r="AL420" s="5">
        <f t="shared" si="120"/>
        <v>0</v>
      </c>
      <c r="AM420" s="20">
        <f t="shared" si="121"/>
        <v>0</v>
      </c>
      <c r="AN420" s="3">
        <f>VLOOKUP($C420,'Team Fixtures'!$A$2:$Q$21,2,FALSE)</f>
        <v>0.87939146110891264</v>
      </c>
      <c r="AO420" s="3">
        <f>VLOOKUP($C420,'Team Fixtures'!$A$2:$Q$21,16,FALSE)</f>
        <v>0.88924458672357831</v>
      </c>
      <c r="AP420" s="3">
        <f>VLOOKUP($C420,'Team Fixtures'!$A$2:$Q$21,17,FALSE)</f>
        <v>-9.8531256146656698E-3</v>
      </c>
      <c r="AQ420" s="3" t="str">
        <f>VLOOKUP($C420,'Team Fixtures'!$A$2:$V$21,18,FALSE)</f>
        <v>A</v>
      </c>
      <c r="AR420" s="22">
        <f t="shared" si="130"/>
        <v>0</v>
      </c>
      <c r="AS420" s="5">
        <f t="shared" si="122"/>
        <v>0</v>
      </c>
      <c r="AT420" s="20">
        <f t="shared" si="123"/>
        <v>0</v>
      </c>
      <c r="AU420" s="3">
        <f>VLOOKUP($C420,'Team Fixtures'!$A$2:$Q$21,2,FALSE)</f>
        <v>0.87939146110891264</v>
      </c>
      <c r="AV420" s="3">
        <f>VLOOKUP($C420,'Team Fixtures'!$A$2:$V$21,20,FALSE)</f>
        <v>1.4214641080312722E-2</v>
      </c>
      <c r="AW420" s="3">
        <f>VLOOKUP($C420,'Team Fixtures'!$A$2:$V$21,21,FALSE)</f>
        <v>0.86517682002859997</v>
      </c>
      <c r="AX420" s="3" t="str">
        <f>VLOOKUP($C420,'Team Fixtures'!$A$2:$V$21,22,FALSE)</f>
        <v>H</v>
      </c>
      <c r="AY420" s="22">
        <f t="shared" si="131"/>
        <v>0</v>
      </c>
      <c r="AZ420" s="5">
        <f t="shared" si="132"/>
        <v>0</v>
      </c>
      <c r="BA420" s="20">
        <f t="shared" si="124"/>
        <v>0</v>
      </c>
      <c r="BB420" s="15">
        <f t="shared" si="125"/>
        <v>0</v>
      </c>
    </row>
    <row r="421" spans="1:54" x14ac:dyDescent="0.25">
      <c r="A421" t="str">
        <f>'Players Full'!CU421</f>
        <v>Omar Marmoush</v>
      </c>
      <c r="B421" t="str">
        <f>VLOOKUP(_xlfn.CONCAT('Players Full'!AK421,'Players Full'!BV421),'Players Summarised'!$A$1:$T$1000,20,0)</f>
        <v>MID</v>
      </c>
      <c r="C421" t="str">
        <f>VLOOKUP('Players Full'!CF421,Teams!$A$1:$G$21,6,0)</f>
        <v>Man City</v>
      </c>
      <c r="D421">
        <f>'Players Full'!BD421/10</f>
        <v>8.5</v>
      </c>
      <c r="E421" s="10">
        <f>IFERROR(VLOOKUP($A421,'Starting Lineups'!$A$2:$C$510,3,FALSE),0)</f>
        <v>0.8</v>
      </c>
      <c r="F421" s="5">
        <f>VLOOKUP(A421,'Score &amp; Assist'!$A$1:$G$2000,6,0)</f>
        <v>0.40184850311432585</v>
      </c>
      <c r="G421" s="5">
        <f t="shared" si="114"/>
        <v>0.05</v>
      </c>
      <c r="H421" s="5">
        <f t="shared" si="126"/>
        <v>0.01</v>
      </c>
      <c r="I421" s="5">
        <f>VLOOKUP(A421,'Score &amp; Assist'!$A$1:$G$2000,7,0)</f>
        <v>0.28011204481792717</v>
      </c>
      <c r="J421" s="5">
        <f>VLOOKUP(A421,'Yellow Card'!$C$1:$E$987,3,0)</f>
        <v>0.14652014652014653</v>
      </c>
      <c r="K421" s="5">
        <f>VLOOKUP(C421,'Team Clean Sheet'!$C$2:$F$21,4,0)</f>
        <v>0.375</v>
      </c>
      <c r="L421" s="5">
        <f>VLOOKUP(C421,'Team Total Goals'!$D$2:$N$21,10,0)</f>
        <v>0.27659574468085107</v>
      </c>
      <c r="M421" s="5">
        <f>VLOOKUP(C421,'Team Total Goals'!$D$2:$N$21,11,0)</f>
        <v>3.3526628007731783E-2</v>
      </c>
      <c r="N421" s="5" t="e">
        <f>VLOOKUP(A421,'Goalkeeper Saves'!$D$2:$N$15,10,0)</f>
        <v>#N/A</v>
      </c>
      <c r="O421" s="5" t="e">
        <f>VLOOKUP(A421,'Goalkeeper Saves'!$D$2:$N$15,11,0)</f>
        <v>#N/A</v>
      </c>
      <c r="P421" s="5">
        <f>IF(B421="DEF",IFERROR(VLOOKUP(A421,'Defensive Contribution - DEF'!A419:H917,8,FALSE),'Defensive Contribution - DEF'!K$2),0)</f>
        <v>0</v>
      </c>
      <c r="Q421" s="5">
        <f>IF(B421="MID",IFERROR(VLOOKUP(A421,'Defensive Contribution - MID'!A$2:I$500,9,FALSE),'Defensive Contribution - MID'!L$2),0)</f>
        <v>0.3857500506789166</v>
      </c>
      <c r="R421" s="22">
        <f t="shared" si="127"/>
        <v>4.9196468838904774</v>
      </c>
      <c r="S421" s="5">
        <f t="shared" si="115"/>
        <v>9.4680934002871808E-2</v>
      </c>
      <c r="T421" s="20">
        <f t="shared" si="116"/>
        <v>5.1090087518962211</v>
      </c>
      <c r="U421" s="3">
        <f>VLOOKUP($C421,'Team Fixtures'!$A$2:$Q$21,2,FALSE)</f>
        <v>0.87939146110891264</v>
      </c>
      <c r="V421" s="3">
        <f>VLOOKUP($C421,'Team Fixtures'!$A$2:$Q$21,4,FALSE)</f>
        <v>0.36350418029807341</v>
      </c>
      <c r="W421" s="3">
        <f>VLOOKUP($C421,'Team Fixtures'!$A$2:$Q$21,5,FALSE)</f>
        <v>0.51588728081083923</v>
      </c>
      <c r="X421" s="3" t="str">
        <f>VLOOKUP($C421,'Team Fixtures'!$A$2:$Q$21,6,FALSE)</f>
        <v>H</v>
      </c>
      <c r="Y421" s="25">
        <f t="shared" si="117"/>
        <v>1.4450436439662826</v>
      </c>
      <c r="Z421" s="3">
        <f>VLOOKUP($C421,'Team Fixtures'!$A$2:$Q$21,2,FALSE)</f>
        <v>0.87939146110891264</v>
      </c>
      <c r="AA421" s="3">
        <f>VLOOKUP($C421,'Team Fixtures'!$A$2:$Q$21,8,FALSE)</f>
        <v>0.17316017316017315</v>
      </c>
      <c r="AB421" s="3">
        <f>VLOOKUP($C421,'Team Fixtures'!$A$2:$Q$21,9,FALSE)</f>
        <v>0.70623128794873946</v>
      </c>
      <c r="AC421" s="3" t="str">
        <f>VLOOKUP($C421,'Team Fixtures'!$A$2:$Q$21,10,FALSE)</f>
        <v>A</v>
      </c>
      <c r="AD421" s="22">
        <f t="shared" si="128"/>
        <v>4.2460472458355163</v>
      </c>
      <c r="AE421" s="5">
        <f t="shared" si="118"/>
        <v>7.883652331654302E-2</v>
      </c>
      <c r="AF421" s="20">
        <f t="shared" si="119"/>
        <v>4.4037202924686021</v>
      </c>
      <c r="AG421" s="3">
        <f>VLOOKUP($C421,'Team Fixtures'!$A$2:$Q$21,2,FALSE)</f>
        <v>0.87939146110891264</v>
      </c>
      <c r="AH421" s="3">
        <f>VLOOKUP($C421,'Team Fixtures'!$A$2:$Q$21,12,FALSE)</f>
        <v>0.52910052910052907</v>
      </c>
      <c r="AI421" s="3">
        <f>VLOOKUP($C421,'Team Fixtures'!$A$2:$Q$21,13,FALSE)</f>
        <v>0.35029093200838357</v>
      </c>
      <c r="AJ421" s="3" t="str">
        <f>VLOOKUP($C421,'Team Fixtures'!$A$2:$Q$21,14,FALSE)</f>
        <v>A</v>
      </c>
      <c r="AK421" s="22">
        <f t="shared" si="129"/>
        <v>4.2383320056007765</v>
      </c>
      <c r="AL421" s="5">
        <f t="shared" si="120"/>
        <v>7.8655045435741464E-2</v>
      </c>
      <c r="AM421" s="20">
        <f t="shared" si="121"/>
        <v>4.3956420964722591</v>
      </c>
      <c r="AN421" s="3">
        <f>VLOOKUP($C421,'Team Fixtures'!$A$2:$Q$21,2,FALSE)</f>
        <v>0.87939146110891264</v>
      </c>
      <c r="AO421" s="3">
        <f>VLOOKUP($C421,'Team Fixtures'!$A$2:$Q$21,16,FALSE)</f>
        <v>0.88924458672357831</v>
      </c>
      <c r="AP421" s="3">
        <f>VLOOKUP($C421,'Team Fixtures'!$A$2:$Q$21,17,FALSE)</f>
        <v>-9.8531256146656698E-3</v>
      </c>
      <c r="AQ421" s="3" t="str">
        <f>VLOOKUP($C421,'Team Fixtures'!$A$2:$V$21,18,FALSE)</f>
        <v>A</v>
      </c>
      <c r="AR421" s="22">
        <f t="shared" si="130"/>
        <v>4.2305256473800696</v>
      </c>
      <c r="AS421" s="5">
        <f t="shared" si="122"/>
        <v>7.8471424277674007E-2</v>
      </c>
      <c r="AT421" s="20">
        <f t="shared" si="123"/>
        <v>4.3874684959354173</v>
      </c>
      <c r="AU421" s="3">
        <f>VLOOKUP($C421,'Team Fixtures'!$A$2:$Q$21,2,FALSE)</f>
        <v>0.87939146110891264</v>
      </c>
      <c r="AV421" s="3">
        <f>VLOOKUP($C421,'Team Fixtures'!$A$2:$V$21,20,FALSE)</f>
        <v>1.4214641080312722E-2</v>
      </c>
      <c r="AW421" s="3">
        <f>VLOOKUP($C421,'Team Fixtures'!$A$2:$V$21,21,FALSE)</f>
        <v>0.86517682002859997</v>
      </c>
      <c r="AX421" s="3" t="str">
        <f>VLOOKUP($C421,'Team Fixtures'!$A$2:$V$21,22,FALSE)</f>
        <v>H</v>
      </c>
      <c r="AY421" s="22">
        <f t="shared" si="131"/>
        <v>4.9272179633187356</v>
      </c>
      <c r="AZ421" s="5">
        <f t="shared" si="132"/>
        <v>9.4859020933183297E-2</v>
      </c>
      <c r="BA421" s="20">
        <f t="shared" si="124"/>
        <v>5.1169360051851021</v>
      </c>
      <c r="BB421" s="15">
        <f t="shared" si="125"/>
        <v>16.389002542863636</v>
      </c>
    </row>
    <row r="422" spans="1:54" x14ac:dyDescent="0.25">
      <c r="A422" t="str">
        <f>'Players Full'!CU422</f>
        <v>Phil Foden</v>
      </c>
      <c r="B422" t="str">
        <f>VLOOKUP(_xlfn.CONCAT('Players Full'!AK422,'Players Full'!BV422),'Players Summarised'!$A$1:$T$1000,20,0)</f>
        <v>MID</v>
      </c>
      <c r="C422" t="str">
        <f>VLOOKUP('Players Full'!CF422,Teams!$A$1:$G$21,6,0)</f>
        <v>Man City</v>
      </c>
      <c r="D422">
        <f>'Players Full'!BD422/10</f>
        <v>8</v>
      </c>
      <c r="E422" s="10">
        <f>IFERROR(VLOOKUP($A422,'Starting Lineups'!$A$2:$C$510,3,FALSE),0)</f>
        <v>0</v>
      </c>
      <c r="F422" s="5">
        <f>VLOOKUP(A422,'Score &amp; Assist'!$A$1:$G$2000,6,0)</f>
        <v>0.38095238095238093</v>
      </c>
      <c r="G422" s="5">
        <f t="shared" si="114"/>
        <v>0.05</v>
      </c>
      <c r="H422" s="5">
        <f t="shared" si="126"/>
        <v>0.01</v>
      </c>
      <c r="I422" s="5">
        <f>VLOOKUP(A422,'Score &amp; Assist'!$A$1:$G$2000,7,0)</f>
        <v>0.27210884353741494</v>
      </c>
      <c r="J422" s="5">
        <f>VLOOKUP(A422,'Yellow Card'!$C$1:$E$987,3,0)</f>
        <v>8.6580086580086577E-2</v>
      </c>
      <c r="K422" s="5">
        <f>VLOOKUP(C422,'Team Clean Sheet'!$C$2:$F$21,4,0)</f>
        <v>0.375</v>
      </c>
      <c r="L422" s="5">
        <f>VLOOKUP(C422,'Team Total Goals'!$D$2:$N$21,10,0)</f>
        <v>0.27659574468085107</v>
      </c>
      <c r="M422" s="5">
        <f>VLOOKUP(C422,'Team Total Goals'!$D$2:$N$21,11,0)</f>
        <v>3.3526628007731783E-2</v>
      </c>
      <c r="N422" s="5" t="e">
        <f>VLOOKUP(A422,'Goalkeeper Saves'!$D$2:$N$15,10,0)</f>
        <v>#N/A</v>
      </c>
      <c r="O422" s="5" t="e">
        <f>VLOOKUP(A422,'Goalkeeper Saves'!$D$2:$N$15,11,0)</f>
        <v>#N/A</v>
      </c>
      <c r="P422" s="5">
        <f>IF(B422="DEF",IFERROR(VLOOKUP(A422,'Defensive Contribution - DEF'!A420:H918,8,FALSE),'Defensive Contribution - DEF'!K$2),0)</f>
        <v>0</v>
      </c>
      <c r="Q422" s="5">
        <f>IF(B422="MID",IFERROR(VLOOKUP(A422,'Defensive Contribution - MID'!A$2:I$500,9,FALSE),'Defensive Contribution - MID'!L$2),0)</f>
        <v>0.3857500506789166</v>
      </c>
      <c r="R422" s="22">
        <f t="shared" si="127"/>
        <v>0</v>
      </c>
      <c r="S422" s="5">
        <f t="shared" si="115"/>
        <v>0</v>
      </c>
      <c r="T422" s="20">
        <f t="shared" si="116"/>
        <v>0</v>
      </c>
      <c r="U422" s="3">
        <f>VLOOKUP($C422,'Team Fixtures'!$A$2:$Q$21,2,FALSE)</f>
        <v>0.87939146110891264</v>
      </c>
      <c r="V422" s="3">
        <f>VLOOKUP($C422,'Team Fixtures'!$A$2:$Q$21,4,FALSE)</f>
        <v>0.36350418029807341</v>
      </c>
      <c r="W422" s="3">
        <f>VLOOKUP($C422,'Team Fixtures'!$A$2:$Q$21,5,FALSE)</f>
        <v>0.51588728081083923</v>
      </c>
      <c r="X422" s="3" t="str">
        <f>VLOOKUP($C422,'Team Fixtures'!$A$2:$Q$21,6,FALSE)</f>
        <v>H</v>
      </c>
      <c r="Y422" s="25">
        <f t="shared" si="117"/>
        <v>0</v>
      </c>
      <c r="Z422" s="3">
        <f>VLOOKUP($C422,'Team Fixtures'!$A$2:$Q$21,2,FALSE)</f>
        <v>0.87939146110891264</v>
      </c>
      <c r="AA422" s="3">
        <f>VLOOKUP($C422,'Team Fixtures'!$A$2:$Q$21,8,FALSE)</f>
        <v>0.17316017316017315</v>
      </c>
      <c r="AB422" s="3">
        <f>VLOOKUP($C422,'Team Fixtures'!$A$2:$Q$21,9,FALSE)</f>
        <v>0.70623128794873946</v>
      </c>
      <c r="AC422" s="3" t="str">
        <f>VLOOKUP($C422,'Team Fixtures'!$A$2:$Q$21,10,FALSE)</f>
        <v>A</v>
      </c>
      <c r="AD422" s="22">
        <f t="shared" si="128"/>
        <v>0</v>
      </c>
      <c r="AE422" s="5">
        <f t="shared" si="118"/>
        <v>0</v>
      </c>
      <c r="AF422" s="20">
        <f t="shared" si="119"/>
        <v>0</v>
      </c>
      <c r="AG422" s="3">
        <f>VLOOKUP($C422,'Team Fixtures'!$A$2:$Q$21,2,FALSE)</f>
        <v>0.87939146110891264</v>
      </c>
      <c r="AH422" s="3">
        <f>VLOOKUP($C422,'Team Fixtures'!$A$2:$Q$21,12,FALSE)</f>
        <v>0.52910052910052907</v>
      </c>
      <c r="AI422" s="3">
        <f>VLOOKUP($C422,'Team Fixtures'!$A$2:$Q$21,13,FALSE)</f>
        <v>0.35029093200838357</v>
      </c>
      <c r="AJ422" s="3" t="str">
        <f>VLOOKUP($C422,'Team Fixtures'!$A$2:$Q$21,14,FALSE)</f>
        <v>A</v>
      </c>
      <c r="AK422" s="22">
        <f t="shared" si="129"/>
        <v>0</v>
      </c>
      <c r="AL422" s="5">
        <f t="shared" si="120"/>
        <v>0</v>
      </c>
      <c r="AM422" s="20">
        <f t="shared" si="121"/>
        <v>0</v>
      </c>
      <c r="AN422" s="3">
        <f>VLOOKUP($C422,'Team Fixtures'!$A$2:$Q$21,2,FALSE)</f>
        <v>0.87939146110891264</v>
      </c>
      <c r="AO422" s="3">
        <f>VLOOKUP($C422,'Team Fixtures'!$A$2:$Q$21,16,FALSE)</f>
        <v>0.88924458672357831</v>
      </c>
      <c r="AP422" s="3">
        <f>VLOOKUP($C422,'Team Fixtures'!$A$2:$Q$21,17,FALSE)</f>
        <v>-9.8531256146656698E-3</v>
      </c>
      <c r="AQ422" s="3" t="str">
        <f>VLOOKUP($C422,'Team Fixtures'!$A$2:$V$21,18,FALSE)</f>
        <v>A</v>
      </c>
      <c r="AR422" s="22">
        <f t="shared" si="130"/>
        <v>0</v>
      </c>
      <c r="AS422" s="5">
        <f t="shared" si="122"/>
        <v>0</v>
      </c>
      <c r="AT422" s="20">
        <f t="shared" si="123"/>
        <v>0</v>
      </c>
      <c r="AU422" s="3">
        <f>VLOOKUP($C422,'Team Fixtures'!$A$2:$Q$21,2,FALSE)</f>
        <v>0.87939146110891264</v>
      </c>
      <c r="AV422" s="3">
        <f>VLOOKUP($C422,'Team Fixtures'!$A$2:$V$21,20,FALSE)</f>
        <v>1.4214641080312722E-2</v>
      </c>
      <c r="AW422" s="3">
        <f>VLOOKUP($C422,'Team Fixtures'!$A$2:$V$21,21,FALSE)</f>
        <v>0.86517682002859997</v>
      </c>
      <c r="AX422" s="3" t="str">
        <f>VLOOKUP($C422,'Team Fixtures'!$A$2:$V$21,22,FALSE)</f>
        <v>H</v>
      </c>
      <c r="AY422" s="22">
        <f t="shared" si="131"/>
        <v>0</v>
      </c>
      <c r="AZ422" s="5">
        <f t="shared" si="132"/>
        <v>0</v>
      </c>
      <c r="BA422" s="20">
        <f t="shared" si="124"/>
        <v>0</v>
      </c>
      <c r="BB422" s="15">
        <f t="shared" si="125"/>
        <v>0</v>
      </c>
    </row>
    <row r="423" spans="1:54" x14ac:dyDescent="0.25">
      <c r="A423" t="str">
        <f>'Players Full'!CU423</f>
        <v>Savinho</v>
      </c>
      <c r="B423" t="str">
        <f>VLOOKUP(_xlfn.CONCAT('Players Full'!AK423,'Players Full'!BV423),'Players Summarised'!$A$1:$T$1000,20,0)</f>
        <v>MID</v>
      </c>
      <c r="C423" t="str">
        <f>VLOOKUP('Players Full'!CF423,Teams!$A$1:$G$21,6,0)</f>
        <v>Man City</v>
      </c>
      <c r="D423">
        <f>'Players Full'!BD423/10</f>
        <v>7</v>
      </c>
      <c r="E423" s="10">
        <f>IFERROR(VLOOKUP($A423,'Starting Lineups'!$A$2:$C$510,3,FALSE),0)</f>
        <v>0</v>
      </c>
      <c r="F423" s="5">
        <f>VLOOKUP(A423,'Score &amp; Assist'!$A$1:$G$2000,6,0)</f>
        <v>0.25396825396825395</v>
      </c>
      <c r="G423" s="5">
        <f t="shared" si="114"/>
        <v>0.01</v>
      </c>
      <c r="H423" s="5">
        <f t="shared" si="126"/>
        <v>0</v>
      </c>
      <c r="I423" s="5">
        <f>VLOOKUP(A423,'Score &amp; Assist'!$A$1:$G$2000,7,0)</f>
        <v>0.25396825396825395</v>
      </c>
      <c r="J423" s="5">
        <f>VLOOKUP(A423,'Yellow Card'!$C$1:$E$987,3,0)</f>
        <v>0.11204481792717086</v>
      </c>
      <c r="K423" s="5">
        <f>VLOOKUP(C423,'Team Clean Sheet'!$C$2:$F$21,4,0)</f>
        <v>0.375</v>
      </c>
      <c r="L423" s="5">
        <f>VLOOKUP(C423,'Team Total Goals'!$D$2:$N$21,10,0)</f>
        <v>0.27659574468085107</v>
      </c>
      <c r="M423" s="5">
        <f>VLOOKUP(C423,'Team Total Goals'!$D$2:$N$21,11,0)</f>
        <v>3.3526628007731783E-2</v>
      </c>
      <c r="N423" s="5" t="e">
        <f>VLOOKUP(A423,'Goalkeeper Saves'!$D$2:$N$15,10,0)</f>
        <v>#N/A</v>
      </c>
      <c r="O423" s="5" t="e">
        <f>VLOOKUP(A423,'Goalkeeper Saves'!$D$2:$N$15,11,0)</f>
        <v>#N/A</v>
      </c>
      <c r="P423" s="5">
        <f>IF(B423="DEF",IFERROR(VLOOKUP(A423,'Defensive Contribution - DEF'!A421:H919,8,FALSE),'Defensive Contribution - DEF'!K$2),0)</f>
        <v>0</v>
      </c>
      <c r="Q423" s="5">
        <f>IF(B423="MID",IFERROR(VLOOKUP(A423,'Defensive Contribution - MID'!A$2:I$500,9,FALSE),'Defensive Contribution - MID'!L$2),0)</f>
        <v>0.3857500506789166</v>
      </c>
      <c r="R423" s="22">
        <f t="shared" si="127"/>
        <v>0</v>
      </c>
      <c r="S423" s="5">
        <f t="shared" si="115"/>
        <v>0</v>
      </c>
      <c r="T423" s="20">
        <f t="shared" si="116"/>
        <v>0</v>
      </c>
      <c r="U423" s="3">
        <f>VLOOKUP($C423,'Team Fixtures'!$A$2:$Q$21,2,FALSE)</f>
        <v>0.87939146110891264</v>
      </c>
      <c r="V423" s="3">
        <f>VLOOKUP($C423,'Team Fixtures'!$A$2:$Q$21,4,FALSE)</f>
        <v>0.36350418029807341</v>
      </c>
      <c r="W423" s="3">
        <f>VLOOKUP($C423,'Team Fixtures'!$A$2:$Q$21,5,FALSE)</f>
        <v>0.51588728081083923</v>
      </c>
      <c r="X423" s="3" t="str">
        <f>VLOOKUP($C423,'Team Fixtures'!$A$2:$Q$21,6,FALSE)</f>
        <v>H</v>
      </c>
      <c r="Y423" s="25">
        <f t="shared" si="117"/>
        <v>0</v>
      </c>
      <c r="Z423" s="3">
        <f>VLOOKUP($C423,'Team Fixtures'!$A$2:$Q$21,2,FALSE)</f>
        <v>0.87939146110891264</v>
      </c>
      <c r="AA423" s="3">
        <f>VLOOKUP($C423,'Team Fixtures'!$A$2:$Q$21,8,FALSE)</f>
        <v>0.17316017316017315</v>
      </c>
      <c r="AB423" s="3">
        <f>VLOOKUP($C423,'Team Fixtures'!$A$2:$Q$21,9,FALSE)</f>
        <v>0.70623128794873946</v>
      </c>
      <c r="AC423" s="3" t="str">
        <f>VLOOKUP($C423,'Team Fixtures'!$A$2:$Q$21,10,FALSE)</f>
        <v>A</v>
      </c>
      <c r="AD423" s="22">
        <f t="shared" si="128"/>
        <v>0</v>
      </c>
      <c r="AE423" s="5">
        <f t="shared" si="118"/>
        <v>0</v>
      </c>
      <c r="AF423" s="20">
        <f t="shared" si="119"/>
        <v>0</v>
      </c>
      <c r="AG423" s="3">
        <f>VLOOKUP($C423,'Team Fixtures'!$A$2:$Q$21,2,FALSE)</f>
        <v>0.87939146110891264</v>
      </c>
      <c r="AH423" s="3">
        <f>VLOOKUP($C423,'Team Fixtures'!$A$2:$Q$21,12,FALSE)</f>
        <v>0.52910052910052907</v>
      </c>
      <c r="AI423" s="3">
        <f>VLOOKUP($C423,'Team Fixtures'!$A$2:$Q$21,13,FALSE)</f>
        <v>0.35029093200838357</v>
      </c>
      <c r="AJ423" s="3" t="str">
        <f>VLOOKUP($C423,'Team Fixtures'!$A$2:$Q$21,14,FALSE)</f>
        <v>A</v>
      </c>
      <c r="AK423" s="22">
        <f t="shared" si="129"/>
        <v>0</v>
      </c>
      <c r="AL423" s="5">
        <f t="shared" si="120"/>
        <v>0</v>
      </c>
      <c r="AM423" s="20">
        <f t="shared" si="121"/>
        <v>0</v>
      </c>
      <c r="AN423" s="3">
        <f>VLOOKUP($C423,'Team Fixtures'!$A$2:$Q$21,2,FALSE)</f>
        <v>0.87939146110891264</v>
      </c>
      <c r="AO423" s="3">
        <f>VLOOKUP($C423,'Team Fixtures'!$A$2:$Q$21,16,FALSE)</f>
        <v>0.88924458672357831</v>
      </c>
      <c r="AP423" s="3">
        <f>VLOOKUP($C423,'Team Fixtures'!$A$2:$Q$21,17,FALSE)</f>
        <v>-9.8531256146656698E-3</v>
      </c>
      <c r="AQ423" s="3" t="str">
        <f>VLOOKUP($C423,'Team Fixtures'!$A$2:$V$21,18,FALSE)</f>
        <v>A</v>
      </c>
      <c r="AR423" s="22">
        <f t="shared" si="130"/>
        <v>0</v>
      </c>
      <c r="AS423" s="5">
        <f t="shared" si="122"/>
        <v>0</v>
      </c>
      <c r="AT423" s="20">
        <f t="shared" si="123"/>
        <v>0</v>
      </c>
      <c r="AU423" s="3">
        <f>VLOOKUP($C423,'Team Fixtures'!$A$2:$Q$21,2,FALSE)</f>
        <v>0.87939146110891264</v>
      </c>
      <c r="AV423" s="3">
        <f>VLOOKUP($C423,'Team Fixtures'!$A$2:$V$21,20,FALSE)</f>
        <v>1.4214641080312722E-2</v>
      </c>
      <c r="AW423" s="3">
        <f>VLOOKUP($C423,'Team Fixtures'!$A$2:$V$21,21,FALSE)</f>
        <v>0.86517682002859997</v>
      </c>
      <c r="AX423" s="3" t="str">
        <f>VLOOKUP($C423,'Team Fixtures'!$A$2:$V$21,22,FALSE)</f>
        <v>H</v>
      </c>
      <c r="AY423" s="22">
        <f t="shared" si="131"/>
        <v>0</v>
      </c>
      <c r="AZ423" s="5">
        <f t="shared" si="132"/>
        <v>0</v>
      </c>
      <c r="BA423" s="20">
        <f t="shared" si="124"/>
        <v>0</v>
      </c>
      <c r="BB423" s="15">
        <f t="shared" si="125"/>
        <v>0</v>
      </c>
    </row>
    <row r="424" spans="1:54" x14ac:dyDescent="0.25">
      <c r="A424" t="str">
        <f>'Players Full'!CU424</f>
        <v>Bernardo Silva</v>
      </c>
      <c r="B424" t="str">
        <f>VLOOKUP(_xlfn.CONCAT('Players Full'!AK424,'Players Full'!BV424),'Players Summarised'!$A$1:$T$1000,20,0)</f>
        <v>MID</v>
      </c>
      <c r="C424" t="str">
        <f>VLOOKUP('Players Full'!CF424,Teams!$A$1:$G$21,6,0)</f>
        <v>Man City</v>
      </c>
      <c r="D424">
        <f>'Players Full'!BD424/10</f>
        <v>6.5</v>
      </c>
      <c r="E424" s="10">
        <f>IFERROR(VLOOKUP($A424,'Starting Lineups'!$A$2:$C$510,3,FALSE),0)</f>
        <v>1</v>
      </c>
      <c r="F424" s="5">
        <f>VLOOKUP(A424,'Score &amp; Assist'!$A$1:$G$2000,6,0)</f>
        <v>0.23809523809523808</v>
      </c>
      <c r="G424" s="5">
        <f t="shared" si="114"/>
        <v>0.01</v>
      </c>
      <c r="H424" s="5">
        <f t="shared" si="126"/>
        <v>0</v>
      </c>
      <c r="I424" s="5">
        <f>VLOOKUP(A424,'Score &amp; Assist'!$A$1:$G$2000,7,0)</f>
        <v>0.21994941163532386</v>
      </c>
      <c r="J424" s="5">
        <f>VLOOKUP(A424,'Yellow Card'!$C$1:$E$987,3,0)</f>
        <v>0.20050125313283207</v>
      </c>
      <c r="K424" s="5">
        <f>VLOOKUP(C424,'Team Clean Sheet'!$C$2:$F$21,4,0)</f>
        <v>0.375</v>
      </c>
      <c r="L424" s="5">
        <f>VLOOKUP(C424,'Team Total Goals'!$D$2:$N$21,10,0)</f>
        <v>0.27659574468085107</v>
      </c>
      <c r="M424" s="5">
        <f>VLOOKUP(C424,'Team Total Goals'!$D$2:$N$21,11,0)</f>
        <v>3.3526628007731783E-2</v>
      </c>
      <c r="N424" s="5" t="e">
        <f>VLOOKUP(A424,'Goalkeeper Saves'!$D$2:$N$15,10,0)</f>
        <v>#N/A</v>
      </c>
      <c r="O424" s="5" t="e">
        <f>VLOOKUP(A424,'Goalkeeper Saves'!$D$2:$N$15,11,0)</f>
        <v>#N/A</v>
      </c>
      <c r="P424" s="5">
        <f>IF(B424="DEF",IFERROR(VLOOKUP(A424,'Defensive Contribution - DEF'!A422:H920,8,FALSE),'Defensive Contribution - DEF'!K$2),0)</f>
        <v>0</v>
      </c>
      <c r="Q424" s="5">
        <f>IF(B424="MID",IFERROR(VLOOKUP(A424,'Defensive Contribution - MID'!A$2:I$500,9,FALSE),'Defensive Contribution - MID'!L$2),0)</f>
        <v>0.3857500506789166</v>
      </c>
      <c r="R424" s="22">
        <f t="shared" si="127"/>
        <v>4.8463232736071626</v>
      </c>
      <c r="S424" s="5">
        <f t="shared" si="115"/>
        <v>9.2956216041787679E-2</v>
      </c>
      <c r="T424" s="20">
        <f t="shared" si="116"/>
        <v>5.0322357056907379</v>
      </c>
      <c r="U424" s="3">
        <f>VLOOKUP($C424,'Team Fixtures'!$A$2:$Q$21,2,FALSE)</f>
        <v>0.87939146110891264</v>
      </c>
      <c r="V424" s="3">
        <f>VLOOKUP($C424,'Team Fixtures'!$A$2:$Q$21,4,FALSE)</f>
        <v>0.36350418029807341</v>
      </c>
      <c r="W424" s="3">
        <f>VLOOKUP($C424,'Team Fixtures'!$A$2:$Q$21,5,FALSE)</f>
        <v>0.51588728081083923</v>
      </c>
      <c r="X424" s="3" t="str">
        <f>VLOOKUP($C424,'Team Fixtures'!$A$2:$Q$21,6,FALSE)</f>
        <v>H</v>
      </c>
      <c r="Y424" s="25">
        <f t="shared" si="117"/>
        <v>1.4235063630407916</v>
      </c>
      <c r="Z424" s="3">
        <f>VLOOKUP($C424,'Team Fixtures'!$A$2:$Q$21,2,FALSE)</f>
        <v>0.87939146110891264</v>
      </c>
      <c r="AA424" s="3">
        <f>VLOOKUP($C424,'Team Fixtures'!$A$2:$Q$21,8,FALSE)</f>
        <v>0.17316017316017315</v>
      </c>
      <c r="AB424" s="3">
        <f>VLOOKUP($C424,'Team Fixtures'!$A$2:$Q$21,9,FALSE)</f>
        <v>0.70623128794873946</v>
      </c>
      <c r="AC424" s="3" t="str">
        <f>VLOOKUP($C424,'Team Fixtures'!$A$2:$Q$21,10,FALSE)</f>
        <v>A</v>
      </c>
      <c r="AD424" s="22">
        <f t="shared" si="128"/>
        <v>4.1827631279209436</v>
      </c>
      <c r="AE424" s="5">
        <f t="shared" si="118"/>
        <v>7.7347954294956445E-2</v>
      </c>
      <c r="AF424" s="20">
        <f t="shared" si="119"/>
        <v>4.3374590365108565</v>
      </c>
      <c r="AG424" s="3">
        <f>VLOOKUP($C424,'Team Fixtures'!$A$2:$Q$21,2,FALSE)</f>
        <v>0.87939146110891264</v>
      </c>
      <c r="AH424" s="3">
        <f>VLOOKUP($C424,'Team Fixtures'!$A$2:$Q$21,12,FALSE)</f>
        <v>0.52910052910052907</v>
      </c>
      <c r="AI424" s="3">
        <f>VLOOKUP($C424,'Team Fixtures'!$A$2:$Q$21,13,FALSE)</f>
        <v>0.35029093200838357</v>
      </c>
      <c r="AJ424" s="3" t="str">
        <f>VLOOKUP($C424,'Team Fixtures'!$A$2:$Q$21,14,FALSE)</f>
        <v>A</v>
      </c>
      <c r="AK424" s="22">
        <f t="shared" si="129"/>
        <v>4.1751628774977823</v>
      </c>
      <c r="AL424" s="5">
        <f t="shared" si="120"/>
        <v>7.7169181204502835E-2</v>
      </c>
      <c r="AM424" s="20">
        <f t="shared" si="121"/>
        <v>4.3295012399067883</v>
      </c>
      <c r="AN424" s="3">
        <f>VLOOKUP($C424,'Team Fixtures'!$A$2:$Q$21,2,FALSE)</f>
        <v>0.87939146110891264</v>
      </c>
      <c r="AO424" s="3">
        <f>VLOOKUP($C424,'Team Fixtures'!$A$2:$Q$21,16,FALSE)</f>
        <v>0.88924458672357831</v>
      </c>
      <c r="AP424" s="3">
        <f>VLOOKUP($C424,'Team Fixtures'!$A$2:$Q$21,17,FALSE)</f>
        <v>-9.8531256146656698E-3</v>
      </c>
      <c r="AQ424" s="3" t="str">
        <f>VLOOKUP($C424,'Team Fixtures'!$A$2:$V$21,18,FALSE)</f>
        <v>A</v>
      </c>
      <c r="AR424" s="22">
        <f t="shared" si="130"/>
        <v>4.167472867133216</v>
      </c>
      <c r="AS424" s="5">
        <f t="shared" si="122"/>
        <v>7.698829678070751E-2</v>
      </c>
      <c r="AT424" s="20">
        <f t="shared" si="123"/>
        <v>4.3214494606946312</v>
      </c>
      <c r="AU424" s="3">
        <f>VLOOKUP($C424,'Team Fixtures'!$A$2:$Q$21,2,FALSE)</f>
        <v>0.87939146110891264</v>
      </c>
      <c r="AV424" s="3">
        <f>VLOOKUP($C424,'Team Fixtures'!$A$2:$V$21,20,FALSE)</f>
        <v>1.4214641080312722E-2</v>
      </c>
      <c r="AW424" s="3">
        <f>VLOOKUP($C424,'Team Fixtures'!$A$2:$V$21,21,FALSE)</f>
        <v>0.86517682002859997</v>
      </c>
      <c r="AX424" s="3" t="str">
        <f>VLOOKUP($C424,'Team Fixtures'!$A$2:$V$21,22,FALSE)</f>
        <v>H</v>
      </c>
      <c r="AY424" s="22">
        <f t="shared" si="131"/>
        <v>4.8537815118314631</v>
      </c>
      <c r="AZ424" s="5">
        <f t="shared" si="132"/>
        <v>9.3131648721299684E-2</v>
      </c>
      <c r="BA424" s="20">
        <f t="shared" si="124"/>
        <v>5.0400448092740628</v>
      </c>
      <c r="BB424" s="15">
        <f t="shared" si="125"/>
        <v>16.142541881751388</v>
      </c>
    </row>
    <row r="425" spans="1:54" x14ac:dyDescent="0.25">
      <c r="A425" t="str">
        <f>'Players Full'!CU425</f>
        <v>Rayan Cherki</v>
      </c>
      <c r="B425" t="str">
        <f>VLOOKUP(_xlfn.CONCAT('Players Full'!AK425,'Players Full'!BV425),'Players Summarised'!$A$1:$T$1000,20,0)</f>
        <v>MID</v>
      </c>
      <c r="C425" t="str">
        <f>VLOOKUP('Players Full'!CF425,Teams!$A$1:$G$21,6,0)</f>
        <v>Man City</v>
      </c>
      <c r="D425">
        <f>'Players Full'!BD425/10</f>
        <v>6.5</v>
      </c>
      <c r="E425" s="10">
        <f>IFERROR(VLOOKUP($A425,'Starting Lineups'!$A$2:$C$510,3,FALSE),0)</f>
        <v>0.8</v>
      </c>
      <c r="F425" s="5">
        <f>VLOOKUP(A425,'Score &amp; Assist'!$A$1:$G$2000,6,0)</f>
        <v>0.29304029304029305</v>
      </c>
      <c r="G425" s="5">
        <f t="shared" si="114"/>
        <v>0.01</v>
      </c>
      <c r="H425" s="5">
        <f t="shared" si="126"/>
        <v>0</v>
      </c>
      <c r="I425" s="5">
        <f>VLOOKUP(A425,'Score &amp; Assist'!$A$1:$G$2000,7,0)</f>
        <v>0.28011204481792717</v>
      </c>
      <c r="J425" s="5">
        <f>VLOOKUP(A425,'Yellow Card'!$C$1:$E$987,3,0)</f>
        <v>0.12698412698412698</v>
      </c>
      <c r="K425" s="5">
        <f>VLOOKUP(C425,'Team Clean Sheet'!$C$2:$F$21,4,0)</f>
        <v>0.375</v>
      </c>
      <c r="L425" s="5">
        <f>VLOOKUP(C425,'Team Total Goals'!$D$2:$N$21,10,0)</f>
        <v>0.27659574468085107</v>
      </c>
      <c r="M425" s="5">
        <f>VLOOKUP(C425,'Team Total Goals'!$D$2:$N$21,11,0)</f>
        <v>3.3526628007731783E-2</v>
      </c>
      <c r="N425" s="5" t="e">
        <f>VLOOKUP(A425,'Goalkeeper Saves'!$D$2:$N$15,10,0)</f>
        <v>#N/A</v>
      </c>
      <c r="O425" s="5" t="e">
        <f>VLOOKUP(A425,'Goalkeeper Saves'!$D$2:$N$15,11,0)</f>
        <v>#N/A</v>
      </c>
      <c r="P425" s="5">
        <f>IF(B425="DEF",IFERROR(VLOOKUP(A425,'Defensive Contribution - DEF'!A423:H921,8,FALSE),'Defensive Contribution - DEF'!K$2),0)</f>
        <v>0</v>
      </c>
      <c r="Q425" s="5">
        <f>IF(B425="MID",IFERROR(VLOOKUP(A425,'Defensive Contribution - MID'!A$2:I$500,9,FALSE),'Defensive Contribution - MID'!L$2),0)</f>
        <v>0.3857500506789166</v>
      </c>
      <c r="R425" s="22">
        <f t="shared" si="127"/>
        <v>4.3000428592231623</v>
      </c>
      <c r="S425" s="5">
        <f t="shared" si="115"/>
        <v>8.0106608134647234E-2</v>
      </c>
      <c r="T425" s="20">
        <f t="shared" si="116"/>
        <v>4.460256075492457</v>
      </c>
      <c r="U425" s="3">
        <f>VLOOKUP($C425,'Team Fixtures'!$A$2:$Q$21,2,FALSE)</f>
        <v>0.87939146110891264</v>
      </c>
      <c r="V425" s="3">
        <f>VLOOKUP($C425,'Team Fixtures'!$A$2:$Q$21,4,FALSE)</f>
        <v>0.36350418029807341</v>
      </c>
      <c r="W425" s="3">
        <f>VLOOKUP($C425,'Team Fixtures'!$A$2:$Q$21,5,FALSE)</f>
        <v>0.51588728081083923</v>
      </c>
      <c r="X425" s="3" t="str">
        <f>VLOOKUP($C425,'Team Fixtures'!$A$2:$Q$21,6,FALSE)</f>
        <v>H</v>
      </c>
      <c r="Y425" s="25">
        <f t="shared" si="117"/>
        <v>1.2630478872071347</v>
      </c>
      <c r="Z425" s="3">
        <f>VLOOKUP($C425,'Team Fixtures'!$A$2:$Q$21,2,FALSE)</f>
        <v>0.87939146110891264</v>
      </c>
      <c r="AA425" s="3">
        <f>VLOOKUP($C425,'Team Fixtures'!$A$2:$Q$21,8,FALSE)</f>
        <v>0.17316017316017315</v>
      </c>
      <c r="AB425" s="3">
        <f>VLOOKUP($C425,'Team Fixtures'!$A$2:$Q$21,9,FALSE)</f>
        <v>0.70623128794873946</v>
      </c>
      <c r="AC425" s="3" t="str">
        <f>VLOOKUP($C425,'Team Fixtures'!$A$2:$Q$21,10,FALSE)</f>
        <v>A</v>
      </c>
      <c r="AD425" s="22">
        <f t="shared" si="128"/>
        <v>3.7112796040638876</v>
      </c>
      <c r="AE425" s="5">
        <f t="shared" si="118"/>
        <v>6.625771884679077E-2</v>
      </c>
      <c r="AF425" s="20">
        <f t="shared" si="119"/>
        <v>3.8437950417574691</v>
      </c>
      <c r="AG425" s="3">
        <f>VLOOKUP($C425,'Team Fixtures'!$A$2:$Q$21,2,FALSE)</f>
        <v>0.87939146110891264</v>
      </c>
      <c r="AH425" s="3">
        <f>VLOOKUP($C425,'Team Fixtures'!$A$2:$Q$21,12,FALSE)</f>
        <v>0.52910052910052907</v>
      </c>
      <c r="AI425" s="3">
        <f>VLOOKUP($C425,'Team Fixtures'!$A$2:$Q$21,13,FALSE)</f>
        <v>0.35029093200838357</v>
      </c>
      <c r="AJ425" s="3" t="str">
        <f>VLOOKUP($C425,'Team Fixtures'!$A$2:$Q$21,14,FALSE)</f>
        <v>A</v>
      </c>
      <c r="AK425" s="22">
        <f t="shared" si="129"/>
        <v>3.7045360583457545</v>
      </c>
      <c r="AL425" s="5">
        <f t="shared" si="120"/>
        <v>6.6099097164408843E-2</v>
      </c>
      <c r="AM425" s="20">
        <f t="shared" si="121"/>
        <v>3.8367342526745722</v>
      </c>
      <c r="AN425" s="3">
        <f>VLOOKUP($C425,'Team Fixtures'!$A$2:$Q$21,2,FALSE)</f>
        <v>0.87939146110891264</v>
      </c>
      <c r="AO425" s="3">
        <f>VLOOKUP($C425,'Team Fixtures'!$A$2:$Q$21,16,FALSE)</f>
        <v>0.88924458672357831</v>
      </c>
      <c r="AP425" s="3">
        <f>VLOOKUP($C425,'Team Fixtures'!$A$2:$Q$21,17,FALSE)</f>
        <v>-9.8531256146656698E-3</v>
      </c>
      <c r="AQ425" s="3" t="str">
        <f>VLOOKUP($C425,'Team Fixtures'!$A$2:$V$21,18,FALSE)</f>
        <v>A</v>
      </c>
      <c r="AR425" s="22">
        <f t="shared" si="130"/>
        <v>3.6977128704796889</v>
      </c>
      <c r="AS425" s="5">
        <f t="shared" si="122"/>
        <v>6.593860213942325E-2</v>
      </c>
      <c r="AT425" s="20">
        <f t="shared" si="123"/>
        <v>3.8295900747585354</v>
      </c>
      <c r="AU425" s="3">
        <f>VLOOKUP($C425,'Team Fixtures'!$A$2:$Q$21,2,FALSE)</f>
        <v>0.87939146110891264</v>
      </c>
      <c r="AV425" s="3">
        <f>VLOOKUP($C425,'Team Fixtures'!$A$2:$V$21,20,FALSE)</f>
        <v>1.4214641080312722E-2</v>
      </c>
      <c r="AW425" s="3">
        <f>VLOOKUP($C425,'Team Fixtures'!$A$2:$V$21,21,FALSE)</f>
        <v>0.86517682002859997</v>
      </c>
      <c r="AX425" s="3" t="str">
        <f>VLOOKUP($C425,'Team Fixtures'!$A$2:$V$21,22,FALSE)</f>
        <v>H</v>
      </c>
      <c r="AY425" s="22">
        <f t="shared" si="131"/>
        <v>4.3066604004411504</v>
      </c>
      <c r="AZ425" s="5">
        <f t="shared" si="132"/>
        <v>8.026226593917675E-2</v>
      </c>
      <c r="BA425" s="20">
        <f t="shared" si="124"/>
        <v>4.4671849323195039</v>
      </c>
      <c r="BB425" s="15">
        <f t="shared" si="125"/>
        <v>14.306344351903503</v>
      </c>
    </row>
    <row r="426" spans="1:54" x14ac:dyDescent="0.25">
      <c r="A426" t="str">
        <f>'Players Full'!CU426</f>
        <v>Jeremy Doku</v>
      </c>
      <c r="B426" t="str">
        <f>VLOOKUP(_xlfn.CONCAT('Players Full'!AK426,'Players Full'!BV426),'Players Summarised'!$A$1:$T$1000,20,0)</f>
        <v>MID</v>
      </c>
      <c r="C426" t="str">
        <f>VLOOKUP('Players Full'!CF426,Teams!$A$1:$G$21,6,0)</f>
        <v>Man City</v>
      </c>
      <c r="D426">
        <f>'Players Full'!BD426/10</f>
        <v>6.5</v>
      </c>
      <c r="E426" s="10">
        <f>IFERROR(VLOOKUP($A426,'Starting Lineups'!$A$2:$C$510,3,FALSE),0)</f>
        <v>0.2</v>
      </c>
      <c r="F426" s="5">
        <f>VLOOKUP(A426,'Score &amp; Assist'!$A$1:$G$2000,6,0)</f>
        <v>0.25396825396825395</v>
      </c>
      <c r="G426" s="5">
        <f t="shared" si="114"/>
        <v>0.01</v>
      </c>
      <c r="H426" s="5">
        <f t="shared" si="126"/>
        <v>0</v>
      </c>
      <c r="I426" s="5">
        <f>VLOOKUP(A426,'Score &amp; Assist'!$A$1:$G$2000,7,0)</f>
        <v>0.21994941163532386</v>
      </c>
      <c r="J426" s="5">
        <f>VLOOKUP(A426,'Yellow Card'!$C$1:$E$987,3,0)</f>
        <v>0.11904761904761904</v>
      </c>
      <c r="K426" s="5">
        <f>VLOOKUP(C426,'Team Clean Sheet'!$C$2:$F$21,4,0)</f>
        <v>0.375</v>
      </c>
      <c r="L426" s="5">
        <f>VLOOKUP(C426,'Team Total Goals'!$D$2:$N$21,10,0)</f>
        <v>0.27659574468085107</v>
      </c>
      <c r="M426" s="5">
        <f>VLOOKUP(C426,'Team Total Goals'!$D$2:$N$21,11,0)</f>
        <v>3.3526628007731783E-2</v>
      </c>
      <c r="N426" s="5" t="e">
        <f>VLOOKUP(A426,'Goalkeeper Saves'!$D$2:$N$15,10,0)</f>
        <v>#N/A</v>
      </c>
      <c r="O426" s="5" t="e">
        <f>VLOOKUP(A426,'Goalkeeper Saves'!$D$2:$N$15,11,0)</f>
        <v>#N/A</v>
      </c>
      <c r="P426" s="5">
        <f>IF(B426="DEF",IFERROR(VLOOKUP(A426,'Defensive Contribution - DEF'!A424:H922,8,FALSE),'Defensive Contribution - DEF'!K$2),0)</f>
        <v>0</v>
      </c>
      <c r="Q426" s="5">
        <f>IF(B426="MID",IFERROR(VLOOKUP(A426,'Defensive Contribution - MID'!A$2:I$500,9,FALSE),'Defensive Contribution - MID'!L$2),0)</f>
        <v>0.3857500506789166</v>
      </c>
      <c r="R426" s="22">
        <f t="shared" si="127"/>
        <v>1.0014283974114908</v>
      </c>
      <c r="S426" s="5">
        <f t="shared" si="115"/>
        <v>2.5165987639130909E-3</v>
      </c>
      <c r="T426" s="20">
        <f t="shared" si="116"/>
        <v>1.006461594939317</v>
      </c>
      <c r="U426" s="3">
        <f>VLOOKUP($C426,'Team Fixtures'!$A$2:$Q$21,2,FALSE)</f>
        <v>0.87939146110891264</v>
      </c>
      <c r="V426" s="3">
        <f>VLOOKUP($C426,'Team Fixtures'!$A$2:$Q$21,4,FALSE)</f>
        <v>0.36350418029807341</v>
      </c>
      <c r="W426" s="3">
        <f>VLOOKUP($C426,'Team Fixtures'!$A$2:$Q$21,5,FALSE)</f>
        <v>0.51588728081083923</v>
      </c>
      <c r="X426" s="3" t="str">
        <f>VLOOKUP($C426,'Team Fixtures'!$A$2:$Q$21,6,FALSE)</f>
        <v>H</v>
      </c>
      <c r="Y426" s="25">
        <f t="shared" si="117"/>
        <v>0.29414870105929969</v>
      </c>
      <c r="Z426" s="3">
        <f>VLOOKUP($C426,'Team Fixtures'!$A$2:$Q$21,2,FALSE)</f>
        <v>0.87939146110891264</v>
      </c>
      <c r="AA426" s="3">
        <f>VLOOKUP($C426,'Team Fixtures'!$A$2:$Q$21,8,FALSE)</f>
        <v>0.17316017316017315</v>
      </c>
      <c r="AB426" s="3">
        <f>VLOOKUP($C426,'Team Fixtures'!$A$2:$Q$21,9,FALSE)</f>
        <v>0.70623128794873946</v>
      </c>
      <c r="AC426" s="3" t="str">
        <f>VLOOKUP($C426,'Team Fixtures'!$A$2:$Q$21,10,FALSE)</f>
        <v>A</v>
      </c>
      <c r="AD426" s="22">
        <f t="shared" si="128"/>
        <v>0.86431249825148981</v>
      </c>
      <c r="AE426" s="5">
        <f t="shared" si="118"/>
        <v>0</v>
      </c>
      <c r="AF426" s="20">
        <f t="shared" si="119"/>
        <v>0.86431249825148981</v>
      </c>
      <c r="AG426" s="3">
        <f>VLOOKUP($C426,'Team Fixtures'!$A$2:$Q$21,2,FALSE)</f>
        <v>0.87939146110891264</v>
      </c>
      <c r="AH426" s="3">
        <f>VLOOKUP($C426,'Team Fixtures'!$A$2:$Q$21,12,FALSE)</f>
        <v>0.52910052910052907</v>
      </c>
      <c r="AI426" s="3">
        <f>VLOOKUP($C426,'Team Fixtures'!$A$2:$Q$21,13,FALSE)</f>
        <v>0.35029093200838357</v>
      </c>
      <c r="AJ426" s="3" t="str">
        <f>VLOOKUP($C426,'Team Fixtures'!$A$2:$Q$21,14,FALSE)</f>
        <v>A</v>
      </c>
      <c r="AK426" s="22">
        <f t="shared" si="129"/>
        <v>0.86274200735117323</v>
      </c>
      <c r="AL426" s="5">
        <f t="shared" si="120"/>
        <v>0</v>
      </c>
      <c r="AM426" s="20">
        <f t="shared" si="121"/>
        <v>0.86274200735117323</v>
      </c>
      <c r="AN426" s="3">
        <f>VLOOKUP($C426,'Team Fixtures'!$A$2:$Q$21,2,FALSE)</f>
        <v>0.87939146110891264</v>
      </c>
      <c r="AO426" s="3">
        <f>VLOOKUP($C426,'Team Fixtures'!$A$2:$Q$21,16,FALSE)</f>
        <v>0.88924458672357831</v>
      </c>
      <c r="AP426" s="3">
        <f>VLOOKUP($C426,'Team Fixtures'!$A$2:$Q$21,17,FALSE)</f>
        <v>-9.8531256146656698E-3</v>
      </c>
      <c r="AQ426" s="3" t="str">
        <f>VLOOKUP($C426,'Team Fixtures'!$A$2:$V$21,18,FALSE)</f>
        <v>A</v>
      </c>
      <c r="AR426" s="22">
        <f t="shared" si="130"/>
        <v>0.86115296875001257</v>
      </c>
      <c r="AS426" s="5">
        <f t="shared" si="122"/>
        <v>0</v>
      </c>
      <c r="AT426" s="20">
        <f t="shared" si="123"/>
        <v>0.86115296875001257</v>
      </c>
      <c r="AU426" s="3">
        <f>VLOOKUP($C426,'Team Fixtures'!$A$2:$Q$21,2,FALSE)</f>
        <v>0.87939146110891264</v>
      </c>
      <c r="AV426" s="3">
        <f>VLOOKUP($C426,'Team Fixtures'!$A$2:$V$21,20,FALSE)</f>
        <v>1.4214641080312722E-2</v>
      </c>
      <c r="AW426" s="3">
        <f>VLOOKUP($C426,'Team Fixtures'!$A$2:$V$21,21,FALSE)</f>
        <v>0.86517682002859997</v>
      </c>
      <c r="AX426" s="3" t="str">
        <f>VLOOKUP($C426,'Team Fixtures'!$A$2:$V$21,22,FALSE)</f>
        <v>H</v>
      </c>
      <c r="AY426" s="22">
        <f t="shared" si="131"/>
        <v>1.0029695433753083</v>
      </c>
      <c r="AZ426" s="5">
        <f t="shared" si="132"/>
        <v>2.5528495992740048E-3</v>
      </c>
      <c r="BA426" s="20">
        <f t="shared" si="124"/>
        <v>1.0080752425738564</v>
      </c>
      <c r="BB426" s="15">
        <f t="shared" si="125"/>
        <v>3.2219108534409537</v>
      </c>
    </row>
    <row r="427" spans="1:54" x14ac:dyDescent="0.25">
      <c r="A427" t="str">
        <f>'Players Full'!CU427</f>
        <v>Jack Grealish</v>
      </c>
      <c r="B427" t="str">
        <f>VLOOKUP(_xlfn.CONCAT('Players Full'!AK427,'Players Full'!BV427),'Players Summarised'!$A$1:$T$1000,20,0)</f>
        <v>MID</v>
      </c>
      <c r="C427" t="str">
        <f>VLOOKUP('Players Full'!CF427,Teams!$A$1:$G$21,6,0)</f>
        <v>Man City</v>
      </c>
      <c r="D427">
        <f>'Players Full'!BD427/10</f>
        <v>6.5</v>
      </c>
      <c r="E427" s="10">
        <f>IFERROR(VLOOKUP($A427,'Starting Lineups'!$A$2:$C$510,3,FALSE),0)</f>
        <v>0</v>
      </c>
      <c r="F427" s="5">
        <f>VLOOKUP(A427,'Score &amp; Assist'!$A$1:$G$2000,6,0)</f>
        <v>0.19047619047619047</v>
      </c>
      <c r="G427" s="5">
        <f t="shared" si="114"/>
        <v>0.01</v>
      </c>
      <c r="H427" s="5">
        <f t="shared" si="126"/>
        <v>0</v>
      </c>
      <c r="I427" s="5">
        <f>VLOOKUP(A427,'Score &amp; Assist'!$A$1:$G$2000,7,0)</f>
        <v>0.14652014652014653</v>
      </c>
      <c r="J427" s="5">
        <f>VLOOKUP(A427,'Yellow Card'!$C$1:$E$987,3,0)</f>
        <v>0.21164021164021163</v>
      </c>
      <c r="K427" s="5">
        <f>VLOOKUP(C427,'Team Clean Sheet'!$C$2:$F$21,4,0)</f>
        <v>0.375</v>
      </c>
      <c r="L427" s="5">
        <f>VLOOKUP(C427,'Team Total Goals'!$D$2:$N$21,10,0)</f>
        <v>0.27659574468085107</v>
      </c>
      <c r="M427" s="5">
        <f>VLOOKUP(C427,'Team Total Goals'!$D$2:$N$21,11,0)</f>
        <v>3.3526628007731783E-2</v>
      </c>
      <c r="N427" s="5" t="e">
        <f>VLOOKUP(A427,'Goalkeeper Saves'!$D$2:$N$15,10,0)</f>
        <v>#N/A</v>
      </c>
      <c r="O427" s="5" t="e">
        <f>VLOOKUP(A427,'Goalkeeper Saves'!$D$2:$N$15,11,0)</f>
        <v>#N/A</v>
      </c>
      <c r="P427" s="5">
        <f>IF(B427="DEF",IFERROR(VLOOKUP(A427,'Defensive Contribution - DEF'!A425:H923,8,FALSE),'Defensive Contribution - DEF'!K$2),0)</f>
        <v>0</v>
      </c>
      <c r="Q427" s="5">
        <f>IF(B427="MID",IFERROR(VLOOKUP(A427,'Defensive Contribution - MID'!A$2:I$500,9,FALSE),'Defensive Contribution - MID'!L$2),0)</f>
        <v>0.3857500506789166</v>
      </c>
      <c r="R427" s="22">
        <f t="shared" si="127"/>
        <v>0</v>
      </c>
      <c r="S427" s="5">
        <f t="shared" si="115"/>
        <v>0</v>
      </c>
      <c r="T427" s="20">
        <f t="shared" si="116"/>
        <v>0</v>
      </c>
      <c r="U427" s="3">
        <f>VLOOKUP($C427,'Team Fixtures'!$A$2:$Q$21,2,FALSE)</f>
        <v>0.87939146110891264</v>
      </c>
      <c r="V427" s="3">
        <f>VLOOKUP($C427,'Team Fixtures'!$A$2:$Q$21,4,FALSE)</f>
        <v>0.36350418029807341</v>
      </c>
      <c r="W427" s="3">
        <f>VLOOKUP($C427,'Team Fixtures'!$A$2:$Q$21,5,FALSE)</f>
        <v>0.51588728081083923</v>
      </c>
      <c r="X427" s="3" t="str">
        <f>VLOOKUP($C427,'Team Fixtures'!$A$2:$Q$21,6,FALSE)</f>
        <v>H</v>
      </c>
      <c r="Y427" s="25">
        <f t="shared" si="117"/>
        <v>0</v>
      </c>
      <c r="Z427" s="3">
        <f>VLOOKUP($C427,'Team Fixtures'!$A$2:$Q$21,2,FALSE)</f>
        <v>0.87939146110891264</v>
      </c>
      <c r="AA427" s="3">
        <f>VLOOKUP($C427,'Team Fixtures'!$A$2:$Q$21,8,FALSE)</f>
        <v>0.17316017316017315</v>
      </c>
      <c r="AB427" s="3">
        <f>VLOOKUP($C427,'Team Fixtures'!$A$2:$Q$21,9,FALSE)</f>
        <v>0.70623128794873946</v>
      </c>
      <c r="AC427" s="3" t="str">
        <f>VLOOKUP($C427,'Team Fixtures'!$A$2:$Q$21,10,FALSE)</f>
        <v>A</v>
      </c>
      <c r="AD427" s="22">
        <f t="shared" si="128"/>
        <v>0</v>
      </c>
      <c r="AE427" s="5">
        <f t="shared" si="118"/>
        <v>0</v>
      </c>
      <c r="AF427" s="20">
        <f t="shared" si="119"/>
        <v>0</v>
      </c>
      <c r="AG427" s="3">
        <f>VLOOKUP($C427,'Team Fixtures'!$A$2:$Q$21,2,FALSE)</f>
        <v>0.87939146110891264</v>
      </c>
      <c r="AH427" s="3">
        <f>VLOOKUP($C427,'Team Fixtures'!$A$2:$Q$21,12,FALSE)</f>
        <v>0.52910052910052907</v>
      </c>
      <c r="AI427" s="3">
        <f>VLOOKUP($C427,'Team Fixtures'!$A$2:$Q$21,13,FALSE)</f>
        <v>0.35029093200838357</v>
      </c>
      <c r="AJ427" s="3" t="str">
        <f>VLOOKUP($C427,'Team Fixtures'!$A$2:$Q$21,14,FALSE)</f>
        <v>A</v>
      </c>
      <c r="AK427" s="22">
        <f t="shared" si="129"/>
        <v>0</v>
      </c>
      <c r="AL427" s="5">
        <f t="shared" si="120"/>
        <v>0</v>
      </c>
      <c r="AM427" s="20">
        <f t="shared" si="121"/>
        <v>0</v>
      </c>
      <c r="AN427" s="3">
        <f>VLOOKUP($C427,'Team Fixtures'!$A$2:$Q$21,2,FALSE)</f>
        <v>0.87939146110891264</v>
      </c>
      <c r="AO427" s="3">
        <f>VLOOKUP($C427,'Team Fixtures'!$A$2:$Q$21,16,FALSE)</f>
        <v>0.88924458672357831</v>
      </c>
      <c r="AP427" s="3">
        <f>VLOOKUP($C427,'Team Fixtures'!$A$2:$Q$21,17,FALSE)</f>
        <v>-9.8531256146656698E-3</v>
      </c>
      <c r="AQ427" s="3" t="str">
        <f>VLOOKUP($C427,'Team Fixtures'!$A$2:$V$21,18,FALSE)</f>
        <v>A</v>
      </c>
      <c r="AR427" s="22">
        <f t="shared" si="130"/>
        <v>0</v>
      </c>
      <c r="AS427" s="5">
        <f t="shared" si="122"/>
        <v>0</v>
      </c>
      <c r="AT427" s="20">
        <f t="shared" si="123"/>
        <v>0</v>
      </c>
      <c r="AU427" s="3">
        <f>VLOOKUP($C427,'Team Fixtures'!$A$2:$Q$21,2,FALSE)</f>
        <v>0.87939146110891264</v>
      </c>
      <c r="AV427" s="3">
        <f>VLOOKUP($C427,'Team Fixtures'!$A$2:$V$21,20,FALSE)</f>
        <v>1.4214641080312722E-2</v>
      </c>
      <c r="AW427" s="3">
        <f>VLOOKUP($C427,'Team Fixtures'!$A$2:$V$21,21,FALSE)</f>
        <v>0.86517682002859997</v>
      </c>
      <c r="AX427" s="3" t="str">
        <f>VLOOKUP($C427,'Team Fixtures'!$A$2:$V$21,22,FALSE)</f>
        <v>H</v>
      </c>
      <c r="AY427" s="22">
        <f t="shared" si="131"/>
        <v>0</v>
      </c>
      <c r="AZ427" s="5">
        <f t="shared" si="132"/>
        <v>0</v>
      </c>
      <c r="BA427" s="20">
        <f t="shared" si="124"/>
        <v>0</v>
      </c>
      <c r="BB427" s="15">
        <f t="shared" si="125"/>
        <v>0</v>
      </c>
    </row>
    <row r="428" spans="1:54" x14ac:dyDescent="0.25">
      <c r="A428" t="str">
        <f>'Players Full'!CU428</f>
        <v>Ilkay Gundogan</v>
      </c>
      <c r="B428" t="str">
        <f>VLOOKUP(_xlfn.CONCAT('Players Full'!AK428,'Players Full'!BV428),'Players Summarised'!$A$1:$T$1000,20,0)</f>
        <v>MID</v>
      </c>
      <c r="C428" t="str">
        <f>VLOOKUP('Players Full'!CF428,Teams!$A$1:$G$21,6,0)</f>
        <v>Man City</v>
      </c>
      <c r="D428">
        <f>'Players Full'!BD428/10</f>
        <v>6.5</v>
      </c>
      <c r="E428" s="10">
        <f>IFERROR(VLOOKUP($A428,'Starting Lineups'!$A$2:$C$510,3,FALSE),0)</f>
        <v>1</v>
      </c>
      <c r="F428" s="5">
        <f>VLOOKUP(A428,'Score &amp; Assist'!$A$1:$G$2000,6,0)</f>
        <v>0.19047619047619047</v>
      </c>
      <c r="G428" s="5">
        <f t="shared" si="114"/>
        <v>0.01</v>
      </c>
      <c r="H428" s="5">
        <f t="shared" si="126"/>
        <v>0</v>
      </c>
      <c r="I428" s="5">
        <f>VLOOKUP(A428,'Score &amp; Assist'!$A$1:$G$2000,7,0)</f>
        <v>0.15873015873015872</v>
      </c>
      <c r="J428" s="5">
        <f>VLOOKUP(A428,'Yellow Card'!$C$1:$E$987,3,0)</f>
        <v>0.14652014652014653</v>
      </c>
      <c r="K428" s="5">
        <f>VLOOKUP(C428,'Team Clean Sheet'!$C$2:$F$21,4,0)</f>
        <v>0.375</v>
      </c>
      <c r="L428" s="5">
        <f>VLOOKUP(C428,'Team Total Goals'!$D$2:$N$21,10,0)</f>
        <v>0.27659574468085107</v>
      </c>
      <c r="M428" s="5">
        <f>VLOOKUP(C428,'Team Total Goals'!$D$2:$N$21,11,0)</f>
        <v>3.3526628007731783E-2</v>
      </c>
      <c r="N428" s="5" t="e">
        <f>VLOOKUP(A428,'Goalkeeper Saves'!$D$2:$N$15,10,0)</f>
        <v>#N/A</v>
      </c>
      <c r="O428" s="5" t="e">
        <f>VLOOKUP(A428,'Goalkeeper Saves'!$D$2:$N$15,11,0)</f>
        <v>#N/A</v>
      </c>
      <c r="P428" s="5">
        <f>IF(B428="DEF",IFERROR(VLOOKUP(A428,'Defensive Contribution - DEF'!A426:H924,8,FALSE),'Defensive Contribution - DEF'!K$2),0)</f>
        <v>0</v>
      </c>
      <c r="Q428" s="5">
        <f>IF(B428="MID",IFERROR(VLOOKUP(A428,'Defensive Contribution - MID'!A$2:I$500,9,FALSE),'Defensive Contribution - MID'!L$2),0)</f>
        <v>8.0316038086659103E-2</v>
      </c>
      <c r="R428" s="22">
        <f t="shared" si="127"/>
        <v>3.8676833582246006</v>
      </c>
      <c r="S428" s="5">
        <f t="shared" si="115"/>
        <v>6.9936647952159064E-2</v>
      </c>
      <c r="T428" s="20">
        <f t="shared" si="116"/>
        <v>4.0075566541289191</v>
      </c>
      <c r="U428" s="3">
        <f>VLOOKUP($C428,'Team Fixtures'!$A$2:$Q$21,2,FALSE)</f>
        <v>0.87939146110891264</v>
      </c>
      <c r="V428" s="3">
        <f>VLOOKUP($C428,'Team Fixtures'!$A$2:$Q$21,4,FALSE)</f>
        <v>0.36350418029807341</v>
      </c>
      <c r="W428" s="3">
        <f>VLOOKUP($C428,'Team Fixtures'!$A$2:$Q$21,5,FALSE)</f>
        <v>0.51588728081083923</v>
      </c>
      <c r="X428" s="3" t="str">
        <f>VLOOKUP($C428,'Team Fixtures'!$A$2:$Q$21,6,FALSE)</f>
        <v>H</v>
      </c>
      <c r="Y428" s="25">
        <f t="shared" si="117"/>
        <v>1.1360513031896395</v>
      </c>
      <c r="Z428" s="3">
        <f>VLOOKUP($C428,'Team Fixtures'!$A$2:$Q$21,2,FALSE)</f>
        <v>0.87939146110891264</v>
      </c>
      <c r="AA428" s="3">
        <f>VLOOKUP($C428,'Team Fixtures'!$A$2:$Q$21,8,FALSE)</f>
        <v>0.17316017316017315</v>
      </c>
      <c r="AB428" s="3">
        <f>VLOOKUP($C428,'Team Fixtures'!$A$2:$Q$21,9,FALSE)</f>
        <v>0.70623128794873946</v>
      </c>
      <c r="AC428" s="3" t="str">
        <f>VLOOKUP($C428,'Team Fixtures'!$A$2:$Q$21,10,FALSE)</f>
        <v>A</v>
      </c>
      <c r="AD428" s="22">
        <f t="shared" si="128"/>
        <v>3.33811890538911</v>
      </c>
      <c r="AE428" s="5">
        <f t="shared" si="118"/>
        <v>5.7480232892562655E-2</v>
      </c>
      <c r="AF428" s="20">
        <f t="shared" si="119"/>
        <v>3.4530793711742351</v>
      </c>
      <c r="AG428" s="3">
        <f>VLOOKUP($C428,'Team Fixtures'!$A$2:$Q$21,2,FALSE)</f>
        <v>0.87939146110891264</v>
      </c>
      <c r="AH428" s="3">
        <f>VLOOKUP($C428,'Team Fixtures'!$A$2:$Q$21,12,FALSE)</f>
        <v>0.52910052910052907</v>
      </c>
      <c r="AI428" s="3">
        <f>VLOOKUP($C428,'Team Fixtures'!$A$2:$Q$21,13,FALSE)</f>
        <v>0.35029093200838357</v>
      </c>
      <c r="AJ428" s="3" t="str">
        <f>VLOOKUP($C428,'Team Fixtures'!$A$2:$Q$21,14,FALSE)</f>
        <v>A</v>
      </c>
      <c r="AK428" s="22">
        <f t="shared" si="129"/>
        <v>3.3320534078107529</v>
      </c>
      <c r="AL428" s="5">
        <f t="shared" si="120"/>
        <v>5.7337560258524531E-2</v>
      </c>
      <c r="AM428" s="20">
        <f t="shared" si="121"/>
        <v>3.4467285283278017</v>
      </c>
      <c r="AN428" s="3">
        <f>VLOOKUP($C428,'Team Fixtures'!$A$2:$Q$21,2,FALSE)</f>
        <v>0.87939146110891264</v>
      </c>
      <c r="AO428" s="3">
        <f>VLOOKUP($C428,'Team Fixtures'!$A$2:$Q$21,16,FALSE)</f>
        <v>0.88924458672357831</v>
      </c>
      <c r="AP428" s="3">
        <f>VLOOKUP($C428,'Team Fixtures'!$A$2:$Q$21,17,FALSE)</f>
        <v>-9.8531256146656698E-3</v>
      </c>
      <c r="AQ428" s="3" t="str">
        <f>VLOOKUP($C428,'Team Fixtures'!$A$2:$V$21,18,FALSE)</f>
        <v>A</v>
      </c>
      <c r="AR428" s="22">
        <f t="shared" si="130"/>
        <v>3.3259162759207728</v>
      </c>
      <c r="AS428" s="5">
        <f t="shared" si="122"/>
        <v>5.7193202642208424E-2</v>
      </c>
      <c r="AT428" s="20">
        <f t="shared" si="123"/>
        <v>3.4403026812051896</v>
      </c>
      <c r="AU428" s="3">
        <f>VLOOKUP($C428,'Team Fixtures'!$A$2:$Q$21,2,FALSE)</f>
        <v>0.87939146110891264</v>
      </c>
      <c r="AV428" s="3">
        <f>VLOOKUP($C428,'Team Fixtures'!$A$2:$V$21,20,FALSE)</f>
        <v>1.4214641080312722E-2</v>
      </c>
      <c r="AW428" s="3">
        <f>VLOOKUP($C428,'Team Fixtures'!$A$2:$V$21,21,FALSE)</f>
        <v>0.86517682002859997</v>
      </c>
      <c r="AX428" s="3" t="str">
        <f>VLOOKUP($C428,'Team Fixtures'!$A$2:$V$21,22,FALSE)</f>
        <v>H</v>
      </c>
      <c r="AY428" s="22">
        <f t="shared" si="131"/>
        <v>3.8736355207678836</v>
      </c>
      <c r="AZ428" s="5">
        <f t="shared" si="132"/>
        <v>7.0076654719502168E-2</v>
      </c>
      <c r="BA428" s="20">
        <f t="shared" si="124"/>
        <v>4.013788830206888</v>
      </c>
      <c r="BB428" s="15">
        <f t="shared" si="125"/>
        <v>12.85306609620209</v>
      </c>
    </row>
    <row r="429" spans="1:54" x14ac:dyDescent="0.25">
      <c r="A429" t="str">
        <f>'Players Full'!CU429</f>
        <v>Rodrigo 'Rodri' Hernandez Cascante</v>
      </c>
      <c r="B429" t="str">
        <f>VLOOKUP(_xlfn.CONCAT('Players Full'!AK429,'Players Full'!BV429),'Players Summarised'!$A$1:$T$1000,20,0)</f>
        <v>MID</v>
      </c>
      <c r="C429" t="str">
        <f>VLOOKUP('Players Full'!CF429,Teams!$A$1:$G$21,6,0)</f>
        <v>Man City</v>
      </c>
      <c r="D429">
        <f>'Players Full'!BD429/10</f>
        <v>6.5</v>
      </c>
      <c r="E429" s="10">
        <f>IFERROR(VLOOKUP($A429,'Starting Lineups'!$A$2:$C$510,3,FALSE),0)</f>
        <v>0</v>
      </c>
      <c r="F429" s="5" t="e">
        <f>VLOOKUP(A429,'Score &amp; Assist'!$A$1:$G$2000,6,0)</f>
        <v>#N/A</v>
      </c>
      <c r="G429" s="5" t="e">
        <f t="shared" si="114"/>
        <v>#N/A</v>
      </c>
      <c r="H429" s="5" t="e">
        <f t="shared" si="126"/>
        <v>#N/A</v>
      </c>
      <c r="I429" s="5" t="e">
        <f>VLOOKUP(A429,'Score &amp; Assist'!$A$1:$G$2000,7,0)</f>
        <v>#N/A</v>
      </c>
      <c r="J429" s="5" t="e">
        <f>VLOOKUP(A429,'Yellow Card'!$C$1:$E$987,3,0)</f>
        <v>#N/A</v>
      </c>
      <c r="K429" s="5">
        <f>VLOOKUP(C429,'Team Clean Sheet'!$C$2:$F$21,4,0)</f>
        <v>0.375</v>
      </c>
      <c r="L429" s="5">
        <f>VLOOKUP(C429,'Team Total Goals'!$D$2:$N$21,10,0)</f>
        <v>0.27659574468085107</v>
      </c>
      <c r="M429" s="5">
        <f>VLOOKUP(C429,'Team Total Goals'!$D$2:$N$21,11,0)</f>
        <v>3.3526628007731783E-2</v>
      </c>
      <c r="N429" s="5" t="e">
        <f>VLOOKUP(A429,'Goalkeeper Saves'!$D$2:$N$15,10,0)</f>
        <v>#N/A</v>
      </c>
      <c r="O429" s="5" t="e">
        <f>VLOOKUP(A429,'Goalkeeper Saves'!$D$2:$N$15,11,0)</f>
        <v>#N/A</v>
      </c>
      <c r="P429" s="5">
        <f>IF(B429="DEF",IFERROR(VLOOKUP(A429,'Defensive Contribution - DEF'!A427:H925,8,FALSE),'Defensive Contribution - DEF'!K$2),0)</f>
        <v>0</v>
      </c>
      <c r="Q429" s="5">
        <f>IF(B429="MID",IFERROR(VLOOKUP(A429,'Defensive Contribution - MID'!A$2:I$500,9,FALSE),'Defensive Contribution - MID'!L$2),0)</f>
        <v>0.3857500506789166</v>
      </c>
      <c r="R429" s="22">
        <f t="shared" si="127"/>
        <v>0</v>
      </c>
      <c r="S429" s="5">
        <f t="shared" si="115"/>
        <v>0</v>
      </c>
      <c r="T429" s="20">
        <f t="shared" si="116"/>
        <v>0</v>
      </c>
      <c r="U429" s="3">
        <f>VLOOKUP($C429,'Team Fixtures'!$A$2:$Q$21,2,FALSE)</f>
        <v>0.87939146110891264</v>
      </c>
      <c r="V429" s="3">
        <f>VLOOKUP($C429,'Team Fixtures'!$A$2:$Q$21,4,FALSE)</f>
        <v>0.36350418029807341</v>
      </c>
      <c r="W429" s="3">
        <f>VLOOKUP($C429,'Team Fixtures'!$A$2:$Q$21,5,FALSE)</f>
        <v>0.51588728081083923</v>
      </c>
      <c r="X429" s="3" t="str">
        <f>VLOOKUP($C429,'Team Fixtures'!$A$2:$Q$21,6,FALSE)</f>
        <v>H</v>
      </c>
      <c r="Y429" s="25">
        <f t="shared" si="117"/>
        <v>0</v>
      </c>
      <c r="Z429" s="3">
        <f>VLOOKUP($C429,'Team Fixtures'!$A$2:$Q$21,2,FALSE)</f>
        <v>0.87939146110891264</v>
      </c>
      <c r="AA429" s="3">
        <f>VLOOKUP($C429,'Team Fixtures'!$A$2:$Q$21,8,FALSE)</f>
        <v>0.17316017316017315</v>
      </c>
      <c r="AB429" s="3">
        <f>VLOOKUP($C429,'Team Fixtures'!$A$2:$Q$21,9,FALSE)</f>
        <v>0.70623128794873946</v>
      </c>
      <c r="AC429" s="3" t="str">
        <f>VLOOKUP($C429,'Team Fixtures'!$A$2:$Q$21,10,FALSE)</f>
        <v>A</v>
      </c>
      <c r="AD429" s="22">
        <f t="shared" si="128"/>
        <v>0</v>
      </c>
      <c r="AE429" s="5">
        <f t="shared" si="118"/>
        <v>0</v>
      </c>
      <c r="AF429" s="20">
        <f t="shared" si="119"/>
        <v>0</v>
      </c>
      <c r="AG429" s="3">
        <f>VLOOKUP($C429,'Team Fixtures'!$A$2:$Q$21,2,FALSE)</f>
        <v>0.87939146110891264</v>
      </c>
      <c r="AH429" s="3">
        <f>VLOOKUP($C429,'Team Fixtures'!$A$2:$Q$21,12,FALSE)</f>
        <v>0.52910052910052907</v>
      </c>
      <c r="AI429" s="3">
        <f>VLOOKUP($C429,'Team Fixtures'!$A$2:$Q$21,13,FALSE)</f>
        <v>0.35029093200838357</v>
      </c>
      <c r="AJ429" s="3" t="str">
        <f>VLOOKUP($C429,'Team Fixtures'!$A$2:$Q$21,14,FALSE)</f>
        <v>A</v>
      </c>
      <c r="AK429" s="22">
        <f t="shared" si="129"/>
        <v>0</v>
      </c>
      <c r="AL429" s="5">
        <f t="shared" si="120"/>
        <v>0</v>
      </c>
      <c r="AM429" s="20">
        <f t="shared" si="121"/>
        <v>0</v>
      </c>
      <c r="AN429" s="3">
        <f>VLOOKUP($C429,'Team Fixtures'!$A$2:$Q$21,2,FALSE)</f>
        <v>0.87939146110891264</v>
      </c>
      <c r="AO429" s="3">
        <f>VLOOKUP($C429,'Team Fixtures'!$A$2:$Q$21,16,FALSE)</f>
        <v>0.88924458672357831</v>
      </c>
      <c r="AP429" s="3">
        <f>VLOOKUP($C429,'Team Fixtures'!$A$2:$Q$21,17,FALSE)</f>
        <v>-9.8531256146656698E-3</v>
      </c>
      <c r="AQ429" s="3" t="str">
        <f>VLOOKUP($C429,'Team Fixtures'!$A$2:$V$21,18,FALSE)</f>
        <v>A</v>
      </c>
      <c r="AR429" s="22">
        <f t="shared" si="130"/>
        <v>0</v>
      </c>
      <c r="AS429" s="5">
        <f t="shared" si="122"/>
        <v>0</v>
      </c>
      <c r="AT429" s="20">
        <f t="shared" si="123"/>
        <v>0</v>
      </c>
      <c r="AU429" s="3">
        <f>VLOOKUP($C429,'Team Fixtures'!$A$2:$Q$21,2,FALSE)</f>
        <v>0.87939146110891264</v>
      </c>
      <c r="AV429" s="3">
        <f>VLOOKUP($C429,'Team Fixtures'!$A$2:$V$21,20,FALSE)</f>
        <v>1.4214641080312722E-2</v>
      </c>
      <c r="AW429" s="3">
        <f>VLOOKUP($C429,'Team Fixtures'!$A$2:$V$21,21,FALSE)</f>
        <v>0.86517682002859997</v>
      </c>
      <c r="AX429" s="3" t="str">
        <f>VLOOKUP($C429,'Team Fixtures'!$A$2:$V$21,22,FALSE)</f>
        <v>H</v>
      </c>
      <c r="AY429" s="22">
        <f t="shared" si="131"/>
        <v>0</v>
      </c>
      <c r="AZ429" s="5">
        <f t="shared" si="132"/>
        <v>0</v>
      </c>
      <c r="BA429" s="20">
        <f t="shared" si="124"/>
        <v>0</v>
      </c>
      <c r="BB429" s="15">
        <f t="shared" si="125"/>
        <v>0</v>
      </c>
    </row>
    <row r="430" spans="1:54" x14ac:dyDescent="0.25">
      <c r="A430" t="str">
        <f>'Players Full'!CU430</f>
        <v>Mateo KovaÄiÄ‡</v>
      </c>
      <c r="B430" t="str">
        <f>VLOOKUP(_xlfn.CONCAT('Players Full'!AK430,'Players Full'!BV430),'Players Summarised'!$A$1:$T$1000,20,0)</f>
        <v>MID</v>
      </c>
      <c r="C430" t="str">
        <f>VLOOKUP('Players Full'!CF430,Teams!$A$1:$G$21,6,0)</f>
        <v>Man City</v>
      </c>
      <c r="D430">
        <f>'Players Full'!BD430/10</f>
        <v>6</v>
      </c>
      <c r="E430" s="10">
        <f>IFERROR(VLOOKUP($A430,'Starting Lineups'!$A$2:$C$510,3,FALSE),0)</f>
        <v>0</v>
      </c>
      <c r="F430" s="5" t="e">
        <f>VLOOKUP(A430,'Score &amp; Assist'!$A$1:$G$2000,6,0)</f>
        <v>#N/A</v>
      </c>
      <c r="G430" s="5" t="e">
        <f t="shared" si="114"/>
        <v>#N/A</v>
      </c>
      <c r="H430" s="5" t="e">
        <f t="shared" si="126"/>
        <v>#N/A</v>
      </c>
      <c r="I430" s="5" t="e">
        <f>VLOOKUP(A430,'Score &amp; Assist'!$A$1:$G$2000,7,0)</f>
        <v>#N/A</v>
      </c>
      <c r="J430" s="5" t="e">
        <f>VLOOKUP(A430,'Yellow Card'!$C$1:$E$987,3,0)</f>
        <v>#N/A</v>
      </c>
      <c r="K430" s="5">
        <f>VLOOKUP(C430,'Team Clean Sheet'!$C$2:$F$21,4,0)</f>
        <v>0.375</v>
      </c>
      <c r="L430" s="5">
        <f>VLOOKUP(C430,'Team Total Goals'!$D$2:$N$21,10,0)</f>
        <v>0.27659574468085107</v>
      </c>
      <c r="M430" s="5">
        <f>VLOOKUP(C430,'Team Total Goals'!$D$2:$N$21,11,0)</f>
        <v>3.3526628007731783E-2</v>
      </c>
      <c r="N430" s="5" t="e">
        <f>VLOOKUP(A430,'Goalkeeper Saves'!$D$2:$N$15,10,0)</f>
        <v>#N/A</v>
      </c>
      <c r="O430" s="5" t="e">
        <f>VLOOKUP(A430,'Goalkeeper Saves'!$D$2:$N$15,11,0)</f>
        <v>#N/A</v>
      </c>
      <c r="P430" s="5">
        <f>IF(B430="DEF",IFERROR(VLOOKUP(A430,'Defensive Contribution - DEF'!A428:H926,8,FALSE),'Defensive Contribution - DEF'!K$2),0)</f>
        <v>0</v>
      </c>
      <c r="Q430" s="5">
        <f>IF(B430="MID",IFERROR(VLOOKUP(A430,'Defensive Contribution - MID'!A$2:I$500,9,FALSE),'Defensive Contribution - MID'!L$2),0)</f>
        <v>0.3857500506789166</v>
      </c>
      <c r="R430" s="22">
        <f t="shared" si="127"/>
        <v>0</v>
      </c>
      <c r="S430" s="5">
        <f t="shared" si="115"/>
        <v>0</v>
      </c>
      <c r="T430" s="20">
        <f t="shared" si="116"/>
        <v>0</v>
      </c>
      <c r="U430" s="3">
        <f>VLOOKUP($C430,'Team Fixtures'!$A$2:$Q$21,2,FALSE)</f>
        <v>0.87939146110891264</v>
      </c>
      <c r="V430" s="3">
        <f>VLOOKUP($C430,'Team Fixtures'!$A$2:$Q$21,4,FALSE)</f>
        <v>0.36350418029807341</v>
      </c>
      <c r="W430" s="3">
        <f>VLOOKUP($C430,'Team Fixtures'!$A$2:$Q$21,5,FALSE)</f>
        <v>0.51588728081083923</v>
      </c>
      <c r="X430" s="3" t="str">
        <f>VLOOKUP($C430,'Team Fixtures'!$A$2:$Q$21,6,FALSE)</f>
        <v>H</v>
      </c>
      <c r="Y430" s="25">
        <f t="shared" si="117"/>
        <v>0</v>
      </c>
      <c r="Z430" s="3">
        <f>VLOOKUP($C430,'Team Fixtures'!$A$2:$Q$21,2,FALSE)</f>
        <v>0.87939146110891264</v>
      </c>
      <c r="AA430" s="3">
        <f>VLOOKUP($C430,'Team Fixtures'!$A$2:$Q$21,8,FALSE)</f>
        <v>0.17316017316017315</v>
      </c>
      <c r="AB430" s="3">
        <f>VLOOKUP($C430,'Team Fixtures'!$A$2:$Q$21,9,FALSE)</f>
        <v>0.70623128794873946</v>
      </c>
      <c r="AC430" s="3" t="str">
        <f>VLOOKUP($C430,'Team Fixtures'!$A$2:$Q$21,10,FALSE)</f>
        <v>A</v>
      </c>
      <c r="AD430" s="22">
        <f t="shared" si="128"/>
        <v>0</v>
      </c>
      <c r="AE430" s="5">
        <f t="shared" si="118"/>
        <v>0</v>
      </c>
      <c r="AF430" s="20">
        <f t="shared" si="119"/>
        <v>0</v>
      </c>
      <c r="AG430" s="3">
        <f>VLOOKUP($C430,'Team Fixtures'!$A$2:$Q$21,2,FALSE)</f>
        <v>0.87939146110891264</v>
      </c>
      <c r="AH430" s="3">
        <f>VLOOKUP($C430,'Team Fixtures'!$A$2:$Q$21,12,FALSE)</f>
        <v>0.52910052910052907</v>
      </c>
      <c r="AI430" s="3">
        <f>VLOOKUP($C430,'Team Fixtures'!$A$2:$Q$21,13,FALSE)</f>
        <v>0.35029093200838357</v>
      </c>
      <c r="AJ430" s="3" t="str">
        <f>VLOOKUP($C430,'Team Fixtures'!$A$2:$Q$21,14,FALSE)</f>
        <v>A</v>
      </c>
      <c r="AK430" s="22">
        <f t="shared" si="129"/>
        <v>0</v>
      </c>
      <c r="AL430" s="5">
        <f t="shared" si="120"/>
        <v>0</v>
      </c>
      <c r="AM430" s="20">
        <f t="shared" si="121"/>
        <v>0</v>
      </c>
      <c r="AN430" s="3">
        <f>VLOOKUP($C430,'Team Fixtures'!$A$2:$Q$21,2,FALSE)</f>
        <v>0.87939146110891264</v>
      </c>
      <c r="AO430" s="3">
        <f>VLOOKUP($C430,'Team Fixtures'!$A$2:$Q$21,16,FALSE)</f>
        <v>0.88924458672357831</v>
      </c>
      <c r="AP430" s="3">
        <f>VLOOKUP($C430,'Team Fixtures'!$A$2:$Q$21,17,FALSE)</f>
        <v>-9.8531256146656698E-3</v>
      </c>
      <c r="AQ430" s="3" t="str">
        <f>VLOOKUP($C430,'Team Fixtures'!$A$2:$V$21,18,FALSE)</f>
        <v>A</v>
      </c>
      <c r="AR430" s="22">
        <f t="shared" si="130"/>
        <v>0</v>
      </c>
      <c r="AS430" s="5">
        <f t="shared" si="122"/>
        <v>0</v>
      </c>
      <c r="AT430" s="20">
        <f t="shared" si="123"/>
        <v>0</v>
      </c>
      <c r="AU430" s="3">
        <f>VLOOKUP($C430,'Team Fixtures'!$A$2:$Q$21,2,FALSE)</f>
        <v>0.87939146110891264</v>
      </c>
      <c r="AV430" s="3">
        <f>VLOOKUP($C430,'Team Fixtures'!$A$2:$V$21,20,FALSE)</f>
        <v>1.4214641080312722E-2</v>
      </c>
      <c r="AW430" s="3">
        <f>VLOOKUP($C430,'Team Fixtures'!$A$2:$V$21,21,FALSE)</f>
        <v>0.86517682002859997</v>
      </c>
      <c r="AX430" s="3" t="str">
        <f>VLOOKUP($C430,'Team Fixtures'!$A$2:$V$21,22,FALSE)</f>
        <v>H</v>
      </c>
      <c r="AY430" s="22">
        <f t="shared" si="131"/>
        <v>0</v>
      </c>
      <c r="AZ430" s="5">
        <f t="shared" si="132"/>
        <v>0</v>
      </c>
      <c r="BA430" s="20">
        <f t="shared" si="124"/>
        <v>0</v>
      </c>
      <c r="BB430" s="15">
        <f t="shared" si="125"/>
        <v>0</v>
      </c>
    </row>
    <row r="431" spans="1:54" x14ac:dyDescent="0.25">
      <c r="A431" t="str">
        <f>'Players Full'!CU431</f>
        <v>Nico GonzÃ¡lez Iglesias</v>
      </c>
      <c r="B431" t="str">
        <f>VLOOKUP(_xlfn.CONCAT('Players Full'!AK431,'Players Full'!BV431),'Players Summarised'!$A$1:$T$1000,20,0)</f>
        <v>MID</v>
      </c>
      <c r="C431" t="str">
        <f>VLOOKUP('Players Full'!CF431,Teams!$A$1:$G$21,6,0)</f>
        <v>Man City</v>
      </c>
      <c r="D431">
        <f>'Players Full'!BD431/10</f>
        <v>6</v>
      </c>
      <c r="E431" s="10">
        <f>IFERROR(VLOOKUP($A431,'Starting Lineups'!$A$2:$C$510,3,FALSE),0)</f>
        <v>0</v>
      </c>
      <c r="F431" s="5" t="e">
        <f>VLOOKUP(A431,'Score &amp; Assist'!$A$1:$G$2000,6,0)</f>
        <v>#N/A</v>
      </c>
      <c r="G431" s="5" t="e">
        <f t="shared" si="114"/>
        <v>#N/A</v>
      </c>
      <c r="H431" s="5" t="e">
        <f t="shared" si="126"/>
        <v>#N/A</v>
      </c>
      <c r="I431" s="5" t="e">
        <f>VLOOKUP(A431,'Score &amp; Assist'!$A$1:$G$2000,7,0)</f>
        <v>#N/A</v>
      </c>
      <c r="J431" s="5" t="e">
        <f>VLOOKUP(A431,'Yellow Card'!$C$1:$E$987,3,0)</f>
        <v>#N/A</v>
      </c>
      <c r="K431" s="5">
        <f>VLOOKUP(C431,'Team Clean Sheet'!$C$2:$F$21,4,0)</f>
        <v>0.375</v>
      </c>
      <c r="L431" s="5">
        <f>VLOOKUP(C431,'Team Total Goals'!$D$2:$N$21,10,0)</f>
        <v>0.27659574468085107</v>
      </c>
      <c r="M431" s="5">
        <f>VLOOKUP(C431,'Team Total Goals'!$D$2:$N$21,11,0)</f>
        <v>3.3526628007731783E-2</v>
      </c>
      <c r="N431" s="5" t="e">
        <f>VLOOKUP(A431,'Goalkeeper Saves'!$D$2:$N$15,10,0)</f>
        <v>#N/A</v>
      </c>
      <c r="O431" s="5" t="e">
        <f>VLOOKUP(A431,'Goalkeeper Saves'!$D$2:$N$15,11,0)</f>
        <v>#N/A</v>
      </c>
      <c r="P431" s="5">
        <f>IF(B431="DEF",IFERROR(VLOOKUP(A431,'Defensive Contribution - DEF'!A429:H927,8,FALSE),'Defensive Contribution - DEF'!K$2),0)</f>
        <v>0</v>
      </c>
      <c r="Q431" s="5">
        <f>IF(B431="MID",IFERROR(VLOOKUP(A431,'Defensive Contribution - MID'!A$2:I$500,9,FALSE),'Defensive Contribution - MID'!L$2),0)</f>
        <v>0.3857500506789166</v>
      </c>
      <c r="R431" s="22">
        <f t="shared" si="127"/>
        <v>0</v>
      </c>
      <c r="S431" s="5">
        <f t="shared" si="115"/>
        <v>0</v>
      </c>
      <c r="T431" s="20">
        <f t="shared" si="116"/>
        <v>0</v>
      </c>
      <c r="U431" s="3">
        <f>VLOOKUP($C431,'Team Fixtures'!$A$2:$Q$21,2,FALSE)</f>
        <v>0.87939146110891264</v>
      </c>
      <c r="V431" s="3">
        <f>VLOOKUP($C431,'Team Fixtures'!$A$2:$Q$21,4,FALSE)</f>
        <v>0.36350418029807341</v>
      </c>
      <c r="W431" s="3">
        <f>VLOOKUP($C431,'Team Fixtures'!$A$2:$Q$21,5,FALSE)</f>
        <v>0.51588728081083923</v>
      </c>
      <c r="X431" s="3" t="str">
        <f>VLOOKUP($C431,'Team Fixtures'!$A$2:$Q$21,6,FALSE)</f>
        <v>H</v>
      </c>
      <c r="Y431" s="25">
        <f t="shared" si="117"/>
        <v>0</v>
      </c>
      <c r="Z431" s="3">
        <f>VLOOKUP($C431,'Team Fixtures'!$A$2:$Q$21,2,FALSE)</f>
        <v>0.87939146110891264</v>
      </c>
      <c r="AA431" s="3">
        <f>VLOOKUP($C431,'Team Fixtures'!$A$2:$Q$21,8,FALSE)</f>
        <v>0.17316017316017315</v>
      </c>
      <c r="AB431" s="3">
        <f>VLOOKUP($C431,'Team Fixtures'!$A$2:$Q$21,9,FALSE)</f>
        <v>0.70623128794873946</v>
      </c>
      <c r="AC431" s="3" t="str">
        <f>VLOOKUP($C431,'Team Fixtures'!$A$2:$Q$21,10,FALSE)</f>
        <v>A</v>
      </c>
      <c r="AD431" s="22">
        <f t="shared" si="128"/>
        <v>0</v>
      </c>
      <c r="AE431" s="5">
        <f t="shared" si="118"/>
        <v>0</v>
      </c>
      <c r="AF431" s="20">
        <f t="shared" si="119"/>
        <v>0</v>
      </c>
      <c r="AG431" s="3">
        <f>VLOOKUP($C431,'Team Fixtures'!$A$2:$Q$21,2,FALSE)</f>
        <v>0.87939146110891264</v>
      </c>
      <c r="AH431" s="3">
        <f>VLOOKUP($C431,'Team Fixtures'!$A$2:$Q$21,12,FALSE)</f>
        <v>0.52910052910052907</v>
      </c>
      <c r="AI431" s="3">
        <f>VLOOKUP($C431,'Team Fixtures'!$A$2:$Q$21,13,FALSE)</f>
        <v>0.35029093200838357</v>
      </c>
      <c r="AJ431" s="3" t="str">
        <f>VLOOKUP($C431,'Team Fixtures'!$A$2:$Q$21,14,FALSE)</f>
        <v>A</v>
      </c>
      <c r="AK431" s="22">
        <f t="shared" si="129"/>
        <v>0</v>
      </c>
      <c r="AL431" s="5">
        <f t="shared" si="120"/>
        <v>0</v>
      </c>
      <c r="AM431" s="20">
        <f t="shared" si="121"/>
        <v>0</v>
      </c>
      <c r="AN431" s="3">
        <f>VLOOKUP($C431,'Team Fixtures'!$A$2:$Q$21,2,FALSE)</f>
        <v>0.87939146110891264</v>
      </c>
      <c r="AO431" s="3">
        <f>VLOOKUP($C431,'Team Fixtures'!$A$2:$Q$21,16,FALSE)</f>
        <v>0.88924458672357831</v>
      </c>
      <c r="AP431" s="3">
        <f>VLOOKUP($C431,'Team Fixtures'!$A$2:$Q$21,17,FALSE)</f>
        <v>-9.8531256146656698E-3</v>
      </c>
      <c r="AQ431" s="3" t="str">
        <f>VLOOKUP($C431,'Team Fixtures'!$A$2:$V$21,18,FALSE)</f>
        <v>A</v>
      </c>
      <c r="AR431" s="22">
        <f t="shared" si="130"/>
        <v>0</v>
      </c>
      <c r="AS431" s="5">
        <f t="shared" si="122"/>
        <v>0</v>
      </c>
      <c r="AT431" s="20">
        <f t="shared" si="123"/>
        <v>0</v>
      </c>
      <c r="AU431" s="3">
        <f>VLOOKUP($C431,'Team Fixtures'!$A$2:$Q$21,2,FALSE)</f>
        <v>0.87939146110891264</v>
      </c>
      <c r="AV431" s="3">
        <f>VLOOKUP($C431,'Team Fixtures'!$A$2:$V$21,20,FALSE)</f>
        <v>1.4214641080312722E-2</v>
      </c>
      <c r="AW431" s="3">
        <f>VLOOKUP($C431,'Team Fixtures'!$A$2:$V$21,21,FALSE)</f>
        <v>0.86517682002859997</v>
      </c>
      <c r="AX431" s="3" t="str">
        <f>VLOOKUP($C431,'Team Fixtures'!$A$2:$V$21,22,FALSE)</f>
        <v>H</v>
      </c>
      <c r="AY431" s="22">
        <f t="shared" si="131"/>
        <v>0</v>
      </c>
      <c r="AZ431" s="5">
        <f t="shared" si="132"/>
        <v>0</v>
      </c>
      <c r="BA431" s="20">
        <f t="shared" si="124"/>
        <v>0</v>
      </c>
      <c r="BB431" s="15">
        <f t="shared" si="125"/>
        <v>0</v>
      </c>
    </row>
    <row r="432" spans="1:54" x14ac:dyDescent="0.25">
      <c r="A432" t="str">
        <f>'Players Full'!CU432</f>
        <v>Oscar Bobb</v>
      </c>
      <c r="B432" t="str">
        <f>VLOOKUP(_xlfn.CONCAT('Players Full'!AK432,'Players Full'!BV432),'Players Summarised'!$A$1:$T$1000,20,0)</f>
        <v>MID</v>
      </c>
      <c r="C432" t="str">
        <f>VLOOKUP('Players Full'!CF432,Teams!$A$1:$G$21,6,0)</f>
        <v>Man City</v>
      </c>
      <c r="D432">
        <f>'Players Full'!BD432/10</f>
        <v>5.5</v>
      </c>
      <c r="E432" s="10">
        <f>IFERROR(VLOOKUP($A432,'Starting Lineups'!$A$2:$C$510,3,FALSE),0)</f>
        <v>0</v>
      </c>
      <c r="F432" s="5">
        <f>VLOOKUP(A432,'Score &amp; Assist'!$A$1:$G$2000,6,0)</f>
        <v>0.29304029304029305</v>
      </c>
      <c r="G432" s="5">
        <f t="shared" si="114"/>
        <v>0.01</v>
      </c>
      <c r="H432" s="5">
        <f t="shared" si="126"/>
        <v>0</v>
      </c>
      <c r="I432" s="5">
        <f>VLOOKUP(A432,'Score &amp; Assist'!$A$1:$G$2000,7,0)</f>
        <v>0.21994941163532386</v>
      </c>
      <c r="J432" s="5">
        <f>VLOOKUP(A432,'Yellow Card'!$C$1:$E$987,3,0)</f>
        <v>7.3260073260073263E-2</v>
      </c>
      <c r="K432" s="5">
        <f>VLOOKUP(C432,'Team Clean Sheet'!$C$2:$F$21,4,0)</f>
        <v>0.375</v>
      </c>
      <c r="L432" s="5">
        <f>VLOOKUP(C432,'Team Total Goals'!$D$2:$N$21,10,0)</f>
        <v>0.27659574468085107</v>
      </c>
      <c r="M432" s="5">
        <f>VLOOKUP(C432,'Team Total Goals'!$D$2:$N$21,11,0)</f>
        <v>3.3526628007731783E-2</v>
      </c>
      <c r="N432" s="5" t="e">
        <f>VLOOKUP(A432,'Goalkeeper Saves'!$D$2:$N$15,10,0)</f>
        <v>#N/A</v>
      </c>
      <c r="O432" s="5" t="e">
        <f>VLOOKUP(A432,'Goalkeeper Saves'!$D$2:$N$15,11,0)</f>
        <v>#N/A</v>
      </c>
      <c r="P432" s="5">
        <f>IF(B432="DEF",IFERROR(VLOOKUP(A432,'Defensive Contribution - DEF'!A430:H928,8,FALSE),'Defensive Contribution - DEF'!K$2),0)</f>
        <v>0</v>
      </c>
      <c r="Q432" s="5">
        <f>IF(B432="MID",IFERROR(VLOOKUP(A432,'Defensive Contribution - MID'!A$2:I$500,9,FALSE),'Defensive Contribution - MID'!L$2),0)</f>
        <v>0.3857500506789166</v>
      </c>
      <c r="R432" s="22">
        <f t="shared" si="127"/>
        <v>0</v>
      </c>
      <c r="S432" s="5">
        <f t="shared" si="115"/>
        <v>0</v>
      </c>
      <c r="T432" s="20">
        <f t="shared" si="116"/>
        <v>0</v>
      </c>
      <c r="U432" s="3">
        <f>VLOOKUP($C432,'Team Fixtures'!$A$2:$Q$21,2,FALSE)</f>
        <v>0.87939146110891264</v>
      </c>
      <c r="V432" s="3">
        <f>VLOOKUP($C432,'Team Fixtures'!$A$2:$Q$21,4,FALSE)</f>
        <v>0.36350418029807341</v>
      </c>
      <c r="W432" s="3">
        <f>VLOOKUP($C432,'Team Fixtures'!$A$2:$Q$21,5,FALSE)</f>
        <v>0.51588728081083923</v>
      </c>
      <c r="X432" s="3" t="str">
        <f>VLOOKUP($C432,'Team Fixtures'!$A$2:$Q$21,6,FALSE)</f>
        <v>H</v>
      </c>
      <c r="Y432" s="25">
        <f t="shared" si="117"/>
        <v>0</v>
      </c>
      <c r="Z432" s="3">
        <f>VLOOKUP($C432,'Team Fixtures'!$A$2:$Q$21,2,FALSE)</f>
        <v>0.87939146110891264</v>
      </c>
      <c r="AA432" s="3">
        <f>VLOOKUP($C432,'Team Fixtures'!$A$2:$Q$21,8,FALSE)</f>
        <v>0.17316017316017315</v>
      </c>
      <c r="AB432" s="3">
        <f>VLOOKUP($C432,'Team Fixtures'!$A$2:$Q$21,9,FALSE)</f>
        <v>0.70623128794873946</v>
      </c>
      <c r="AC432" s="3" t="str">
        <f>VLOOKUP($C432,'Team Fixtures'!$A$2:$Q$21,10,FALSE)</f>
        <v>A</v>
      </c>
      <c r="AD432" s="22">
        <f t="shared" si="128"/>
        <v>0</v>
      </c>
      <c r="AE432" s="5">
        <f t="shared" si="118"/>
        <v>0</v>
      </c>
      <c r="AF432" s="20">
        <f t="shared" si="119"/>
        <v>0</v>
      </c>
      <c r="AG432" s="3">
        <f>VLOOKUP($C432,'Team Fixtures'!$A$2:$Q$21,2,FALSE)</f>
        <v>0.87939146110891264</v>
      </c>
      <c r="AH432" s="3">
        <f>VLOOKUP($C432,'Team Fixtures'!$A$2:$Q$21,12,FALSE)</f>
        <v>0.52910052910052907</v>
      </c>
      <c r="AI432" s="3">
        <f>VLOOKUP($C432,'Team Fixtures'!$A$2:$Q$21,13,FALSE)</f>
        <v>0.35029093200838357</v>
      </c>
      <c r="AJ432" s="3" t="str">
        <f>VLOOKUP($C432,'Team Fixtures'!$A$2:$Q$21,14,FALSE)</f>
        <v>A</v>
      </c>
      <c r="AK432" s="22">
        <f t="shared" si="129"/>
        <v>0</v>
      </c>
      <c r="AL432" s="5">
        <f t="shared" si="120"/>
        <v>0</v>
      </c>
      <c r="AM432" s="20">
        <f t="shared" si="121"/>
        <v>0</v>
      </c>
      <c r="AN432" s="3">
        <f>VLOOKUP($C432,'Team Fixtures'!$A$2:$Q$21,2,FALSE)</f>
        <v>0.87939146110891264</v>
      </c>
      <c r="AO432" s="3">
        <f>VLOOKUP($C432,'Team Fixtures'!$A$2:$Q$21,16,FALSE)</f>
        <v>0.88924458672357831</v>
      </c>
      <c r="AP432" s="3">
        <f>VLOOKUP($C432,'Team Fixtures'!$A$2:$Q$21,17,FALSE)</f>
        <v>-9.8531256146656698E-3</v>
      </c>
      <c r="AQ432" s="3" t="str">
        <f>VLOOKUP($C432,'Team Fixtures'!$A$2:$V$21,18,FALSE)</f>
        <v>A</v>
      </c>
      <c r="AR432" s="22">
        <f t="shared" si="130"/>
        <v>0</v>
      </c>
      <c r="AS432" s="5">
        <f t="shared" si="122"/>
        <v>0</v>
      </c>
      <c r="AT432" s="20">
        <f t="shared" si="123"/>
        <v>0</v>
      </c>
      <c r="AU432" s="3">
        <f>VLOOKUP($C432,'Team Fixtures'!$A$2:$Q$21,2,FALSE)</f>
        <v>0.87939146110891264</v>
      </c>
      <c r="AV432" s="3">
        <f>VLOOKUP($C432,'Team Fixtures'!$A$2:$V$21,20,FALSE)</f>
        <v>1.4214641080312722E-2</v>
      </c>
      <c r="AW432" s="3">
        <f>VLOOKUP($C432,'Team Fixtures'!$A$2:$V$21,21,FALSE)</f>
        <v>0.86517682002859997</v>
      </c>
      <c r="AX432" s="3" t="str">
        <f>VLOOKUP($C432,'Team Fixtures'!$A$2:$V$21,22,FALSE)</f>
        <v>H</v>
      </c>
      <c r="AY432" s="22">
        <f t="shared" si="131"/>
        <v>0</v>
      </c>
      <c r="AZ432" s="5">
        <f t="shared" si="132"/>
        <v>0</v>
      </c>
      <c r="BA432" s="20">
        <f t="shared" si="124"/>
        <v>0</v>
      </c>
      <c r="BB432" s="15">
        <f t="shared" si="125"/>
        <v>0</v>
      </c>
    </row>
    <row r="433" spans="1:54" x14ac:dyDescent="0.25">
      <c r="A433" t="str">
        <f>'Players Full'!CU433</f>
        <v>Claudio Echeverri</v>
      </c>
      <c r="B433" t="str">
        <f>VLOOKUP(_xlfn.CONCAT('Players Full'!AK433,'Players Full'!BV433),'Players Summarised'!$A$1:$T$1000,20,0)</f>
        <v>MID</v>
      </c>
      <c r="C433" t="str">
        <f>VLOOKUP('Players Full'!CF433,Teams!$A$1:$G$21,6,0)</f>
        <v>Man City</v>
      </c>
      <c r="D433">
        <f>'Players Full'!BD433/10</f>
        <v>5.5</v>
      </c>
      <c r="E433" s="10">
        <f>IFERROR(VLOOKUP($A433,'Starting Lineups'!$A$2:$C$510,3,FALSE),0)</f>
        <v>0</v>
      </c>
      <c r="F433" s="5">
        <f>VLOOKUP(A433,'Score &amp; Assist'!$A$1:$G$2000,6,0)</f>
        <v>0.29304029304029305</v>
      </c>
      <c r="G433" s="5">
        <f t="shared" si="114"/>
        <v>0.01</v>
      </c>
      <c r="H433" s="5">
        <f t="shared" si="126"/>
        <v>0</v>
      </c>
      <c r="I433" s="5">
        <f>VLOOKUP(A433,'Score &amp; Assist'!$A$1:$G$2000,7,0)</f>
        <v>0.25396825396825395</v>
      </c>
      <c r="J433" s="5">
        <f>VLOOKUP(A433,'Yellow Card'!$C$1:$E$987,3,0)</f>
        <v>0.10025062656641603</v>
      </c>
      <c r="K433" s="5">
        <f>VLOOKUP(C433,'Team Clean Sheet'!$C$2:$F$21,4,0)</f>
        <v>0.375</v>
      </c>
      <c r="L433" s="5">
        <f>VLOOKUP(C433,'Team Total Goals'!$D$2:$N$21,10,0)</f>
        <v>0.27659574468085107</v>
      </c>
      <c r="M433" s="5">
        <f>VLOOKUP(C433,'Team Total Goals'!$D$2:$N$21,11,0)</f>
        <v>3.3526628007731783E-2</v>
      </c>
      <c r="N433" s="5" t="e">
        <f>VLOOKUP(A433,'Goalkeeper Saves'!$D$2:$N$15,10,0)</f>
        <v>#N/A</v>
      </c>
      <c r="O433" s="5" t="e">
        <f>VLOOKUP(A433,'Goalkeeper Saves'!$D$2:$N$15,11,0)</f>
        <v>#N/A</v>
      </c>
      <c r="P433" s="5">
        <f>IF(B433="DEF",IFERROR(VLOOKUP(A433,'Defensive Contribution - DEF'!A431:H929,8,FALSE),'Defensive Contribution - DEF'!K$2),0)</f>
        <v>0</v>
      </c>
      <c r="Q433" s="5">
        <f>IF(B433="MID",IFERROR(VLOOKUP(A433,'Defensive Contribution - MID'!A$2:I$500,9,FALSE),'Defensive Contribution - MID'!L$2),0)</f>
        <v>0.3857500506789166</v>
      </c>
      <c r="R433" s="22">
        <f t="shared" si="127"/>
        <v>0</v>
      </c>
      <c r="S433" s="5">
        <f t="shared" si="115"/>
        <v>0</v>
      </c>
      <c r="T433" s="20">
        <f t="shared" si="116"/>
        <v>0</v>
      </c>
      <c r="U433" s="3">
        <f>VLOOKUP($C433,'Team Fixtures'!$A$2:$Q$21,2,FALSE)</f>
        <v>0.87939146110891264</v>
      </c>
      <c r="V433" s="3">
        <f>VLOOKUP($C433,'Team Fixtures'!$A$2:$Q$21,4,FALSE)</f>
        <v>0.36350418029807341</v>
      </c>
      <c r="W433" s="3">
        <f>VLOOKUP($C433,'Team Fixtures'!$A$2:$Q$21,5,FALSE)</f>
        <v>0.51588728081083923</v>
      </c>
      <c r="X433" s="3" t="str">
        <f>VLOOKUP($C433,'Team Fixtures'!$A$2:$Q$21,6,FALSE)</f>
        <v>H</v>
      </c>
      <c r="Y433" s="25">
        <f t="shared" si="117"/>
        <v>0</v>
      </c>
      <c r="Z433" s="3">
        <f>VLOOKUP($C433,'Team Fixtures'!$A$2:$Q$21,2,FALSE)</f>
        <v>0.87939146110891264</v>
      </c>
      <c r="AA433" s="3">
        <f>VLOOKUP($C433,'Team Fixtures'!$A$2:$Q$21,8,FALSE)</f>
        <v>0.17316017316017315</v>
      </c>
      <c r="AB433" s="3">
        <f>VLOOKUP($C433,'Team Fixtures'!$A$2:$Q$21,9,FALSE)</f>
        <v>0.70623128794873946</v>
      </c>
      <c r="AC433" s="3" t="str">
        <f>VLOOKUP($C433,'Team Fixtures'!$A$2:$Q$21,10,FALSE)</f>
        <v>A</v>
      </c>
      <c r="AD433" s="22">
        <f t="shared" si="128"/>
        <v>0</v>
      </c>
      <c r="AE433" s="5">
        <f t="shared" si="118"/>
        <v>0</v>
      </c>
      <c r="AF433" s="20">
        <f t="shared" si="119"/>
        <v>0</v>
      </c>
      <c r="AG433" s="3">
        <f>VLOOKUP($C433,'Team Fixtures'!$A$2:$Q$21,2,FALSE)</f>
        <v>0.87939146110891264</v>
      </c>
      <c r="AH433" s="3">
        <f>VLOOKUP($C433,'Team Fixtures'!$A$2:$Q$21,12,FALSE)</f>
        <v>0.52910052910052907</v>
      </c>
      <c r="AI433" s="3">
        <f>VLOOKUP($C433,'Team Fixtures'!$A$2:$Q$21,13,FALSE)</f>
        <v>0.35029093200838357</v>
      </c>
      <c r="AJ433" s="3" t="str">
        <f>VLOOKUP($C433,'Team Fixtures'!$A$2:$Q$21,14,FALSE)</f>
        <v>A</v>
      </c>
      <c r="AK433" s="22">
        <f t="shared" si="129"/>
        <v>0</v>
      </c>
      <c r="AL433" s="5">
        <f t="shared" si="120"/>
        <v>0</v>
      </c>
      <c r="AM433" s="20">
        <f t="shared" si="121"/>
        <v>0</v>
      </c>
      <c r="AN433" s="3">
        <f>VLOOKUP($C433,'Team Fixtures'!$A$2:$Q$21,2,FALSE)</f>
        <v>0.87939146110891264</v>
      </c>
      <c r="AO433" s="3">
        <f>VLOOKUP($C433,'Team Fixtures'!$A$2:$Q$21,16,FALSE)</f>
        <v>0.88924458672357831</v>
      </c>
      <c r="AP433" s="3">
        <f>VLOOKUP($C433,'Team Fixtures'!$A$2:$Q$21,17,FALSE)</f>
        <v>-9.8531256146656698E-3</v>
      </c>
      <c r="AQ433" s="3" t="str">
        <f>VLOOKUP($C433,'Team Fixtures'!$A$2:$V$21,18,FALSE)</f>
        <v>A</v>
      </c>
      <c r="AR433" s="22">
        <f t="shared" si="130"/>
        <v>0</v>
      </c>
      <c r="AS433" s="5">
        <f t="shared" si="122"/>
        <v>0</v>
      </c>
      <c r="AT433" s="20">
        <f t="shared" si="123"/>
        <v>0</v>
      </c>
      <c r="AU433" s="3">
        <f>VLOOKUP($C433,'Team Fixtures'!$A$2:$Q$21,2,FALSE)</f>
        <v>0.87939146110891264</v>
      </c>
      <c r="AV433" s="3">
        <f>VLOOKUP($C433,'Team Fixtures'!$A$2:$V$21,20,FALSE)</f>
        <v>1.4214641080312722E-2</v>
      </c>
      <c r="AW433" s="3">
        <f>VLOOKUP($C433,'Team Fixtures'!$A$2:$V$21,21,FALSE)</f>
        <v>0.86517682002859997</v>
      </c>
      <c r="AX433" s="3" t="str">
        <f>VLOOKUP($C433,'Team Fixtures'!$A$2:$V$21,22,FALSE)</f>
        <v>H</v>
      </c>
      <c r="AY433" s="22">
        <f t="shared" si="131"/>
        <v>0</v>
      </c>
      <c r="AZ433" s="5">
        <f t="shared" si="132"/>
        <v>0</v>
      </c>
      <c r="BA433" s="20">
        <f t="shared" si="124"/>
        <v>0</v>
      </c>
      <c r="BB433" s="15">
        <f t="shared" si="125"/>
        <v>0</v>
      </c>
    </row>
    <row r="434" spans="1:54" x14ac:dyDescent="0.25">
      <c r="A434" t="str">
        <f>'Players Full'!CU434</f>
        <v>James McAtee</v>
      </c>
      <c r="B434" t="str">
        <f>VLOOKUP(_xlfn.CONCAT('Players Full'!AK434,'Players Full'!BV434),'Players Summarised'!$A$1:$T$1000,20,0)</f>
        <v>MID</v>
      </c>
      <c r="C434" t="str">
        <f>VLOOKUP('Players Full'!CF434,Teams!$A$1:$G$21,6,0)</f>
        <v>Man City</v>
      </c>
      <c r="D434">
        <f>'Players Full'!BD434/10</f>
        <v>5.5</v>
      </c>
      <c r="E434" s="10">
        <f>IFERROR(VLOOKUP($A434,'Starting Lineups'!$A$2:$C$510,3,FALSE),0)</f>
        <v>0</v>
      </c>
      <c r="F434" s="5">
        <f>VLOOKUP(A434,'Score &amp; Assist'!$A$1:$G$2000,6,0)</f>
        <v>0.19047619047619047</v>
      </c>
      <c r="G434" s="5">
        <f t="shared" si="114"/>
        <v>0.01</v>
      </c>
      <c r="H434" s="5">
        <f t="shared" si="126"/>
        <v>0</v>
      </c>
      <c r="I434" s="5">
        <f>VLOOKUP(A434,'Score &amp; Assist'!$A$1:$G$2000,7,0)</f>
        <v>0.11904761904761904</v>
      </c>
      <c r="J434" s="5">
        <f>VLOOKUP(A434,'Yellow Card'!$C$1:$E$987,3,0)</f>
        <v>0.11904761904761904</v>
      </c>
      <c r="K434" s="5">
        <f>VLOOKUP(C434,'Team Clean Sheet'!$C$2:$F$21,4,0)</f>
        <v>0.375</v>
      </c>
      <c r="L434" s="5">
        <f>VLOOKUP(C434,'Team Total Goals'!$D$2:$N$21,10,0)</f>
        <v>0.27659574468085107</v>
      </c>
      <c r="M434" s="5">
        <f>VLOOKUP(C434,'Team Total Goals'!$D$2:$N$21,11,0)</f>
        <v>3.3526628007731783E-2</v>
      </c>
      <c r="N434" s="5" t="e">
        <f>VLOOKUP(A434,'Goalkeeper Saves'!$D$2:$N$15,10,0)</f>
        <v>#N/A</v>
      </c>
      <c r="O434" s="5" t="e">
        <f>VLOOKUP(A434,'Goalkeeper Saves'!$D$2:$N$15,11,0)</f>
        <v>#N/A</v>
      </c>
      <c r="P434" s="5">
        <f>IF(B434="DEF",IFERROR(VLOOKUP(A434,'Defensive Contribution - DEF'!A432:H930,8,FALSE),'Defensive Contribution - DEF'!K$2),0)</f>
        <v>0</v>
      </c>
      <c r="Q434" s="5">
        <f>IF(B434="MID",IFERROR(VLOOKUP(A434,'Defensive Contribution - MID'!A$2:I$500,9,FALSE),'Defensive Contribution - MID'!L$2),0)</f>
        <v>0.3857500506789166</v>
      </c>
      <c r="R434" s="22">
        <f t="shared" si="127"/>
        <v>0</v>
      </c>
      <c r="S434" s="5">
        <f t="shared" si="115"/>
        <v>0</v>
      </c>
      <c r="T434" s="20">
        <f t="shared" si="116"/>
        <v>0</v>
      </c>
      <c r="U434" s="3">
        <f>VLOOKUP($C434,'Team Fixtures'!$A$2:$Q$21,2,FALSE)</f>
        <v>0.87939146110891264</v>
      </c>
      <c r="V434" s="3">
        <f>VLOOKUP($C434,'Team Fixtures'!$A$2:$Q$21,4,FALSE)</f>
        <v>0.36350418029807341</v>
      </c>
      <c r="W434" s="3">
        <f>VLOOKUP($C434,'Team Fixtures'!$A$2:$Q$21,5,FALSE)</f>
        <v>0.51588728081083923</v>
      </c>
      <c r="X434" s="3" t="str">
        <f>VLOOKUP($C434,'Team Fixtures'!$A$2:$Q$21,6,FALSE)</f>
        <v>H</v>
      </c>
      <c r="Y434" s="25">
        <f t="shared" si="117"/>
        <v>0</v>
      </c>
      <c r="Z434" s="3">
        <f>VLOOKUP($C434,'Team Fixtures'!$A$2:$Q$21,2,FALSE)</f>
        <v>0.87939146110891264</v>
      </c>
      <c r="AA434" s="3">
        <f>VLOOKUP($C434,'Team Fixtures'!$A$2:$Q$21,8,FALSE)</f>
        <v>0.17316017316017315</v>
      </c>
      <c r="AB434" s="3">
        <f>VLOOKUP($C434,'Team Fixtures'!$A$2:$Q$21,9,FALSE)</f>
        <v>0.70623128794873946</v>
      </c>
      <c r="AC434" s="3" t="str">
        <f>VLOOKUP($C434,'Team Fixtures'!$A$2:$Q$21,10,FALSE)</f>
        <v>A</v>
      </c>
      <c r="AD434" s="22">
        <f t="shared" si="128"/>
        <v>0</v>
      </c>
      <c r="AE434" s="5">
        <f t="shared" si="118"/>
        <v>0</v>
      </c>
      <c r="AF434" s="20">
        <f t="shared" si="119"/>
        <v>0</v>
      </c>
      <c r="AG434" s="3">
        <f>VLOOKUP($C434,'Team Fixtures'!$A$2:$Q$21,2,FALSE)</f>
        <v>0.87939146110891264</v>
      </c>
      <c r="AH434" s="3">
        <f>VLOOKUP($C434,'Team Fixtures'!$A$2:$Q$21,12,FALSE)</f>
        <v>0.52910052910052907</v>
      </c>
      <c r="AI434" s="3">
        <f>VLOOKUP($C434,'Team Fixtures'!$A$2:$Q$21,13,FALSE)</f>
        <v>0.35029093200838357</v>
      </c>
      <c r="AJ434" s="3" t="str">
        <f>VLOOKUP($C434,'Team Fixtures'!$A$2:$Q$21,14,FALSE)</f>
        <v>A</v>
      </c>
      <c r="AK434" s="22">
        <f t="shared" si="129"/>
        <v>0</v>
      </c>
      <c r="AL434" s="5">
        <f t="shared" si="120"/>
        <v>0</v>
      </c>
      <c r="AM434" s="20">
        <f t="shared" si="121"/>
        <v>0</v>
      </c>
      <c r="AN434" s="3">
        <f>VLOOKUP($C434,'Team Fixtures'!$A$2:$Q$21,2,FALSE)</f>
        <v>0.87939146110891264</v>
      </c>
      <c r="AO434" s="3">
        <f>VLOOKUP($C434,'Team Fixtures'!$A$2:$Q$21,16,FALSE)</f>
        <v>0.88924458672357831</v>
      </c>
      <c r="AP434" s="3">
        <f>VLOOKUP($C434,'Team Fixtures'!$A$2:$Q$21,17,FALSE)</f>
        <v>-9.8531256146656698E-3</v>
      </c>
      <c r="AQ434" s="3" t="str">
        <f>VLOOKUP($C434,'Team Fixtures'!$A$2:$V$21,18,FALSE)</f>
        <v>A</v>
      </c>
      <c r="AR434" s="22">
        <f t="shared" si="130"/>
        <v>0</v>
      </c>
      <c r="AS434" s="5">
        <f t="shared" si="122"/>
        <v>0</v>
      </c>
      <c r="AT434" s="20">
        <f t="shared" si="123"/>
        <v>0</v>
      </c>
      <c r="AU434" s="3">
        <f>VLOOKUP($C434,'Team Fixtures'!$A$2:$Q$21,2,FALSE)</f>
        <v>0.87939146110891264</v>
      </c>
      <c r="AV434" s="3">
        <f>VLOOKUP($C434,'Team Fixtures'!$A$2:$V$21,20,FALSE)</f>
        <v>1.4214641080312722E-2</v>
      </c>
      <c r="AW434" s="3">
        <f>VLOOKUP($C434,'Team Fixtures'!$A$2:$V$21,21,FALSE)</f>
        <v>0.86517682002859997</v>
      </c>
      <c r="AX434" s="3" t="str">
        <f>VLOOKUP($C434,'Team Fixtures'!$A$2:$V$21,22,FALSE)</f>
        <v>H</v>
      </c>
      <c r="AY434" s="22">
        <f t="shared" si="131"/>
        <v>0</v>
      </c>
      <c r="AZ434" s="5">
        <f t="shared" si="132"/>
        <v>0</v>
      </c>
      <c r="BA434" s="20">
        <f t="shared" si="124"/>
        <v>0</v>
      </c>
      <c r="BB434" s="15">
        <f t="shared" si="125"/>
        <v>0</v>
      </c>
    </row>
    <row r="435" spans="1:54" x14ac:dyDescent="0.25">
      <c r="A435" t="str">
        <f>'Players Full'!CU435</f>
        <v>Tijjani Reijnders</v>
      </c>
      <c r="B435" t="str">
        <f>VLOOKUP(_xlfn.CONCAT('Players Full'!AK435,'Players Full'!BV435),'Players Summarised'!$A$1:$T$1000,20,0)</f>
        <v>MID</v>
      </c>
      <c r="C435" t="str">
        <f>VLOOKUP('Players Full'!CF435,Teams!$A$1:$G$21,6,0)</f>
        <v>Man City</v>
      </c>
      <c r="D435">
        <f>'Players Full'!BD435/10</f>
        <v>5.5</v>
      </c>
      <c r="E435" s="10">
        <f>IFERROR(VLOOKUP($A435,'Starting Lineups'!$A$2:$C$510,3,FALSE),0)</f>
        <v>1</v>
      </c>
      <c r="F435" s="5">
        <f>VLOOKUP(A435,'Score &amp; Assist'!$A$1:$G$2000,6,0)</f>
        <v>0.23809523809523808</v>
      </c>
      <c r="G435" s="5">
        <f t="shared" si="114"/>
        <v>0.01</v>
      </c>
      <c r="H435" s="5">
        <f t="shared" si="126"/>
        <v>0</v>
      </c>
      <c r="I435" s="5">
        <f>VLOOKUP(A435,'Score &amp; Assist'!$A$1:$G$2000,7,0)</f>
        <v>0.15873015873015872</v>
      </c>
      <c r="J435" s="5">
        <f>VLOOKUP(A435,'Yellow Card'!$C$1:$E$987,3,0)</f>
        <v>0.15873015873015872</v>
      </c>
      <c r="K435" s="5">
        <f>VLOOKUP(C435,'Team Clean Sheet'!$C$2:$F$21,4,0)</f>
        <v>0.375</v>
      </c>
      <c r="L435" s="5">
        <f>VLOOKUP(C435,'Team Total Goals'!$D$2:$N$21,10,0)</f>
        <v>0.27659574468085107</v>
      </c>
      <c r="M435" s="5">
        <f>VLOOKUP(C435,'Team Total Goals'!$D$2:$N$21,11,0)</f>
        <v>3.3526628007731783E-2</v>
      </c>
      <c r="N435" s="5" t="e">
        <f>VLOOKUP(A435,'Goalkeeper Saves'!$D$2:$N$15,10,0)</f>
        <v>#N/A</v>
      </c>
      <c r="O435" s="5" t="e">
        <f>VLOOKUP(A435,'Goalkeeper Saves'!$D$2:$N$15,11,0)</f>
        <v>#N/A</v>
      </c>
      <c r="P435" s="5">
        <f>IF(B435="DEF",IFERROR(VLOOKUP(A435,'Defensive Contribution - DEF'!A433:H931,8,FALSE),'Defensive Contribution - DEF'!K$2),0)</f>
        <v>0</v>
      </c>
      <c r="Q435" s="5">
        <f>IF(B435="MID",IFERROR(VLOOKUP(A435,'Defensive Contribution - MID'!A$2:I$500,9,FALSE),'Defensive Contribution - MID'!L$2),0)</f>
        <v>0.3857500506789166</v>
      </c>
      <c r="R435" s="22">
        <f t="shared" si="127"/>
        <v>4.7044366092943415</v>
      </c>
      <c r="S435" s="5">
        <f t="shared" si="115"/>
        <v>8.9618757923821499E-2</v>
      </c>
      <c r="T435" s="20">
        <f t="shared" si="116"/>
        <v>4.8836741251419848</v>
      </c>
      <c r="U435" s="3">
        <f>VLOOKUP($C435,'Team Fixtures'!$A$2:$Q$21,2,FALSE)</f>
        <v>0.87939146110891264</v>
      </c>
      <c r="V435" s="3">
        <f>VLOOKUP($C435,'Team Fixtures'!$A$2:$Q$21,4,FALSE)</f>
        <v>0.36350418029807341</v>
      </c>
      <c r="W435" s="3">
        <f>VLOOKUP($C435,'Team Fixtures'!$A$2:$Q$21,5,FALSE)</f>
        <v>0.51588728081083923</v>
      </c>
      <c r="X435" s="3" t="str">
        <f>VLOOKUP($C435,'Team Fixtures'!$A$2:$Q$21,6,FALSE)</f>
        <v>H</v>
      </c>
      <c r="Y435" s="25">
        <f t="shared" si="117"/>
        <v>1.3818301152799606</v>
      </c>
      <c r="Z435" s="3">
        <f>VLOOKUP($C435,'Team Fixtures'!$A$2:$Q$21,2,FALSE)</f>
        <v>0.87939146110891264</v>
      </c>
      <c r="AA435" s="3">
        <f>VLOOKUP($C435,'Team Fixtures'!$A$2:$Q$21,8,FALSE)</f>
        <v>0.17316017316017315</v>
      </c>
      <c r="AB435" s="3">
        <f>VLOOKUP($C435,'Team Fixtures'!$A$2:$Q$21,9,FALSE)</f>
        <v>0.70623128794873946</v>
      </c>
      <c r="AC435" s="3" t="str">
        <f>VLOOKUP($C435,'Team Fixtures'!$A$2:$Q$21,10,FALSE)</f>
        <v>A</v>
      </c>
      <c r="AD435" s="22">
        <f t="shared" si="128"/>
        <v>4.0603036314479333</v>
      </c>
      <c r="AE435" s="5">
        <f t="shared" si="118"/>
        <v>7.4467462018918296E-2</v>
      </c>
      <c r="AF435" s="20">
        <f t="shared" si="119"/>
        <v>4.2092385554857703</v>
      </c>
      <c r="AG435" s="3">
        <f>VLOOKUP($C435,'Team Fixtures'!$A$2:$Q$21,2,FALSE)</f>
        <v>0.87939146110891264</v>
      </c>
      <c r="AH435" s="3">
        <f>VLOOKUP($C435,'Team Fixtures'!$A$2:$Q$21,12,FALSE)</f>
        <v>0.52910052910052907</v>
      </c>
      <c r="AI435" s="3">
        <f>VLOOKUP($C435,'Team Fixtures'!$A$2:$Q$21,13,FALSE)</f>
        <v>0.35029093200838357</v>
      </c>
      <c r="AJ435" s="3" t="str">
        <f>VLOOKUP($C435,'Team Fixtures'!$A$2:$Q$21,14,FALSE)</f>
        <v>A</v>
      </c>
      <c r="AK435" s="22">
        <f t="shared" si="129"/>
        <v>4.0529258949017049</v>
      </c>
      <c r="AL435" s="5">
        <f t="shared" si="120"/>
        <v>7.4293922899877907E-2</v>
      </c>
      <c r="AM435" s="20">
        <f t="shared" si="121"/>
        <v>4.2015137407014604</v>
      </c>
      <c r="AN435" s="3">
        <f>VLOOKUP($C435,'Team Fixtures'!$A$2:$Q$21,2,FALSE)</f>
        <v>0.87939146110891264</v>
      </c>
      <c r="AO435" s="3">
        <f>VLOOKUP($C435,'Team Fixtures'!$A$2:$Q$21,16,FALSE)</f>
        <v>0.88924458672357831</v>
      </c>
      <c r="AP435" s="3">
        <f>VLOOKUP($C435,'Team Fixtures'!$A$2:$Q$21,17,FALSE)</f>
        <v>-9.8531256146656698E-3</v>
      </c>
      <c r="AQ435" s="3" t="str">
        <f>VLOOKUP($C435,'Team Fixtures'!$A$2:$V$21,18,FALSE)</f>
        <v>A</v>
      </c>
      <c r="AR435" s="22">
        <f t="shared" si="130"/>
        <v>4.0454610263317647</v>
      </c>
      <c r="AS435" s="5">
        <f t="shared" si="122"/>
        <v>7.4118334261375776E-2</v>
      </c>
      <c r="AT435" s="20">
        <f t="shared" si="123"/>
        <v>4.1936976948545164</v>
      </c>
      <c r="AU435" s="3">
        <f>VLOOKUP($C435,'Team Fixtures'!$A$2:$Q$21,2,FALSE)</f>
        <v>0.87939146110891264</v>
      </c>
      <c r="AV435" s="3">
        <f>VLOOKUP($C435,'Team Fixtures'!$A$2:$V$21,20,FALSE)</f>
        <v>1.4214641080312722E-2</v>
      </c>
      <c r="AW435" s="3">
        <f>VLOOKUP($C435,'Team Fixtures'!$A$2:$V$21,21,FALSE)</f>
        <v>0.86517682002859997</v>
      </c>
      <c r="AX435" s="3" t="str">
        <f>VLOOKUP($C435,'Team Fixtures'!$A$2:$V$21,22,FALSE)</f>
        <v>H</v>
      </c>
      <c r="AY435" s="22">
        <f t="shared" si="131"/>
        <v>4.7116764913579914</v>
      </c>
      <c r="AZ435" s="5">
        <f t="shared" si="132"/>
        <v>8.9789054429722681E-2</v>
      </c>
      <c r="BA435" s="20">
        <f t="shared" si="124"/>
        <v>4.8912546002174366</v>
      </c>
      <c r="BB435" s="15">
        <f t="shared" si="125"/>
        <v>15.665622088052871</v>
      </c>
    </row>
    <row r="436" spans="1:54" x14ac:dyDescent="0.25">
      <c r="A436" t="str">
        <f>'Players Full'!CU436</f>
        <v>Sverre Nypan</v>
      </c>
      <c r="B436" t="str">
        <f>VLOOKUP(_xlfn.CONCAT('Players Full'!AK436,'Players Full'!BV436),'Players Summarised'!$A$1:$T$1000,20,0)</f>
        <v>MID</v>
      </c>
      <c r="C436" t="str">
        <f>VLOOKUP('Players Full'!CF436,Teams!$A$1:$G$21,6,0)</f>
        <v>Man City</v>
      </c>
      <c r="D436">
        <f>'Players Full'!BD436/10</f>
        <v>5</v>
      </c>
      <c r="E436" s="10">
        <f>IFERROR(VLOOKUP($A436,'Starting Lineups'!$A$2:$C$510,3,FALSE),0)</f>
        <v>0</v>
      </c>
      <c r="F436" s="5" t="e">
        <f>VLOOKUP(A436,'Score &amp; Assist'!$A$1:$G$2000,6,0)</f>
        <v>#N/A</v>
      </c>
      <c r="G436" s="5" t="e">
        <f t="shared" si="114"/>
        <v>#N/A</v>
      </c>
      <c r="H436" s="5" t="e">
        <f t="shared" si="126"/>
        <v>#N/A</v>
      </c>
      <c r="I436" s="5" t="e">
        <f>VLOOKUP(A436,'Score &amp; Assist'!$A$1:$G$2000,7,0)</f>
        <v>#N/A</v>
      </c>
      <c r="J436" s="5" t="e">
        <f>VLOOKUP(A436,'Yellow Card'!$C$1:$E$987,3,0)</f>
        <v>#N/A</v>
      </c>
      <c r="K436" s="5">
        <f>VLOOKUP(C436,'Team Clean Sheet'!$C$2:$F$21,4,0)</f>
        <v>0.375</v>
      </c>
      <c r="L436" s="5">
        <f>VLOOKUP(C436,'Team Total Goals'!$D$2:$N$21,10,0)</f>
        <v>0.27659574468085107</v>
      </c>
      <c r="M436" s="5">
        <f>VLOOKUP(C436,'Team Total Goals'!$D$2:$N$21,11,0)</f>
        <v>3.3526628007731783E-2</v>
      </c>
      <c r="N436" s="5" t="e">
        <f>VLOOKUP(A436,'Goalkeeper Saves'!$D$2:$N$15,10,0)</f>
        <v>#N/A</v>
      </c>
      <c r="O436" s="5" t="e">
        <f>VLOOKUP(A436,'Goalkeeper Saves'!$D$2:$N$15,11,0)</f>
        <v>#N/A</v>
      </c>
      <c r="P436" s="5">
        <f>IF(B436="DEF",IFERROR(VLOOKUP(A436,'Defensive Contribution - DEF'!A434:H932,8,FALSE),'Defensive Contribution - DEF'!K$2),0)</f>
        <v>0</v>
      </c>
      <c r="Q436" s="5">
        <f>IF(B436="MID",IFERROR(VLOOKUP(A436,'Defensive Contribution - MID'!A$2:I$500,9,FALSE),'Defensive Contribution - MID'!L$2),0)</f>
        <v>0.3857500506789166</v>
      </c>
      <c r="R436" s="22">
        <f t="shared" si="127"/>
        <v>0</v>
      </c>
      <c r="S436" s="5">
        <f t="shared" si="115"/>
        <v>0</v>
      </c>
      <c r="T436" s="20">
        <f t="shared" si="116"/>
        <v>0</v>
      </c>
      <c r="U436" s="3">
        <f>VLOOKUP($C436,'Team Fixtures'!$A$2:$Q$21,2,FALSE)</f>
        <v>0.87939146110891264</v>
      </c>
      <c r="V436" s="3">
        <f>VLOOKUP($C436,'Team Fixtures'!$A$2:$Q$21,4,FALSE)</f>
        <v>0.36350418029807341</v>
      </c>
      <c r="W436" s="3">
        <f>VLOOKUP($C436,'Team Fixtures'!$A$2:$Q$21,5,FALSE)</f>
        <v>0.51588728081083923</v>
      </c>
      <c r="X436" s="3" t="str">
        <f>VLOOKUP($C436,'Team Fixtures'!$A$2:$Q$21,6,FALSE)</f>
        <v>H</v>
      </c>
      <c r="Y436" s="25">
        <f t="shared" si="117"/>
        <v>0</v>
      </c>
      <c r="Z436" s="3">
        <f>VLOOKUP($C436,'Team Fixtures'!$A$2:$Q$21,2,FALSE)</f>
        <v>0.87939146110891264</v>
      </c>
      <c r="AA436" s="3">
        <f>VLOOKUP($C436,'Team Fixtures'!$A$2:$Q$21,8,FALSE)</f>
        <v>0.17316017316017315</v>
      </c>
      <c r="AB436" s="3">
        <f>VLOOKUP($C436,'Team Fixtures'!$A$2:$Q$21,9,FALSE)</f>
        <v>0.70623128794873946</v>
      </c>
      <c r="AC436" s="3" t="str">
        <f>VLOOKUP($C436,'Team Fixtures'!$A$2:$Q$21,10,FALSE)</f>
        <v>A</v>
      </c>
      <c r="AD436" s="22">
        <f t="shared" si="128"/>
        <v>0</v>
      </c>
      <c r="AE436" s="5">
        <f t="shared" si="118"/>
        <v>0</v>
      </c>
      <c r="AF436" s="20">
        <f t="shared" si="119"/>
        <v>0</v>
      </c>
      <c r="AG436" s="3">
        <f>VLOOKUP($C436,'Team Fixtures'!$A$2:$Q$21,2,FALSE)</f>
        <v>0.87939146110891264</v>
      </c>
      <c r="AH436" s="3">
        <f>VLOOKUP($C436,'Team Fixtures'!$A$2:$Q$21,12,FALSE)</f>
        <v>0.52910052910052907</v>
      </c>
      <c r="AI436" s="3">
        <f>VLOOKUP($C436,'Team Fixtures'!$A$2:$Q$21,13,FALSE)</f>
        <v>0.35029093200838357</v>
      </c>
      <c r="AJ436" s="3" t="str">
        <f>VLOOKUP($C436,'Team Fixtures'!$A$2:$Q$21,14,FALSE)</f>
        <v>A</v>
      </c>
      <c r="AK436" s="22">
        <f t="shared" si="129"/>
        <v>0</v>
      </c>
      <c r="AL436" s="5">
        <f t="shared" si="120"/>
        <v>0</v>
      </c>
      <c r="AM436" s="20">
        <f t="shared" si="121"/>
        <v>0</v>
      </c>
      <c r="AN436" s="3">
        <f>VLOOKUP($C436,'Team Fixtures'!$A$2:$Q$21,2,FALSE)</f>
        <v>0.87939146110891264</v>
      </c>
      <c r="AO436" s="3">
        <f>VLOOKUP($C436,'Team Fixtures'!$A$2:$Q$21,16,FALSE)</f>
        <v>0.88924458672357831</v>
      </c>
      <c r="AP436" s="3">
        <f>VLOOKUP($C436,'Team Fixtures'!$A$2:$Q$21,17,FALSE)</f>
        <v>-9.8531256146656698E-3</v>
      </c>
      <c r="AQ436" s="3" t="str">
        <f>VLOOKUP($C436,'Team Fixtures'!$A$2:$V$21,18,FALSE)</f>
        <v>A</v>
      </c>
      <c r="AR436" s="22">
        <f t="shared" si="130"/>
        <v>0</v>
      </c>
      <c r="AS436" s="5">
        <f t="shared" si="122"/>
        <v>0</v>
      </c>
      <c r="AT436" s="20">
        <f t="shared" si="123"/>
        <v>0</v>
      </c>
      <c r="AU436" s="3">
        <f>VLOOKUP($C436,'Team Fixtures'!$A$2:$Q$21,2,FALSE)</f>
        <v>0.87939146110891264</v>
      </c>
      <c r="AV436" s="3">
        <f>VLOOKUP($C436,'Team Fixtures'!$A$2:$V$21,20,FALSE)</f>
        <v>1.4214641080312722E-2</v>
      </c>
      <c r="AW436" s="3">
        <f>VLOOKUP($C436,'Team Fixtures'!$A$2:$V$21,21,FALSE)</f>
        <v>0.86517682002859997</v>
      </c>
      <c r="AX436" s="3" t="str">
        <f>VLOOKUP($C436,'Team Fixtures'!$A$2:$V$21,22,FALSE)</f>
        <v>H</v>
      </c>
      <c r="AY436" s="22">
        <f t="shared" si="131"/>
        <v>0</v>
      </c>
      <c r="AZ436" s="5">
        <f t="shared" si="132"/>
        <v>0</v>
      </c>
      <c r="BA436" s="20">
        <f t="shared" si="124"/>
        <v>0</v>
      </c>
      <c r="BB436" s="15">
        <f t="shared" si="125"/>
        <v>0</v>
      </c>
    </row>
    <row r="437" spans="1:54" x14ac:dyDescent="0.25">
      <c r="A437" t="str">
        <f>'Players Full'!CU437</f>
        <v>Kalvin Phillips</v>
      </c>
      <c r="B437" t="str">
        <f>VLOOKUP(_xlfn.CONCAT('Players Full'!AK437,'Players Full'!BV437),'Players Summarised'!$A$1:$T$1000,20,0)</f>
        <v>MID</v>
      </c>
      <c r="C437" t="str">
        <f>VLOOKUP('Players Full'!CF437,Teams!$A$1:$G$21,6,0)</f>
        <v>Man City</v>
      </c>
      <c r="D437">
        <f>'Players Full'!BD437/10</f>
        <v>5</v>
      </c>
      <c r="E437" s="10">
        <f>IFERROR(VLOOKUP($A437,'Starting Lineups'!$A$2:$C$510,3,FALSE),0)</f>
        <v>0</v>
      </c>
      <c r="F437" s="5" t="e">
        <f>VLOOKUP(A437,'Score &amp; Assist'!$A$1:$G$2000,6,0)</f>
        <v>#N/A</v>
      </c>
      <c r="G437" s="5" t="e">
        <f t="shared" si="114"/>
        <v>#N/A</v>
      </c>
      <c r="H437" s="5" t="e">
        <f t="shared" si="126"/>
        <v>#N/A</v>
      </c>
      <c r="I437" s="5" t="e">
        <f>VLOOKUP(A437,'Score &amp; Assist'!$A$1:$G$2000,7,0)</f>
        <v>#N/A</v>
      </c>
      <c r="J437" s="5" t="e">
        <f>VLOOKUP(A437,'Yellow Card'!$C$1:$E$987,3,0)</f>
        <v>#N/A</v>
      </c>
      <c r="K437" s="5">
        <f>VLOOKUP(C437,'Team Clean Sheet'!$C$2:$F$21,4,0)</f>
        <v>0.375</v>
      </c>
      <c r="L437" s="5">
        <f>VLOOKUP(C437,'Team Total Goals'!$D$2:$N$21,10,0)</f>
        <v>0.27659574468085107</v>
      </c>
      <c r="M437" s="5">
        <f>VLOOKUP(C437,'Team Total Goals'!$D$2:$N$21,11,0)</f>
        <v>3.3526628007731783E-2</v>
      </c>
      <c r="N437" s="5" t="e">
        <f>VLOOKUP(A437,'Goalkeeper Saves'!$D$2:$N$15,10,0)</f>
        <v>#N/A</v>
      </c>
      <c r="O437" s="5" t="e">
        <f>VLOOKUP(A437,'Goalkeeper Saves'!$D$2:$N$15,11,0)</f>
        <v>#N/A</v>
      </c>
      <c r="P437" s="5">
        <f>IF(B437="DEF",IFERROR(VLOOKUP(A437,'Defensive Contribution - DEF'!A435:H933,8,FALSE),'Defensive Contribution - DEF'!K$2),0)</f>
        <v>0</v>
      </c>
      <c r="Q437" s="5">
        <f>IF(B437="MID",IFERROR(VLOOKUP(A437,'Defensive Contribution - MID'!A$2:I$500,9,FALSE),'Defensive Contribution - MID'!L$2),0)</f>
        <v>0.63295959809339908</v>
      </c>
      <c r="R437" s="22">
        <f t="shared" si="127"/>
        <v>0</v>
      </c>
      <c r="S437" s="5">
        <f t="shared" si="115"/>
        <v>0</v>
      </c>
      <c r="T437" s="20">
        <f t="shared" si="116"/>
        <v>0</v>
      </c>
      <c r="U437" s="3">
        <f>VLOOKUP($C437,'Team Fixtures'!$A$2:$Q$21,2,FALSE)</f>
        <v>0.87939146110891264</v>
      </c>
      <c r="V437" s="3">
        <f>VLOOKUP($C437,'Team Fixtures'!$A$2:$Q$21,4,FALSE)</f>
        <v>0.36350418029807341</v>
      </c>
      <c r="W437" s="3">
        <f>VLOOKUP($C437,'Team Fixtures'!$A$2:$Q$21,5,FALSE)</f>
        <v>0.51588728081083923</v>
      </c>
      <c r="X437" s="3" t="str">
        <f>VLOOKUP($C437,'Team Fixtures'!$A$2:$Q$21,6,FALSE)</f>
        <v>H</v>
      </c>
      <c r="Y437" s="25">
        <f t="shared" si="117"/>
        <v>0</v>
      </c>
      <c r="Z437" s="3">
        <f>VLOOKUP($C437,'Team Fixtures'!$A$2:$Q$21,2,FALSE)</f>
        <v>0.87939146110891264</v>
      </c>
      <c r="AA437" s="3">
        <f>VLOOKUP($C437,'Team Fixtures'!$A$2:$Q$21,8,FALSE)</f>
        <v>0.17316017316017315</v>
      </c>
      <c r="AB437" s="3">
        <f>VLOOKUP($C437,'Team Fixtures'!$A$2:$Q$21,9,FALSE)</f>
        <v>0.70623128794873946</v>
      </c>
      <c r="AC437" s="3" t="str">
        <f>VLOOKUP($C437,'Team Fixtures'!$A$2:$Q$21,10,FALSE)</f>
        <v>A</v>
      </c>
      <c r="AD437" s="22">
        <f t="shared" si="128"/>
        <v>0</v>
      </c>
      <c r="AE437" s="5">
        <f t="shared" si="118"/>
        <v>0</v>
      </c>
      <c r="AF437" s="20">
        <f t="shared" si="119"/>
        <v>0</v>
      </c>
      <c r="AG437" s="3">
        <f>VLOOKUP($C437,'Team Fixtures'!$A$2:$Q$21,2,FALSE)</f>
        <v>0.87939146110891264</v>
      </c>
      <c r="AH437" s="3">
        <f>VLOOKUP($C437,'Team Fixtures'!$A$2:$Q$21,12,FALSE)</f>
        <v>0.52910052910052907</v>
      </c>
      <c r="AI437" s="3">
        <f>VLOOKUP($C437,'Team Fixtures'!$A$2:$Q$21,13,FALSE)</f>
        <v>0.35029093200838357</v>
      </c>
      <c r="AJ437" s="3" t="str">
        <f>VLOOKUP($C437,'Team Fixtures'!$A$2:$Q$21,14,FALSE)</f>
        <v>A</v>
      </c>
      <c r="AK437" s="22">
        <f t="shared" si="129"/>
        <v>0</v>
      </c>
      <c r="AL437" s="5">
        <f t="shared" si="120"/>
        <v>0</v>
      </c>
      <c r="AM437" s="20">
        <f t="shared" si="121"/>
        <v>0</v>
      </c>
      <c r="AN437" s="3">
        <f>VLOOKUP($C437,'Team Fixtures'!$A$2:$Q$21,2,FALSE)</f>
        <v>0.87939146110891264</v>
      </c>
      <c r="AO437" s="3">
        <f>VLOOKUP($C437,'Team Fixtures'!$A$2:$Q$21,16,FALSE)</f>
        <v>0.88924458672357831</v>
      </c>
      <c r="AP437" s="3">
        <f>VLOOKUP($C437,'Team Fixtures'!$A$2:$Q$21,17,FALSE)</f>
        <v>-9.8531256146656698E-3</v>
      </c>
      <c r="AQ437" s="3" t="str">
        <f>VLOOKUP($C437,'Team Fixtures'!$A$2:$V$21,18,FALSE)</f>
        <v>A</v>
      </c>
      <c r="AR437" s="22">
        <f t="shared" si="130"/>
        <v>0</v>
      </c>
      <c r="AS437" s="5">
        <f t="shared" si="122"/>
        <v>0</v>
      </c>
      <c r="AT437" s="20">
        <f t="shared" si="123"/>
        <v>0</v>
      </c>
      <c r="AU437" s="3">
        <f>VLOOKUP($C437,'Team Fixtures'!$A$2:$Q$21,2,FALSE)</f>
        <v>0.87939146110891264</v>
      </c>
      <c r="AV437" s="3">
        <f>VLOOKUP($C437,'Team Fixtures'!$A$2:$V$21,20,FALSE)</f>
        <v>1.4214641080312722E-2</v>
      </c>
      <c r="AW437" s="3">
        <f>VLOOKUP($C437,'Team Fixtures'!$A$2:$V$21,21,FALSE)</f>
        <v>0.86517682002859997</v>
      </c>
      <c r="AX437" s="3" t="str">
        <f>VLOOKUP($C437,'Team Fixtures'!$A$2:$V$21,22,FALSE)</f>
        <v>H</v>
      </c>
      <c r="AY437" s="22">
        <f t="shared" si="131"/>
        <v>0</v>
      </c>
      <c r="AZ437" s="5">
        <f t="shared" si="132"/>
        <v>0</v>
      </c>
      <c r="BA437" s="20">
        <f t="shared" si="124"/>
        <v>0</v>
      </c>
      <c r="BB437" s="15">
        <f t="shared" si="125"/>
        <v>0</v>
      </c>
    </row>
    <row r="438" spans="1:54" x14ac:dyDescent="0.25">
      <c r="A438" t="str">
        <f>'Players Full'!CU438</f>
        <v>Erling Haaland</v>
      </c>
      <c r="B438" t="str">
        <f>VLOOKUP(_xlfn.CONCAT('Players Full'!AK438,'Players Full'!BV438),'Players Summarised'!$A$1:$T$1000,20,0)</f>
        <v>FWD</v>
      </c>
      <c r="C438" t="str">
        <f>VLOOKUP('Players Full'!CF438,Teams!$A$1:$G$21,6,0)</f>
        <v>Man City</v>
      </c>
      <c r="D438">
        <f>'Players Full'!BD438/10</f>
        <v>14</v>
      </c>
      <c r="E438" s="10">
        <f>IFERROR(VLOOKUP($A438,'Starting Lineups'!$A$2:$C$510,3,FALSE),0)</f>
        <v>1</v>
      </c>
      <c r="F438" s="5">
        <f>VLOOKUP(A438,'Score &amp; Assist'!$A$1:$G$2000,6,0)</f>
        <v>0.60661207158022434</v>
      </c>
      <c r="G438" s="5">
        <f t="shared" si="114"/>
        <v>0.28000000000000003</v>
      </c>
      <c r="H438" s="5">
        <f t="shared" si="126"/>
        <v>0.11</v>
      </c>
      <c r="I438" s="5">
        <f>VLOOKUP(A438,'Score &amp; Assist'!$A$1:$G$2000,7,0)</f>
        <v>0.13605442176870747</v>
      </c>
      <c r="J438" s="5">
        <f>VLOOKUP(A438,'Yellow Card'!$C$1:$E$987,3,0)</f>
        <v>0.11904761904761904</v>
      </c>
      <c r="K438" s="5">
        <f>VLOOKUP(C438,'Team Clean Sheet'!$C$2:$F$21,4,0)</f>
        <v>0.375</v>
      </c>
      <c r="L438" s="5">
        <f>VLOOKUP(C438,'Team Total Goals'!$D$2:$N$21,10,0)</f>
        <v>0.27659574468085107</v>
      </c>
      <c r="M438" s="5">
        <f>VLOOKUP(C438,'Team Total Goals'!$D$2:$N$21,11,0)</f>
        <v>3.3526628007731783E-2</v>
      </c>
      <c r="N438" s="5" t="e">
        <f>VLOOKUP(A438,'Goalkeeper Saves'!$D$2:$N$15,10,0)</f>
        <v>#N/A</v>
      </c>
      <c r="O438" s="5" t="e">
        <f>VLOOKUP(A438,'Goalkeeper Saves'!$D$2:$N$15,11,0)</f>
        <v>#N/A</v>
      </c>
      <c r="P438" s="5">
        <f>IF(B438="DEF",IFERROR(VLOOKUP(A438,'Defensive Contribution - DEF'!A436:H934,8,FALSE),'Defensive Contribution - DEF'!K$2),0)</f>
        <v>0</v>
      </c>
      <c r="Q438" s="5">
        <f>IF(B438="MID",IFERROR(VLOOKUP(A438,'Defensive Contribution - MID'!A$2:I$500,9,FALSE),'Defensive Contribution - MID'!L$2),0)</f>
        <v>0</v>
      </c>
      <c r="R438" s="22">
        <f t="shared" si="127"/>
        <v>6.2755639325794013</v>
      </c>
      <c r="S438" s="5">
        <f t="shared" si="115"/>
        <v>0.12657481482213268</v>
      </c>
      <c r="T438" s="20">
        <f t="shared" si="116"/>
        <v>6.5287135622236665</v>
      </c>
      <c r="U438" s="3">
        <f>VLOOKUP($C438,'Team Fixtures'!$A$2:$Q$21,2,FALSE)</f>
        <v>0.87939146110891264</v>
      </c>
      <c r="V438" s="3">
        <f>VLOOKUP($C438,'Team Fixtures'!$A$2:$Q$21,4,FALSE)</f>
        <v>0.36350418029807341</v>
      </c>
      <c r="W438" s="3">
        <f>VLOOKUP($C438,'Team Fixtures'!$A$2:$Q$21,5,FALSE)</f>
        <v>0.51588728081083923</v>
      </c>
      <c r="X438" s="3" t="str">
        <f>VLOOKUP($C438,'Team Fixtures'!$A$2:$Q$21,6,FALSE)</f>
        <v>H</v>
      </c>
      <c r="Y438" s="25">
        <f t="shared" si="117"/>
        <v>1.8433159913921571</v>
      </c>
      <c r="Z438" s="3">
        <f>VLOOKUP($C438,'Team Fixtures'!$A$2:$Q$21,2,FALSE)</f>
        <v>0.87939146110891264</v>
      </c>
      <c r="AA438" s="3">
        <f>VLOOKUP($C438,'Team Fixtures'!$A$2:$Q$21,8,FALSE)</f>
        <v>0.17316017316017315</v>
      </c>
      <c r="AB438" s="3">
        <f>VLOOKUP($C438,'Team Fixtures'!$A$2:$Q$21,9,FALSE)</f>
        <v>0.70623128794873946</v>
      </c>
      <c r="AC438" s="3" t="str">
        <f>VLOOKUP($C438,'Team Fixtures'!$A$2:$Q$21,10,FALSE)</f>
        <v>A</v>
      </c>
      <c r="AD438" s="22">
        <f t="shared" si="128"/>
        <v>5.4163116948998233</v>
      </c>
      <c r="AE438" s="5">
        <f t="shared" si="118"/>
        <v>0.10636348368743365</v>
      </c>
      <c r="AF438" s="20">
        <f t="shared" si="119"/>
        <v>5.6290386622746906</v>
      </c>
      <c r="AG438" s="3">
        <f>VLOOKUP($C438,'Team Fixtures'!$A$2:$Q$21,2,FALSE)</f>
        <v>0.87939146110891264</v>
      </c>
      <c r="AH438" s="3">
        <f>VLOOKUP($C438,'Team Fixtures'!$A$2:$Q$21,12,FALSE)</f>
        <v>0.52910052910052907</v>
      </c>
      <c r="AI438" s="3">
        <f>VLOOKUP($C438,'Team Fixtures'!$A$2:$Q$21,13,FALSE)</f>
        <v>0.35029093200838357</v>
      </c>
      <c r="AJ438" s="3" t="str">
        <f>VLOOKUP($C438,'Team Fixtures'!$A$2:$Q$21,14,FALSE)</f>
        <v>A</v>
      </c>
      <c r="AK438" s="22">
        <f t="shared" si="129"/>
        <v>5.4064700366485239</v>
      </c>
      <c r="AL438" s="5">
        <f t="shared" si="120"/>
        <v>0.10613198820204658</v>
      </c>
      <c r="AM438" s="20">
        <f t="shared" si="121"/>
        <v>5.6187340130526167</v>
      </c>
      <c r="AN438" s="3">
        <f>VLOOKUP($C438,'Team Fixtures'!$A$2:$Q$21,2,FALSE)</f>
        <v>0.87939146110891264</v>
      </c>
      <c r="AO438" s="3">
        <f>VLOOKUP($C438,'Team Fixtures'!$A$2:$Q$21,16,FALSE)</f>
        <v>0.88924458672357831</v>
      </c>
      <c r="AP438" s="3">
        <f>VLOOKUP($C438,'Team Fixtures'!$A$2:$Q$21,17,FALSE)</f>
        <v>-9.8531256146656698E-3</v>
      </c>
      <c r="AQ438" s="3" t="str">
        <f>VLOOKUP($C438,'Team Fixtures'!$A$2:$V$21,18,FALSE)</f>
        <v>A</v>
      </c>
      <c r="AR438" s="22">
        <f t="shared" si="130"/>
        <v>5.3965121471392017</v>
      </c>
      <c r="AS438" s="5">
        <f t="shared" si="122"/>
        <v>0.10589775872500831</v>
      </c>
      <c r="AT438" s="20">
        <f t="shared" si="123"/>
        <v>5.6083076645892183</v>
      </c>
      <c r="AU438" s="3">
        <f>VLOOKUP($C438,'Team Fixtures'!$A$2:$Q$21,2,FALSE)</f>
        <v>0.87939146110891264</v>
      </c>
      <c r="AV438" s="3">
        <f>VLOOKUP($C438,'Team Fixtures'!$A$2:$V$21,20,FALSE)</f>
        <v>1.4214641080312722E-2</v>
      </c>
      <c r="AW438" s="3">
        <f>VLOOKUP($C438,'Team Fixtures'!$A$2:$V$21,21,FALSE)</f>
        <v>0.86517682002859997</v>
      </c>
      <c r="AX438" s="3" t="str">
        <f>VLOOKUP($C438,'Team Fixtures'!$A$2:$V$21,22,FALSE)</f>
        <v>H</v>
      </c>
      <c r="AY438" s="22">
        <f t="shared" si="131"/>
        <v>6.2852216974783923</v>
      </c>
      <c r="AZ438" s="5">
        <f t="shared" si="132"/>
        <v>0.12680198476808674</v>
      </c>
      <c r="BA438" s="20">
        <f t="shared" si="124"/>
        <v>6.5388256670145655</v>
      </c>
      <c r="BB438" s="15">
        <f t="shared" si="125"/>
        <v>20.946609716623882</v>
      </c>
    </row>
    <row r="439" spans="1:54" x14ac:dyDescent="0.25">
      <c r="A439" t="str">
        <f>'Players Full'!CU439</f>
        <v>Bryan Mbeumo</v>
      </c>
      <c r="B439" t="str">
        <f>VLOOKUP(_xlfn.CONCAT('Players Full'!AK439,'Players Full'!BV439),'Players Summarised'!$A$1:$T$1000,20,0)</f>
        <v>MID</v>
      </c>
      <c r="C439" t="str">
        <f>VLOOKUP('Players Full'!CF439,Teams!$A$1:$G$21,6,0)</f>
        <v>Man Utd</v>
      </c>
      <c r="D439">
        <f>'Players Full'!BD439/10</f>
        <v>8</v>
      </c>
      <c r="E439" s="10">
        <f>IFERROR(VLOOKUP($A439,'Starting Lineups'!$A$2:$C$510,3,FALSE),0)</f>
        <v>1</v>
      </c>
      <c r="F439" s="5">
        <f>VLOOKUP(A439,'Score &amp; Assist'!$A$1:$G$2000,6,0)</f>
        <v>0.29761904761904762</v>
      </c>
      <c r="G439" s="5">
        <f t="shared" si="114"/>
        <v>0.01</v>
      </c>
      <c r="H439" s="5">
        <f t="shared" si="126"/>
        <v>0</v>
      </c>
      <c r="I439" s="5">
        <f>VLOOKUP(A439,'Score &amp; Assist'!$A$1:$G$2000,7,0)</f>
        <v>0.17316017316017315</v>
      </c>
      <c r="J439" s="5">
        <f>VLOOKUP(A439,'Yellow Card'!$C$1:$E$987,3,0)</f>
        <v>0.17316017316017315</v>
      </c>
      <c r="K439" s="5">
        <f>VLOOKUP(C439,'Team Clean Sheet'!$C$2:$F$21,4,0)</f>
        <v>0.27659574468085107</v>
      </c>
      <c r="L439" s="5">
        <f>VLOOKUP(C439,'Team Total Goals'!$D$2:$N$21,10,0)</f>
        <v>0.375</v>
      </c>
      <c r="M439" s="5">
        <f>VLOOKUP(C439,'Team Total Goals'!$D$2:$N$21,11,0)</f>
        <v>5.6865464632454926E-2</v>
      </c>
      <c r="N439" s="5" t="e">
        <f>VLOOKUP(A439,'Goalkeeper Saves'!$D$2:$N$15,10,0)</f>
        <v>#N/A</v>
      </c>
      <c r="O439" s="5" t="e">
        <f>VLOOKUP(A439,'Goalkeeper Saves'!$D$2:$N$15,11,0)</f>
        <v>#N/A</v>
      </c>
      <c r="P439" s="5">
        <f>IF(B439="DEF",IFERROR(VLOOKUP(A439,'Defensive Contribution - DEF'!A437:H935,8,FALSE),'Defensive Contribution - DEF'!K$2),0)</f>
        <v>0</v>
      </c>
      <c r="Q439" s="5">
        <f>IF(B439="MID",IFERROR(VLOOKUP(A439,'Defensive Contribution - MID'!A$2:I$500,9,FALSE),'Defensive Contribution - MID'!L$2),0)</f>
        <v>0.3857500506789166</v>
      </c>
      <c r="R439" s="22">
        <f t="shared" si="127"/>
        <v>4.9325114304542685</v>
      </c>
      <c r="S439" s="5">
        <f t="shared" si="115"/>
        <v>9.4983533867145309E-2</v>
      </c>
      <c r="T439" s="20">
        <f t="shared" si="116"/>
        <v>5.1224784981885589</v>
      </c>
      <c r="U439" s="3">
        <f>VLOOKUP($C439,'Team Fixtures'!$A$2:$Q$21,2,FALSE)</f>
        <v>0.52910052910052907</v>
      </c>
      <c r="V439" s="3">
        <f>VLOOKUP($C439,'Team Fixtures'!$A$2:$Q$21,4,FALSE)</f>
        <v>6.3492063492063489E-2</v>
      </c>
      <c r="W439" s="3">
        <f>VLOOKUP($C439,'Team Fixtures'!$A$2:$Q$21,5,FALSE)</f>
        <v>0.46560846560846558</v>
      </c>
      <c r="X439" s="3" t="str">
        <f>VLOOKUP($C439,'Team Fixtures'!$A$2:$Q$21,6,FALSE)</f>
        <v>A</v>
      </c>
      <c r="Y439" s="25">
        <f t="shared" si="117"/>
        <v>1.681131653525044</v>
      </c>
      <c r="Z439" s="3">
        <f>VLOOKUP($C439,'Team Fixtures'!$A$2:$Q$21,2,FALSE)</f>
        <v>0.52910052910052907</v>
      </c>
      <c r="AA439" s="3">
        <f>VLOOKUP($C439,'Team Fixtures'!$A$2:$Q$21,8,FALSE)</f>
        <v>1.4214641080312722E-2</v>
      </c>
      <c r="AB439" s="3">
        <f>VLOOKUP($C439,'Team Fixtures'!$A$2:$Q$21,9,FALSE)</f>
        <v>0.5148858880202164</v>
      </c>
      <c r="AC439" s="3" t="str">
        <f>VLOOKUP($C439,'Team Fixtures'!$A$2:$Q$21,10,FALSE)</f>
        <v>H</v>
      </c>
      <c r="AD439" s="22">
        <f t="shared" si="128"/>
        <v>5.7222048034768216</v>
      </c>
      <c r="AE439" s="5">
        <f t="shared" si="118"/>
        <v>0.11355870138738181</v>
      </c>
      <c r="AF439" s="20">
        <f t="shared" si="119"/>
        <v>5.9493222062515851</v>
      </c>
      <c r="AG439" s="3">
        <f>VLOOKUP($C439,'Team Fixtures'!$A$2:$Q$21,2,FALSE)</f>
        <v>0.52910052910052907</v>
      </c>
      <c r="AH439" s="3">
        <f>VLOOKUP($C439,'Team Fixtures'!$A$2:$Q$21,12,FALSE)</f>
        <v>0.87939146110891264</v>
      </c>
      <c r="AI439" s="3">
        <f>VLOOKUP($C439,'Team Fixtures'!$A$2:$Q$21,13,FALSE)</f>
        <v>-0.35029093200838357</v>
      </c>
      <c r="AJ439" s="3" t="str">
        <f>VLOOKUP($C439,'Team Fixtures'!$A$2:$Q$21,14,FALSE)</f>
        <v>H</v>
      </c>
      <c r="AK439" s="22">
        <f t="shared" si="129"/>
        <v>5.7003876614061291</v>
      </c>
      <c r="AL439" s="5">
        <f t="shared" si="120"/>
        <v>0.11304551857159498</v>
      </c>
      <c r="AM439" s="20">
        <f t="shared" si="121"/>
        <v>5.9264786985493192</v>
      </c>
      <c r="AN439" s="3">
        <f>VLOOKUP($C439,'Team Fixtures'!$A$2:$Q$21,2,FALSE)</f>
        <v>0.52910052910052907</v>
      </c>
      <c r="AO439" s="3">
        <f>VLOOKUP($C439,'Team Fixtures'!$A$2:$Q$21,16,FALSE)</f>
        <v>0.82101806239737274</v>
      </c>
      <c r="AP439" s="3">
        <f>VLOOKUP($C439,'Team Fixtures'!$A$2:$Q$21,17,FALSE)</f>
        <v>-0.29191753329684367</v>
      </c>
      <c r="AQ439" s="3" t="str">
        <f>VLOOKUP($C439,'Team Fixtures'!$A$2:$V$21,18,FALSE)</f>
        <v>H</v>
      </c>
      <c r="AR439" s="22">
        <f t="shared" si="130"/>
        <v>5.7018596619305963</v>
      </c>
      <c r="AS439" s="5">
        <f t="shared" si="122"/>
        <v>0.11308014296793148</v>
      </c>
      <c r="AT439" s="20">
        <f t="shared" si="123"/>
        <v>5.928019947866459</v>
      </c>
      <c r="AU439" s="3">
        <f>VLOOKUP($C439,'Team Fixtures'!$A$2:$Q$21,2,FALSE)</f>
        <v>0.52910052910052907</v>
      </c>
      <c r="AV439" s="3">
        <f>VLOOKUP($C439,'Team Fixtures'!$A$2:$V$21,20,FALSE)</f>
        <v>5.6022408963585429E-2</v>
      </c>
      <c r="AW439" s="3">
        <f>VLOOKUP($C439,'Team Fixtures'!$A$2:$V$21,21,FALSE)</f>
        <v>0.47307812013694361</v>
      </c>
      <c r="AX439" s="3" t="str">
        <f>VLOOKUP($C439,'Team Fixtures'!$A$2:$V$21,22,FALSE)</f>
        <v>A</v>
      </c>
      <c r="AY439" s="22">
        <f t="shared" si="131"/>
        <v>4.932699792544299</v>
      </c>
      <c r="AZ439" s="5">
        <f t="shared" si="132"/>
        <v>9.4987964520227008E-2</v>
      </c>
      <c r="BA439" s="20">
        <f t="shared" si="124"/>
        <v>5.1226757215847529</v>
      </c>
      <c r="BB439" s="15">
        <f t="shared" si="125"/>
        <v>19.637418722447386</v>
      </c>
    </row>
    <row r="440" spans="1:54" x14ac:dyDescent="0.25">
      <c r="A440" t="str">
        <f>'Players Full'!CU440</f>
        <v>Altay Bayindir</v>
      </c>
      <c r="B440" t="str">
        <f>VLOOKUP(_xlfn.CONCAT('Players Full'!AK440,'Players Full'!BV440),'Players Summarised'!$A$1:$T$1000,20,0)</f>
        <v>GK</v>
      </c>
      <c r="C440" t="str">
        <f>VLOOKUP('Players Full'!CF440,Teams!$A$1:$G$21,6,0)</f>
        <v>Man Utd</v>
      </c>
      <c r="D440">
        <f>'Players Full'!BD440/10</f>
        <v>5</v>
      </c>
      <c r="E440" s="10">
        <f>IFERROR(VLOOKUP($A440,'Starting Lineups'!$A$2:$C$510,3,FALSE),0)</f>
        <v>0</v>
      </c>
      <c r="F440" s="5" t="e">
        <f>VLOOKUP(A440,'Score &amp; Assist'!$A$1:$G$2000,6,0)</f>
        <v>#N/A</v>
      </c>
      <c r="G440" s="5" t="e">
        <f t="shared" si="114"/>
        <v>#N/A</v>
      </c>
      <c r="H440" s="5" t="e">
        <f t="shared" si="126"/>
        <v>#N/A</v>
      </c>
      <c r="I440" s="5" t="e">
        <f>VLOOKUP(A440,'Score &amp; Assist'!$A$1:$G$2000,7,0)</f>
        <v>#N/A</v>
      </c>
      <c r="J440" s="5">
        <f>VLOOKUP(A440,'Yellow Card'!$C$1:$E$987,3,0)</f>
        <v>0.14652014652014653</v>
      </c>
      <c r="K440" s="5">
        <f>VLOOKUP(C440,'Team Clean Sheet'!$C$2:$F$21,4,0)</f>
        <v>0.27659574468085107</v>
      </c>
      <c r="L440" s="5">
        <f>VLOOKUP(C440,'Team Total Goals'!$D$2:$N$21,10,0)</f>
        <v>0.375</v>
      </c>
      <c r="M440" s="5">
        <f>VLOOKUP(C440,'Team Total Goals'!$D$2:$N$21,11,0)</f>
        <v>5.6865464632454926E-2</v>
      </c>
      <c r="N440" s="5" t="e">
        <f>VLOOKUP(A440,'Goalkeeper Saves'!$D$2:$N$15,10,0)</f>
        <v>#N/A</v>
      </c>
      <c r="O440" s="5" t="e">
        <f>VLOOKUP(A440,'Goalkeeper Saves'!$D$2:$N$15,11,0)</f>
        <v>#N/A</v>
      </c>
      <c r="P440" s="5">
        <f>IF(B440="DEF",IFERROR(VLOOKUP(A440,'Defensive Contribution - DEF'!A438:H936,8,FALSE),'Defensive Contribution - DEF'!K$2),0)</f>
        <v>0</v>
      </c>
      <c r="Q440" s="5">
        <f>IF(B440="MID",IFERROR(VLOOKUP(A440,'Defensive Contribution - MID'!A$2:I$500,9,FALSE),'Defensive Contribution - MID'!L$2),0)</f>
        <v>0</v>
      </c>
      <c r="R440" s="22">
        <f t="shared" si="127"/>
        <v>0</v>
      </c>
      <c r="S440" s="5">
        <f t="shared" si="115"/>
        <v>0</v>
      </c>
      <c r="T440" s="20">
        <f t="shared" si="116"/>
        <v>0</v>
      </c>
      <c r="U440" s="3">
        <f>VLOOKUP($C440,'Team Fixtures'!$A$2:$Q$21,2,FALSE)</f>
        <v>0.52910052910052907</v>
      </c>
      <c r="V440" s="3">
        <f>VLOOKUP($C440,'Team Fixtures'!$A$2:$Q$21,4,FALSE)</f>
        <v>6.3492063492063489E-2</v>
      </c>
      <c r="W440" s="3">
        <f>VLOOKUP($C440,'Team Fixtures'!$A$2:$Q$21,5,FALSE)</f>
        <v>0.46560846560846558</v>
      </c>
      <c r="X440" s="3" t="str">
        <f>VLOOKUP($C440,'Team Fixtures'!$A$2:$Q$21,6,FALSE)</f>
        <v>A</v>
      </c>
      <c r="Y440" s="25">
        <f t="shared" si="117"/>
        <v>0</v>
      </c>
      <c r="Z440" s="3">
        <f>VLOOKUP($C440,'Team Fixtures'!$A$2:$Q$21,2,FALSE)</f>
        <v>0.52910052910052907</v>
      </c>
      <c r="AA440" s="3">
        <f>VLOOKUP($C440,'Team Fixtures'!$A$2:$Q$21,8,FALSE)</f>
        <v>1.4214641080312722E-2</v>
      </c>
      <c r="AB440" s="3">
        <f>VLOOKUP($C440,'Team Fixtures'!$A$2:$Q$21,9,FALSE)</f>
        <v>0.5148858880202164</v>
      </c>
      <c r="AC440" s="3" t="str">
        <f>VLOOKUP($C440,'Team Fixtures'!$A$2:$Q$21,10,FALSE)</f>
        <v>H</v>
      </c>
      <c r="AD440" s="22">
        <f t="shared" si="128"/>
        <v>0</v>
      </c>
      <c r="AE440" s="5">
        <f t="shared" si="118"/>
        <v>0</v>
      </c>
      <c r="AF440" s="20">
        <f t="shared" si="119"/>
        <v>0</v>
      </c>
      <c r="AG440" s="3">
        <f>VLOOKUP($C440,'Team Fixtures'!$A$2:$Q$21,2,FALSE)</f>
        <v>0.52910052910052907</v>
      </c>
      <c r="AH440" s="3">
        <f>VLOOKUP($C440,'Team Fixtures'!$A$2:$Q$21,12,FALSE)</f>
        <v>0.87939146110891264</v>
      </c>
      <c r="AI440" s="3">
        <f>VLOOKUP($C440,'Team Fixtures'!$A$2:$Q$21,13,FALSE)</f>
        <v>-0.35029093200838357</v>
      </c>
      <c r="AJ440" s="3" t="str">
        <f>VLOOKUP($C440,'Team Fixtures'!$A$2:$Q$21,14,FALSE)</f>
        <v>H</v>
      </c>
      <c r="AK440" s="22">
        <f t="shared" si="129"/>
        <v>0</v>
      </c>
      <c r="AL440" s="5">
        <f t="shared" si="120"/>
        <v>0</v>
      </c>
      <c r="AM440" s="20">
        <f t="shared" si="121"/>
        <v>0</v>
      </c>
      <c r="AN440" s="3">
        <f>VLOOKUP($C440,'Team Fixtures'!$A$2:$Q$21,2,FALSE)</f>
        <v>0.52910052910052907</v>
      </c>
      <c r="AO440" s="3">
        <f>VLOOKUP($C440,'Team Fixtures'!$A$2:$Q$21,16,FALSE)</f>
        <v>0.82101806239737274</v>
      </c>
      <c r="AP440" s="3">
        <f>VLOOKUP($C440,'Team Fixtures'!$A$2:$Q$21,17,FALSE)</f>
        <v>-0.29191753329684367</v>
      </c>
      <c r="AQ440" s="3" t="str">
        <f>VLOOKUP($C440,'Team Fixtures'!$A$2:$V$21,18,FALSE)</f>
        <v>H</v>
      </c>
      <c r="AR440" s="22">
        <f t="shared" si="130"/>
        <v>0</v>
      </c>
      <c r="AS440" s="5">
        <f t="shared" si="122"/>
        <v>0</v>
      </c>
      <c r="AT440" s="20">
        <f t="shared" si="123"/>
        <v>0</v>
      </c>
      <c r="AU440" s="3">
        <f>VLOOKUP($C440,'Team Fixtures'!$A$2:$Q$21,2,FALSE)</f>
        <v>0.52910052910052907</v>
      </c>
      <c r="AV440" s="3">
        <f>VLOOKUP($C440,'Team Fixtures'!$A$2:$V$21,20,FALSE)</f>
        <v>5.6022408963585429E-2</v>
      </c>
      <c r="AW440" s="3">
        <f>VLOOKUP($C440,'Team Fixtures'!$A$2:$V$21,21,FALSE)</f>
        <v>0.47307812013694361</v>
      </c>
      <c r="AX440" s="3" t="str">
        <f>VLOOKUP($C440,'Team Fixtures'!$A$2:$V$21,22,FALSE)</f>
        <v>A</v>
      </c>
      <c r="AY440" s="22">
        <f t="shared" si="131"/>
        <v>0</v>
      </c>
      <c r="AZ440" s="5">
        <f t="shared" si="132"/>
        <v>0</v>
      </c>
      <c r="BA440" s="20">
        <f t="shared" si="124"/>
        <v>0</v>
      </c>
      <c r="BB440" s="15">
        <f t="shared" si="125"/>
        <v>0</v>
      </c>
    </row>
    <row r="441" spans="1:54" x14ac:dyDescent="0.25">
      <c r="A441" t="str">
        <f>'Players Full'!CU441</f>
        <v>Andre Onana</v>
      </c>
      <c r="B441" t="str">
        <f>VLOOKUP(_xlfn.CONCAT('Players Full'!AK441,'Players Full'!BV441),'Players Summarised'!$A$1:$T$1000,20,0)</f>
        <v>GK</v>
      </c>
      <c r="C441" t="str">
        <f>VLOOKUP('Players Full'!CF441,Teams!$A$1:$G$21,6,0)</f>
        <v>Man Utd</v>
      </c>
      <c r="D441">
        <f>'Players Full'!BD441/10</f>
        <v>5</v>
      </c>
      <c r="E441" s="10">
        <f>IFERROR(VLOOKUP($A441,'Starting Lineups'!$A$2:$C$510,3,FALSE),0)</f>
        <v>1</v>
      </c>
      <c r="F441" s="5" t="e">
        <f>VLOOKUP(A441,'Score &amp; Assist'!$A$1:$G$2000,6,0)</f>
        <v>#N/A</v>
      </c>
      <c r="G441" s="5" t="e">
        <f t="shared" si="114"/>
        <v>#N/A</v>
      </c>
      <c r="H441" s="5" t="e">
        <f t="shared" si="126"/>
        <v>#N/A</v>
      </c>
      <c r="I441" s="5" t="e">
        <f>VLOOKUP(A441,'Score &amp; Assist'!$A$1:$G$2000,7,0)</f>
        <v>#N/A</v>
      </c>
      <c r="J441" s="5">
        <f>VLOOKUP(A441,'Yellow Card'!$C$1:$E$987,3,0)</f>
        <v>0.14652014652014653</v>
      </c>
      <c r="K441" s="5">
        <f>VLOOKUP(C441,'Team Clean Sheet'!$C$2:$F$21,4,0)</f>
        <v>0.27659574468085107</v>
      </c>
      <c r="L441" s="5">
        <f>VLOOKUP(C441,'Team Total Goals'!$D$2:$N$21,10,0)</f>
        <v>0.375</v>
      </c>
      <c r="M441" s="5">
        <f>VLOOKUP(C441,'Team Total Goals'!$D$2:$N$21,11,0)</f>
        <v>5.6865464632454926E-2</v>
      </c>
      <c r="N441" s="5" t="e">
        <f>VLOOKUP(A441,'Goalkeeper Saves'!$D$2:$N$15,10,0)</f>
        <v>#N/A</v>
      </c>
      <c r="O441" s="5" t="e">
        <f>VLOOKUP(A441,'Goalkeeper Saves'!$D$2:$N$15,11,0)</f>
        <v>#N/A</v>
      </c>
      <c r="P441" s="5">
        <f>IF(B441="DEF",IFERROR(VLOOKUP(A441,'Defensive Contribution - DEF'!A439:H937,8,FALSE),'Defensive Contribution - DEF'!K$2),0)</f>
        <v>0</v>
      </c>
      <c r="Q441" s="5">
        <f>IF(B441="MID",IFERROR(VLOOKUP(A441,'Defensive Contribution - MID'!A$2:I$500,9,FALSE),'Defensive Contribution - MID'!L$2),0)</f>
        <v>0</v>
      </c>
      <c r="R441" s="22">
        <f t="shared" si="127"/>
        <v>2.0961319029383478</v>
      </c>
      <c r="S441" s="5">
        <f t="shared" si="115"/>
        <v>2.826621462091582E-2</v>
      </c>
      <c r="T441" s="20">
        <f t="shared" si="116"/>
        <v>2.1526643321801795</v>
      </c>
      <c r="U441" s="3">
        <f>VLOOKUP($C441,'Team Fixtures'!$A$2:$Q$21,2,FALSE)</f>
        <v>0.52910052910052907</v>
      </c>
      <c r="V441" s="3">
        <f>VLOOKUP($C441,'Team Fixtures'!$A$2:$Q$21,4,FALSE)</f>
        <v>6.3492063492063489E-2</v>
      </c>
      <c r="W441" s="3">
        <f>VLOOKUP($C441,'Team Fixtures'!$A$2:$Q$21,5,FALSE)</f>
        <v>0.46560846560846558</v>
      </c>
      <c r="X441" s="3" t="str">
        <f>VLOOKUP($C441,'Team Fixtures'!$A$2:$Q$21,6,FALSE)</f>
        <v>A</v>
      </c>
      <c r="Y441" s="25">
        <f t="shared" si="117"/>
        <v>0.71441774472863295</v>
      </c>
      <c r="Z441" s="3">
        <f>VLOOKUP($C441,'Team Fixtures'!$A$2:$Q$21,2,FALSE)</f>
        <v>0.52910052910052907</v>
      </c>
      <c r="AA441" s="3">
        <f>VLOOKUP($C441,'Team Fixtures'!$A$2:$Q$21,8,FALSE)</f>
        <v>1.4214641080312722E-2</v>
      </c>
      <c r="AB441" s="3">
        <f>VLOOKUP($C441,'Team Fixtures'!$A$2:$Q$21,9,FALSE)</f>
        <v>0.5148858880202164</v>
      </c>
      <c r="AC441" s="3" t="str">
        <f>VLOOKUP($C441,'Team Fixtures'!$A$2:$Q$21,10,FALSE)</f>
        <v>H</v>
      </c>
      <c r="AD441" s="22">
        <f t="shared" si="128"/>
        <v>2.4317218951908584</v>
      </c>
      <c r="AE441" s="5">
        <f t="shared" si="118"/>
        <v>3.6159962418679373E-2</v>
      </c>
      <c r="AF441" s="20">
        <f t="shared" si="119"/>
        <v>2.5040418200282173</v>
      </c>
      <c r="AG441" s="3">
        <f>VLOOKUP($C441,'Team Fixtures'!$A$2:$Q$21,2,FALSE)</f>
        <v>0.52910052910052907</v>
      </c>
      <c r="AH441" s="3">
        <f>VLOOKUP($C441,'Team Fixtures'!$A$2:$Q$21,12,FALSE)</f>
        <v>0.87939146110891264</v>
      </c>
      <c r="AI441" s="3">
        <f>VLOOKUP($C441,'Team Fixtures'!$A$2:$Q$21,13,FALSE)</f>
        <v>-0.35029093200838357</v>
      </c>
      <c r="AJ441" s="3" t="str">
        <f>VLOOKUP($C441,'Team Fixtures'!$A$2:$Q$21,14,FALSE)</f>
        <v>H</v>
      </c>
      <c r="AK441" s="22">
        <f t="shared" si="129"/>
        <v>2.4224504301025136</v>
      </c>
      <c r="AL441" s="5">
        <f t="shared" si="120"/>
        <v>3.5941879016871334E-2</v>
      </c>
      <c r="AM441" s="20">
        <f t="shared" si="121"/>
        <v>2.4943341881362562</v>
      </c>
      <c r="AN441" s="3">
        <f>VLOOKUP($C441,'Team Fixtures'!$A$2:$Q$21,2,FALSE)</f>
        <v>0.52910052910052907</v>
      </c>
      <c r="AO441" s="3">
        <f>VLOOKUP($C441,'Team Fixtures'!$A$2:$Q$21,16,FALSE)</f>
        <v>0.82101806239737274</v>
      </c>
      <c r="AP441" s="3">
        <f>VLOOKUP($C441,'Team Fixtures'!$A$2:$Q$21,17,FALSE)</f>
        <v>-0.29191753329684367</v>
      </c>
      <c r="AQ441" s="3" t="str">
        <f>VLOOKUP($C441,'Team Fixtures'!$A$2:$V$21,18,FALSE)</f>
        <v>H</v>
      </c>
      <c r="AR441" s="22">
        <f t="shared" si="130"/>
        <v>2.4230759749804083</v>
      </c>
      <c r="AS441" s="5">
        <f t="shared" si="122"/>
        <v>3.5956593083489169E-2</v>
      </c>
      <c r="AT441" s="20">
        <f t="shared" si="123"/>
        <v>2.4949891611473864</v>
      </c>
      <c r="AU441" s="3">
        <f>VLOOKUP($C441,'Team Fixtures'!$A$2:$Q$21,2,FALSE)</f>
        <v>0.52910052910052907</v>
      </c>
      <c r="AV441" s="3">
        <f>VLOOKUP($C441,'Team Fixtures'!$A$2:$V$21,20,FALSE)</f>
        <v>5.6022408963585429E-2</v>
      </c>
      <c r="AW441" s="3">
        <f>VLOOKUP($C441,'Team Fixtures'!$A$2:$V$21,21,FALSE)</f>
        <v>0.47307812013694361</v>
      </c>
      <c r="AX441" s="3" t="str">
        <f>VLOOKUP($C441,'Team Fixtures'!$A$2:$V$21,22,FALSE)</f>
        <v>A</v>
      </c>
      <c r="AY441" s="22">
        <f t="shared" si="131"/>
        <v>2.0962119497444798</v>
      </c>
      <c r="AZ441" s="5">
        <f t="shared" si="132"/>
        <v>2.8268097481889656E-2</v>
      </c>
      <c r="BA441" s="20">
        <f t="shared" si="124"/>
        <v>2.152748144708259</v>
      </c>
      <c r="BB441" s="15">
        <f t="shared" si="125"/>
        <v>8.2604771074139105</v>
      </c>
    </row>
    <row r="442" spans="1:54" x14ac:dyDescent="0.25">
      <c r="A442" t="str">
        <f>'Players Full'!CU442</f>
        <v>Elyh Harrison</v>
      </c>
      <c r="B442" t="str">
        <f>VLOOKUP(_xlfn.CONCAT('Players Full'!AK442,'Players Full'!BV442),'Players Summarised'!$A$1:$T$1000,20,0)</f>
        <v>GK</v>
      </c>
      <c r="C442" t="str">
        <f>VLOOKUP('Players Full'!CF442,Teams!$A$1:$G$21,6,0)</f>
        <v>Man Utd</v>
      </c>
      <c r="D442">
        <f>'Players Full'!BD442/10</f>
        <v>4</v>
      </c>
      <c r="E442" s="10">
        <f>IFERROR(VLOOKUP($A442,'Starting Lineups'!$A$2:$C$510,3,FALSE),0)</f>
        <v>0</v>
      </c>
      <c r="F442" s="5" t="e">
        <f>VLOOKUP(A442,'Score &amp; Assist'!$A$1:$G$2000,6,0)</f>
        <v>#N/A</v>
      </c>
      <c r="G442" s="5" t="e">
        <f t="shared" si="114"/>
        <v>#N/A</v>
      </c>
      <c r="H442" s="5" t="e">
        <f t="shared" si="126"/>
        <v>#N/A</v>
      </c>
      <c r="I442" s="5" t="e">
        <f>VLOOKUP(A442,'Score &amp; Assist'!$A$1:$G$2000,7,0)</f>
        <v>#N/A</v>
      </c>
      <c r="J442" s="5" t="e">
        <f>VLOOKUP(A442,'Yellow Card'!$C$1:$E$987,3,0)</f>
        <v>#N/A</v>
      </c>
      <c r="K442" s="5">
        <f>VLOOKUP(C442,'Team Clean Sheet'!$C$2:$F$21,4,0)</f>
        <v>0.27659574468085107</v>
      </c>
      <c r="L442" s="5">
        <f>VLOOKUP(C442,'Team Total Goals'!$D$2:$N$21,10,0)</f>
        <v>0.375</v>
      </c>
      <c r="M442" s="5">
        <f>VLOOKUP(C442,'Team Total Goals'!$D$2:$N$21,11,0)</f>
        <v>5.6865464632454926E-2</v>
      </c>
      <c r="N442" s="5" t="e">
        <f>VLOOKUP(A442,'Goalkeeper Saves'!$D$2:$N$15,10,0)</f>
        <v>#N/A</v>
      </c>
      <c r="O442" s="5" t="e">
        <f>VLOOKUP(A442,'Goalkeeper Saves'!$D$2:$N$15,11,0)</f>
        <v>#N/A</v>
      </c>
      <c r="P442" s="5">
        <f>IF(B442="DEF",IFERROR(VLOOKUP(A442,'Defensive Contribution - DEF'!A440:H938,8,FALSE),'Defensive Contribution - DEF'!K$2),0)</f>
        <v>0</v>
      </c>
      <c r="Q442" s="5">
        <f>IF(B442="MID",IFERROR(VLOOKUP(A442,'Defensive Contribution - MID'!A$2:I$500,9,FALSE),'Defensive Contribution - MID'!L$2),0)</f>
        <v>0</v>
      </c>
      <c r="R442" s="22">
        <f t="shared" si="127"/>
        <v>0</v>
      </c>
      <c r="S442" s="5">
        <f t="shared" si="115"/>
        <v>0</v>
      </c>
      <c r="T442" s="20">
        <f t="shared" si="116"/>
        <v>0</v>
      </c>
      <c r="U442" s="3">
        <f>VLOOKUP($C442,'Team Fixtures'!$A$2:$Q$21,2,FALSE)</f>
        <v>0.52910052910052907</v>
      </c>
      <c r="V442" s="3">
        <f>VLOOKUP($C442,'Team Fixtures'!$A$2:$Q$21,4,FALSE)</f>
        <v>6.3492063492063489E-2</v>
      </c>
      <c r="W442" s="3">
        <f>VLOOKUP($C442,'Team Fixtures'!$A$2:$Q$21,5,FALSE)</f>
        <v>0.46560846560846558</v>
      </c>
      <c r="X442" s="3" t="str">
        <f>VLOOKUP($C442,'Team Fixtures'!$A$2:$Q$21,6,FALSE)</f>
        <v>A</v>
      </c>
      <c r="Y442" s="25">
        <f t="shared" si="117"/>
        <v>0</v>
      </c>
      <c r="Z442" s="3">
        <f>VLOOKUP($C442,'Team Fixtures'!$A$2:$Q$21,2,FALSE)</f>
        <v>0.52910052910052907</v>
      </c>
      <c r="AA442" s="3">
        <f>VLOOKUP($C442,'Team Fixtures'!$A$2:$Q$21,8,FALSE)</f>
        <v>1.4214641080312722E-2</v>
      </c>
      <c r="AB442" s="3">
        <f>VLOOKUP($C442,'Team Fixtures'!$A$2:$Q$21,9,FALSE)</f>
        <v>0.5148858880202164</v>
      </c>
      <c r="AC442" s="3" t="str">
        <f>VLOOKUP($C442,'Team Fixtures'!$A$2:$Q$21,10,FALSE)</f>
        <v>H</v>
      </c>
      <c r="AD442" s="22">
        <f t="shared" si="128"/>
        <v>0</v>
      </c>
      <c r="AE442" s="5">
        <f t="shared" si="118"/>
        <v>0</v>
      </c>
      <c r="AF442" s="20">
        <f t="shared" si="119"/>
        <v>0</v>
      </c>
      <c r="AG442" s="3">
        <f>VLOOKUP($C442,'Team Fixtures'!$A$2:$Q$21,2,FALSE)</f>
        <v>0.52910052910052907</v>
      </c>
      <c r="AH442" s="3">
        <f>VLOOKUP($C442,'Team Fixtures'!$A$2:$Q$21,12,FALSE)</f>
        <v>0.87939146110891264</v>
      </c>
      <c r="AI442" s="3">
        <f>VLOOKUP($C442,'Team Fixtures'!$A$2:$Q$21,13,FALSE)</f>
        <v>-0.35029093200838357</v>
      </c>
      <c r="AJ442" s="3" t="str">
        <f>VLOOKUP($C442,'Team Fixtures'!$A$2:$Q$21,14,FALSE)</f>
        <v>H</v>
      </c>
      <c r="AK442" s="22">
        <f t="shared" si="129"/>
        <v>0</v>
      </c>
      <c r="AL442" s="5">
        <f t="shared" si="120"/>
        <v>0</v>
      </c>
      <c r="AM442" s="20">
        <f t="shared" si="121"/>
        <v>0</v>
      </c>
      <c r="AN442" s="3">
        <f>VLOOKUP($C442,'Team Fixtures'!$A$2:$Q$21,2,FALSE)</f>
        <v>0.52910052910052907</v>
      </c>
      <c r="AO442" s="3">
        <f>VLOOKUP($C442,'Team Fixtures'!$A$2:$Q$21,16,FALSE)</f>
        <v>0.82101806239737274</v>
      </c>
      <c r="AP442" s="3">
        <f>VLOOKUP($C442,'Team Fixtures'!$A$2:$Q$21,17,FALSE)</f>
        <v>-0.29191753329684367</v>
      </c>
      <c r="AQ442" s="3" t="str">
        <f>VLOOKUP($C442,'Team Fixtures'!$A$2:$V$21,18,FALSE)</f>
        <v>H</v>
      </c>
      <c r="AR442" s="22">
        <f t="shared" si="130"/>
        <v>0</v>
      </c>
      <c r="AS442" s="5">
        <f t="shared" si="122"/>
        <v>0</v>
      </c>
      <c r="AT442" s="20">
        <f t="shared" si="123"/>
        <v>0</v>
      </c>
      <c r="AU442" s="3">
        <f>VLOOKUP($C442,'Team Fixtures'!$A$2:$Q$21,2,FALSE)</f>
        <v>0.52910052910052907</v>
      </c>
      <c r="AV442" s="3">
        <f>VLOOKUP($C442,'Team Fixtures'!$A$2:$V$21,20,FALSE)</f>
        <v>5.6022408963585429E-2</v>
      </c>
      <c r="AW442" s="3">
        <f>VLOOKUP($C442,'Team Fixtures'!$A$2:$V$21,21,FALSE)</f>
        <v>0.47307812013694361</v>
      </c>
      <c r="AX442" s="3" t="str">
        <f>VLOOKUP($C442,'Team Fixtures'!$A$2:$V$21,22,FALSE)</f>
        <v>A</v>
      </c>
      <c r="AY442" s="22">
        <f t="shared" si="131"/>
        <v>0</v>
      </c>
      <c r="AZ442" s="5">
        <f t="shared" si="132"/>
        <v>0</v>
      </c>
      <c r="BA442" s="20">
        <f t="shared" si="124"/>
        <v>0</v>
      </c>
      <c r="BB442" s="15">
        <f t="shared" si="125"/>
        <v>0</v>
      </c>
    </row>
    <row r="443" spans="1:54" x14ac:dyDescent="0.25">
      <c r="A443" t="str">
        <f>'Players Full'!CU443</f>
        <v>Tom Heaton</v>
      </c>
      <c r="B443" t="str">
        <f>VLOOKUP(_xlfn.CONCAT('Players Full'!AK443,'Players Full'!BV443),'Players Summarised'!$A$1:$T$1000,20,0)</f>
        <v>GK</v>
      </c>
      <c r="C443" t="str">
        <f>VLOOKUP('Players Full'!CF443,Teams!$A$1:$G$21,6,0)</f>
        <v>Man Utd</v>
      </c>
      <c r="D443">
        <f>'Players Full'!BD443/10</f>
        <v>4</v>
      </c>
      <c r="E443" s="10">
        <f>IFERROR(VLOOKUP($A443,'Starting Lineups'!$A$2:$C$510,3,FALSE),0)</f>
        <v>0</v>
      </c>
      <c r="F443" s="5" t="e">
        <f>VLOOKUP(A443,'Score &amp; Assist'!$A$1:$G$2000,6,0)</f>
        <v>#N/A</v>
      </c>
      <c r="G443" s="5" t="e">
        <f t="shared" si="114"/>
        <v>#N/A</v>
      </c>
      <c r="H443" s="5" t="e">
        <f t="shared" si="126"/>
        <v>#N/A</v>
      </c>
      <c r="I443" s="5" t="e">
        <f>VLOOKUP(A443,'Score &amp; Assist'!$A$1:$G$2000,7,0)</f>
        <v>#N/A</v>
      </c>
      <c r="J443" s="5">
        <f>VLOOKUP(A443,'Yellow Card'!$C$1:$E$987,3,0)</f>
        <v>0.14652014652014653</v>
      </c>
      <c r="K443" s="5">
        <f>VLOOKUP(C443,'Team Clean Sheet'!$C$2:$F$21,4,0)</f>
        <v>0.27659574468085107</v>
      </c>
      <c r="L443" s="5">
        <f>VLOOKUP(C443,'Team Total Goals'!$D$2:$N$21,10,0)</f>
        <v>0.375</v>
      </c>
      <c r="M443" s="5">
        <f>VLOOKUP(C443,'Team Total Goals'!$D$2:$N$21,11,0)</f>
        <v>5.6865464632454926E-2</v>
      </c>
      <c r="N443" s="5" t="e">
        <f>VLOOKUP(A443,'Goalkeeper Saves'!$D$2:$N$15,10,0)</f>
        <v>#N/A</v>
      </c>
      <c r="O443" s="5" t="e">
        <f>VLOOKUP(A443,'Goalkeeper Saves'!$D$2:$N$15,11,0)</f>
        <v>#N/A</v>
      </c>
      <c r="P443" s="5">
        <f>IF(B443="DEF",IFERROR(VLOOKUP(A443,'Defensive Contribution - DEF'!A441:H939,8,FALSE),'Defensive Contribution - DEF'!K$2),0)</f>
        <v>0</v>
      </c>
      <c r="Q443" s="5">
        <f>IF(B443="MID",IFERROR(VLOOKUP(A443,'Defensive Contribution - MID'!A$2:I$500,9,FALSE),'Defensive Contribution - MID'!L$2),0)</f>
        <v>0</v>
      </c>
      <c r="R443" s="22">
        <f t="shared" si="127"/>
        <v>0</v>
      </c>
      <c r="S443" s="5">
        <f t="shared" si="115"/>
        <v>0</v>
      </c>
      <c r="T443" s="20">
        <f t="shared" si="116"/>
        <v>0</v>
      </c>
      <c r="U443" s="3">
        <f>VLOOKUP($C443,'Team Fixtures'!$A$2:$Q$21,2,FALSE)</f>
        <v>0.52910052910052907</v>
      </c>
      <c r="V443" s="3">
        <f>VLOOKUP($C443,'Team Fixtures'!$A$2:$Q$21,4,FALSE)</f>
        <v>6.3492063492063489E-2</v>
      </c>
      <c r="W443" s="3">
        <f>VLOOKUP($C443,'Team Fixtures'!$A$2:$Q$21,5,FALSE)</f>
        <v>0.46560846560846558</v>
      </c>
      <c r="X443" s="3" t="str">
        <f>VLOOKUP($C443,'Team Fixtures'!$A$2:$Q$21,6,FALSE)</f>
        <v>A</v>
      </c>
      <c r="Y443" s="25">
        <f t="shared" si="117"/>
        <v>0</v>
      </c>
      <c r="Z443" s="3">
        <f>VLOOKUP($C443,'Team Fixtures'!$A$2:$Q$21,2,FALSE)</f>
        <v>0.52910052910052907</v>
      </c>
      <c r="AA443" s="3">
        <f>VLOOKUP($C443,'Team Fixtures'!$A$2:$Q$21,8,FALSE)</f>
        <v>1.4214641080312722E-2</v>
      </c>
      <c r="AB443" s="3">
        <f>VLOOKUP($C443,'Team Fixtures'!$A$2:$Q$21,9,FALSE)</f>
        <v>0.5148858880202164</v>
      </c>
      <c r="AC443" s="3" t="str">
        <f>VLOOKUP($C443,'Team Fixtures'!$A$2:$Q$21,10,FALSE)</f>
        <v>H</v>
      </c>
      <c r="AD443" s="22">
        <f t="shared" si="128"/>
        <v>0</v>
      </c>
      <c r="AE443" s="5">
        <f t="shared" si="118"/>
        <v>0</v>
      </c>
      <c r="AF443" s="20">
        <f t="shared" si="119"/>
        <v>0</v>
      </c>
      <c r="AG443" s="3">
        <f>VLOOKUP($C443,'Team Fixtures'!$A$2:$Q$21,2,FALSE)</f>
        <v>0.52910052910052907</v>
      </c>
      <c r="AH443" s="3">
        <f>VLOOKUP($C443,'Team Fixtures'!$A$2:$Q$21,12,FALSE)</f>
        <v>0.87939146110891264</v>
      </c>
      <c r="AI443" s="3">
        <f>VLOOKUP($C443,'Team Fixtures'!$A$2:$Q$21,13,FALSE)</f>
        <v>-0.35029093200838357</v>
      </c>
      <c r="AJ443" s="3" t="str">
        <f>VLOOKUP($C443,'Team Fixtures'!$A$2:$Q$21,14,FALSE)</f>
        <v>H</v>
      </c>
      <c r="AK443" s="22">
        <f t="shared" si="129"/>
        <v>0</v>
      </c>
      <c r="AL443" s="5">
        <f t="shared" si="120"/>
        <v>0</v>
      </c>
      <c r="AM443" s="20">
        <f t="shared" si="121"/>
        <v>0</v>
      </c>
      <c r="AN443" s="3">
        <f>VLOOKUP($C443,'Team Fixtures'!$A$2:$Q$21,2,FALSE)</f>
        <v>0.52910052910052907</v>
      </c>
      <c r="AO443" s="3">
        <f>VLOOKUP($C443,'Team Fixtures'!$A$2:$Q$21,16,FALSE)</f>
        <v>0.82101806239737274</v>
      </c>
      <c r="AP443" s="3">
        <f>VLOOKUP($C443,'Team Fixtures'!$A$2:$Q$21,17,FALSE)</f>
        <v>-0.29191753329684367</v>
      </c>
      <c r="AQ443" s="3" t="str">
        <f>VLOOKUP($C443,'Team Fixtures'!$A$2:$V$21,18,FALSE)</f>
        <v>H</v>
      </c>
      <c r="AR443" s="22">
        <f t="shared" si="130"/>
        <v>0</v>
      </c>
      <c r="AS443" s="5">
        <f t="shared" si="122"/>
        <v>0</v>
      </c>
      <c r="AT443" s="20">
        <f t="shared" si="123"/>
        <v>0</v>
      </c>
      <c r="AU443" s="3">
        <f>VLOOKUP($C443,'Team Fixtures'!$A$2:$Q$21,2,FALSE)</f>
        <v>0.52910052910052907</v>
      </c>
      <c r="AV443" s="3">
        <f>VLOOKUP($C443,'Team Fixtures'!$A$2:$V$21,20,FALSE)</f>
        <v>5.6022408963585429E-2</v>
      </c>
      <c r="AW443" s="3">
        <f>VLOOKUP($C443,'Team Fixtures'!$A$2:$V$21,21,FALSE)</f>
        <v>0.47307812013694361</v>
      </c>
      <c r="AX443" s="3" t="str">
        <f>VLOOKUP($C443,'Team Fixtures'!$A$2:$V$21,22,FALSE)</f>
        <v>A</v>
      </c>
      <c r="AY443" s="22">
        <f t="shared" si="131"/>
        <v>0</v>
      </c>
      <c r="AZ443" s="5">
        <f t="shared" si="132"/>
        <v>0</v>
      </c>
      <c r="BA443" s="20">
        <f t="shared" si="124"/>
        <v>0</v>
      </c>
      <c r="BB443" s="15">
        <f t="shared" si="125"/>
        <v>0</v>
      </c>
    </row>
    <row r="444" spans="1:54" x14ac:dyDescent="0.25">
      <c r="A444" t="str">
        <f>'Players Full'!CU444</f>
        <v>Dermot Mee</v>
      </c>
      <c r="B444" t="str">
        <f>VLOOKUP(_xlfn.CONCAT('Players Full'!AK444,'Players Full'!BV444),'Players Summarised'!$A$1:$T$1000,20,0)</f>
        <v>GK</v>
      </c>
      <c r="C444" t="str">
        <f>VLOOKUP('Players Full'!CF444,Teams!$A$1:$G$21,6,0)</f>
        <v>Man Utd</v>
      </c>
      <c r="D444">
        <f>'Players Full'!BD444/10</f>
        <v>4</v>
      </c>
      <c r="E444" s="10">
        <f>IFERROR(VLOOKUP($A444,'Starting Lineups'!$A$2:$C$510,3,FALSE),0)</f>
        <v>0</v>
      </c>
      <c r="F444" s="5" t="e">
        <f>VLOOKUP(A444,'Score &amp; Assist'!$A$1:$G$2000,6,0)</f>
        <v>#N/A</v>
      </c>
      <c r="G444" s="5" t="e">
        <f t="shared" si="114"/>
        <v>#N/A</v>
      </c>
      <c r="H444" s="5" t="e">
        <f t="shared" si="126"/>
        <v>#N/A</v>
      </c>
      <c r="I444" s="5" t="e">
        <f>VLOOKUP(A444,'Score &amp; Assist'!$A$1:$G$2000,7,0)</f>
        <v>#N/A</v>
      </c>
      <c r="J444" s="5">
        <f>VLOOKUP(A444,'Yellow Card'!$C$1:$E$987,3,0)</f>
        <v>0.14652014652014653</v>
      </c>
      <c r="K444" s="5">
        <f>VLOOKUP(C444,'Team Clean Sheet'!$C$2:$F$21,4,0)</f>
        <v>0.27659574468085107</v>
      </c>
      <c r="L444" s="5">
        <f>VLOOKUP(C444,'Team Total Goals'!$D$2:$N$21,10,0)</f>
        <v>0.375</v>
      </c>
      <c r="M444" s="5">
        <f>VLOOKUP(C444,'Team Total Goals'!$D$2:$N$21,11,0)</f>
        <v>5.6865464632454926E-2</v>
      </c>
      <c r="N444" s="5" t="e">
        <f>VLOOKUP(A444,'Goalkeeper Saves'!$D$2:$N$15,10,0)</f>
        <v>#N/A</v>
      </c>
      <c r="O444" s="5" t="e">
        <f>VLOOKUP(A444,'Goalkeeper Saves'!$D$2:$N$15,11,0)</f>
        <v>#N/A</v>
      </c>
      <c r="P444" s="5">
        <f>IF(B444="DEF",IFERROR(VLOOKUP(A444,'Defensive Contribution - DEF'!A442:H940,8,FALSE),'Defensive Contribution - DEF'!K$2),0)</f>
        <v>0</v>
      </c>
      <c r="Q444" s="5">
        <f>IF(B444="MID",IFERROR(VLOOKUP(A444,'Defensive Contribution - MID'!A$2:I$500,9,FALSE),'Defensive Contribution - MID'!L$2),0)</f>
        <v>0</v>
      </c>
      <c r="R444" s="22">
        <f t="shared" si="127"/>
        <v>0</v>
      </c>
      <c r="S444" s="5">
        <f t="shared" si="115"/>
        <v>0</v>
      </c>
      <c r="T444" s="20">
        <f t="shared" si="116"/>
        <v>0</v>
      </c>
      <c r="U444" s="3">
        <f>VLOOKUP($C444,'Team Fixtures'!$A$2:$Q$21,2,FALSE)</f>
        <v>0.52910052910052907</v>
      </c>
      <c r="V444" s="3">
        <f>VLOOKUP($C444,'Team Fixtures'!$A$2:$Q$21,4,FALSE)</f>
        <v>6.3492063492063489E-2</v>
      </c>
      <c r="W444" s="3">
        <f>VLOOKUP($C444,'Team Fixtures'!$A$2:$Q$21,5,FALSE)</f>
        <v>0.46560846560846558</v>
      </c>
      <c r="X444" s="3" t="str">
        <f>VLOOKUP($C444,'Team Fixtures'!$A$2:$Q$21,6,FALSE)</f>
        <v>A</v>
      </c>
      <c r="Y444" s="25">
        <f t="shared" si="117"/>
        <v>0</v>
      </c>
      <c r="Z444" s="3">
        <f>VLOOKUP($C444,'Team Fixtures'!$A$2:$Q$21,2,FALSE)</f>
        <v>0.52910052910052907</v>
      </c>
      <c r="AA444" s="3">
        <f>VLOOKUP($C444,'Team Fixtures'!$A$2:$Q$21,8,FALSE)</f>
        <v>1.4214641080312722E-2</v>
      </c>
      <c r="AB444" s="3">
        <f>VLOOKUP($C444,'Team Fixtures'!$A$2:$Q$21,9,FALSE)</f>
        <v>0.5148858880202164</v>
      </c>
      <c r="AC444" s="3" t="str">
        <f>VLOOKUP($C444,'Team Fixtures'!$A$2:$Q$21,10,FALSE)</f>
        <v>H</v>
      </c>
      <c r="AD444" s="22">
        <f t="shared" si="128"/>
        <v>0</v>
      </c>
      <c r="AE444" s="5">
        <f t="shared" si="118"/>
        <v>0</v>
      </c>
      <c r="AF444" s="20">
        <f t="shared" si="119"/>
        <v>0</v>
      </c>
      <c r="AG444" s="3">
        <f>VLOOKUP($C444,'Team Fixtures'!$A$2:$Q$21,2,FALSE)</f>
        <v>0.52910052910052907</v>
      </c>
      <c r="AH444" s="3">
        <f>VLOOKUP($C444,'Team Fixtures'!$A$2:$Q$21,12,FALSE)</f>
        <v>0.87939146110891264</v>
      </c>
      <c r="AI444" s="3">
        <f>VLOOKUP($C444,'Team Fixtures'!$A$2:$Q$21,13,FALSE)</f>
        <v>-0.35029093200838357</v>
      </c>
      <c r="AJ444" s="3" t="str">
        <f>VLOOKUP($C444,'Team Fixtures'!$A$2:$Q$21,14,FALSE)</f>
        <v>H</v>
      </c>
      <c r="AK444" s="22">
        <f t="shared" si="129"/>
        <v>0</v>
      </c>
      <c r="AL444" s="5">
        <f t="shared" si="120"/>
        <v>0</v>
      </c>
      <c r="AM444" s="20">
        <f t="shared" si="121"/>
        <v>0</v>
      </c>
      <c r="AN444" s="3">
        <f>VLOOKUP($C444,'Team Fixtures'!$A$2:$Q$21,2,FALSE)</f>
        <v>0.52910052910052907</v>
      </c>
      <c r="AO444" s="3">
        <f>VLOOKUP($C444,'Team Fixtures'!$A$2:$Q$21,16,FALSE)</f>
        <v>0.82101806239737274</v>
      </c>
      <c r="AP444" s="3">
        <f>VLOOKUP($C444,'Team Fixtures'!$A$2:$Q$21,17,FALSE)</f>
        <v>-0.29191753329684367</v>
      </c>
      <c r="AQ444" s="3" t="str">
        <f>VLOOKUP($C444,'Team Fixtures'!$A$2:$V$21,18,FALSE)</f>
        <v>H</v>
      </c>
      <c r="AR444" s="22">
        <f t="shared" si="130"/>
        <v>0</v>
      </c>
      <c r="AS444" s="5">
        <f t="shared" si="122"/>
        <v>0</v>
      </c>
      <c r="AT444" s="20">
        <f t="shared" si="123"/>
        <v>0</v>
      </c>
      <c r="AU444" s="3">
        <f>VLOOKUP($C444,'Team Fixtures'!$A$2:$Q$21,2,FALSE)</f>
        <v>0.52910052910052907</v>
      </c>
      <c r="AV444" s="3">
        <f>VLOOKUP($C444,'Team Fixtures'!$A$2:$V$21,20,FALSE)</f>
        <v>5.6022408963585429E-2</v>
      </c>
      <c r="AW444" s="3">
        <f>VLOOKUP($C444,'Team Fixtures'!$A$2:$V$21,21,FALSE)</f>
        <v>0.47307812013694361</v>
      </c>
      <c r="AX444" s="3" t="str">
        <f>VLOOKUP($C444,'Team Fixtures'!$A$2:$V$21,22,FALSE)</f>
        <v>A</v>
      </c>
      <c r="AY444" s="22">
        <f t="shared" si="131"/>
        <v>0</v>
      </c>
      <c r="AZ444" s="5">
        <f t="shared" si="132"/>
        <v>0</v>
      </c>
      <c r="BA444" s="20">
        <f t="shared" si="124"/>
        <v>0</v>
      </c>
      <c r="BB444" s="15">
        <f t="shared" si="125"/>
        <v>0</v>
      </c>
    </row>
    <row r="445" spans="1:54" x14ac:dyDescent="0.25">
      <c r="A445" t="str">
        <f>'Players Full'!CU445</f>
        <v>Matthijs de Ligt</v>
      </c>
      <c r="B445" t="str">
        <f>VLOOKUP(_xlfn.CONCAT('Players Full'!AK445,'Players Full'!BV445),'Players Summarised'!$A$1:$T$1000,20,0)</f>
        <v>DEF</v>
      </c>
      <c r="C445" t="str">
        <f>VLOOKUP('Players Full'!CF445,Teams!$A$1:$G$21,6,0)</f>
        <v>Man Utd</v>
      </c>
      <c r="D445">
        <f>'Players Full'!BD445/10</f>
        <v>5</v>
      </c>
      <c r="E445" s="10">
        <f>IFERROR(VLOOKUP($A445,'Starting Lineups'!$A$2:$C$510,3,FALSE),0)</f>
        <v>1</v>
      </c>
      <c r="F445" s="5">
        <f>VLOOKUP(A445,'Score &amp; Assist'!$A$1:$G$2000,6,0)</f>
        <v>8.6580086580086577E-2</v>
      </c>
      <c r="G445" s="5">
        <f t="shared" si="114"/>
        <v>0.01</v>
      </c>
      <c r="H445" s="5">
        <f t="shared" si="126"/>
        <v>0</v>
      </c>
      <c r="I445" s="5">
        <f>VLOOKUP(A445,'Score &amp; Assist'!$A$1:$G$2000,7,0)</f>
        <v>2.8011204481792715E-2</v>
      </c>
      <c r="J445" s="5">
        <f>VLOOKUP(A445,'Yellow Card'!$C$1:$E$987,3,0)</f>
        <v>0.17316017316017315</v>
      </c>
      <c r="K445" s="5">
        <f>VLOOKUP(C445,'Team Clean Sheet'!$C$2:$F$21,4,0)</f>
        <v>0.27659574468085107</v>
      </c>
      <c r="L445" s="5">
        <f>VLOOKUP(C445,'Team Total Goals'!$D$2:$N$21,10,0)</f>
        <v>0.375</v>
      </c>
      <c r="M445" s="5">
        <f>VLOOKUP(C445,'Team Total Goals'!$D$2:$N$21,11,0)</f>
        <v>5.6865464632454926E-2</v>
      </c>
      <c r="N445" s="5" t="e">
        <f>VLOOKUP(A445,'Goalkeeper Saves'!$D$2:$N$15,10,0)</f>
        <v>#N/A</v>
      </c>
      <c r="O445" s="5" t="e">
        <f>VLOOKUP(A445,'Goalkeeper Saves'!$D$2:$N$15,11,0)</f>
        <v>#N/A</v>
      </c>
      <c r="P445" s="5">
        <f>IF(B445="DEF",IFERROR(VLOOKUP(A445,'Defensive Contribution - DEF'!A443:H941,8,FALSE),'Defensive Contribution - DEF'!K$2),0)</f>
        <v>0.29152339856241527</v>
      </c>
      <c r="Q445" s="5">
        <f>IF(B445="MID",IFERROR(VLOOKUP(A445,'Defensive Contribution - MID'!A$2:I$500,9,FALSE),'Defensive Contribution - MID'!L$2),0)</f>
        <v>0</v>
      </c>
      <c r="R445" s="22">
        <f t="shared" si="127"/>
        <v>3.3160528063490498</v>
      </c>
      <c r="S445" s="5">
        <f t="shared" si="115"/>
        <v>5.6961194110942345E-2</v>
      </c>
      <c r="T445" s="20">
        <f t="shared" si="116"/>
        <v>3.4299751945709342</v>
      </c>
      <c r="U445" s="3">
        <f>VLOOKUP($C445,'Team Fixtures'!$A$2:$Q$21,2,FALSE)</f>
        <v>0.52910052910052907</v>
      </c>
      <c r="V445" s="3">
        <f>VLOOKUP($C445,'Team Fixtures'!$A$2:$Q$21,4,FALSE)</f>
        <v>6.3492063492063489E-2</v>
      </c>
      <c r="W445" s="3">
        <f>VLOOKUP($C445,'Team Fixtures'!$A$2:$Q$21,5,FALSE)</f>
        <v>0.46560846560846558</v>
      </c>
      <c r="X445" s="3" t="str">
        <f>VLOOKUP($C445,'Team Fixtures'!$A$2:$Q$21,6,FALSE)</f>
        <v>A</v>
      </c>
      <c r="Y445" s="25">
        <f t="shared" si="117"/>
        <v>1.1301993753313058</v>
      </c>
      <c r="Z445" s="3">
        <f>VLOOKUP($C445,'Team Fixtures'!$A$2:$Q$21,2,FALSE)</f>
        <v>0.52910052910052907</v>
      </c>
      <c r="AA445" s="3">
        <f>VLOOKUP($C445,'Team Fixtures'!$A$2:$Q$21,8,FALSE)</f>
        <v>1.4214641080312722E-2</v>
      </c>
      <c r="AB445" s="3">
        <f>VLOOKUP($C445,'Team Fixtures'!$A$2:$Q$21,9,FALSE)</f>
        <v>0.5148858880202164</v>
      </c>
      <c r="AC445" s="3" t="str">
        <f>VLOOKUP($C445,'Team Fixtures'!$A$2:$Q$21,10,FALSE)</f>
        <v>H</v>
      </c>
      <c r="AD445" s="22">
        <f t="shared" si="128"/>
        <v>3.846951713059847</v>
      </c>
      <c r="AE445" s="5">
        <f t="shared" si="118"/>
        <v>6.9448998194593728E-2</v>
      </c>
      <c r="AF445" s="20">
        <f t="shared" si="119"/>
        <v>3.9858497094490346</v>
      </c>
      <c r="AG445" s="3">
        <f>VLOOKUP($C445,'Team Fixtures'!$A$2:$Q$21,2,FALSE)</f>
        <v>0.52910052910052907</v>
      </c>
      <c r="AH445" s="3">
        <f>VLOOKUP($C445,'Team Fixtures'!$A$2:$Q$21,12,FALSE)</f>
        <v>0.87939146110891264</v>
      </c>
      <c r="AI445" s="3">
        <f>VLOOKUP($C445,'Team Fixtures'!$A$2:$Q$21,13,FALSE)</f>
        <v>-0.35029093200838357</v>
      </c>
      <c r="AJ445" s="3" t="str">
        <f>VLOOKUP($C445,'Team Fixtures'!$A$2:$Q$21,14,FALSE)</f>
        <v>H</v>
      </c>
      <c r="AK445" s="22">
        <f t="shared" si="129"/>
        <v>3.8322843785366354</v>
      </c>
      <c r="AL445" s="5">
        <f t="shared" si="120"/>
        <v>6.9103993151938742E-2</v>
      </c>
      <c r="AM445" s="20">
        <f t="shared" si="121"/>
        <v>3.970492364840513</v>
      </c>
      <c r="AN445" s="3">
        <f>VLOOKUP($C445,'Team Fixtures'!$A$2:$Q$21,2,FALSE)</f>
        <v>0.52910052910052907</v>
      </c>
      <c r="AO445" s="3">
        <f>VLOOKUP($C445,'Team Fixtures'!$A$2:$Q$21,16,FALSE)</f>
        <v>0.82101806239737274</v>
      </c>
      <c r="AP445" s="3">
        <f>VLOOKUP($C445,'Team Fixtures'!$A$2:$Q$21,17,FALSE)</f>
        <v>-0.29191753329684367</v>
      </c>
      <c r="AQ445" s="3" t="str">
        <f>VLOOKUP($C445,'Team Fixtures'!$A$2:$V$21,18,FALSE)</f>
        <v>H</v>
      </c>
      <c r="AR445" s="22">
        <f t="shared" si="130"/>
        <v>3.8332739822180319</v>
      </c>
      <c r="AS445" s="5">
        <f t="shared" si="122"/>
        <v>6.9127270609732547E-2</v>
      </c>
      <c r="AT445" s="20">
        <f t="shared" si="123"/>
        <v>3.9715285234374971</v>
      </c>
      <c r="AU445" s="3">
        <f>VLOOKUP($C445,'Team Fixtures'!$A$2:$Q$21,2,FALSE)</f>
        <v>0.52910052910052907</v>
      </c>
      <c r="AV445" s="3">
        <f>VLOOKUP($C445,'Team Fixtures'!$A$2:$V$21,20,FALSE)</f>
        <v>5.6022408963585429E-2</v>
      </c>
      <c r="AW445" s="3">
        <f>VLOOKUP($C445,'Team Fixtures'!$A$2:$V$21,21,FALSE)</f>
        <v>0.47307812013694361</v>
      </c>
      <c r="AX445" s="3" t="str">
        <f>VLOOKUP($C445,'Team Fixtures'!$A$2:$V$21,22,FALSE)</f>
        <v>A</v>
      </c>
      <c r="AY445" s="22">
        <f t="shared" si="131"/>
        <v>3.3161794393322794</v>
      </c>
      <c r="AZ445" s="5">
        <f t="shared" si="132"/>
        <v>5.6964172771973881E-2</v>
      </c>
      <c r="BA445" s="20">
        <f t="shared" si="124"/>
        <v>3.4301077848762271</v>
      </c>
      <c r="BB445" s="15">
        <f t="shared" si="125"/>
        <v>13.153675904832086</v>
      </c>
    </row>
    <row r="446" spans="1:54" x14ac:dyDescent="0.25">
      <c r="A446" t="str">
        <f>'Players Full'!CU446</f>
        <v>Lisandro MartÃ­nez</v>
      </c>
      <c r="B446" t="str">
        <f>VLOOKUP(_xlfn.CONCAT('Players Full'!AK446,'Players Full'!BV446),'Players Summarised'!$A$1:$T$1000,20,0)</f>
        <v>DEF</v>
      </c>
      <c r="C446" t="str">
        <f>VLOOKUP('Players Full'!CF446,Teams!$A$1:$G$21,6,0)</f>
        <v>Man Utd</v>
      </c>
      <c r="D446">
        <f>'Players Full'!BD446/10</f>
        <v>5</v>
      </c>
      <c r="E446" s="10">
        <f>IFERROR(VLOOKUP($A446,'Starting Lineups'!$A$2:$C$510,3,FALSE),0)</f>
        <v>0</v>
      </c>
      <c r="F446" s="5" t="e">
        <f>VLOOKUP(A446,'Score &amp; Assist'!$A$1:$G$2000,6,0)</f>
        <v>#N/A</v>
      </c>
      <c r="G446" s="5" t="e">
        <f t="shared" si="114"/>
        <v>#N/A</v>
      </c>
      <c r="H446" s="5" t="e">
        <f t="shared" si="126"/>
        <v>#N/A</v>
      </c>
      <c r="I446" s="5" t="e">
        <f>VLOOKUP(A446,'Score &amp; Assist'!$A$1:$G$2000,7,0)</f>
        <v>#N/A</v>
      </c>
      <c r="J446" s="5" t="e">
        <f>VLOOKUP(A446,'Yellow Card'!$C$1:$E$987,3,0)</f>
        <v>#N/A</v>
      </c>
      <c r="K446" s="5">
        <f>VLOOKUP(C446,'Team Clean Sheet'!$C$2:$F$21,4,0)</f>
        <v>0.27659574468085107</v>
      </c>
      <c r="L446" s="5">
        <f>VLOOKUP(C446,'Team Total Goals'!$D$2:$N$21,10,0)</f>
        <v>0.375</v>
      </c>
      <c r="M446" s="5">
        <f>VLOOKUP(C446,'Team Total Goals'!$D$2:$N$21,11,0)</f>
        <v>5.6865464632454926E-2</v>
      </c>
      <c r="N446" s="5" t="e">
        <f>VLOOKUP(A446,'Goalkeeper Saves'!$D$2:$N$15,10,0)</f>
        <v>#N/A</v>
      </c>
      <c r="O446" s="5" t="e">
        <f>VLOOKUP(A446,'Goalkeeper Saves'!$D$2:$N$15,11,0)</f>
        <v>#N/A</v>
      </c>
      <c r="P446" s="5">
        <f>IF(B446="DEF",IFERROR(VLOOKUP(A446,'Defensive Contribution - DEF'!A444:H942,8,FALSE),'Defensive Contribution - DEF'!K$2),0)</f>
        <v>0.29152339856241527</v>
      </c>
      <c r="Q446" s="5">
        <f>IF(B446="MID",IFERROR(VLOOKUP(A446,'Defensive Contribution - MID'!A$2:I$500,9,FALSE),'Defensive Contribution - MID'!L$2),0)</f>
        <v>0</v>
      </c>
      <c r="R446" s="22">
        <f t="shared" si="127"/>
        <v>0</v>
      </c>
      <c r="S446" s="5">
        <f t="shared" si="115"/>
        <v>0</v>
      </c>
      <c r="T446" s="20">
        <f t="shared" si="116"/>
        <v>0</v>
      </c>
      <c r="U446" s="3">
        <f>VLOOKUP($C446,'Team Fixtures'!$A$2:$Q$21,2,FALSE)</f>
        <v>0.52910052910052907</v>
      </c>
      <c r="V446" s="3">
        <f>VLOOKUP($C446,'Team Fixtures'!$A$2:$Q$21,4,FALSE)</f>
        <v>6.3492063492063489E-2</v>
      </c>
      <c r="W446" s="3">
        <f>VLOOKUP($C446,'Team Fixtures'!$A$2:$Q$21,5,FALSE)</f>
        <v>0.46560846560846558</v>
      </c>
      <c r="X446" s="3" t="str">
        <f>VLOOKUP($C446,'Team Fixtures'!$A$2:$Q$21,6,FALSE)</f>
        <v>A</v>
      </c>
      <c r="Y446" s="25">
        <f t="shared" si="117"/>
        <v>0</v>
      </c>
      <c r="Z446" s="3">
        <f>VLOOKUP($C446,'Team Fixtures'!$A$2:$Q$21,2,FALSE)</f>
        <v>0.52910052910052907</v>
      </c>
      <c r="AA446" s="3">
        <f>VLOOKUP($C446,'Team Fixtures'!$A$2:$Q$21,8,FALSE)</f>
        <v>1.4214641080312722E-2</v>
      </c>
      <c r="AB446" s="3">
        <f>VLOOKUP($C446,'Team Fixtures'!$A$2:$Q$21,9,FALSE)</f>
        <v>0.5148858880202164</v>
      </c>
      <c r="AC446" s="3" t="str">
        <f>VLOOKUP($C446,'Team Fixtures'!$A$2:$Q$21,10,FALSE)</f>
        <v>H</v>
      </c>
      <c r="AD446" s="22">
        <f t="shared" si="128"/>
        <v>0</v>
      </c>
      <c r="AE446" s="5">
        <f t="shared" si="118"/>
        <v>0</v>
      </c>
      <c r="AF446" s="20">
        <f t="shared" si="119"/>
        <v>0</v>
      </c>
      <c r="AG446" s="3">
        <f>VLOOKUP($C446,'Team Fixtures'!$A$2:$Q$21,2,FALSE)</f>
        <v>0.52910052910052907</v>
      </c>
      <c r="AH446" s="3">
        <f>VLOOKUP($C446,'Team Fixtures'!$A$2:$Q$21,12,FALSE)</f>
        <v>0.87939146110891264</v>
      </c>
      <c r="AI446" s="3">
        <f>VLOOKUP($C446,'Team Fixtures'!$A$2:$Q$21,13,FALSE)</f>
        <v>-0.35029093200838357</v>
      </c>
      <c r="AJ446" s="3" t="str">
        <f>VLOOKUP($C446,'Team Fixtures'!$A$2:$Q$21,14,FALSE)</f>
        <v>H</v>
      </c>
      <c r="AK446" s="22">
        <f t="shared" si="129"/>
        <v>0</v>
      </c>
      <c r="AL446" s="5">
        <f t="shared" si="120"/>
        <v>0</v>
      </c>
      <c r="AM446" s="20">
        <f t="shared" si="121"/>
        <v>0</v>
      </c>
      <c r="AN446" s="3">
        <f>VLOOKUP($C446,'Team Fixtures'!$A$2:$Q$21,2,FALSE)</f>
        <v>0.52910052910052907</v>
      </c>
      <c r="AO446" s="3">
        <f>VLOOKUP($C446,'Team Fixtures'!$A$2:$Q$21,16,FALSE)</f>
        <v>0.82101806239737274</v>
      </c>
      <c r="AP446" s="3">
        <f>VLOOKUP($C446,'Team Fixtures'!$A$2:$Q$21,17,FALSE)</f>
        <v>-0.29191753329684367</v>
      </c>
      <c r="AQ446" s="3" t="str">
        <f>VLOOKUP($C446,'Team Fixtures'!$A$2:$V$21,18,FALSE)</f>
        <v>H</v>
      </c>
      <c r="AR446" s="22">
        <f t="shared" si="130"/>
        <v>0</v>
      </c>
      <c r="AS446" s="5">
        <f t="shared" si="122"/>
        <v>0</v>
      </c>
      <c r="AT446" s="20">
        <f t="shared" si="123"/>
        <v>0</v>
      </c>
      <c r="AU446" s="3">
        <f>VLOOKUP($C446,'Team Fixtures'!$A$2:$Q$21,2,FALSE)</f>
        <v>0.52910052910052907</v>
      </c>
      <c r="AV446" s="3">
        <f>VLOOKUP($C446,'Team Fixtures'!$A$2:$V$21,20,FALSE)</f>
        <v>5.6022408963585429E-2</v>
      </c>
      <c r="AW446" s="3">
        <f>VLOOKUP($C446,'Team Fixtures'!$A$2:$V$21,21,FALSE)</f>
        <v>0.47307812013694361</v>
      </c>
      <c r="AX446" s="3" t="str">
        <f>VLOOKUP($C446,'Team Fixtures'!$A$2:$V$21,22,FALSE)</f>
        <v>A</v>
      </c>
      <c r="AY446" s="22">
        <f t="shared" si="131"/>
        <v>0</v>
      </c>
      <c r="AZ446" s="5">
        <f t="shared" si="132"/>
        <v>0</v>
      </c>
      <c r="BA446" s="20">
        <f t="shared" si="124"/>
        <v>0</v>
      </c>
      <c r="BB446" s="15">
        <f t="shared" si="125"/>
        <v>0</v>
      </c>
    </row>
    <row r="447" spans="1:54" x14ac:dyDescent="0.25">
      <c r="A447" t="str">
        <f>'Players Full'!CU447</f>
        <v>Noussair Mazraoui</v>
      </c>
      <c r="B447" t="str">
        <f>VLOOKUP(_xlfn.CONCAT('Players Full'!AK447,'Players Full'!BV447),'Players Summarised'!$A$1:$T$1000,20,0)</f>
        <v>DEF</v>
      </c>
      <c r="C447" t="str">
        <f>VLOOKUP('Players Full'!CF447,Teams!$A$1:$G$21,6,0)</f>
        <v>Man Utd</v>
      </c>
      <c r="D447">
        <f>'Players Full'!BD447/10</f>
        <v>5</v>
      </c>
      <c r="E447" s="10">
        <f>IFERROR(VLOOKUP($A447,'Starting Lineups'!$A$2:$C$510,3,FALSE),0)</f>
        <v>0</v>
      </c>
      <c r="F447" s="5">
        <f>VLOOKUP(A447,'Score &amp; Assist'!$A$1:$G$2000,6,0)</f>
        <v>7.9365079365079361E-2</v>
      </c>
      <c r="G447" s="5">
        <f t="shared" si="114"/>
        <v>0.01</v>
      </c>
      <c r="H447" s="5">
        <f t="shared" si="126"/>
        <v>0</v>
      </c>
      <c r="I447" s="5">
        <f>VLOOKUP(A447,'Score &amp; Assist'!$A$1:$G$2000,7,0)</f>
        <v>6.3492063492063489E-2</v>
      </c>
      <c r="J447" s="5">
        <f>VLOOKUP(A447,'Yellow Card'!$C$1:$E$987,3,0)</f>
        <v>0.21994941163532386</v>
      </c>
      <c r="K447" s="5">
        <f>VLOOKUP(C447,'Team Clean Sheet'!$C$2:$F$21,4,0)</f>
        <v>0.27659574468085107</v>
      </c>
      <c r="L447" s="5">
        <f>VLOOKUP(C447,'Team Total Goals'!$D$2:$N$21,10,0)</f>
        <v>0.375</v>
      </c>
      <c r="M447" s="5">
        <f>VLOOKUP(C447,'Team Total Goals'!$D$2:$N$21,11,0)</f>
        <v>5.6865464632454926E-2</v>
      </c>
      <c r="N447" s="5" t="e">
        <f>VLOOKUP(A447,'Goalkeeper Saves'!$D$2:$N$15,10,0)</f>
        <v>#N/A</v>
      </c>
      <c r="O447" s="5" t="e">
        <f>VLOOKUP(A447,'Goalkeeper Saves'!$D$2:$N$15,11,0)</f>
        <v>#N/A</v>
      </c>
      <c r="P447" s="5">
        <f>IF(B447="DEF",IFERROR(VLOOKUP(A447,'Defensive Contribution - DEF'!A445:H943,8,FALSE),'Defensive Contribution - DEF'!K$2),0)</f>
        <v>0.29152339856241527</v>
      </c>
      <c r="Q447" s="5">
        <f>IF(B447="MID",IFERROR(VLOOKUP(A447,'Defensive Contribution - MID'!A$2:I$500,9,FALSE),'Defensive Contribution - MID'!L$2),0)</f>
        <v>0</v>
      </c>
      <c r="R447" s="22">
        <f t="shared" si="127"/>
        <v>0</v>
      </c>
      <c r="S447" s="5">
        <f t="shared" si="115"/>
        <v>0</v>
      </c>
      <c r="T447" s="20">
        <f t="shared" si="116"/>
        <v>0</v>
      </c>
      <c r="U447" s="3">
        <f>VLOOKUP($C447,'Team Fixtures'!$A$2:$Q$21,2,FALSE)</f>
        <v>0.52910052910052907</v>
      </c>
      <c r="V447" s="3">
        <f>VLOOKUP($C447,'Team Fixtures'!$A$2:$Q$21,4,FALSE)</f>
        <v>6.3492063492063489E-2</v>
      </c>
      <c r="W447" s="3">
        <f>VLOOKUP($C447,'Team Fixtures'!$A$2:$Q$21,5,FALSE)</f>
        <v>0.46560846560846558</v>
      </c>
      <c r="X447" s="3" t="str">
        <f>VLOOKUP($C447,'Team Fixtures'!$A$2:$Q$21,6,FALSE)</f>
        <v>A</v>
      </c>
      <c r="Y447" s="25">
        <f t="shared" si="117"/>
        <v>0</v>
      </c>
      <c r="Z447" s="3">
        <f>VLOOKUP($C447,'Team Fixtures'!$A$2:$Q$21,2,FALSE)</f>
        <v>0.52910052910052907</v>
      </c>
      <c r="AA447" s="3">
        <f>VLOOKUP($C447,'Team Fixtures'!$A$2:$Q$21,8,FALSE)</f>
        <v>1.4214641080312722E-2</v>
      </c>
      <c r="AB447" s="3">
        <f>VLOOKUP($C447,'Team Fixtures'!$A$2:$Q$21,9,FALSE)</f>
        <v>0.5148858880202164</v>
      </c>
      <c r="AC447" s="3" t="str">
        <f>VLOOKUP($C447,'Team Fixtures'!$A$2:$Q$21,10,FALSE)</f>
        <v>H</v>
      </c>
      <c r="AD447" s="22">
        <f t="shared" si="128"/>
        <v>0</v>
      </c>
      <c r="AE447" s="5">
        <f t="shared" si="118"/>
        <v>0</v>
      </c>
      <c r="AF447" s="20">
        <f t="shared" si="119"/>
        <v>0</v>
      </c>
      <c r="AG447" s="3">
        <f>VLOOKUP($C447,'Team Fixtures'!$A$2:$Q$21,2,FALSE)</f>
        <v>0.52910052910052907</v>
      </c>
      <c r="AH447" s="3">
        <f>VLOOKUP($C447,'Team Fixtures'!$A$2:$Q$21,12,FALSE)</f>
        <v>0.87939146110891264</v>
      </c>
      <c r="AI447" s="3">
        <f>VLOOKUP($C447,'Team Fixtures'!$A$2:$Q$21,13,FALSE)</f>
        <v>-0.35029093200838357</v>
      </c>
      <c r="AJ447" s="3" t="str">
        <f>VLOOKUP($C447,'Team Fixtures'!$A$2:$Q$21,14,FALSE)</f>
        <v>H</v>
      </c>
      <c r="AK447" s="22">
        <f t="shared" si="129"/>
        <v>0</v>
      </c>
      <c r="AL447" s="5">
        <f t="shared" si="120"/>
        <v>0</v>
      </c>
      <c r="AM447" s="20">
        <f t="shared" si="121"/>
        <v>0</v>
      </c>
      <c r="AN447" s="3">
        <f>VLOOKUP($C447,'Team Fixtures'!$A$2:$Q$21,2,FALSE)</f>
        <v>0.52910052910052907</v>
      </c>
      <c r="AO447" s="3">
        <f>VLOOKUP($C447,'Team Fixtures'!$A$2:$Q$21,16,FALSE)</f>
        <v>0.82101806239737274</v>
      </c>
      <c r="AP447" s="3">
        <f>VLOOKUP($C447,'Team Fixtures'!$A$2:$Q$21,17,FALSE)</f>
        <v>-0.29191753329684367</v>
      </c>
      <c r="AQ447" s="3" t="str">
        <f>VLOOKUP($C447,'Team Fixtures'!$A$2:$V$21,18,FALSE)</f>
        <v>H</v>
      </c>
      <c r="AR447" s="22">
        <f t="shared" si="130"/>
        <v>0</v>
      </c>
      <c r="AS447" s="5">
        <f t="shared" si="122"/>
        <v>0</v>
      </c>
      <c r="AT447" s="20">
        <f t="shared" si="123"/>
        <v>0</v>
      </c>
      <c r="AU447" s="3">
        <f>VLOOKUP($C447,'Team Fixtures'!$A$2:$Q$21,2,FALSE)</f>
        <v>0.52910052910052907</v>
      </c>
      <c r="AV447" s="3">
        <f>VLOOKUP($C447,'Team Fixtures'!$A$2:$V$21,20,FALSE)</f>
        <v>5.6022408963585429E-2</v>
      </c>
      <c r="AW447" s="3">
        <f>VLOOKUP($C447,'Team Fixtures'!$A$2:$V$21,21,FALSE)</f>
        <v>0.47307812013694361</v>
      </c>
      <c r="AX447" s="3" t="str">
        <f>VLOOKUP($C447,'Team Fixtures'!$A$2:$V$21,22,FALSE)</f>
        <v>A</v>
      </c>
      <c r="AY447" s="22">
        <f t="shared" si="131"/>
        <v>0</v>
      </c>
      <c r="AZ447" s="5">
        <f t="shared" si="132"/>
        <v>0</v>
      </c>
      <c r="BA447" s="20">
        <f t="shared" si="124"/>
        <v>0</v>
      </c>
      <c r="BB447" s="15">
        <f t="shared" si="125"/>
        <v>0</v>
      </c>
    </row>
    <row r="448" spans="1:54" x14ac:dyDescent="0.25">
      <c r="A448" t="str">
        <f>'Players Full'!CU448</f>
        <v>Diego LeÃ³n Blanco</v>
      </c>
      <c r="B448" t="str">
        <f>VLOOKUP(_xlfn.CONCAT('Players Full'!AK448,'Players Full'!BV448),'Players Summarised'!$A$1:$T$1000,20,0)</f>
        <v>DEF</v>
      </c>
      <c r="C448" t="str">
        <f>VLOOKUP('Players Full'!CF448,Teams!$A$1:$G$21,6,0)</f>
        <v>Man Utd</v>
      </c>
      <c r="D448">
        <f>'Players Full'!BD448/10</f>
        <v>4.5</v>
      </c>
      <c r="E448" s="10">
        <f>IFERROR(VLOOKUP($A448,'Starting Lineups'!$A$2:$C$510,3,FALSE),0)</f>
        <v>0</v>
      </c>
      <c r="F448" s="5" t="e">
        <f>VLOOKUP(A448,'Score &amp; Assist'!$A$1:$G$2000,6,0)</f>
        <v>#N/A</v>
      </c>
      <c r="G448" s="5" t="e">
        <f t="shared" si="114"/>
        <v>#N/A</v>
      </c>
      <c r="H448" s="5" t="e">
        <f t="shared" si="126"/>
        <v>#N/A</v>
      </c>
      <c r="I448" s="5" t="e">
        <f>VLOOKUP(A448,'Score &amp; Assist'!$A$1:$G$2000,7,0)</f>
        <v>#N/A</v>
      </c>
      <c r="J448" s="5" t="e">
        <f>VLOOKUP(A448,'Yellow Card'!$C$1:$E$987,3,0)</f>
        <v>#N/A</v>
      </c>
      <c r="K448" s="5">
        <f>VLOOKUP(C448,'Team Clean Sheet'!$C$2:$F$21,4,0)</f>
        <v>0.27659574468085107</v>
      </c>
      <c r="L448" s="5">
        <f>VLOOKUP(C448,'Team Total Goals'!$D$2:$N$21,10,0)</f>
        <v>0.375</v>
      </c>
      <c r="M448" s="5">
        <f>VLOOKUP(C448,'Team Total Goals'!$D$2:$N$21,11,0)</f>
        <v>5.6865464632454926E-2</v>
      </c>
      <c r="N448" s="5" t="e">
        <f>VLOOKUP(A448,'Goalkeeper Saves'!$D$2:$N$15,10,0)</f>
        <v>#N/A</v>
      </c>
      <c r="O448" s="5" t="e">
        <f>VLOOKUP(A448,'Goalkeeper Saves'!$D$2:$N$15,11,0)</f>
        <v>#N/A</v>
      </c>
      <c r="P448" s="5">
        <f>IF(B448="DEF",IFERROR(VLOOKUP(A448,'Defensive Contribution - DEF'!A446:H944,8,FALSE),'Defensive Contribution - DEF'!K$2),0)</f>
        <v>0.29152339856241527</v>
      </c>
      <c r="Q448" s="5">
        <f>IF(B448="MID",IFERROR(VLOOKUP(A448,'Defensive Contribution - MID'!A$2:I$500,9,FALSE),'Defensive Contribution - MID'!L$2),0)</f>
        <v>0</v>
      </c>
      <c r="R448" s="22">
        <f t="shared" si="127"/>
        <v>0</v>
      </c>
      <c r="S448" s="5">
        <f t="shared" si="115"/>
        <v>0</v>
      </c>
      <c r="T448" s="20">
        <f t="shared" si="116"/>
        <v>0</v>
      </c>
      <c r="U448" s="3">
        <f>VLOOKUP($C448,'Team Fixtures'!$A$2:$Q$21,2,FALSE)</f>
        <v>0.52910052910052907</v>
      </c>
      <c r="V448" s="3">
        <f>VLOOKUP($C448,'Team Fixtures'!$A$2:$Q$21,4,FALSE)</f>
        <v>6.3492063492063489E-2</v>
      </c>
      <c r="W448" s="3">
        <f>VLOOKUP($C448,'Team Fixtures'!$A$2:$Q$21,5,FALSE)</f>
        <v>0.46560846560846558</v>
      </c>
      <c r="X448" s="3" t="str">
        <f>VLOOKUP($C448,'Team Fixtures'!$A$2:$Q$21,6,FALSE)</f>
        <v>A</v>
      </c>
      <c r="Y448" s="25">
        <f t="shared" si="117"/>
        <v>0</v>
      </c>
      <c r="Z448" s="3">
        <f>VLOOKUP($C448,'Team Fixtures'!$A$2:$Q$21,2,FALSE)</f>
        <v>0.52910052910052907</v>
      </c>
      <c r="AA448" s="3">
        <f>VLOOKUP($C448,'Team Fixtures'!$A$2:$Q$21,8,FALSE)</f>
        <v>1.4214641080312722E-2</v>
      </c>
      <c r="AB448" s="3">
        <f>VLOOKUP($C448,'Team Fixtures'!$A$2:$Q$21,9,FALSE)</f>
        <v>0.5148858880202164</v>
      </c>
      <c r="AC448" s="3" t="str">
        <f>VLOOKUP($C448,'Team Fixtures'!$A$2:$Q$21,10,FALSE)</f>
        <v>H</v>
      </c>
      <c r="AD448" s="22">
        <f t="shared" si="128"/>
        <v>0</v>
      </c>
      <c r="AE448" s="5">
        <f t="shared" si="118"/>
        <v>0</v>
      </c>
      <c r="AF448" s="20">
        <f t="shared" si="119"/>
        <v>0</v>
      </c>
      <c r="AG448" s="3">
        <f>VLOOKUP($C448,'Team Fixtures'!$A$2:$Q$21,2,FALSE)</f>
        <v>0.52910052910052907</v>
      </c>
      <c r="AH448" s="3">
        <f>VLOOKUP($C448,'Team Fixtures'!$A$2:$Q$21,12,FALSE)</f>
        <v>0.87939146110891264</v>
      </c>
      <c r="AI448" s="3">
        <f>VLOOKUP($C448,'Team Fixtures'!$A$2:$Q$21,13,FALSE)</f>
        <v>-0.35029093200838357</v>
      </c>
      <c r="AJ448" s="3" t="str">
        <f>VLOOKUP($C448,'Team Fixtures'!$A$2:$Q$21,14,FALSE)</f>
        <v>H</v>
      </c>
      <c r="AK448" s="22">
        <f t="shared" si="129"/>
        <v>0</v>
      </c>
      <c r="AL448" s="5">
        <f t="shared" si="120"/>
        <v>0</v>
      </c>
      <c r="AM448" s="20">
        <f t="shared" si="121"/>
        <v>0</v>
      </c>
      <c r="AN448" s="3">
        <f>VLOOKUP($C448,'Team Fixtures'!$A$2:$Q$21,2,FALSE)</f>
        <v>0.52910052910052907</v>
      </c>
      <c r="AO448" s="3">
        <f>VLOOKUP($C448,'Team Fixtures'!$A$2:$Q$21,16,FALSE)</f>
        <v>0.82101806239737274</v>
      </c>
      <c r="AP448" s="3">
        <f>VLOOKUP($C448,'Team Fixtures'!$A$2:$Q$21,17,FALSE)</f>
        <v>-0.29191753329684367</v>
      </c>
      <c r="AQ448" s="3" t="str">
        <f>VLOOKUP($C448,'Team Fixtures'!$A$2:$V$21,18,FALSE)</f>
        <v>H</v>
      </c>
      <c r="AR448" s="22">
        <f t="shared" si="130"/>
        <v>0</v>
      </c>
      <c r="AS448" s="5">
        <f t="shared" si="122"/>
        <v>0</v>
      </c>
      <c r="AT448" s="20">
        <f t="shared" si="123"/>
        <v>0</v>
      </c>
      <c r="AU448" s="3">
        <f>VLOOKUP($C448,'Team Fixtures'!$A$2:$Q$21,2,FALSE)</f>
        <v>0.52910052910052907</v>
      </c>
      <c r="AV448" s="3">
        <f>VLOOKUP($C448,'Team Fixtures'!$A$2:$V$21,20,FALSE)</f>
        <v>5.6022408963585429E-2</v>
      </c>
      <c r="AW448" s="3">
        <f>VLOOKUP($C448,'Team Fixtures'!$A$2:$V$21,21,FALSE)</f>
        <v>0.47307812013694361</v>
      </c>
      <c r="AX448" s="3" t="str">
        <f>VLOOKUP($C448,'Team Fixtures'!$A$2:$V$21,22,FALSE)</f>
        <v>A</v>
      </c>
      <c r="AY448" s="22">
        <f t="shared" si="131"/>
        <v>0</v>
      </c>
      <c r="AZ448" s="5">
        <f t="shared" si="132"/>
        <v>0</v>
      </c>
      <c r="BA448" s="20">
        <f t="shared" si="124"/>
        <v>0</v>
      </c>
      <c r="BB448" s="15">
        <f t="shared" si="125"/>
        <v>0</v>
      </c>
    </row>
    <row r="449" spans="1:54" x14ac:dyDescent="0.25">
      <c r="A449" t="str">
        <f>'Players Full'!CU449</f>
        <v>Diogo Dalot Teixeira</v>
      </c>
      <c r="B449" t="str">
        <f>VLOOKUP(_xlfn.CONCAT('Players Full'!AK449,'Players Full'!BV449),'Players Summarised'!$A$1:$T$1000,20,0)</f>
        <v>DEF</v>
      </c>
      <c r="C449" t="str">
        <f>VLOOKUP('Players Full'!CF449,Teams!$A$1:$G$21,6,0)</f>
        <v>Man Utd</v>
      </c>
      <c r="D449">
        <f>'Players Full'!BD449/10</f>
        <v>4.5</v>
      </c>
      <c r="E449" s="10">
        <f>IFERROR(VLOOKUP($A449,'Starting Lineups'!$A$2:$C$510,3,FALSE),0)</f>
        <v>0</v>
      </c>
      <c r="F449" s="5" t="e">
        <f>VLOOKUP(A449,'Score &amp; Assist'!$A$1:$G$2000,6,0)</f>
        <v>#N/A</v>
      </c>
      <c r="G449" s="5" t="e">
        <f t="shared" si="114"/>
        <v>#N/A</v>
      </c>
      <c r="H449" s="5" t="e">
        <f t="shared" si="126"/>
        <v>#N/A</v>
      </c>
      <c r="I449" s="5" t="e">
        <f>VLOOKUP(A449,'Score &amp; Assist'!$A$1:$G$2000,7,0)</f>
        <v>#N/A</v>
      </c>
      <c r="J449" s="5" t="e">
        <f>VLOOKUP(A449,'Yellow Card'!$C$1:$E$987,3,0)</f>
        <v>#N/A</v>
      </c>
      <c r="K449" s="5">
        <f>VLOOKUP(C449,'Team Clean Sheet'!$C$2:$F$21,4,0)</f>
        <v>0.27659574468085107</v>
      </c>
      <c r="L449" s="5">
        <f>VLOOKUP(C449,'Team Total Goals'!$D$2:$N$21,10,0)</f>
        <v>0.375</v>
      </c>
      <c r="M449" s="5">
        <f>VLOOKUP(C449,'Team Total Goals'!$D$2:$N$21,11,0)</f>
        <v>5.6865464632454926E-2</v>
      </c>
      <c r="N449" s="5" t="e">
        <f>VLOOKUP(A449,'Goalkeeper Saves'!$D$2:$N$15,10,0)</f>
        <v>#N/A</v>
      </c>
      <c r="O449" s="5" t="e">
        <f>VLOOKUP(A449,'Goalkeeper Saves'!$D$2:$N$15,11,0)</f>
        <v>#N/A</v>
      </c>
      <c r="P449" s="5">
        <f>IF(B449="DEF",IFERROR(VLOOKUP(A449,'Defensive Contribution - DEF'!A447:H945,8,FALSE),'Defensive Contribution - DEF'!K$2),0)</f>
        <v>0.29152339856241527</v>
      </c>
      <c r="Q449" s="5">
        <f>IF(B449="MID",IFERROR(VLOOKUP(A449,'Defensive Contribution - MID'!A$2:I$500,9,FALSE),'Defensive Contribution - MID'!L$2),0)</f>
        <v>0</v>
      </c>
      <c r="R449" s="22">
        <f t="shared" si="127"/>
        <v>0</v>
      </c>
      <c r="S449" s="5">
        <f t="shared" si="115"/>
        <v>0</v>
      </c>
      <c r="T449" s="20">
        <f t="shared" si="116"/>
        <v>0</v>
      </c>
      <c r="U449" s="3">
        <f>VLOOKUP($C449,'Team Fixtures'!$A$2:$Q$21,2,FALSE)</f>
        <v>0.52910052910052907</v>
      </c>
      <c r="V449" s="3">
        <f>VLOOKUP($C449,'Team Fixtures'!$A$2:$Q$21,4,FALSE)</f>
        <v>6.3492063492063489E-2</v>
      </c>
      <c r="W449" s="3">
        <f>VLOOKUP($C449,'Team Fixtures'!$A$2:$Q$21,5,FALSE)</f>
        <v>0.46560846560846558</v>
      </c>
      <c r="X449" s="3" t="str">
        <f>VLOOKUP($C449,'Team Fixtures'!$A$2:$Q$21,6,FALSE)</f>
        <v>A</v>
      </c>
      <c r="Y449" s="25">
        <f t="shared" si="117"/>
        <v>0</v>
      </c>
      <c r="Z449" s="3">
        <f>VLOOKUP($C449,'Team Fixtures'!$A$2:$Q$21,2,FALSE)</f>
        <v>0.52910052910052907</v>
      </c>
      <c r="AA449" s="3">
        <f>VLOOKUP($C449,'Team Fixtures'!$A$2:$Q$21,8,FALSE)</f>
        <v>1.4214641080312722E-2</v>
      </c>
      <c r="AB449" s="3">
        <f>VLOOKUP($C449,'Team Fixtures'!$A$2:$Q$21,9,FALSE)</f>
        <v>0.5148858880202164</v>
      </c>
      <c r="AC449" s="3" t="str">
        <f>VLOOKUP($C449,'Team Fixtures'!$A$2:$Q$21,10,FALSE)</f>
        <v>H</v>
      </c>
      <c r="AD449" s="22">
        <f t="shared" si="128"/>
        <v>0</v>
      </c>
      <c r="AE449" s="5">
        <f t="shared" si="118"/>
        <v>0</v>
      </c>
      <c r="AF449" s="20">
        <f t="shared" si="119"/>
        <v>0</v>
      </c>
      <c r="AG449" s="3">
        <f>VLOOKUP($C449,'Team Fixtures'!$A$2:$Q$21,2,FALSE)</f>
        <v>0.52910052910052907</v>
      </c>
      <c r="AH449" s="3">
        <f>VLOOKUP($C449,'Team Fixtures'!$A$2:$Q$21,12,FALSE)</f>
        <v>0.87939146110891264</v>
      </c>
      <c r="AI449" s="3">
        <f>VLOOKUP($C449,'Team Fixtures'!$A$2:$Q$21,13,FALSE)</f>
        <v>-0.35029093200838357</v>
      </c>
      <c r="AJ449" s="3" t="str">
        <f>VLOOKUP($C449,'Team Fixtures'!$A$2:$Q$21,14,FALSE)</f>
        <v>H</v>
      </c>
      <c r="AK449" s="22">
        <f t="shared" si="129"/>
        <v>0</v>
      </c>
      <c r="AL449" s="5">
        <f t="shared" si="120"/>
        <v>0</v>
      </c>
      <c r="AM449" s="20">
        <f t="shared" si="121"/>
        <v>0</v>
      </c>
      <c r="AN449" s="3">
        <f>VLOOKUP($C449,'Team Fixtures'!$A$2:$Q$21,2,FALSE)</f>
        <v>0.52910052910052907</v>
      </c>
      <c r="AO449" s="3">
        <f>VLOOKUP($C449,'Team Fixtures'!$A$2:$Q$21,16,FALSE)</f>
        <v>0.82101806239737274</v>
      </c>
      <c r="AP449" s="3">
        <f>VLOOKUP($C449,'Team Fixtures'!$A$2:$Q$21,17,FALSE)</f>
        <v>-0.29191753329684367</v>
      </c>
      <c r="AQ449" s="3" t="str">
        <f>VLOOKUP($C449,'Team Fixtures'!$A$2:$V$21,18,FALSE)</f>
        <v>H</v>
      </c>
      <c r="AR449" s="22">
        <f t="shared" si="130"/>
        <v>0</v>
      </c>
      <c r="AS449" s="5">
        <f t="shared" si="122"/>
        <v>0</v>
      </c>
      <c r="AT449" s="20">
        <f t="shared" si="123"/>
        <v>0</v>
      </c>
      <c r="AU449" s="3">
        <f>VLOOKUP($C449,'Team Fixtures'!$A$2:$Q$21,2,FALSE)</f>
        <v>0.52910052910052907</v>
      </c>
      <c r="AV449" s="3">
        <f>VLOOKUP($C449,'Team Fixtures'!$A$2:$V$21,20,FALSE)</f>
        <v>5.6022408963585429E-2</v>
      </c>
      <c r="AW449" s="3">
        <f>VLOOKUP($C449,'Team Fixtures'!$A$2:$V$21,21,FALSE)</f>
        <v>0.47307812013694361</v>
      </c>
      <c r="AX449" s="3" t="str">
        <f>VLOOKUP($C449,'Team Fixtures'!$A$2:$V$21,22,FALSE)</f>
        <v>A</v>
      </c>
      <c r="AY449" s="22">
        <f t="shared" si="131"/>
        <v>0</v>
      </c>
      <c r="AZ449" s="5">
        <f t="shared" si="132"/>
        <v>0</v>
      </c>
      <c r="BA449" s="20">
        <f t="shared" si="124"/>
        <v>0</v>
      </c>
      <c r="BB449" s="15">
        <f t="shared" si="125"/>
        <v>0</v>
      </c>
    </row>
    <row r="450" spans="1:54" x14ac:dyDescent="0.25">
      <c r="A450" t="str">
        <f>'Players Full'!CU450</f>
        <v>Patrick Dorgu</v>
      </c>
      <c r="B450" t="str">
        <f>VLOOKUP(_xlfn.CONCAT('Players Full'!AK450,'Players Full'!BV450),'Players Summarised'!$A$1:$T$1000,20,0)</f>
        <v>DEF</v>
      </c>
      <c r="C450" t="str">
        <f>VLOOKUP('Players Full'!CF450,Teams!$A$1:$G$21,6,0)</f>
        <v>Man Utd</v>
      </c>
      <c r="D450">
        <f>'Players Full'!BD450/10</f>
        <v>4.5</v>
      </c>
      <c r="E450" s="10">
        <f>IFERROR(VLOOKUP($A450,'Starting Lineups'!$A$2:$C$510,3,FALSE),0)</f>
        <v>1</v>
      </c>
      <c r="F450" s="5">
        <f>VLOOKUP(A450,'Score &amp; Assist'!$A$1:$G$2000,6,0)</f>
        <v>0.11204481792717086</v>
      </c>
      <c r="G450" s="5">
        <f t="shared" ref="G450:G513" si="133">IF(F450&lt;0.3, 0.01,IF(F450=0.3,0.03,IF(F450&lt;0.5,0.05,IF(F450&lt;0.55,0.06,IF(F450&lt;0.57,0.1,IF(F450&lt;0.58,0.11,IF(F450&lt;0.59,0.12,IF(F450&lt;0.6,0.15,0.28))))))))</f>
        <v>0.01</v>
      </c>
      <c r="H450" s="5">
        <f t="shared" si="126"/>
        <v>0</v>
      </c>
      <c r="I450" s="5">
        <f>VLOOKUP(A450,'Score &amp; Assist'!$A$1:$G$2000,7,0)</f>
        <v>0.11904761904761904</v>
      </c>
      <c r="J450" s="5">
        <f>VLOOKUP(A450,'Yellow Card'!$C$1:$E$987,3,0)</f>
        <v>0.20050125313283207</v>
      </c>
      <c r="K450" s="5">
        <f>VLOOKUP(C450,'Team Clean Sheet'!$C$2:$F$21,4,0)</f>
        <v>0.27659574468085107</v>
      </c>
      <c r="L450" s="5">
        <f>VLOOKUP(C450,'Team Total Goals'!$D$2:$N$21,10,0)</f>
        <v>0.375</v>
      </c>
      <c r="M450" s="5">
        <f>VLOOKUP(C450,'Team Total Goals'!$D$2:$N$21,11,0)</f>
        <v>5.6865464632454926E-2</v>
      </c>
      <c r="N450" s="5" t="e">
        <f>VLOOKUP(A450,'Goalkeeper Saves'!$D$2:$N$15,10,0)</f>
        <v>#N/A</v>
      </c>
      <c r="O450" s="5" t="e">
        <f>VLOOKUP(A450,'Goalkeeper Saves'!$D$2:$N$15,11,0)</f>
        <v>#N/A</v>
      </c>
      <c r="P450" s="5">
        <f>IF(B450="DEF",IFERROR(VLOOKUP(A450,'Defensive Contribution - DEF'!A448:H946,8,FALSE),'Defensive Contribution - DEF'!K$2),0)</f>
        <v>0.29152339856241527</v>
      </c>
      <c r="Q450" s="5">
        <f>IF(B450="MID",IFERROR(VLOOKUP(A450,'Defensive Contribution - MID'!A$2:I$500,9,FALSE),'Defensive Contribution - MID'!L$2),0)</f>
        <v>0</v>
      </c>
      <c r="R450" s="22">
        <f t="shared" si="127"/>
        <v>3.7146093581563751</v>
      </c>
      <c r="S450" s="5">
        <f t="shared" ref="S450:S513" si="134">MAX(0, MIN(1, -0.021039 + 0.023522 * R450))</f>
        <v>6.6336041322554259E-2</v>
      </c>
      <c r="T450" s="20">
        <f t="shared" ref="T450:T513" si="135">R450+S450*2</f>
        <v>3.8472814408014835</v>
      </c>
      <c r="U450" s="3">
        <f>VLOOKUP($C450,'Team Fixtures'!$A$2:$Q$21,2,FALSE)</f>
        <v>0.52910052910052907</v>
      </c>
      <c r="V450" s="3">
        <f>VLOOKUP($C450,'Team Fixtures'!$A$2:$Q$21,4,FALSE)</f>
        <v>6.3492063492063489E-2</v>
      </c>
      <c r="W450" s="3">
        <f>VLOOKUP($C450,'Team Fixtures'!$A$2:$Q$21,5,FALSE)</f>
        <v>0.46560846560846558</v>
      </c>
      <c r="X450" s="3" t="str">
        <f>VLOOKUP($C450,'Team Fixtures'!$A$2:$Q$21,6,FALSE)</f>
        <v>A</v>
      </c>
      <c r="Y450" s="25">
        <f t="shared" ref="Y450:Y513" si="136">R450/(2.926+0.578*U450-0.576*V450-0.561*W450+0.469*IF(X450="H",1,0))</f>
        <v>1.2660380944929523</v>
      </c>
      <c r="Z450" s="3">
        <f>VLOOKUP($C450,'Team Fixtures'!$A$2:$Q$21,2,FALSE)</f>
        <v>0.52910052910052907</v>
      </c>
      <c r="AA450" s="3">
        <f>VLOOKUP($C450,'Team Fixtures'!$A$2:$Q$21,8,FALSE)</f>
        <v>1.4214641080312722E-2</v>
      </c>
      <c r="AB450" s="3">
        <f>VLOOKUP($C450,'Team Fixtures'!$A$2:$Q$21,9,FALSE)</f>
        <v>0.5148858880202164</v>
      </c>
      <c r="AC450" s="3" t="str">
        <f>VLOOKUP($C450,'Team Fixtures'!$A$2:$Q$21,10,FALSE)</f>
        <v>H</v>
      </c>
      <c r="AD450" s="22">
        <f t="shared" si="128"/>
        <v>4.309317030883145</v>
      </c>
      <c r="AE450" s="5">
        <f t="shared" ref="AE450:AE513" si="137">MAX(0, MIN(1, -0.021039 + 0.023522 * AD450))</f>
        <v>8.0324755200433334E-2</v>
      </c>
      <c r="AF450" s="20">
        <f t="shared" ref="AF450:AF513" si="138">AD450+AE450*2</f>
        <v>4.4699665412840117</v>
      </c>
      <c r="AG450" s="3">
        <f>VLOOKUP($C450,'Team Fixtures'!$A$2:$Q$21,2,FALSE)</f>
        <v>0.52910052910052907</v>
      </c>
      <c r="AH450" s="3">
        <f>VLOOKUP($C450,'Team Fixtures'!$A$2:$Q$21,12,FALSE)</f>
        <v>0.87939146110891264</v>
      </c>
      <c r="AI450" s="3">
        <f>VLOOKUP($C450,'Team Fixtures'!$A$2:$Q$21,13,FALSE)</f>
        <v>-0.35029093200838357</v>
      </c>
      <c r="AJ450" s="3" t="str">
        <f>VLOOKUP($C450,'Team Fixtures'!$A$2:$Q$21,14,FALSE)</f>
        <v>H</v>
      </c>
      <c r="AK450" s="22">
        <f t="shared" si="129"/>
        <v>4.2928868286937174</v>
      </c>
      <c r="AL450" s="5">
        <f t="shared" ref="AL450:AL513" si="139">MAX(0, MIN(1, -0.021039 + 0.023522 * AK450))</f>
        <v>7.993828398453362E-2</v>
      </c>
      <c r="AM450" s="20">
        <f t="shared" ref="AM450:AM513" si="140">AK450+AL450*2</f>
        <v>4.4527633966627844</v>
      </c>
      <c r="AN450" s="3">
        <f>VLOOKUP($C450,'Team Fixtures'!$A$2:$Q$21,2,FALSE)</f>
        <v>0.52910052910052907</v>
      </c>
      <c r="AO450" s="3">
        <f>VLOOKUP($C450,'Team Fixtures'!$A$2:$Q$21,16,FALSE)</f>
        <v>0.82101806239737274</v>
      </c>
      <c r="AP450" s="3">
        <f>VLOOKUP($C450,'Team Fixtures'!$A$2:$Q$21,17,FALSE)</f>
        <v>-0.29191753329684367</v>
      </c>
      <c r="AQ450" s="3" t="str">
        <f>VLOOKUP($C450,'Team Fixtures'!$A$2:$V$21,18,FALSE)</f>
        <v>H</v>
      </c>
      <c r="AR450" s="22">
        <f t="shared" si="130"/>
        <v>4.2939953728908256</v>
      </c>
      <c r="AS450" s="5">
        <f t="shared" ref="AS450:AS513" si="141">MAX(0, MIN(1, -0.021039 + 0.023522 * AR450))</f>
        <v>7.9964359161138004E-2</v>
      </c>
      <c r="AT450" s="20">
        <f t="shared" ref="AT450:AT513" si="142">AR450+AS450*2</f>
        <v>4.4539240912131017</v>
      </c>
      <c r="AU450" s="3">
        <f>VLOOKUP($C450,'Team Fixtures'!$A$2:$Q$21,2,FALSE)</f>
        <v>0.52910052910052907</v>
      </c>
      <c r="AV450" s="3">
        <f>VLOOKUP($C450,'Team Fixtures'!$A$2:$V$21,20,FALSE)</f>
        <v>5.6022408963585429E-2</v>
      </c>
      <c r="AW450" s="3">
        <f>VLOOKUP($C450,'Team Fixtures'!$A$2:$V$21,21,FALSE)</f>
        <v>0.47307812013694361</v>
      </c>
      <c r="AX450" s="3" t="str">
        <f>VLOOKUP($C450,'Team Fixtures'!$A$2:$V$21,22,FALSE)</f>
        <v>A</v>
      </c>
      <c r="AY450" s="22">
        <f t="shared" si="131"/>
        <v>3.714751211164161</v>
      </c>
      <c r="AZ450" s="5">
        <f t="shared" si="132"/>
        <v>6.6339377989003398E-2</v>
      </c>
      <c r="BA450" s="20">
        <f t="shared" ref="BA450:BA513" si="143">AY450+AZ450*2</f>
        <v>3.8474299671421677</v>
      </c>
      <c r="BB450" s="15">
        <f t="shared" ref="BB450:BB513" si="144">IFERROR(T450*1+AF450*0.85+AM450*0.7+AT450*0.55+BA450*0.4,0)</f>
        <v>14.752317615580914</v>
      </c>
    </row>
    <row r="451" spans="1:54" x14ac:dyDescent="0.25">
      <c r="A451" t="str">
        <f>'Players Full'!CU451</f>
        <v>Harry Maguire</v>
      </c>
      <c r="B451" t="str">
        <f>VLOOKUP(_xlfn.CONCAT('Players Full'!AK451,'Players Full'!BV451),'Players Summarised'!$A$1:$T$1000,20,0)</f>
        <v>DEF</v>
      </c>
      <c r="C451" t="str">
        <f>VLOOKUP('Players Full'!CF451,Teams!$A$1:$G$21,6,0)</f>
        <v>Man Utd</v>
      </c>
      <c r="D451">
        <f>'Players Full'!BD451/10</f>
        <v>4.5</v>
      </c>
      <c r="E451" s="10">
        <f>IFERROR(VLOOKUP($A451,'Starting Lineups'!$A$2:$C$510,3,FALSE),0)</f>
        <v>0</v>
      </c>
      <c r="F451" s="5">
        <f>VLOOKUP(A451,'Score &amp; Assist'!$A$1:$G$2000,6,0)</f>
        <v>8.6580086580086577E-2</v>
      </c>
      <c r="G451" s="5">
        <f t="shared" si="133"/>
        <v>0.01</v>
      </c>
      <c r="H451" s="5">
        <f t="shared" ref="H451:H514" si="145">IF(F451&lt;0.3,0,IF(F451&lt;0.55,0.01,IF(F451&lt;0.59,0.02,IF(F451&lt;0.6,0.03,0.11))))</f>
        <v>0</v>
      </c>
      <c r="I451" s="5">
        <f>VLOOKUP(A451,'Score &amp; Assist'!$A$1:$G$2000,7,0)</f>
        <v>4.1407867494824016E-2</v>
      </c>
      <c r="J451" s="5">
        <f>VLOOKUP(A451,'Yellow Card'!$C$1:$E$987,3,0)</f>
        <v>0.23809523809523808</v>
      </c>
      <c r="K451" s="5">
        <f>VLOOKUP(C451,'Team Clean Sheet'!$C$2:$F$21,4,0)</f>
        <v>0.27659574468085107</v>
      </c>
      <c r="L451" s="5">
        <f>VLOOKUP(C451,'Team Total Goals'!$D$2:$N$21,10,0)</f>
        <v>0.375</v>
      </c>
      <c r="M451" s="5">
        <f>VLOOKUP(C451,'Team Total Goals'!$D$2:$N$21,11,0)</f>
        <v>5.6865464632454926E-2</v>
      </c>
      <c r="N451" s="5" t="e">
        <f>VLOOKUP(A451,'Goalkeeper Saves'!$D$2:$N$15,10,0)</f>
        <v>#N/A</v>
      </c>
      <c r="O451" s="5" t="e">
        <f>VLOOKUP(A451,'Goalkeeper Saves'!$D$2:$N$15,11,0)</f>
        <v>#N/A</v>
      </c>
      <c r="P451" s="5">
        <f>IF(B451="DEF",IFERROR(VLOOKUP(A451,'Defensive Contribution - DEF'!A449:H947,8,FALSE),'Defensive Contribution - DEF'!K$2),0)</f>
        <v>0.29152339856241527</v>
      </c>
      <c r="Q451" s="5">
        <f>IF(B451="MID",IFERROR(VLOOKUP(A451,'Defensive Contribution - MID'!A$2:I$500,9,FALSE),'Defensive Contribution - MID'!L$2),0)</f>
        <v>0</v>
      </c>
      <c r="R451" s="22">
        <f t="shared" ref="R451:R514" si="146">IFERROR(IFERROR(E451,0)*IF(B451="GK",2+IFERROR(F451*10,0)+IFERROR(G451*10,0)+IFERROR(H451*10,0)+IFERROR(I451*3,0)-IFERROR(J451*1,0)+IFERROR(K451*4,0)+IFERROR(N451*1,0)+IFERROR(O451*1,0)-IFERROR(L451*2,0)-IFERROR(M451*2,0),IF(B451="DEF",2+IFERROR(F451*6,0)+IFERROR(G451*6,0)+IFERROR(H451*6,0)+IFERROR(I451*3,0)-IFERROR(J451*1,0)+IFERROR(K451*4,0)-IFERROR(L451*2,0)-IFERROR(M451*2,0)+IFERROR(P451*2,0),IF(B451="MID",2+IFERROR(F451*5,0)+IFERROR(G451*5,0)+IFERROR(H451*5,0)+IFERROR(I451*3,0)-IFERROR(J451*1,0)+IFERROR(K451*1,0)+IFERROR(Q451*2,0),IF(B451="FWD",2+IFERROR(F451*4,0)+IFERROR(G451*4,0)+IFERROR(H451*4,0)+IFERROR(I451*3,0)-IFERROR(J451*1,0),"ERROR")))),0)</f>
        <v>0</v>
      </c>
      <c r="S451" s="5">
        <f t="shared" si="134"/>
        <v>0</v>
      </c>
      <c r="T451" s="20">
        <f t="shared" si="135"/>
        <v>0</v>
      </c>
      <c r="U451" s="3">
        <f>VLOOKUP($C451,'Team Fixtures'!$A$2:$Q$21,2,FALSE)</f>
        <v>0.52910052910052907</v>
      </c>
      <c r="V451" s="3">
        <f>VLOOKUP($C451,'Team Fixtures'!$A$2:$Q$21,4,FALSE)</f>
        <v>6.3492063492063489E-2</v>
      </c>
      <c r="W451" s="3">
        <f>VLOOKUP($C451,'Team Fixtures'!$A$2:$Q$21,5,FALSE)</f>
        <v>0.46560846560846558</v>
      </c>
      <c r="X451" s="3" t="str">
        <f>VLOOKUP($C451,'Team Fixtures'!$A$2:$Q$21,6,FALSE)</f>
        <v>A</v>
      </c>
      <c r="Y451" s="25">
        <f t="shared" si="136"/>
        <v>0</v>
      </c>
      <c r="Z451" s="3">
        <f>VLOOKUP($C451,'Team Fixtures'!$A$2:$Q$21,2,FALSE)</f>
        <v>0.52910052910052907</v>
      </c>
      <c r="AA451" s="3">
        <f>VLOOKUP($C451,'Team Fixtures'!$A$2:$Q$21,8,FALSE)</f>
        <v>1.4214641080312722E-2</v>
      </c>
      <c r="AB451" s="3">
        <f>VLOOKUP($C451,'Team Fixtures'!$A$2:$Q$21,9,FALSE)</f>
        <v>0.5148858880202164</v>
      </c>
      <c r="AC451" s="3" t="str">
        <f>VLOOKUP($C451,'Team Fixtures'!$A$2:$Q$21,10,FALSE)</f>
        <v>H</v>
      </c>
      <c r="AD451" s="22">
        <f t="shared" ref="AD451:AD514" si="147">IFERROR((2.926+0.578*Z451-0.576*AA451-0.561*AB451+0.469*IF(AC451="H",1,0))*$Y451,0)</f>
        <v>0</v>
      </c>
      <c r="AE451" s="5">
        <f t="shared" si="137"/>
        <v>0</v>
      </c>
      <c r="AF451" s="20">
        <f t="shared" si="138"/>
        <v>0</v>
      </c>
      <c r="AG451" s="3">
        <f>VLOOKUP($C451,'Team Fixtures'!$A$2:$Q$21,2,FALSE)</f>
        <v>0.52910052910052907</v>
      </c>
      <c r="AH451" s="3">
        <f>VLOOKUP($C451,'Team Fixtures'!$A$2:$Q$21,12,FALSE)</f>
        <v>0.87939146110891264</v>
      </c>
      <c r="AI451" s="3">
        <f>VLOOKUP($C451,'Team Fixtures'!$A$2:$Q$21,13,FALSE)</f>
        <v>-0.35029093200838357</v>
      </c>
      <c r="AJ451" s="3" t="str">
        <f>VLOOKUP($C451,'Team Fixtures'!$A$2:$Q$21,14,FALSE)</f>
        <v>H</v>
      </c>
      <c r="AK451" s="22">
        <f t="shared" ref="AK451:AK514" si="148">IFERROR((2.926+0.578*AG451-0.576*AH451-0.561*AI451+0.469*IF(AJ451="H",1,0))*$Y451,0)</f>
        <v>0</v>
      </c>
      <c r="AL451" s="5">
        <f t="shared" si="139"/>
        <v>0</v>
      </c>
      <c r="AM451" s="20">
        <f t="shared" si="140"/>
        <v>0</v>
      </c>
      <c r="AN451" s="3">
        <f>VLOOKUP($C451,'Team Fixtures'!$A$2:$Q$21,2,FALSE)</f>
        <v>0.52910052910052907</v>
      </c>
      <c r="AO451" s="3">
        <f>VLOOKUP($C451,'Team Fixtures'!$A$2:$Q$21,16,FALSE)</f>
        <v>0.82101806239737274</v>
      </c>
      <c r="AP451" s="3">
        <f>VLOOKUP($C451,'Team Fixtures'!$A$2:$Q$21,17,FALSE)</f>
        <v>-0.29191753329684367</v>
      </c>
      <c r="AQ451" s="3" t="str">
        <f>VLOOKUP($C451,'Team Fixtures'!$A$2:$V$21,18,FALSE)</f>
        <v>H</v>
      </c>
      <c r="AR451" s="22">
        <f t="shared" ref="AR451:AR514" si="149">IFERROR((2.926+0.578*AN451-0.576*AO451-0.561*AP451+0.469*IF(AQ451="H",1,0))*$Y451,0)</f>
        <v>0</v>
      </c>
      <c r="AS451" s="5">
        <f t="shared" si="141"/>
        <v>0</v>
      </c>
      <c r="AT451" s="20">
        <f t="shared" si="142"/>
        <v>0</v>
      </c>
      <c r="AU451" s="3">
        <f>VLOOKUP($C451,'Team Fixtures'!$A$2:$Q$21,2,FALSE)</f>
        <v>0.52910052910052907</v>
      </c>
      <c r="AV451" s="3">
        <f>VLOOKUP($C451,'Team Fixtures'!$A$2:$V$21,20,FALSE)</f>
        <v>5.6022408963585429E-2</v>
      </c>
      <c r="AW451" s="3">
        <f>VLOOKUP($C451,'Team Fixtures'!$A$2:$V$21,21,FALSE)</f>
        <v>0.47307812013694361</v>
      </c>
      <c r="AX451" s="3" t="str">
        <f>VLOOKUP($C451,'Team Fixtures'!$A$2:$V$21,22,FALSE)</f>
        <v>A</v>
      </c>
      <c r="AY451" s="22">
        <f t="shared" ref="AY451:AY514" si="150">IFERROR((2.926+0.578*AU451-0.576*AV451-0.561*AW451+0.469*IF(AX451="H",1,0))*$Y451,0)</f>
        <v>0</v>
      </c>
      <c r="AZ451" s="5">
        <f t="shared" ref="AZ451:AZ514" si="151">MAX(0, MIN(1, -0.021039 + 0.023522 * AY451))</f>
        <v>0</v>
      </c>
      <c r="BA451" s="20">
        <f t="shared" si="143"/>
        <v>0</v>
      </c>
      <c r="BB451" s="15">
        <f t="shared" si="144"/>
        <v>0</v>
      </c>
    </row>
    <row r="452" spans="1:54" x14ac:dyDescent="0.25">
      <c r="A452" t="str">
        <f>'Players Full'!CU452</f>
        <v>Luke Shaw</v>
      </c>
      <c r="B452" t="str">
        <f>VLOOKUP(_xlfn.CONCAT('Players Full'!AK452,'Players Full'!BV452),'Players Summarised'!$A$1:$T$1000,20,0)</f>
        <v>DEF</v>
      </c>
      <c r="C452" t="str">
        <f>VLOOKUP('Players Full'!CF452,Teams!$A$1:$G$21,6,0)</f>
        <v>Man Utd</v>
      </c>
      <c r="D452">
        <f>'Players Full'!BD452/10</f>
        <v>4.5</v>
      </c>
      <c r="E452" s="10">
        <f>IFERROR(VLOOKUP($A452,'Starting Lineups'!$A$2:$C$510,3,FALSE),0)</f>
        <v>1</v>
      </c>
      <c r="F452" s="5">
        <f>VLOOKUP(A452,'Score &amp; Assist'!$A$1:$G$2000,6,0)</f>
        <v>7.9365079365079361E-2</v>
      </c>
      <c r="G452" s="5">
        <f t="shared" si="133"/>
        <v>0.01</v>
      </c>
      <c r="H452" s="5">
        <f t="shared" si="145"/>
        <v>0</v>
      </c>
      <c r="I452" s="5">
        <f>VLOOKUP(A452,'Score &amp; Assist'!$A$1:$G$2000,7,0)</f>
        <v>9.5238095238095233E-2</v>
      </c>
      <c r="J452" s="5">
        <f>VLOOKUP(A452,'Yellow Card'!$C$1:$E$987,3,0)</f>
        <v>0.34632034632034631</v>
      </c>
      <c r="K452" s="5">
        <f>VLOOKUP(C452,'Team Clean Sheet'!$C$2:$F$21,4,0)</f>
        <v>0.27659574468085107</v>
      </c>
      <c r="L452" s="5">
        <f>VLOOKUP(C452,'Team Total Goals'!$D$2:$N$21,10,0)</f>
        <v>0.375</v>
      </c>
      <c r="M452" s="5">
        <f>VLOOKUP(C452,'Team Total Goals'!$D$2:$N$21,11,0)</f>
        <v>5.6865464632454926E-2</v>
      </c>
      <c r="N452" s="5" t="e">
        <f>VLOOKUP(A452,'Goalkeeper Saves'!$D$2:$N$15,10,0)</f>
        <v>#N/A</v>
      </c>
      <c r="O452" s="5" t="e">
        <f>VLOOKUP(A452,'Goalkeeper Saves'!$D$2:$N$15,11,0)</f>
        <v>#N/A</v>
      </c>
      <c r="P452" s="5">
        <f>IF(B452="DEF",IFERROR(VLOOKUP(A452,'Defensive Contribution - DEF'!A450:H948,8,FALSE),'Defensive Contribution - DEF'!K$2),0)</f>
        <v>0.29152339856241527</v>
      </c>
      <c r="Q452" s="5">
        <f>IF(B452="MID",IFERROR(VLOOKUP(A452,'Defensive Contribution - MID'!A$2:I$500,9,FALSE),'Defensive Contribution - MID'!L$2),0)</f>
        <v>0</v>
      </c>
      <c r="R452" s="22">
        <f t="shared" si="146"/>
        <v>3.3012832621677406</v>
      </c>
      <c r="S452" s="5">
        <f t="shared" si="134"/>
        <v>5.6613784892709601E-2</v>
      </c>
      <c r="T452" s="20">
        <f t="shared" si="135"/>
        <v>3.4145108319531596</v>
      </c>
      <c r="U452" s="3">
        <f>VLOOKUP($C452,'Team Fixtures'!$A$2:$Q$21,2,FALSE)</f>
        <v>0.52910052910052907</v>
      </c>
      <c r="V452" s="3">
        <f>VLOOKUP($C452,'Team Fixtures'!$A$2:$Q$21,4,FALSE)</f>
        <v>6.3492063492063489E-2</v>
      </c>
      <c r="W452" s="3">
        <f>VLOOKUP($C452,'Team Fixtures'!$A$2:$Q$21,5,FALSE)</f>
        <v>0.46560846560846558</v>
      </c>
      <c r="X452" s="3" t="str">
        <f>VLOOKUP($C452,'Team Fixtures'!$A$2:$Q$21,6,FALSE)</f>
        <v>A</v>
      </c>
      <c r="Y452" s="25">
        <f t="shared" si="136"/>
        <v>1.1251655201479132</v>
      </c>
      <c r="Z452" s="3">
        <f>VLOOKUP($C452,'Team Fixtures'!$A$2:$Q$21,2,FALSE)</f>
        <v>0.52910052910052907</v>
      </c>
      <c r="AA452" s="3">
        <f>VLOOKUP($C452,'Team Fixtures'!$A$2:$Q$21,8,FALSE)</f>
        <v>1.4214641080312722E-2</v>
      </c>
      <c r="AB452" s="3">
        <f>VLOOKUP($C452,'Team Fixtures'!$A$2:$Q$21,9,FALSE)</f>
        <v>0.5148858880202164</v>
      </c>
      <c r="AC452" s="3" t="str">
        <f>VLOOKUP($C452,'Team Fixtures'!$A$2:$Q$21,10,FALSE)</f>
        <v>H</v>
      </c>
      <c r="AD452" s="22">
        <f t="shared" si="147"/>
        <v>3.8298175699664032</v>
      </c>
      <c r="AE452" s="5">
        <f t="shared" si="137"/>
        <v>6.9045968880749736E-2</v>
      </c>
      <c r="AF452" s="20">
        <f t="shared" si="138"/>
        <v>3.9679095077279025</v>
      </c>
      <c r="AG452" s="3">
        <f>VLOOKUP($C452,'Team Fixtures'!$A$2:$Q$21,2,FALSE)</f>
        <v>0.52910052910052907</v>
      </c>
      <c r="AH452" s="3">
        <f>VLOOKUP($C452,'Team Fixtures'!$A$2:$Q$21,12,FALSE)</f>
        <v>0.87939146110891264</v>
      </c>
      <c r="AI452" s="3">
        <f>VLOOKUP($C452,'Team Fixtures'!$A$2:$Q$21,13,FALSE)</f>
        <v>-0.35029093200838357</v>
      </c>
      <c r="AJ452" s="3" t="str">
        <f>VLOOKUP($C452,'Team Fixtures'!$A$2:$Q$21,14,FALSE)</f>
        <v>H</v>
      </c>
      <c r="AK452" s="22">
        <f t="shared" si="148"/>
        <v>3.8152155630654923</v>
      </c>
      <c r="AL452" s="5">
        <f t="shared" si="139"/>
        <v>6.8702500474426512E-2</v>
      </c>
      <c r="AM452" s="20">
        <f t="shared" si="140"/>
        <v>3.9526205640143455</v>
      </c>
      <c r="AN452" s="3">
        <f>VLOOKUP($C452,'Team Fixtures'!$A$2:$Q$21,2,FALSE)</f>
        <v>0.52910052910052907</v>
      </c>
      <c r="AO452" s="3">
        <f>VLOOKUP($C452,'Team Fixtures'!$A$2:$Q$21,16,FALSE)</f>
        <v>0.82101806239737274</v>
      </c>
      <c r="AP452" s="3">
        <f>VLOOKUP($C452,'Team Fixtures'!$A$2:$Q$21,17,FALSE)</f>
        <v>-0.29191753329684367</v>
      </c>
      <c r="AQ452" s="3" t="str">
        <f>VLOOKUP($C452,'Team Fixtures'!$A$2:$V$21,18,FALSE)</f>
        <v>H</v>
      </c>
      <c r="AR452" s="22">
        <f t="shared" si="149"/>
        <v>3.8162007590983538</v>
      </c>
      <c r="AS452" s="5">
        <f t="shared" si="141"/>
        <v>6.8725674255511474E-2</v>
      </c>
      <c r="AT452" s="20">
        <f t="shared" si="142"/>
        <v>3.9536521076093769</v>
      </c>
      <c r="AU452" s="3">
        <f>VLOOKUP($C452,'Team Fixtures'!$A$2:$Q$21,2,FALSE)</f>
        <v>0.52910052910052907</v>
      </c>
      <c r="AV452" s="3">
        <f>VLOOKUP($C452,'Team Fixtures'!$A$2:$V$21,20,FALSE)</f>
        <v>5.6022408963585429E-2</v>
      </c>
      <c r="AW452" s="3">
        <f>VLOOKUP($C452,'Team Fixtures'!$A$2:$V$21,21,FALSE)</f>
        <v>0.47307812013694361</v>
      </c>
      <c r="AX452" s="3" t="str">
        <f>VLOOKUP($C452,'Team Fixtures'!$A$2:$V$21,22,FALSE)</f>
        <v>A</v>
      </c>
      <c r="AY452" s="22">
        <f t="shared" si="150"/>
        <v>3.3014093311335828</v>
      </c>
      <c r="AZ452" s="5">
        <f t="shared" si="151"/>
        <v>5.6616750286924131E-2</v>
      </c>
      <c r="BA452" s="20">
        <f t="shared" si="143"/>
        <v>3.4146428317074311</v>
      </c>
      <c r="BB452" s="15">
        <f t="shared" si="144"/>
        <v>13.094434100200049</v>
      </c>
    </row>
    <row r="453" spans="1:54" x14ac:dyDescent="0.25">
      <c r="A453" t="str">
        <f>'Players Full'!CU453</f>
        <v>Leny Yoro</v>
      </c>
      <c r="B453" t="str">
        <f>VLOOKUP(_xlfn.CONCAT('Players Full'!AK453,'Players Full'!BV453),'Players Summarised'!$A$1:$T$1000,20,0)</f>
        <v>DEF</v>
      </c>
      <c r="C453" t="str">
        <f>VLOOKUP('Players Full'!CF453,Teams!$A$1:$G$21,6,0)</f>
        <v>Man Utd</v>
      </c>
      <c r="D453">
        <f>'Players Full'!BD453/10</f>
        <v>4.5</v>
      </c>
      <c r="E453" s="10">
        <f>IFERROR(VLOOKUP($A453,'Starting Lineups'!$A$2:$C$510,3,FALSE),0)</f>
        <v>1</v>
      </c>
      <c r="F453" s="5">
        <f>VLOOKUP(A453,'Score &amp; Assist'!$A$1:$G$2000,6,0)</f>
        <v>8.6580086580086577E-2</v>
      </c>
      <c r="G453" s="5">
        <f t="shared" si="133"/>
        <v>0.01</v>
      </c>
      <c r="H453" s="5">
        <f t="shared" si="145"/>
        <v>0</v>
      </c>
      <c r="I453" s="5">
        <f>VLOOKUP(A453,'Score &amp; Assist'!$A$1:$G$2000,7,0)</f>
        <v>4.1407867494824016E-2</v>
      </c>
      <c r="J453" s="5">
        <f>VLOOKUP(A453,'Yellow Card'!$C$1:$E$987,3,0)</f>
        <v>0.17316017316017315</v>
      </c>
      <c r="K453" s="5">
        <f>VLOOKUP(C453,'Team Clean Sheet'!$C$2:$F$21,4,0)</f>
        <v>0.27659574468085107</v>
      </c>
      <c r="L453" s="5">
        <f>VLOOKUP(C453,'Team Total Goals'!$D$2:$N$21,10,0)</f>
        <v>0.375</v>
      </c>
      <c r="M453" s="5">
        <f>VLOOKUP(C453,'Team Total Goals'!$D$2:$N$21,11,0)</f>
        <v>5.6865464632454926E-2</v>
      </c>
      <c r="N453" s="5" t="e">
        <f>VLOOKUP(A453,'Goalkeeper Saves'!$D$2:$N$15,10,0)</f>
        <v>#N/A</v>
      </c>
      <c r="O453" s="5" t="e">
        <f>VLOOKUP(A453,'Goalkeeper Saves'!$D$2:$N$15,11,0)</f>
        <v>#N/A</v>
      </c>
      <c r="P453" s="5">
        <f>IF(B453="DEF",IFERROR(VLOOKUP(A453,'Defensive Contribution - DEF'!A451:H949,8,FALSE),'Defensive Contribution - DEF'!K$2),0)</f>
        <v>0.29152339856241527</v>
      </c>
      <c r="Q453" s="5">
        <f>IF(B453="MID",IFERROR(VLOOKUP(A453,'Defensive Contribution - MID'!A$2:I$500,9,FALSE),'Defensive Contribution - MID'!L$2),0)</f>
        <v>0</v>
      </c>
      <c r="R453" s="22">
        <f t="shared" si="146"/>
        <v>3.3562427953881437</v>
      </c>
      <c r="S453" s="5">
        <f t="shared" si="134"/>
        <v>5.7906543033119914E-2</v>
      </c>
      <c r="T453" s="20">
        <f t="shared" si="135"/>
        <v>3.4720558814543834</v>
      </c>
      <c r="U453" s="3">
        <f>VLOOKUP($C453,'Team Fixtures'!$A$2:$Q$21,2,FALSE)</f>
        <v>0.52910052910052907</v>
      </c>
      <c r="V453" s="3">
        <f>VLOOKUP($C453,'Team Fixtures'!$A$2:$Q$21,4,FALSE)</f>
        <v>6.3492063492063489E-2</v>
      </c>
      <c r="W453" s="3">
        <f>VLOOKUP($C453,'Team Fixtures'!$A$2:$Q$21,5,FALSE)</f>
        <v>0.46560846560846558</v>
      </c>
      <c r="X453" s="3" t="str">
        <f>VLOOKUP($C453,'Team Fixtures'!$A$2:$Q$21,6,FALSE)</f>
        <v>A</v>
      </c>
      <c r="Y453" s="25">
        <f t="shared" si="136"/>
        <v>1.143897197157179</v>
      </c>
      <c r="Z453" s="3">
        <f>VLOOKUP($C453,'Team Fixtures'!$A$2:$Q$21,2,FALSE)</f>
        <v>0.52910052910052907</v>
      </c>
      <c r="AA453" s="3">
        <f>VLOOKUP($C453,'Team Fixtures'!$A$2:$Q$21,8,FALSE)</f>
        <v>1.4214641080312722E-2</v>
      </c>
      <c r="AB453" s="3">
        <f>VLOOKUP($C453,'Team Fixtures'!$A$2:$Q$21,9,FALSE)</f>
        <v>0.5148858880202164</v>
      </c>
      <c r="AC453" s="3" t="str">
        <f>VLOOKUP($C453,'Team Fixtures'!$A$2:$Q$21,10,FALSE)</f>
        <v>H</v>
      </c>
      <c r="AD453" s="22">
        <f t="shared" si="147"/>
        <v>3.8935761054355593</v>
      </c>
      <c r="AE453" s="5">
        <f t="shared" si="137"/>
        <v>7.0545697152055234E-2</v>
      </c>
      <c r="AF453" s="20">
        <f t="shared" si="138"/>
        <v>4.0346674997396699</v>
      </c>
      <c r="AG453" s="3">
        <f>VLOOKUP($C453,'Team Fixtures'!$A$2:$Q$21,2,FALSE)</f>
        <v>0.52910052910052907</v>
      </c>
      <c r="AH453" s="3">
        <f>VLOOKUP($C453,'Team Fixtures'!$A$2:$Q$21,12,FALSE)</f>
        <v>0.87939146110891264</v>
      </c>
      <c r="AI453" s="3">
        <f>VLOOKUP($C453,'Team Fixtures'!$A$2:$Q$21,13,FALSE)</f>
        <v>-0.35029093200838357</v>
      </c>
      <c r="AJ453" s="3" t="str">
        <f>VLOOKUP($C453,'Team Fixtures'!$A$2:$Q$21,14,FALSE)</f>
        <v>H</v>
      </c>
      <c r="AK453" s="22">
        <f t="shared" si="148"/>
        <v>3.8787310053434179</v>
      </c>
      <c r="AL453" s="5">
        <f t="shared" si="139"/>
        <v>7.0196510707687884E-2</v>
      </c>
      <c r="AM453" s="20">
        <f t="shared" si="140"/>
        <v>4.019124026758794</v>
      </c>
      <c r="AN453" s="3">
        <f>VLOOKUP($C453,'Team Fixtures'!$A$2:$Q$21,2,FALSE)</f>
        <v>0.52910052910052907</v>
      </c>
      <c r="AO453" s="3">
        <f>VLOOKUP($C453,'Team Fixtures'!$A$2:$Q$21,16,FALSE)</f>
        <v>0.82101806239737274</v>
      </c>
      <c r="AP453" s="3">
        <f>VLOOKUP($C453,'Team Fixtures'!$A$2:$Q$21,17,FALSE)</f>
        <v>-0.29191753329684367</v>
      </c>
      <c r="AQ453" s="3" t="str">
        <f>VLOOKUP($C453,'Team Fixtures'!$A$2:$V$21,18,FALSE)</f>
        <v>H</v>
      </c>
      <c r="AR453" s="22">
        <f t="shared" si="149"/>
        <v>3.8797326028510386</v>
      </c>
      <c r="AS453" s="5">
        <f t="shared" si="141"/>
        <v>7.0220070284262137E-2</v>
      </c>
      <c r="AT453" s="20">
        <f t="shared" si="142"/>
        <v>4.0201727434195629</v>
      </c>
      <c r="AU453" s="3">
        <f>VLOOKUP($C453,'Team Fixtures'!$A$2:$Q$21,2,FALSE)</f>
        <v>0.52910052910052907</v>
      </c>
      <c r="AV453" s="3">
        <f>VLOOKUP($C453,'Team Fixtures'!$A$2:$V$21,20,FALSE)</f>
        <v>5.6022408963585429E-2</v>
      </c>
      <c r="AW453" s="3">
        <f>VLOOKUP($C453,'Team Fixtures'!$A$2:$V$21,21,FALSE)</f>
        <v>0.47307812013694361</v>
      </c>
      <c r="AX453" s="3" t="str">
        <f>VLOOKUP($C453,'Team Fixtures'!$A$2:$V$21,22,FALSE)</f>
        <v>A</v>
      </c>
      <c r="AY453" s="22">
        <f t="shared" si="150"/>
        <v>3.3563709631413259</v>
      </c>
      <c r="AZ453" s="5">
        <f t="shared" si="151"/>
        <v>5.7909557795010266E-2</v>
      </c>
      <c r="BA453" s="20">
        <f t="shared" si="143"/>
        <v>3.4721900787313462</v>
      </c>
      <c r="BB453" s="15">
        <f t="shared" si="144"/>
        <v>13.314881115337556</v>
      </c>
    </row>
    <row r="454" spans="1:54" x14ac:dyDescent="0.25">
      <c r="A454" t="str">
        <f>'Players Full'!CU454</f>
        <v>Harry Amass</v>
      </c>
      <c r="B454" t="str">
        <f>VLOOKUP(_xlfn.CONCAT('Players Full'!AK454,'Players Full'!BV454),'Players Summarised'!$A$1:$T$1000,20,0)</f>
        <v>DEF</v>
      </c>
      <c r="C454" t="str">
        <f>VLOOKUP('Players Full'!CF454,Teams!$A$1:$G$21,6,0)</f>
        <v>Man Utd</v>
      </c>
      <c r="D454">
        <f>'Players Full'!BD454/10</f>
        <v>4</v>
      </c>
      <c r="E454" s="10">
        <f>IFERROR(VLOOKUP($A454,'Starting Lineups'!$A$2:$C$510,3,FALSE),0)</f>
        <v>0</v>
      </c>
      <c r="F454" s="5" t="e">
        <f>VLOOKUP(A454,'Score &amp; Assist'!$A$1:$G$2000,6,0)</f>
        <v>#N/A</v>
      </c>
      <c r="G454" s="5" t="e">
        <f t="shared" si="133"/>
        <v>#N/A</v>
      </c>
      <c r="H454" s="5" t="e">
        <f t="shared" si="145"/>
        <v>#N/A</v>
      </c>
      <c r="I454" s="5" t="e">
        <f>VLOOKUP(A454,'Score &amp; Assist'!$A$1:$G$2000,7,0)</f>
        <v>#N/A</v>
      </c>
      <c r="J454" s="5" t="e">
        <f>VLOOKUP(A454,'Yellow Card'!$C$1:$E$987,3,0)</f>
        <v>#N/A</v>
      </c>
      <c r="K454" s="5">
        <f>VLOOKUP(C454,'Team Clean Sheet'!$C$2:$F$21,4,0)</f>
        <v>0.27659574468085107</v>
      </c>
      <c r="L454" s="5">
        <f>VLOOKUP(C454,'Team Total Goals'!$D$2:$N$21,10,0)</f>
        <v>0.375</v>
      </c>
      <c r="M454" s="5">
        <f>VLOOKUP(C454,'Team Total Goals'!$D$2:$N$21,11,0)</f>
        <v>5.6865464632454926E-2</v>
      </c>
      <c r="N454" s="5" t="e">
        <f>VLOOKUP(A454,'Goalkeeper Saves'!$D$2:$N$15,10,0)</f>
        <v>#N/A</v>
      </c>
      <c r="O454" s="5" t="e">
        <f>VLOOKUP(A454,'Goalkeeper Saves'!$D$2:$N$15,11,0)</f>
        <v>#N/A</v>
      </c>
      <c r="P454" s="5">
        <f>IF(B454="DEF",IFERROR(VLOOKUP(A454,'Defensive Contribution - DEF'!A452:H950,8,FALSE),'Defensive Contribution - DEF'!K$2),0)</f>
        <v>0.29152339856241527</v>
      </c>
      <c r="Q454" s="5">
        <f>IF(B454="MID",IFERROR(VLOOKUP(A454,'Defensive Contribution - MID'!A$2:I$500,9,FALSE),'Defensive Contribution - MID'!L$2),0)</f>
        <v>0</v>
      </c>
      <c r="R454" s="22">
        <f t="shared" si="146"/>
        <v>0</v>
      </c>
      <c r="S454" s="5">
        <f t="shared" si="134"/>
        <v>0</v>
      </c>
      <c r="T454" s="20">
        <f t="shared" si="135"/>
        <v>0</v>
      </c>
      <c r="U454" s="3">
        <f>VLOOKUP($C454,'Team Fixtures'!$A$2:$Q$21,2,FALSE)</f>
        <v>0.52910052910052907</v>
      </c>
      <c r="V454" s="3">
        <f>VLOOKUP($C454,'Team Fixtures'!$A$2:$Q$21,4,FALSE)</f>
        <v>6.3492063492063489E-2</v>
      </c>
      <c r="W454" s="3">
        <f>VLOOKUP($C454,'Team Fixtures'!$A$2:$Q$21,5,FALSE)</f>
        <v>0.46560846560846558</v>
      </c>
      <c r="X454" s="3" t="str">
        <f>VLOOKUP($C454,'Team Fixtures'!$A$2:$Q$21,6,FALSE)</f>
        <v>A</v>
      </c>
      <c r="Y454" s="25">
        <f t="shared" si="136"/>
        <v>0</v>
      </c>
      <c r="Z454" s="3">
        <f>VLOOKUP($C454,'Team Fixtures'!$A$2:$Q$21,2,FALSE)</f>
        <v>0.52910052910052907</v>
      </c>
      <c r="AA454" s="3">
        <f>VLOOKUP($C454,'Team Fixtures'!$A$2:$Q$21,8,FALSE)</f>
        <v>1.4214641080312722E-2</v>
      </c>
      <c r="AB454" s="3">
        <f>VLOOKUP($C454,'Team Fixtures'!$A$2:$Q$21,9,FALSE)</f>
        <v>0.5148858880202164</v>
      </c>
      <c r="AC454" s="3" t="str">
        <f>VLOOKUP($C454,'Team Fixtures'!$A$2:$Q$21,10,FALSE)</f>
        <v>H</v>
      </c>
      <c r="AD454" s="22">
        <f t="shared" si="147"/>
        <v>0</v>
      </c>
      <c r="AE454" s="5">
        <f t="shared" si="137"/>
        <v>0</v>
      </c>
      <c r="AF454" s="20">
        <f t="shared" si="138"/>
        <v>0</v>
      </c>
      <c r="AG454" s="3">
        <f>VLOOKUP($C454,'Team Fixtures'!$A$2:$Q$21,2,FALSE)</f>
        <v>0.52910052910052907</v>
      </c>
      <c r="AH454" s="3">
        <f>VLOOKUP($C454,'Team Fixtures'!$A$2:$Q$21,12,FALSE)</f>
        <v>0.87939146110891264</v>
      </c>
      <c r="AI454" s="3">
        <f>VLOOKUP($C454,'Team Fixtures'!$A$2:$Q$21,13,FALSE)</f>
        <v>-0.35029093200838357</v>
      </c>
      <c r="AJ454" s="3" t="str">
        <f>VLOOKUP($C454,'Team Fixtures'!$A$2:$Q$21,14,FALSE)</f>
        <v>H</v>
      </c>
      <c r="AK454" s="22">
        <f t="shared" si="148"/>
        <v>0</v>
      </c>
      <c r="AL454" s="5">
        <f t="shared" si="139"/>
        <v>0</v>
      </c>
      <c r="AM454" s="20">
        <f t="shared" si="140"/>
        <v>0</v>
      </c>
      <c r="AN454" s="3">
        <f>VLOOKUP($C454,'Team Fixtures'!$A$2:$Q$21,2,FALSE)</f>
        <v>0.52910052910052907</v>
      </c>
      <c r="AO454" s="3">
        <f>VLOOKUP($C454,'Team Fixtures'!$A$2:$Q$21,16,FALSE)</f>
        <v>0.82101806239737274</v>
      </c>
      <c r="AP454" s="3">
        <f>VLOOKUP($C454,'Team Fixtures'!$A$2:$Q$21,17,FALSE)</f>
        <v>-0.29191753329684367</v>
      </c>
      <c r="AQ454" s="3" t="str">
        <f>VLOOKUP($C454,'Team Fixtures'!$A$2:$V$21,18,FALSE)</f>
        <v>H</v>
      </c>
      <c r="AR454" s="22">
        <f t="shared" si="149"/>
        <v>0</v>
      </c>
      <c r="AS454" s="5">
        <f t="shared" si="141"/>
        <v>0</v>
      </c>
      <c r="AT454" s="20">
        <f t="shared" si="142"/>
        <v>0</v>
      </c>
      <c r="AU454" s="3">
        <f>VLOOKUP($C454,'Team Fixtures'!$A$2:$Q$21,2,FALSE)</f>
        <v>0.52910052910052907</v>
      </c>
      <c r="AV454" s="3">
        <f>VLOOKUP($C454,'Team Fixtures'!$A$2:$V$21,20,FALSE)</f>
        <v>5.6022408963585429E-2</v>
      </c>
      <c r="AW454" s="3">
        <f>VLOOKUP($C454,'Team Fixtures'!$A$2:$V$21,21,FALSE)</f>
        <v>0.47307812013694361</v>
      </c>
      <c r="AX454" s="3" t="str">
        <f>VLOOKUP($C454,'Team Fixtures'!$A$2:$V$21,22,FALSE)</f>
        <v>A</v>
      </c>
      <c r="AY454" s="22">
        <f t="shared" si="150"/>
        <v>0</v>
      </c>
      <c r="AZ454" s="5">
        <f t="shared" si="151"/>
        <v>0</v>
      </c>
      <c r="BA454" s="20">
        <f t="shared" si="143"/>
        <v>0</v>
      </c>
      <c r="BB454" s="15">
        <f t="shared" si="144"/>
        <v>0</v>
      </c>
    </row>
    <row r="455" spans="1:54" x14ac:dyDescent="0.25">
      <c r="A455" t="str">
        <f>'Players Full'!CU455</f>
        <v>Tyler Fredricson</v>
      </c>
      <c r="B455" t="str">
        <f>VLOOKUP(_xlfn.CONCAT('Players Full'!AK455,'Players Full'!BV455),'Players Summarised'!$A$1:$T$1000,20,0)</f>
        <v>DEF</v>
      </c>
      <c r="C455" t="str">
        <f>VLOOKUP('Players Full'!CF455,Teams!$A$1:$G$21,6,0)</f>
        <v>Man Utd</v>
      </c>
      <c r="D455">
        <f>'Players Full'!BD455/10</f>
        <v>4</v>
      </c>
      <c r="E455" s="10">
        <f>IFERROR(VLOOKUP($A455,'Starting Lineups'!$A$2:$C$510,3,FALSE),0)</f>
        <v>0</v>
      </c>
      <c r="F455" s="5" t="e">
        <f>VLOOKUP(A455,'Score &amp; Assist'!$A$1:$G$2000,6,0)</f>
        <v>#N/A</v>
      </c>
      <c r="G455" s="5" t="e">
        <f t="shared" si="133"/>
        <v>#N/A</v>
      </c>
      <c r="H455" s="5" t="e">
        <f t="shared" si="145"/>
        <v>#N/A</v>
      </c>
      <c r="I455" s="5" t="e">
        <f>VLOOKUP(A455,'Score &amp; Assist'!$A$1:$G$2000,7,0)</f>
        <v>#N/A</v>
      </c>
      <c r="J455" s="5">
        <f>VLOOKUP(A455,'Yellow Card'!$C$1:$E$987,3,0)</f>
        <v>0.27210884353741494</v>
      </c>
      <c r="K455" s="5">
        <f>VLOOKUP(C455,'Team Clean Sheet'!$C$2:$F$21,4,0)</f>
        <v>0.27659574468085107</v>
      </c>
      <c r="L455" s="5">
        <f>VLOOKUP(C455,'Team Total Goals'!$D$2:$N$21,10,0)</f>
        <v>0.375</v>
      </c>
      <c r="M455" s="5">
        <f>VLOOKUP(C455,'Team Total Goals'!$D$2:$N$21,11,0)</f>
        <v>5.6865464632454926E-2</v>
      </c>
      <c r="N455" s="5" t="e">
        <f>VLOOKUP(A455,'Goalkeeper Saves'!$D$2:$N$15,10,0)</f>
        <v>#N/A</v>
      </c>
      <c r="O455" s="5" t="e">
        <f>VLOOKUP(A455,'Goalkeeper Saves'!$D$2:$N$15,11,0)</f>
        <v>#N/A</v>
      </c>
      <c r="P455" s="5">
        <f>IF(B455="DEF",IFERROR(VLOOKUP(A455,'Defensive Contribution - DEF'!A453:H951,8,FALSE),'Defensive Contribution - DEF'!K$2),0)</f>
        <v>0.29152339856241527</v>
      </c>
      <c r="Q455" s="5">
        <f>IF(B455="MID",IFERROR(VLOOKUP(A455,'Defensive Contribution - MID'!A$2:I$500,9,FALSE),'Defensive Contribution - MID'!L$2),0)</f>
        <v>0</v>
      </c>
      <c r="R455" s="22">
        <f t="shared" si="146"/>
        <v>0</v>
      </c>
      <c r="S455" s="5">
        <f t="shared" si="134"/>
        <v>0</v>
      </c>
      <c r="T455" s="20">
        <f t="shared" si="135"/>
        <v>0</v>
      </c>
      <c r="U455" s="3">
        <f>VLOOKUP($C455,'Team Fixtures'!$A$2:$Q$21,2,FALSE)</f>
        <v>0.52910052910052907</v>
      </c>
      <c r="V455" s="3">
        <f>VLOOKUP($C455,'Team Fixtures'!$A$2:$Q$21,4,FALSE)</f>
        <v>6.3492063492063489E-2</v>
      </c>
      <c r="W455" s="3">
        <f>VLOOKUP($C455,'Team Fixtures'!$A$2:$Q$21,5,FALSE)</f>
        <v>0.46560846560846558</v>
      </c>
      <c r="X455" s="3" t="str">
        <f>VLOOKUP($C455,'Team Fixtures'!$A$2:$Q$21,6,FALSE)</f>
        <v>A</v>
      </c>
      <c r="Y455" s="25">
        <f t="shared" si="136"/>
        <v>0</v>
      </c>
      <c r="Z455" s="3">
        <f>VLOOKUP($C455,'Team Fixtures'!$A$2:$Q$21,2,FALSE)</f>
        <v>0.52910052910052907</v>
      </c>
      <c r="AA455" s="3">
        <f>VLOOKUP($C455,'Team Fixtures'!$A$2:$Q$21,8,FALSE)</f>
        <v>1.4214641080312722E-2</v>
      </c>
      <c r="AB455" s="3">
        <f>VLOOKUP($C455,'Team Fixtures'!$A$2:$Q$21,9,FALSE)</f>
        <v>0.5148858880202164</v>
      </c>
      <c r="AC455" s="3" t="str">
        <f>VLOOKUP($C455,'Team Fixtures'!$A$2:$Q$21,10,FALSE)</f>
        <v>H</v>
      </c>
      <c r="AD455" s="22">
        <f t="shared" si="147"/>
        <v>0</v>
      </c>
      <c r="AE455" s="5">
        <f t="shared" si="137"/>
        <v>0</v>
      </c>
      <c r="AF455" s="20">
        <f t="shared" si="138"/>
        <v>0</v>
      </c>
      <c r="AG455" s="3">
        <f>VLOOKUP($C455,'Team Fixtures'!$A$2:$Q$21,2,FALSE)</f>
        <v>0.52910052910052907</v>
      </c>
      <c r="AH455" s="3">
        <f>VLOOKUP($C455,'Team Fixtures'!$A$2:$Q$21,12,FALSE)</f>
        <v>0.87939146110891264</v>
      </c>
      <c r="AI455" s="3">
        <f>VLOOKUP($C455,'Team Fixtures'!$A$2:$Q$21,13,FALSE)</f>
        <v>-0.35029093200838357</v>
      </c>
      <c r="AJ455" s="3" t="str">
        <f>VLOOKUP($C455,'Team Fixtures'!$A$2:$Q$21,14,FALSE)</f>
        <v>H</v>
      </c>
      <c r="AK455" s="22">
        <f t="shared" si="148"/>
        <v>0</v>
      </c>
      <c r="AL455" s="5">
        <f t="shared" si="139"/>
        <v>0</v>
      </c>
      <c r="AM455" s="20">
        <f t="shared" si="140"/>
        <v>0</v>
      </c>
      <c r="AN455" s="3">
        <f>VLOOKUP($C455,'Team Fixtures'!$A$2:$Q$21,2,FALSE)</f>
        <v>0.52910052910052907</v>
      </c>
      <c r="AO455" s="3">
        <f>VLOOKUP($C455,'Team Fixtures'!$A$2:$Q$21,16,FALSE)</f>
        <v>0.82101806239737274</v>
      </c>
      <c r="AP455" s="3">
        <f>VLOOKUP($C455,'Team Fixtures'!$A$2:$Q$21,17,FALSE)</f>
        <v>-0.29191753329684367</v>
      </c>
      <c r="AQ455" s="3" t="str">
        <f>VLOOKUP($C455,'Team Fixtures'!$A$2:$V$21,18,FALSE)</f>
        <v>H</v>
      </c>
      <c r="AR455" s="22">
        <f t="shared" si="149"/>
        <v>0</v>
      </c>
      <c r="AS455" s="5">
        <f t="shared" si="141"/>
        <v>0</v>
      </c>
      <c r="AT455" s="20">
        <f t="shared" si="142"/>
        <v>0</v>
      </c>
      <c r="AU455" s="3">
        <f>VLOOKUP($C455,'Team Fixtures'!$A$2:$Q$21,2,FALSE)</f>
        <v>0.52910052910052907</v>
      </c>
      <c r="AV455" s="3">
        <f>VLOOKUP($C455,'Team Fixtures'!$A$2:$V$21,20,FALSE)</f>
        <v>5.6022408963585429E-2</v>
      </c>
      <c r="AW455" s="3">
        <f>VLOOKUP($C455,'Team Fixtures'!$A$2:$V$21,21,FALSE)</f>
        <v>0.47307812013694361</v>
      </c>
      <c r="AX455" s="3" t="str">
        <f>VLOOKUP($C455,'Team Fixtures'!$A$2:$V$21,22,FALSE)</f>
        <v>A</v>
      </c>
      <c r="AY455" s="22">
        <f t="shared" si="150"/>
        <v>0</v>
      </c>
      <c r="AZ455" s="5">
        <f t="shared" si="151"/>
        <v>0</v>
      </c>
      <c r="BA455" s="20">
        <f t="shared" si="143"/>
        <v>0</v>
      </c>
      <c r="BB455" s="15">
        <f t="shared" si="144"/>
        <v>0</v>
      </c>
    </row>
    <row r="456" spans="1:54" x14ac:dyDescent="0.25">
      <c r="A456" t="str">
        <f>'Players Full'!CU456</f>
        <v>Ayden Heaven</v>
      </c>
      <c r="B456" t="str">
        <f>VLOOKUP(_xlfn.CONCAT('Players Full'!AK456,'Players Full'!BV456),'Players Summarised'!$A$1:$T$1000,20,0)</f>
        <v>DEF</v>
      </c>
      <c r="C456" t="str">
        <f>VLOOKUP('Players Full'!CF456,Teams!$A$1:$G$21,6,0)</f>
        <v>Man Utd</v>
      </c>
      <c r="D456">
        <f>'Players Full'!BD456/10</f>
        <v>4</v>
      </c>
      <c r="E456" s="10">
        <f>IFERROR(VLOOKUP($A456,'Starting Lineups'!$A$2:$C$510,3,FALSE),0)</f>
        <v>0</v>
      </c>
      <c r="F456" s="5" t="e">
        <f>VLOOKUP(A456,'Score &amp; Assist'!$A$1:$G$2000,6,0)</f>
        <v>#N/A</v>
      </c>
      <c r="G456" s="5" t="e">
        <f t="shared" si="133"/>
        <v>#N/A</v>
      </c>
      <c r="H456" s="5" t="e">
        <f t="shared" si="145"/>
        <v>#N/A</v>
      </c>
      <c r="I456" s="5" t="e">
        <f>VLOOKUP(A456,'Score &amp; Assist'!$A$1:$G$2000,7,0)</f>
        <v>#N/A</v>
      </c>
      <c r="J456" s="5">
        <f>VLOOKUP(A456,'Yellow Card'!$C$1:$E$987,3,0)</f>
        <v>0.17316017316017315</v>
      </c>
      <c r="K456" s="5">
        <f>VLOOKUP(C456,'Team Clean Sheet'!$C$2:$F$21,4,0)</f>
        <v>0.27659574468085107</v>
      </c>
      <c r="L456" s="5">
        <f>VLOOKUP(C456,'Team Total Goals'!$D$2:$N$21,10,0)</f>
        <v>0.375</v>
      </c>
      <c r="M456" s="5">
        <f>VLOOKUP(C456,'Team Total Goals'!$D$2:$N$21,11,0)</f>
        <v>5.6865464632454926E-2</v>
      </c>
      <c r="N456" s="5" t="e">
        <f>VLOOKUP(A456,'Goalkeeper Saves'!$D$2:$N$15,10,0)</f>
        <v>#N/A</v>
      </c>
      <c r="O456" s="5" t="e">
        <f>VLOOKUP(A456,'Goalkeeper Saves'!$D$2:$N$15,11,0)</f>
        <v>#N/A</v>
      </c>
      <c r="P456" s="5">
        <f>IF(B456="DEF",IFERROR(VLOOKUP(A456,'Defensive Contribution - DEF'!A454:H952,8,FALSE),'Defensive Contribution - DEF'!K$2),0)</f>
        <v>0.29152339856241527</v>
      </c>
      <c r="Q456" s="5">
        <f>IF(B456="MID",IFERROR(VLOOKUP(A456,'Defensive Contribution - MID'!A$2:I$500,9,FALSE),'Defensive Contribution - MID'!L$2),0)</f>
        <v>0</v>
      </c>
      <c r="R456" s="22">
        <f t="shared" si="146"/>
        <v>0</v>
      </c>
      <c r="S456" s="5">
        <f t="shared" si="134"/>
        <v>0</v>
      </c>
      <c r="T456" s="20">
        <f t="shared" si="135"/>
        <v>0</v>
      </c>
      <c r="U456" s="3">
        <f>VLOOKUP($C456,'Team Fixtures'!$A$2:$Q$21,2,FALSE)</f>
        <v>0.52910052910052907</v>
      </c>
      <c r="V456" s="3">
        <f>VLOOKUP($C456,'Team Fixtures'!$A$2:$Q$21,4,FALSE)</f>
        <v>6.3492063492063489E-2</v>
      </c>
      <c r="W456" s="3">
        <f>VLOOKUP($C456,'Team Fixtures'!$A$2:$Q$21,5,FALSE)</f>
        <v>0.46560846560846558</v>
      </c>
      <c r="X456" s="3" t="str">
        <f>VLOOKUP($C456,'Team Fixtures'!$A$2:$Q$21,6,FALSE)</f>
        <v>A</v>
      </c>
      <c r="Y456" s="25">
        <f t="shared" si="136"/>
        <v>0</v>
      </c>
      <c r="Z456" s="3">
        <f>VLOOKUP($C456,'Team Fixtures'!$A$2:$Q$21,2,FALSE)</f>
        <v>0.52910052910052907</v>
      </c>
      <c r="AA456" s="3">
        <f>VLOOKUP($C456,'Team Fixtures'!$A$2:$Q$21,8,FALSE)</f>
        <v>1.4214641080312722E-2</v>
      </c>
      <c r="AB456" s="3">
        <f>VLOOKUP($C456,'Team Fixtures'!$A$2:$Q$21,9,FALSE)</f>
        <v>0.5148858880202164</v>
      </c>
      <c r="AC456" s="3" t="str">
        <f>VLOOKUP($C456,'Team Fixtures'!$A$2:$Q$21,10,FALSE)</f>
        <v>H</v>
      </c>
      <c r="AD456" s="22">
        <f t="shared" si="147"/>
        <v>0</v>
      </c>
      <c r="AE456" s="5">
        <f t="shared" si="137"/>
        <v>0</v>
      </c>
      <c r="AF456" s="20">
        <f t="shared" si="138"/>
        <v>0</v>
      </c>
      <c r="AG456" s="3">
        <f>VLOOKUP($C456,'Team Fixtures'!$A$2:$Q$21,2,FALSE)</f>
        <v>0.52910052910052907</v>
      </c>
      <c r="AH456" s="3">
        <f>VLOOKUP($C456,'Team Fixtures'!$A$2:$Q$21,12,FALSE)</f>
        <v>0.87939146110891264</v>
      </c>
      <c r="AI456" s="3">
        <f>VLOOKUP($C456,'Team Fixtures'!$A$2:$Q$21,13,FALSE)</f>
        <v>-0.35029093200838357</v>
      </c>
      <c r="AJ456" s="3" t="str">
        <f>VLOOKUP($C456,'Team Fixtures'!$A$2:$Q$21,14,FALSE)</f>
        <v>H</v>
      </c>
      <c r="AK456" s="22">
        <f t="shared" si="148"/>
        <v>0</v>
      </c>
      <c r="AL456" s="5">
        <f t="shared" si="139"/>
        <v>0</v>
      </c>
      <c r="AM456" s="20">
        <f t="shared" si="140"/>
        <v>0</v>
      </c>
      <c r="AN456" s="3">
        <f>VLOOKUP($C456,'Team Fixtures'!$A$2:$Q$21,2,FALSE)</f>
        <v>0.52910052910052907</v>
      </c>
      <c r="AO456" s="3">
        <f>VLOOKUP($C456,'Team Fixtures'!$A$2:$Q$21,16,FALSE)</f>
        <v>0.82101806239737274</v>
      </c>
      <c r="AP456" s="3">
        <f>VLOOKUP($C456,'Team Fixtures'!$A$2:$Q$21,17,FALSE)</f>
        <v>-0.29191753329684367</v>
      </c>
      <c r="AQ456" s="3" t="str">
        <f>VLOOKUP($C456,'Team Fixtures'!$A$2:$V$21,18,FALSE)</f>
        <v>H</v>
      </c>
      <c r="AR456" s="22">
        <f t="shared" si="149"/>
        <v>0</v>
      </c>
      <c r="AS456" s="5">
        <f t="shared" si="141"/>
        <v>0</v>
      </c>
      <c r="AT456" s="20">
        <f t="shared" si="142"/>
        <v>0</v>
      </c>
      <c r="AU456" s="3">
        <f>VLOOKUP($C456,'Team Fixtures'!$A$2:$Q$21,2,FALSE)</f>
        <v>0.52910052910052907</v>
      </c>
      <c r="AV456" s="3">
        <f>VLOOKUP($C456,'Team Fixtures'!$A$2:$V$21,20,FALSE)</f>
        <v>5.6022408963585429E-2</v>
      </c>
      <c r="AW456" s="3">
        <f>VLOOKUP($C456,'Team Fixtures'!$A$2:$V$21,21,FALSE)</f>
        <v>0.47307812013694361</v>
      </c>
      <c r="AX456" s="3" t="str">
        <f>VLOOKUP($C456,'Team Fixtures'!$A$2:$V$21,22,FALSE)</f>
        <v>A</v>
      </c>
      <c r="AY456" s="22">
        <f t="shared" si="150"/>
        <v>0</v>
      </c>
      <c r="AZ456" s="5">
        <f t="shared" si="151"/>
        <v>0</v>
      </c>
      <c r="BA456" s="20">
        <f t="shared" si="143"/>
        <v>0</v>
      </c>
      <c r="BB456" s="15">
        <f t="shared" si="144"/>
        <v>0</v>
      </c>
    </row>
    <row r="457" spans="1:54" x14ac:dyDescent="0.25">
      <c r="A457" t="str">
        <f>'Players Full'!CU457</f>
        <v>Tyrell Malacia</v>
      </c>
      <c r="B457" t="str">
        <f>VLOOKUP(_xlfn.CONCAT('Players Full'!AK457,'Players Full'!BV457),'Players Summarised'!$A$1:$T$1000,20,0)</f>
        <v>DEF</v>
      </c>
      <c r="C457" t="str">
        <f>VLOOKUP('Players Full'!CF457,Teams!$A$1:$G$21,6,0)</f>
        <v>Man Utd</v>
      </c>
      <c r="D457">
        <f>'Players Full'!BD457/10</f>
        <v>4</v>
      </c>
      <c r="E457" s="10">
        <f>IFERROR(VLOOKUP($A457,'Starting Lineups'!$A$2:$C$510,3,FALSE),0)</f>
        <v>0</v>
      </c>
      <c r="F457" s="5" t="e">
        <f>VLOOKUP(A457,'Score &amp; Assist'!$A$1:$G$2000,6,0)</f>
        <v>#N/A</v>
      </c>
      <c r="G457" s="5" t="e">
        <f t="shared" si="133"/>
        <v>#N/A</v>
      </c>
      <c r="H457" s="5" t="e">
        <f t="shared" si="145"/>
        <v>#N/A</v>
      </c>
      <c r="I457" s="5" t="e">
        <f>VLOOKUP(A457,'Score &amp; Assist'!$A$1:$G$2000,7,0)</f>
        <v>#N/A</v>
      </c>
      <c r="J457" s="5" t="e">
        <f>VLOOKUP(A457,'Yellow Card'!$C$1:$E$987,3,0)</f>
        <v>#N/A</v>
      </c>
      <c r="K457" s="5">
        <f>VLOOKUP(C457,'Team Clean Sheet'!$C$2:$F$21,4,0)</f>
        <v>0.27659574468085107</v>
      </c>
      <c r="L457" s="5">
        <f>VLOOKUP(C457,'Team Total Goals'!$D$2:$N$21,10,0)</f>
        <v>0.375</v>
      </c>
      <c r="M457" s="5">
        <f>VLOOKUP(C457,'Team Total Goals'!$D$2:$N$21,11,0)</f>
        <v>5.6865464632454926E-2</v>
      </c>
      <c r="N457" s="5" t="e">
        <f>VLOOKUP(A457,'Goalkeeper Saves'!$D$2:$N$15,10,0)</f>
        <v>#N/A</v>
      </c>
      <c r="O457" s="5" t="e">
        <f>VLOOKUP(A457,'Goalkeeper Saves'!$D$2:$N$15,11,0)</f>
        <v>#N/A</v>
      </c>
      <c r="P457" s="5">
        <f>IF(B457="DEF",IFERROR(VLOOKUP(A457,'Defensive Contribution - DEF'!A455:H953,8,FALSE),'Defensive Contribution - DEF'!K$2),0)</f>
        <v>0.29152339856241527</v>
      </c>
      <c r="Q457" s="5">
        <f>IF(B457="MID",IFERROR(VLOOKUP(A457,'Defensive Contribution - MID'!A$2:I$500,9,FALSE),'Defensive Contribution - MID'!L$2),0)</f>
        <v>0</v>
      </c>
      <c r="R457" s="22">
        <f t="shared" si="146"/>
        <v>0</v>
      </c>
      <c r="S457" s="5">
        <f t="shared" si="134"/>
        <v>0</v>
      </c>
      <c r="T457" s="20">
        <f t="shared" si="135"/>
        <v>0</v>
      </c>
      <c r="U457" s="3">
        <f>VLOOKUP($C457,'Team Fixtures'!$A$2:$Q$21,2,FALSE)</f>
        <v>0.52910052910052907</v>
      </c>
      <c r="V457" s="3">
        <f>VLOOKUP($C457,'Team Fixtures'!$A$2:$Q$21,4,FALSE)</f>
        <v>6.3492063492063489E-2</v>
      </c>
      <c r="W457" s="3">
        <f>VLOOKUP($C457,'Team Fixtures'!$A$2:$Q$21,5,FALSE)</f>
        <v>0.46560846560846558</v>
      </c>
      <c r="X457" s="3" t="str">
        <f>VLOOKUP($C457,'Team Fixtures'!$A$2:$Q$21,6,FALSE)</f>
        <v>A</v>
      </c>
      <c r="Y457" s="25">
        <f t="shared" si="136"/>
        <v>0</v>
      </c>
      <c r="Z457" s="3">
        <f>VLOOKUP($C457,'Team Fixtures'!$A$2:$Q$21,2,FALSE)</f>
        <v>0.52910052910052907</v>
      </c>
      <c r="AA457" s="3">
        <f>VLOOKUP($C457,'Team Fixtures'!$A$2:$Q$21,8,FALSE)</f>
        <v>1.4214641080312722E-2</v>
      </c>
      <c r="AB457" s="3">
        <f>VLOOKUP($C457,'Team Fixtures'!$A$2:$Q$21,9,FALSE)</f>
        <v>0.5148858880202164</v>
      </c>
      <c r="AC457" s="3" t="str">
        <f>VLOOKUP($C457,'Team Fixtures'!$A$2:$Q$21,10,FALSE)</f>
        <v>H</v>
      </c>
      <c r="AD457" s="22">
        <f t="shared" si="147"/>
        <v>0</v>
      </c>
      <c r="AE457" s="5">
        <f t="shared" si="137"/>
        <v>0</v>
      </c>
      <c r="AF457" s="20">
        <f t="shared" si="138"/>
        <v>0</v>
      </c>
      <c r="AG457" s="3">
        <f>VLOOKUP($C457,'Team Fixtures'!$A$2:$Q$21,2,FALSE)</f>
        <v>0.52910052910052907</v>
      </c>
      <c r="AH457" s="3">
        <f>VLOOKUP($C457,'Team Fixtures'!$A$2:$Q$21,12,FALSE)</f>
        <v>0.87939146110891264</v>
      </c>
      <c r="AI457" s="3">
        <f>VLOOKUP($C457,'Team Fixtures'!$A$2:$Q$21,13,FALSE)</f>
        <v>-0.35029093200838357</v>
      </c>
      <c r="AJ457" s="3" t="str">
        <f>VLOOKUP($C457,'Team Fixtures'!$A$2:$Q$21,14,FALSE)</f>
        <v>H</v>
      </c>
      <c r="AK457" s="22">
        <f t="shared" si="148"/>
        <v>0</v>
      </c>
      <c r="AL457" s="5">
        <f t="shared" si="139"/>
        <v>0</v>
      </c>
      <c r="AM457" s="20">
        <f t="shared" si="140"/>
        <v>0</v>
      </c>
      <c r="AN457" s="3">
        <f>VLOOKUP($C457,'Team Fixtures'!$A$2:$Q$21,2,FALSE)</f>
        <v>0.52910052910052907</v>
      </c>
      <c r="AO457" s="3">
        <f>VLOOKUP($C457,'Team Fixtures'!$A$2:$Q$21,16,FALSE)</f>
        <v>0.82101806239737274</v>
      </c>
      <c r="AP457" s="3">
        <f>VLOOKUP($C457,'Team Fixtures'!$A$2:$Q$21,17,FALSE)</f>
        <v>-0.29191753329684367</v>
      </c>
      <c r="AQ457" s="3" t="str">
        <f>VLOOKUP($C457,'Team Fixtures'!$A$2:$V$21,18,FALSE)</f>
        <v>H</v>
      </c>
      <c r="AR457" s="22">
        <f t="shared" si="149"/>
        <v>0</v>
      </c>
      <c r="AS457" s="5">
        <f t="shared" si="141"/>
        <v>0</v>
      </c>
      <c r="AT457" s="20">
        <f t="shared" si="142"/>
        <v>0</v>
      </c>
      <c r="AU457" s="3">
        <f>VLOOKUP($C457,'Team Fixtures'!$A$2:$Q$21,2,FALSE)</f>
        <v>0.52910052910052907</v>
      </c>
      <c r="AV457" s="3">
        <f>VLOOKUP($C457,'Team Fixtures'!$A$2:$V$21,20,FALSE)</f>
        <v>5.6022408963585429E-2</v>
      </c>
      <c r="AW457" s="3">
        <f>VLOOKUP($C457,'Team Fixtures'!$A$2:$V$21,21,FALSE)</f>
        <v>0.47307812013694361</v>
      </c>
      <c r="AX457" s="3" t="str">
        <f>VLOOKUP($C457,'Team Fixtures'!$A$2:$V$21,22,FALSE)</f>
        <v>A</v>
      </c>
      <c r="AY457" s="22">
        <f t="shared" si="150"/>
        <v>0</v>
      </c>
      <c r="AZ457" s="5">
        <f t="shared" si="151"/>
        <v>0</v>
      </c>
      <c r="BA457" s="20">
        <f t="shared" si="143"/>
        <v>0</v>
      </c>
      <c r="BB457" s="15">
        <f t="shared" si="144"/>
        <v>0</v>
      </c>
    </row>
    <row r="458" spans="1:54" x14ac:dyDescent="0.25">
      <c r="A458" t="str">
        <f>'Players Full'!CU458</f>
        <v>Bruno Fernandes</v>
      </c>
      <c r="B458" t="str">
        <f>VLOOKUP(_xlfn.CONCAT('Players Full'!AK458,'Players Full'!BV458),'Players Summarised'!$A$1:$T$1000,20,0)</f>
        <v>MID</v>
      </c>
      <c r="C458" t="str">
        <f>VLOOKUP('Players Full'!CF458,Teams!$A$1:$G$21,6,0)</f>
        <v>Man Utd</v>
      </c>
      <c r="D458">
        <f>'Players Full'!BD458/10</f>
        <v>9</v>
      </c>
      <c r="E458" s="10">
        <f>IFERROR(VLOOKUP($A458,'Starting Lineups'!$A$2:$C$510,3,FALSE),0)</f>
        <v>1</v>
      </c>
      <c r="F458" s="5">
        <f>VLOOKUP(A458,'Score &amp; Assist'!$A$1:$G$2000,6,0)</f>
        <v>0.29761904761904762</v>
      </c>
      <c r="G458" s="5">
        <f t="shared" si="133"/>
        <v>0.01</v>
      </c>
      <c r="H458" s="5">
        <f t="shared" si="145"/>
        <v>0</v>
      </c>
      <c r="I458" s="5">
        <f>VLOOKUP(A458,'Score &amp; Assist'!$A$1:$G$2000,7,0)</f>
        <v>0.21994941163532386</v>
      </c>
      <c r="J458" s="5">
        <f>VLOOKUP(A458,'Yellow Card'!$C$1:$E$987,3,0)</f>
        <v>0.27210884353741494</v>
      </c>
      <c r="K458" s="5">
        <f>VLOOKUP(C458,'Team Clean Sheet'!$C$2:$F$21,4,0)</f>
        <v>0.27659574468085107</v>
      </c>
      <c r="L458" s="5">
        <f>VLOOKUP(C458,'Team Total Goals'!$D$2:$N$21,10,0)</f>
        <v>0.375</v>
      </c>
      <c r="M458" s="5">
        <f>VLOOKUP(C458,'Team Total Goals'!$D$2:$N$21,11,0)</f>
        <v>5.6865464632454926E-2</v>
      </c>
      <c r="N458" s="5" t="e">
        <f>VLOOKUP(A458,'Goalkeeper Saves'!$D$2:$N$15,10,0)</f>
        <v>#N/A</v>
      </c>
      <c r="O458" s="5" t="e">
        <f>VLOOKUP(A458,'Goalkeeper Saves'!$D$2:$N$15,11,0)</f>
        <v>#N/A</v>
      </c>
      <c r="P458" s="5">
        <f>IF(B458="DEF",IFERROR(VLOOKUP(A458,'Defensive Contribution - DEF'!A456:H954,8,FALSE),'Defensive Contribution - DEF'!K$2),0)</f>
        <v>0</v>
      </c>
      <c r="Q458" s="5">
        <f>IF(B458="MID",IFERROR(VLOOKUP(A458,'Defensive Contribution - MID'!A$2:I$500,9,FALSE),'Defensive Contribution - MID'!L$2),0)</f>
        <v>0.4831536486451935</v>
      </c>
      <c r="R458" s="22">
        <f t="shared" si="146"/>
        <v>5.1687376714350322</v>
      </c>
      <c r="S458" s="5">
        <f t="shared" si="134"/>
        <v>0.10054004750749483</v>
      </c>
      <c r="T458" s="20">
        <f t="shared" si="135"/>
        <v>5.369817766450022</v>
      </c>
      <c r="U458" s="3">
        <f>VLOOKUP($C458,'Team Fixtures'!$A$2:$Q$21,2,FALSE)</f>
        <v>0.52910052910052907</v>
      </c>
      <c r="V458" s="3">
        <f>VLOOKUP($C458,'Team Fixtures'!$A$2:$Q$21,4,FALSE)</f>
        <v>6.3492063492063489E-2</v>
      </c>
      <c r="W458" s="3">
        <f>VLOOKUP($C458,'Team Fixtures'!$A$2:$Q$21,5,FALSE)</f>
        <v>0.46560846560846558</v>
      </c>
      <c r="X458" s="3" t="str">
        <f>VLOOKUP($C458,'Team Fixtures'!$A$2:$Q$21,6,FALSE)</f>
        <v>A</v>
      </c>
      <c r="Y458" s="25">
        <f t="shared" si="136"/>
        <v>1.7616438665640357</v>
      </c>
      <c r="Z458" s="3">
        <f>VLOOKUP($C458,'Team Fixtures'!$A$2:$Q$21,2,FALSE)</f>
        <v>0.52910052910052907</v>
      </c>
      <c r="AA458" s="3">
        <f>VLOOKUP($C458,'Team Fixtures'!$A$2:$Q$21,8,FALSE)</f>
        <v>1.4214641080312722E-2</v>
      </c>
      <c r="AB458" s="3">
        <f>VLOOKUP($C458,'Team Fixtures'!$A$2:$Q$21,9,FALSE)</f>
        <v>0.5148858880202164</v>
      </c>
      <c r="AC458" s="3" t="str">
        <f>VLOOKUP($C458,'Team Fixtures'!$A$2:$Q$21,10,FALSE)</f>
        <v>H</v>
      </c>
      <c r="AD458" s="22">
        <f t="shared" si="147"/>
        <v>5.9962507838878407</v>
      </c>
      <c r="AE458" s="5">
        <f t="shared" si="137"/>
        <v>0.12000481093860979</v>
      </c>
      <c r="AF458" s="20">
        <f t="shared" si="138"/>
        <v>6.2362604057650604</v>
      </c>
      <c r="AG458" s="3">
        <f>VLOOKUP($C458,'Team Fixtures'!$A$2:$Q$21,2,FALSE)</f>
        <v>0.52910052910052907</v>
      </c>
      <c r="AH458" s="3">
        <f>VLOOKUP($C458,'Team Fixtures'!$A$2:$Q$21,12,FALSE)</f>
        <v>0.87939146110891264</v>
      </c>
      <c r="AI458" s="3">
        <f>VLOOKUP($C458,'Team Fixtures'!$A$2:$Q$21,13,FALSE)</f>
        <v>-0.35029093200838357</v>
      </c>
      <c r="AJ458" s="3" t="str">
        <f>VLOOKUP($C458,'Team Fixtures'!$A$2:$Q$21,14,FALSE)</f>
        <v>H</v>
      </c>
      <c r="AK458" s="22">
        <f t="shared" si="148"/>
        <v>5.9733887823103888</v>
      </c>
      <c r="AL458" s="5">
        <f t="shared" si="139"/>
        <v>0.11946705093750498</v>
      </c>
      <c r="AM458" s="20">
        <f t="shared" si="140"/>
        <v>6.212322884185399</v>
      </c>
      <c r="AN458" s="3">
        <f>VLOOKUP($C458,'Team Fixtures'!$A$2:$Q$21,2,FALSE)</f>
        <v>0.52910052910052907</v>
      </c>
      <c r="AO458" s="3">
        <f>VLOOKUP($C458,'Team Fixtures'!$A$2:$Q$21,16,FALSE)</f>
        <v>0.82101806239737274</v>
      </c>
      <c r="AP458" s="3">
        <f>VLOOKUP($C458,'Team Fixtures'!$A$2:$Q$21,17,FALSE)</f>
        <v>-0.29191753329684367</v>
      </c>
      <c r="AQ458" s="3" t="str">
        <f>VLOOKUP($C458,'Team Fixtures'!$A$2:$V$21,18,FALSE)</f>
        <v>H</v>
      </c>
      <c r="AR458" s="22">
        <f t="shared" si="149"/>
        <v>5.9749312794075502</v>
      </c>
      <c r="AS458" s="5">
        <f t="shared" si="141"/>
        <v>0.11950333355422441</v>
      </c>
      <c r="AT458" s="20">
        <f t="shared" si="142"/>
        <v>6.2139379465159994</v>
      </c>
      <c r="AU458" s="3">
        <f>VLOOKUP($C458,'Team Fixtures'!$A$2:$Q$21,2,FALSE)</f>
        <v>0.52910052910052907</v>
      </c>
      <c r="AV458" s="3">
        <f>VLOOKUP($C458,'Team Fixtures'!$A$2:$V$21,20,FALSE)</f>
        <v>5.6022408963585429E-2</v>
      </c>
      <c r="AW458" s="3">
        <f>VLOOKUP($C458,'Team Fixtures'!$A$2:$V$21,21,FALSE)</f>
        <v>0.47307812013694361</v>
      </c>
      <c r="AX458" s="3" t="str">
        <f>VLOOKUP($C458,'Team Fixtures'!$A$2:$V$21,22,FALSE)</f>
        <v>A</v>
      </c>
      <c r="AY458" s="22">
        <f t="shared" si="150"/>
        <v>5.1689350545013131</v>
      </c>
      <c r="AZ458" s="5">
        <f t="shared" si="151"/>
        <v>0.1005446903519799</v>
      </c>
      <c r="BA458" s="20">
        <f t="shared" si="143"/>
        <v>5.3700244352052726</v>
      </c>
      <c r="BB458" s="15">
        <f t="shared" si="144"/>
        <v>20.584940774946009</v>
      </c>
    </row>
    <row r="459" spans="1:54" x14ac:dyDescent="0.25">
      <c r="A459" t="str">
        <f>'Players Full'!CU459</f>
        <v>Matheus Cunha</v>
      </c>
      <c r="B459" t="str">
        <f>VLOOKUP(_xlfn.CONCAT('Players Full'!AK459,'Players Full'!BV459),'Players Summarised'!$A$1:$T$1000,20,0)</f>
        <v>MID</v>
      </c>
      <c r="C459" t="str">
        <f>VLOOKUP('Players Full'!CF459,Teams!$A$1:$G$21,6,0)</f>
        <v>Man Utd</v>
      </c>
      <c r="D459">
        <f>'Players Full'!BD459/10</f>
        <v>8</v>
      </c>
      <c r="E459" s="10">
        <f>IFERROR(VLOOKUP($A459,'Starting Lineups'!$A$2:$C$510,3,FALSE),0)</f>
        <v>1</v>
      </c>
      <c r="F459" s="5">
        <f>VLOOKUP(A459,'Score &amp; Assist'!$A$1:$G$2000,6,0)</f>
        <v>0.29761904761904762</v>
      </c>
      <c r="G459" s="5">
        <f t="shared" si="133"/>
        <v>0.01</v>
      </c>
      <c r="H459" s="5">
        <f t="shared" si="145"/>
        <v>0</v>
      </c>
      <c r="I459" s="5">
        <f>VLOOKUP(A459,'Score &amp; Assist'!$A$1:$G$2000,7,0)</f>
        <v>0.23809523809523808</v>
      </c>
      <c r="J459" s="5">
        <f>VLOOKUP(A459,'Yellow Card'!$C$1:$E$987,3,0)</f>
        <v>0.23809523809523808</v>
      </c>
      <c r="K459" s="5">
        <f>VLOOKUP(C459,'Team Clean Sheet'!$C$2:$F$21,4,0)</f>
        <v>0.27659574468085107</v>
      </c>
      <c r="L459" s="5">
        <f>VLOOKUP(C459,'Team Total Goals'!$D$2:$N$21,10,0)</f>
        <v>0.375</v>
      </c>
      <c r="M459" s="5">
        <f>VLOOKUP(C459,'Team Total Goals'!$D$2:$N$21,11,0)</f>
        <v>5.6865464632454926E-2</v>
      </c>
      <c r="N459" s="5" t="e">
        <f>VLOOKUP(A459,'Goalkeeper Saves'!$D$2:$N$15,10,0)</f>
        <v>#N/A</v>
      </c>
      <c r="O459" s="5" t="e">
        <f>VLOOKUP(A459,'Goalkeeper Saves'!$D$2:$N$15,11,0)</f>
        <v>#N/A</v>
      </c>
      <c r="P459" s="5">
        <f>IF(B459="DEF",IFERROR(VLOOKUP(A459,'Defensive Contribution - DEF'!A457:H955,8,FALSE),'Defensive Contribution - DEF'!K$2),0)</f>
        <v>0</v>
      </c>
      <c r="Q459" s="5">
        <f>IF(B459="MID",IFERROR(VLOOKUP(A459,'Defensive Contribution - MID'!A$2:I$500,9,FALSE),'Defensive Contribution - MID'!L$2),0)</f>
        <v>0.3857500506789166</v>
      </c>
      <c r="R459" s="22">
        <f t="shared" si="146"/>
        <v>5.0623815603243978</v>
      </c>
      <c r="S459" s="5">
        <f t="shared" si="134"/>
        <v>9.8038339061950489E-2</v>
      </c>
      <c r="T459" s="20">
        <f t="shared" si="135"/>
        <v>5.2584582384482985</v>
      </c>
      <c r="U459" s="3">
        <f>VLOOKUP($C459,'Team Fixtures'!$A$2:$Q$21,2,FALSE)</f>
        <v>0.52910052910052907</v>
      </c>
      <c r="V459" s="3">
        <f>VLOOKUP($C459,'Team Fixtures'!$A$2:$Q$21,4,FALSE)</f>
        <v>6.3492063492063489E-2</v>
      </c>
      <c r="W459" s="3">
        <f>VLOOKUP($C459,'Team Fixtures'!$A$2:$Q$21,5,FALSE)</f>
        <v>0.46560846560846558</v>
      </c>
      <c r="X459" s="3" t="str">
        <f>VLOOKUP($C459,'Team Fixtures'!$A$2:$Q$21,6,FALSE)</f>
        <v>A</v>
      </c>
      <c r="Y459" s="25">
        <f t="shared" si="136"/>
        <v>1.7253948628962537</v>
      </c>
      <c r="Z459" s="3">
        <f>VLOOKUP($C459,'Team Fixtures'!$A$2:$Q$21,2,FALSE)</f>
        <v>0.52910052910052907</v>
      </c>
      <c r="AA459" s="3">
        <f>VLOOKUP($C459,'Team Fixtures'!$A$2:$Q$21,8,FALSE)</f>
        <v>1.4214641080312722E-2</v>
      </c>
      <c r="AB459" s="3">
        <f>VLOOKUP($C459,'Team Fixtures'!$A$2:$Q$21,9,FALSE)</f>
        <v>0.5148858880202164</v>
      </c>
      <c r="AC459" s="3" t="str">
        <f>VLOOKUP($C459,'Team Fixtures'!$A$2:$Q$21,10,FALSE)</f>
        <v>H</v>
      </c>
      <c r="AD459" s="22">
        <f t="shared" si="147"/>
        <v>5.8728670961950309</v>
      </c>
      <c r="AE459" s="5">
        <f t="shared" si="137"/>
        <v>0.11710257983669953</v>
      </c>
      <c r="AF459" s="20">
        <f t="shared" si="138"/>
        <v>6.1070722558684301</v>
      </c>
      <c r="AG459" s="3">
        <f>VLOOKUP($C459,'Team Fixtures'!$A$2:$Q$21,2,FALSE)</f>
        <v>0.52910052910052907</v>
      </c>
      <c r="AH459" s="3">
        <f>VLOOKUP($C459,'Team Fixtures'!$A$2:$Q$21,12,FALSE)</f>
        <v>0.87939146110891264</v>
      </c>
      <c r="AI459" s="3">
        <f>VLOOKUP($C459,'Team Fixtures'!$A$2:$Q$21,13,FALSE)</f>
        <v>-0.35029093200838357</v>
      </c>
      <c r="AJ459" s="3" t="str">
        <f>VLOOKUP($C459,'Team Fixtures'!$A$2:$Q$21,14,FALSE)</f>
        <v>H</v>
      </c>
      <c r="AK459" s="22">
        <f t="shared" si="148"/>
        <v>5.8504755215834168</v>
      </c>
      <c r="AL459" s="5">
        <f t="shared" si="139"/>
        <v>0.11657588521868514</v>
      </c>
      <c r="AM459" s="20">
        <f t="shared" si="140"/>
        <v>6.083627292020787</v>
      </c>
      <c r="AN459" s="3">
        <f>VLOOKUP($C459,'Team Fixtures'!$A$2:$Q$21,2,FALSE)</f>
        <v>0.52910052910052907</v>
      </c>
      <c r="AO459" s="3">
        <f>VLOOKUP($C459,'Team Fixtures'!$A$2:$Q$21,16,FALSE)</f>
        <v>0.82101806239737274</v>
      </c>
      <c r="AP459" s="3">
        <f>VLOOKUP($C459,'Team Fixtures'!$A$2:$Q$21,17,FALSE)</f>
        <v>-0.29191753329684367</v>
      </c>
      <c r="AQ459" s="3" t="str">
        <f>VLOOKUP($C459,'Team Fixtures'!$A$2:$V$21,18,FALSE)</f>
        <v>H</v>
      </c>
      <c r="AR459" s="22">
        <f t="shared" si="149"/>
        <v>5.8519862790174173</v>
      </c>
      <c r="AS459" s="5">
        <f t="shared" si="141"/>
        <v>0.1166114212550477</v>
      </c>
      <c r="AT459" s="20">
        <f t="shared" si="142"/>
        <v>6.0852091215275124</v>
      </c>
      <c r="AU459" s="3">
        <f>VLOOKUP($C459,'Team Fixtures'!$A$2:$Q$21,2,FALSE)</f>
        <v>0.52910052910052907</v>
      </c>
      <c r="AV459" s="3">
        <f>VLOOKUP($C459,'Team Fixtures'!$A$2:$V$21,20,FALSE)</f>
        <v>5.6022408963585429E-2</v>
      </c>
      <c r="AW459" s="3">
        <f>VLOOKUP($C459,'Team Fixtures'!$A$2:$V$21,21,FALSE)</f>
        <v>0.47307812013694361</v>
      </c>
      <c r="AX459" s="3" t="str">
        <f>VLOOKUP($C459,'Team Fixtures'!$A$2:$V$21,22,FALSE)</f>
        <v>A</v>
      </c>
      <c r="AY459" s="22">
        <f t="shared" si="150"/>
        <v>5.062574881877663</v>
      </c>
      <c r="AZ459" s="5">
        <f t="shared" si="151"/>
        <v>9.8042886371526389E-2</v>
      </c>
      <c r="BA459" s="20">
        <f t="shared" si="143"/>
        <v>5.2586606546207157</v>
      </c>
      <c r="BB459" s="15">
        <f t="shared" si="144"/>
        <v>20.158338039039435</v>
      </c>
    </row>
    <row r="460" spans="1:54" x14ac:dyDescent="0.25">
      <c r="A460" t="str">
        <f>'Players Full'!CU460</f>
        <v>Marcus Rashford</v>
      </c>
      <c r="B460" t="str">
        <f>VLOOKUP(_xlfn.CONCAT('Players Full'!AK460,'Players Full'!BV460),'Players Summarised'!$A$1:$T$1000,20,0)</f>
        <v>MID</v>
      </c>
      <c r="C460" t="str">
        <f>VLOOKUP('Players Full'!CF460,Teams!$A$1:$G$21,6,0)</f>
        <v>Man Utd</v>
      </c>
      <c r="D460">
        <f>'Players Full'!BD460/10</f>
        <v>7</v>
      </c>
      <c r="E460" s="10">
        <f>IFERROR(VLOOKUP($A460,'Starting Lineups'!$A$2:$C$510,3,FALSE),0)</f>
        <v>0</v>
      </c>
      <c r="F460" s="5" t="e">
        <f>VLOOKUP(A460,'Score &amp; Assist'!$A$1:$G$2000,6,0)</f>
        <v>#N/A</v>
      </c>
      <c r="G460" s="5" t="e">
        <f t="shared" si="133"/>
        <v>#N/A</v>
      </c>
      <c r="H460" s="5" t="e">
        <f t="shared" si="145"/>
        <v>#N/A</v>
      </c>
      <c r="I460" s="5" t="e">
        <f>VLOOKUP(A460,'Score &amp; Assist'!$A$1:$G$2000,7,0)</f>
        <v>#N/A</v>
      </c>
      <c r="J460" s="5" t="e">
        <f>VLOOKUP(A460,'Yellow Card'!$C$1:$E$987,3,0)</f>
        <v>#N/A</v>
      </c>
      <c r="K460" s="5">
        <f>VLOOKUP(C460,'Team Clean Sheet'!$C$2:$F$21,4,0)</f>
        <v>0.27659574468085107</v>
      </c>
      <c r="L460" s="5">
        <f>VLOOKUP(C460,'Team Total Goals'!$D$2:$N$21,10,0)</f>
        <v>0.375</v>
      </c>
      <c r="M460" s="5">
        <f>VLOOKUP(C460,'Team Total Goals'!$D$2:$N$21,11,0)</f>
        <v>5.6865464632454926E-2</v>
      </c>
      <c r="N460" s="5" t="e">
        <f>VLOOKUP(A460,'Goalkeeper Saves'!$D$2:$N$15,10,0)</f>
        <v>#N/A</v>
      </c>
      <c r="O460" s="5" t="e">
        <f>VLOOKUP(A460,'Goalkeeper Saves'!$D$2:$N$15,11,0)</f>
        <v>#N/A</v>
      </c>
      <c r="P460" s="5">
        <f>IF(B460="DEF",IFERROR(VLOOKUP(A460,'Defensive Contribution - DEF'!A458:H956,8,FALSE),'Defensive Contribution - DEF'!K$2),0)</f>
        <v>0</v>
      </c>
      <c r="Q460" s="5">
        <f>IF(B460="MID",IFERROR(VLOOKUP(A460,'Defensive Contribution - MID'!A$2:I$500,9,FALSE),'Defensive Contribution - MID'!L$2),0)</f>
        <v>0.3857500506789166</v>
      </c>
      <c r="R460" s="22">
        <f t="shared" si="146"/>
        <v>0</v>
      </c>
      <c r="S460" s="5">
        <f t="shared" si="134"/>
        <v>0</v>
      </c>
      <c r="T460" s="20">
        <f t="shared" si="135"/>
        <v>0</v>
      </c>
      <c r="U460" s="3">
        <f>VLOOKUP($C460,'Team Fixtures'!$A$2:$Q$21,2,FALSE)</f>
        <v>0.52910052910052907</v>
      </c>
      <c r="V460" s="3">
        <f>VLOOKUP($C460,'Team Fixtures'!$A$2:$Q$21,4,FALSE)</f>
        <v>6.3492063492063489E-2</v>
      </c>
      <c r="W460" s="3">
        <f>VLOOKUP($C460,'Team Fixtures'!$A$2:$Q$21,5,FALSE)</f>
        <v>0.46560846560846558</v>
      </c>
      <c r="X460" s="3" t="str">
        <f>VLOOKUP($C460,'Team Fixtures'!$A$2:$Q$21,6,FALSE)</f>
        <v>A</v>
      </c>
      <c r="Y460" s="25">
        <f t="shared" si="136"/>
        <v>0</v>
      </c>
      <c r="Z460" s="3">
        <f>VLOOKUP($C460,'Team Fixtures'!$A$2:$Q$21,2,FALSE)</f>
        <v>0.52910052910052907</v>
      </c>
      <c r="AA460" s="3">
        <f>VLOOKUP($C460,'Team Fixtures'!$A$2:$Q$21,8,FALSE)</f>
        <v>1.4214641080312722E-2</v>
      </c>
      <c r="AB460" s="3">
        <f>VLOOKUP($C460,'Team Fixtures'!$A$2:$Q$21,9,FALSE)</f>
        <v>0.5148858880202164</v>
      </c>
      <c r="AC460" s="3" t="str">
        <f>VLOOKUP($C460,'Team Fixtures'!$A$2:$Q$21,10,FALSE)</f>
        <v>H</v>
      </c>
      <c r="AD460" s="22">
        <f t="shared" si="147"/>
        <v>0</v>
      </c>
      <c r="AE460" s="5">
        <f t="shared" si="137"/>
        <v>0</v>
      </c>
      <c r="AF460" s="20">
        <f t="shared" si="138"/>
        <v>0</v>
      </c>
      <c r="AG460" s="3">
        <f>VLOOKUP($C460,'Team Fixtures'!$A$2:$Q$21,2,FALSE)</f>
        <v>0.52910052910052907</v>
      </c>
      <c r="AH460" s="3">
        <f>VLOOKUP($C460,'Team Fixtures'!$A$2:$Q$21,12,FALSE)</f>
        <v>0.87939146110891264</v>
      </c>
      <c r="AI460" s="3">
        <f>VLOOKUP($C460,'Team Fixtures'!$A$2:$Q$21,13,FALSE)</f>
        <v>-0.35029093200838357</v>
      </c>
      <c r="AJ460" s="3" t="str">
        <f>VLOOKUP($C460,'Team Fixtures'!$A$2:$Q$21,14,FALSE)</f>
        <v>H</v>
      </c>
      <c r="AK460" s="22">
        <f t="shared" si="148"/>
        <v>0</v>
      </c>
      <c r="AL460" s="5">
        <f t="shared" si="139"/>
        <v>0</v>
      </c>
      <c r="AM460" s="20">
        <f t="shared" si="140"/>
        <v>0</v>
      </c>
      <c r="AN460" s="3">
        <f>VLOOKUP($C460,'Team Fixtures'!$A$2:$Q$21,2,FALSE)</f>
        <v>0.52910052910052907</v>
      </c>
      <c r="AO460" s="3">
        <f>VLOOKUP($C460,'Team Fixtures'!$A$2:$Q$21,16,FALSE)</f>
        <v>0.82101806239737274</v>
      </c>
      <c r="AP460" s="3">
        <f>VLOOKUP($C460,'Team Fixtures'!$A$2:$Q$21,17,FALSE)</f>
        <v>-0.29191753329684367</v>
      </c>
      <c r="AQ460" s="3" t="str">
        <f>VLOOKUP($C460,'Team Fixtures'!$A$2:$V$21,18,FALSE)</f>
        <v>H</v>
      </c>
      <c r="AR460" s="22">
        <f t="shared" si="149"/>
        <v>0</v>
      </c>
      <c r="AS460" s="5">
        <f t="shared" si="141"/>
        <v>0</v>
      </c>
      <c r="AT460" s="20">
        <f t="shared" si="142"/>
        <v>0</v>
      </c>
      <c r="AU460" s="3">
        <f>VLOOKUP($C460,'Team Fixtures'!$A$2:$Q$21,2,FALSE)</f>
        <v>0.52910052910052907</v>
      </c>
      <c r="AV460" s="3">
        <f>VLOOKUP($C460,'Team Fixtures'!$A$2:$V$21,20,FALSE)</f>
        <v>5.6022408963585429E-2</v>
      </c>
      <c r="AW460" s="3">
        <f>VLOOKUP($C460,'Team Fixtures'!$A$2:$V$21,21,FALSE)</f>
        <v>0.47307812013694361</v>
      </c>
      <c r="AX460" s="3" t="str">
        <f>VLOOKUP($C460,'Team Fixtures'!$A$2:$V$21,22,FALSE)</f>
        <v>A</v>
      </c>
      <c r="AY460" s="22">
        <f t="shared" si="150"/>
        <v>0</v>
      </c>
      <c r="AZ460" s="5">
        <f t="shared" si="151"/>
        <v>0</v>
      </c>
      <c r="BA460" s="20">
        <f t="shared" si="143"/>
        <v>0</v>
      </c>
      <c r="BB460" s="15">
        <f t="shared" si="144"/>
        <v>0</v>
      </c>
    </row>
    <row r="461" spans="1:54" x14ac:dyDescent="0.25">
      <c r="A461" t="str">
        <f>'Players Full'!CU461</f>
        <v>Amad Diallo</v>
      </c>
      <c r="B461" t="str">
        <f>VLOOKUP(_xlfn.CONCAT('Players Full'!AK461,'Players Full'!BV461),'Players Summarised'!$A$1:$T$1000,20,0)</f>
        <v>MID</v>
      </c>
      <c r="C461" t="str">
        <f>VLOOKUP('Players Full'!CF461,Teams!$A$1:$G$21,6,0)</f>
        <v>Man Utd</v>
      </c>
      <c r="D461">
        <f>'Players Full'!BD461/10</f>
        <v>6.5</v>
      </c>
      <c r="E461" s="10">
        <f>IFERROR(VLOOKUP($A461,'Starting Lineups'!$A$2:$C$510,3,FALSE),0)</f>
        <v>1</v>
      </c>
      <c r="F461" s="5">
        <f>VLOOKUP(A461,'Score &amp; Assist'!$A$1:$G$2000,6,0)</f>
        <v>0.29761904761904762</v>
      </c>
      <c r="G461" s="5">
        <f t="shared" si="133"/>
        <v>0.01</v>
      </c>
      <c r="H461" s="5">
        <f t="shared" si="145"/>
        <v>0</v>
      </c>
      <c r="I461" s="5">
        <f>VLOOKUP(A461,'Score &amp; Assist'!$A$1:$G$2000,7,0)</f>
        <v>0.17316017316017315</v>
      </c>
      <c r="J461" s="5">
        <f>VLOOKUP(A461,'Yellow Card'!$C$1:$E$987,3,0)</f>
        <v>0.14652014652014653</v>
      </c>
      <c r="K461" s="5">
        <f>VLOOKUP(C461,'Team Clean Sheet'!$C$2:$F$21,4,0)</f>
        <v>0.27659574468085107</v>
      </c>
      <c r="L461" s="5">
        <f>VLOOKUP(C461,'Team Total Goals'!$D$2:$N$21,10,0)</f>
        <v>0.375</v>
      </c>
      <c r="M461" s="5">
        <f>VLOOKUP(C461,'Team Total Goals'!$D$2:$N$21,11,0)</f>
        <v>5.6865464632454926E-2</v>
      </c>
      <c r="N461" s="5" t="e">
        <f>VLOOKUP(A461,'Goalkeeper Saves'!$D$2:$N$15,10,0)</f>
        <v>#N/A</v>
      </c>
      <c r="O461" s="5" t="e">
        <f>VLOOKUP(A461,'Goalkeeper Saves'!$D$2:$N$15,11,0)</f>
        <v>#N/A</v>
      </c>
      <c r="P461" s="5">
        <f>IF(B461="DEF",IFERROR(VLOOKUP(A461,'Defensive Contribution - DEF'!A459:H957,8,FALSE),'Defensive Contribution - DEF'!K$2),0)</f>
        <v>0</v>
      </c>
      <c r="Q461" s="5">
        <f>IF(B461="MID",IFERROR(VLOOKUP(A461,'Defensive Contribution - MID'!A$2:I$500,9,FALSE),'Defensive Contribution - MID'!L$2),0)</f>
        <v>0.3857500506789166</v>
      </c>
      <c r="R461" s="22">
        <f t="shared" si="146"/>
        <v>4.9591514570942952</v>
      </c>
      <c r="S461" s="5">
        <f t="shared" si="134"/>
        <v>9.5610160573772016E-2</v>
      </c>
      <c r="T461" s="20">
        <f t="shared" si="135"/>
        <v>5.1503717782418388</v>
      </c>
      <c r="U461" s="3">
        <f>VLOOKUP($C461,'Team Fixtures'!$A$2:$Q$21,2,FALSE)</f>
        <v>0.52910052910052907</v>
      </c>
      <c r="V461" s="3">
        <f>VLOOKUP($C461,'Team Fixtures'!$A$2:$Q$21,4,FALSE)</f>
        <v>6.3492063492063489E-2</v>
      </c>
      <c r="W461" s="3">
        <f>VLOOKUP($C461,'Team Fixtures'!$A$2:$Q$21,5,FALSE)</f>
        <v>0.46560846560846558</v>
      </c>
      <c r="X461" s="3" t="str">
        <f>VLOOKUP($C461,'Team Fixtures'!$A$2:$Q$21,6,FALSE)</f>
        <v>A</v>
      </c>
      <c r="Y461" s="25">
        <f t="shared" si="136"/>
        <v>1.6902112862165741</v>
      </c>
      <c r="Z461" s="3">
        <f>VLOOKUP($C461,'Team Fixtures'!$A$2:$Q$21,2,FALSE)</f>
        <v>0.52910052910052907</v>
      </c>
      <c r="AA461" s="3">
        <f>VLOOKUP($C461,'Team Fixtures'!$A$2:$Q$21,8,FALSE)</f>
        <v>1.4214641080312722E-2</v>
      </c>
      <c r="AB461" s="3">
        <f>VLOOKUP($C461,'Team Fixtures'!$A$2:$Q$21,9,FALSE)</f>
        <v>0.5148858880202164</v>
      </c>
      <c r="AC461" s="3" t="str">
        <f>VLOOKUP($C461,'Team Fixtures'!$A$2:$Q$21,10,FALSE)</f>
        <v>H</v>
      </c>
      <c r="AD461" s="22">
        <f t="shared" si="147"/>
        <v>5.7531098891626078</v>
      </c>
      <c r="AE461" s="5">
        <f t="shared" si="137"/>
        <v>0.11428565081288286</v>
      </c>
      <c r="AF461" s="20">
        <f t="shared" si="138"/>
        <v>5.9816811907883736</v>
      </c>
      <c r="AG461" s="3">
        <f>VLOOKUP($C461,'Team Fixtures'!$A$2:$Q$21,2,FALSE)</f>
        <v>0.52910052910052907</v>
      </c>
      <c r="AH461" s="3">
        <f>VLOOKUP($C461,'Team Fixtures'!$A$2:$Q$21,12,FALSE)</f>
        <v>0.87939146110891264</v>
      </c>
      <c r="AI461" s="3">
        <f>VLOOKUP($C461,'Team Fixtures'!$A$2:$Q$21,13,FALSE)</f>
        <v>-0.35029093200838357</v>
      </c>
      <c r="AJ461" s="3" t="str">
        <f>VLOOKUP($C461,'Team Fixtures'!$A$2:$Q$21,14,FALSE)</f>
        <v>H</v>
      </c>
      <c r="AK461" s="22">
        <f t="shared" si="148"/>
        <v>5.7311749147758286</v>
      </c>
      <c r="AL461" s="5">
        <f t="shared" si="139"/>
        <v>0.11376969634535705</v>
      </c>
      <c r="AM461" s="20">
        <f t="shared" si="140"/>
        <v>5.9587143074665425</v>
      </c>
      <c r="AN461" s="3">
        <f>VLOOKUP($C461,'Team Fixtures'!$A$2:$Q$21,2,FALSE)</f>
        <v>0.52910052910052907</v>
      </c>
      <c r="AO461" s="3">
        <f>VLOOKUP($C461,'Team Fixtures'!$A$2:$Q$21,16,FALSE)</f>
        <v>0.82101806239737274</v>
      </c>
      <c r="AP461" s="3">
        <f>VLOOKUP($C461,'Team Fixtures'!$A$2:$Q$21,17,FALSE)</f>
        <v>-0.29191753329684367</v>
      </c>
      <c r="AQ461" s="3" t="str">
        <f>VLOOKUP($C461,'Team Fixtures'!$A$2:$V$21,18,FALSE)</f>
        <v>H</v>
      </c>
      <c r="AR461" s="22">
        <f t="shared" si="149"/>
        <v>5.7326548654355847</v>
      </c>
      <c r="AS461" s="5">
        <f t="shared" si="141"/>
        <v>0.11380450774477582</v>
      </c>
      <c r="AT461" s="20">
        <f t="shared" si="142"/>
        <v>5.9602638809251367</v>
      </c>
      <c r="AU461" s="3">
        <f>VLOOKUP($C461,'Team Fixtures'!$A$2:$Q$21,2,FALSE)</f>
        <v>0.52910052910052907</v>
      </c>
      <c r="AV461" s="3">
        <f>VLOOKUP($C461,'Team Fixtures'!$A$2:$V$21,20,FALSE)</f>
        <v>5.6022408963585429E-2</v>
      </c>
      <c r="AW461" s="3">
        <f>VLOOKUP($C461,'Team Fixtures'!$A$2:$V$21,21,FALSE)</f>
        <v>0.47307812013694361</v>
      </c>
      <c r="AX461" s="3" t="str">
        <f>VLOOKUP($C461,'Team Fixtures'!$A$2:$V$21,22,FALSE)</f>
        <v>A</v>
      </c>
      <c r="AY461" s="22">
        <f t="shared" si="150"/>
        <v>4.9593408365101173</v>
      </c>
      <c r="AZ461" s="5">
        <f t="shared" si="151"/>
        <v>9.5614615156390984E-2</v>
      </c>
      <c r="BA461" s="20">
        <f t="shared" si="143"/>
        <v>5.1505700668228993</v>
      </c>
      <c r="BB461" s="15">
        <f t="shared" si="144"/>
        <v>19.74427396687652</v>
      </c>
    </row>
    <row r="462" spans="1:54" x14ac:dyDescent="0.25">
      <c r="A462" t="str">
        <f>'Players Full'!CU462</f>
        <v>Alejandro Garnacho Ferreyra</v>
      </c>
      <c r="B462" t="str">
        <f>VLOOKUP(_xlfn.CONCAT('Players Full'!AK462,'Players Full'!BV462),'Players Summarised'!$A$1:$T$1000,20,0)</f>
        <v>MID</v>
      </c>
      <c r="C462" t="str">
        <f>VLOOKUP('Players Full'!CF462,Teams!$A$1:$G$21,6,0)</f>
        <v>Man Utd</v>
      </c>
      <c r="D462">
        <f>'Players Full'!BD462/10</f>
        <v>6.5</v>
      </c>
      <c r="E462" s="10">
        <f>IFERROR(VLOOKUP($A462,'Starting Lineups'!$A$2:$C$510,3,FALSE),0)</f>
        <v>0</v>
      </c>
      <c r="F462" s="5" t="e">
        <f>VLOOKUP(A462,'Score &amp; Assist'!$A$1:$G$2000,6,0)</f>
        <v>#N/A</v>
      </c>
      <c r="G462" s="5" t="e">
        <f t="shared" si="133"/>
        <v>#N/A</v>
      </c>
      <c r="H462" s="5" t="e">
        <f t="shared" si="145"/>
        <v>#N/A</v>
      </c>
      <c r="I462" s="5" t="e">
        <f>VLOOKUP(A462,'Score &amp; Assist'!$A$1:$G$2000,7,0)</f>
        <v>#N/A</v>
      </c>
      <c r="J462" s="5" t="e">
        <f>VLOOKUP(A462,'Yellow Card'!$C$1:$E$987,3,0)</f>
        <v>#N/A</v>
      </c>
      <c r="K462" s="5">
        <f>VLOOKUP(C462,'Team Clean Sheet'!$C$2:$F$21,4,0)</f>
        <v>0.27659574468085107</v>
      </c>
      <c r="L462" s="5">
        <f>VLOOKUP(C462,'Team Total Goals'!$D$2:$N$21,10,0)</f>
        <v>0.375</v>
      </c>
      <c r="M462" s="5">
        <f>VLOOKUP(C462,'Team Total Goals'!$D$2:$N$21,11,0)</f>
        <v>5.6865464632454926E-2</v>
      </c>
      <c r="N462" s="5" t="e">
        <f>VLOOKUP(A462,'Goalkeeper Saves'!$D$2:$N$15,10,0)</f>
        <v>#N/A</v>
      </c>
      <c r="O462" s="5" t="e">
        <f>VLOOKUP(A462,'Goalkeeper Saves'!$D$2:$N$15,11,0)</f>
        <v>#N/A</v>
      </c>
      <c r="P462" s="5">
        <f>IF(B462="DEF",IFERROR(VLOOKUP(A462,'Defensive Contribution - DEF'!A460:H958,8,FALSE),'Defensive Contribution - DEF'!K$2),0)</f>
        <v>0</v>
      </c>
      <c r="Q462" s="5">
        <f>IF(B462="MID",IFERROR(VLOOKUP(A462,'Defensive Contribution - MID'!A$2:I$500,9,FALSE),'Defensive Contribution - MID'!L$2),0)</f>
        <v>0.3857500506789166</v>
      </c>
      <c r="R462" s="22">
        <f t="shared" si="146"/>
        <v>0</v>
      </c>
      <c r="S462" s="5">
        <f t="shared" si="134"/>
        <v>0</v>
      </c>
      <c r="T462" s="20">
        <f t="shared" si="135"/>
        <v>0</v>
      </c>
      <c r="U462" s="3">
        <f>VLOOKUP($C462,'Team Fixtures'!$A$2:$Q$21,2,FALSE)</f>
        <v>0.52910052910052907</v>
      </c>
      <c r="V462" s="3">
        <f>VLOOKUP($C462,'Team Fixtures'!$A$2:$Q$21,4,FALSE)</f>
        <v>6.3492063492063489E-2</v>
      </c>
      <c r="W462" s="3">
        <f>VLOOKUP($C462,'Team Fixtures'!$A$2:$Q$21,5,FALSE)</f>
        <v>0.46560846560846558</v>
      </c>
      <c r="X462" s="3" t="str">
        <f>VLOOKUP($C462,'Team Fixtures'!$A$2:$Q$21,6,FALSE)</f>
        <v>A</v>
      </c>
      <c r="Y462" s="25">
        <f t="shared" si="136"/>
        <v>0</v>
      </c>
      <c r="Z462" s="3">
        <f>VLOOKUP($C462,'Team Fixtures'!$A$2:$Q$21,2,FALSE)</f>
        <v>0.52910052910052907</v>
      </c>
      <c r="AA462" s="3">
        <f>VLOOKUP($C462,'Team Fixtures'!$A$2:$Q$21,8,FALSE)</f>
        <v>1.4214641080312722E-2</v>
      </c>
      <c r="AB462" s="3">
        <f>VLOOKUP($C462,'Team Fixtures'!$A$2:$Q$21,9,FALSE)</f>
        <v>0.5148858880202164</v>
      </c>
      <c r="AC462" s="3" t="str">
        <f>VLOOKUP($C462,'Team Fixtures'!$A$2:$Q$21,10,FALSE)</f>
        <v>H</v>
      </c>
      <c r="AD462" s="22">
        <f t="shared" si="147"/>
        <v>0</v>
      </c>
      <c r="AE462" s="5">
        <f t="shared" si="137"/>
        <v>0</v>
      </c>
      <c r="AF462" s="20">
        <f t="shared" si="138"/>
        <v>0</v>
      </c>
      <c r="AG462" s="3">
        <f>VLOOKUP($C462,'Team Fixtures'!$A$2:$Q$21,2,FALSE)</f>
        <v>0.52910052910052907</v>
      </c>
      <c r="AH462" s="3">
        <f>VLOOKUP($C462,'Team Fixtures'!$A$2:$Q$21,12,FALSE)</f>
        <v>0.87939146110891264</v>
      </c>
      <c r="AI462" s="3">
        <f>VLOOKUP($C462,'Team Fixtures'!$A$2:$Q$21,13,FALSE)</f>
        <v>-0.35029093200838357</v>
      </c>
      <c r="AJ462" s="3" t="str">
        <f>VLOOKUP($C462,'Team Fixtures'!$A$2:$Q$21,14,FALSE)</f>
        <v>H</v>
      </c>
      <c r="AK462" s="22">
        <f t="shared" si="148"/>
        <v>0</v>
      </c>
      <c r="AL462" s="5">
        <f t="shared" si="139"/>
        <v>0</v>
      </c>
      <c r="AM462" s="20">
        <f t="shared" si="140"/>
        <v>0</v>
      </c>
      <c r="AN462" s="3">
        <f>VLOOKUP($C462,'Team Fixtures'!$A$2:$Q$21,2,FALSE)</f>
        <v>0.52910052910052907</v>
      </c>
      <c r="AO462" s="3">
        <f>VLOOKUP($C462,'Team Fixtures'!$A$2:$Q$21,16,FALSE)</f>
        <v>0.82101806239737274</v>
      </c>
      <c r="AP462" s="3">
        <f>VLOOKUP($C462,'Team Fixtures'!$A$2:$Q$21,17,FALSE)</f>
        <v>-0.29191753329684367</v>
      </c>
      <c r="AQ462" s="3" t="str">
        <f>VLOOKUP($C462,'Team Fixtures'!$A$2:$V$21,18,FALSE)</f>
        <v>H</v>
      </c>
      <c r="AR462" s="22">
        <f t="shared" si="149"/>
        <v>0</v>
      </c>
      <c r="AS462" s="5">
        <f t="shared" si="141"/>
        <v>0</v>
      </c>
      <c r="AT462" s="20">
        <f t="shared" si="142"/>
        <v>0</v>
      </c>
      <c r="AU462" s="3">
        <f>VLOOKUP($C462,'Team Fixtures'!$A$2:$Q$21,2,FALSE)</f>
        <v>0.52910052910052907</v>
      </c>
      <c r="AV462" s="3">
        <f>VLOOKUP($C462,'Team Fixtures'!$A$2:$V$21,20,FALSE)</f>
        <v>5.6022408963585429E-2</v>
      </c>
      <c r="AW462" s="3">
        <f>VLOOKUP($C462,'Team Fixtures'!$A$2:$V$21,21,FALSE)</f>
        <v>0.47307812013694361</v>
      </c>
      <c r="AX462" s="3" t="str">
        <f>VLOOKUP($C462,'Team Fixtures'!$A$2:$V$21,22,FALSE)</f>
        <v>A</v>
      </c>
      <c r="AY462" s="22">
        <f t="shared" si="150"/>
        <v>0</v>
      </c>
      <c r="AZ462" s="5">
        <f t="shared" si="151"/>
        <v>0</v>
      </c>
      <c r="BA462" s="20">
        <f t="shared" si="143"/>
        <v>0</v>
      </c>
      <c r="BB462" s="15">
        <f t="shared" si="144"/>
        <v>0</v>
      </c>
    </row>
    <row r="463" spans="1:54" x14ac:dyDescent="0.25">
      <c r="A463" t="str">
        <f>'Players Full'!CU463</f>
        <v>Antony dos Santos</v>
      </c>
      <c r="B463" t="str">
        <f>VLOOKUP(_xlfn.CONCAT('Players Full'!AK463,'Players Full'!BV463),'Players Summarised'!$A$1:$T$1000,20,0)</f>
        <v>MID</v>
      </c>
      <c r="C463" t="str">
        <f>VLOOKUP('Players Full'!CF463,Teams!$A$1:$G$21,6,0)</f>
        <v>Man Utd</v>
      </c>
      <c r="D463">
        <f>'Players Full'!BD463/10</f>
        <v>6</v>
      </c>
      <c r="E463" s="10">
        <f>IFERROR(VLOOKUP($A463,'Starting Lineups'!$A$2:$C$510,3,FALSE),0)</f>
        <v>0</v>
      </c>
      <c r="F463" s="5" t="e">
        <f>VLOOKUP(A463,'Score &amp; Assist'!$A$1:$G$2000,6,0)</f>
        <v>#N/A</v>
      </c>
      <c r="G463" s="5" t="e">
        <f t="shared" si="133"/>
        <v>#N/A</v>
      </c>
      <c r="H463" s="5" t="e">
        <f t="shared" si="145"/>
        <v>#N/A</v>
      </c>
      <c r="I463" s="5" t="e">
        <f>VLOOKUP(A463,'Score &amp; Assist'!$A$1:$G$2000,7,0)</f>
        <v>#N/A</v>
      </c>
      <c r="J463" s="5" t="e">
        <f>VLOOKUP(A463,'Yellow Card'!$C$1:$E$987,3,0)</f>
        <v>#N/A</v>
      </c>
      <c r="K463" s="5">
        <f>VLOOKUP(C463,'Team Clean Sheet'!$C$2:$F$21,4,0)</f>
        <v>0.27659574468085107</v>
      </c>
      <c r="L463" s="5">
        <f>VLOOKUP(C463,'Team Total Goals'!$D$2:$N$21,10,0)</f>
        <v>0.375</v>
      </c>
      <c r="M463" s="5">
        <f>VLOOKUP(C463,'Team Total Goals'!$D$2:$N$21,11,0)</f>
        <v>5.6865464632454926E-2</v>
      </c>
      <c r="N463" s="5" t="e">
        <f>VLOOKUP(A463,'Goalkeeper Saves'!$D$2:$N$15,10,0)</f>
        <v>#N/A</v>
      </c>
      <c r="O463" s="5" t="e">
        <f>VLOOKUP(A463,'Goalkeeper Saves'!$D$2:$N$15,11,0)</f>
        <v>#N/A</v>
      </c>
      <c r="P463" s="5">
        <f>IF(B463="DEF",IFERROR(VLOOKUP(A463,'Defensive Contribution - DEF'!A461:H959,8,FALSE),'Defensive Contribution - DEF'!K$2),0)</f>
        <v>0</v>
      </c>
      <c r="Q463" s="5">
        <f>IF(B463="MID",IFERROR(VLOOKUP(A463,'Defensive Contribution - MID'!A$2:I$500,9,FALSE),'Defensive Contribution - MID'!L$2),0)</f>
        <v>0.3857500506789166</v>
      </c>
      <c r="R463" s="22">
        <f t="shared" si="146"/>
        <v>0</v>
      </c>
      <c r="S463" s="5">
        <f t="shared" si="134"/>
        <v>0</v>
      </c>
      <c r="T463" s="20">
        <f t="shared" si="135"/>
        <v>0</v>
      </c>
      <c r="U463" s="3">
        <f>VLOOKUP($C463,'Team Fixtures'!$A$2:$Q$21,2,FALSE)</f>
        <v>0.52910052910052907</v>
      </c>
      <c r="V463" s="3">
        <f>VLOOKUP($C463,'Team Fixtures'!$A$2:$Q$21,4,FALSE)</f>
        <v>6.3492063492063489E-2</v>
      </c>
      <c r="W463" s="3">
        <f>VLOOKUP($C463,'Team Fixtures'!$A$2:$Q$21,5,FALSE)</f>
        <v>0.46560846560846558</v>
      </c>
      <c r="X463" s="3" t="str">
        <f>VLOOKUP($C463,'Team Fixtures'!$A$2:$Q$21,6,FALSE)</f>
        <v>A</v>
      </c>
      <c r="Y463" s="25">
        <f t="shared" si="136"/>
        <v>0</v>
      </c>
      <c r="Z463" s="3">
        <f>VLOOKUP($C463,'Team Fixtures'!$A$2:$Q$21,2,FALSE)</f>
        <v>0.52910052910052907</v>
      </c>
      <c r="AA463" s="3">
        <f>VLOOKUP($C463,'Team Fixtures'!$A$2:$Q$21,8,FALSE)</f>
        <v>1.4214641080312722E-2</v>
      </c>
      <c r="AB463" s="3">
        <f>VLOOKUP($C463,'Team Fixtures'!$A$2:$Q$21,9,FALSE)</f>
        <v>0.5148858880202164</v>
      </c>
      <c r="AC463" s="3" t="str">
        <f>VLOOKUP($C463,'Team Fixtures'!$A$2:$Q$21,10,FALSE)</f>
        <v>H</v>
      </c>
      <c r="AD463" s="22">
        <f t="shared" si="147"/>
        <v>0</v>
      </c>
      <c r="AE463" s="5">
        <f t="shared" si="137"/>
        <v>0</v>
      </c>
      <c r="AF463" s="20">
        <f t="shared" si="138"/>
        <v>0</v>
      </c>
      <c r="AG463" s="3">
        <f>VLOOKUP($C463,'Team Fixtures'!$A$2:$Q$21,2,FALSE)</f>
        <v>0.52910052910052907</v>
      </c>
      <c r="AH463" s="3">
        <f>VLOOKUP($C463,'Team Fixtures'!$A$2:$Q$21,12,FALSE)</f>
        <v>0.87939146110891264</v>
      </c>
      <c r="AI463" s="3">
        <f>VLOOKUP($C463,'Team Fixtures'!$A$2:$Q$21,13,FALSE)</f>
        <v>-0.35029093200838357</v>
      </c>
      <c r="AJ463" s="3" t="str">
        <f>VLOOKUP($C463,'Team Fixtures'!$A$2:$Q$21,14,FALSE)</f>
        <v>H</v>
      </c>
      <c r="AK463" s="22">
        <f t="shared" si="148"/>
        <v>0</v>
      </c>
      <c r="AL463" s="5">
        <f t="shared" si="139"/>
        <v>0</v>
      </c>
      <c r="AM463" s="20">
        <f t="shared" si="140"/>
        <v>0</v>
      </c>
      <c r="AN463" s="3">
        <f>VLOOKUP($C463,'Team Fixtures'!$A$2:$Q$21,2,FALSE)</f>
        <v>0.52910052910052907</v>
      </c>
      <c r="AO463" s="3">
        <f>VLOOKUP($C463,'Team Fixtures'!$A$2:$Q$21,16,FALSE)</f>
        <v>0.82101806239737274</v>
      </c>
      <c r="AP463" s="3">
        <f>VLOOKUP($C463,'Team Fixtures'!$A$2:$Q$21,17,FALSE)</f>
        <v>-0.29191753329684367</v>
      </c>
      <c r="AQ463" s="3" t="str">
        <f>VLOOKUP($C463,'Team Fixtures'!$A$2:$V$21,18,FALSE)</f>
        <v>H</v>
      </c>
      <c r="AR463" s="22">
        <f t="shared" si="149"/>
        <v>0</v>
      </c>
      <c r="AS463" s="5">
        <f t="shared" si="141"/>
        <v>0</v>
      </c>
      <c r="AT463" s="20">
        <f t="shared" si="142"/>
        <v>0</v>
      </c>
      <c r="AU463" s="3">
        <f>VLOOKUP($C463,'Team Fixtures'!$A$2:$Q$21,2,FALSE)</f>
        <v>0.52910052910052907</v>
      </c>
      <c r="AV463" s="3">
        <f>VLOOKUP($C463,'Team Fixtures'!$A$2:$V$21,20,FALSE)</f>
        <v>5.6022408963585429E-2</v>
      </c>
      <c r="AW463" s="3">
        <f>VLOOKUP($C463,'Team Fixtures'!$A$2:$V$21,21,FALSE)</f>
        <v>0.47307812013694361</v>
      </c>
      <c r="AX463" s="3" t="str">
        <f>VLOOKUP($C463,'Team Fixtures'!$A$2:$V$21,22,FALSE)</f>
        <v>A</v>
      </c>
      <c r="AY463" s="22">
        <f t="shared" si="150"/>
        <v>0</v>
      </c>
      <c r="AZ463" s="5">
        <f t="shared" si="151"/>
        <v>0</v>
      </c>
      <c r="BA463" s="20">
        <f t="shared" si="143"/>
        <v>0</v>
      </c>
      <c r="BB463" s="15">
        <f t="shared" si="144"/>
        <v>0</v>
      </c>
    </row>
    <row r="464" spans="1:54" x14ac:dyDescent="0.25">
      <c r="A464" t="str">
        <f>'Players Full'!CU464</f>
        <v>Mason Mount</v>
      </c>
      <c r="B464" t="str">
        <f>VLOOKUP(_xlfn.CONCAT('Players Full'!AK464,'Players Full'!BV464),'Players Summarised'!$A$1:$T$1000,20,0)</f>
        <v>MID</v>
      </c>
      <c r="C464" t="str">
        <f>VLOOKUP('Players Full'!CF464,Teams!$A$1:$G$21,6,0)</f>
        <v>Man Utd</v>
      </c>
      <c r="D464">
        <f>'Players Full'!BD464/10</f>
        <v>6</v>
      </c>
      <c r="E464" s="10">
        <f>IFERROR(VLOOKUP($A464,'Starting Lineups'!$A$2:$C$510,3,FALSE),0)</f>
        <v>0</v>
      </c>
      <c r="F464" s="5">
        <f>VLOOKUP(A464,'Score &amp; Assist'!$A$1:$G$2000,6,0)</f>
        <v>0.17316017316017315</v>
      </c>
      <c r="G464" s="5">
        <f t="shared" si="133"/>
        <v>0.01</v>
      </c>
      <c r="H464" s="5">
        <f t="shared" si="145"/>
        <v>0</v>
      </c>
      <c r="I464" s="5">
        <f>VLOOKUP(A464,'Score &amp; Assist'!$A$1:$G$2000,7,0)</f>
        <v>0.11904761904761904</v>
      </c>
      <c r="J464" s="5">
        <f>VLOOKUP(A464,'Yellow Card'!$C$1:$E$987,3,0)</f>
        <v>0.21994941163532386</v>
      </c>
      <c r="K464" s="5">
        <f>VLOOKUP(C464,'Team Clean Sheet'!$C$2:$F$21,4,0)</f>
        <v>0.27659574468085107</v>
      </c>
      <c r="L464" s="5">
        <f>VLOOKUP(C464,'Team Total Goals'!$D$2:$N$21,10,0)</f>
        <v>0.375</v>
      </c>
      <c r="M464" s="5">
        <f>VLOOKUP(C464,'Team Total Goals'!$D$2:$N$21,11,0)</f>
        <v>5.6865464632454926E-2</v>
      </c>
      <c r="N464" s="5" t="e">
        <f>VLOOKUP(A464,'Goalkeeper Saves'!$D$2:$N$15,10,0)</f>
        <v>#N/A</v>
      </c>
      <c r="O464" s="5" t="e">
        <f>VLOOKUP(A464,'Goalkeeper Saves'!$D$2:$N$15,11,0)</f>
        <v>#N/A</v>
      </c>
      <c r="P464" s="5">
        <f>IF(B464="DEF",IFERROR(VLOOKUP(A464,'Defensive Contribution - DEF'!A462:H960,8,FALSE),'Defensive Contribution - DEF'!K$2),0)</f>
        <v>0</v>
      </c>
      <c r="Q464" s="5">
        <f>IF(B464="MID",IFERROR(VLOOKUP(A464,'Defensive Contribution - MID'!A$2:I$500,9,FALSE),'Defensive Contribution - MID'!L$2),0)</f>
        <v>0.2413941485711566</v>
      </c>
      <c r="R464" s="22">
        <f t="shared" si="146"/>
        <v>0</v>
      </c>
      <c r="S464" s="5">
        <f t="shared" si="134"/>
        <v>0</v>
      </c>
      <c r="T464" s="20">
        <f t="shared" si="135"/>
        <v>0</v>
      </c>
      <c r="U464" s="3">
        <f>VLOOKUP($C464,'Team Fixtures'!$A$2:$Q$21,2,FALSE)</f>
        <v>0.52910052910052907</v>
      </c>
      <c r="V464" s="3">
        <f>VLOOKUP($C464,'Team Fixtures'!$A$2:$Q$21,4,FALSE)</f>
        <v>6.3492063492063489E-2</v>
      </c>
      <c r="W464" s="3">
        <f>VLOOKUP($C464,'Team Fixtures'!$A$2:$Q$21,5,FALSE)</f>
        <v>0.46560846560846558</v>
      </c>
      <c r="X464" s="3" t="str">
        <f>VLOOKUP($C464,'Team Fixtures'!$A$2:$Q$21,6,FALSE)</f>
        <v>A</v>
      </c>
      <c r="Y464" s="25">
        <f t="shared" si="136"/>
        <v>0</v>
      </c>
      <c r="Z464" s="3">
        <f>VLOOKUP($C464,'Team Fixtures'!$A$2:$Q$21,2,FALSE)</f>
        <v>0.52910052910052907</v>
      </c>
      <c r="AA464" s="3">
        <f>VLOOKUP($C464,'Team Fixtures'!$A$2:$Q$21,8,FALSE)</f>
        <v>1.4214641080312722E-2</v>
      </c>
      <c r="AB464" s="3">
        <f>VLOOKUP($C464,'Team Fixtures'!$A$2:$Q$21,9,FALSE)</f>
        <v>0.5148858880202164</v>
      </c>
      <c r="AC464" s="3" t="str">
        <f>VLOOKUP($C464,'Team Fixtures'!$A$2:$Q$21,10,FALSE)</f>
        <v>H</v>
      </c>
      <c r="AD464" s="22">
        <f t="shared" si="147"/>
        <v>0</v>
      </c>
      <c r="AE464" s="5">
        <f t="shared" si="137"/>
        <v>0</v>
      </c>
      <c r="AF464" s="20">
        <f t="shared" si="138"/>
        <v>0</v>
      </c>
      <c r="AG464" s="3">
        <f>VLOOKUP($C464,'Team Fixtures'!$A$2:$Q$21,2,FALSE)</f>
        <v>0.52910052910052907</v>
      </c>
      <c r="AH464" s="3">
        <f>VLOOKUP($C464,'Team Fixtures'!$A$2:$Q$21,12,FALSE)</f>
        <v>0.87939146110891264</v>
      </c>
      <c r="AI464" s="3">
        <f>VLOOKUP($C464,'Team Fixtures'!$A$2:$Q$21,13,FALSE)</f>
        <v>-0.35029093200838357</v>
      </c>
      <c r="AJ464" s="3" t="str">
        <f>VLOOKUP($C464,'Team Fixtures'!$A$2:$Q$21,14,FALSE)</f>
        <v>H</v>
      </c>
      <c r="AK464" s="22">
        <f t="shared" si="148"/>
        <v>0</v>
      </c>
      <c r="AL464" s="5">
        <f t="shared" si="139"/>
        <v>0</v>
      </c>
      <c r="AM464" s="20">
        <f t="shared" si="140"/>
        <v>0</v>
      </c>
      <c r="AN464" s="3">
        <f>VLOOKUP($C464,'Team Fixtures'!$A$2:$Q$21,2,FALSE)</f>
        <v>0.52910052910052907</v>
      </c>
      <c r="AO464" s="3">
        <f>VLOOKUP($C464,'Team Fixtures'!$A$2:$Q$21,16,FALSE)</f>
        <v>0.82101806239737274</v>
      </c>
      <c r="AP464" s="3">
        <f>VLOOKUP($C464,'Team Fixtures'!$A$2:$Q$21,17,FALSE)</f>
        <v>-0.29191753329684367</v>
      </c>
      <c r="AQ464" s="3" t="str">
        <f>VLOOKUP($C464,'Team Fixtures'!$A$2:$V$21,18,FALSE)</f>
        <v>H</v>
      </c>
      <c r="AR464" s="22">
        <f t="shared" si="149"/>
        <v>0</v>
      </c>
      <c r="AS464" s="5">
        <f t="shared" si="141"/>
        <v>0</v>
      </c>
      <c r="AT464" s="20">
        <f t="shared" si="142"/>
        <v>0</v>
      </c>
      <c r="AU464" s="3">
        <f>VLOOKUP($C464,'Team Fixtures'!$A$2:$Q$21,2,FALSE)</f>
        <v>0.52910052910052907</v>
      </c>
      <c r="AV464" s="3">
        <f>VLOOKUP($C464,'Team Fixtures'!$A$2:$V$21,20,FALSE)</f>
        <v>5.6022408963585429E-2</v>
      </c>
      <c r="AW464" s="3">
        <f>VLOOKUP($C464,'Team Fixtures'!$A$2:$V$21,21,FALSE)</f>
        <v>0.47307812013694361</v>
      </c>
      <c r="AX464" s="3" t="str">
        <f>VLOOKUP($C464,'Team Fixtures'!$A$2:$V$21,22,FALSE)</f>
        <v>A</v>
      </c>
      <c r="AY464" s="22">
        <f t="shared" si="150"/>
        <v>0</v>
      </c>
      <c r="AZ464" s="5">
        <f t="shared" si="151"/>
        <v>0</v>
      </c>
      <c r="BA464" s="20">
        <f t="shared" si="143"/>
        <v>0</v>
      </c>
      <c r="BB464" s="15">
        <f t="shared" si="144"/>
        <v>0</v>
      </c>
    </row>
    <row r="465" spans="1:54" x14ac:dyDescent="0.25">
      <c r="A465" t="str">
        <f>'Players Full'!CU465</f>
        <v>Jadon Sancho</v>
      </c>
      <c r="B465" t="str">
        <f>VLOOKUP(_xlfn.CONCAT('Players Full'!AK465,'Players Full'!BV465),'Players Summarised'!$A$1:$T$1000,20,0)</f>
        <v>MID</v>
      </c>
      <c r="C465" t="str">
        <f>VLOOKUP('Players Full'!CF465,Teams!$A$1:$G$21,6,0)</f>
        <v>Man Utd</v>
      </c>
      <c r="D465">
        <f>'Players Full'!BD465/10</f>
        <v>6</v>
      </c>
      <c r="E465" s="10">
        <f>IFERROR(VLOOKUP($A465,'Starting Lineups'!$A$2:$C$510,3,FALSE),0)</f>
        <v>0</v>
      </c>
      <c r="F465" s="5" t="e">
        <f>VLOOKUP(A465,'Score &amp; Assist'!$A$1:$G$2000,6,0)</f>
        <v>#N/A</v>
      </c>
      <c r="G465" s="5" t="e">
        <f t="shared" si="133"/>
        <v>#N/A</v>
      </c>
      <c r="H465" s="5" t="e">
        <f t="shared" si="145"/>
        <v>#N/A</v>
      </c>
      <c r="I465" s="5" t="e">
        <f>VLOOKUP(A465,'Score &amp; Assist'!$A$1:$G$2000,7,0)</f>
        <v>#N/A</v>
      </c>
      <c r="J465" s="5" t="e">
        <f>VLOOKUP(A465,'Yellow Card'!$C$1:$E$987,3,0)</f>
        <v>#N/A</v>
      </c>
      <c r="K465" s="5">
        <f>VLOOKUP(C465,'Team Clean Sheet'!$C$2:$F$21,4,0)</f>
        <v>0.27659574468085107</v>
      </c>
      <c r="L465" s="5">
        <f>VLOOKUP(C465,'Team Total Goals'!$D$2:$N$21,10,0)</f>
        <v>0.375</v>
      </c>
      <c r="M465" s="5">
        <f>VLOOKUP(C465,'Team Total Goals'!$D$2:$N$21,11,0)</f>
        <v>5.6865464632454926E-2</v>
      </c>
      <c r="N465" s="5" t="e">
        <f>VLOOKUP(A465,'Goalkeeper Saves'!$D$2:$N$15,10,0)</f>
        <v>#N/A</v>
      </c>
      <c r="O465" s="5" t="e">
        <f>VLOOKUP(A465,'Goalkeeper Saves'!$D$2:$N$15,11,0)</f>
        <v>#N/A</v>
      </c>
      <c r="P465" s="5">
        <f>IF(B465="DEF",IFERROR(VLOOKUP(A465,'Defensive Contribution - DEF'!A463:H961,8,FALSE),'Defensive Contribution - DEF'!K$2),0)</f>
        <v>0</v>
      </c>
      <c r="Q465" s="5">
        <f>IF(B465="MID",IFERROR(VLOOKUP(A465,'Defensive Contribution - MID'!A$2:I$500,9,FALSE),'Defensive Contribution - MID'!L$2),0)</f>
        <v>0.3857500506789166</v>
      </c>
      <c r="R465" s="22">
        <f t="shared" si="146"/>
        <v>0</v>
      </c>
      <c r="S465" s="5">
        <f t="shared" si="134"/>
        <v>0</v>
      </c>
      <c r="T465" s="20">
        <f t="shared" si="135"/>
        <v>0</v>
      </c>
      <c r="U465" s="3">
        <f>VLOOKUP($C465,'Team Fixtures'!$A$2:$Q$21,2,FALSE)</f>
        <v>0.52910052910052907</v>
      </c>
      <c r="V465" s="3">
        <f>VLOOKUP($C465,'Team Fixtures'!$A$2:$Q$21,4,FALSE)</f>
        <v>6.3492063492063489E-2</v>
      </c>
      <c r="W465" s="3">
        <f>VLOOKUP($C465,'Team Fixtures'!$A$2:$Q$21,5,FALSE)</f>
        <v>0.46560846560846558</v>
      </c>
      <c r="X465" s="3" t="str">
        <f>VLOOKUP($C465,'Team Fixtures'!$A$2:$Q$21,6,FALSE)</f>
        <v>A</v>
      </c>
      <c r="Y465" s="25">
        <f t="shared" si="136"/>
        <v>0</v>
      </c>
      <c r="Z465" s="3">
        <f>VLOOKUP($C465,'Team Fixtures'!$A$2:$Q$21,2,FALSE)</f>
        <v>0.52910052910052907</v>
      </c>
      <c r="AA465" s="3">
        <f>VLOOKUP($C465,'Team Fixtures'!$A$2:$Q$21,8,FALSE)</f>
        <v>1.4214641080312722E-2</v>
      </c>
      <c r="AB465" s="3">
        <f>VLOOKUP($C465,'Team Fixtures'!$A$2:$Q$21,9,FALSE)</f>
        <v>0.5148858880202164</v>
      </c>
      <c r="AC465" s="3" t="str">
        <f>VLOOKUP($C465,'Team Fixtures'!$A$2:$Q$21,10,FALSE)</f>
        <v>H</v>
      </c>
      <c r="AD465" s="22">
        <f t="shared" si="147"/>
        <v>0</v>
      </c>
      <c r="AE465" s="5">
        <f t="shared" si="137"/>
        <v>0</v>
      </c>
      <c r="AF465" s="20">
        <f t="shared" si="138"/>
        <v>0</v>
      </c>
      <c r="AG465" s="3">
        <f>VLOOKUP($C465,'Team Fixtures'!$A$2:$Q$21,2,FALSE)</f>
        <v>0.52910052910052907</v>
      </c>
      <c r="AH465" s="3">
        <f>VLOOKUP($C465,'Team Fixtures'!$A$2:$Q$21,12,FALSE)</f>
        <v>0.87939146110891264</v>
      </c>
      <c r="AI465" s="3">
        <f>VLOOKUP($C465,'Team Fixtures'!$A$2:$Q$21,13,FALSE)</f>
        <v>-0.35029093200838357</v>
      </c>
      <c r="AJ465" s="3" t="str">
        <f>VLOOKUP($C465,'Team Fixtures'!$A$2:$Q$21,14,FALSE)</f>
        <v>H</v>
      </c>
      <c r="AK465" s="22">
        <f t="shared" si="148"/>
        <v>0</v>
      </c>
      <c r="AL465" s="5">
        <f t="shared" si="139"/>
        <v>0</v>
      </c>
      <c r="AM465" s="20">
        <f t="shared" si="140"/>
        <v>0</v>
      </c>
      <c r="AN465" s="3">
        <f>VLOOKUP($C465,'Team Fixtures'!$A$2:$Q$21,2,FALSE)</f>
        <v>0.52910052910052907</v>
      </c>
      <c r="AO465" s="3">
        <f>VLOOKUP($C465,'Team Fixtures'!$A$2:$Q$21,16,FALSE)</f>
        <v>0.82101806239737274</v>
      </c>
      <c r="AP465" s="3">
        <f>VLOOKUP($C465,'Team Fixtures'!$A$2:$Q$21,17,FALSE)</f>
        <v>-0.29191753329684367</v>
      </c>
      <c r="AQ465" s="3" t="str">
        <f>VLOOKUP($C465,'Team Fixtures'!$A$2:$V$21,18,FALSE)</f>
        <v>H</v>
      </c>
      <c r="AR465" s="22">
        <f t="shared" si="149"/>
        <v>0</v>
      </c>
      <c r="AS465" s="5">
        <f t="shared" si="141"/>
        <v>0</v>
      </c>
      <c r="AT465" s="20">
        <f t="shared" si="142"/>
        <v>0</v>
      </c>
      <c r="AU465" s="3">
        <f>VLOOKUP($C465,'Team Fixtures'!$A$2:$Q$21,2,FALSE)</f>
        <v>0.52910052910052907</v>
      </c>
      <c r="AV465" s="3">
        <f>VLOOKUP($C465,'Team Fixtures'!$A$2:$V$21,20,FALSE)</f>
        <v>5.6022408963585429E-2</v>
      </c>
      <c r="AW465" s="3">
        <f>VLOOKUP($C465,'Team Fixtures'!$A$2:$V$21,21,FALSE)</f>
        <v>0.47307812013694361</v>
      </c>
      <c r="AX465" s="3" t="str">
        <f>VLOOKUP($C465,'Team Fixtures'!$A$2:$V$21,22,FALSE)</f>
        <v>A</v>
      </c>
      <c r="AY465" s="22">
        <f t="shared" si="150"/>
        <v>0</v>
      </c>
      <c r="AZ465" s="5">
        <f t="shared" si="151"/>
        <v>0</v>
      </c>
      <c r="BA465" s="20">
        <f t="shared" si="143"/>
        <v>0</v>
      </c>
      <c r="BB465" s="15">
        <f t="shared" si="144"/>
        <v>0</v>
      </c>
    </row>
    <row r="466" spans="1:54" x14ac:dyDescent="0.25">
      <c r="A466" t="str">
        <f>'Players Full'!CU466</f>
        <v>Casemiro</v>
      </c>
      <c r="B466" t="str">
        <f>VLOOKUP(_xlfn.CONCAT('Players Full'!AK466,'Players Full'!BV466),'Players Summarised'!$A$1:$T$1000,20,0)</f>
        <v>MID</v>
      </c>
      <c r="C466" t="str">
        <f>VLOOKUP('Players Full'!CF466,Teams!$A$1:$G$21,6,0)</f>
        <v>Man Utd</v>
      </c>
      <c r="D466">
        <f>'Players Full'!BD466/10</f>
        <v>5.5</v>
      </c>
      <c r="E466" s="10">
        <f>IFERROR(VLOOKUP($A466,'Starting Lineups'!$A$2:$C$510,3,FALSE),0)</f>
        <v>1</v>
      </c>
      <c r="F466" s="5">
        <f>VLOOKUP(A466,'Score &amp; Assist'!$A$1:$G$2000,6,0)</f>
        <v>0.10025062656641603</v>
      </c>
      <c r="G466" s="5">
        <f t="shared" si="133"/>
        <v>0.01</v>
      </c>
      <c r="H466" s="5">
        <f t="shared" si="145"/>
        <v>0</v>
      </c>
      <c r="I466" s="5">
        <f>VLOOKUP(A466,'Score &amp; Assist'!$A$1:$G$2000,7,0)</f>
        <v>0.13605442176870747</v>
      </c>
      <c r="J466" s="5">
        <f>VLOOKUP(A466,'Yellow Card'!$C$1:$E$987,3,0)</f>
        <v>0.34632034632034631</v>
      </c>
      <c r="K466" s="5">
        <f>VLOOKUP(C466,'Team Clean Sheet'!$C$2:$F$21,4,0)</f>
        <v>0.27659574468085107</v>
      </c>
      <c r="L466" s="5">
        <f>VLOOKUP(C466,'Team Total Goals'!$D$2:$N$21,10,0)</f>
        <v>0.375</v>
      </c>
      <c r="M466" s="5">
        <f>VLOOKUP(C466,'Team Total Goals'!$D$2:$N$21,11,0)</f>
        <v>5.6865464632454926E-2</v>
      </c>
      <c r="N466" s="5" t="e">
        <f>VLOOKUP(A466,'Goalkeeper Saves'!$D$2:$N$15,10,0)</f>
        <v>#N/A</v>
      </c>
      <c r="O466" s="5" t="e">
        <f>VLOOKUP(A466,'Goalkeeper Saves'!$D$2:$N$15,11,0)</f>
        <v>#N/A</v>
      </c>
      <c r="P466" s="5">
        <f>IF(B466="DEF",IFERROR(VLOOKUP(A466,'Defensive Contribution - DEF'!A464:H962,8,FALSE),'Defensive Contribution - DEF'!K$2),0)</f>
        <v>0</v>
      </c>
      <c r="Q466" s="5">
        <f>IF(B466="MID",IFERROR(VLOOKUP(A466,'Defensive Contribution - MID'!A$2:I$500,9,FALSE),'Defensive Contribution - MID'!L$2),0)</f>
        <v>0.80510904083292023</v>
      </c>
      <c r="R466" s="22">
        <f t="shared" si="146"/>
        <v>4.4999098781645479</v>
      </c>
      <c r="S466" s="5">
        <f t="shared" si="134"/>
        <v>8.4807880154186499E-2</v>
      </c>
      <c r="T466" s="20">
        <f t="shared" si="135"/>
        <v>4.6695256384729209</v>
      </c>
      <c r="U466" s="3">
        <f>VLOOKUP($C466,'Team Fixtures'!$A$2:$Q$21,2,FALSE)</f>
        <v>0.52910052910052907</v>
      </c>
      <c r="V466" s="3">
        <f>VLOOKUP($C466,'Team Fixtures'!$A$2:$Q$21,4,FALSE)</f>
        <v>6.3492063492063489E-2</v>
      </c>
      <c r="W466" s="3">
        <f>VLOOKUP($C466,'Team Fixtures'!$A$2:$Q$21,5,FALSE)</f>
        <v>0.46560846560846558</v>
      </c>
      <c r="X466" s="3" t="str">
        <f>VLOOKUP($C466,'Team Fixtures'!$A$2:$Q$21,6,FALSE)</f>
        <v>A</v>
      </c>
      <c r="Y466" s="25">
        <f t="shared" si="136"/>
        <v>1.5336894887835544</v>
      </c>
      <c r="Z466" s="3">
        <f>VLOOKUP($C466,'Team Fixtures'!$A$2:$Q$21,2,FALSE)</f>
        <v>0.52910052910052907</v>
      </c>
      <c r="AA466" s="3">
        <f>VLOOKUP($C466,'Team Fixtures'!$A$2:$Q$21,8,FALSE)</f>
        <v>1.4214641080312722E-2</v>
      </c>
      <c r="AB466" s="3">
        <f>VLOOKUP($C466,'Team Fixtures'!$A$2:$Q$21,9,FALSE)</f>
        <v>0.5148858880202164</v>
      </c>
      <c r="AC466" s="3" t="str">
        <f>VLOOKUP($C466,'Team Fixtures'!$A$2:$Q$21,10,FALSE)</f>
        <v>H</v>
      </c>
      <c r="AD466" s="22">
        <f t="shared" si="147"/>
        <v>5.2203438923758441</v>
      </c>
      <c r="AE466" s="5">
        <f t="shared" si="137"/>
        <v>0.1017539290364646</v>
      </c>
      <c r="AF466" s="20">
        <f t="shared" si="138"/>
        <v>5.4238517504487733</v>
      </c>
      <c r="AG466" s="3">
        <f>VLOOKUP($C466,'Team Fixtures'!$A$2:$Q$21,2,FALSE)</f>
        <v>0.52910052910052907</v>
      </c>
      <c r="AH466" s="3">
        <f>VLOOKUP($C466,'Team Fixtures'!$A$2:$Q$21,12,FALSE)</f>
        <v>0.87939146110891264</v>
      </c>
      <c r="AI466" s="3">
        <f>VLOOKUP($C466,'Team Fixtures'!$A$2:$Q$21,13,FALSE)</f>
        <v>-0.35029093200838357</v>
      </c>
      <c r="AJ466" s="3" t="str">
        <f>VLOOKUP($C466,'Team Fixtures'!$A$2:$Q$21,14,FALSE)</f>
        <v>H</v>
      </c>
      <c r="AK466" s="22">
        <f t="shared" si="148"/>
        <v>5.2004402034535877</v>
      </c>
      <c r="AL466" s="5">
        <f t="shared" si="139"/>
        <v>0.1012857544656353</v>
      </c>
      <c r="AM466" s="20">
        <f t="shared" si="140"/>
        <v>5.403011712384858</v>
      </c>
      <c r="AN466" s="3">
        <f>VLOOKUP($C466,'Team Fixtures'!$A$2:$Q$21,2,FALSE)</f>
        <v>0.52910052910052907</v>
      </c>
      <c r="AO466" s="3">
        <f>VLOOKUP($C466,'Team Fixtures'!$A$2:$Q$21,16,FALSE)</f>
        <v>0.82101806239737274</v>
      </c>
      <c r="AP466" s="3">
        <f>VLOOKUP($C466,'Team Fixtures'!$A$2:$Q$21,17,FALSE)</f>
        <v>-0.29191753329684367</v>
      </c>
      <c r="AQ466" s="3" t="str">
        <f>VLOOKUP($C466,'Team Fixtures'!$A$2:$V$21,18,FALSE)</f>
        <v>H</v>
      </c>
      <c r="AR466" s="22">
        <f t="shared" si="149"/>
        <v>5.201783103474015</v>
      </c>
      <c r="AS466" s="5">
        <f t="shared" si="141"/>
        <v>0.10131734215991578</v>
      </c>
      <c r="AT466" s="20">
        <f t="shared" si="142"/>
        <v>5.4044177877938466</v>
      </c>
      <c r="AU466" s="3">
        <f>VLOOKUP($C466,'Team Fixtures'!$A$2:$Q$21,2,FALSE)</f>
        <v>0.52910052910052907</v>
      </c>
      <c r="AV466" s="3">
        <f>VLOOKUP($C466,'Team Fixtures'!$A$2:$V$21,20,FALSE)</f>
        <v>5.6022408963585429E-2</v>
      </c>
      <c r="AW466" s="3">
        <f>VLOOKUP($C466,'Team Fixtures'!$A$2:$V$21,21,FALSE)</f>
        <v>0.47307812013694361</v>
      </c>
      <c r="AX466" s="3" t="str">
        <f>VLOOKUP($C466,'Team Fixtures'!$A$2:$V$21,22,FALSE)</f>
        <v>A</v>
      </c>
      <c r="AY466" s="22">
        <f t="shared" si="150"/>
        <v>4.5000817201240748</v>
      </c>
      <c r="AZ466" s="5">
        <f t="shared" si="151"/>
        <v>8.4811922220758493E-2</v>
      </c>
      <c r="BA466" s="20">
        <f t="shared" si="143"/>
        <v>4.669705564565592</v>
      </c>
      <c r="BB466" s="15">
        <f t="shared" si="144"/>
        <v>17.902219834136631</v>
      </c>
    </row>
    <row r="467" spans="1:54" x14ac:dyDescent="0.25">
      <c r="A467" t="str">
        <f>'Players Full'!CU467</f>
        <v>Kobbie Mainoo</v>
      </c>
      <c r="B467" t="str">
        <f>VLOOKUP(_xlfn.CONCAT('Players Full'!AK467,'Players Full'!BV467),'Players Summarised'!$A$1:$T$1000,20,0)</f>
        <v>MID</v>
      </c>
      <c r="C467" t="str">
        <f>VLOOKUP('Players Full'!CF467,Teams!$A$1:$G$21,6,0)</f>
        <v>Man Utd</v>
      </c>
      <c r="D467">
        <f>'Players Full'!BD467/10</f>
        <v>5</v>
      </c>
      <c r="E467" s="10">
        <f>IFERROR(VLOOKUP($A467,'Starting Lineups'!$A$2:$C$510,3,FALSE),0)</f>
        <v>0</v>
      </c>
      <c r="F467" s="5">
        <f>VLOOKUP(A467,'Score &amp; Assist'!$A$1:$G$2000,6,0)</f>
        <v>0.17316017316017315</v>
      </c>
      <c r="G467" s="5">
        <f t="shared" si="133"/>
        <v>0.01</v>
      </c>
      <c r="H467" s="5">
        <f t="shared" si="145"/>
        <v>0</v>
      </c>
      <c r="I467" s="5">
        <f>VLOOKUP(A467,'Score &amp; Assist'!$A$1:$G$2000,7,0)</f>
        <v>8.6580086580086577E-2</v>
      </c>
      <c r="J467" s="5">
        <f>VLOOKUP(A467,'Yellow Card'!$C$1:$E$987,3,0)</f>
        <v>0.23809523809523808</v>
      </c>
      <c r="K467" s="5">
        <f>VLOOKUP(C467,'Team Clean Sheet'!$C$2:$F$21,4,0)</f>
        <v>0.27659574468085107</v>
      </c>
      <c r="L467" s="5">
        <f>VLOOKUP(C467,'Team Total Goals'!$D$2:$N$21,10,0)</f>
        <v>0.375</v>
      </c>
      <c r="M467" s="5">
        <f>VLOOKUP(C467,'Team Total Goals'!$D$2:$N$21,11,0)</f>
        <v>5.6865464632454926E-2</v>
      </c>
      <c r="N467" s="5" t="e">
        <f>VLOOKUP(A467,'Goalkeeper Saves'!$D$2:$N$15,10,0)</f>
        <v>#N/A</v>
      </c>
      <c r="O467" s="5" t="e">
        <f>VLOOKUP(A467,'Goalkeeper Saves'!$D$2:$N$15,11,0)</f>
        <v>#N/A</v>
      </c>
      <c r="P467" s="5">
        <f>IF(B467="DEF",IFERROR(VLOOKUP(A467,'Defensive Contribution - DEF'!A465:H963,8,FALSE),'Defensive Contribution - DEF'!K$2),0)</f>
        <v>0</v>
      </c>
      <c r="Q467" s="5">
        <f>IF(B467="MID",IFERROR(VLOOKUP(A467,'Defensive Contribution - MID'!A$2:I$500,9,FALSE),'Defensive Contribution - MID'!L$2),0)</f>
        <v>0.37658809962845297</v>
      </c>
      <c r="R467" s="22">
        <f t="shared" si="146"/>
        <v>0</v>
      </c>
      <c r="S467" s="5">
        <f t="shared" si="134"/>
        <v>0</v>
      </c>
      <c r="T467" s="20">
        <f t="shared" si="135"/>
        <v>0</v>
      </c>
      <c r="U467" s="3">
        <f>VLOOKUP($C467,'Team Fixtures'!$A$2:$Q$21,2,FALSE)</f>
        <v>0.52910052910052907</v>
      </c>
      <c r="V467" s="3">
        <f>VLOOKUP($C467,'Team Fixtures'!$A$2:$Q$21,4,FALSE)</f>
        <v>6.3492063492063489E-2</v>
      </c>
      <c r="W467" s="3">
        <f>VLOOKUP($C467,'Team Fixtures'!$A$2:$Q$21,5,FALSE)</f>
        <v>0.46560846560846558</v>
      </c>
      <c r="X467" s="3" t="str">
        <f>VLOOKUP($C467,'Team Fixtures'!$A$2:$Q$21,6,FALSE)</f>
        <v>A</v>
      </c>
      <c r="Y467" s="25">
        <f t="shared" si="136"/>
        <v>0</v>
      </c>
      <c r="Z467" s="3">
        <f>VLOOKUP($C467,'Team Fixtures'!$A$2:$Q$21,2,FALSE)</f>
        <v>0.52910052910052907</v>
      </c>
      <c r="AA467" s="3">
        <f>VLOOKUP($C467,'Team Fixtures'!$A$2:$Q$21,8,FALSE)</f>
        <v>1.4214641080312722E-2</v>
      </c>
      <c r="AB467" s="3">
        <f>VLOOKUP($C467,'Team Fixtures'!$A$2:$Q$21,9,FALSE)</f>
        <v>0.5148858880202164</v>
      </c>
      <c r="AC467" s="3" t="str">
        <f>VLOOKUP($C467,'Team Fixtures'!$A$2:$Q$21,10,FALSE)</f>
        <v>H</v>
      </c>
      <c r="AD467" s="22">
        <f t="shared" si="147"/>
        <v>0</v>
      </c>
      <c r="AE467" s="5">
        <f t="shared" si="137"/>
        <v>0</v>
      </c>
      <c r="AF467" s="20">
        <f t="shared" si="138"/>
        <v>0</v>
      </c>
      <c r="AG467" s="3">
        <f>VLOOKUP($C467,'Team Fixtures'!$A$2:$Q$21,2,FALSE)</f>
        <v>0.52910052910052907</v>
      </c>
      <c r="AH467" s="3">
        <f>VLOOKUP($C467,'Team Fixtures'!$A$2:$Q$21,12,FALSE)</f>
        <v>0.87939146110891264</v>
      </c>
      <c r="AI467" s="3">
        <f>VLOOKUP($C467,'Team Fixtures'!$A$2:$Q$21,13,FALSE)</f>
        <v>-0.35029093200838357</v>
      </c>
      <c r="AJ467" s="3" t="str">
        <f>VLOOKUP($C467,'Team Fixtures'!$A$2:$Q$21,14,FALSE)</f>
        <v>H</v>
      </c>
      <c r="AK467" s="22">
        <f t="shared" si="148"/>
        <v>0</v>
      </c>
      <c r="AL467" s="5">
        <f t="shared" si="139"/>
        <v>0</v>
      </c>
      <c r="AM467" s="20">
        <f t="shared" si="140"/>
        <v>0</v>
      </c>
      <c r="AN467" s="3">
        <f>VLOOKUP($C467,'Team Fixtures'!$A$2:$Q$21,2,FALSE)</f>
        <v>0.52910052910052907</v>
      </c>
      <c r="AO467" s="3">
        <f>VLOOKUP($C467,'Team Fixtures'!$A$2:$Q$21,16,FALSE)</f>
        <v>0.82101806239737274</v>
      </c>
      <c r="AP467" s="3">
        <f>VLOOKUP($C467,'Team Fixtures'!$A$2:$Q$21,17,FALSE)</f>
        <v>-0.29191753329684367</v>
      </c>
      <c r="AQ467" s="3" t="str">
        <f>VLOOKUP($C467,'Team Fixtures'!$A$2:$V$21,18,FALSE)</f>
        <v>H</v>
      </c>
      <c r="AR467" s="22">
        <f t="shared" si="149"/>
        <v>0</v>
      </c>
      <c r="AS467" s="5">
        <f t="shared" si="141"/>
        <v>0</v>
      </c>
      <c r="AT467" s="20">
        <f t="shared" si="142"/>
        <v>0</v>
      </c>
      <c r="AU467" s="3">
        <f>VLOOKUP($C467,'Team Fixtures'!$A$2:$Q$21,2,FALSE)</f>
        <v>0.52910052910052907</v>
      </c>
      <c r="AV467" s="3">
        <f>VLOOKUP($C467,'Team Fixtures'!$A$2:$V$21,20,FALSE)</f>
        <v>5.6022408963585429E-2</v>
      </c>
      <c r="AW467" s="3">
        <f>VLOOKUP($C467,'Team Fixtures'!$A$2:$V$21,21,FALSE)</f>
        <v>0.47307812013694361</v>
      </c>
      <c r="AX467" s="3" t="str">
        <f>VLOOKUP($C467,'Team Fixtures'!$A$2:$V$21,22,FALSE)</f>
        <v>A</v>
      </c>
      <c r="AY467" s="22">
        <f t="shared" si="150"/>
        <v>0</v>
      </c>
      <c r="AZ467" s="5">
        <f t="shared" si="151"/>
        <v>0</v>
      </c>
      <c r="BA467" s="20">
        <f t="shared" si="143"/>
        <v>0</v>
      </c>
      <c r="BB467" s="15">
        <f t="shared" si="144"/>
        <v>0</v>
      </c>
    </row>
    <row r="468" spans="1:54" x14ac:dyDescent="0.25">
      <c r="A468" t="str">
        <f>'Players Full'!CU468</f>
        <v>Manuel Ugarte</v>
      </c>
      <c r="B468" t="str">
        <f>VLOOKUP(_xlfn.CONCAT('Players Full'!AK468,'Players Full'!BV468),'Players Summarised'!$A$1:$T$1000,20,0)</f>
        <v>MID</v>
      </c>
      <c r="C468" t="str">
        <f>VLOOKUP('Players Full'!CF468,Teams!$A$1:$G$21,6,0)</f>
        <v>Man Utd</v>
      </c>
      <c r="D468">
        <f>'Players Full'!BD468/10</f>
        <v>5</v>
      </c>
      <c r="E468" s="10">
        <f>IFERROR(VLOOKUP($A468,'Starting Lineups'!$A$2:$C$510,3,FALSE),0)</f>
        <v>1</v>
      </c>
      <c r="F468" s="5">
        <f>VLOOKUP(A468,'Score &amp; Assist'!$A$1:$G$2000,6,0)</f>
        <v>0.10025062656641603</v>
      </c>
      <c r="G468" s="5">
        <f t="shared" si="133"/>
        <v>0.01</v>
      </c>
      <c r="H468" s="5">
        <f t="shared" si="145"/>
        <v>0</v>
      </c>
      <c r="I468" s="5">
        <f>VLOOKUP(A468,'Score &amp; Assist'!$A$1:$G$2000,7,0)</f>
        <v>8.6580086580086577E-2</v>
      </c>
      <c r="J468" s="5">
        <f>VLOOKUP(A468,'Yellow Card'!$C$1:$E$987,3,0)</f>
        <v>0.27210884353741494</v>
      </c>
      <c r="K468" s="5">
        <f>VLOOKUP(C468,'Team Clean Sheet'!$C$2:$F$21,4,0)</f>
        <v>0.27659574468085107</v>
      </c>
      <c r="L468" s="5">
        <f>VLOOKUP(C468,'Team Total Goals'!$D$2:$N$21,10,0)</f>
        <v>0.375</v>
      </c>
      <c r="M468" s="5">
        <f>VLOOKUP(C468,'Team Total Goals'!$D$2:$N$21,11,0)</f>
        <v>5.6865464632454926E-2</v>
      </c>
      <c r="N468" s="5" t="e">
        <f>VLOOKUP(A468,'Goalkeeper Saves'!$D$2:$N$15,10,0)</f>
        <v>#N/A</v>
      </c>
      <c r="O468" s="5" t="e">
        <f>VLOOKUP(A468,'Goalkeeper Saves'!$D$2:$N$15,11,0)</f>
        <v>#N/A</v>
      </c>
      <c r="P468" s="5">
        <f>IF(B468="DEF",IFERROR(VLOOKUP(A468,'Defensive Contribution - DEF'!A466:H964,8,FALSE),'Defensive Contribution - DEF'!K$2),0)</f>
        <v>0</v>
      </c>
      <c r="Q468" s="5">
        <f>IF(B468="MID",IFERROR(VLOOKUP(A468,'Defensive Contribution - MID'!A$2:I$500,9,FALSE),'Defensive Contribution - MID'!L$2),0)</f>
        <v>0.3857500506789166</v>
      </c>
      <c r="R468" s="22">
        <f t="shared" si="146"/>
        <v>3.5869803950736094</v>
      </c>
      <c r="S468" s="5">
        <f t="shared" si="134"/>
        <v>6.3333952852921441E-2</v>
      </c>
      <c r="T468" s="20">
        <f t="shared" si="135"/>
        <v>3.7136483007794525</v>
      </c>
      <c r="U468" s="3">
        <f>VLOOKUP($C468,'Team Fixtures'!$A$2:$Q$21,2,FALSE)</f>
        <v>0.52910052910052907</v>
      </c>
      <c r="V468" s="3">
        <f>VLOOKUP($C468,'Team Fixtures'!$A$2:$Q$21,4,FALSE)</f>
        <v>6.3492063492063489E-2</v>
      </c>
      <c r="W468" s="3">
        <f>VLOOKUP($C468,'Team Fixtures'!$A$2:$Q$21,5,FALSE)</f>
        <v>0.46560846560846558</v>
      </c>
      <c r="X468" s="3" t="str">
        <f>VLOOKUP($C468,'Team Fixtures'!$A$2:$Q$21,6,FALSE)</f>
        <v>A</v>
      </c>
      <c r="Y468" s="25">
        <f t="shared" si="136"/>
        <v>1.2225387346292782</v>
      </c>
      <c r="Z468" s="3">
        <f>VLOOKUP($C468,'Team Fixtures'!$A$2:$Q$21,2,FALSE)</f>
        <v>0.52910052910052907</v>
      </c>
      <c r="AA468" s="3">
        <f>VLOOKUP($C468,'Team Fixtures'!$A$2:$Q$21,8,FALSE)</f>
        <v>1.4214641080312722E-2</v>
      </c>
      <c r="AB468" s="3">
        <f>VLOOKUP($C468,'Team Fixtures'!$A$2:$Q$21,9,FALSE)</f>
        <v>0.5148858880202164</v>
      </c>
      <c r="AC468" s="3" t="str">
        <f>VLOOKUP($C468,'Team Fixtures'!$A$2:$Q$21,10,FALSE)</f>
        <v>H</v>
      </c>
      <c r="AD468" s="22">
        <f t="shared" si="147"/>
        <v>4.1612547149793571</v>
      </c>
      <c r="AE468" s="5">
        <f t="shared" si="137"/>
        <v>7.6842033405744442E-2</v>
      </c>
      <c r="AF468" s="20">
        <f t="shared" si="138"/>
        <v>4.314938781790846</v>
      </c>
      <c r="AG468" s="3">
        <f>VLOOKUP($C468,'Team Fixtures'!$A$2:$Q$21,2,FALSE)</f>
        <v>0.52910052910052907</v>
      </c>
      <c r="AH468" s="3">
        <f>VLOOKUP($C468,'Team Fixtures'!$A$2:$Q$21,12,FALSE)</f>
        <v>0.87939146110891264</v>
      </c>
      <c r="AI468" s="3">
        <f>VLOOKUP($C468,'Team Fixtures'!$A$2:$Q$21,13,FALSE)</f>
        <v>-0.35029093200838357</v>
      </c>
      <c r="AJ468" s="3" t="str">
        <f>VLOOKUP($C468,'Team Fixtures'!$A$2:$Q$21,14,FALSE)</f>
        <v>H</v>
      </c>
      <c r="AK468" s="22">
        <f t="shared" si="148"/>
        <v>4.1453890323575315</v>
      </c>
      <c r="AL468" s="5">
        <f t="shared" si="139"/>
        <v>7.6468840819113856E-2</v>
      </c>
      <c r="AM468" s="20">
        <f t="shared" si="140"/>
        <v>4.2983267139957588</v>
      </c>
      <c r="AN468" s="3">
        <f>VLOOKUP($C468,'Team Fixtures'!$A$2:$Q$21,2,FALSE)</f>
        <v>0.52910052910052907</v>
      </c>
      <c r="AO468" s="3">
        <f>VLOOKUP($C468,'Team Fixtures'!$A$2:$Q$21,16,FALSE)</f>
        <v>0.82101806239737274</v>
      </c>
      <c r="AP468" s="3">
        <f>VLOOKUP($C468,'Team Fixtures'!$A$2:$Q$21,17,FALSE)</f>
        <v>-0.29191753329684367</v>
      </c>
      <c r="AQ468" s="3" t="str">
        <f>VLOOKUP($C468,'Team Fixtures'!$A$2:$V$21,18,FALSE)</f>
        <v>H</v>
      </c>
      <c r="AR468" s="22">
        <f t="shared" si="149"/>
        <v>4.1464594884724839</v>
      </c>
      <c r="AS468" s="5">
        <f t="shared" si="141"/>
        <v>7.6494020087849765E-2</v>
      </c>
      <c r="AT468" s="20">
        <f t="shared" si="142"/>
        <v>4.2994475286481837</v>
      </c>
      <c r="AU468" s="3">
        <f>VLOOKUP($C468,'Team Fixtures'!$A$2:$Q$21,2,FALSE)</f>
        <v>0.52910052910052907</v>
      </c>
      <c r="AV468" s="3">
        <f>VLOOKUP($C468,'Team Fixtures'!$A$2:$V$21,20,FALSE)</f>
        <v>5.6022408963585429E-2</v>
      </c>
      <c r="AW468" s="3">
        <f>VLOOKUP($C468,'Team Fixtures'!$A$2:$V$21,21,FALSE)</f>
        <v>0.47307812013694361</v>
      </c>
      <c r="AX468" s="3" t="str">
        <f>VLOOKUP($C468,'Team Fixtures'!$A$2:$V$21,22,FALSE)</f>
        <v>A</v>
      </c>
      <c r="AY468" s="22">
        <f t="shared" si="150"/>
        <v>3.5871173742035394</v>
      </c>
      <c r="AZ468" s="5">
        <f t="shared" si="151"/>
        <v>6.3337174876015659E-2</v>
      </c>
      <c r="BA468" s="20">
        <f t="shared" si="143"/>
        <v>3.7137917239555707</v>
      </c>
      <c r="BB468" s="15">
        <f t="shared" si="144"/>
        <v>14.24038779543743</v>
      </c>
    </row>
    <row r="469" spans="1:54" x14ac:dyDescent="0.25">
      <c r="A469" t="str">
        <f>'Players Full'!CU469</f>
        <v>Toby Collyer</v>
      </c>
      <c r="B469" t="str">
        <f>VLOOKUP(_xlfn.CONCAT('Players Full'!AK469,'Players Full'!BV469),'Players Summarised'!$A$1:$T$1000,20,0)</f>
        <v>MID</v>
      </c>
      <c r="C469" t="str">
        <f>VLOOKUP('Players Full'!CF469,Teams!$A$1:$G$21,6,0)</f>
        <v>Man Utd</v>
      </c>
      <c r="D469">
        <f>'Players Full'!BD469/10</f>
        <v>4.5</v>
      </c>
      <c r="E469" s="10">
        <f>IFERROR(VLOOKUP($A469,'Starting Lineups'!$A$2:$C$510,3,FALSE),0)</f>
        <v>0</v>
      </c>
      <c r="F469" s="5" t="e">
        <f>VLOOKUP(A469,'Score &amp; Assist'!$A$1:$G$2000,6,0)</f>
        <v>#N/A</v>
      </c>
      <c r="G469" s="5" t="e">
        <f t="shared" si="133"/>
        <v>#N/A</v>
      </c>
      <c r="H469" s="5" t="e">
        <f t="shared" si="145"/>
        <v>#N/A</v>
      </c>
      <c r="I469" s="5" t="e">
        <f>VLOOKUP(A469,'Score &amp; Assist'!$A$1:$G$2000,7,0)</f>
        <v>#N/A</v>
      </c>
      <c r="J469" s="5" t="e">
        <f>VLOOKUP(A469,'Yellow Card'!$C$1:$E$987,3,0)</f>
        <v>#N/A</v>
      </c>
      <c r="K469" s="5">
        <f>VLOOKUP(C469,'Team Clean Sheet'!$C$2:$F$21,4,0)</f>
        <v>0.27659574468085107</v>
      </c>
      <c r="L469" s="5">
        <f>VLOOKUP(C469,'Team Total Goals'!$D$2:$N$21,10,0)</f>
        <v>0.375</v>
      </c>
      <c r="M469" s="5">
        <f>VLOOKUP(C469,'Team Total Goals'!$D$2:$N$21,11,0)</f>
        <v>5.6865464632454926E-2</v>
      </c>
      <c r="N469" s="5" t="e">
        <f>VLOOKUP(A469,'Goalkeeper Saves'!$D$2:$N$15,10,0)</f>
        <v>#N/A</v>
      </c>
      <c r="O469" s="5" t="e">
        <f>VLOOKUP(A469,'Goalkeeper Saves'!$D$2:$N$15,11,0)</f>
        <v>#N/A</v>
      </c>
      <c r="P469" s="5">
        <f>IF(B469="DEF",IFERROR(VLOOKUP(A469,'Defensive Contribution - DEF'!A467:H965,8,FALSE),'Defensive Contribution - DEF'!K$2),0)</f>
        <v>0</v>
      </c>
      <c r="Q469" s="5">
        <f>IF(B469="MID",IFERROR(VLOOKUP(A469,'Defensive Contribution - MID'!A$2:I$500,9,FALSE),'Defensive Contribution - MID'!L$2),0)</f>
        <v>0.82725216313640093</v>
      </c>
      <c r="R469" s="22">
        <f t="shared" si="146"/>
        <v>0</v>
      </c>
      <c r="S469" s="5">
        <f t="shared" si="134"/>
        <v>0</v>
      </c>
      <c r="T469" s="20">
        <f t="shared" si="135"/>
        <v>0</v>
      </c>
      <c r="U469" s="3">
        <f>VLOOKUP($C469,'Team Fixtures'!$A$2:$Q$21,2,FALSE)</f>
        <v>0.52910052910052907</v>
      </c>
      <c r="V469" s="3">
        <f>VLOOKUP($C469,'Team Fixtures'!$A$2:$Q$21,4,FALSE)</f>
        <v>6.3492063492063489E-2</v>
      </c>
      <c r="W469" s="3">
        <f>VLOOKUP($C469,'Team Fixtures'!$A$2:$Q$21,5,FALSE)</f>
        <v>0.46560846560846558</v>
      </c>
      <c r="X469" s="3" t="str">
        <f>VLOOKUP($C469,'Team Fixtures'!$A$2:$Q$21,6,FALSE)</f>
        <v>A</v>
      </c>
      <c r="Y469" s="25">
        <f t="shared" si="136"/>
        <v>0</v>
      </c>
      <c r="Z469" s="3">
        <f>VLOOKUP($C469,'Team Fixtures'!$A$2:$Q$21,2,FALSE)</f>
        <v>0.52910052910052907</v>
      </c>
      <c r="AA469" s="3">
        <f>VLOOKUP($C469,'Team Fixtures'!$A$2:$Q$21,8,FALSE)</f>
        <v>1.4214641080312722E-2</v>
      </c>
      <c r="AB469" s="3">
        <f>VLOOKUP($C469,'Team Fixtures'!$A$2:$Q$21,9,FALSE)</f>
        <v>0.5148858880202164</v>
      </c>
      <c r="AC469" s="3" t="str">
        <f>VLOOKUP($C469,'Team Fixtures'!$A$2:$Q$21,10,FALSE)</f>
        <v>H</v>
      </c>
      <c r="AD469" s="22">
        <f t="shared" si="147"/>
        <v>0</v>
      </c>
      <c r="AE469" s="5">
        <f t="shared" si="137"/>
        <v>0</v>
      </c>
      <c r="AF469" s="20">
        <f t="shared" si="138"/>
        <v>0</v>
      </c>
      <c r="AG469" s="3">
        <f>VLOOKUP($C469,'Team Fixtures'!$A$2:$Q$21,2,FALSE)</f>
        <v>0.52910052910052907</v>
      </c>
      <c r="AH469" s="3">
        <f>VLOOKUP($C469,'Team Fixtures'!$A$2:$Q$21,12,FALSE)</f>
        <v>0.87939146110891264</v>
      </c>
      <c r="AI469" s="3">
        <f>VLOOKUP($C469,'Team Fixtures'!$A$2:$Q$21,13,FALSE)</f>
        <v>-0.35029093200838357</v>
      </c>
      <c r="AJ469" s="3" t="str">
        <f>VLOOKUP($C469,'Team Fixtures'!$A$2:$Q$21,14,FALSE)</f>
        <v>H</v>
      </c>
      <c r="AK469" s="22">
        <f t="shared" si="148"/>
        <v>0</v>
      </c>
      <c r="AL469" s="5">
        <f t="shared" si="139"/>
        <v>0</v>
      </c>
      <c r="AM469" s="20">
        <f t="shared" si="140"/>
        <v>0</v>
      </c>
      <c r="AN469" s="3">
        <f>VLOOKUP($C469,'Team Fixtures'!$A$2:$Q$21,2,FALSE)</f>
        <v>0.52910052910052907</v>
      </c>
      <c r="AO469" s="3">
        <f>VLOOKUP($C469,'Team Fixtures'!$A$2:$Q$21,16,FALSE)</f>
        <v>0.82101806239737274</v>
      </c>
      <c r="AP469" s="3">
        <f>VLOOKUP($C469,'Team Fixtures'!$A$2:$Q$21,17,FALSE)</f>
        <v>-0.29191753329684367</v>
      </c>
      <c r="AQ469" s="3" t="str">
        <f>VLOOKUP($C469,'Team Fixtures'!$A$2:$V$21,18,FALSE)</f>
        <v>H</v>
      </c>
      <c r="AR469" s="22">
        <f t="shared" si="149"/>
        <v>0</v>
      </c>
      <c r="AS469" s="5">
        <f t="shared" si="141"/>
        <v>0</v>
      </c>
      <c r="AT469" s="20">
        <f t="shared" si="142"/>
        <v>0</v>
      </c>
      <c r="AU469" s="3">
        <f>VLOOKUP($C469,'Team Fixtures'!$A$2:$Q$21,2,FALSE)</f>
        <v>0.52910052910052907</v>
      </c>
      <c r="AV469" s="3">
        <f>VLOOKUP($C469,'Team Fixtures'!$A$2:$V$21,20,FALSE)</f>
        <v>5.6022408963585429E-2</v>
      </c>
      <c r="AW469" s="3">
        <f>VLOOKUP($C469,'Team Fixtures'!$A$2:$V$21,21,FALSE)</f>
        <v>0.47307812013694361</v>
      </c>
      <c r="AX469" s="3" t="str">
        <f>VLOOKUP($C469,'Team Fixtures'!$A$2:$V$21,22,FALSE)</f>
        <v>A</v>
      </c>
      <c r="AY469" s="22">
        <f t="shared" si="150"/>
        <v>0</v>
      </c>
      <c r="AZ469" s="5">
        <f t="shared" si="151"/>
        <v>0</v>
      </c>
      <c r="BA469" s="20">
        <f t="shared" si="143"/>
        <v>0</v>
      </c>
      <c r="BB469" s="15">
        <f t="shared" si="144"/>
        <v>0</v>
      </c>
    </row>
    <row r="470" spans="1:54" x14ac:dyDescent="0.25">
      <c r="A470" t="str">
        <f>'Players Full'!CU470</f>
        <v>Jayce Fitzgerald</v>
      </c>
      <c r="B470" t="str">
        <f>VLOOKUP(_xlfn.CONCAT('Players Full'!AK470,'Players Full'!BV470),'Players Summarised'!$A$1:$T$1000,20,0)</f>
        <v>MID</v>
      </c>
      <c r="C470" t="str">
        <f>VLOOKUP('Players Full'!CF470,Teams!$A$1:$G$21,6,0)</f>
        <v>Man Utd</v>
      </c>
      <c r="D470">
        <f>'Players Full'!BD470/10</f>
        <v>4.5</v>
      </c>
      <c r="E470" s="10">
        <f>IFERROR(VLOOKUP($A470,'Starting Lineups'!$A$2:$C$510,3,FALSE),0)</f>
        <v>0</v>
      </c>
      <c r="F470" s="5" t="e">
        <f>VLOOKUP(A470,'Score &amp; Assist'!$A$1:$G$2000,6,0)</f>
        <v>#N/A</v>
      </c>
      <c r="G470" s="5" t="e">
        <f t="shared" si="133"/>
        <v>#N/A</v>
      </c>
      <c r="H470" s="5" t="e">
        <f t="shared" si="145"/>
        <v>#N/A</v>
      </c>
      <c r="I470" s="5" t="e">
        <f>VLOOKUP(A470,'Score &amp; Assist'!$A$1:$G$2000,7,0)</f>
        <v>#N/A</v>
      </c>
      <c r="J470" s="5" t="e">
        <f>VLOOKUP(A470,'Yellow Card'!$C$1:$E$987,3,0)</f>
        <v>#N/A</v>
      </c>
      <c r="K470" s="5">
        <f>VLOOKUP(C470,'Team Clean Sheet'!$C$2:$F$21,4,0)</f>
        <v>0.27659574468085107</v>
      </c>
      <c r="L470" s="5">
        <f>VLOOKUP(C470,'Team Total Goals'!$D$2:$N$21,10,0)</f>
        <v>0.375</v>
      </c>
      <c r="M470" s="5">
        <f>VLOOKUP(C470,'Team Total Goals'!$D$2:$N$21,11,0)</f>
        <v>5.6865464632454926E-2</v>
      </c>
      <c r="N470" s="5" t="e">
        <f>VLOOKUP(A470,'Goalkeeper Saves'!$D$2:$N$15,10,0)</f>
        <v>#N/A</v>
      </c>
      <c r="O470" s="5" t="e">
        <f>VLOOKUP(A470,'Goalkeeper Saves'!$D$2:$N$15,11,0)</f>
        <v>#N/A</v>
      </c>
      <c r="P470" s="5">
        <f>IF(B470="DEF",IFERROR(VLOOKUP(A470,'Defensive Contribution - DEF'!A468:H966,8,FALSE),'Defensive Contribution - DEF'!K$2),0)</f>
        <v>0</v>
      </c>
      <c r="Q470" s="5">
        <f>IF(B470="MID",IFERROR(VLOOKUP(A470,'Defensive Contribution - MID'!A$2:I$500,9,FALSE),'Defensive Contribution - MID'!L$2),0)</f>
        <v>0.3857500506789166</v>
      </c>
      <c r="R470" s="22">
        <f t="shared" si="146"/>
        <v>0</v>
      </c>
      <c r="S470" s="5">
        <f t="shared" si="134"/>
        <v>0</v>
      </c>
      <c r="T470" s="20">
        <f t="shared" si="135"/>
        <v>0</v>
      </c>
      <c r="U470" s="3">
        <f>VLOOKUP($C470,'Team Fixtures'!$A$2:$Q$21,2,FALSE)</f>
        <v>0.52910052910052907</v>
      </c>
      <c r="V470" s="3">
        <f>VLOOKUP($C470,'Team Fixtures'!$A$2:$Q$21,4,FALSE)</f>
        <v>6.3492063492063489E-2</v>
      </c>
      <c r="W470" s="3">
        <f>VLOOKUP($C470,'Team Fixtures'!$A$2:$Q$21,5,FALSE)</f>
        <v>0.46560846560846558</v>
      </c>
      <c r="X470" s="3" t="str">
        <f>VLOOKUP($C470,'Team Fixtures'!$A$2:$Q$21,6,FALSE)</f>
        <v>A</v>
      </c>
      <c r="Y470" s="25">
        <f t="shared" si="136"/>
        <v>0</v>
      </c>
      <c r="Z470" s="3">
        <f>VLOOKUP($C470,'Team Fixtures'!$A$2:$Q$21,2,FALSE)</f>
        <v>0.52910052910052907</v>
      </c>
      <c r="AA470" s="3">
        <f>VLOOKUP($C470,'Team Fixtures'!$A$2:$Q$21,8,FALSE)</f>
        <v>1.4214641080312722E-2</v>
      </c>
      <c r="AB470" s="3">
        <f>VLOOKUP($C470,'Team Fixtures'!$A$2:$Q$21,9,FALSE)</f>
        <v>0.5148858880202164</v>
      </c>
      <c r="AC470" s="3" t="str">
        <f>VLOOKUP($C470,'Team Fixtures'!$A$2:$Q$21,10,FALSE)</f>
        <v>H</v>
      </c>
      <c r="AD470" s="22">
        <f t="shared" si="147"/>
        <v>0</v>
      </c>
      <c r="AE470" s="5">
        <f t="shared" si="137"/>
        <v>0</v>
      </c>
      <c r="AF470" s="20">
        <f t="shared" si="138"/>
        <v>0</v>
      </c>
      <c r="AG470" s="3">
        <f>VLOOKUP($C470,'Team Fixtures'!$A$2:$Q$21,2,FALSE)</f>
        <v>0.52910052910052907</v>
      </c>
      <c r="AH470" s="3">
        <f>VLOOKUP($C470,'Team Fixtures'!$A$2:$Q$21,12,FALSE)</f>
        <v>0.87939146110891264</v>
      </c>
      <c r="AI470" s="3">
        <f>VLOOKUP($C470,'Team Fixtures'!$A$2:$Q$21,13,FALSE)</f>
        <v>-0.35029093200838357</v>
      </c>
      <c r="AJ470" s="3" t="str">
        <f>VLOOKUP($C470,'Team Fixtures'!$A$2:$Q$21,14,FALSE)</f>
        <v>H</v>
      </c>
      <c r="AK470" s="22">
        <f t="shared" si="148"/>
        <v>0</v>
      </c>
      <c r="AL470" s="5">
        <f t="shared" si="139"/>
        <v>0</v>
      </c>
      <c r="AM470" s="20">
        <f t="shared" si="140"/>
        <v>0</v>
      </c>
      <c r="AN470" s="3">
        <f>VLOOKUP($C470,'Team Fixtures'!$A$2:$Q$21,2,FALSE)</f>
        <v>0.52910052910052907</v>
      </c>
      <c r="AO470" s="3">
        <f>VLOOKUP($C470,'Team Fixtures'!$A$2:$Q$21,16,FALSE)</f>
        <v>0.82101806239737274</v>
      </c>
      <c r="AP470" s="3">
        <f>VLOOKUP($C470,'Team Fixtures'!$A$2:$Q$21,17,FALSE)</f>
        <v>-0.29191753329684367</v>
      </c>
      <c r="AQ470" s="3" t="str">
        <f>VLOOKUP($C470,'Team Fixtures'!$A$2:$V$21,18,FALSE)</f>
        <v>H</v>
      </c>
      <c r="AR470" s="22">
        <f t="shared" si="149"/>
        <v>0</v>
      </c>
      <c r="AS470" s="5">
        <f t="shared" si="141"/>
        <v>0</v>
      </c>
      <c r="AT470" s="20">
        <f t="shared" si="142"/>
        <v>0</v>
      </c>
      <c r="AU470" s="3">
        <f>VLOOKUP($C470,'Team Fixtures'!$A$2:$Q$21,2,FALSE)</f>
        <v>0.52910052910052907</v>
      </c>
      <c r="AV470" s="3">
        <f>VLOOKUP($C470,'Team Fixtures'!$A$2:$V$21,20,FALSE)</f>
        <v>5.6022408963585429E-2</v>
      </c>
      <c r="AW470" s="3">
        <f>VLOOKUP($C470,'Team Fixtures'!$A$2:$V$21,21,FALSE)</f>
        <v>0.47307812013694361</v>
      </c>
      <c r="AX470" s="3" t="str">
        <f>VLOOKUP($C470,'Team Fixtures'!$A$2:$V$21,22,FALSE)</f>
        <v>A</v>
      </c>
      <c r="AY470" s="22">
        <f t="shared" si="150"/>
        <v>0</v>
      </c>
      <c r="AZ470" s="5">
        <f t="shared" si="151"/>
        <v>0</v>
      </c>
      <c r="BA470" s="20">
        <f t="shared" si="143"/>
        <v>0</v>
      </c>
      <c r="BB470" s="15">
        <f t="shared" si="144"/>
        <v>0</v>
      </c>
    </row>
    <row r="471" spans="1:54" x14ac:dyDescent="0.25">
      <c r="A471" t="str">
        <f>'Players Full'!CU471</f>
        <v>Jack Fletcher</v>
      </c>
      <c r="B471" t="str">
        <f>VLOOKUP(_xlfn.CONCAT('Players Full'!AK471,'Players Full'!BV471),'Players Summarised'!$A$1:$T$1000,20,0)</f>
        <v>MID</v>
      </c>
      <c r="C471" t="str">
        <f>VLOOKUP('Players Full'!CF471,Teams!$A$1:$G$21,6,0)</f>
        <v>Man Utd</v>
      </c>
      <c r="D471">
        <f>'Players Full'!BD471/10</f>
        <v>4.5</v>
      </c>
      <c r="E471" s="10">
        <f>IFERROR(VLOOKUP($A471,'Starting Lineups'!$A$2:$C$510,3,FALSE),0)</f>
        <v>0</v>
      </c>
      <c r="F471" s="5">
        <f>VLOOKUP(A471,'Score &amp; Assist'!$A$1:$G$2000,6,0)</f>
        <v>0.13605442176870747</v>
      </c>
      <c r="G471" s="5">
        <f t="shared" si="133"/>
        <v>0.01</v>
      </c>
      <c r="H471" s="5">
        <f t="shared" si="145"/>
        <v>0</v>
      </c>
      <c r="I471" s="5">
        <f>VLOOKUP(A471,'Score &amp; Assist'!$A$1:$G$2000,7,0)</f>
        <v>6.3492063492063489E-2</v>
      </c>
      <c r="J471" s="5">
        <f>VLOOKUP(A471,'Yellow Card'!$C$1:$E$987,3,0)</f>
        <v>0.11904761904761904</v>
      </c>
      <c r="K471" s="5">
        <f>VLOOKUP(C471,'Team Clean Sheet'!$C$2:$F$21,4,0)</f>
        <v>0.27659574468085107</v>
      </c>
      <c r="L471" s="5">
        <f>VLOOKUP(C471,'Team Total Goals'!$D$2:$N$21,10,0)</f>
        <v>0.375</v>
      </c>
      <c r="M471" s="5">
        <f>VLOOKUP(C471,'Team Total Goals'!$D$2:$N$21,11,0)</f>
        <v>5.6865464632454926E-2</v>
      </c>
      <c r="N471" s="5" t="e">
        <f>VLOOKUP(A471,'Goalkeeper Saves'!$D$2:$N$15,10,0)</f>
        <v>#N/A</v>
      </c>
      <c r="O471" s="5" t="e">
        <f>VLOOKUP(A471,'Goalkeeper Saves'!$D$2:$N$15,11,0)</f>
        <v>#N/A</v>
      </c>
      <c r="P471" s="5">
        <f>IF(B471="DEF",IFERROR(VLOOKUP(A471,'Defensive Contribution - DEF'!A469:H967,8,FALSE),'Defensive Contribution - DEF'!K$2),0)</f>
        <v>0</v>
      </c>
      <c r="Q471" s="5">
        <f>IF(B471="MID",IFERROR(VLOOKUP(A471,'Defensive Contribution - MID'!A$2:I$500,9,FALSE),'Defensive Contribution - MID'!L$2),0)</f>
        <v>0.3857500506789166</v>
      </c>
      <c r="R471" s="22">
        <f t="shared" si="146"/>
        <v>0</v>
      </c>
      <c r="S471" s="5">
        <f t="shared" si="134"/>
        <v>0</v>
      </c>
      <c r="T471" s="20">
        <f t="shared" si="135"/>
        <v>0</v>
      </c>
      <c r="U471" s="3">
        <f>VLOOKUP($C471,'Team Fixtures'!$A$2:$Q$21,2,FALSE)</f>
        <v>0.52910052910052907</v>
      </c>
      <c r="V471" s="3">
        <f>VLOOKUP($C471,'Team Fixtures'!$A$2:$Q$21,4,FALSE)</f>
        <v>6.3492063492063489E-2</v>
      </c>
      <c r="W471" s="3">
        <f>VLOOKUP($C471,'Team Fixtures'!$A$2:$Q$21,5,FALSE)</f>
        <v>0.46560846560846558</v>
      </c>
      <c r="X471" s="3" t="str">
        <f>VLOOKUP($C471,'Team Fixtures'!$A$2:$Q$21,6,FALSE)</f>
        <v>A</v>
      </c>
      <c r="Y471" s="25">
        <f t="shared" si="136"/>
        <v>0</v>
      </c>
      <c r="Z471" s="3">
        <f>VLOOKUP($C471,'Team Fixtures'!$A$2:$Q$21,2,FALSE)</f>
        <v>0.52910052910052907</v>
      </c>
      <c r="AA471" s="3">
        <f>VLOOKUP($C471,'Team Fixtures'!$A$2:$Q$21,8,FALSE)</f>
        <v>1.4214641080312722E-2</v>
      </c>
      <c r="AB471" s="3">
        <f>VLOOKUP($C471,'Team Fixtures'!$A$2:$Q$21,9,FALSE)</f>
        <v>0.5148858880202164</v>
      </c>
      <c r="AC471" s="3" t="str">
        <f>VLOOKUP($C471,'Team Fixtures'!$A$2:$Q$21,10,FALSE)</f>
        <v>H</v>
      </c>
      <c r="AD471" s="22">
        <f t="shared" si="147"/>
        <v>0</v>
      </c>
      <c r="AE471" s="5">
        <f t="shared" si="137"/>
        <v>0</v>
      </c>
      <c r="AF471" s="20">
        <f t="shared" si="138"/>
        <v>0</v>
      </c>
      <c r="AG471" s="3">
        <f>VLOOKUP($C471,'Team Fixtures'!$A$2:$Q$21,2,FALSE)</f>
        <v>0.52910052910052907</v>
      </c>
      <c r="AH471" s="3">
        <f>VLOOKUP($C471,'Team Fixtures'!$A$2:$Q$21,12,FALSE)</f>
        <v>0.87939146110891264</v>
      </c>
      <c r="AI471" s="3">
        <f>VLOOKUP($C471,'Team Fixtures'!$A$2:$Q$21,13,FALSE)</f>
        <v>-0.35029093200838357</v>
      </c>
      <c r="AJ471" s="3" t="str">
        <f>VLOOKUP($C471,'Team Fixtures'!$A$2:$Q$21,14,FALSE)</f>
        <v>H</v>
      </c>
      <c r="AK471" s="22">
        <f t="shared" si="148"/>
        <v>0</v>
      </c>
      <c r="AL471" s="5">
        <f t="shared" si="139"/>
        <v>0</v>
      </c>
      <c r="AM471" s="20">
        <f t="shared" si="140"/>
        <v>0</v>
      </c>
      <c r="AN471" s="3">
        <f>VLOOKUP($C471,'Team Fixtures'!$A$2:$Q$21,2,FALSE)</f>
        <v>0.52910052910052907</v>
      </c>
      <c r="AO471" s="3">
        <f>VLOOKUP($C471,'Team Fixtures'!$A$2:$Q$21,16,FALSE)</f>
        <v>0.82101806239737274</v>
      </c>
      <c r="AP471" s="3">
        <f>VLOOKUP($C471,'Team Fixtures'!$A$2:$Q$21,17,FALSE)</f>
        <v>-0.29191753329684367</v>
      </c>
      <c r="AQ471" s="3" t="str">
        <f>VLOOKUP($C471,'Team Fixtures'!$A$2:$V$21,18,FALSE)</f>
        <v>H</v>
      </c>
      <c r="AR471" s="22">
        <f t="shared" si="149"/>
        <v>0</v>
      </c>
      <c r="AS471" s="5">
        <f t="shared" si="141"/>
        <v>0</v>
      </c>
      <c r="AT471" s="20">
        <f t="shared" si="142"/>
        <v>0</v>
      </c>
      <c r="AU471" s="3">
        <f>VLOOKUP($C471,'Team Fixtures'!$A$2:$Q$21,2,FALSE)</f>
        <v>0.52910052910052907</v>
      </c>
      <c r="AV471" s="3">
        <f>VLOOKUP($C471,'Team Fixtures'!$A$2:$V$21,20,FALSE)</f>
        <v>5.6022408963585429E-2</v>
      </c>
      <c r="AW471" s="3">
        <f>VLOOKUP($C471,'Team Fixtures'!$A$2:$V$21,21,FALSE)</f>
        <v>0.47307812013694361</v>
      </c>
      <c r="AX471" s="3" t="str">
        <f>VLOOKUP($C471,'Team Fixtures'!$A$2:$V$21,22,FALSE)</f>
        <v>A</v>
      </c>
      <c r="AY471" s="22">
        <f t="shared" si="150"/>
        <v>0</v>
      </c>
      <c r="AZ471" s="5">
        <f t="shared" si="151"/>
        <v>0</v>
      </c>
      <c r="BA471" s="20">
        <f t="shared" si="143"/>
        <v>0</v>
      </c>
      <c r="BB471" s="15">
        <f t="shared" si="144"/>
        <v>0</v>
      </c>
    </row>
    <row r="472" spans="1:54" x14ac:dyDescent="0.25">
      <c r="A472" t="str">
        <f>'Players Full'!CU472</f>
        <v>SÃ©kou KonÃ©</v>
      </c>
      <c r="B472" t="str">
        <f>VLOOKUP(_xlfn.CONCAT('Players Full'!AK472,'Players Full'!BV472),'Players Summarised'!$A$1:$T$1000,20,0)</f>
        <v>MID</v>
      </c>
      <c r="C472" t="str">
        <f>VLOOKUP('Players Full'!CF472,Teams!$A$1:$G$21,6,0)</f>
        <v>Man Utd</v>
      </c>
      <c r="D472">
        <f>'Players Full'!BD472/10</f>
        <v>4.5</v>
      </c>
      <c r="E472" s="10">
        <f>IFERROR(VLOOKUP($A472,'Starting Lineups'!$A$2:$C$510,3,FALSE),0)</f>
        <v>0</v>
      </c>
      <c r="F472" s="5" t="e">
        <f>VLOOKUP(A472,'Score &amp; Assist'!$A$1:$G$2000,6,0)</f>
        <v>#N/A</v>
      </c>
      <c r="G472" s="5" t="e">
        <f t="shared" si="133"/>
        <v>#N/A</v>
      </c>
      <c r="H472" s="5" t="e">
        <f t="shared" si="145"/>
        <v>#N/A</v>
      </c>
      <c r="I472" s="5" t="e">
        <f>VLOOKUP(A472,'Score &amp; Assist'!$A$1:$G$2000,7,0)</f>
        <v>#N/A</v>
      </c>
      <c r="J472" s="5" t="e">
        <f>VLOOKUP(A472,'Yellow Card'!$C$1:$E$987,3,0)</f>
        <v>#N/A</v>
      </c>
      <c r="K472" s="5">
        <f>VLOOKUP(C472,'Team Clean Sheet'!$C$2:$F$21,4,0)</f>
        <v>0.27659574468085107</v>
      </c>
      <c r="L472" s="5">
        <f>VLOOKUP(C472,'Team Total Goals'!$D$2:$N$21,10,0)</f>
        <v>0.375</v>
      </c>
      <c r="M472" s="5">
        <f>VLOOKUP(C472,'Team Total Goals'!$D$2:$N$21,11,0)</f>
        <v>5.6865464632454926E-2</v>
      </c>
      <c r="N472" s="5" t="e">
        <f>VLOOKUP(A472,'Goalkeeper Saves'!$D$2:$N$15,10,0)</f>
        <v>#N/A</v>
      </c>
      <c r="O472" s="5" t="e">
        <f>VLOOKUP(A472,'Goalkeeper Saves'!$D$2:$N$15,11,0)</f>
        <v>#N/A</v>
      </c>
      <c r="P472" s="5">
        <f>IF(B472="DEF",IFERROR(VLOOKUP(A472,'Defensive Contribution - DEF'!A470:H968,8,FALSE),'Defensive Contribution - DEF'!K$2),0)</f>
        <v>0</v>
      </c>
      <c r="Q472" s="5">
        <f>IF(B472="MID",IFERROR(VLOOKUP(A472,'Defensive Contribution - MID'!A$2:I$500,9,FALSE),'Defensive Contribution - MID'!L$2),0)</f>
        <v>0.3857500506789166</v>
      </c>
      <c r="R472" s="22">
        <f t="shared" si="146"/>
        <v>0</v>
      </c>
      <c r="S472" s="5">
        <f t="shared" si="134"/>
        <v>0</v>
      </c>
      <c r="T472" s="20">
        <f t="shared" si="135"/>
        <v>0</v>
      </c>
      <c r="U472" s="3">
        <f>VLOOKUP($C472,'Team Fixtures'!$A$2:$Q$21,2,FALSE)</f>
        <v>0.52910052910052907</v>
      </c>
      <c r="V472" s="3">
        <f>VLOOKUP($C472,'Team Fixtures'!$A$2:$Q$21,4,FALSE)</f>
        <v>6.3492063492063489E-2</v>
      </c>
      <c r="W472" s="3">
        <f>VLOOKUP($C472,'Team Fixtures'!$A$2:$Q$21,5,FALSE)</f>
        <v>0.46560846560846558</v>
      </c>
      <c r="X472" s="3" t="str">
        <f>VLOOKUP($C472,'Team Fixtures'!$A$2:$Q$21,6,FALSE)</f>
        <v>A</v>
      </c>
      <c r="Y472" s="25">
        <f t="shared" si="136"/>
        <v>0</v>
      </c>
      <c r="Z472" s="3">
        <f>VLOOKUP($C472,'Team Fixtures'!$A$2:$Q$21,2,FALSE)</f>
        <v>0.52910052910052907</v>
      </c>
      <c r="AA472" s="3">
        <f>VLOOKUP($C472,'Team Fixtures'!$A$2:$Q$21,8,FALSE)</f>
        <v>1.4214641080312722E-2</v>
      </c>
      <c r="AB472" s="3">
        <f>VLOOKUP($C472,'Team Fixtures'!$A$2:$Q$21,9,FALSE)</f>
        <v>0.5148858880202164</v>
      </c>
      <c r="AC472" s="3" t="str">
        <f>VLOOKUP($C472,'Team Fixtures'!$A$2:$Q$21,10,FALSE)</f>
        <v>H</v>
      </c>
      <c r="AD472" s="22">
        <f t="shared" si="147"/>
        <v>0</v>
      </c>
      <c r="AE472" s="5">
        <f t="shared" si="137"/>
        <v>0</v>
      </c>
      <c r="AF472" s="20">
        <f t="shared" si="138"/>
        <v>0</v>
      </c>
      <c r="AG472" s="3">
        <f>VLOOKUP($C472,'Team Fixtures'!$A$2:$Q$21,2,FALSE)</f>
        <v>0.52910052910052907</v>
      </c>
      <c r="AH472" s="3">
        <f>VLOOKUP($C472,'Team Fixtures'!$A$2:$Q$21,12,FALSE)</f>
        <v>0.87939146110891264</v>
      </c>
      <c r="AI472" s="3">
        <f>VLOOKUP($C472,'Team Fixtures'!$A$2:$Q$21,13,FALSE)</f>
        <v>-0.35029093200838357</v>
      </c>
      <c r="AJ472" s="3" t="str">
        <f>VLOOKUP($C472,'Team Fixtures'!$A$2:$Q$21,14,FALSE)</f>
        <v>H</v>
      </c>
      <c r="AK472" s="22">
        <f t="shared" si="148"/>
        <v>0</v>
      </c>
      <c r="AL472" s="5">
        <f t="shared" si="139"/>
        <v>0</v>
      </c>
      <c r="AM472" s="20">
        <f t="shared" si="140"/>
        <v>0</v>
      </c>
      <c r="AN472" s="3">
        <f>VLOOKUP($C472,'Team Fixtures'!$A$2:$Q$21,2,FALSE)</f>
        <v>0.52910052910052907</v>
      </c>
      <c r="AO472" s="3">
        <f>VLOOKUP($C472,'Team Fixtures'!$A$2:$Q$21,16,FALSE)</f>
        <v>0.82101806239737274</v>
      </c>
      <c r="AP472" s="3">
        <f>VLOOKUP($C472,'Team Fixtures'!$A$2:$Q$21,17,FALSE)</f>
        <v>-0.29191753329684367</v>
      </c>
      <c r="AQ472" s="3" t="str">
        <f>VLOOKUP($C472,'Team Fixtures'!$A$2:$V$21,18,FALSE)</f>
        <v>H</v>
      </c>
      <c r="AR472" s="22">
        <f t="shared" si="149"/>
        <v>0</v>
      </c>
      <c r="AS472" s="5">
        <f t="shared" si="141"/>
        <v>0</v>
      </c>
      <c r="AT472" s="20">
        <f t="shared" si="142"/>
        <v>0</v>
      </c>
      <c r="AU472" s="3">
        <f>VLOOKUP($C472,'Team Fixtures'!$A$2:$Q$21,2,FALSE)</f>
        <v>0.52910052910052907</v>
      </c>
      <c r="AV472" s="3">
        <f>VLOOKUP($C472,'Team Fixtures'!$A$2:$V$21,20,FALSE)</f>
        <v>5.6022408963585429E-2</v>
      </c>
      <c r="AW472" s="3">
        <f>VLOOKUP($C472,'Team Fixtures'!$A$2:$V$21,21,FALSE)</f>
        <v>0.47307812013694361</v>
      </c>
      <c r="AX472" s="3" t="str">
        <f>VLOOKUP($C472,'Team Fixtures'!$A$2:$V$21,22,FALSE)</f>
        <v>A</v>
      </c>
      <c r="AY472" s="22">
        <f t="shared" si="150"/>
        <v>0</v>
      </c>
      <c r="AZ472" s="5">
        <f t="shared" si="151"/>
        <v>0</v>
      </c>
      <c r="BA472" s="20">
        <f t="shared" si="143"/>
        <v>0</v>
      </c>
      <c r="BB472" s="15">
        <f t="shared" si="144"/>
        <v>0</v>
      </c>
    </row>
    <row r="473" spans="1:54" x14ac:dyDescent="0.25">
      <c r="A473" t="str">
        <f>'Players Full'!CU473</f>
        <v>Jack Moorhouse</v>
      </c>
      <c r="B473" t="str">
        <f>VLOOKUP(_xlfn.CONCAT('Players Full'!AK473,'Players Full'!BV473),'Players Summarised'!$A$1:$T$1000,20,0)</f>
        <v>MID</v>
      </c>
      <c r="C473" t="str">
        <f>VLOOKUP('Players Full'!CF473,Teams!$A$1:$G$21,6,0)</f>
        <v>Man Utd</v>
      </c>
      <c r="D473">
        <f>'Players Full'!BD473/10</f>
        <v>4.5</v>
      </c>
      <c r="E473" s="10">
        <f>IFERROR(VLOOKUP($A473,'Starting Lineups'!$A$2:$C$510,3,FALSE),0)</f>
        <v>0</v>
      </c>
      <c r="F473" s="5" t="e">
        <f>VLOOKUP(A473,'Score &amp; Assist'!$A$1:$G$2000,6,0)</f>
        <v>#N/A</v>
      </c>
      <c r="G473" s="5" t="e">
        <f t="shared" si="133"/>
        <v>#N/A</v>
      </c>
      <c r="H473" s="5" t="e">
        <f t="shared" si="145"/>
        <v>#N/A</v>
      </c>
      <c r="I473" s="5" t="e">
        <f>VLOOKUP(A473,'Score &amp; Assist'!$A$1:$G$2000,7,0)</f>
        <v>#N/A</v>
      </c>
      <c r="J473" s="5" t="e">
        <f>VLOOKUP(A473,'Yellow Card'!$C$1:$E$987,3,0)</f>
        <v>#N/A</v>
      </c>
      <c r="K473" s="5">
        <f>VLOOKUP(C473,'Team Clean Sheet'!$C$2:$F$21,4,0)</f>
        <v>0.27659574468085107</v>
      </c>
      <c r="L473" s="5">
        <f>VLOOKUP(C473,'Team Total Goals'!$D$2:$N$21,10,0)</f>
        <v>0.375</v>
      </c>
      <c r="M473" s="5">
        <f>VLOOKUP(C473,'Team Total Goals'!$D$2:$N$21,11,0)</f>
        <v>5.6865464632454926E-2</v>
      </c>
      <c r="N473" s="5" t="e">
        <f>VLOOKUP(A473,'Goalkeeper Saves'!$D$2:$N$15,10,0)</f>
        <v>#N/A</v>
      </c>
      <c r="O473" s="5" t="e">
        <f>VLOOKUP(A473,'Goalkeeper Saves'!$D$2:$N$15,11,0)</f>
        <v>#N/A</v>
      </c>
      <c r="P473" s="5">
        <f>IF(B473="DEF",IFERROR(VLOOKUP(A473,'Defensive Contribution - DEF'!A471:H969,8,FALSE),'Defensive Contribution - DEF'!K$2),0)</f>
        <v>0</v>
      </c>
      <c r="Q473" s="5">
        <f>IF(B473="MID",IFERROR(VLOOKUP(A473,'Defensive Contribution - MID'!A$2:I$500,9,FALSE),'Defensive Contribution - MID'!L$2),0)</f>
        <v>0.3857500506789166</v>
      </c>
      <c r="R473" s="22">
        <f t="shared" si="146"/>
        <v>0</v>
      </c>
      <c r="S473" s="5">
        <f t="shared" si="134"/>
        <v>0</v>
      </c>
      <c r="T473" s="20">
        <f t="shared" si="135"/>
        <v>0</v>
      </c>
      <c r="U473" s="3">
        <f>VLOOKUP($C473,'Team Fixtures'!$A$2:$Q$21,2,FALSE)</f>
        <v>0.52910052910052907</v>
      </c>
      <c r="V473" s="3">
        <f>VLOOKUP($C473,'Team Fixtures'!$A$2:$Q$21,4,FALSE)</f>
        <v>6.3492063492063489E-2</v>
      </c>
      <c r="W473" s="3">
        <f>VLOOKUP($C473,'Team Fixtures'!$A$2:$Q$21,5,FALSE)</f>
        <v>0.46560846560846558</v>
      </c>
      <c r="X473" s="3" t="str">
        <f>VLOOKUP($C473,'Team Fixtures'!$A$2:$Q$21,6,FALSE)</f>
        <v>A</v>
      </c>
      <c r="Y473" s="25">
        <f t="shared" si="136"/>
        <v>0</v>
      </c>
      <c r="Z473" s="3">
        <f>VLOOKUP($C473,'Team Fixtures'!$A$2:$Q$21,2,FALSE)</f>
        <v>0.52910052910052907</v>
      </c>
      <c r="AA473" s="3">
        <f>VLOOKUP($C473,'Team Fixtures'!$A$2:$Q$21,8,FALSE)</f>
        <v>1.4214641080312722E-2</v>
      </c>
      <c r="AB473" s="3">
        <f>VLOOKUP($C473,'Team Fixtures'!$A$2:$Q$21,9,FALSE)</f>
        <v>0.5148858880202164</v>
      </c>
      <c r="AC473" s="3" t="str">
        <f>VLOOKUP($C473,'Team Fixtures'!$A$2:$Q$21,10,FALSE)</f>
        <v>H</v>
      </c>
      <c r="AD473" s="22">
        <f t="shared" si="147"/>
        <v>0</v>
      </c>
      <c r="AE473" s="5">
        <f t="shared" si="137"/>
        <v>0</v>
      </c>
      <c r="AF473" s="20">
        <f t="shared" si="138"/>
        <v>0</v>
      </c>
      <c r="AG473" s="3">
        <f>VLOOKUP($C473,'Team Fixtures'!$A$2:$Q$21,2,FALSE)</f>
        <v>0.52910052910052907</v>
      </c>
      <c r="AH473" s="3">
        <f>VLOOKUP($C473,'Team Fixtures'!$A$2:$Q$21,12,FALSE)</f>
        <v>0.87939146110891264</v>
      </c>
      <c r="AI473" s="3">
        <f>VLOOKUP($C473,'Team Fixtures'!$A$2:$Q$21,13,FALSE)</f>
        <v>-0.35029093200838357</v>
      </c>
      <c r="AJ473" s="3" t="str">
        <f>VLOOKUP($C473,'Team Fixtures'!$A$2:$Q$21,14,FALSE)</f>
        <v>H</v>
      </c>
      <c r="AK473" s="22">
        <f t="shared" si="148"/>
        <v>0</v>
      </c>
      <c r="AL473" s="5">
        <f t="shared" si="139"/>
        <v>0</v>
      </c>
      <c r="AM473" s="20">
        <f t="shared" si="140"/>
        <v>0</v>
      </c>
      <c r="AN473" s="3">
        <f>VLOOKUP($C473,'Team Fixtures'!$A$2:$Q$21,2,FALSE)</f>
        <v>0.52910052910052907</v>
      </c>
      <c r="AO473" s="3">
        <f>VLOOKUP($C473,'Team Fixtures'!$A$2:$Q$21,16,FALSE)</f>
        <v>0.82101806239737274</v>
      </c>
      <c r="AP473" s="3">
        <f>VLOOKUP($C473,'Team Fixtures'!$A$2:$Q$21,17,FALSE)</f>
        <v>-0.29191753329684367</v>
      </c>
      <c r="AQ473" s="3" t="str">
        <f>VLOOKUP($C473,'Team Fixtures'!$A$2:$V$21,18,FALSE)</f>
        <v>H</v>
      </c>
      <c r="AR473" s="22">
        <f t="shared" si="149"/>
        <v>0</v>
      </c>
      <c r="AS473" s="5">
        <f t="shared" si="141"/>
        <v>0</v>
      </c>
      <c r="AT473" s="20">
        <f t="shared" si="142"/>
        <v>0</v>
      </c>
      <c r="AU473" s="3">
        <f>VLOOKUP($C473,'Team Fixtures'!$A$2:$Q$21,2,FALSE)</f>
        <v>0.52910052910052907</v>
      </c>
      <c r="AV473" s="3">
        <f>VLOOKUP($C473,'Team Fixtures'!$A$2:$V$21,20,FALSE)</f>
        <v>5.6022408963585429E-2</v>
      </c>
      <c r="AW473" s="3">
        <f>VLOOKUP($C473,'Team Fixtures'!$A$2:$V$21,21,FALSE)</f>
        <v>0.47307812013694361</v>
      </c>
      <c r="AX473" s="3" t="str">
        <f>VLOOKUP($C473,'Team Fixtures'!$A$2:$V$21,22,FALSE)</f>
        <v>A</v>
      </c>
      <c r="AY473" s="22">
        <f t="shared" si="150"/>
        <v>0</v>
      </c>
      <c r="AZ473" s="5">
        <f t="shared" si="151"/>
        <v>0</v>
      </c>
      <c r="BA473" s="20">
        <f t="shared" si="143"/>
        <v>0</v>
      </c>
      <c r="BB473" s="15">
        <f t="shared" si="144"/>
        <v>0</v>
      </c>
    </row>
    <row r="474" spans="1:54" x14ac:dyDescent="0.25">
      <c r="A474" t="str">
        <f>'Players Full'!CU474</f>
        <v>Rasmus HÃ¸jlund</v>
      </c>
      <c r="B474" t="str">
        <f>VLOOKUP(_xlfn.CONCAT('Players Full'!AK474,'Players Full'!BV474),'Players Summarised'!$A$1:$T$1000,20,0)</f>
        <v>FWD</v>
      </c>
      <c r="C474" t="str">
        <f>VLOOKUP('Players Full'!CF474,Teams!$A$1:$G$21,6,0)</f>
        <v>Man Utd</v>
      </c>
      <c r="D474">
        <f>'Players Full'!BD474/10</f>
        <v>6.5</v>
      </c>
      <c r="E474" s="10">
        <f>IFERROR(VLOOKUP($A474,'Starting Lineups'!$A$2:$C$510,3,FALSE),0)</f>
        <v>0</v>
      </c>
      <c r="F474" s="5" t="e">
        <f>VLOOKUP(A474,'Score &amp; Assist'!$A$1:$G$2000,6,0)</f>
        <v>#N/A</v>
      </c>
      <c r="G474" s="5" t="e">
        <f t="shared" si="133"/>
        <v>#N/A</v>
      </c>
      <c r="H474" s="5" t="e">
        <f t="shared" si="145"/>
        <v>#N/A</v>
      </c>
      <c r="I474" s="5" t="e">
        <f>VLOOKUP(A474,'Score &amp; Assist'!$A$1:$G$2000,7,0)</f>
        <v>#N/A</v>
      </c>
      <c r="J474" s="5" t="e">
        <f>VLOOKUP(A474,'Yellow Card'!$C$1:$E$987,3,0)</f>
        <v>#N/A</v>
      </c>
      <c r="K474" s="5">
        <f>VLOOKUP(C474,'Team Clean Sheet'!$C$2:$F$21,4,0)</f>
        <v>0.27659574468085107</v>
      </c>
      <c r="L474" s="5">
        <f>VLOOKUP(C474,'Team Total Goals'!$D$2:$N$21,10,0)</f>
        <v>0.375</v>
      </c>
      <c r="M474" s="5">
        <f>VLOOKUP(C474,'Team Total Goals'!$D$2:$N$21,11,0)</f>
        <v>5.6865464632454926E-2</v>
      </c>
      <c r="N474" s="5" t="e">
        <f>VLOOKUP(A474,'Goalkeeper Saves'!$D$2:$N$15,10,0)</f>
        <v>#N/A</v>
      </c>
      <c r="O474" s="5" t="e">
        <f>VLOOKUP(A474,'Goalkeeper Saves'!$D$2:$N$15,11,0)</f>
        <v>#N/A</v>
      </c>
      <c r="P474" s="5">
        <f>IF(B474="DEF",IFERROR(VLOOKUP(A474,'Defensive Contribution - DEF'!A472:H970,8,FALSE),'Defensive Contribution - DEF'!K$2),0)</f>
        <v>0</v>
      </c>
      <c r="Q474" s="5">
        <f>IF(B474="MID",IFERROR(VLOOKUP(A474,'Defensive Contribution - MID'!A$2:I$500,9,FALSE),'Defensive Contribution - MID'!L$2),0)</f>
        <v>0</v>
      </c>
      <c r="R474" s="22">
        <f t="shared" si="146"/>
        <v>0</v>
      </c>
      <c r="S474" s="5">
        <f t="shared" si="134"/>
        <v>0</v>
      </c>
      <c r="T474" s="20">
        <f t="shared" si="135"/>
        <v>0</v>
      </c>
      <c r="U474" s="3">
        <f>VLOOKUP($C474,'Team Fixtures'!$A$2:$Q$21,2,FALSE)</f>
        <v>0.52910052910052907</v>
      </c>
      <c r="V474" s="3">
        <f>VLOOKUP($C474,'Team Fixtures'!$A$2:$Q$21,4,FALSE)</f>
        <v>6.3492063492063489E-2</v>
      </c>
      <c r="W474" s="3">
        <f>VLOOKUP($C474,'Team Fixtures'!$A$2:$Q$21,5,FALSE)</f>
        <v>0.46560846560846558</v>
      </c>
      <c r="X474" s="3" t="str">
        <f>VLOOKUP($C474,'Team Fixtures'!$A$2:$Q$21,6,FALSE)</f>
        <v>A</v>
      </c>
      <c r="Y474" s="25">
        <f t="shared" si="136"/>
        <v>0</v>
      </c>
      <c r="Z474" s="3">
        <f>VLOOKUP($C474,'Team Fixtures'!$A$2:$Q$21,2,FALSE)</f>
        <v>0.52910052910052907</v>
      </c>
      <c r="AA474" s="3">
        <f>VLOOKUP($C474,'Team Fixtures'!$A$2:$Q$21,8,FALSE)</f>
        <v>1.4214641080312722E-2</v>
      </c>
      <c r="AB474" s="3">
        <f>VLOOKUP($C474,'Team Fixtures'!$A$2:$Q$21,9,FALSE)</f>
        <v>0.5148858880202164</v>
      </c>
      <c r="AC474" s="3" t="str">
        <f>VLOOKUP($C474,'Team Fixtures'!$A$2:$Q$21,10,FALSE)</f>
        <v>H</v>
      </c>
      <c r="AD474" s="22">
        <f t="shared" si="147"/>
        <v>0</v>
      </c>
      <c r="AE474" s="5">
        <f t="shared" si="137"/>
        <v>0</v>
      </c>
      <c r="AF474" s="20">
        <f t="shared" si="138"/>
        <v>0</v>
      </c>
      <c r="AG474" s="3">
        <f>VLOOKUP($C474,'Team Fixtures'!$A$2:$Q$21,2,FALSE)</f>
        <v>0.52910052910052907</v>
      </c>
      <c r="AH474" s="3">
        <f>VLOOKUP($C474,'Team Fixtures'!$A$2:$Q$21,12,FALSE)</f>
        <v>0.87939146110891264</v>
      </c>
      <c r="AI474" s="3">
        <f>VLOOKUP($C474,'Team Fixtures'!$A$2:$Q$21,13,FALSE)</f>
        <v>-0.35029093200838357</v>
      </c>
      <c r="AJ474" s="3" t="str">
        <f>VLOOKUP($C474,'Team Fixtures'!$A$2:$Q$21,14,FALSE)</f>
        <v>H</v>
      </c>
      <c r="AK474" s="22">
        <f t="shared" si="148"/>
        <v>0</v>
      </c>
      <c r="AL474" s="5">
        <f t="shared" si="139"/>
        <v>0</v>
      </c>
      <c r="AM474" s="20">
        <f t="shared" si="140"/>
        <v>0</v>
      </c>
      <c r="AN474" s="3">
        <f>VLOOKUP($C474,'Team Fixtures'!$A$2:$Q$21,2,FALSE)</f>
        <v>0.52910052910052907</v>
      </c>
      <c r="AO474" s="3">
        <f>VLOOKUP($C474,'Team Fixtures'!$A$2:$Q$21,16,FALSE)</f>
        <v>0.82101806239737274</v>
      </c>
      <c r="AP474" s="3">
        <f>VLOOKUP($C474,'Team Fixtures'!$A$2:$Q$21,17,FALSE)</f>
        <v>-0.29191753329684367</v>
      </c>
      <c r="AQ474" s="3" t="str">
        <f>VLOOKUP($C474,'Team Fixtures'!$A$2:$V$21,18,FALSE)</f>
        <v>H</v>
      </c>
      <c r="AR474" s="22">
        <f t="shared" si="149"/>
        <v>0</v>
      </c>
      <c r="AS474" s="5">
        <f t="shared" si="141"/>
        <v>0</v>
      </c>
      <c r="AT474" s="20">
        <f t="shared" si="142"/>
        <v>0</v>
      </c>
      <c r="AU474" s="3">
        <f>VLOOKUP($C474,'Team Fixtures'!$A$2:$Q$21,2,FALSE)</f>
        <v>0.52910052910052907</v>
      </c>
      <c r="AV474" s="3">
        <f>VLOOKUP($C474,'Team Fixtures'!$A$2:$V$21,20,FALSE)</f>
        <v>5.6022408963585429E-2</v>
      </c>
      <c r="AW474" s="3">
        <f>VLOOKUP($C474,'Team Fixtures'!$A$2:$V$21,21,FALSE)</f>
        <v>0.47307812013694361</v>
      </c>
      <c r="AX474" s="3" t="str">
        <f>VLOOKUP($C474,'Team Fixtures'!$A$2:$V$21,22,FALSE)</f>
        <v>A</v>
      </c>
      <c r="AY474" s="22">
        <f t="shared" si="150"/>
        <v>0</v>
      </c>
      <c r="AZ474" s="5">
        <f t="shared" si="151"/>
        <v>0</v>
      </c>
      <c r="BA474" s="20">
        <f t="shared" si="143"/>
        <v>0</v>
      </c>
      <c r="BB474" s="15">
        <f t="shared" si="144"/>
        <v>0</v>
      </c>
    </row>
    <row r="475" spans="1:54" x14ac:dyDescent="0.25">
      <c r="A475" t="str">
        <f>'Players Full'!CU475</f>
        <v>Joshua Zirkzee</v>
      </c>
      <c r="B475" t="str">
        <f>VLOOKUP(_xlfn.CONCAT('Players Full'!AK475,'Players Full'!BV475),'Players Summarised'!$A$1:$T$1000,20,0)</f>
        <v>FWD</v>
      </c>
      <c r="C475" t="str">
        <f>VLOOKUP('Players Full'!CF475,Teams!$A$1:$G$21,6,0)</f>
        <v>Man Utd</v>
      </c>
      <c r="D475">
        <f>'Players Full'!BD475/10</f>
        <v>6</v>
      </c>
      <c r="E475" s="10">
        <f>IFERROR(VLOOKUP($A475,'Starting Lineups'!$A$2:$C$510,3,FALSE),0)</f>
        <v>0</v>
      </c>
      <c r="F475" s="5">
        <f>VLOOKUP(A475,'Score &amp; Assist'!$A$1:$G$2000,6,0)</f>
        <v>0.29761904761904762</v>
      </c>
      <c r="G475" s="5">
        <f t="shared" si="133"/>
        <v>0.01</v>
      </c>
      <c r="H475" s="5">
        <f t="shared" si="145"/>
        <v>0</v>
      </c>
      <c r="I475" s="5">
        <f>VLOOKUP(A475,'Score &amp; Assist'!$A$1:$G$2000,7,0)</f>
        <v>9.5238095238095233E-2</v>
      </c>
      <c r="J475" s="5">
        <f>VLOOKUP(A475,'Yellow Card'!$C$1:$E$987,3,0)</f>
        <v>0.17316017316017315</v>
      </c>
      <c r="K475" s="5">
        <f>VLOOKUP(C475,'Team Clean Sheet'!$C$2:$F$21,4,0)</f>
        <v>0.27659574468085107</v>
      </c>
      <c r="L475" s="5">
        <f>VLOOKUP(C475,'Team Total Goals'!$D$2:$N$21,10,0)</f>
        <v>0.375</v>
      </c>
      <c r="M475" s="5">
        <f>VLOOKUP(C475,'Team Total Goals'!$D$2:$N$21,11,0)</f>
        <v>5.6865464632454926E-2</v>
      </c>
      <c r="N475" s="5" t="e">
        <f>VLOOKUP(A475,'Goalkeeper Saves'!$D$2:$N$15,10,0)</f>
        <v>#N/A</v>
      </c>
      <c r="O475" s="5" t="e">
        <f>VLOOKUP(A475,'Goalkeeper Saves'!$D$2:$N$15,11,0)</f>
        <v>#N/A</v>
      </c>
      <c r="P475" s="5">
        <f>IF(B475="DEF",IFERROR(VLOOKUP(A475,'Defensive Contribution - DEF'!A473:H971,8,FALSE),'Defensive Contribution - DEF'!K$2),0)</f>
        <v>0</v>
      </c>
      <c r="Q475" s="5">
        <f>IF(B475="MID",IFERROR(VLOOKUP(A475,'Defensive Contribution - MID'!A$2:I$500,9,FALSE),'Defensive Contribution - MID'!L$2),0)</f>
        <v>0</v>
      </c>
      <c r="R475" s="22">
        <f t="shared" si="146"/>
        <v>0</v>
      </c>
      <c r="S475" s="5">
        <f t="shared" si="134"/>
        <v>0</v>
      </c>
      <c r="T475" s="20">
        <f t="shared" si="135"/>
        <v>0</v>
      </c>
      <c r="U475" s="3">
        <f>VLOOKUP($C475,'Team Fixtures'!$A$2:$Q$21,2,FALSE)</f>
        <v>0.52910052910052907</v>
      </c>
      <c r="V475" s="3">
        <f>VLOOKUP($C475,'Team Fixtures'!$A$2:$Q$21,4,FALSE)</f>
        <v>6.3492063492063489E-2</v>
      </c>
      <c r="W475" s="3">
        <f>VLOOKUP($C475,'Team Fixtures'!$A$2:$Q$21,5,FALSE)</f>
        <v>0.46560846560846558</v>
      </c>
      <c r="X475" s="3" t="str">
        <f>VLOOKUP($C475,'Team Fixtures'!$A$2:$Q$21,6,FALSE)</f>
        <v>A</v>
      </c>
      <c r="Y475" s="25">
        <f t="shared" si="136"/>
        <v>0</v>
      </c>
      <c r="Z475" s="3">
        <f>VLOOKUP($C475,'Team Fixtures'!$A$2:$Q$21,2,FALSE)</f>
        <v>0.52910052910052907</v>
      </c>
      <c r="AA475" s="3">
        <f>VLOOKUP($C475,'Team Fixtures'!$A$2:$Q$21,8,FALSE)</f>
        <v>1.4214641080312722E-2</v>
      </c>
      <c r="AB475" s="3">
        <f>VLOOKUP($C475,'Team Fixtures'!$A$2:$Q$21,9,FALSE)</f>
        <v>0.5148858880202164</v>
      </c>
      <c r="AC475" s="3" t="str">
        <f>VLOOKUP($C475,'Team Fixtures'!$A$2:$Q$21,10,FALSE)</f>
        <v>H</v>
      </c>
      <c r="AD475" s="22">
        <f t="shared" si="147"/>
        <v>0</v>
      </c>
      <c r="AE475" s="5">
        <f t="shared" si="137"/>
        <v>0</v>
      </c>
      <c r="AF475" s="20">
        <f t="shared" si="138"/>
        <v>0</v>
      </c>
      <c r="AG475" s="3">
        <f>VLOOKUP($C475,'Team Fixtures'!$A$2:$Q$21,2,FALSE)</f>
        <v>0.52910052910052907</v>
      </c>
      <c r="AH475" s="3">
        <f>VLOOKUP($C475,'Team Fixtures'!$A$2:$Q$21,12,FALSE)</f>
        <v>0.87939146110891264</v>
      </c>
      <c r="AI475" s="3">
        <f>VLOOKUP($C475,'Team Fixtures'!$A$2:$Q$21,13,FALSE)</f>
        <v>-0.35029093200838357</v>
      </c>
      <c r="AJ475" s="3" t="str">
        <f>VLOOKUP($C475,'Team Fixtures'!$A$2:$Q$21,14,FALSE)</f>
        <v>H</v>
      </c>
      <c r="AK475" s="22">
        <f t="shared" si="148"/>
        <v>0</v>
      </c>
      <c r="AL475" s="5">
        <f t="shared" si="139"/>
        <v>0</v>
      </c>
      <c r="AM475" s="20">
        <f t="shared" si="140"/>
        <v>0</v>
      </c>
      <c r="AN475" s="3">
        <f>VLOOKUP($C475,'Team Fixtures'!$A$2:$Q$21,2,FALSE)</f>
        <v>0.52910052910052907</v>
      </c>
      <c r="AO475" s="3">
        <f>VLOOKUP($C475,'Team Fixtures'!$A$2:$Q$21,16,FALSE)</f>
        <v>0.82101806239737274</v>
      </c>
      <c r="AP475" s="3">
        <f>VLOOKUP($C475,'Team Fixtures'!$A$2:$Q$21,17,FALSE)</f>
        <v>-0.29191753329684367</v>
      </c>
      <c r="AQ475" s="3" t="str">
        <f>VLOOKUP($C475,'Team Fixtures'!$A$2:$V$21,18,FALSE)</f>
        <v>H</v>
      </c>
      <c r="AR475" s="22">
        <f t="shared" si="149"/>
        <v>0</v>
      </c>
      <c r="AS475" s="5">
        <f t="shared" si="141"/>
        <v>0</v>
      </c>
      <c r="AT475" s="20">
        <f t="shared" si="142"/>
        <v>0</v>
      </c>
      <c r="AU475" s="3">
        <f>VLOOKUP($C475,'Team Fixtures'!$A$2:$Q$21,2,FALSE)</f>
        <v>0.52910052910052907</v>
      </c>
      <c r="AV475" s="3">
        <f>VLOOKUP($C475,'Team Fixtures'!$A$2:$V$21,20,FALSE)</f>
        <v>5.6022408963585429E-2</v>
      </c>
      <c r="AW475" s="3">
        <f>VLOOKUP($C475,'Team Fixtures'!$A$2:$V$21,21,FALSE)</f>
        <v>0.47307812013694361</v>
      </c>
      <c r="AX475" s="3" t="str">
        <f>VLOOKUP($C475,'Team Fixtures'!$A$2:$V$21,22,FALSE)</f>
        <v>A</v>
      </c>
      <c r="AY475" s="22">
        <f t="shared" si="150"/>
        <v>0</v>
      </c>
      <c r="AZ475" s="5">
        <f t="shared" si="151"/>
        <v>0</v>
      </c>
      <c r="BA475" s="20">
        <f t="shared" si="143"/>
        <v>0</v>
      </c>
      <c r="BB475" s="15">
        <f t="shared" si="144"/>
        <v>0</v>
      </c>
    </row>
    <row r="476" spans="1:54" x14ac:dyDescent="0.25">
      <c r="A476" t="str">
        <f>'Players Full'!CU476</f>
        <v>Chido Obi</v>
      </c>
      <c r="B476" t="str">
        <f>VLOOKUP(_xlfn.CONCAT('Players Full'!AK476,'Players Full'!BV476),'Players Summarised'!$A$1:$T$1000,20,0)</f>
        <v>FWD</v>
      </c>
      <c r="C476" t="str">
        <f>VLOOKUP('Players Full'!CF476,Teams!$A$1:$G$21,6,0)</f>
        <v>Man Utd</v>
      </c>
      <c r="D476">
        <f>'Players Full'!BD476/10</f>
        <v>4.5</v>
      </c>
      <c r="E476" s="10">
        <f>IFERROR(VLOOKUP($A476,'Starting Lineups'!$A$2:$C$510,3,FALSE),0)</f>
        <v>0</v>
      </c>
      <c r="F476" s="5" t="e">
        <f>VLOOKUP(A476,'Score &amp; Assist'!$A$1:$G$2000,6,0)</f>
        <v>#N/A</v>
      </c>
      <c r="G476" s="5" t="e">
        <f t="shared" si="133"/>
        <v>#N/A</v>
      </c>
      <c r="H476" s="5" t="e">
        <f t="shared" si="145"/>
        <v>#N/A</v>
      </c>
      <c r="I476" s="5" t="e">
        <f>VLOOKUP(A476,'Score &amp; Assist'!$A$1:$G$2000,7,0)</f>
        <v>#N/A</v>
      </c>
      <c r="J476" s="5" t="e">
        <f>VLOOKUP(A476,'Yellow Card'!$C$1:$E$987,3,0)</f>
        <v>#N/A</v>
      </c>
      <c r="K476" s="5">
        <f>VLOOKUP(C476,'Team Clean Sheet'!$C$2:$F$21,4,0)</f>
        <v>0.27659574468085107</v>
      </c>
      <c r="L476" s="5">
        <f>VLOOKUP(C476,'Team Total Goals'!$D$2:$N$21,10,0)</f>
        <v>0.375</v>
      </c>
      <c r="M476" s="5">
        <f>VLOOKUP(C476,'Team Total Goals'!$D$2:$N$21,11,0)</f>
        <v>5.6865464632454926E-2</v>
      </c>
      <c r="N476" s="5" t="e">
        <f>VLOOKUP(A476,'Goalkeeper Saves'!$D$2:$N$15,10,0)</f>
        <v>#N/A</v>
      </c>
      <c r="O476" s="5" t="e">
        <f>VLOOKUP(A476,'Goalkeeper Saves'!$D$2:$N$15,11,0)</f>
        <v>#N/A</v>
      </c>
      <c r="P476" s="5">
        <f>IF(B476="DEF",IFERROR(VLOOKUP(A476,'Defensive Contribution - DEF'!A474:H972,8,FALSE),'Defensive Contribution - DEF'!K$2),0)</f>
        <v>0</v>
      </c>
      <c r="Q476" s="5">
        <f>IF(B476="MID",IFERROR(VLOOKUP(A476,'Defensive Contribution - MID'!A$2:I$500,9,FALSE),'Defensive Contribution - MID'!L$2),0)</f>
        <v>0</v>
      </c>
      <c r="R476" s="22">
        <f t="shared" si="146"/>
        <v>0</v>
      </c>
      <c r="S476" s="5">
        <f t="shared" si="134"/>
        <v>0</v>
      </c>
      <c r="T476" s="20">
        <f t="shared" si="135"/>
        <v>0</v>
      </c>
      <c r="U476" s="3">
        <f>VLOOKUP($C476,'Team Fixtures'!$A$2:$Q$21,2,FALSE)</f>
        <v>0.52910052910052907</v>
      </c>
      <c r="V476" s="3">
        <f>VLOOKUP($C476,'Team Fixtures'!$A$2:$Q$21,4,FALSE)</f>
        <v>6.3492063492063489E-2</v>
      </c>
      <c r="W476" s="3">
        <f>VLOOKUP($C476,'Team Fixtures'!$A$2:$Q$21,5,FALSE)</f>
        <v>0.46560846560846558</v>
      </c>
      <c r="X476" s="3" t="str">
        <f>VLOOKUP($C476,'Team Fixtures'!$A$2:$Q$21,6,FALSE)</f>
        <v>A</v>
      </c>
      <c r="Y476" s="25">
        <f t="shared" si="136"/>
        <v>0</v>
      </c>
      <c r="Z476" s="3">
        <f>VLOOKUP($C476,'Team Fixtures'!$A$2:$Q$21,2,FALSE)</f>
        <v>0.52910052910052907</v>
      </c>
      <c r="AA476" s="3">
        <f>VLOOKUP($C476,'Team Fixtures'!$A$2:$Q$21,8,FALSE)</f>
        <v>1.4214641080312722E-2</v>
      </c>
      <c r="AB476" s="3">
        <f>VLOOKUP($C476,'Team Fixtures'!$A$2:$Q$21,9,FALSE)</f>
        <v>0.5148858880202164</v>
      </c>
      <c r="AC476" s="3" t="str">
        <f>VLOOKUP($C476,'Team Fixtures'!$A$2:$Q$21,10,FALSE)</f>
        <v>H</v>
      </c>
      <c r="AD476" s="22">
        <f t="shared" si="147"/>
        <v>0</v>
      </c>
      <c r="AE476" s="5">
        <f t="shared" si="137"/>
        <v>0</v>
      </c>
      <c r="AF476" s="20">
        <f t="shared" si="138"/>
        <v>0</v>
      </c>
      <c r="AG476" s="3">
        <f>VLOOKUP($C476,'Team Fixtures'!$A$2:$Q$21,2,FALSE)</f>
        <v>0.52910052910052907</v>
      </c>
      <c r="AH476" s="3">
        <f>VLOOKUP($C476,'Team Fixtures'!$A$2:$Q$21,12,FALSE)</f>
        <v>0.87939146110891264</v>
      </c>
      <c r="AI476" s="3">
        <f>VLOOKUP($C476,'Team Fixtures'!$A$2:$Q$21,13,FALSE)</f>
        <v>-0.35029093200838357</v>
      </c>
      <c r="AJ476" s="3" t="str">
        <f>VLOOKUP($C476,'Team Fixtures'!$A$2:$Q$21,14,FALSE)</f>
        <v>H</v>
      </c>
      <c r="AK476" s="22">
        <f t="shared" si="148"/>
        <v>0</v>
      </c>
      <c r="AL476" s="5">
        <f t="shared" si="139"/>
        <v>0</v>
      </c>
      <c r="AM476" s="20">
        <f t="shared" si="140"/>
        <v>0</v>
      </c>
      <c r="AN476" s="3">
        <f>VLOOKUP($C476,'Team Fixtures'!$A$2:$Q$21,2,FALSE)</f>
        <v>0.52910052910052907</v>
      </c>
      <c r="AO476" s="3">
        <f>VLOOKUP($C476,'Team Fixtures'!$A$2:$Q$21,16,FALSE)</f>
        <v>0.82101806239737274</v>
      </c>
      <c r="AP476" s="3">
        <f>VLOOKUP($C476,'Team Fixtures'!$A$2:$Q$21,17,FALSE)</f>
        <v>-0.29191753329684367</v>
      </c>
      <c r="AQ476" s="3" t="str">
        <f>VLOOKUP($C476,'Team Fixtures'!$A$2:$V$21,18,FALSE)</f>
        <v>H</v>
      </c>
      <c r="AR476" s="22">
        <f t="shared" si="149"/>
        <v>0</v>
      </c>
      <c r="AS476" s="5">
        <f t="shared" si="141"/>
        <v>0</v>
      </c>
      <c r="AT476" s="20">
        <f t="shared" si="142"/>
        <v>0</v>
      </c>
      <c r="AU476" s="3">
        <f>VLOOKUP($C476,'Team Fixtures'!$A$2:$Q$21,2,FALSE)</f>
        <v>0.52910052910052907</v>
      </c>
      <c r="AV476" s="3">
        <f>VLOOKUP($C476,'Team Fixtures'!$A$2:$V$21,20,FALSE)</f>
        <v>5.6022408963585429E-2</v>
      </c>
      <c r="AW476" s="3">
        <f>VLOOKUP($C476,'Team Fixtures'!$A$2:$V$21,21,FALSE)</f>
        <v>0.47307812013694361</v>
      </c>
      <c r="AX476" s="3" t="str">
        <f>VLOOKUP($C476,'Team Fixtures'!$A$2:$V$21,22,FALSE)</f>
        <v>A</v>
      </c>
      <c r="AY476" s="22">
        <f t="shared" si="150"/>
        <v>0</v>
      </c>
      <c r="AZ476" s="5">
        <f t="shared" si="151"/>
        <v>0</v>
      </c>
      <c r="BA476" s="20">
        <f t="shared" si="143"/>
        <v>0</v>
      </c>
      <c r="BB476" s="15">
        <f t="shared" si="144"/>
        <v>0</v>
      </c>
    </row>
    <row r="477" spans="1:54" x14ac:dyDescent="0.25">
      <c r="A477" t="str">
        <f>'Players Full'!CU477</f>
        <v>Ethan Wheatley</v>
      </c>
      <c r="B477" t="str">
        <f>VLOOKUP(_xlfn.CONCAT('Players Full'!AK477,'Players Full'!BV477),'Players Summarised'!$A$1:$T$1000,20,0)</f>
        <v>FWD</v>
      </c>
      <c r="C477" t="str">
        <f>VLOOKUP('Players Full'!CF477,Teams!$A$1:$G$21,6,0)</f>
        <v>Man Utd</v>
      </c>
      <c r="D477">
        <f>'Players Full'!BD477/10</f>
        <v>4.5</v>
      </c>
      <c r="E477" s="10">
        <f>IFERROR(VLOOKUP($A477,'Starting Lineups'!$A$2:$C$510,3,FALSE),0)</f>
        <v>0</v>
      </c>
      <c r="F477" s="5" t="e">
        <f>VLOOKUP(A477,'Score &amp; Assist'!$A$1:$G$2000,6,0)</f>
        <v>#N/A</v>
      </c>
      <c r="G477" s="5" t="e">
        <f t="shared" si="133"/>
        <v>#N/A</v>
      </c>
      <c r="H477" s="5" t="e">
        <f t="shared" si="145"/>
        <v>#N/A</v>
      </c>
      <c r="I477" s="5" t="e">
        <f>VLOOKUP(A477,'Score &amp; Assist'!$A$1:$G$2000,7,0)</f>
        <v>#N/A</v>
      </c>
      <c r="J477" s="5" t="e">
        <f>VLOOKUP(A477,'Yellow Card'!$C$1:$E$987,3,0)</f>
        <v>#N/A</v>
      </c>
      <c r="K477" s="5">
        <f>VLOOKUP(C477,'Team Clean Sheet'!$C$2:$F$21,4,0)</f>
        <v>0.27659574468085107</v>
      </c>
      <c r="L477" s="5">
        <f>VLOOKUP(C477,'Team Total Goals'!$D$2:$N$21,10,0)</f>
        <v>0.375</v>
      </c>
      <c r="M477" s="5">
        <f>VLOOKUP(C477,'Team Total Goals'!$D$2:$N$21,11,0)</f>
        <v>5.6865464632454926E-2</v>
      </c>
      <c r="N477" s="5" t="e">
        <f>VLOOKUP(A477,'Goalkeeper Saves'!$D$2:$N$15,10,0)</f>
        <v>#N/A</v>
      </c>
      <c r="O477" s="5" t="e">
        <f>VLOOKUP(A477,'Goalkeeper Saves'!$D$2:$N$15,11,0)</f>
        <v>#N/A</v>
      </c>
      <c r="P477" s="5">
        <f>IF(B477="DEF",IFERROR(VLOOKUP(A477,'Defensive Contribution - DEF'!A475:H973,8,FALSE),'Defensive Contribution - DEF'!K$2),0)</f>
        <v>0</v>
      </c>
      <c r="Q477" s="5">
        <f>IF(B477="MID",IFERROR(VLOOKUP(A477,'Defensive Contribution - MID'!A$2:I$500,9,FALSE),'Defensive Contribution - MID'!L$2),0)</f>
        <v>0</v>
      </c>
      <c r="R477" s="22">
        <f t="shared" si="146"/>
        <v>0</v>
      </c>
      <c r="S477" s="5">
        <f t="shared" si="134"/>
        <v>0</v>
      </c>
      <c r="T477" s="20">
        <f t="shared" si="135"/>
        <v>0</v>
      </c>
      <c r="U477" s="3">
        <f>VLOOKUP($C477,'Team Fixtures'!$A$2:$Q$21,2,FALSE)</f>
        <v>0.52910052910052907</v>
      </c>
      <c r="V477" s="3">
        <f>VLOOKUP($C477,'Team Fixtures'!$A$2:$Q$21,4,FALSE)</f>
        <v>6.3492063492063489E-2</v>
      </c>
      <c r="W477" s="3">
        <f>VLOOKUP($C477,'Team Fixtures'!$A$2:$Q$21,5,FALSE)</f>
        <v>0.46560846560846558</v>
      </c>
      <c r="X477" s="3" t="str">
        <f>VLOOKUP($C477,'Team Fixtures'!$A$2:$Q$21,6,FALSE)</f>
        <v>A</v>
      </c>
      <c r="Y477" s="25">
        <f t="shared" si="136"/>
        <v>0</v>
      </c>
      <c r="Z477" s="3">
        <f>VLOOKUP($C477,'Team Fixtures'!$A$2:$Q$21,2,FALSE)</f>
        <v>0.52910052910052907</v>
      </c>
      <c r="AA477" s="3">
        <f>VLOOKUP($C477,'Team Fixtures'!$A$2:$Q$21,8,FALSE)</f>
        <v>1.4214641080312722E-2</v>
      </c>
      <c r="AB477" s="3">
        <f>VLOOKUP($C477,'Team Fixtures'!$A$2:$Q$21,9,FALSE)</f>
        <v>0.5148858880202164</v>
      </c>
      <c r="AC477" s="3" t="str">
        <f>VLOOKUP($C477,'Team Fixtures'!$A$2:$Q$21,10,FALSE)</f>
        <v>H</v>
      </c>
      <c r="AD477" s="22">
        <f t="shared" si="147"/>
        <v>0</v>
      </c>
      <c r="AE477" s="5">
        <f t="shared" si="137"/>
        <v>0</v>
      </c>
      <c r="AF477" s="20">
        <f t="shared" si="138"/>
        <v>0</v>
      </c>
      <c r="AG477" s="3">
        <f>VLOOKUP($C477,'Team Fixtures'!$A$2:$Q$21,2,FALSE)</f>
        <v>0.52910052910052907</v>
      </c>
      <c r="AH477" s="3">
        <f>VLOOKUP($C477,'Team Fixtures'!$A$2:$Q$21,12,FALSE)</f>
        <v>0.87939146110891264</v>
      </c>
      <c r="AI477" s="3">
        <f>VLOOKUP($C477,'Team Fixtures'!$A$2:$Q$21,13,FALSE)</f>
        <v>-0.35029093200838357</v>
      </c>
      <c r="AJ477" s="3" t="str">
        <f>VLOOKUP($C477,'Team Fixtures'!$A$2:$Q$21,14,FALSE)</f>
        <v>H</v>
      </c>
      <c r="AK477" s="22">
        <f t="shared" si="148"/>
        <v>0</v>
      </c>
      <c r="AL477" s="5">
        <f t="shared" si="139"/>
        <v>0</v>
      </c>
      <c r="AM477" s="20">
        <f t="shared" si="140"/>
        <v>0</v>
      </c>
      <c r="AN477" s="3">
        <f>VLOOKUP($C477,'Team Fixtures'!$A$2:$Q$21,2,FALSE)</f>
        <v>0.52910052910052907</v>
      </c>
      <c r="AO477" s="3">
        <f>VLOOKUP($C477,'Team Fixtures'!$A$2:$Q$21,16,FALSE)</f>
        <v>0.82101806239737274</v>
      </c>
      <c r="AP477" s="3">
        <f>VLOOKUP($C477,'Team Fixtures'!$A$2:$Q$21,17,FALSE)</f>
        <v>-0.29191753329684367</v>
      </c>
      <c r="AQ477" s="3" t="str">
        <f>VLOOKUP($C477,'Team Fixtures'!$A$2:$V$21,18,FALSE)</f>
        <v>H</v>
      </c>
      <c r="AR477" s="22">
        <f t="shared" si="149"/>
        <v>0</v>
      </c>
      <c r="AS477" s="5">
        <f t="shared" si="141"/>
        <v>0</v>
      </c>
      <c r="AT477" s="20">
        <f t="shared" si="142"/>
        <v>0</v>
      </c>
      <c r="AU477" s="3">
        <f>VLOOKUP($C477,'Team Fixtures'!$A$2:$Q$21,2,FALSE)</f>
        <v>0.52910052910052907</v>
      </c>
      <c r="AV477" s="3">
        <f>VLOOKUP($C477,'Team Fixtures'!$A$2:$V$21,20,FALSE)</f>
        <v>5.6022408963585429E-2</v>
      </c>
      <c r="AW477" s="3">
        <f>VLOOKUP($C477,'Team Fixtures'!$A$2:$V$21,21,FALSE)</f>
        <v>0.47307812013694361</v>
      </c>
      <c r="AX477" s="3" t="str">
        <f>VLOOKUP($C477,'Team Fixtures'!$A$2:$V$21,22,FALSE)</f>
        <v>A</v>
      </c>
      <c r="AY477" s="22">
        <f t="shared" si="150"/>
        <v>0</v>
      </c>
      <c r="AZ477" s="5">
        <f t="shared" si="151"/>
        <v>0</v>
      </c>
      <c r="BA477" s="20">
        <f t="shared" si="143"/>
        <v>0</v>
      </c>
      <c r="BB477" s="15">
        <f t="shared" si="144"/>
        <v>0</v>
      </c>
    </row>
    <row r="478" spans="1:54" x14ac:dyDescent="0.25">
      <c r="A478" t="str">
        <f>'Players Full'!CU478</f>
        <v>Nick Pope</v>
      </c>
      <c r="B478" t="str">
        <f>VLOOKUP(_xlfn.CONCAT('Players Full'!AK478,'Players Full'!BV478),'Players Summarised'!$A$1:$T$1000,20,0)</f>
        <v>GK</v>
      </c>
      <c r="C478" t="str">
        <f>VLOOKUP('Players Full'!CF478,Teams!$A$1:$G$21,6,0)</f>
        <v>Newcastle</v>
      </c>
      <c r="D478">
        <f>'Players Full'!BD478/10</f>
        <v>5</v>
      </c>
      <c r="E478" s="10">
        <f>IFERROR(VLOOKUP($A478,'Starting Lineups'!$A$2:$C$510,3,FALSE),0)</f>
        <v>1</v>
      </c>
      <c r="F478" s="5" t="e">
        <f>VLOOKUP(A478,'Score &amp; Assist'!$A$1:$G$2000,6,0)</f>
        <v>#N/A</v>
      </c>
      <c r="G478" s="5" t="e">
        <f t="shared" si="133"/>
        <v>#N/A</v>
      </c>
      <c r="H478" s="5" t="e">
        <f t="shared" si="145"/>
        <v>#N/A</v>
      </c>
      <c r="I478" s="5" t="e">
        <f>VLOOKUP(A478,'Score &amp; Assist'!$A$1:$G$2000,7,0)</f>
        <v>#N/A</v>
      </c>
      <c r="J478" s="5">
        <f>VLOOKUP(A478,'Yellow Card'!$C$1:$E$987,3,0)</f>
        <v>0.21994941163532386</v>
      </c>
      <c r="K478" s="5">
        <f>VLOOKUP(C478,'Team Clean Sheet'!$C$2:$F$21,4,0)</f>
        <v>0.1716867469879518</v>
      </c>
      <c r="L478" s="5">
        <f>VLOOKUP(C478,'Team Total Goals'!$D$2:$N$21,10,0)</f>
        <v>0.5376344086021505</v>
      </c>
      <c r="M478" s="5">
        <f>VLOOKUP(C478,'Team Total Goals'!$D$2:$N$21,11,0)</f>
        <v>0.11923373334801277</v>
      </c>
      <c r="N478" s="5" t="e">
        <f>VLOOKUP(A478,'Goalkeeper Saves'!$D$2:$N$15,10,0)</f>
        <v>#N/A</v>
      </c>
      <c r="O478" s="5" t="e">
        <f>VLOOKUP(A478,'Goalkeeper Saves'!$D$2:$N$15,11,0)</f>
        <v>#N/A</v>
      </c>
      <c r="P478" s="5">
        <f>IF(B478="DEF",IFERROR(VLOOKUP(A478,'Defensive Contribution - DEF'!A476:H974,8,FALSE),'Defensive Contribution - DEF'!K$2),0)</f>
        <v>0</v>
      </c>
      <c r="Q478" s="5">
        <f>IF(B478="MID",IFERROR(VLOOKUP(A478,'Defensive Contribution - MID'!A$2:I$500,9,FALSE),'Defensive Contribution - MID'!L$2),0)</f>
        <v>0</v>
      </c>
      <c r="R478" s="22">
        <f t="shared" si="146"/>
        <v>1.153061292416157</v>
      </c>
      <c r="S478" s="5">
        <f t="shared" si="134"/>
        <v>6.0833077202128473E-3</v>
      </c>
      <c r="T478" s="20">
        <f t="shared" si="135"/>
        <v>1.1652279078565826</v>
      </c>
      <c r="U478" s="3">
        <f>VLOOKUP($C478,'Team Fixtures'!$A$2:$Q$21,2,FALSE)</f>
        <v>0.50125313283208017</v>
      </c>
      <c r="V478" s="3">
        <f>VLOOKUP($C478,'Team Fixtures'!$A$2:$Q$21,4,FALSE)</f>
        <v>0.89678055779750687</v>
      </c>
      <c r="W478" s="3">
        <f>VLOOKUP($C478,'Team Fixtures'!$A$2:$Q$21,5,FALSE)</f>
        <v>-0.3955274249654267</v>
      </c>
      <c r="X478" s="3" t="str">
        <f>VLOOKUP($C478,'Team Fixtures'!$A$2:$Q$21,6,FALSE)</f>
        <v>H</v>
      </c>
      <c r="Y478" s="25">
        <f t="shared" si="136"/>
        <v>0.34012909179027306</v>
      </c>
      <c r="Z478" s="3">
        <f>VLOOKUP($C478,'Team Fixtures'!$A$2:$Q$21,2,FALSE)</f>
        <v>0.50125313283208017</v>
      </c>
      <c r="AA478" s="3">
        <f>VLOOKUP($C478,'Team Fixtures'!$A$2:$Q$21,8,FALSE)</f>
        <v>2.8011204481792715E-2</v>
      </c>
      <c r="AB478" s="3">
        <f>VLOOKUP($C478,'Team Fixtures'!$A$2:$Q$21,9,FALSE)</f>
        <v>0.47324192835028744</v>
      </c>
      <c r="AC478" s="3" t="str">
        <f>VLOOKUP($C478,'Team Fixtures'!$A$2:$Q$21,10,FALSE)</f>
        <v>A</v>
      </c>
      <c r="AD478" s="22">
        <f t="shared" si="147"/>
        <v>0.99797315433329647</v>
      </c>
      <c r="AE478" s="5">
        <f t="shared" si="137"/>
        <v>2.4353245362278009E-3</v>
      </c>
      <c r="AF478" s="20">
        <f t="shared" si="138"/>
        <v>1.0028438034057521</v>
      </c>
      <c r="AG478" s="3">
        <f>VLOOKUP($C478,'Team Fixtures'!$A$2:$Q$21,2,FALSE)</f>
        <v>0.50125313283208017</v>
      </c>
      <c r="AH478" s="3">
        <f>VLOOKUP($C478,'Team Fixtures'!$A$2:$Q$21,12,FALSE)</f>
        <v>4.5351473922902487E-2</v>
      </c>
      <c r="AI478" s="3">
        <f>VLOOKUP($C478,'Team Fixtures'!$A$2:$Q$21,13,FALSE)</f>
        <v>0.45590165890917767</v>
      </c>
      <c r="AJ478" s="3" t="str">
        <f>VLOOKUP($C478,'Team Fixtures'!$A$2:$Q$21,14,FALSE)</f>
        <v>A</v>
      </c>
      <c r="AK478" s="22">
        <f t="shared" si="148"/>
        <v>0.99788468538185049</v>
      </c>
      <c r="AL478" s="5">
        <f t="shared" si="139"/>
        <v>2.4332435695518899E-3</v>
      </c>
      <c r="AM478" s="20">
        <f t="shared" si="140"/>
        <v>1.0027511725209544</v>
      </c>
      <c r="AN478" s="3">
        <f>VLOOKUP($C478,'Team Fixtures'!$A$2:$Q$21,2,FALSE)</f>
        <v>0.50125313283208017</v>
      </c>
      <c r="AO478" s="3">
        <f>VLOOKUP($C478,'Team Fixtures'!$A$2:$Q$21,16,FALSE)</f>
        <v>9.5238095238095233E-2</v>
      </c>
      <c r="AP478" s="3">
        <f>VLOOKUP($C478,'Team Fixtures'!$A$2:$Q$21,17,FALSE)</f>
        <v>0.40601503759398494</v>
      </c>
      <c r="AQ478" s="3" t="str">
        <f>VLOOKUP($C478,'Team Fixtures'!$A$2:$V$21,18,FALSE)</f>
        <v>A</v>
      </c>
      <c r="AR478" s="22">
        <f t="shared" si="149"/>
        <v>0.9976301670138441</v>
      </c>
      <c r="AS478" s="5">
        <f t="shared" si="141"/>
        <v>2.4272567884996432E-3</v>
      </c>
      <c r="AT478" s="20">
        <f t="shared" si="142"/>
        <v>1.0024846805908434</v>
      </c>
      <c r="AU478" s="3">
        <f>VLOOKUP($C478,'Team Fixtures'!$A$2:$Q$21,2,FALSE)</f>
        <v>0.50125313283208017</v>
      </c>
      <c r="AV478" s="3">
        <f>VLOOKUP($C478,'Team Fixtures'!$A$2:$V$21,20,FALSE)</f>
        <v>0.88924458672357831</v>
      </c>
      <c r="AW478" s="3">
        <f>VLOOKUP($C478,'Team Fixtures'!$A$2:$V$21,21,FALSE)</f>
        <v>-0.38799145389149814</v>
      </c>
      <c r="AX478" s="3" t="str">
        <f>VLOOKUP($C478,'Team Fixtures'!$A$2:$V$21,22,FALSE)</f>
        <v>H</v>
      </c>
      <c r="AY478" s="22">
        <f t="shared" si="150"/>
        <v>1.1530997404611141</v>
      </c>
      <c r="AZ478" s="5">
        <f t="shared" si="151"/>
        <v>6.084212095126329E-3</v>
      </c>
      <c r="BA478" s="20">
        <f t="shared" si="143"/>
        <v>1.1652681646513667</v>
      </c>
      <c r="BB478" s="15">
        <f t="shared" si="144"/>
        <v>3.73704480170165</v>
      </c>
    </row>
    <row r="479" spans="1:54" x14ac:dyDescent="0.25">
      <c r="A479" t="str">
        <f>'Players Full'!CU479</f>
        <v>Martin Dubravka</v>
      </c>
      <c r="B479" t="str">
        <f>VLOOKUP(_xlfn.CONCAT('Players Full'!AK479,'Players Full'!BV479),'Players Summarised'!$A$1:$T$1000,20,0)</f>
        <v>GK</v>
      </c>
      <c r="C479" t="str">
        <f>VLOOKUP('Players Full'!CF479,Teams!$A$1:$G$21,6,0)</f>
        <v>Burnley</v>
      </c>
      <c r="D479">
        <f>'Players Full'!BD479/10</f>
        <v>4</v>
      </c>
      <c r="E479" s="10">
        <f>IFERROR(VLOOKUP($A479,'Starting Lineups'!$A$2:$C$510,3,FALSE),0)</f>
        <v>1</v>
      </c>
      <c r="F479" s="5" t="e">
        <f>VLOOKUP(A479,'Score &amp; Assist'!$A$1:$G$2000,6,0)</f>
        <v>#N/A</v>
      </c>
      <c r="G479" s="5" t="e">
        <f t="shared" si="133"/>
        <v>#N/A</v>
      </c>
      <c r="H479" s="5" t="e">
        <f t="shared" si="145"/>
        <v>#N/A</v>
      </c>
      <c r="I479" s="5" t="e">
        <f>VLOOKUP(A479,'Score &amp; Assist'!$A$1:$G$2000,7,0)</f>
        <v>#N/A</v>
      </c>
      <c r="J479" s="5">
        <f>VLOOKUP(A479,'Yellow Card'!$C$1:$E$987,3,0)</f>
        <v>0.13605442176870747</v>
      </c>
      <c r="K479" s="5">
        <f>VLOOKUP(C479,'Team Clean Sheet'!$C$2:$F$21,4,0)</f>
        <v>0.35467980295566504</v>
      </c>
      <c r="L479" s="5">
        <f>VLOOKUP(C479,'Team Total Goals'!$D$2:$N$21,10,0)</f>
        <v>0.29039301310043669</v>
      </c>
      <c r="M479" s="5">
        <f>VLOOKUP(C479,'Team Total Goals'!$D$2:$N$21,11,0)</f>
        <v>3.7393557941503147E-2</v>
      </c>
      <c r="N479" s="5">
        <f>VLOOKUP(A479,'Goalkeeper Saves'!$D$2:$N$15,10,0)</f>
        <v>0.52910052910052907</v>
      </c>
      <c r="O479" s="5">
        <f>VLOOKUP(A479,'Goalkeeper Saves'!$D$2:$N$15,11,0)</f>
        <v>0</v>
      </c>
      <c r="P479" s="5">
        <f>IF(B479="DEF",IFERROR(VLOOKUP(A479,'Defensive Contribution - DEF'!A477:H975,8,FALSE),'Defensive Contribution - DEF'!K$2),0)</f>
        <v>0</v>
      </c>
      <c r="Q479" s="5">
        <f>IF(B479="MID",IFERROR(VLOOKUP(A479,'Defensive Contribution - MID'!A$2:I$500,9,FALSE),'Defensive Contribution - MID'!L$2),0)</f>
        <v>0</v>
      </c>
      <c r="R479" s="22">
        <f t="shared" si="146"/>
        <v>3.1561921770706021</v>
      </c>
      <c r="S479" s="5">
        <f t="shared" si="134"/>
        <v>5.3200952389054701E-2</v>
      </c>
      <c r="T479" s="20">
        <f t="shared" si="135"/>
        <v>3.2625940818487114</v>
      </c>
      <c r="U479" s="3">
        <f>VLOOKUP($C479,'Team Fixtures'!$A$2:$Q$21,2,FALSE)</f>
        <v>1.4214641080312722E-2</v>
      </c>
      <c r="V479" s="3">
        <f>VLOOKUP($C479,'Team Fixtures'!$A$2:$Q$21,4,FALSE)</f>
        <v>1.8674136321195144E-2</v>
      </c>
      <c r="W479" s="3">
        <f>VLOOKUP($C479,'Team Fixtures'!$A$2:$Q$21,5,FALSE)</f>
        <v>-4.4594952408824225E-3</v>
      </c>
      <c r="X479" s="3" t="str">
        <f>VLOOKUP($C479,'Team Fixtures'!$A$2:$Q$21,6,FALSE)</f>
        <v>H</v>
      </c>
      <c r="Y479" s="25">
        <f t="shared" si="136"/>
        <v>0.92966949487026096</v>
      </c>
      <c r="Z479" s="3">
        <f>VLOOKUP($C479,'Team Fixtures'!$A$2:$Q$21,2,FALSE)</f>
        <v>1.4214641080312722E-2</v>
      </c>
      <c r="AA479" s="3">
        <f>VLOOKUP($C479,'Team Fixtures'!$A$2:$Q$21,8,FALSE)</f>
        <v>0.52910052910052907</v>
      </c>
      <c r="AB479" s="3">
        <f>VLOOKUP($C479,'Team Fixtures'!$A$2:$Q$21,9,FALSE)</f>
        <v>-0.5148858880202164</v>
      </c>
      <c r="AC479" s="3" t="str">
        <f>VLOOKUP($C479,'Team Fixtures'!$A$2:$Q$21,10,FALSE)</f>
        <v>A</v>
      </c>
      <c r="AD479" s="22">
        <f t="shared" si="147"/>
        <v>2.7130592662752959</v>
      </c>
      <c r="AE479" s="5">
        <f t="shared" si="137"/>
        <v>4.2777580061327508E-2</v>
      </c>
      <c r="AF479" s="20">
        <f t="shared" si="138"/>
        <v>2.7986144263979509</v>
      </c>
      <c r="AG479" s="3">
        <f>VLOOKUP($C479,'Team Fixtures'!$A$2:$Q$21,2,FALSE)</f>
        <v>1.4214641080312722E-2</v>
      </c>
      <c r="AH479" s="3">
        <f>VLOOKUP($C479,'Team Fixtures'!$A$2:$Q$21,12,FALSE)</f>
        <v>0.89678055779750687</v>
      </c>
      <c r="AI479" s="3">
        <f>VLOOKUP($C479,'Team Fixtures'!$A$2:$Q$21,13,FALSE)</f>
        <v>-0.8825659167171942</v>
      </c>
      <c r="AJ479" s="3" t="str">
        <f>VLOOKUP($C479,'Team Fixtures'!$A$2:$Q$21,14,FALSE)</f>
        <v>A</v>
      </c>
      <c r="AK479" s="22">
        <f t="shared" si="148"/>
        <v>2.7079319526770069</v>
      </c>
      <c r="AL479" s="5">
        <f t="shared" si="139"/>
        <v>4.2656975390868559E-2</v>
      </c>
      <c r="AM479" s="20">
        <f t="shared" si="140"/>
        <v>2.793245903458744</v>
      </c>
      <c r="AN479" s="3">
        <f>VLOOKUP($C479,'Team Fixtures'!$A$2:$Q$21,2,FALSE)</f>
        <v>1.4214641080312722E-2</v>
      </c>
      <c r="AO479" s="3">
        <f>VLOOKUP($C479,'Team Fixtures'!$A$2:$Q$21,16,FALSE)</f>
        <v>0.10582010582010581</v>
      </c>
      <c r="AP479" s="3">
        <f>VLOOKUP($C479,'Team Fixtures'!$A$2:$Q$21,17,FALSE)</f>
        <v>-9.1605464739793085E-2</v>
      </c>
      <c r="AQ479" s="3" t="str">
        <f>VLOOKUP($C479,'Team Fixtures'!$A$2:$V$21,18,FALSE)</f>
        <v>H</v>
      </c>
      <c r="AR479" s="22">
        <f t="shared" si="149"/>
        <v>3.1549769228289417</v>
      </c>
      <c r="AS479" s="5">
        <f t="shared" si="141"/>
        <v>5.3172367178782362E-2</v>
      </c>
      <c r="AT479" s="20">
        <f t="shared" si="142"/>
        <v>3.2613216571865062</v>
      </c>
      <c r="AU479" s="3">
        <f>VLOOKUP($C479,'Team Fixtures'!$A$2:$Q$21,2,FALSE)</f>
        <v>1.4214641080312722E-2</v>
      </c>
      <c r="AV479" s="3">
        <f>VLOOKUP($C479,'Team Fixtures'!$A$2:$V$21,20,FALSE)</f>
        <v>0.87939146110891264</v>
      </c>
      <c r="AW479" s="3">
        <f>VLOOKUP($C479,'Team Fixtures'!$A$2:$V$21,21,FALSE)</f>
        <v>-0.86517682002859997</v>
      </c>
      <c r="AX479" s="3" t="str">
        <f>VLOOKUP($C479,'Team Fixtures'!$A$2:$V$21,22,FALSE)</f>
        <v>A</v>
      </c>
      <c r="AY479" s="22">
        <f t="shared" si="150"/>
        <v>2.7081744443680278</v>
      </c>
      <c r="AZ479" s="5">
        <f t="shared" si="151"/>
        <v>4.2662679280424748E-2</v>
      </c>
      <c r="BA479" s="20">
        <f t="shared" si="143"/>
        <v>2.7934998029288773</v>
      </c>
      <c r="BB479" s="15">
        <f t="shared" si="144"/>
        <v>10.507815309332219</v>
      </c>
    </row>
    <row r="480" spans="1:54" x14ac:dyDescent="0.25">
      <c r="A480" t="str">
        <f>'Players Full'!CU480</f>
        <v>Mark Gillespie</v>
      </c>
      <c r="B480" t="str">
        <f>VLOOKUP(_xlfn.CONCAT('Players Full'!AK480,'Players Full'!BV480),'Players Summarised'!$A$1:$T$1000,20,0)</f>
        <v>GK</v>
      </c>
      <c r="C480" t="str">
        <f>VLOOKUP('Players Full'!CF480,Teams!$A$1:$G$21,6,0)</f>
        <v>Newcastle</v>
      </c>
      <c r="D480">
        <f>'Players Full'!BD480/10</f>
        <v>4</v>
      </c>
      <c r="E480" s="10">
        <f>IFERROR(VLOOKUP($A480,'Starting Lineups'!$A$2:$C$510,3,FALSE),0)</f>
        <v>0</v>
      </c>
      <c r="F480" s="5" t="e">
        <f>VLOOKUP(A480,'Score &amp; Assist'!$A$1:$G$2000,6,0)</f>
        <v>#N/A</v>
      </c>
      <c r="G480" s="5" t="e">
        <f t="shared" si="133"/>
        <v>#N/A</v>
      </c>
      <c r="H480" s="5" t="e">
        <f t="shared" si="145"/>
        <v>#N/A</v>
      </c>
      <c r="I480" s="5" t="e">
        <f>VLOOKUP(A480,'Score &amp; Assist'!$A$1:$G$2000,7,0)</f>
        <v>#N/A</v>
      </c>
      <c r="J480" s="5">
        <f>VLOOKUP(A480,'Yellow Card'!$C$1:$E$987,3,0)</f>
        <v>0.21994941163532386</v>
      </c>
      <c r="K480" s="5">
        <f>VLOOKUP(C480,'Team Clean Sheet'!$C$2:$F$21,4,0)</f>
        <v>0.1716867469879518</v>
      </c>
      <c r="L480" s="5">
        <f>VLOOKUP(C480,'Team Total Goals'!$D$2:$N$21,10,0)</f>
        <v>0.5376344086021505</v>
      </c>
      <c r="M480" s="5">
        <f>VLOOKUP(C480,'Team Total Goals'!$D$2:$N$21,11,0)</f>
        <v>0.11923373334801277</v>
      </c>
      <c r="N480" s="5" t="e">
        <f>VLOOKUP(A480,'Goalkeeper Saves'!$D$2:$N$15,10,0)</f>
        <v>#N/A</v>
      </c>
      <c r="O480" s="5" t="e">
        <f>VLOOKUP(A480,'Goalkeeper Saves'!$D$2:$N$15,11,0)</f>
        <v>#N/A</v>
      </c>
      <c r="P480" s="5">
        <f>IF(B480="DEF",IFERROR(VLOOKUP(A480,'Defensive Contribution - DEF'!A478:H976,8,FALSE),'Defensive Contribution - DEF'!K$2),0)</f>
        <v>0</v>
      </c>
      <c r="Q480" s="5">
        <f>IF(B480="MID",IFERROR(VLOOKUP(A480,'Defensive Contribution - MID'!A$2:I$500,9,FALSE),'Defensive Contribution - MID'!L$2),0)</f>
        <v>0</v>
      </c>
      <c r="R480" s="22">
        <f t="shared" si="146"/>
        <v>0</v>
      </c>
      <c r="S480" s="5">
        <f t="shared" si="134"/>
        <v>0</v>
      </c>
      <c r="T480" s="20">
        <f t="shared" si="135"/>
        <v>0</v>
      </c>
      <c r="U480" s="3">
        <f>VLOOKUP($C480,'Team Fixtures'!$A$2:$Q$21,2,FALSE)</f>
        <v>0.50125313283208017</v>
      </c>
      <c r="V480" s="3">
        <f>VLOOKUP($C480,'Team Fixtures'!$A$2:$Q$21,4,FALSE)</f>
        <v>0.89678055779750687</v>
      </c>
      <c r="W480" s="3">
        <f>VLOOKUP($C480,'Team Fixtures'!$A$2:$Q$21,5,FALSE)</f>
        <v>-0.3955274249654267</v>
      </c>
      <c r="X480" s="3" t="str">
        <f>VLOOKUP($C480,'Team Fixtures'!$A$2:$Q$21,6,FALSE)</f>
        <v>H</v>
      </c>
      <c r="Y480" s="25">
        <f t="shared" si="136"/>
        <v>0</v>
      </c>
      <c r="Z480" s="3">
        <f>VLOOKUP($C480,'Team Fixtures'!$A$2:$Q$21,2,FALSE)</f>
        <v>0.50125313283208017</v>
      </c>
      <c r="AA480" s="3">
        <f>VLOOKUP($C480,'Team Fixtures'!$A$2:$Q$21,8,FALSE)</f>
        <v>2.8011204481792715E-2</v>
      </c>
      <c r="AB480" s="3">
        <f>VLOOKUP($C480,'Team Fixtures'!$A$2:$Q$21,9,FALSE)</f>
        <v>0.47324192835028744</v>
      </c>
      <c r="AC480" s="3" t="str">
        <f>VLOOKUP($C480,'Team Fixtures'!$A$2:$Q$21,10,FALSE)</f>
        <v>A</v>
      </c>
      <c r="AD480" s="22">
        <f t="shared" si="147"/>
        <v>0</v>
      </c>
      <c r="AE480" s="5">
        <f t="shared" si="137"/>
        <v>0</v>
      </c>
      <c r="AF480" s="20">
        <f t="shared" si="138"/>
        <v>0</v>
      </c>
      <c r="AG480" s="3">
        <f>VLOOKUP($C480,'Team Fixtures'!$A$2:$Q$21,2,FALSE)</f>
        <v>0.50125313283208017</v>
      </c>
      <c r="AH480" s="3">
        <f>VLOOKUP($C480,'Team Fixtures'!$A$2:$Q$21,12,FALSE)</f>
        <v>4.5351473922902487E-2</v>
      </c>
      <c r="AI480" s="3">
        <f>VLOOKUP($C480,'Team Fixtures'!$A$2:$Q$21,13,FALSE)</f>
        <v>0.45590165890917767</v>
      </c>
      <c r="AJ480" s="3" t="str">
        <f>VLOOKUP($C480,'Team Fixtures'!$A$2:$Q$21,14,FALSE)</f>
        <v>A</v>
      </c>
      <c r="AK480" s="22">
        <f t="shared" si="148"/>
        <v>0</v>
      </c>
      <c r="AL480" s="5">
        <f t="shared" si="139"/>
        <v>0</v>
      </c>
      <c r="AM480" s="20">
        <f t="shared" si="140"/>
        <v>0</v>
      </c>
      <c r="AN480" s="3">
        <f>VLOOKUP($C480,'Team Fixtures'!$A$2:$Q$21,2,FALSE)</f>
        <v>0.50125313283208017</v>
      </c>
      <c r="AO480" s="3">
        <f>VLOOKUP($C480,'Team Fixtures'!$A$2:$Q$21,16,FALSE)</f>
        <v>9.5238095238095233E-2</v>
      </c>
      <c r="AP480" s="3">
        <f>VLOOKUP($C480,'Team Fixtures'!$A$2:$Q$21,17,FALSE)</f>
        <v>0.40601503759398494</v>
      </c>
      <c r="AQ480" s="3" t="str">
        <f>VLOOKUP($C480,'Team Fixtures'!$A$2:$V$21,18,FALSE)</f>
        <v>A</v>
      </c>
      <c r="AR480" s="22">
        <f t="shared" si="149"/>
        <v>0</v>
      </c>
      <c r="AS480" s="5">
        <f t="shared" si="141"/>
        <v>0</v>
      </c>
      <c r="AT480" s="20">
        <f t="shared" si="142"/>
        <v>0</v>
      </c>
      <c r="AU480" s="3">
        <f>VLOOKUP($C480,'Team Fixtures'!$A$2:$Q$21,2,FALSE)</f>
        <v>0.50125313283208017</v>
      </c>
      <c r="AV480" s="3">
        <f>VLOOKUP($C480,'Team Fixtures'!$A$2:$V$21,20,FALSE)</f>
        <v>0.88924458672357831</v>
      </c>
      <c r="AW480" s="3">
        <f>VLOOKUP($C480,'Team Fixtures'!$A$2:$V$21,21,FALSE)</f>
        <v>-0.38799145389149814</v>
      </c>
      <c r="AX480" s="3" t="str">
        <f>VLOOKUP($C480,'Team Fixtures'!$A$2:$V$21,22,FALSE)</f>
        <v>H</v>
      </c>
      <c r="AY480" s="22">
        <f t="shared" si="150"/>
        <v>0</v>
      </c>
      <c r="AZ480" s="5">
        <f t="shared" si="151"/>
        <v>0</v>
      </c>
      <c r="BA480" s="20">
        <f t="shared" si="143"/>
        <v>0</v>
      </c>
      <c r="BB480" s="15">
        <f t="shared" si="144"/>
        <v>0</v>
      </c>
    </row>
    <row r="481" spans="1:54" x14ac:dyDescent="0.25">
      <c r="A481" t="str">
        <f>'Players Full'!CU481</f>
        <v>Odysseas Vlachodimos</v>
      </c>
      <c r="B481" t="str">
        <f>VLOOKUP(_xlfn.CONCAT('Players Full'!AK481,'Players Full'!BV481),'Players Summarised'!$A$1:$T$1000,20,0)</f>
        <v>GK</v>
      </c>
      <c r="C481" t="str">
        <f>VLOOKUP('Players Full'!CF481,Teams!$A$1:$G$21,6,0)</f>
        <v>Newcastle</v>
      </c>
      <c r="D481">
        <f>'Players Full'!BD481/10</f>
        <v>4</v>
      </c>
      <c r="E481" s="10">
        <f>IFERROR(VLOOKUP($A481,'Starting Lineups'!$A$2:$C$510,3,FALSE),0)</f>
        <v>0</v>
      </c>
      <c r="F481" s="5" t="e">
        <f>VLOOKUP(A481,'Score &amp; Assist'!$A$1:$G$2000,6,0)</f>
        <v>#N/A</v>
      </c>
      <c r="G481" s="5" t="e">
        <f t="shared" si="133"/>
        <v>#N/A</v>
      </c>
      <c r="H481" s="5" t="e">
        <f t="shared" si="145"/>
        <v>#N/A</v>
      </c>
      <c r="I481" s="5" t="e">
        <f>VLOOKUP(A481,'Score &amp; Assist'!$A$1:$G$2000,7,0)</f>
        <v>#N/A</v>
      </c>
      <c r="J481" s="5" t="e">
        <f>VLOOKUP(A481,'Yellow Card'!$C$1:$E$987,3,0)</f>
        <v>#N/A</v>
      </c>
      <c r="K481" s="5">
        <f>VLOOKUP(C481,'Team Clean Sheet'!$C$2:$F$21,4,0)</f>
        <v>0.1716867469879518</v>
      </c>
      <c r="L481" s="5">
        <f>VLOOKUP(C481,'Team Total Goals'!$D$2:$N$21,10,0)</f>
        <v>0.5376344086021505</v>
      </c>
      <c r="M481" s="5">
        <f>VLOOKUP(C481,'Team Total Goals'!$D$2:$N$21,11,0)</f>
        <v>0.11923373334801277</v>
      </c>
      <c r="N481" s="5" t="e">
        <f>VLOOKUP(A481,'Goalkeeper Saves'!$D$2:$N$15,10,0)</f>
        <v>#N/A</v>
      </c>
      <c r="O481" s="5" t="e">
        <f>VLOOKUP(A481,'Goalkeeper Saves'!$D$2:$N$15,11,0)</f>
        <v>#N/A</v>
      </c>
      <c r="P481" s="5">
        <f>IF(B481="DEF",IFERROR(VLOOKUP(A481,'Defensive Contribution - DEF'!A479:H977,8,FALSE),'Defensive Contribution - DEF'!K$2),0)</f>
        <v>0</v>
      </c>
      <c r="Q481" s="5">
        <f>IF(B481="MID",IFERROR(VLOOKUP(A481,'Defensive Contribution - MID'!A$2:I$500,9,FALSE),'Defensive Contribution - MID'!L$2),0)</f>
        <v>0</v>
      </c>
      <c r="R481" s="22">
        <f t="shared" si="146"/>
        <v>0</v>
      </c>
      <c r="S481" s="5">
        <f t="shared" si="134"/>
        <v>0</v>
      </c>
      <c r="T481" s="20">
        <f t="shared" si="135"/>
        <v>0</v>
      </c>
      <c r="U481" s="3">
        <f>VLOOKUP($C481,'Team Fixtures'!$A$2:$Q$21,2,FALSE)</f>
        <v>0.50125313283208017</v>
      </c>
      <c r="V481" s="3">
        <f>VLOOKUP($C481,'Team Fixtures'!$A$2:$Q$21,4,FALSE)</f>
        <v>0.89678055779750687</v>
      </c>
      <c r="W481" s="3">
        <f>VLOOKUP($C481,'Team Fixtures'!$A$2:$Q$21,5,FALSE)</f>
        <v>-0.3955274249654267</v>
      </c>
      <c r="X481" s="3" t="str">
        <f>VLOOKUP($C481,'Team Fixtures'!$A$2:$Q$21,6,FALSE)</f>
        <v>H</v>
      </c>
      <c r="Y481" s="25">
        <f t="shared" si="136"/>
        <v>0</v>
      </c>
      <c r="Z481" s="3">
        <f>VLOOKUP($C481,'Team Fixtures'!$A$2:$Q$21,2,FALSE)</f>
        <v>0.50125313283208017</v>
      </c>
      <c r="AA481" s="3">
        <f>VLOOKUP($C481,'Team Fixtures'!$A$2:$Q$21,8,FALSE)</f>
        <v>2.8011204481792715E-2</v>
      </c>
      <c r="AB481" s="3">
        <f>VLOOKUP($C481,'Team Fixtures'!$A$2:$Q$21,9,FALSE)</f>
        <v>0.47324192835028744</v>
      </c>
      <c r="AC481" s="3" t="str">
        <f>VLOOKUP($C481,'Team Fixtures'!$A$2:$Q$21,10,FALSE)</f>
        <v>A</v>
      </c>
      <c r="AD481" s="22">
        <f t="shared" si="147"/>
        <v>0</v>
      </c>
      <c r="AE481" s="5">
        <f t="shared" si="137"/>
        <v>0</v>
      </c>
      <c r="AF481" s="20">
        <f t="shared" si="138"/>
        <v>0</v>
      </c>
      <c r="AG481" s="3">
        <f>VLOOKUP($C481,'Team Fixtures'!$A$2:$Q$21,2,FALSE)</f>
        <v>0.50125313283208017</v>
      </c>
      <c r="AH481" s="3">
        <f>VLOOKUP($C481,'Team Fixtures'!$A$2:$Q$21,12,FALSE)</f>
        <v>4.5351473922902487E-2</v>
      </c>
      <c r="AI481" s="3">
        <f>VLOOKUP($C481,'Team Fixtures'!$A$2:$Q$21,13,FALSE)</f>
        <v>0.45590165890917767</v>
      </c>
      <c r="AJ481" s="3" t="str">
        <f>VLOOKUP($C481,'Team Fixtures'!$A$2:$Q$21,14,FALSE)</f>
        <v>A</v>
      </c>
      <c r="AK481" s="22">
        <f t="shared" si="148"/>
        <v>0</v>
      </c>
      <c r="AL481" s="5">
        <f t="shared" si="139"/>
        <v>0</v>
      </c>
      <c r="AM481" s="20">
        <f t="shared" si="140"/>
        <v>0</v>
      </c>
      <c r="AN481" s="3">
        <f>VLOOKUP($C481,'Team Fixtures'!$A$2:$Q$21,2,FALSE)</f>
        <v>0.50125313283208017</v>
      </c>
      <c r="AO481" s="3">
        <f>VLOOKUP($C481,'Team Fixtures'!$A$2:$Q$21,16,FALSE)</f>
        <v>9.5238095238095233E-2</v>
      </c>
      <c r="AP481" s="3">
        <f>VLOOKUP($C481,'Team Fixtures'!$A$2:$Q$21,17,FALSE)</f>
        <v>0.40601503759398494</v>
      </c>
      <c r="AQ481" s="3" t="str">
        <f>VLOOKUP($C481,'Team Fixtures'!$A$2:$V$21,18,FALSE)</f>
        <v>A</v>
      </c>
      <c r="AR481" s="22">
        <f t="shared" si="149"/>
        <v>0</v>
      </c>
      <c r="AS481" s="5">
        <f t="shared" si="141"/>
        <v>0</v>
      </c>
      <c r="AT481" s="20">
        <f t="shared" si="142"/>
        <v>0</v>
      </c>
      <c r="AU481" s="3">
        <f>VLOOKUP($C481,'Team Fixtures'!$A$2:$Q$21,2,FALSE)</f>
        <v>0.50125313283208017</v>
      </c>
      <c r="AV481" s="3">
        <f>VLOOKUP($C481,'Team Fixtures'!$A$2:$V$21,20,FALSE)</f>
        <v>0.88924458672357831</v>
      </c>
      <c r="AW481" s="3">
        <f>VLOOKUP($C481,'Team Fixtures'!$A$2:$V$21,21,FALSE)</f>
        <v>-0.38799145389149814</v>
      </c>
      <c r="AX481" s="3" t="str">
        <f>VLOOKUP($C481,'Team Fixtures'!$A$2:$V$21,22,FALSE)</f>
        <v>H</v>
      </c>
      <c r="AY481" s="22">
        <f t="shared" si="150"/>
        <v>0</v>
      </c>
      <c r="AZ481" s="5">
        <f t="shared" si="151"/>
        <v>0</v>
      </c>
      <c r="BA481" s="20">
        <f t="shared" si="143"/>
        <v>0</v>
      </c>
      <c r="BB481" s="15">
        <f t="shared" si="144"/>
        <v>0</v>
      </c>
    </row>
    <row r="482" spans="1:54" x14ac:dyDescent="0.25">
      <c r="A482" t="str">
        <f>'Players Full'!CU482</f>
        <v>Lewis Hall</v>
      </c>
      <c r="B482" t="str">
        <f>VLOOKUP(_xlfn.CONCAT('Players Full'!AK482,'Players Full'!BV482),'Players Summarised'!$A$1:$T$1000,20,0)</f>
        <v>DEF</v>
      </c>
      <c r="C482" t="str">
        <f>VLOOKUP('Players Full'!CF482,Teams!$A$1:$G$21,6,0)</f>
        <v>Newcastle</v>
      </c>
      <c r="D482">
        <f>'Players Full'!BD482/10</f>
        <v>5.5</v>
      </c>
      <c r="E482" s="10">
        <f>IFERROR(VLOOKUP($A482,'Starting Lineups'!$A$2:$C$510,3,FALSE),0)</f>
        <v>0</v>
      </c>
      <c r="F482" s="5">
        <f>VLOOKUP(A482,'Score &amp; Assist'!$A$1:$G$2000,6,0)</f>
        <v>8.6580086580086577E-2</v>
      </c>
      <c r="G482" s="5">
        <f t="shared" si="133"/>
        <v>0.01</v>
      </c>
      <c r="H482" s="5">
        <f t="shared" si="145"/>
        <v>0</v>
      </c>
      <c r="I482" s="5">
        <f>VLOOKUP(A482,'Score &amp; Assist'!$A$1:$G$2000,7,0)</f>
        <v>0.17316017316017315</v>
      </c>
      <c r="J482" s="5">
        <f>VLOOKUP(A482,'Yellow Card'!$C$1:$E$987,3,0)</f>
        <v>0.21994941163532386</v>
      </c>
      <c r="K482" s="5">
        <f>VLOOKUP(C482,'Team Clean Sheet'!$C$2:$F$21,4,0)</f>
        <v>0.1716867469879518</v>
      </c>
      <c r="L482" s="5">
        <f>VLOOKUP(C482,'Team Total Goals'!$D$2:$N$21,10,0)</f>
        <v>0.5376344086021505</v>
      </c>
      <c r="M482" s="5">
        <f>VLOOKUP(C482,'Team Total Goals'!$D$2:$N$21,11,0)</f>
        <v>0.11923373334801277</v>
      </c>
      <c r="N482" s="5" t="e">
        <f>VLOOKUP(A482,'Goalkeeper Saves'!$D$2:$N$15,10,0)</f>
        <v>#N/A</v>
      </c>
      <c r="O482" s="5" t="e">
        <f>VLOOKUP(A482,'Goalkeeper Saves'!$D$2:$N$15,11,0)</f>
        <v>#N/A</v>
      </c>
      <c r="P482" s="5">
        <f>IF(B482="DEF",IFERROR(VLOOKUP(A482,'Defensive Contribution - DEF'!A480:H978,8,FALSE),'Defensive Contribution - DEF'!K$2),0)</f>
        <v>0.29152339856241527</v>
      </c>
      <c r="Q482" s="5">
        <f>IF(B482="MID",IFERROR(VLOOKUP(A482,'Defensive Contribution - MID'!A$2:I$500,9,FALSE),'Defensive Contribution - MID'!L$2),0)</f>
        <v>0</v>
      </c>
      <c r="R482" s="22">
        <f t="shared" si="146"/>
        <v>0</v>
      </c>
      <c r="S482" s="5">
        <f t="shared" si="134"/>
        <v>0</v>
      </c>
      <c r="T482" s="20">
        <f t="shared" si="135"/>
        <v>0</v>
      </c>
      <c r="U482" s="3">
        <f>VLOOKUP($C482,'Team Fixtures'!$A$2:$Q$21,2,FALSE)</f>
        <v>0.50125313283208017</v>
      </c>
      <c r="V482" s="3">
        <f>VLOOKUP($C482,'Team Fixtures'!$A$2:$Q$21,4,FALSE)</f>
        <v>0.89678055779750687</v>
      </c>
      <c r="W482" s="3">
        <f>VLOOKUP($C482,'Team Fixtures'!$A$2:$Q$21,5,FALSE)</f>
        <v>-0.3955274249654267</v>
      </c>
      <c r="X482" s="3" t="str">
        <f>VLOOKUP($C482,'Team Fixtures'!$A$2:$Q$21,6,FALSE)</f>
        <v>H</v>
      </c>
      <c r="Y482" s="25">
        <f t="shared" si="136"/>
        <v>0</v>
      </c>
      <c r="Z482" s="3">
        <f>VLOOKUP($C482,'Team Fixtures'!$A$2:$Q$21,2,FALSE)</f>
        <v>0.50125313283208017</v>
      </c>
      <c r="AA482" s="3">
        <f>VLOOKUP($C482,'Team Fixtures'!$A$2:$Q$21,8,FALSE)</f>
        <v>2.8011204481792715E-2</v>
      </c>
      <c r="AB482" s="3">
        <f>VLOOKUP($C482,'Team Fixtures'!$A$2:$Q$21,9,FALSE)</f>
        <v>0.47324192835028744</v>
      </c>
      <c r="AC482" s="3" t="str">
        <f>VLOOKUP($C482,'Team Fixtures'!$A$2:$Q$21,10,FALSE)</f>
        <v>A</v>
      </c>
      <c r="AD482" s="22">
        <f t="shared" si="147"/>
        <v>0</v>
      </c>
      <c r="AE482" s="5">
        <f t="shared" si="137"/>
        <v>0</v>
      </c>
      <c r="AF482" s="20">
        <f t="shared" si="138"/>
        <v>0</v>
      </c>
      <c r="AG482" s="3">
        <f>VLOOKUP($C482,'Team Fixtures'!$A$2:$Q$21,2,FALSE)</f>
        <v>0.50125313283208017</v>
      </c>
      <c r="AH482" s="3">
        <f>VLOOKUP($C482,'Team Fixtures'!$A$2:$Q$21,12,FALSE)</f>
        <v>4.5351473922902487E-2</v>
      </c>
      <c r="AI482" s="3">
        <f>VLOOKUP($C482,'Team Fixtures'!$A$2:$Q$21,13,FALSE)</f>
        <v>0.45590165890917767</v>
      </c>
      <c r="AJ482" s="3" t="str">
        <f>VLOOKUP($C482,'Team Fixtures'!$A$2:$Q$21,14,FALSE)</f>
        <v>A</v>
      </c>
      <c r="AK482" s="22">
        <f t="shared" si="148"/>
        <v>0</v>
      </c>
      <c r="AL482" s="5">
        <f t="shared" si="139"/>
        <v>0</v>
      </c>
      <c r="AM482" s="20">
        <f t="shared" si="140"/>
        <v>0</v>
      </c>
      <c r="AN482" s="3">
        <f>VLOOKUP($C482,'Team Fixtures'!$A$2:$Q$21,2,FALSE)</f>
        <v>0.50125313283208017</v>
      </c>
      <c r="AO482" s="3">
        <f>VLOOKUP($C482,'Team Fixtures'!$A$2:$Q$21,16,FALSE)</f>
        <v>9.5238095238095233E-2</v>
      </c>
      <c r="AP482" s="3">
        <f>VLOOKUP($C482,'Team Fixtures'!$A$2:$Q$21,17,FALSE)</f>
        <v>0.40601503759398494</v>
      </c>
      <c r="AQ482" s="3" t="str">
        <f>VLOOKUP($C482,'Team Fixtures'!$A$2:$V$21,18,FALSE)</f>
        <v>A</v>
      </c>
      <c r="AR482" s="22">
        <f t="shared" si="149"/>
        <v>0</v>
      </c>
      <c r="AS482" s="5">
        <f t="shared" si="141"/>
        <v>0</v>
      </c>
      <c r="AT482" s="20">
        <f t="shared" si="142"/>
        <v>0</v>
      </c>
      <c r="AU482" s="3">
        <f>VLOOKUP($C482,'Team Fixtures'!$A$2:$Q$21,2,FALSE)</f>
        <v>0.50125313283208017</v>
      </c>
      <c r="AV482" s="3">
        <f>VLOOKUP($C482,'Team Fixtures'!$A$2:$V$21,20,FALSE)</f>
        <v>0.88924458672357831</v>
      </c>
      <c r="AW482" s="3">
        <f>VLOOKUP($C482,'Team Fixtures'!$A$2:$V$21,21,FALSE)</f>
        <v>-0.38799145389149814</v>
      </c>
      <c r="AX482" s="3" t="str">
        <f>VLOOKUP($C482,'Team Fixtures'!$A$2:$V$21,22,FALSE)</f>
        <v>H</v>
      </c>
      <c r="AY482" s="22">
        <f t="shared" si="150"/>
        <v>0</v>
      </c>
      <c r="AZ482" s="5">
        <f t="shared" si="151"/>
        <v>0</v>
      </c>
      <c r="BA482" s="20">
        <f t="shared" si="143"/>
        <v>0</v>
      </c>
      <c r="BB482" s="15">
        <f t="shared" si="144"/>
        <v>0</v>
      </c>
    </row>
    <row r="483" spans="1:54" x14ac:dyDescent="0.25">
      <c r="A483" t="str">
        <f>'Players Full'!CU483</f>
        <v>Fabian Schar</v>
      </c>
      <c r="B483" t="str">
        <f>VLOOKUP(_xlfn.CONCAT('Players Full'!AK483,'Players Full'!BV483),'Players Summarised'!$A$1:$T$1000,20,0)</f>
        <v>DEF</v>
      </c>
      <c r="C483" t="str">
        <f>VLOOKUP('Players Full'!CF483,Teams!$A$1:$G$21,6,0)</f>
        <v>Newcastle</v>
      </c>
      <c r="D483">
        <f>'Players Full'!BD483/10</f>
        <v>5.5</v>
      </c>
      <c r="E483" s="10">
        <f>IFERROR(VLOOKUP($A483,'Starting Lineups'!$A$2:$C$510,3,FALSE),0)</f>
        <v>1</v>
      </c>
      <c r="F483" s="5">
        <f>VLOOKUP(A483,'Score &amp; Assist'!$A$1:$G$2000,6,0)</f>
        <v>0.13605442176870747</v>
      </c>
      <c r="G483" s="5">
        <f t="shared" si="133"/>
        <v>0.01</v>
      </c>
      <c r="H483" s="5">
        <f t="shared" si="145"/>
        <v>0</v>
      </c>
      <c r="I483" s="5">
        <f>VLOOKUP(A483,'Score &amp; Assist'!$A$1:$G$2000,7,0)</f>
        <v>3.6630036630036632E-2</v>
      </c>
      <c r="J483" s="5">
        <f>VLOOKUP(A483,'Yellow Card'!$C$1:$E$987,3,0)</f>
        <v>0.28011204481792717</v>
      </c>
      <c r="K483" s="5">
        <f>VLOOKUP(C483,'Team Clean Sheet'!$C$2:$F$21,4,0)</f>
        <v>0.1716867469879518</v>
      </c>
      <c r="L483" s="5">
        <f>VLOOKUP(C483,'Team Total Goals'!$D$2:$N$21,10,0)</f>
        <v>0.5376344086021505</v>
      </c>
      <c r="M483" s="5">
        <f>VLOOKUP(C483,'Team Total Goals'!$D$2:$N$21,11,0)</f>
        <v>0.11923373334801277</v>
      </c>
      <c r="N483" s="5" t="e">
        <f>VLOOKUP(A483,'Goalkeeper Saves'!$D$2:$N$15,10,0)</f>
        <v>#N/A</v>
      </c>
      <c r="O483" s="5" t="e">
        <f>VLOOKUP(A483,'Goalkeeper Saves'!$D$2:$N$15,11,0)</f>
        <v>#N/A</v>
      </c>
      <c r="P483" s="5">
        <f>IF(B483="DEF",IFERROR(VLOOKUP(A483,'Defensive Contribution - DEF'!A481:H979,8,FALSE),'Defensive Contribution - DEF'!K$2),0)</f>
        <v>0.29152339856241527</v>
      </c>
      <c r="Q483" s="5">
        <f>IF(B483="MID",IFERROR(VLOOKUP(A483,'Defensive Contribution - MID'!A$2:I$500,9,FALSE),'Defensive Contribution - MID'!L$2),0)</f>
        <v>0</v>
      </c>
      <c r="R483" s="22">
        <f t="shared" si="146"/>
        <v>2.6621620968607393</v>
      </c>
      <c r="S483" s="5">
        <f t="shared" si="134"/>
        <v>4.158037684235831E-2</v>
      </c>
      <c r="T483" s="20">
        <f t="shared" si="135"/>
        <v>2.7453228505454561</v>
      </c>
      <c r="U483" s="3">
        <f>VLOOKUP($C483,'Team Fixtures'!$A$2:$Q$21,2,FALSE)</f>
        <v>0.50125313283208017</v>
      </c>
      <c r="V483" s="3">
        <f>VLOOKUP($C483,'Team Fixtures'!$A$2:$Q$21,4,FALSE)</f>
        <v>0.89678055779750687</v>
      </c>
      <c r="W483" s="3">
        <f>VLOOKUP($C483,'Team Fixtures'!$A$2:$Q$21,5,FALSE)</f>
        <v>-0.3955274249654267</v>
      </c>
      <c r="X483" s="3" t="str">
        <f>VLOOKUP($C483,'Team Fixtures'!$A$2:$Q$21,6,FALSE)</f>
        <v>H</v>
      </c>
      <c r="Y483" s="25">
        <f t="shared" si="136"/>
        <v>0.78528243221690897</v>
      </c>
      <c r="Z483" s="3">
        <f>VLOOKUP($C483,'Team Fixtures'!$A$2:$Q$21,2,FALSE)</f>
        <v>0.50125313283208017</v>
      </c>
      <c r="AA483" s="3">
        <f>VLOOKUP($C483,'Team Fixtures'!$A$2:$Q$21,8,FALSE)</f>
        <v>2.8011204481792715E-2</v>
      </c>
      <c r="AB483" s="3">
        <f>VLOOKUP($C483,'Team Fixtures'!$A$2:$Q$21,9,FALSE)</f>
        <v>0.47324192835028744</v>
      </c>
      <c r="AC483" s="3" t="str">
        <f>VLOOKUP($C483,'Team Fixtures'!$A$2:$Q$21,10,FALSE)</f>
        <v>A</v>
      </c>
      <c r="AD483" s="22">
        <f t="shared" si="147"/>
        <v>2.3040980758131187</v>
      </c>
      <c r="AE483" s="5">
        <f t="shared" si="137"/>
        <v>3.3157994939276181E-2</v>
      </c>
      <c r="AF483" s="20">
        <f t="shared" si="138"/>
        <v>2.370414065691671</v>
      </c>
      <c r="AG483" s="3">
        <f>VLOOKUP($C483,'Team Fixtures'!$A$2:$Q$21,2,FALSE)</f>
        <v>0.50125313283208017</v>
      </c>
      <c r="AH483" s="3">
        <f>VLOOKUP($C483,'Team Fixtures'!$A$2:$Q$21,12,FALSE)</f>
        <v>4.5351473922902487E-2</v>
      </c>
      <c r="AI483" s="3">
        <f>VLOOKUP($C483,'Team Fixtures'!$A$2:$Q$21,13,FALSE)</f>
        <v>0.45590165890917767</v>
      </c>
      <c r="AJ483" s="3" t="str">
        <f>VLOOKUP($C483,'Team Fixtures'!$A$2:$Q$21,14,FALSE)</f>
        <v>A</v>
      </c>
      <c r="AK483" s="22">
        <f t="shared" si="148"/>
        <v>2.3038938206786885</v>
      </c>
      <c r="AL483" s="5">
        <f t="shared" si="139"/>
        <v>3.3153190450004116E-2</v>
      </c>
      <c r="AM483" s="20">
        <f t="shared" si="140"/>
        <v>2.3702002015786969</v>
      </c>
      <c r="AN483" s="3">
        <f>VLOOKUP($C483,'Team Fixtures'!$A$2:$Q$21,2,FALSE)</f>
        <v>0.50125313283208017</v>
      </c>
      <c r="AO483" s="3">
        <f>VLOOKUP($C483,'Team Fixtures'!$A$2:$Q$21,16,FALSE)</f>
        <v>9.5238095238095233E-2</v>
      </c>
      <c r="AP483" s="3">
        <f>VLOOKUP($C483,'Team Fixtures'!$A$2:$Q$21,17,FALSE)</f>
        <v>0.40601503759398494</v>
      </c>
      <c r="AQ483" s="3" t="str">
        <f>VLOOKUP($C483,'Team Fixtures'!$A$2:$V$21,18,FALSE)</f>
        <v>A</v>
      </c>
      <c r="AR483" s="22">
        <f t="shared" si="149"/>
        <v>2.3033061943688664</v>
      </c>
      <c r="AS483" s="5">
        <f t="shared" si="141"/>
        <v>3.3139368303944483E-2</v>
      </c>
      <c r="AT483" s="20">
        <f t="shared" si="142"/>
        <v>2.3695849309767554</v>
      </c>
      <c r="AU483" s="3">
        <f>VLOOKUP($C483,'Team Fixtures'!$A$2:$Q$21,2,FALSE)</f>
        <v>0.50125313283208017</v>
      </c>
      <c r="AV483" s="3">
        <f>VLOOKUP($C483,'Team Fixtures'!$A$2:$V$21,20,FALSE)</f>
        <v>0.88924458672357831</v>
      </c>
      <c r="AW483" s="3">
        <f>VLOOKUP($C483,'Team Fixtures'!$A$2:$V$21,21,FALSE)</f>
        <v>-0.38799145389149814</v>
      </c>
      <c r="AX483" s="3" t="str">
        <f>VLOOKUP($C483,'Team Fixtures'!$A$2:$V$21,22,FALSE)</f>
        <v>H</v>
      </c>
      <c r="AY483" s="22">
        <f t="shared" si="150"/>
        <v>2.66225086484615</v>
      </c>
      <c r="AZ483" s="5">
        <f t="shared" si="151"/>
        <v>4.1582464842911143E-2</v>
      </c>
      <c r="BA483" s="20">
        <f t="shared" si="143"/>
        <v>2.7454157945319722</v>
      </c>
      <c r="BB483" s="15">
        <f t="shared" si="144"/>
        <v>8.8207529773384685</v>
      </c>
    </row>
    <row r="484" spans="1:54" x14ac:dyDescent="0.25">
      <c r="A484" t="str">
        <f>'Players Full'!CU484</f>
        <v>Sven Botman</v>
      </c>
      <c r="B484" t="str">
        <f>VLOOKUP(_xlfn.CONCAT('Players Full'!AK484,'Players Full'!BV484),'Players Summarised'!$A$1:$T$1000,20,0)</f>
        <v>DEF</v>
      </c>
      <c r="C484" t="str">
        <f>VLOOKUP('Players Full'!CF484,Teams!$A$1:$G$21,6,0)</f>
        <v>Newcastle</v>
      </c>
      <c r="D484">
        <f>'Players Full'!BD484/10</f>
        <v>5</v>
      </c>
      <c r="E484" s="10">
        <f>IFERROR(VLOOKUP($A484,'Starting Lineups'!$A$2:$C$510,3,FALSE),0)</f>
        <v>0</v>
      </c>
      <c r="F484" s="5">
        <f>VLOOKUP(A484,'Score &amp; Assist'!$A$1:$G$2000,6,0)</f>
        <v>7.3260073260073263E-2</v>
      </c>
      <c r="G484" s="5">
        <f t="shared" si="133"/>
        <v>0.01</v>
      </c>
      <c r="H484" s="5">
        <f t="shared" si="145"/>
        <v>0</v>
      </c>
      <c r="I484" s="5">
        <f>VLOOKUP(A484,'Score &amp; Assist'!$A$1:$G$2000,7,0)</f>
        <v>5.6022408963585429E-2</v>
      </c>
      <c r="J484" s="5">
        <f>VLOOKUP(A484,'Yellow Card'!$C$1:$E$987,3,0)</f>
        <v>0.17316017316017315</v>
      </c>
      <c r="K484" s="5">
        <f>VLOOKUP(C484,'Team Clean Sheet'!$C$2:$F$21,4,0)</f>
        <v>0.1716867469879518</v>
      </c>
      <c r="L484" s="5">
        <f>VLOOKUP(C484,'Team Total Goals'!$D$2:$N$21,10,0)</f>
        <v>0.5376344086021505</v>
      </c>
      <c r="M484" s="5">
        <f>VLOOKUP(C484,'Team Total Goals'!$D$2:$N$21,11,0)</f>
        <v>0.11923373334801277</v>
      </c>
      <c r="N484" s="5" t="e">
        <f>VLOOKUP(A484,'Goalkeeper Saves'!$D$2:$N$15,10,0)</f>
        <v>#N/A</v>
      </c>
      <c r="O484" s="5" t="e">
        <f>VLOOKUP(A484,'Goalkeeper Saves'!$D$2:$N$15,11,0)</f>
        <v>#N/A</v>
      </c>
      <c r="P484" s="5">
        <f>IF(B484="DEF",IFERROR(VLOOKUP(A484,'Defensive Contribution - DEF'!A482:H980,8,FALSE),'Defensive Contribution - DEF'!K$2),0)</f>
        <v>0.29152339856241527</v>
      </c>
      <c r="Q484" s="5">
        <f>IF(B484="MID",IFERROR(VLOOKUP(A484,'Defensive Contribution - MID'!A$2:I$500,9,FALSE),'Defensive Contribution - MID'!L$2),0)</f>
        <v>0</v>
      </c>
      <c r="R484" s="22">
        <f t="shared" si="146"/>
        <v>0</v>
      </c>
      <c r="S484" s="5">
        <f t="shared" si="134"/>
        <v>0</v>
      </c>
      <c r="T484" s="20">
        <f t="shared" si="135"/>
        <v>0</v>
      </c>
      <c r="U484" s="3">
        <f>VLOOKUP($C484,'Team Fixtures'!$A$2:$Q$21,2,FALSE)</f>
        <v>0.50125313283208017</v>
      </c>
      <c r="V484" s="3">
        <f>VLOOKUP($C484,'Team Fixtures'!$A$2:$Q$21,4,FALSE)</f>
        <v>0.89678055779750687</v>
      </c>
      <c r="W484" s="3">
        <f>VLOOKUP($C484,'Team Fixtures'!$A$2:$Q$21,5,FALSE)</f>
        <v>-0.3955274249654267</v>
      </c>
      <c r="X484" s="3" t="str">
        <f>VLOOKUP($C484,'Team Fixtures'!$A$2:$Q$21,6,FALSE)</f>
        <v>H</v>
      </c>
      <c r="Y484" s="25">
        <f t="shared" si="136"/>
        <v>0</v>
      </c>
      <c r="Z484" s="3">
        <f>VLOOKUP($C484,'Team Fixtures'!$A$2:$Q$21,2,FALSE)</f>
        <v>0.50125313283208017</v>
      </c>
      <c r="AA484" s="3">
        <f>VLOOKUP($C484,'Team Fixtures'!$A$2:$Q$21,8,FALSE)</f>
        <v>2.8011204481792715E-2</v>
      </c>
      <c r="AB484" s="3">
        <f>VLOOKUP($C484,'Team Fixtures'!$A$2:$Q$21,9,FALSE)</f>
        <v>0.47324192835028744</v>
      </c>
      <c r="AC484" s="3" t="str">
        <f>VLOOKUP($C484,'Team Fixtures'!$A$2:$Q$21,10,FALSE)</f>
        <v>A</v>
      </c>
      <c r="AD484" s="22">
        <f t="shared" si="147"/>
        <v>0</v>
      </c>
      <c r="AE484" s="5">
        <f t="shared" si="137"/>
        <v>0</v>
      </c>
      <c r="AF484" s="20">
        <f t="shared" si="138"/>
        <v>0</v>
      </c>
      <c r="AG484" s="3">
        <f>VLOOKUP($C484,'Team Fixtures'!$A$2:$Q$21,2,FALSE)</f>
        <v>0.50125313283208017</v>
      </c>
      <c r="AH484" s="3">
        <f>VLOOKUP($C484,'Team Fixtures'!$A$2:$Q$21,12,FALSE)</f>
        <v>4.5351473922902487E-2</v>
      </c>
      <c r="AI484" s="3">
        <f>VLOOKUP($C484,'Team Fixtures'!$A$2:$Q$21,13,FALSE)</f>
        <v>0.45590165890917767</v>
      </c>
      <c r="AJ484" s="3" t="str">
        <f>VLOOKUP($C484,'Team Fixtures'!$A$2:$Q$21,14,FALSE)</f>
        <v>A</v>
      </c>
      <c r="AK484" s="22">
        <f t="shared" si="148"/>
        <v>0</v>
      </c>
      <c r="AL484" s="5">
        <f t="shared" si="139"/>
        <v>0</v>
      </c>
      <c r="AM484" s="20">
        <f t="shared" si="140"/>
        <v>0</v>
      </c>
      <c r="AN484" s="3">
        <f>VLOOKUP($C484,'Team Fixtures'!$A$2:$Q$21,2,FALSE)</f>
        <v>0.50125313283208017</v>
      </c>
      <c r="AO484" s="3">
        <f>VLOOKUP($C484,'Team Fixtures'!$A$2:$Q$21,16,FALSE)</f>
        <v>9.5238095238095233E-2</v>
      </c>
      <c r="AP484" s="3">
        <f>VLOOKUP($C484,'Team Fixtures'!$A$2:$Q$21,17,FALSE)</f>
        <v>0.40601503759398494</v>
      </c>
      <c r="AQ484" s="3" t="str">
        <f>VLOOKUP($C484,'Team Fixtures'!$A$2:$V$21,18,FALSE)</f>
        <v>A</v>
      </c>
      <c r="AR484" s="22">
        <f t="shared" si="149"/>
        <v>0</v>
      </c>
      <c r="AS484" s="5">
        <f t="shared" si="141"/>
        <v>0</v>
      </c>
      <c r="AT484" s="20">
        <f t="shared" si="142"/>
        <v>0</v>
      </c>
      <c r="AU484" s="3">
        <f>VLOOKUP($C484,'Team Fixtures'!$A$2:$Q$21,2,FALSE)</f>
        <v>0.50125313283208017</v>
      </c>
      <c r="AV484" s="3">
        <f>VLOOKUP($C484,'Team Fixtures'!$A$2:$V$21,20,FALSE)</f>
        <v>0.88924458672357831</v>
      </c>
      <c r="AW484" s="3">
        <f>VLOOKUP($C484,'Team Fixtures'!$A$2:$V$21,21,FALSE)</f>
        <v>-0.38799145389149814</v>
      </c>
      <c r="AX484" s="3" t="str">
        <f>VLOOKUP($C484,'Team Fixtures'!$A$2:$V$21,22,FALSE)</f>
        <v>H</v>
      </c>
      <c r="AY484" s="22">
        <f t="shared" si="150"/>
        <v>0</v>
      </c>
      <c r="AZ484" s="5">
        <f t="shared" si="151"/>
        <v>0</v>
      </c>
      <c r="BA484" s="20">
        <f t="shared" si="143"/>
        <v>0</v>
      </c>
      <c r="BB484" s="15">
        <f t="shared" si="144"/>
        <v>0</v>
      </c>
    </row>
    <row r="485" spans="1:54" x14ac:dyDescent="0.25">
      <c r="A485" t="str">
        <f>'Players Full'!CU485</f>
        <v>Dan Burn</v>
      </c>
      <c r="B485" t="str">
        <f>VLOOKUP(_xlfn.CONCAT('Players Full'!AK485,'Players Full'!BV485),'Players Summarised'!$A$1:$T$1000,20,0)</f>
        <v>DEF</v>
      </c>
      <c r="C485" t="str">
        <f>VLOOKUP('Players Full'!CF485,Teams!$A$1:$G$21,6,0)</f>
        <v>Newcastle</v>
      </c>
      <c r="D485">
        <f>'Players Full'!BD485/10</f>
        <v>5</v>
      </c>
      <c r="E485" s="10">
        <f>IFERROR(VLOOKUP($A485,'Starting Lineups'!$A$2:$C$510,3,FALSE),0)</f>
        <v>1</v>
      </c>
      <c r="F485" s="5">
        <f>VLOOKUP(A485,'Score &amp; Assist'!$A$1:$G$2000,6,0)</f>
        <v>0.10025062656641603</v>
      </c>
      <c r="G485" s="5">
        <f t="shared" si="133"/>
        <v>0.01</v>
      </c>
      <c r="H485" s="5">
        <f t="shared" si="145"/>
        <v>0</v>
      </c>
      <c r="I485" s="5">
        <f>VLOOKUP(A485,'Score &amp; Assist'!$A$1:$G$2000,7,0)</f>
        <v>3.2840722495894911E-2</v>
      </c>
      <c r="J485" s="5">
        <f>VLOOKUP(A485,'Yellow Card'!$C$1:$E$987,3,0)</f>
        <v>0.25396825396825395</v>
      </c>
      <c r="K485" s="5">
        <f>VLOOKUP(C485,'Team Clean Sheet'!$C$2:$F$21,4,0)</f>
        <v>0.1716867469879518</v>
      </c>
      <c r="L485" s="5">
        <f>VLOOKUP(C485,'Team Total Goals'!$D$2:$N$21,10,0)</f>
        <v>0.5376344086021505</v>
      </c>
      <c r="M485" s="5">
        <f>VLOOKUP(C485,'Team Total Goals'!$D$2:$N$21,11,0)</f>
        <v>0.11923373334801277</v>
      </c>
      <c r="N485" s="5" t="e">
        <f>VLOOKUP(A485,'Goalkeeper Saves'!$D$2:$N$15,10,0)</f>
        <v>#N/A</v>
      </c>
      <c r="O485" s="5" t="e">
        <f>VLOOKUP(A485,'Goalkeeper Saves'!$D$2:$N$15,11,0)</f>
        <v>#N/A</v>
      </c>
      <c r="P485" s="5">
        <f>IF(B485="DEF",IFERROR(VLOOKUP(A485,'Defensive Contribution - DEF'!A483:H981,8,FALSE),'Defensive Contribution - DEF'!K$2),0)</f>
        <v>0.29152339856241527</v>
      </c>
      <c r="Q485" s="5">
        <f>IF(B485="MID",IFERROR(VLOOKUP(A485,'Defensive Contribution - MID'!A$2:I$500,9,FALSE),'Defensive Contribution - MID'!L$2),0)</f>
        <v>0</v>
      </c>
      <c r="R485" s="22">
        <f t="shared" si="146"/>
        <v>2.4621151740942384</v>
      </c>
      <c r="S485" s="5">
        <f t="shared" si="134"/>
        <v>3.6874873125044685E-2</v>
      </c>
      <c r="T485" s="20">
        <f t="shared" si="135"/>
        <v>2.535864920344328</v>
      </c>
      <c r="U485" s="3">
        <f>VLOOKUP($C485,'Team Fixtures'!$A$2:$Q$21,2,FALSE)</f>
        <v>0.50125313283208017</v>
      </c>
      <c r="V485" s="3">
        <f>VLOOKUP($C485,'Team Fixtures'!$A$2:$Q$21,4,FALSE)</f>
        <v>0.89678055779750687</v>
      </c>
      <c r="W485" s="3">
        <f>VLOOKUP($C485,'Team Fixtures'!$A$2:$Q$21,5,FALSE)</f>
        <v>-0.3955274249654267</v>
      </c>
      <c r="X485" s="3" t="str">
        <f>VLOOKUP($C485,'Team Fixtures'!$A$2:$Q$21,6,FALSE)</f>
        <v>H</v>
      </c>
      <c r="Y485" s="25">
        <f t="shared" si="136"/>
        <v>0.72627275198262387</v>
      </c>
      <c r="Z485" s="3">
        <f>VLOOKUP($C485,'Team Fixtures'!$A$2:$Q$21,2,FALSE)</f>
        <v>0.50125313283208017</v>
      </c>
      <c r="AA485" s="3">
        <f>VLOOKUP($C485,'Team Fixtures'!$A$2:$Q$21,8,FALSE)</f>
        <v>2.8011204481792715E-2</v>
      </c>
      <c r="AB485" s="3">
        <f>VLOOKUP($C485,'Team Fixtures'!$A$2:$Q$21,9,FALSE)</f>
        <v>0.47324192835028744</v>
      </c>
      <c r="AC485" s="3" t="str">
        <f>VLOOKUP($C485,'Team Fixtures'!$A$2:$Q$21,10,FALSE)</f>
        <v>A</v>
      </c>
      <c r="AD485" s="22">
        <f t="shared" si="147"/>
        <v>2.1309577060504497</v>
      </c>
      <c r="AE485" s="5">
        <f t="shared" si="137"/>
        <v>2.9085387161718681E-2</v>
      </c>
      <c r="AF485" s="20">
        <f t="shared" si="138"/>
        <v>2.1891284803738871</v>
      </c>
      <c r="AG485" s="3">
        <f>VLOOKUP($C485,'Team Fixtures'!$A$2:$Q$21,2,FALSE)</f>
        <v>0.50125313283208017</v>
      </c>
      <c r="AH485" s="3">
        <f>VLOOKUP($C485,'Team Fixtures'!$A$2:$Q$21,12,FALSE)</f>
        <v>4.5351473922902487E-2</v>
      </c>
      <c r="AI485" s="3">
        <f>VLOOKUP($C485,'Team Fixtures'!$A$2:$Q$21,13,FALSE)</f>
        <v>0.45590165890917767</v>
      </c>
      <c r="AJ485" s="3" t="str">
        <f>VLOOKUP($C485,'Team Fixtures'!$A$2:$Q$21,14,FALSE)</f>
        <v>A</v>
      </c>
      <c r="AK485" s="22">
        <f t="shared" si="148"/>
        <v>2.1307687995723428</v>
      </c>
      <c r="AL485" s="5">
        <f t="shared" si="139"/>
        <v>2.9080943703540651E-2</v>
      </c>
      <c r="AM485" s="20">
        <f t="shared" si="140"/>
        <v>2.1889306869794241</v>
      </c>
      <c r="AN485" s="3">
        <f>VLOOKUP($C485,'Team Fixtures'!$A$2:$Q$21,2,FALSE)</f>
        <v>0.50125313283208017</v>
      </c>
      <c r="AO485" s="3">
        <f>VLOOKUP($C485,'Team Fixtures'!$A$2:$Q$21,16,FALSE)</f>
        <v>9.5238095238095233E-2</v>
      </c>
      <c r="AP485" s="3">
        <f>VLOOKUP($C485,'Team Fixtures'!$A$2:$Q$21,17,FALSE)</f>
        <v>0.40601503759398494</v>
      </c>
      <c r="AQ485" s="3" t="str">
        <f>VLOOKUP($C485,'Team Fixtures'!$A$2:$V$21,18,FALSE)</f>
        <v>A</v>
      </c>
      <c r="AR485" s="22">
        <f t="shared" si="149"/>
        <v>2.1302253301660974</v>
      </c>
      <c r="AS485" s="5">
        <f t="shared" si="141"/>
        <v>2.9068160216166945E-2</v>
      </c>
      <c r="AT485" s="20">
        <f t="shared" si="142"/>
        <v>2.1883616505984311</v>
      </c>
      <c r="AU485" s="3">
        <f>VLOOKUP($C485,'Team Fixtures'!$A$2:$Q$21,2,FALSE)</f>
        <v>0.50125313283208017</v>
      </c>
      <c r="AV485" s="3">
        <f>VLOOKUP($C485,'Team Fixtures'!$A$2:$V$21,20,FALSE)</f>
        <v>0.88924458672357831</v>
      </c>
      <c r="AW485" s="3">
        <f>VLOOKUP($C485,'Team Fixtures'!$A$2:$V$21,21,FALSE)</f>
        <v>-0.38799145389149814</v>
      </c>
      <c r="AX485" s="3" t="str">
        <f>VLOOKUP($C485,'Team Fixtures'!$A$2:$V$21,22,FALSE)</f>
        <v>H</v>
      </c>
      <c r="AY485" s="22">
        <f t="shared" si="150"/>
        <v>2.4621972716509992</v>
      </c>
      <c r="AZ485" s="5">
        <f t="shared" si="151"/>
        <v>3.6876804223774803E-2</v>
      </c>
      <c r="BA485" s="20">
        <f t="shared" si="143"/>
        <v>2.5359508800985489</v>
      </c>
      <c r="BB485" s="15">
        <f t="shared" si="144"/>
        <v>8.1468548694162841</v>
      </c>
    </row>
    <row r="486" spans="1:54" x14ac:dyDescent="0.25">
      <c r="A486" t="str">
        <f>'Players Full'!CU486</f>
        <v>Valentino Livramento</v>
      </c>
      <c r="B486" t="str">
        <f>VLOOKUP(_xlfn.CONCAT('Players Full'!AK486,'Players Full'!BV486),'Players Summarised'!$A$1:$T$1000,20,0)</f>
        <v>DEF</v>
      </c>
      <c r="C486" t="str">
        <f>VLOOKUP('Players Full'!CF486,Teams!$A$1:$G$21,6,0)</f>
        <v>Newcastle</v>
      </c>
      <c r="D486">
        <f>'Players Full'!BD486/10</f>
        <v>5</v>
      </c>
      <c r="E486" s="10">
        <f>IFERROR(VLOOKUP($A486,'Starting Lineups'!$A$2:$C$510,3,FALSE),0)</f>
        <v>1</v>
      </c>
      <c r="F486" s="5">
        <f>VLOOKUP(A486,'Score &amp; Assist'!$A$1:$G$2000,6,0)</f>
        <v>7.3260073260073263E-2</v>
      </c>
      <c r="G486" s="5">
        <f t="shared" si="133"/>
        <v>0.01</v>
      </c>
      <c r="H486" s="5">
        <f t="shared" si="145"/>
        <v>0</v>
      </c>
      <c r="I486" s="5">
        <f>VLOOKUP(A486,'Score &amp; Assist'!$A$1:$G$2000,7,0)</f>
        <v>6.3492063492063489E-2</v>
      </c>
      <c r="J486" s="5">
        <f>VLOOKUP(A486,'Yellow Card'!$C$1:$E$987,3,0)</f>
        <v>0.17316017316017315</v>
      </c>
      <c r="K486" s="5">
        <f>VLOOKUP(C486,'Team Clean Sheet'!$C$2:$F$21,4,0)</f>
        <v>0.1716867469879518</v>
      </c>
      <c r="L486" s="5">
        <f>VLOOKUP(C486,'Team Total Goals'!$D$2:$N$21,10,0)</f>
        <v>0.5376344086021505</v>
      </c>
      <c r="M486" s="5">
        <f>VLOOKUP(C486,'Team Total Goals'!$D$2:$N$21,11,0)</f>
        <v>0.11923373334801277</v>
      </c>
      <c r="N486" s="5" t="e">
        <f>VLOOKUP(A486,'Goalkeeper Saves'!$D$2:$N$15,10,0)</f>
        <v>#N/A</v>
      </c>
      <c r="O486" s="5" t="e">
        <f>VLOOKUP(A486,'Goalkeeper Saves'!$D$2:$N$15,11,0)</f>
        <v>#N/A</v>
      </c>
      <c r="P486" s="5">
        <f>IF(B486="DEF",IFERROR(VLOOKUP(A486,'Defensive Contribution - DEF'!A484:H982,8,FALSE),'Defensive Contribution - DEF'!K$2),0)</f>
        <v>0.29152339856241527</v>
      </c>
      <c r="Q486" s="5">
        <f>IF(B486="MID",IFERROR(VLOOKUP(A486,'Defensive Contribution - MID'!A$2:I$500,9,FALSE),'Defensive Contribution - MID'!L$2),0)</f>
        <v>0</v>
      </c>
      <c r="R486" s="22">
        <f t="shared" si="146"/>
        <v>2.4729339580527681</v>
      </c>
      <c r="S486" s="5">
        <f t="shared" si="134"/>
        <v>3.7129352561317219E-2</v>
      </c>
      <c r="T486" s="20">
        <f t="shared" si="135"/>
        <v>2.5471926631754025</v>
      </c>
      <c r="U486" s="3">
        <f>VLOOKUP($C486,'Team Fixtures'!$A$2:$Q$21,2,FALSE)</f>
        <v>0.50125313283208017</v>
      </c>
      <c r="V486" s="3">
        <f>VLOOKUP($C486,'Team Fixtures'!$A$2:$Q$21,4,FALSE)</f>
        <v>0.89678055779750687</v>
      </c>
      <c r="W486" s="3">
        <f>VLOOKUP($C486,'Team Fixtures'!$A$2:$Q$21,5,FALSE)</f>
        <v>-0.3955274249654267</v>
      </c>
      <c r="X486" s="3" t="str">
        <f>VLOOKUP($C486,'Team Fixtures'!$A$2:$Q$21,6,FALSE)</f>
        <v>H</v>
      </c>
      <c r="Y486" s="25">
        <f t="shared" si="136"/>
        <v>0.72946406816528675</v>
      </c>
      <c r="Z486" s="3">
        <f>VLOOKUP($C486,'Team Fixtures'!$A$2:$Q$21,2,FALSE)</f>
        <v>0.50125313283208017</v>
      </c>
      <c r="AA486" s="3">
        <f>VLOOKUP($C486,'Team Fixtures'!$A$2:$Q$21,8,FALSE)</f>
        <v>2.8011204481792715E-2</v>
      </c>
      <c r="AB486" s="3">
        <f>VLOOKUP($C486,'Team Fixtures'!$A$2:$Q$21,9,FALSE)</f>
        <v>0.47324192835028744</v>
      </c>
      <c r="AC486" s="3" t="str">
        <f>VLOOKUP($C486,'Team Fixtures'!$A$2:$Q$21,10,FALSE)</f>
        <v>A</v>
      </c>
      <c r="AD486" s="22">
        <f t="shared" si="147"/>
        <v>2.1403213504847538</v>
      </c>
      <c r="AE486" s="5">
        <f t="shared" si="137"/>
        <v>2.9305638806102385E-2</v>
      </c>
      <c r="AF486" s="20">
        <f t="shared" si="138"/>
        <v>2.1989326280969586</v>
      </c>
      <c r="AG486" s="3">
        <f>VLOOKUP($C486,'Team Fixtures'!$A$2:$Q$21,2,FALSE)</f>
        <v>0.50125313283208017</v>
      </c>
      <c r="AH486" s="3">
        <f>VLOOKUP($C486,'Team Fixtures'!$A$2:$Q$21,12,FALSE)</f>
        <v>4.5351473922902487E-2</v>
      </c>
      <c r="AI486" s="3">
        <f>VLOOKUP($C486,'Team Fixtures'!$A$2:$Q$21,13,FALSE)</f>
        <v>0.45590165890917767</v>
      </c>
      <c r="AJ486" s="3" t="str">
        <f>VLOOKUP($C486,'Team Fixtures'!$A$2:$Q$21,14,FALSE)</f>
        <v>A</v>
      </c>
      <c r="AK486" s="22">
        <f t="shared" si="148"/>
        <v>2.14013161393241</v>
      </c>
      <c r="AL486" s="5">
        <f t="shared" si="139"/>
        <v>2.9301175822918153E-2</v>
      </c>
      <c r="AM486" s="20">
        <f t="shared" si="140"/>
        <v>2.1987339655782465</v>
      </c>
      <c r="AN486" s="3">
        <f>VLOOKUP($C486,'Team Fixtures'!$A$2:$Q$21,2,FALSE)</f>
        <v>0.50125313283208017</v>
      </c>
      <c r="AO486" s="3">
        <f>VLOOKUP($C486,'Team Fixtures'!$A$2:$Q$21,16,FALSE)</f>
        <v>9.5238095238095233E-2</v>
      </c>
      <c r="AP486" s="3">
        <f>VLOOKUP($C486,'Team Fixtures'!$A$2:$Q$21,17,FALSE)</f>
        <v>0.40601503759398494</v>
      </c>
      <c r="AQ486" s="3" t="str">
        <f>VLOOKUP($C486,'Team Fixtures'!$A$2:$V$21,18,FALSE)</f>
        <v>A</v>
      </c>
      <c r="AR486" s="22">
        <f t="shared" si="149"/>
        <v>2.139585756466436</v>
      </c>
      <c r="AS486" s="5">
        <f t="shared" si="141"/>
        <v>2.9288336163603514E-2</v>
      </c>
      <c r="AT486" s="20">
        <f t="shared" si="142"/>
        <v>2.1981624287936432</v>
      </c>
      <c r="AU486" s="3">
        <f>VLOOKUP($C486,'Team Fixtures'!$A$2:$Q$21,2,FALSE)</f>
        <v>0.50125313283208017</v>
      </c>
      <c r="AV486" s="3">
        <f>VLOOKUP($C486,'Team Fixtures'!$A$2:$V$21,20,FALSE)</f>
        <v>0.88924458672357831</v>
      </c>
      <c r="AW486" s="3">
        <f>VLOOKUP($C486,'Team Fixtures'!$A$2:$V$21,21,FALSE)</f>
        <v>-0.38799145389149814</v>
      </c>
      <c r="AX486" s="3" t="str">
        <f>VLOOKUP($C486,'Team Fixtures'!$A$2:$V$21,22,FALSE)</f>
        <v>H</v>
      </c>
      <c r="AY486" s="22">
        <f t="shared" si="150"/>
        <v>2.4730164163545254</v>
      </c>
      <c r="AZ486" s="5">
        <f t="shared" si="151"/>
        <v>3.7131292145491157E-2</v>
      </c>
      <c r="BA486" s="20">
        <f t="shared" si="143"/>
        <v>2.5472790006455077</v>
      </c>
      <c r="BB486" s="15">
        <f t="shared" si="144"/>
        <v>8.1833001090572974</v>
      </c>
    </row>
    <row r="487" spans="1:54" x14ac:dyDescent="0.25">
      <c r="A487" t="str">
        <f>'Players Full'!CU487</f>
        <v>Kieran Trippier</v>
      </c>
      <c r="B487" t="str">
        <f>VLOOKUP(_xlfn.CONCAT('Players Full'!AK487,'Players Full'!BV487),'Players Summarised'!$A$1:$T$1000,20,0)</f>
        <v>DEF</v>
      </c>
      <c r="C487" t="str">
        <f>VLOOKUP('Players Full'!CF487,Teams!$A$1:$G$21,6,0)</f>
        <v>Newcastle</v>
      </c>
      <c r="D487">
        <f>'Players Full'!BD487/10</f>
        <v>5</v>
      </c>
      <c r="E487" s="10">
        <f>IFERROR(VLOOKUP($A487,'Starting Lineups'!$A$2:$C$510,3,FALSE),0)</f>
        <v>1</v>
      </c>
      <c r="F487" s="5">
        <f>VLOOKUP(A487,'Score &amp; Assist'!$A$1:$G$2000,6,0)</f>
        <v>8.6580086580086577E-2</v>
      </c>
      <c r="G487" s="5">
        <f t="shared" si="133"/>
        <v>0.01</v>
      </c>
      <c r="H487" s="5">
        <f t="shared" si="145"/>
        <v>0</v>
      </c>
      <c r="I487" s="5">
        <f>VLOOKUP(A487,'Score &amp; Assist'!$A$1:$G$2000,7,0)</f>
        <v>0.13605442176870747</v>
      </c>
      <c r="J487" s="5">
        <f>VLOOKUP(A487,'Yellow Card'!$C$1:$E$987,3,0)</f>
        <v>0.21994941163532386</v>
      </c>
      <c r="K487" s="5">
        <f>VLOOKUP(C487,'Team Clean Sheet'!$C$2:$F$21,4,0)</f>
        <v>0.1716867469879518</v>
      </c>
      <c r="L487" s="5">
        <f>VLOOKUP(C487,'Team Total Goals'!$D$2:$N$21,10,0)</f>
        <v>0.5376344086021505</v>
      </c>
      <c r="M487" s="5">
        <f>VLOOKUP(C487,'Team Total Goals'!$D$2:$N$21,11,0)</f>
        <v>0.11923373334801277</v>
      </c>
      <c r="N487" s="5" t="e">
        <f>VLOOKUP(A487,'Goalkeeper Saves'!$D$2:$N$15,10,0)</f>
        <v>#N/A</v>
      </c>
      <c r="O487" s="5" t="e">
        <f>VLOOKUP(A487,'Goalkeeper Saves'!$D$2:$N$15,11,0)</f>
        <v>#N/A</v>
      </c>
      <c r="P487" s="5">
        <f>IF(B487="DEF",IFERROR(VLOOKUP(A487,'Defensive Contribution - DEF'!A485:H983,8,FALSE),'Defensive Contribution - DEF'!K$2),0)</f>
        <v>0.29152339856241527</v>
      </c>
      <c r="Q487" s="5">
        <f>IF(B487="MID",IFERROR(VLOOKUP(A487,'Defensive Contribution - MID'!A$2:I$500,9,FALSE),'Defensive Contribution - MID'!L$2),0)</f>
        <v>0</v>
      </c>
      <c r="R487" s="22">
        <f t="shared" si="146"/>
        <v>2.7237518743276299</v>
      </c>
      <c r="S487" s="5">
        <f t="shared" si="134"/>
        <v>4.3029091587934512E-2</v>
      </c>
      <c r="T487" s="20">
        <f t="shared" si="135"/>
        <v>2.809810057503499</v>
      </c>
      <c r="U487" s="3">
        <f>VLOOKUP($C487,'Team Fixtures'!$A$2:$Q$21,2,FALSE)</f>
        <v>0.50125313283208017</v>
      </c>
      <c r="V487" s="3">
        <f>VLOOKUP($C487,'Team Fixtures'!$A$2:$Q$21,4,FALSE)</f>
        <v>0.89678055779750687</v>
      </c>
      <c r="W487" s="3">
        <f>VLOOKUP($C487,'Team Fixtures'!$A$2:$Q$21,5,FALSE)</f>
        <v>-0.3955274249654267</v>
      </c>
      <c r="X487" s="3" t="str">
        <f>VLOOKUP($C487,'Team Fixtures'!$A$2:$Q$21,6,FALSE)</f>
        <v>H</v>
      </c>
      <c r="Y487" s="25">
        <f t="shared" si="136"/>
        <v>0.80345013519259589</v>
      </c>
      <c r="Z487" s="3">
        <f>VLOOKUP($C487,'Team Fixtures'!$A$2:$Q$21,2,FALSE)</f>
        <v>0.50125313283208017</v>
      </c>
      <c r="AA487" s="3">
        <f>VLOOKUP($C487,'Team Fixtures'!$A$2:$Q$21,8,FALSE)</f>
        <v>2.8011204481792715E-2</v>
      </c>
      <c r="AB487" s="3">
        <f>VLOOKUP($C487,'Team Fixtures'!$A$2:$Q$21,9,FALSE)</f>
        <v>0.47324192835028744</v>
      </c>
      <c r="AC487" s="3" t="str">
        <f>VLOOKUP($C487,'Team Fixtures'!$A$2:$Q$21,10,FALSE)</f>
        <v>A</v>
      </c>
      <c r="AD487" s="22">
        <f t="shared" si="147"/>
        <v>2.3574039537378928</v>
      </c>
      <c r="AE487" s="5">
        <f t="shared" si="137"/>
        <v>3.4411855799822713E-2</v>
      </c>
      <c r="AF487" s="20">
        <f t="shared" si="138"/>
        <v>2.4262276653375383</v>
      </c>
      <c r="AG487" s="3">
        <f>VLOOKUP($C487,'Team Fixtures'!$A$2:$Q$21,2,FALSE)</f>
        <v>0.50125313283208017</v>
      </c>
      <c r="AH487" s="3">
        <f>VLOOKUP($C487,'Team Fixtures'!$A$2:$Q$21,12,FALSE)</f>
        <v>4.5351473922902487E-2</v>
      </c>
      <c r="AI487" s="3">
        <f>VLOOKUP($C487,'Team Fixtures'!$A$2:$Q$21,13,FALSE)</f>
        <v>0.45590165890917767</v>
      </c>
      <c r="AJ487" s="3" t="str">
        <f>VLOOKUP($C487,'Team Fixtures'!$A$2:$Q$21,14,FALSE)</f>
        <v>A</v>
      </c>
      <c r="AK487" s="22">
        <f t="shared" si="148"/>
        <v>2.357194973110492</v>
      </c>
      <c r="AL487" s="5">
        <f t="shared" si="139"/>
        <v>3.4406940157504992E-2</v>
      </c>
      <c r="AM487" s="20">
        <f t="shared" si="140"/>
        <v>2.4260088534255018</v>
      </c>
      <c r="AN487" s="3">
        <f>VLOOKUP($C487,'Team Fixtures'!$A$2:$Q$21,2,FALSE)</f>
        <v>0.50125313283208017</v>
      </c>
      <c r="AO487" s="3">
        <f>VLOOKUP($C487,'Team Fixtures'!$A$2:$Q$21,16,FALSE)</f>
        <v>9.5238095238095233E-2</v>
      </c>
      <c r="AP487" s="3">
        <f>VLOOKUP($C487,'Team Fixtures'!$A$2:$Q$21,17,FALSE)</f>
        <v>0.40601503759398494</v>
      </c>
      <c r="AQ487" s="3" t="str">
        <f>VLOOKUP($C487,'Team Fixtures'!$A$2:$V$21,18,FALSE)</f>
        <v>A</v>
      </c>
      <c r="AR487" s="22">
        <f t="shared" si="149"/>
        <v>2.3565937519208919</v>
      </c>
      <c r="AS487" s="5">
        <f t="shared" si="141"/>
        <v>3.4392798232683222E-2</v>
      </c>
      <c r="AT487" s="20">
        <f t="shared" si="142"/>
        <v>2.4253793483862585</v>
      </c>
      <c r="AU487" s="3">
        <f>VLOOKUP($C487,'Team Fixtures'!$A$2:$Q$21,2,FALSE)</f>
        <v>0.50125313283208017</v>
      </c>
      <c r="AV487" s="3">
        <f>VLOOKUP($C487,'Team Fixtures'!$A$2:$V$21,20,FALSE)</f>
        <v>0.88924458672357831</v>
      </c>
      <c r="AW487" s="3">
        <f>VLOOKUP($C487,'Team Fixtures'!$A$2:$V$21,21,FALSE)</f>
        <v>-0.38799145389149814</v>
      </c>
      <c r="AX487" s="3" t="str">
        <f>VLOOKUP($C487,'Team Fixtures'!$A$2:$V$21,22,FALSE)</f>
        <v>H</v>
      </c>
      <c r="AY487" s="22">
        <f t="shared" si="150"/>
        <v>2.7238426959823019</v>
      </c>
      <c r="AZ487" s="5">
        <f t="shared" si="151"/>
        <v>4.3031227894895704E-2</v>
      </c>
      <c r="BA487" s="20">
        <f t="shared" si="143"/>
        <v>2.8099051517720932</v>
      </c>
      <c r="BB487" s="15">
        <f t="shared" si="144"/>
        <v>9.0282304727595371</v>
      </c>
    </row>
    <row r="488" spans="1:54" x14ac:dyDescent="0.25">
      <c r="A488" t="str">
        <f>'Players Full'!CU488</f>
        <v>Emil Krafth</v>
      </c>
      <c r="B488" t="str">
        <f>VLOOKUP(_xlfn.CONCAT('Players Full'!AK488,'Players Full'!BV488),'Players Summarised'!$A$1:$T$1000,20,0)</f>
        <v>DEF</v>
      </c>
      <c r="C488" t="str">
        <f>VLOOKUP('Players Full'!CF488,Teams!$A$1:$G$21,6,0)</f>
        <v>Newcastle</v>
      </c>
      <c r="D488">
        <f>'Players Full'!BD488/10</f>
        <v>4.5</v>
      </c>
      <c r="E488" s="10">
        <f>IFERROR(VLOOKUP($A488,'Starting Lineups'!$A$2:$C$510,3,FALSE),0)</f>
        <v>0</v>
      </c>
      <c r="F488" s="5">
        <f>VLOOKUP(A488,'Score &amp; Assist'!$A$1:$G$2000,6,0)</f>
        <v>5.6022408963585429E-2</v>
      </c>
      <c r="G488" s="5">
        <f t="shared" si="133"/>
        <v>0.01</v>
      </c>
      <c r="H488" s="5">
        <f t="shared" si="145"/>
        <v>0</v>
      </c>
      <c r="I488" s="5">
        <f>VLOOKUP(A488,'Score &amp; Assist'!$A$1:$G$2000,7,0)</f>
        <v>4.1407867494824016E-2</v>
      </c>
      <c r="J488" s="5">
        <f>VLOOKUP(A488,'Yellow Card'!$C$1:$E$987,3,0)</f>
        <v>0.20050125313283207</v>
      </c>
      <c r="K488" s="5">
        <f>VLOOKUP(C488,'Team Clean Sheet'!$C$2:$F$21,4,0)</f>
        <v>0.1716867469879518</v>
      </c>
      <c r="L488" s="5">
        <f>VLOOKUP(C488,'Team Total Goals'!$D$2:$N$21,10,0)</f>
        <v>0.5376344086021505</v>
      </c>
      <c r="M488" s="5">
        <f>VLOOKUP(C488,'Team Total Goals'!$D$2:$N$21,11,0)</f>
        <v>0.11923373334801277</v>
      </c>
      <c r="N488" s="5" t="e">
        <f>VLOOKUP(A488,'Goalkeeper Saves'!$D$2:$N$15,10,0)</f>
        <v>#N/A</v>
      </c>
      <c r="O488" s="5" t="e">
        <f>VLOOKUP(A488,'Goalkeeper Saves'!$D$2:$N$15,11,0)</f>
        <v>#N/A</v>
      </c>
      <c r="P488" s="5">
        <f>IF(B488="DEF",IFERROR(VLOOKUP(A488,'Defensive Contribution - DEF'!A486:H984,8,FALSE),'Defensive Contribution - DEF'!K$2),0)</f>
        <v>0.29152339856241527</v>
      </c>
      <c r="Q488" s="5">
        <f>IF(B488="MID",IFERROR(VLOOKUP(A488,'Defensive Contribution - MID'!A$2:I$500,9,FALSE),'Defensive Contribution - MID'!L$2),0)</f>
        <v>0</v>
      </c>
      <c r="R488" s="22">
        <f t="shared" si="146"/>
        <v>0</v>
      </c>
      <c r="S488" s="5">
        <f t="shared" si="134"/>
        <v>0</v>
      </c>
      <c r="T488" s="20">
        <f t="shared" si="135"/>
        <v>0</v>
      </c>
      <c r="U488" s="3">
        <f>VLOOKUP($C488,'Team Fixtures'!$A$2:$Q$21,2,FALSE)</f>
        <v>0.50125313283208017</v>
      </c>
      <c r="V488" s="3">
        <f>VLOOKUP($C488,'Team Fixtures'!$A$2:$Q$21,4,FALSE)</f>
        <v>0.89678055779750687</v>
      </c>
      <c r="W488" s="3">
        <f>VLOOKUP($C488,'Team Fixtures'!$A$2:$Q$21,5,FALSE)</f>
        <v>-0.3955274249654267</v>
      </c>
      <c r="X488" s="3" t="str">
        <f>VLOOKUP($C488,'Team Fixtures'!$A$2:$Q$21,6,FALSE)</f>
        <v>H</v>
      </c>
      <c r="Y488" s="25">
        <f t="shared" si="136"/>
        <v>0</v>
      </c>
      <c r="Z488" s="3">
        <f>VLOOKUP($C488,'Team Fixtures'!$A$2:$Q$21,2,FALSE)</f>
        <v>0.50125313283208017</v>
      </c>
      <c r="AA488" s="3">
        <f>VLOOKUP($C488,'Team Fixtures'!$A$2:$Q$21,8,FALSE)</f>
        <v>2.8011204481792715E-2</v>
      </c>
      <c r="AB488" s="3">
        <f>VLOOKUP($C488,'Team Fixtures'!$A$2:$Q$21,9,FALSE)</f>
        <v>0.47324192835028744</v>
      </c>
      <c r="AC488" s="3" t="str">
        <f>VLOOKUP($C488,'Team Fixtures'!$A$2:$Q$21,10,FALSE)</f>
        <v>A</v>
      </c>
      <c r="AD488" s="22">
        <f t="shared" si="147"/>
        <v>0</v>
      </c>
      <c r="AE488" s="5">
        <f t="shared" si="137"/>
        <v>0</v>
      </c>
      <c r="AF488" s="20">
        <f t="shared" si="138"/>
        <v>0</v>
      </c>
      <c r="AG488" s="3">
        <f>VLOOKUP($C488,'Team Fixtures'!$A$2:$Q$21,2,FALSE)</f>
        <v>0.50125313283208017</v>
      </c>
      <c r="AH488" s="3">
        <f>VLOOKUP($C488,'Team Fixtures'!$A$2:$Q$21,12,FALSE)</f>
        <v>4.5351473922902487E-2</v>
      </c>
      <c r="AI488" s="3">
        <f>VLOOKUP($C488,'Team Fixtures'!$A$2:$Q$21,13,FALSE)</f>
        <v>0.45590165890917767</v>
      </c>
      <c r="AJ488" s="3" t="str">
        <f>VLOOKUP($C488,'Team Fixtures'!$A$2:$Q$21,14,FALSE)</f>
        <v>A</v>
      </c>
      <c r="AK488" s="22">
        <f t="shared" si="148"/>
        <v>0</v>
      </c>
      <c r="AL488" s="5">
        <f t="shared" si="139"/>
        <v>0</v>
      </c>
      <c r="AM488" s="20">
        <f t="shared" si="140"/>
        <v>0</v>
      </c>
      <c r="AN488" s="3">
        <f>VLOOKUP($C488,'Team Fixtures'!$A$2:$Q$21,2,FALSE)</f>
        <v>0.50125313283208017</v>
      </c>
      <c r="AO488" s="3">
        <f>VLOOKUP($C488,'Team Fixtures'!$A$2:$Q$21,16,FALSE)</f>
        <v>9.5238095238095233E-2</v>
      </c>
      <c r="AP488" s="3">
        <f>VLOOKUP($C488,'Team Fixtures'!$A$2:$Q$21,17,FALSE)</f>
        <v>0.40601503759398494</v>
      </c>
      <c r="AQ488" s="3" t="str">
        <f>VLOOKUP($C488,'Team Fixtures'!$A$2:$V$21,18,FALSE)</f>
        <v>A</v>
      </c>
      <c r="AR488" s="22">
        <f t="shared" si="149"/>
        <v>0</v>
      </c>
      <c r="AS488" s="5">
        <f t="shared" si="141"/>
        <v>0</v>
      </c>
      <c r="AT488" s="20">
        <f t="shared" si="142"/>
        <v>0</v>
      </c>
      <c r="AU488" s="3">
        <f>VLOOKUP($C488,'Team Fixtures'!$A$2:$Q$21,2,FALSE)</f>
        <v>0.50125313283208017</v>
      </c>
      <c r="AV488" s="3">
        <f>VLOOKUP($C488,'Team Fixtures'!$A$2:$V$21,20,FALSE)</f>
        <v>0.88924458672357831</v>
      </c>
      <c r="AW488" s="3">
        <f>VLOOKUP($C488,'Team Fixtures'!$A$2:$V$21,21,FALSE)</f>
        <v>-0.38799145389149814</v>
      </c>
      <c r="AX488" s="3" t="str">
        <f>VLOOKUP($C488,'Team Fixtures'!$A$2:$V$21,22,FALSE)</f>
        <v>H</v>
      </c>
      <c r="AY488" s="22">
        <f t="shared" si="150"/>
        <v>0</v>
      </c>
      <c r="AZ488" s="5">
        <f t="shared" si="151"/>
        <v>0</v>
      </c>
      <c r="BA488" s="20">
        <f t="shared" si="143"/>
        <v>0</v>
      </c>
      <c r="BB488" s="15">
        <f t="shared" si="144"/>
        <v>0</v>
      </c>
    </row>
    <row r="489" spans="1:54" x14ac:dyDescent="0.25">
      <c r="A489" t="str">
        <f>'Players Full'!CU489</f>
        <v>Jamaal Lascelles</v>
      </c>
      <c r="B489" t="str">
        <f>VLOOKUP(_xlfn.CONCAT('Players Full'!AK489,'Players Full'!BV489),'Players Summarised'!$A$1:$T$1000,20,0)</f>
        <v>DEF</v>
      </c>
      <c r="C489" t="str">
        <f>VLOOKUP('Players Full'!CF489,Teams!$A$1:$G$21,6,0)</f>
        <v>Newcastle</v>
      </c>
      <c r="D489">
        <f>'Players Full'!BD489/10</f>
        <v>4.5</v>
      </c>
      <c r="E489" s="10">
        <f>IFERROR(VLOOKUP($A489,'Starting Lineups'!$A$2:$C$510,3,FALSE),0)</f>
        <v>0</v>
      </c>
      <c r="F489" s="5">
        <f>VLOOKUP(A489,'Score &amp; Assist'!$A$1:$G$2000,6,0)</f>
        <v>5.6022408963585429E-2</v>
      </c>
      <c r="G489" s="5">
        <f t="shared" si="133"/>
        <v>0.01</v>
      </c>
      <c r="H489" s="5">
        <f t="shared" si="145"/>
        <v>0</v>
      </c>
      <c r="I489" s="5">
        <f>VLOOKUP(A489,'Score &amp; Assist'!$A$1:$G$2000,7,0)</f>
        <v>5.0125313283208017E-2</v>
      </c>
      <c r="J489" s="5">
        <f>VLOOKUP(A489,'Yellow Card'!$C$1:$E$987,3,0)</f>
        <v>0.28011204481792717</v>
      </c>
      <c r="K489" s="5">
        <f>VLOOKUP(C489,'Team Clean Sheet'!$C$2:$F$21,4,0)</f>
        <v>0.1716867469879518</v>
      </c>
      <c r="L489" s="5">
        <f>VLOOKUP(C489,'Team Total Goals'!$D$2:$N$21,10,0)</f>
        <v>0.5376344086021505</v>
      </c>
      <c r="M489" s="5">
        <f>VLOOKUP(C489,'Team Total Goals'!$D$2:$N$21,11,0)</f>
        <v>0.11923373334801277</v>
      </c>
      <c r="N489" s="5" t="e">
        <f>VLOOKUP(A489,'Goalkeeper Saves'!$D$2:$N$15,10,0)</f>
        <v>#N/A</v>
      </c>
      <c r="O489" s="5" t="e">
        <f>VLOOKUP(A489,'Goalkeeper Saves'!$D$2:$N$15,11,0)</f>
        <v>#N/A</v>
      </c>
      <c r="P489" s="5">
        <f>IF(B489="DEF",IFERROR(VLOOKUP(A489,'Defensive Contribution - DEF'!A487:H985,8,FALSE),'Defensive Contribution - DEF'!K$2),0)</f>
        <v>0.29152339856241527</v>
      </c>
      <c r="Q489" s="5">
        <f>IF(B489="MID",IFERROR(VLOOKUP(A489,'Defensive Contribution - MID'!A$2:I$500,9,FALSE),'Defensive Contribution - MID'!L$2),0)</f>
        <v>0</v>
      </c>
      <c r="R489" s="22">
        <f t="shared" si="146"/>
        <v>0</v>
      </c>
      <c r="S489" s="5">
        <f t="shared" si="134"/>
        <v>0</v>
      </c>
      <c r="T489" s="20">
        <f t="shared" si="135"/>
        <v>0</v>
      </c>
      <c r="U489" s="3">
        <f>VLOOKUP($C489,'Team Fixtures'!$A$2:$Q$21,2,FALSE)</f>
        <v>0.50125313283208017</v>
      </c>
      <c r="V489" s="3">
        <f>VLOOKUP($C489,'Team Fixtures'!$A$2:$Q$21,4,FALSE)</f>
        <v>0.89678055779750687</v>
      </c>
      <c r="W489" s="3">
        <f>VLOOKUP($C489,'Team Fixtures'!$A$2:$Q$21,5,FALSE)</f>
        <v>-0.3955274249654267</v>
      </c>
      <c r="X489" s="3" t="str">
        <f>VLOOKUP($C489,'Team Fixtures'!$A$2:$Q$21,6,FALSE)</f>
        <v>H</v>
      </c>
      <c r="Y489" s="25">
        <f t="shared" si="136"/>
        <v>0</v>
      </c>
      <c r="Z489" s="3">
        <f>VLOOKUP($C489,'Team Fixtures'!$A$2:$Q$21,2,FALSE)</f>
        <v>0.50125313283208017</v>
      </c>
      <c r="AA489" s="3">
        <f>VLOOKUP($C489,'Team Fixtures'!$A$2:$Q$21,8,FALSE)</f>
        <v>2.8011204481792715E-2</v>
      </c>
      <c r="AB489" s="3">
        <f>VLOOKUP($C489,'Team Fixtures'!$A$2:$Q$21,9,FALSE)</f>
        <v>0.47324192835028744</v>
      </c>
      <c r="AC489" s="3" t="str">
        <f>VLOOKUP($C489,'Team Fixtures'!$A$2:$Q$21,10,FALSE)</f>
        <v>A</v>
      </c>
      <c r="AD489" s="22">
        <f t="shared" si="147"/>
        <v>0</v>
      </c>
      <c r="AE489" s="5">
        <f t="shared" si="137"/>
        <v>0</v>
      </c>
      <c r="AF489" s="20">
        <f t="shared" si="138"/>
        <v>0</v>
      </c>
      <c r="AG489" s="3">
        <f>VLOOKUP($C489,'Team Fixtures'!$A$2:$Q$21,2,FALSE)</f>
        <v>0.50125313283208017</v>
      </c>
      <c r="AH489" s="3">
        <f>VLOOKUP($C489,'Team Fixtures'!$A$2:$Q$21,12,FALSE)</f>
        <v>4.5351473922902487E-2</v>
      </c>
      <c r="AI489" s="3">
        <f>VLOOKUP($C489,'Team Fixtures'!$A$2:$Q$21,13,FALSE)</f>
        <v>0.45590165890917767</v>
      </c>
      <c r="AJ489" s="3" t="str">
        <f>VLOOKUP($C489,'Team Fixtures'!$A$2:$Q$21,14,FALSE)</f>
        <v>A</v>
      </c>
      <c r="AK489" s="22">
        <f t="shared" si="148"/>
        <v>0</v>
      </c>
      <c r="AL489" s="5">
        <f t="shared" si="139"/>
        <v>0</v>
      </c>
      <c r="AM489" s="20">
        <f t="shared" si="140"/>
        <v>0</v>
      </c>
      <c r="AN489" s="3">
        <f>VLOOKUP($C489,'Team Fixtures'!$A$2:$Q$21,2,FALSE)</f>
        <v>0.50125313283208017</v>
      </c>
      <c r="AO489" s="3">
        <f>VLOOKUP($C489,'Team Fixtures'!$A$2:$Q$21,16,FALSE)</f>
        <v>9.5238095238095233E-2</v>
      </c>
      <c r="AP489" s="3">
        <f>VLOOKUP($C489,'Team Fixtures'!$A$2:$Q$21,17,FALSE)</f>
        <v>0.40601503759398494</v>
      </c>
      <c r="AQ489" s="3" t="str">
        <f>VLOOKUP($C489,'Team Fixtures'!$A$2:$V$21,18,FALSE)</f>
        <v>A</v>
      </c>
      <c r="AR489" s="22">
        <f t="shared" si="149"/>
        <v>0</v>
      </c>
      <c r="AS489" s="5">
        <f t="shared" si="141"/>
        <v>0</v>
      </c>
      <c r="AT489" s="20">
        <f t="shared" si="142"/>
        <v>0</v>
      </c>
      <c r="AU489" s="3">
        <f>VLOOKUP($C489,'Team Fixtures'!$A$2:$Q$21,2,FALSE)</f>
        <v>0.50125313283208017</v>
      </c>
      <c r="AV489" s="3">
        <f>VLOOKUP($C489,'Team Fixtures'!$A$2:$V$21,20,FALSE)</f>
        <v>0.88924458672357831</v>
      </c>
      <c r="AW489" s="3">
        <f>VLOOKUP($C489,'Team Fixtures'!$A$2:$V$21,21,FALSE)</f>
        <v>-0.38799145389149814</v>
      </c>
      <c r="AX489" s="3" t="str">
        <f>VLOOKUP($C489,'Team Fixtures'!$A$2:$V$21,22,FALSE)</f>
        <v>H</v>
      </c>
      <c r="AY489" s="22">
        <f t="shared" si="150"/>
        <v>0</v>
      </c>
      <c r="AZ489" s="5">
        <f t="shared" si="151"/>
        <v>0</v>
      </c>
      <c r="BA489" s="20">
        <f t="shared" si="143"/>
        <v>0</v>
      </c>
      <c r="BB489" s="15">
        <f t="shared" si="144"/>
        <v>0</v>
      </c>
    </row>
    <row r="490" spans="1:54" x14ac:dyDescent="0.25">
      <c r="A490" t="str">
        <f>'Players Full'!CU490</f>
        <v>Alex Murphy</v>
      </c>
      <c r="B490" t="str">
        <f>VLOOKUP(_xlfn.CONCAT('Players Full'!AK490,'Players Full'!BV490),'Players Summarised'!$A$1:$T$1000,20,0)</f>
        <v>DEF</v>
      </c>
      <c r="C490" t="str">
        <f>VLOOKUP('Players Full'!CF490,Teams!$A$1:$G$21,6,0)</f>
        <v>Newcastle</v>
      </c>
      <c r="D490">
        <f>'Players Full'!BD490/10</f>
        <v>4</v>
      </c>
      <c r="E490" s="10">
        <f>IFERROR(VLOOKUP($A490,'Starting Lineups'!$A$2:$C$510,3,FALSE),0)</f>
        <v>0</v>
      </c>
      <c r="F490" s="5">
        <f>VLOOKUP(A490,'Score &amp; Assist'!$A$1:$G$2000,6,0)</f>
        <v>8.6580086580086577E-2</v>
      </c>
      <c r="G490" s="5">
        <f t="shared" si="133"/>
        <v>0.01</v>
      </c>
      <c r="H490" s="5">
        <f t="shared" si="145"/>
        <v>0</v>
      </c>
      <c r="I490" s="5">
        <f>VLOOKUP(A490,'Score &amp; Assist'!$A$1:$G$2000,7,0)</f>
        <v>4.1407867494824016E-2</v>
      </c>
      <c r="J490" s="5">
        <f>VLOOKUP(A490,'Yellow Card'!$C$1:$E$987,3,0)</f>
        <v>0.34632034632034631</v>
      </c>
      <c r="K490" s="5">
        <f>VLOOKUP(C490,'Team Clean Sheet'!$C$2:$F$21,4,0)</f>
        <v>0.1716867469879518</v>
      </c>
      <c r="L490" s="5">
        <f>VLOOKUP(C490,'Team Total Goals'!$D$2:$N$21,10,0)</f>
        <v>0.5376344086021505</v>
      </c>
      <c r="M490" s="5">
        <f>VLOOKUP(C490,'Team Total Goals'!$D$2:$N$21,11,0)</f>
        <v>0.11923373334801277</v>
      </c>
      <c r="N490" s="5" t="e">
        <f>VLOOKUP(A490,'Goalkeeper Saves'!$D$2:$N$15,10,0)</f>
        <v>#N/A</v>
      </c>
      <c r="O490" s="5" t="e">
        <f>VLOOKUP(A490,'Goalkeeper Saves'!$D$2:$N$15,11,0)</f>
        <v>#N/A</v>
      </c>
      <c r="P490" s="5">
        <f>IF(B490="DEF",IFERROR(VLOOKUP(A490,'Defensive Contribution - DEF'!A488:H986,8,FALSE),'Defensive Contribution - DEF'!K$2),0)</f>
        <v>0.29152339856241527</v>
      </c>
      <c r="Q490" s="5">
        <f>IF(B490="MID",IFERROR(VLOOKUP(A490,'Defensive Contribution - MID'!A$2:I$500,9,FALSE),'Defensive Contribution - MID'!L$2),0)</f>
        <v>0</v>
      </c>
      <c r="R490" s="22">
        <f t="shared" si="146"/>
        <v>0</v>
      </c>
      <c r="S490" s="5">
        <f t="shared" si="134"/>
        <v>0</v>
      </c>
      <c r="T490" s="20">
        <f t="shared" si="135"/>
        <v>0</v>
      </c>
      <c r="U490" s="3">
        <f>VLOOKUP($C490,'Team Fixtures'!$A$2:$Q$21,2,FALSE)</f>
        <v>0.50125313283208017</v>
      </c>
      <c r="V490" s="3">
        <f>VLOOKUP($C490,'Team Fixtures'!$A$2:$Q$21,4,FALSE)</f>
        <v>0.89678055779750687</v>
      </c>
      <c r="W490" s="3">
        <f>VLOOKUP($C490,'Team Fixtures'!$A$2:$Q$21,5,FALSE)</f>
        <v>-0.3955274249654267</v>
      </c>
      <c r="X490" s="3" t="str">
        <f>VLOOKUP($C490,'Team Fixtures'!$A$2:$Q$21,6,FALSE)</f>
        <v>H</v>
      </c>
      <c r="Y490" s="25">
        <f t="shared" si="136"/>
        <v>0</v>
      </c>
      <c r="Z490" s="3">
        <f>VLOOKUP($C490,'Team Fixtures'!$A$2:$Q$21,2,FALSE)</f>
        <v>0.50125313283208017</v>
      </c>
      <c r="AA490" s="3">
        <f>VLOOKUP($C490,'Team Fixtures'!$A$2:$Q$21,8,FALSE)</f>
        <v>2.8011204481792715E-2</v>
      </c>
      <c r="AB490" s="3">
        <f>VLOOKUP($C490,'Team Fixtures'!$A$2:$Q$21,9,FALSE)</f>
        <v>0.47324192835028744</v>
      </c>
      <c r="AC490" s="3" t="str">
        <f>VLOOKUP($C490,'Team Fixtures'!$A$2:$Q$21,10,FALSE)</f>
        <v>A</v>
      </c>
      <c r="AD490" s="22">
        <f t="shared" si="147"/>
        <v>0</v>
      </c>
      <c r="AE490" s="5">
        <f t="shared" si="137"/>
        <v>0</v>
      </c>
      <c r="AF490" s="20">
        <f t="shared" si="138"/>
        <v>0</v>
      </c>
      <c r="AG490" s="3">
        <f>VLOOKUP($C490,'Team Fixtures'!$A$2:$Q$21,2,FALSE)</f>
        <v>0.50125313283208017</v>
      </c>
      <c r="AH490" s="3">
        <f>VLOOKUP($C490,'Team Fixtures'!$A$2:$Q$21,12,FALSE)</f>
        <v>4.5351473922902487E-2</v>
      </c>
      <c r="AI490" s="3">
        <f>VLOOKUP($C490,'Team Fixtures'!$A$2:$Q$21,13,FALSE)</f>
        <v>0.45590165890917767</v>
      </c>
      <c r="AJ490" s="3" t="str">
        <f>VLOOKUP($C490,'Team Fixtures'!$A$2:$Q$21,14,FALSE)</f>
        <v>A</v>
      </c>
      <c r="AK490" s="22">
        <f t="shared" si="148"/>
        <v>0</v>
      </c>
      <c r="AL490" s="5">
        <f t="shared" si="139"/>
        <v>0</v>
      </c>
      <c r="AM490" s="20">
        <f t="shared" si="140"/>
        <v>0</v>
      </c>
      <c r="AN490" s="3">
        <f>VLOOKUP($C490,'Team Fixtures'!$A$2:$Q$21,2,FALSE)</f>
        <v>0.50125313283208017</v>
      </c>
      <c r="AO490" s="3">
        <f>VLOOKUP($C490,'Team Fixtures'!$A$2:$Q$21,16,FALSE)</f>
        <v>9.5238095238095233E-2</v>
      </c>
      <c r="AP490" s="3">
        <f>VLOOKUP($C490,'Team Fixtures'!$A$2:$Q$21,17,FALSE)</f>
        <v>0.40601503759398494</v>
      </c>
      <c r="AQ490" s="3" t="str">
        <f>VLOOKUP($C490,'Team Fixtures'!$A$2:$V$21,18,FALSE)</f>
        <v>A</v>
      </c>
      <c r="AR490" s="22">
        <f t="shared" si="149"/>
        <v>0</v>
      </c>
      <c r="AS490" s="5">
        <f t="shared" si="141"/>
        <v>0</v>
      </c>
      <c r="AT490" s="20">
        <f t="shared" si="142"/>
        <v>0</v>
      </c>
      <c r="AU490" s="3">
        <f>VLOOKUP($C490,'Team Fixtures'!$A$2:$Q$21,2,FALSE)</f>
        <v>0.50125313283208017</v>
      </c>
      <c r="AV490" s="3">
        <f>VLOOKUP($C490,'Team Fixtures'!$A$2:$V$21,20,FALSE)</f>
        <v>0.88924458672357831</v>
      </c>
      <c r="AW490" s="3">
        <f>VLOOKUP($C490,'Team Fixtures'!$A$2:$V$21,21,FALSE)</f>
        <v>-0.38799145389149814</v>
      </c>
      <c r="AX490" s="3" t="str">
        <f>VLOOKUP($C490,'Team Fixtures'!$A$2:$V$21,22,FALSE)</f>
        <v>H</v>
      </c>
      <c r="AY490" s="22">
        <f t="shared" si="150"/>
        <v>0</v>
      </c>
      <c r="AZ490" s="5">
        <f t="shared" si="151"/>
        <v>0</v>
      </c>
      <c r="BA490" s="20">
        <f t="shared" si="143"/>
        <v>0</v>
      </c>
      <c r="BB490" s="15">
        <f t="shared" si="144"/>
        <v>0</v>
      </c>
    </row>
    <row r="491" spans="1:54" x14ac:dyDescent="0.25">
      <c r="A491" t="str">
        <f>'Players Full'!CU491</f>
        <v>Harrison Ashby</v>
      </c>
      <c r="B491" t="str">
        <f>VLOOKUP(_xlfn.CONCAT('Players Full'!AK491,'Players Full'!BV491),'Players Summarised'!$A$1:$T$1000,20,0)</f>
        <v>DEF</v>
      </c>
      <c r="C491" t="str">
        <f>VLOOKUP('Players Full'!CF491,Teams!$A$1:$G$21,6,0)</f>
        <v>Newcastle</v>
      </c>
      <c r="D491">
        <f>'Players Full'!BD491/10</f>
        <v>4</v>
      </c>
      <c r="E491" s="10">
        <f>IFERROR(VLOOKUP($A491,'Starting Lineups'!$A$2:$C$510,3,FALSE),0)</f>
        <v>0</v>
      </c>
      <c r="F491" s="5">
        <f>VLOOKUP(A491,'Score &amp; Assist'!$A$1:$G$2000,6,0)</f>
        <v>8.6580086580086577E-2</v>
      </c>
      <c r="G491" s="5">
        <f t="shared" si="133"/>
        <v>0.01</v>
      </c>
      <c r="H491" s="5">
        <f t="shared" si="145"/>
        <v>0</v>
      </c>
      <c r="I491" s="5">
        <f>VLOOKUP(A491,'Score &amp; Assist'!$A$1:$G$2000,7,0)</f>
        <v>5.6022408963585429E-2</v>
      </c>
      <c r="J491" s="5">
        <f>VLOOKUP(A491,'Yellow Card'!$C$1:$E$987,3,0)</f>
        <v>0.38095238095238093</v>
      </c>
      <c r="K491" s="5">
        <f>VLOOKUP(C491,'Team Clean Sheet'!$C$2:$F$21,4,0)</f>
        <v>0.1716867469879518</v>
      </c>
      <c r="L491" s="5">
        <f>VLOOKUP(C491,'Team Total Goals'!$D$2:$N$21,10,0)</f>
        <v>0.5376344086021505</v>
      </c>
      <c r="M491" s="5">
        <f>VLOOKUP(C491,'Team Total Goals'!$D$2:$N$21,11,0)</f>
        <v>0.11923373334801277</v>
      </c>
      <c r="N491" s="5" t="e">
        <f>VLOOKUP(A491,'Goalkeeper Saves'!$D$2:$N$15,10,0)</f>
        <v>#N/A</v>
      </c>
      <c r="O491" s="5" t="e">
        <f>VLOOKUP(A491,'Goalkeeper Saves'!$D$2:$N$15,11,0)</f>
        <v>#N/A</v>
      </c>
      <c r="P491" s="5">
        <f>IF(B491="DEF",IFERROR(VLOOKUP(A491,'Defensive Contribution - DEF'!A489:H987,8,FALSE),'Defensive Contribution - DEF'!K$2),0)</f>
        <v>0.29152339856241527</v>
      </c>
      <c r="Q491" s="5">
        <f>IF(B491="MID",IFERROR(VLOOKUP(A491,'Defensive Contribution - MID'!A$2:I$500,9,FALSE),'Defensive Contribution - MID'!L$2),0)</f>
        <v>0</v>
      </c>
      <c r="R491" s="22">
        <f t="shared" si="146"/>
        <v>0</v>
      </c>
      <c r="S491" s="5">
        <f t="shared" si="134"/>
        <v>0</v>
      </c>
      <c r="T491" s="20">
        <f t="shared" si="135"/>
        <v>0</v>
      </c>
      <c r="U491" s="3">
        <f>VLOOKUP($C491,'Team Fixtures'!$A$2:$Q$21,2,FALSE)</f>
        <v>0.50125313283208017</v>
      </c>
      <c r="V491" s="3">
        <f>VLOOKUP($C491,'Team Fixtures'!$A$2:$Q$21,4,FALSE)</f>
        <v>0.89678055779750687</v>
      </c>
      <c r="W491" s="3">
        <f>VLOOKUP($C491,'Team Fixtures'!$A$2:$Q$21,5,FALSE)</f>
        <v>-0.3955274249654267</v>
      </c>
      <c r="X491" s="3" t="str">
        <f>VLOOKUP($C491,'Team Fixtures'!$A$2:$Q$21,6,FALSE)</f>
        <v>H</v>
      </c>
      <c r="Y491" s="25">
        <f t="shared" si="136"/>
        <v>0</v>
      </c>
      <c r="Z491" s="3">
        <f>VLOOKUP($C491,'Team Fixtures'!$A$2:$Q$21,2,FALSE)</f>
        <v>0.50125313283208017</v>
      </c>
      <c r="AA491" s="3">
        <f>VLOOKUP($C491,'Team Fixtures'!$A$2:$Q$21,8,FALSE)</f>
        <v>2.8011204481792715E-2</v>
      </c>
      <c r="AB491" s="3">
        <f>VLOOKUP($C491,'Team Fixtures'!$A$2:$Q$21,9,FALSE)</f>
        <v>0.47324192835028744</v>
      </c>
      <c r="AC491" s="3" t="str">
        <f>VLOOKUP($C491,'Team Fixtures'!$A$2:$Q$21,10,FALSE)</f>
        <v>A</v>
      </c>
      <c r="AD491" s="22">
        <f t="shared" si="147"/>
        <v>0</v>
      </c>
      <c r="AE491" s="5">
        <f t="shared" si="137"/>
        <v>0</v>
      </c>
      <c r="AF491" s="20">
        <f t="shared" si="138"/>
        <v>0</v>
      </c>
      <c r="AG491" s="3">
        <f>VLOOKUP($C491,'Team Fixtures'!$A$2:$Q$21,2,FALSE)</f>
        <v>0.50125313283208017</v>
      </c>
      <c r="AH491" s="3">
        <f>VLOOKUP($C491,'Team Fixtures'!$A$2:$Q$21,12,FALSE)</f>
        <v>4.5351473922902487E-2</v>
      </c>
      <c r="AI491" s="3">
        <f>VLOOKUP($C491,'Team Fixtures'!$A$2:$Q$21,13,FALSE)</f>
        <v>0.45590165890917767</v>
      </c>
      <c r="AJ491" s="3" t="str">
        <f>VLOOKUP($C491,'Team Fixtures'!$A$2:$Q$21,14,FALSE)</f>
        <v>A</v>
      </c>
      <c r="AK491" s="22">
        <f t="shared" si="148"/>
        <v>0</v>
      </c>
      <c r="AL491" s="5">
        <f t="shared" si="139"/>
        <v>0</v>
      </c>
      <c r="AM491" s="20">
        <f t="shared" si="140"/>
        <v>0</v>
      </c>
      <c r="AN491" s="3">
        <f>VLOOKUP($C491,'Team Fixtures'!$A$2:$Q$21,2,FALSE)</f>
        <v>0.50125313283208017</v>
      </c>
      <c r="AO491" s="3">
        <f>VLOOKUP($C491,'Team Fixtures'!$A$2:$Q$21,16,FALSE)</f>
        <v>9.5238095238095233E-2</v>
      </c>
      <c r="AP491" s="3">
        <f>VLOOKUP($C491,'Team Fixtures'!$A$2:$Q$21,17,FALSE)</f>
        <v>0.40601503759398494</v>
      </c>
      <c r="AQ491" s="3" t="str">
        <f>VLOOKUP($C491,'Team Fixtures'!$A$2:$V$21,18,FALSE)</f>
        <v>A</v>
      </c>
      <c r="AR491" s="22">
        <f t="shared" si="149"/>
        <v>0</v>
      </c>
      <c r="AS491" s="5">
        <f t="shared" si="141"/>
        <v>0</v>
      </c>
      <c r="AT491" s="20">
        <f t="shared" si="142"/>
        <v>0</v>
      </c>
      <c r="AU491" s="3">
        <f>VLOOKUP($C491,'Team Fixtures'!$A$2:$Q$21,2,FALSE)</f>
        <v>0.50125313283208017</v>
      </c>
      <c r="AV491" s="3">
        <f>VLOOKUP($C491,'Team Fixtures'!$A$2:$V$21,20,FALSE)</f>
        <v>0.88924458672357831</v>
      </c>
      <c r="AW491" s="3">
        <f>VLOOKUP($C491,'Team Fixtures'!$A$2:$V$21,21,FALSE)</f>
        <v>-0.38799145389149814</v>
      </c>
      <c r="AX491" s="3" t="str">
        <f>VLOOKUP($C491,'Team Fixtures'!$A$2:$V$21,22,FALSE)</f>
        <v>H</v>
      </c>
      <c r="AY491" s="22">
        <f t="shared" si="150"/>
        <v>0</v>
      </c>
      <c r="AZ491" s="5">
        <f t="shared" si="151"/>
        <v>0</v>
      </c>
      <c r="BA491" s="20">
        <f t="shared" si="143"/>
        <v>0</v>
      </c>
      <c r="BB491" s="15">
        <f t="shared" si="144"/>
        <v>0</v>
      </c>
    </row>
    <row r="492" spans="1:54" x14ac:dyDescent="0.25">
      <c r="A492" t="str">
        <f>'Players Full'!CU492</f>
        <v>Miodrag PivaÅ¡</v>
      </c>
      <c r="B492" t="str">
        <f>VLOOKUP(_xlfn.CONCAT('Players Full'!AK492,'Players Full'!BV492),'Players Summarised'!$A$1:$T$1000,20,0)</f>
        <v>DEF</v>
      </c>
      <c r="C492" t="str">
        <f>VLOOKUP('Players Full'!CF492,Teams!$A$1:$G$21,6,0)</f>
        <v>Newcastle</v>
      </c>
      <c r="D492">
        <f>'Players Full'!BD492/10</f>
        <v>4</v>
      </c>
      <c r="E492" s="10">
        <f>IFERROR(VLOOKUP($A492,'Starting Lineups'!$A$2:$C$510,3,FALSE),0)</f>
        <v>0</v>
      </c>
      <c r="F492" s="5" t="e">
        <f>VLOOKUP(A492,'Score &amp; Assist'!$A$1:$G$2000,6,0)</f>
        <v>#N/A</v>
      </c>
      <c r="G492" s="5" t="e">
        <f t="shared" si="133"/>
        <v>#N/A</v>
      </c>
      <c r="H492" s="5" t="e">
        <f t="shared" si="145"/>
        <v>#N/A</v>
      </c>
      <c r="I492" s="5" t="e">
        <f>VLOOKUP(A492,'Score &amp; Assist'!$A$1:$G$2000,7,0)</f>
        <v>#N/A</v>
      </c>
      <c r="J492" s="5" t="e">
        <f>VLOOKUP(A492,'Yellow Card'!$C$1:$E$987,3,0)</f>
        <v>#N/A</v>
      </c>
      <c r="K492" s="5">
        <f>VLOOKUP(C492,'Team Clean Sheet'!$C$2:$F$21,4,0)</f>
        <v>0.1716867469879518</v>
      </c>
      <c r="L492" s="5">
        <f>VLOOKUP(C492,'Team Total Goals'!$D$2:$N$21,10,0)</f>
        <v>0.5376344086021505</v>
      </c>
      <c r="M492" s="5">
        <f>VLOOKUP(C492,'Team Total Goals'!$D$2:$N$21,11,0)</f>
        <v>0.11923373334801277</v>
      </c>
      <c r="N492" s="5" t="e">
        <f>VLOOKUP(A492,'Goalkeeper Saves'!$D$2:$N$15,10,0)</f>
        <v>#N/A</v>
      </c>
      <c r="O492" s="5" t="e">
        <f>VLOOKUP(A492,'Goalkeeper Saves'!$D$2:$N$15,11,0)</f>
        <v>#N/A</v>
      </c>
      <c r="P492" s="5">
        <f>IF(B492="DEF",IFERROR(VLOOKUP(A492,'Defensive Contribution - DEF'!A490:H988,8,FALSE),'Defensive Contribution - DEF'!K$2),0)</f>
        <v>0.29152339856241527</v>
      </c>
      <c r="Q492" s="5">
        <f>IF(B492="MID",IFERROR(VLOOKUP(A492,'Defensive Contribution - MID'!A$2:I$500,9,FALSE),'Defensive Contribution - MID'!L$2),0)</f>
        <v>0</v>
      </c>
      <c r="R492" s="22">
        <f t="shared" si="146"/>
        <v>0</v>
      </c>
      <c r="S492" s="5">
        <f t="shared" si="134"/>
        <v>0</v>
      </c>
      <c r="T492" s="20">
        <f t="shared" si="135"/>
        <v>0</v>
      </c>
      <c r="U492" s="3">
        <f>VLOOKUP($C492,'Team Fixtures'!$A$2:$Q$21,2,FALSE)</f>
        <v>0.50125313283208017</v>
      </c>
      <c r="V492" s="3">
        <f>VLOOKUP($C492,'Team Fixtures'!$A$2:$Q$21,4,FALSE)</f>
        <v>0.89678055779750687</v>
      </c>
      <c r="W492" s="3">
        <f>VLOOKUP($C492,'Team Fixtures'!$A$2:$Q$21,5,FALSE)</f>
        <v>-0.3955274249654267</v>
      </c>
      <c r="X492" s="3" t="str">
        <f>VLOOKUP($C492,'Team Fixtures'!$A$2:$Q$21,6,FALSE)</f>
        <v>H</v>
      </c>
      <c r="Y492" s="25">
        <f t="shared" si="136"/>
        <v>0</v>
      </c>
      <c r="Z492" s="3">
        <f>VLOOKUP($C492,'Team Fixtures'!$A$2:$Q$21,2,FALSE)</f>
        <v>0.50125313283208017</v>
      </c>
      <c r="AA492" s="3">
        <f>VLOOKUP($C492,'Team Fixtures'!$A$2:$Q$21,8,FALSE)</f>
        <v>2.8011204481792715E-2</v>
      </c>
      <c r="AB492" s="3">
        <f>VLOOKUP($C492,'Team Fixtures'!$A$2:$Q$21,9,FALSE)</f>
        <v>0.47324192835028744</v>
      </c>
      <c r="AC492" s="3" t="str">
        <f>VLOOKUP($C492,'Team Fixtures'!$A$2:$Q$21,10,FALSE)</f>
        <v>A</v>
      </c>
      <c r="AD492" s="22">
        <f t="shared" si="147"/>
        <v>0</v>
      </c>
      <c r="AE492" s="5">
        <f t="shared" si="137"/>
        <v>0</v>
      </c>
      <c r="AF492" s="20">
        <f t="shared" si="138"/>
        <v>0</v>
      </c>
      <c r="AG492" s="3">
        <f>VLOOKUP($C492,'Team Fixtures'!$A$2:$Q$21,2,FALSE)</f>
        <v>0.50125313283208017</v>
      </c>
      <c r="AH492" s="3">
        <f>VLOOKUP($C492,'Team Fixtures'!$A$2:$Q$21,12,FALSE)</f>
        <v>4.5351473922902487E-2</v>
      </c>
      <c r="AI492" s="3">
        <f>VLOOKUP($C492,'Team Fixtures'!$A$2:$Q$21,13,FALSE)</f>
        <v>0.45590165890917767</v>
      </c>
      <c r="AJ492" s="3" t="str">
        <f>VLOOKUP($C492,'Team Fixtures'!$A$2:$Q$21,14,FALSE)</f>
        <v>A</v>
      </c>
      <c r="AK492" s="22">
        <f t="shared" si="148"/>
        <v>0</v>
      </c>
      <c r="AL492" s="5">
        <f t="shared" si="139"/>
        <v>0</v>
      </c>
      <c r="AM492" s="20">
        <f t="shared" si="140"/>
        <v>0</v>
      </c>
      <c r="AN492" s="3">
        <f>VLOOKUP($C492,'Team Fixtures'!$A$2:$Q$21,2,FALSE)</f>
        <v>0.50125313283208017</v>
      </c>
      <c r="AO492" s="3">
        <f>VLOOKUP($C492,'Team Fixtures'!$A$2:$Q$21,16,FALSE)</f>
        <v>9.5238095238095233E-2</v>
      </c>
      <c r="AP492" s="3">
        <f>VLOOKUP($C492,'Team Fixtures'!$A$2:$Q$21,17,FALSE)</f>
        <v>0.40601503759398494</v>
      </c>
      <c r="AQ492" s="3" t="str">
        <f>VLOOKUP($C492,'Team Fixtures'!$A$2:$V$21,18,FALSE)</f>
        <v>A</v>
      </c>
      <c r="AR492" s="22">
        <f t="shared" si="149"/>
        <v>0</v>
      </c>
      <c r="AS492" s="5">
        <f t="shared" si="141"/>
        <v>0</v>
      </c>
      <c r="AT492" s="20">
        <f t="shared" si="142"/>
        <v>0</v>
      </c>
      <c r="AU492" s="3">
        <f>VLOOKUP($C492,'Team Fixtures'!$A$2:$Q$21,2,FALSE)</f>
        <v>0.50125313283208017</v>
      </c>
      <c r="AV492" s="3">
        <f>VLOOKUP($C492,'Team Fixtures'!$A$2:$V$21,20,FALSE)</f>
        <v>0.88924458672357831</v>
      </c>
      <c r="AW492" s="3">
        <f>VLOOKUP($C492,'Team Fixtures'!$A$2:$V$21,21,FALSE)</f>
        <v>-0.38799145389149814</v>
      </c>
      <c r="AX492" s="3" t="str">
        <f>VLOOKUP($C492,'Team Fixtures'!$A$2:$V$21,22,FALSE)</f>
        <v>H</v>
      </c>
      <c r="AY492" s="22">
        <f t="shared" si="150"/>
        <v>0</v>
      </c>
      <c r="AZ492" s="5">
        <f t="shared" si="151"/>
        <v>0</v>
      </c>
      <c r="BA492" s="20">
        <f t="shared" si="143"/>
        <v>0</v>
      </c>
      <c r="BB492" s="15">
        <f t="shared" si="144"/>
        <v>0</v>
      </c>
    </row>
    <row r="493" spans="1:54" x14ac:dyDescent="0.25">
      <c r="A493" t="str">
        <f>'Players Full'!CU493</f>
        <v>Matt Targett</v>
      </c>
      <c r="B493" t="str">
        <f>VLOOKUP(_xlfn.CONCAT('Players Full'!AK493,'Players Full'!BV493),'Players Summarised'!$A$1:$T$1000,20,0)</f>
        <v>DEF</v>
      </c>
      <c r="C493" t="str">
        <f>VLOOKUP('Players Full'!CF493,Teams!$A$1:$G$21,6,0)</f>
        <v>Newcastle</v>
      </c>
      <c r="D493">
        <f>'Players Full'!BD493/10</f>
        <v>4</v>
      </c>
      <c r="E493" s="10">
        <f>IFERROR(VLOOKUP($A493,'Starting Lineups'!$A$2:$C$510,3,FALSE),0)</f>
        <v>0</v>
      </c>
      <c r="F493" s="5">
        <f>VLOOKUP(A493,'Score &amp; Assist'!$A$1:$G$2000,6,0)</f>
        <v>5.6022408963585429E-2</v>
      </c>
      <c r="G493" s="5">
        <f t="shared" si="133"/>
        <v>0.01</v>
      </c>
      <c r="H493" s="5">
        <f t="shared" si="145"/>
        <v>0</v>
      </c>
      <c r="I493" s="5">
        <f>VLOOKUP(A493,'Score &amp; Assist'!$A$1:$G$2000,7,0)</f>
        <v>9.5238095238095233E-2</v>
      </c>
      <c r="J493" s="5">
        <f>VLOOKUP(A493,'Yellow Card'!$C$1:$E$987,3,0)</f>
        <v>0.20050125313283207</v>
      </c>
      <c r="K493" s="5">
        <f>VLOOKUP(C493,'Team Clean Sheet'!$C$2:$F$21,4,0)</f>
        <v>0.1716867469879518</v>
      </c>
      <c r="L493" s="5">
        <f>VLOOKUP(C493,'Team Total Goals'!$D$2:$N$21,10,0)</f>
        <v>0.5376344086021505</v>
      </c>
      <c r="M493" s="5">
        <f>VLOOKUP(C493,'Team Total Goals'!$D$2:$N$21,11,0)</f>
        <v>0.11923373334801277</v>
      </c>
      <c r="N493" s="5" t="e">
        <f>VLOOKUP(A493,'Goalkeeper Saves'!$D$2:$N$15,10,0)</f>
        <v>#N/A</v>
      </c>
      <c r="O493" s="5" t="e">
        <f>VLOOKUP(A493,'Goalkeeper Saves'!$D$2:$N$15,11,0)</f>
        <v>#N/A</v>
      </c>
      <c r="P493" s="5">
        <f>IF(B493="DEF",IFERROR(VLOOKUP(A493,'Defensive Contribution - DEF'!A491:H989,8,FALSE),'Defensive Contribution - DEF'!K$2),0)</f>
        <v>0.29152339856241527</v>
      </c>
      <c r="Q493" s="5">
        <f>IF(B493="MID",IFERROR(VLOOKUP(A493,'Defensive Contribution - MID'!A$2:I$500,9,FALSE),'Defensive Contribution - MID'!L$2),0)</f>
        <v>0</v>
      </c>
      <c r="R493" s="22">
        <f t="shared" si="146"/>
        <v>0</v>
      </c>
      <c r="S493" s="5">
        <f t="shared" si="134"/>
        <v>0</v>
      </c>
      <c r="T493" s="20">
        <f t="shared" si="135"/>
        <v>0</v>
      </c>
      <c r="U493" s="3">
        <f>VLOOKUP($C493,'Team Fixtures'!$A$2:$Q$21,2,FALSE)</f>
        <v>0.50125313283208017</v>
      </c>
      <c r="V493" s="3">
        <f>VLOOKUP($C493,'Team Fixtures'!$A$2:$Q$21,4,FALSE)</f>
        <v>0.89678055779750687</v>
      </c>
      <c r="W493" s="3">
        <f>VLOOKUP($C493,'Team Fixtures'!$A$2:$Q$21,5,FALSE)</f>
        <v>-0.3955274249654267</v>
      </c>
      <c r="X493" s="3" t="str">
        <f>VLOOKUP($C493,'Team Fixtures'!$A$2:$Q$21,6,FALSE)</f>
        <v>H</v>
      </c>
      <c r="Y493" s="25">
        <f t="shared" si="136"/>
        <v>0</v>
      </c>
      <c r="Z493" s="3">
        <f>VLOOKUP($C493,'Team Fixtures'!$A$2:$Q$21,2,FALSE)</f>
        <v>0.50125313283208017</v>
      </c>
      <c r="AA493" s="3">
        <f>VLOOKUP($C493,'Team Fixtures'!$A$2:$Q$21,8,FALSE)</f>
        <v>2.8011204481792715E-2</v>
      </c>
      <c r="AB493" s="3">
        <f>VLOOKUP($C493,'Team Fixtures'!$A$2:$Q$21,9,FALSE)</f>
        <v>0.47324192835028744</v>
      </c>
      <c r="AC493" s="3" t="str">
        <f>VLOOKUP($C493,'Team Fixtures'!$A$2:$Q$21,10,FALSE)</f>
        <v>A</v>
      </c>
      <c r="AD493" s="22">
        <f t="shared" si="147"/>
        <v>0</v>
      </c>
      <c r="AE493" s="5">
        <f t="shared" si="137"/>
        <v>0</v>
      </c>
      <c r="AF493" s="20">
        <f t="shared" si="138"/>
        <v>0</v>
      </c>
      <c r="AG493" s="3">
        <f>VLOOKUP($C493,'Team Fixtures'!$A$2:$Q$21,2,FALSE)</f>
        <v>0.50125313283208017</v>
      </c>
      <c r="AH493" s="3">
        <f>VLOOKUP($C493,'Team Fixtures'!$A$2:$Q$21,12,FALSE)</f>
        <v>4.5351473922902487E-2</v>
      </c>
      <c r="AI493" s="3">
        <f>VLOOKUP($C493,'Team Fixtures'!$A$2:$Q$21,13,FALSE)</f>
        <v>0.45590165890917767</v>
      </c>
      <c r="AJ493" s="3" t="str">
        <f>VLOOKUP($C493,'Team Fixtures'!$A$2:$Q$21,14,FALSE)</f>
        <v>A</v>
      </c>
      <c r="AK493" s="22">
        <f t="shared" si="148"/>
        <v>0</v>
      </c>
      <c r="AL493" s="5">
        <f t="shared" si="139"/>
        <v>0</v>
      </c>
      <c r="AM493" s="20">
        <f t="shared" si="140"/>
        <v>0</v>
      </c>
      <c r="AN493" s="3">
        <f>VLOOKUP($C493,'Team Fixtures'!$A$2:$Q$21,2,FALSE)</f>
        <v>0.50125313283208017</v>
      </c>
      <c r="AO493" s="3">
        <f>VLOOKUP($C493,'Team Fixtures'!$A$2:$Q$21,16,FALSE)</f>
        <v>9.5238095238095233E-2</v>
      </c>
      <c r="AP493" s="3">
        <f>VLOOKUP($C493,'Team Fixtures'!$A$2:$Q$21,17,FALSE)</f>
        <v>0.40601503759398494</v>
      </c>
      <c r="AQ493" s="3" t="str">
        <f>VLOOKUP($C493,'Team Fixtures'!$A$2:$V$21,18,FALSE)</f>
        <v>A</v>
      </c>
      <c r="AR493" s="22">
        <f t="shared" si="149"/>
        <v>0</v>
      </c>
      <c r="AS493" s="5">
        <f t="shared" si="141"/>
        <v>0</v>
      </c>
      <c r="AT493" s="20">
        <f t="shared" si="142"/>
        <v>0</v>
      </c>
      <c r="AU493" s="3">
        <f>VLOOKUP($C493,'Team Fixtures'!$A$2:$Q$21,2,FALSE)</f>
        <v>0.50125313283208017</v>
      </c>
      <c r="AV493" s="3">
        <f>VLOOKUP($C493,'Team Fixtures'!$A$2:$V$21,20,FALSE)</f>
        <v>0.88924458672357831</v>
      </c>
      <c r="AW493" s="3">
        <f>VLOOKUP($C493,'Team Fixtures'!$A$2:$V$21,21,FALSE)</f>
        <v>-0.38799145389149814</v>
      </c>
      <c r="AX493" s="3" t="str">
        <f>VLOOKUP($C493,'Team Fixtures'!$A$2:$V$21,22,FALSE)</f>
        <v>H</v>
      </c>
      <c r="AY493" s="22">
        <f t="shared" si="150"/>
        <v>0</v>
      </c>
      <c r="AZ493" s="5">
        <f t="shared" si="151"/>
        <v>0</v>
      </c>
      <c r="BA493" s="20">
        <f t="shared" si="143"/>
        <v>0</v>
      </c>
      <c r="BB493" s="15">
        <f t="shared" si="144"/>
        <v>0</v>
      </c>
    </row>
    <row r="494" spans="1:54" x14ac:dyDescent="0.25">
      <c r="A494" t="str">
        <f>'Players Full'!CU494</f>
        <v>Anthony Gordon</v>
      </c>
      <c r="B494" t="str">
        <f>VLOOKUP(_xlfn.CONCAT('Players Full'!AK494,'Players Full'!BV494),'Players Summarised'!$A$1:$T$1000,20,0)</f>
        <v>MID</v>
      </c>
      <c r="C494" t="str">
        <f>VLOOKUP('Players Full'!CF494,Teams!$A$1:$G$21,6,0)</f>
        <v>Newcastle</v>
      </c>
      <c r="D494">
        <f>'Players Full'!BD494/10</f>
        <v>7.5</v>
      </c>
      <c r="E494" s="10">
        <f>IFERROR(VLOOKUP($A494,'Starting Lineups'!$A$2:$C$510,3,FALSE),0)</f>
        <v>1</v>
      </c>
      <c r="F494" s="5">
        <f>VLOOKUP(A494,'Score &amp; Assist'!$A$1:$G$2000,6,0)</f>
        <v>0.27210884353741494</v>
      </c>
      <c r="G494" s="5">
        <f t="shared" si="133"/>
        <v>0.01</v>
      </c>
      <c r="H494" s="5">
        <f t="shared" si="145"/>
        <v>0</v>
      </c>
      <c r="I494" s="5">
        <f>VLOOKUP(A494,'Score &amp; Assist'!$A$1:$G$2000,7,0)</f>
        <v>0.17316017316017315</v>
      </c>
      <c r="J494" s="5">
        <f>VLOOKUP(A494,'Yellow Card'!$C$1:$E$987,3,0)</f>
        <v>0.31746031746031744</v>
      </c>
      <c r="K494" s="5">
        <f>VLOOKUP(C494,'Team Clean Sheet'!$C$2:$F$21,4,0)</f>
        <v>0.1716867469879518</v>
      </c>
      <c r="L494" s="5">
        <f>VLOOKUP(C494,'Team Total Goals'!$D$2:$N$21,10,0)</f>
        <v>0.5376344086021505</v>
      </c>
      <c r="M494" s="5">
        <f>VLOOKUP(C494,'Team Total Goals'!$D$2:$N$21,11,0)</f>
        <v>0.11923373334801277</v>
      </c>
      <c r="N494" s="5" t="e">
        <f>VLOOKUP(A494,'Goalkeeper Saves'!$D$2:$N$15,10,0)</f>
        <v>#N/A</v>
      </c>
      <c r="O494" s="5" t="e">
        <f>VLOOKUP(A494,'Goalkeeper Saves'!$D$2:$N$15,11,0)</f>
        <v>#N/A</v>
      </c>
      <c r="P494" s="5">
        <f>IF(B494="DEF",IFERROR(VLOOKUP(A494,'Defensive Contribution - DEF'!A492:H990,8,FALSE),'Defensive Contribution - DEF'!K$2),0)</f>
        <v>0</v>
      </c>
      <c r="Q494" s="5">
        <f>IF(B494="MID",IFERROR(VLOOKUP(A494,'Defensive Contribution - MID'!A$2:I$500,9,FALSE),'Defensive Contribution - MID'!L$2),0)</f>
        <v>0.3857500506789166</v>
      </c>
      <c r="R494" s="22">
        <f t="shared" si="146"/>
        <v>4.5557512680530614</v>
      </c>
      <c r="S494" s="5">
        <f t="shared" si="134"/>
        <v>8.6121381327144114E-2</v>
      </c>
      <c r="T494" s="20">
        <f t="shared" si="135"/>
        <v>4.7279940307073494</v>
      </c>
      <c r="U494" s="3">
        <f>VLOOKUP($C494,'Team Fixtures'!$A$2:$Q$21,2,FALSE)</f>
        <v>0.50125313283208017</v>
      </c>
      <c r="V494" s="3">
        <f>VLOOKUP($C494,'Team Fixtures'!$A$2:$Q$21,4,FALSE)</f>
        <v>0.89678055779750687</v>
      </c>
      <c r="W494" s="3">
        <f>VLOOKUP($C494,'Team Fixtures'!$A$2:$Q$21,5,FALSE)</f>
        <v>-0.3955274249654267</v>
      </c>
      <c r="X494" s="3" t="str">
        <f>VLOOKUP($C494,'Team Fixtures'!$A$2:$Q$21,6,FALSE)</f>
        <v>H</v>
      </c>
      <c r="Y494" s="25">
        <f t="shared" si="136"/>
        <v>1.3438518415428859</v>
      </c>
      <c r="Z494" s="3">
        <f>VLOOKUP($C494,'Team Fixtures'!$A$2:$Q$21,2,FALSE)</f>
        <v>0.50125313283208017</v>
      </c>
      <c r="AA494" s="3">
        <f>VLOOKUP($C494,'Team Fixtures'!$A$2:$Q$21,8,FALSE)</f>
        <v>2.8011204481792715E-2</v>
      </c>
      <c r="AB494" s="3">
        <f>VLOOKUP($C494,'Team Fixtures'!$A$2:$Q$21,9,FALSE)</f>
        <v>0.47324192835028744</v>
      </c>
      <c r="AC494" s="3" t="str">
        <f>VLOOKUP($C494,'Team Fixtures'!$A$2:$Q$21,10,FALSE)</f>
        <v>A</v>
      </c>
      <c r="AD494" s="22">
        <f t="shared" si="147"/>
        <v>3.9429972137993885</v>
      </c>
      <c r="AE494" s="5">
        <f t="shared" si="137"/>
        <v>7.1708180462989213E-2</v>
      </c>
      <c r="AF494" s="20">
        <f t="shared" si="138"/>
        <v>4.0864135747253671</v>
      </c>
      <c r="AG494" s="3">
        <f>VLOOKUP($C494,'Team Fixtures'!$A$2:$Q$21,2,FALSE)</f>
        <v>0.50125313283208017</v>
      </c>
      <c r="AH494" s="3">
        <f>VLOOKUP($C494,'Team Fixtures'!$A$2:$Q$21,12,FALSE)</f>
        <v>4.5351473922902487E-2</v>
      </c>
      <c r="AI494" s="3">
        <f>VLOOKUP($C494,'Team Fixtures'!$A$2:$Q$21,13,FALSE)</f>
        <v>0.45590165890917767</v>
      </c>
      <c r="AJ494" s="3" t="str">
        <f>VLOOKUP($C494,'Team Fixtures'!$A$2:$Q$21,14,FALSE)</f>
        <v>A</v>
      </c>
      <c r="AK494" s="22">
        <f t="shared" si="148"/>
        <v>3.9426476725040693</v>
      </c>
      <c r="AL494" s="5">
        <f t="shared" si="139"/>
        <v>7.1699958552640719E-2</v>
      </c>
      <c r="AM494" s="20">
        <f t="shared" si="140"/>
        <v>4.0860475896093504</v>
      </c>
      <c r="AN494" s="3">
        <f>VLOOKUP($C494,'Team Fixtures'!$A$2:$Q$21,2,FALSE)</f>
        <v>0.50125313283208017</v>
      </c>
      <c r="AO494" s="3">
        <f>VLOOKUP($C494,'Team Fixtures'!$A$2:$Q$21,16,FALSE)</f>
        <v>9.5238095238095233E-2</v>
      </c>
      <c r="AP494" s="3">
        <f>VLOOKUP($C494,'Team Fixtures'!$A$2:$Q$21,17,FALSE)</f>
        <v>0.40601503759398494</v>
      </c>
      <c r="AQ494" s="3" t="str">
        <f>VLOOKUP($C494,'Team Fixtures'!$A$2:$V$21,18,FALSE)</f>
        <v>A</v>
      </c>
      <c r="AR494" s="22">
        <f t="shared" si="149"/>
        <v>3.9416420690852281</v>
      </c>
      <c r="AS494" s="5">
        <f t="shared" si="141"/>
        <v>7.1676304749022743E-2</v>
      </c>
      <c r="AT494" s="20">
        <f t="shared" si="142"/>
        <v>4.0849946785832731</v>
      </c>
      <c r="AU494" s="3">
        <f>VLOOKUP($C494,'Team Fixtures'!$A$2:$Q$21,2,FALSE)</f>
        <v>0.50125313283208017</v>
      </c>
      <c r="AV494" s="3">
        <f>VLOOKUP($C494,'Team Fixtures'!$A$2:$V$21,20,FALSE)</f>
        <v>0.88924458672357831</v>
      </c>
      <c r="AW494" s="3">
        <f>VLOOKUP($C494,'Team Fixtures'!$A$2:$V$21,21,FALSE)</f>
        <v>-0.38799145389149814</v>
      </c>
      <c r="AX494" s="3" t="str">
        <f>VLOOKUP($C494,'Team Fixtures'!$A$2:$V$21,22,FALSE)</f>
        <v>H</v>
      </c>
      <c r="AY494" s="22">
        <f t="shared" si="150"/>
        <v>4.5559031764821443</v>
      </c>
      <c r="AZ494" s="5">
        <f t="shared" si="151"/>
        <v>8.6124954517212998E-2</v>
      </c>
      <c r="BA494" s="20">
        <f t="shared" si="143"/>
        <v>4.7281530855165705</v>
      </c>
      <c r="BB494" s="15">
        <f t="shared" si="144"/>
        <v>15.199687189377887</v>
      </c>
    </row>
    <row r="495" spans="1:54" x14ac:dyDescent="0.25">
      <c r="A495" t="str">
        <f>'Players Full'!CU495</f>
        <v>Anthony Elanga</v>
      </c>
      <c r="B495" t="str">
        <f>VLOOKUP(_xlfn.CONCAT('Players Full'!AK495,'Players Full'!BV495),'Players Summarised'!$A$1:$T$1000,20,0)</f>
        <v>MID</v>
      </c>
      <c r="C495" t="str">
        <f>VLOOKUP('Players Full'!CF495,Teams!$A$1:$G$21,6,0)</f>
        <v>Newcastle</v>
      </c>
      <c r="D495">
        <f>'Players Full'!BD495/10</f>
        <v>7</v>
      </c>
      <c r="E495" s="10">
        <f>IFERROR(VLOOKUP($A495,'Starting Lineups'!$A$2:$C$510,3,FALSE),0)</f>
        <v>0</v>
      </c>
      <c r="F495" s="5">
        <f>VLOOKUP(A495,'Score &amp; Assist'!$A$1:$G$2000,6,0)</f>
        <v>0.27210884353741494</v>
      </c>
      <c r="G495" s="5">
        <f t="shared" si="133"/>
        <v>0.01</v>
      </c>
      <c r="H495" s="5">
        <f t="shared" si="145"/>
        <v>0</v>
      </c>
      <c r="I495" s="5">
        <f>VLOOKUP(A495,'Score &amp; Assist'!$A$1:$G$2000,7,0)</f>
        <v>0.17316017316017315</v>
      </c>
      <c r="J495" s="5">
        <f>VLOOKUP(A495,'Yellow Card'!$C$1:$E$987,3,0)</f>
        <v>0.11904761904761904</v>
      </c>
      <c r="K495" s="5">
        <f>VLOOKUP(C495,'Team Clean Sheet'!$C$2:$F$21,4,0)</f>
        <v>0.1716867469879518</v>
      </c>
      <c r="L495" s="5">
        <f>VLOOKUP(C495,'Team Total Goals'!$D$2:$N$21,10,0)</f>
        <v>0.5376344086021505</v>
      </c>
      <c r="M495" s="5">
        <f>VLOOKUP(C495,'Team Total Goals'!$D$2:$N$21,11,0)</f>
        <v>0.11923373334801277</v>
      </c>
      <c r="N495" s="5" t="e">
        <f>VLOOKUP(A495,'Goalkeeper Saves'!$D$2:$N$15,10,0)</f>
        <v>#N/A</v>
      </c>
      <c r="O495" s="5" t="e">
        <f>VLOOKUP(A495,'Goalkeeper Saves'!$D$2:$N$15,11,0)</f>
        <v>#N/A</v>
      </c>
      <c r="P495" s="5">
        <f>IF(B495="DEF",IFERROR(VLOOKUP(A495,'Defensive Contribution - DEF'!A493:H991,8,FALSE),'Defensive Contribution - DEF'!K$2),0)</f>
        <v>0</v>
      </c>
      <c r="Q495" s="5">
        <f>IF(B495="MID",IFERROR(VLOOKUP(A495,'Defensive Contribution - MID'!A$2:I$500,9,FALSE),'Defensive Contribution - MID'!L$2),0)</f>
        <v>0.3857500506789166</v>
      </c>
      <c r="R495" s="22">
        <f t="shared" si="146"/>
        <v>0</v>
      </c>
      <c r="S495" s="5">
        <f t="shared" si="134"/>
        <v>0</v>
      </c>
      <c r="T495" s="20">
        <f t="shared" si="135"/>
        <v>0</v>
      </c>
      <c r="U495" s="3">
        <f>VLOOKUP($C495,'Team Fixtures'!$A$2:$Q$21,2,FALSE)</f>
        <v>0.50125313283208017</v>
      </c>
      <c r="V495" s="3">
        <f>VLOOKUP($C495,'Team Fixtures'!$A$2:$Q$21,4,FALSE)</f>
        <v>0.89678055779750687</v>
      </c>
      <c r="W495" s="3">
        <f>VLOOKUP($C495,'Team Fixtures'!$A$2:$Q$21,5,FALSE)</f>
        <v>-0.3955274249654267</v>
      </c>
      <c r="X495" s="3" t="str">
        <f>VLOOKUP($C495,'Team Fixtures'!$A$2:$Q$21,6,FALSE)</f>
        <v>H</v>
      </c>
      <c r="Y495" s="25">
        <f t="shared" si="136"/>
        <v>0</v>
      </c>
      <c r="Z495" s="3">
        <f>VLOOKUP($C495,'Team Fixtures'!$A$2:$Q$21,2,FALSE)</f>
        <v>0.50125313283208017</v>
      </c>
      <c r="AA495" s="3">
        <f>VLOOKUP($C495,'Team Fixtures'!$A$2:$Q$21,8,FALSE)</f>
        <v>2.8011204481792715E-2</v>
      </c>
      <c r="AB495" s="3">
        <f>VLOOKUP($C495,'Team Fixtures'!$A$2:$Q$21,9,FALSE)</f>
        <v>0.47324192835028744</v>
      </c>
      <c r="AC495" s="3" t="str">
        <f>VLOOKUP($C495,'Team Fixtures'!$A$2:$Q$21,10,FALSE)</f>
        <v>A</v>
      </c>
      <c r="AD495" s="22">
        <f t="shared" si="147"/>
        <v>0</v>
      </c>
      <c r="AE495" s="5">
        <f t="shared" si="137"/>
        <v>0</v>
      </c>
      <c r="AF495" s="20">
        <f t="shared" si="138"/>
        <v>0</v>
      </c>
      <c r="AG495" s="3">
        <f>VLOOKUP($C495,'Team Fixtures'!$A$2:$Q$21,2,FALSE)</f>
        <v>0.50125313283208017</v>
      </c>
      <c r="AH495" s="3">
        <f>VLOOKUP($C495,'Team Fixtures'!$A$2:$Q$21,12,FALSE)</f>
        <v>4.5351473922902487E-2</v>
      </c>
      <c r="AI495" s="3">
        <f>VLOOKUP($C495,'Team Fixtures'!$A$2:$Q$21,13,FALSE)</f>
        <v>0.45590165890917767</v>
      </c>
      <c r="AJ495" s="3" t="str">
        <f>VLOOKUP($C495,'Team Fixtures'!$A$2:$Q$21,14,FALSE)</f>
        <v>A</v>
      </c>
      <c r="AK495" s="22">
        <f t="shared" si="148"/>
        <v>0</v>
      </c>
      <c r="AL495" s="5">
        <f t="shared" si="139"/>
        <v>0</v>
      </c>
      <c r="AM495" s="20">
        <f t="shared" si="140"/>
        <v>0</v>
      </c>
      <c r="AN495" s="3">
        <f>VLOOKUP($C495,'Team Fixtures'!$A$2:$Q$21,2,FALSE)</f>
        <v>0.50125313283208017</v>
      </c>
      <c r="AO495" s="3">
        <f>VLOOKUP($C495,'Team Fixtures'!$A$2:$Q$21,16,FALSE)</f>
        <v>9.5238095238095233E-2</v>
      </c>
      <c r="AP495" s="3">
        <f>VLOOKUP($C495,'Team Fixtures'!$A$2:$Q$21,17,FALSE)</f>
        <v>0.40601503759398494</v>
      </c>
      <c r="AQ495" s="3" t="str">
        <f>VLOOKUP($C495,'Team Fixtures'!$A$2:$V$21,18,FALSE)</f>
        <v>A</v>
      </c>
      <c r="AR495" s="22">
        <f t="shared" si="149"/>
        <v>0</v>
      </c>
      <c r="AS495" s="5">
        <f t="shared" si="141"/>
        <v>0</v>
      </c>
      <c r="AT495" s="20">
        <f t="shared" si="142"/>
        <v>0</v>
      </c>
      <c r="AU495" s="3">
        <f>VLOOKUP($C495,'Team Fixtures'!$A$2:$Q$21,2,FALSE)</f>
        <v>0.50125313283208017</v>
      </c>
      <c r="AV495" s="3">
        <f>VLOOKUP($C495,'Team Fixtures'!$A$2:$V$21,20,FALSE)</f>
        <v>0.88924458672357831</v>
      </c>
      <c r="AW495" s="3">
        <f>VLOOKUP($C495,'Team Fixtures'!$A$2:$V$21,21,FALSE)</f>
        <v>-0.38799145389149814</v>
      </c>
      <c r="AX495" s="3" t="str">
        <f>VLOOKUP($C495,'Team Fixtures'!$A$2:$V$21,22,FALSE)</f>
        <v>H</v>
      </c>
      <c r="AY495" s="22">
        <f t="shared" si="150"/>
        <v>0</v>
      </c>
      <c r="AZ495" s="5">
        <f t="shared" si="151"/>
        <v>0</v>
      </c>
      <c r="BA495" s="20">
        <f t="shared" si="143"/>
        <v>0</v>
      </c>
      <c r="BB495" s="15">
        <f t="shared" si="144"/>
        <v>0</v>
      </c>
    </row>
    <row r="496" spans="1:54" x14ac:dyDescent="0.25">
      <c r="A496" t="str">
        <f>'Players Full'!CU496</f>
        <v>Harvey Barnes</v>
      </c>
      <c r="B496" t="str">
        <f>VLOOKUP(_xlfn.CONCAT('Players Full'!AK496,'Players Full'!BV496),'Players Summarised'!$A$1:$T$1000,20,0)</f>
        <v>MID</v>
      </c>
      <c r="C496" t="str">
        <f>VLOOKUP('Players Full'!CF496,Teams!$A$1:$G$21,6,0)</f>
        <v>Newcastle</v>
      </c>
      <c r="D496">
        <f>'Players Full'!BD496/10</f>
        <v>6.5</v>
      </c>
      <c r="E496" s="10">
        <f>IFERROR(VLOOKUP($A496,'Starting Lineups'!$A$2:$C$510,3,FALSE),0)</f>
        <v>1</v>
      </c>
      <c r="F496" s="5">
        <f>VLOOKUP(A496,'Score &amp; Assist'!$A$1:$G$2000,6,0)</f>
        <v>0.27210884353741494</v>
      </c>
      <c r="G496" s="5">
        <f t="shared" si="133"/>
        <v>0.01</v>
      </c>
      <c r="H496" s="5">
        <f t="shared" si="145"/>
        <v>0</v>
      </c>
      <c r="I496" s="5">
        <f>VLOOKUP(A496,'Score &amp; Assist'!$A$1:$G$2000,7,0)</f>
        <v>0.19047619047619047</v>
      </c>
      <c r="J496" s="5">
        <f>VLOOKUP(A496,'Yellow Card'!$C$1:$E$987,3,0)</f>
        <v>0.17316017316017315</v>
      </c>
      <c r="K496" s="5">
        <f>VLOOKUP(C496,'Team Clean Sheet'!$C$2:$F$21,4,0)</f>
        <v>0.1716867469879518</v>
      </c>
      <c r="L496" s="5">
        <f>VLOOKUP(C496,'Team Total Goals'!$D$2:$N$21,10,0)</f>
        <v>0.5376344086021505</v>
      </c>
      <c r="M496" s="5">
        <f>VLOOKUP(C496,'Team Total Goals'!$D$2:$N$21,11,0)</f>
        <v>0.11923373334801277</v>
      </c>
      <c r="N496" s="5" t="e">
        <f>VLOOKUP(A496,'Goalkeeper Saves'!$D$2:$N$15,10,0)</f>
        <v>#N/A</v>
      </c>
      <c r="O496" s="5" t="e">
        <f>VLOOKUP(A496,'Goalkeeper Saves'!$D$2:$N$15,11,0)</f>
        <v>#N/A</v>
      </c>
      <c r="P496" s="5">
        <f>IF(B496="DEF",IFERROR(VLOOKUP(A496,'Defensive Contribution - DEF'!A494:H992,8,FALSE),'Defensive Contribution - DEF'!K$2),0)</f>
        <v>0</v>
      </c>
      <c r="Q496" s="5">
        <f>IF(B496="MID",IFERROR(VLOOKUP(A496,'Defensive Contribution - MID'!A$2:I$500,9,FALSE),'Defensive Contribution - MID'!L$2),0)</f>
        <v>0.3857500506789166</v>
      </c>
      <c r="R496" s="22">
        <f t="shared" si="146"/>
        <v>4.7519994643012575</v>
      </c>
      <c r="S496" s="5">
        <f t="shared" si="134"/>
        <v>9.0737531399294177E-2</v>
      </c>
      <c r="T496" s="20">
        <f t="shared" si="135"/>
        <v>4.9334745270998459</v>
      </c>
      <c r="U496" s="3">
        <f>VLOOKUP($C496,'Team Fixtures'!$A$2:$Q$21,2,FALSE)</f>
        <v>0.50125313283208017</v>
      </c>
      <c r="V496" s="3">
        <f>VLOOKUP($C496,'Team Fixtures'!$A$2:$Q$21,4,FALSE)</f>
        <v>0.89678055779750687</v>
      </c>
      <c r="W496" s="3">
        <f>VLOOKUP($C496,'Team Fixtures'!$A$2:$Q$21,5,FALSE)</f>
        <v>-0.3955274249654267</v>
      </c>
      <c r="X496" s="3" t="str">
        <f>VLOOKUP($C496,'Team Fixtures'!$A$2:$Q$21,6,FALSE)</f>
        <v>H</v>
      </c>
      <c r="Y496" s="25">
        <f t="shared" si="136"/>
        <v>1.4017409764868827</v>
      </c>
      <c r="Z496" s="3">
        <f>VLOOKUP($C496,'Team Fixtures'!$A$2:$Q$21,2,FALSE)</f>
        <v>0.50125313283208017</v>
      </c>
      <c r="AA496" s="3">
        <f>VLOOKUP($C496,'Team Fixtures'!$A$2:$Q$21,8,FALSE)</f>
        <v>2.8011204481792715E-2</v>
      </c>
      <c r="AB496" s="3">
        <f>VLOOKUP($C496,'Team Fixtures'!$A$2:$Q$21,9,FALSE)</f>
        <v>0.47324192835028744</v>
      </c>
      <c r="AC496" s="3" t="str">
        <f>VLOOKUP($C496,'Team Fixtures'!$A$2:$Q$21,10,FALSE)</f>
        <v>A</v>
      </c>
      <c r="AD496" s="22">
        <f t="shared" si="147"/>
        <v>4.1128497903537893</v>
      </c>
      <c r="AE496" s="5">
        <f t="shared" si="137"/>
        <v>7.5703452768701829E-2</v>
      </c>
      <c r="AF496" s="20">
        <f t="shared" si="138"/>
        <v>4.2642566958911932</v>
      </c>
      <c r="AG496" s="3">
        <f>VLOOKUP($C496,'Team Fixtures'!$A$2:$Q$21,2,FALSE)</f>
        <v>0.50125313283208017</v>
      </c>
      <c r="AH496" s="3">
        <f>VLOOKUP($C496,'Team Fixtures'!$A$2:$Q$21,12,FALSE)</f>
        <v>4.5351473922902487E-2</v>
      </c>
      <c r="AI496" s="3">
        <f>VLOOKUP($C496,'Team Fixtures'!$A$2:$Q$21,13,FALSE)</f>
        <v>0.45590165890917767</v>
      </c>
      <c r="AJ496" s="3" t="str">
        <f>VLOOKUP($C496,'Team Fixtures'!$A$2:$Q$21,14,FALSE)</f>
        <v>A</v>
      </c>
      <c r="AK496" s="22">
        <f t="shared" si="148"/>
        <v>4.1124851918605057</v>
      </c>
      <c r="AL496" s="5">
        <f t="shared" si="139"/>
        <v>7.5694876682942822E-2</v>
      </c>
      <c r="AM496" s="20">
        <f t="shared" si="140"/>
        <v>4.2638749452263909</v>
      </c>
      <c r="AN496" s="3">
        <f>VLOOKUP($C496,'Team Fixtures'!$A$2:$Q$21,2,FALSE)</f>
        <v>0.50125313283208017</v>
      </c>
      <c r="AO496" s="3">
        <f>VLOOKUP($C496,'Team Fixtures'!$A$2:$Q$21,16,FALSE)</f>
        <v>9.5238095238095233E-2</v>
      </c>
      <c r="AP496" s="3">
        <f>VLOOKUP($C496,'Team Fixtures'!$A$2:$Q$21,17,FALSE)</f>
        <v>0.40601503759398494</v>
      </c>
      <c r="AQ496" s="3" t="str">
        <f>VLOOKUP($C496,'Team Fixtures'!$A$2:$V$21,18,FALSE)</f>
        <v>A</v>
      </c>
      <c r="AR496" s="22">
        <f t="shared" si="149"/>
        <v>4.1114362700413665</v>
      </c>
      <c r="AS496" s="5">
        <f t="shared" si="141"/>
        <v>7.5670203943913023E-2</v>
      </c>
      <c r="AT496" s="20">
        <f t="shared" si="142"/>
        <v>4.2627766779291925</v>
      </c>
      <c r="AU496" s="3">
        <f>VLOOKUP($C496,'Team Fixtures'!$A$2:$Q$21,2,FALSE)</f>
        <v>0.50125313283208017</v>
      </c>
      <c r="AV496" s="3">
        <f>VLOOKUP($C496,'Team Fixtures'!$A$2:$V$21,20,FALSE)</f>
        <v>0.88924458672357831</v>
      </c>
      <c r="AW496" s="3">
        <f>VLOOKUP($C496,'Team Fixtures'!$A$2:$V$21,21,FALSE)</f>
        <v>-0.38799145389149814</v>
      </c>
      <c r="AX496" s="3" t="str">
        <f>VLOOKUP($C496,'Team Fixtures'!$A$2:$V$21,22,FALSE)</f>
        <v>H</v>
      </c>
      <c r="AY496" s="22">
        <f t="shared" si="150"/>
        <v>4.7521579164930365</v>
      </c>
      <c r="AZ496" s="5">
        <f t="shared" si="151"/>
        <v>9.0741258511749204E-2</v>
      </c>
      <c r="BA496" s="20">
        <f t="shared" si="143"/>
        <v>4.9336404335165351</v>
      </c>
      <c r="BB496" s="15">
        <f t="shared" si="144"/>
        <v>15.860788526533504</v>
      </c>
    </row>
    <row r="497" spans="1:54" x14ac:dyDescent="0.25">
      <c r="A497" t="str">
        <f>'Players Full'!CU497</f>
        <v>Bruno Guimaraes</v>
      </c>
      <c r="B497" t="str">
        <f>VLOOKUP(_xlfn.CONCAT('Players Full'!AK497,'Players Full'!BV497),'Players Summarised'!$A$1:$T$1000,20,0)</f>
        <v>MID</v>
      </c>
      <c r="C497" t="str">
        <f>VLOOKUP('Players Full'!CF497,Teams!$A$1:$G$21,6,0)</f>
        <v>Newcastle</v>
      </c>
      <c r="D497">
        <f>'Players Full'!BD497/10</f>
        <v>6.5</v>
      </c>
      <c r="E497" s="10">
        <f>IFERROR(VLOOKUP($A497,'Starting Lineups'!$A$2:$C$510,3,FALSE),0)</f>
        <v>1</v>
      </c>
      <c r="F497" s="5">
        <f>VLOOKUP(A497,'Score &amp; Assist'!$A$1:$G$2000,6,0)</f>
        <v>0.11204481792717086</v>
      </c>
      <c r="G497" s="5">
        <f t="shared" si="133"/>
        <v>0.01</v>
      </c>
      <c r="H497" s="5">
        <f t="shared" si="145"/>
        <v>0</v>
      </c>
      <c r="I497" s="5">
        <f>VLOOKUP(A497,'Score &amp; Assist'!$A$1:$G$2000,7,0)</f>
        <v>0.13605442176870747</v>
      </c>
      <c r="J497" s="5">
        <f>VLOOKUP(A497,'Yellow Card'!$C$1:$E$987,3,0)</f>
        <v>0.34632034632034631</v>
      </c>
      <c r="K497" s="5">
        <f>VLOOKUP(C497,'Team Clean Sheet'!$C$2:$F$21,4,0)</f>
        <v>0.1716867469879518</v>
      </c>
      <c r="L497" s="5">
        <f>VLOOKUP(C497,'Team Total Goals'!$D$2:$N$21,10,0)</f>
        <v>0.5376344086021505</v>
      </c>
      <c r="M497" s="5">
        <f>VLOOKUP(C497,'Team Total Goals'!$D$2:$N$21,11,0)</f>
        <v>0.11923373334801277</v>
      </c>
      <c r="N497" s="5" t="e">
        <f>VLOOKUP(A497,'Goalkeeper Saves'!$D$2:$N$15,10,0)</f>
        <v>#N/A</v>
      </c>
      <c r="O497" s="5" t="e">
        <f>VLOOKUP(A497,'Goalkeeper Saves'!$D$2:$N$15,11,0)</f>
        <v>#N/A</v>
      </c>
      <c r="P497" s="5">
        <f>IF(B497="DEF",IFERROR(VLOOKUP(A497,'Defensive Contribution - DEF'!A495:H993,8,FALSE),'Defensive Contribution - DEF'!K$2),0)</f>
        <v>0</v>
      </c>
      <c r="Q497" s="5">
        <f>IF(B497="MID",IFERROR(VLOOKUP(A497,'Defensive Contribution - MID'!A$2:I$500,9,FALSE),'Defensive Contribution - MID'!L$2),0)</f>
        <v>0.1456874333953132</v>
      </c>
      <c r="R497" s="22">
        <f t="shared" si="146"/>
        <v>3.1351286224002086</v>
      </c>
      <c r="S497" s="5">
        <f t="shared" si="134"/>
        <v>5.2705495456097706E-2</v>
      </c>
      <c r="T497" s="20">
        <f t="shared" si="135"/>
        <v>3.240539613312404</v>
      </c>
      <c r="U497" s="3">
        <f>VLOOKUP($C497,'Team Fixtures'!$A$2:$Q$21,2,FALSE)</f>
        <v>0.50125313283208017</v>
      </c>
      <c r="V497" s="3">
        <f>VLOOKUP($C497,'Team Fixtures'!$A$2:$Q$21,4,FALSE)</f>
        <v>0.89678055779750687</v>
      </c>
      <c r="W497" s="3">
        <f>VLOOKUP($C497,'Team Fixtures'!$A$2:$Q$21,5,FALSE)</f>
        <v>-0.3955274249654267</v>
      </c>
      <c r="X497" s="3" t="str">
        <f>VLOOKUP($C497,'Team Fixtures'!$A$2:$Q$21,6,FALSE)</f>
        <v>H</v>
      </c>
      <c r="Y497" s="25">
        <f t="shared" si="136"/>
        <v>0.92479771716923775</v>
      </c>
      <c r="Z497" s="3">
        <f>VLOOKUP($C497,'Team Fixtures'!$A$2:$Q$21,2,FALSE)</f>
        <v>0.50125313283208017</v>
      </c>
      <c r="AA497" s="3">
        <f>VLOOKUP($C497,'Team Fixtures'!$A$2:$Q$21,8,FALSE)</f>
        <v>2.8011204481792715E-2</v>
      </c>
      <c r="AB497" s="3">
        <f>VLOOKUP($C497,'Team Fixtures'!$A$2:$Q$21,9,FALSE)</f>
        <v>0.47324192835028744</v>
      </c>
      <c r="AC497" s="3" t="str">
        <f>VLOOKUP($C497,'Team Fixtures'!$A$2:$Q$21,10,FALSE)</f>
        <v>A</v>
      </c>
      <c r="AD497" s="22">
        <f t="shared" si="147"/>
        <v>2.7134500317682311</v>
      </c>
      <c r="AE497" s="5">
        <f t="shared" si="137"/>
        <v>4.2786771647252336E-2</v>
      </c>
      <c r="AF497" s="20">
        <f t="shared" si="138"/>
        <v>2.7990235750627357</v>
      </c>
      <c r="AG497" s="3">
        <f>VLOOKUP($C497,'Team Fixtures'!$A$2:$Q$21,2,FALSE)</f>
        <v>0.50125313283208017</v>
      </c>
      <c r="AH497" s="3">
        <f>VLOOKUP($C497,'Team Fixtures'!$A$2:$Q$21,12,FALSE)</f>
        <v>4.5351473922902487E-2</v>
      </c>
      <c r="AI497" s="3">
        <f>VLOOKUP($C497,'Team Fixtures'!$A$2:$Q$21,13,FALSE)</f>
        <v>0.45590165890917767</v>
      </c>
      <c r="AJ497" s="3" t="str">
        <f>VLOOKUP($C497,'Team Fixtures'!$A$2:$Q$21,14,FALSE)</f>
        <v>A</v>
      </c>
      <c r="AK497" s="22">
        <f t="shared" si="148"/>
        <v>2.7132094881443174</v>
      </c>
      <c r="AL497" s="5">
        <f t="shared" si="139"/>
        <v>4.2781113580130634E-2</v>
      </c>
      <c r="AM497" s="20">
        <f t="shared" si="140"/>
        <v>2.7987717153045786</v>
      </c>
      <c r="AN497" s="3">
        <f>VLOOKUP($C497,'Team Fixtures'!$A$2:$Q$21,2,FALSE)</f>
        <v>0.50125313283208017</v>
      </c>
      <c r="AO497" s="3">
        <f>VLOOKUP($C497,'Team Fixtures'!$A$2:$Q$21,16,FALSE)</f>
        <v>9.5238095238095233E-2</v>
      </c>
      <c r="AP497" s="3">
        <f>VLOOKUP($C497,'Team Fixtures'!$A$2:$Q$21,17,FALSE)</f>
        <v>0.40601503759398494</v>
      </c>
      <c r="AQ497" s="3" t="str">
        <f>VLOOKUP($C497,'Team Fixtures'!$A$2:$V$21,18,FALSE)</f>
        <v>A</v>
      </c>
      <c r="AR497" s="22">
        <f t="shared" si="149"/>
        <v>2.7125174626416739</v>
      </c>
      <c r="AS497" s="5">
        <f t="shared" si="141"/>
        <v>4.276483575625746E-2</v>
      </c>
      <c r="AT497" s="20">
        <f t="shared" si="142"/>
        <v>2.798047134154189</v>
      </c>
      <c r="AU497" s="3">
        <f>VLOOKUP($C497,'Team Fixtures'!$A$2:$Q$21,2,FALSE)</f>
        <v>0.50125313283208017</v>
      </c>
      <c r="AV497" s="3">
        <f>VLOOKUP($C497,'Team Fixtures'!$A$2:$V$21,20,FALSE)</f>
        <v>0.88924458672357831</v>
      </c>
      <c r="AW497" s="3">
        <f>VLOOKUP($C497,'Team Fixtures'!$A$2:$V$21,21,FALSE)</f>
        <v>-0.38799145389149814</v>
      </c>
      <c r="AX497" s="3" t="str">
        <f>VLOOKUP($C497,'Team Fixtures'!$A$2:$V$21,22,FALSE)</f>
        <v>H</v>
      </c>
      <c r="AY497" s="22">
        <f t="shared" si="150"/>
        <v>3.1352331611328959</v>
      </c>
      <c r="AZ497" s="5">
        <f t="shared" si="151"/>
        <v>5.2707954416167976E-2</v>
      </c>
      <c r="BA497" s="20">
        <f t="shared" si="143"/>
        <v>3.2406490699652317</v>
      </c>
      <c r="BB497" s="15">
        <f t="shared" si="144"/>
        <v>10.414035404599829</v>
      </c>
    </row>
    <row r="498" spans="1:54" x14ac:dyDescent="0.25">
      <c r="A498" t="str">
        <f>'Players Full'!CU498</f>
        <v>Jacob Murphy</v>
      </c>
      <c r="B498" t="str">
        <f>VLOOKUP(_xlfn.CONCAT('Players Full'!AK498,'Players Full'!BV498),'Players Summarised'!$A$1:$T$1000,20,0)</f>
        <v>MID</v>
      </c>
      <c r="C498" t="str">
        <f>VLOOKUP('Players Full'!CF498,Teams!$A$1:$G$21,6,0)</f>
        <v>Newcastle</v>
      </c>
      <c r="D498">
        <f>'Players Full'!BD498/10</f>
        <v>6.5</v>
      </c>
      <c r="E498" s="10">
        <f>IFERROR(VLOOKUP($A498,'Starting Lineups'!$A$2:$C$510,3,FALSE),0)</f>
        <v>1</v>
      </c>
      <c r="F498" s="5">
        <f>VLOOKUP(A498,'Score &amp; Assist'!$A$1:$G$2000,6,0)</f>
        <v>0.19047619047619047</v>
      </c>
      <c r="G498" s="5">
        <f t="shared" si="133"/>
        <v>0.01</v>
      </c>
      <c r="H498" s="5">
        <f t="shared" si="145"/>
        <v>0</v>
      </c>
      <c r="I498" s="5">
        <f>VLOOKUP(A498,'Score &amp; Assist'!$A$1:$G$2000,7,0)</f>
        <v>0.19047619047619047</v>
      </c>
      <c r="J498" s="5">
        <f>VLOOKUP(A498,'Yellow Card'!$C$1:$E$987,3,0)</f>
        <v>0.20050125313283207</v>
      </c>
      <c r="K498" s="5">
        <f>VLOOKUP(C498,'Team Clean Sheet'!$C$2:$F$21,4,0)</f>
        <v>0.1716867469879518</v>
      </c>
      <c r="L498" s="5">
        <f>VLOOKUP(C498,'Team Total Goals'!$D$2:$N$21,10,0)</f>
        <v>0.5376344086021505</v>
      </c>
      <c r="M498" s="5">
        <f>VLOOKUP(C498,'Team Total Goals'!$D$2:$N$21,11,0)</f>
        <v>0.11923373334801277</v>
      </c>
      <c r="N498" s="5" t="e">
        <f>VLOOKUP(A498,'Goalkeeper Saves'!$D$2:$N$15,10,0)</f>
        <v>#N/A</v>
      </c>
      <c r="O498" s="5" t="e">
        <f>VLOOKUP(A498,'Goalkeeper Saves'!$D$2:$N$15,11,0)</f>
        <v>#N/A</v>
      </c>
      <c r="P498" s="5">
        <f>IF(B498="DEF",IFERROR(VLOOKUP(A498,'Defensive Contribution - DEF'!A496:H994,8,FALSE),'Defensive Contribution - DEF'!K$2),0)</f>
        <v>0</v>
      </c>
      <c r="Q498" s="5">
        <f>IF(B498="MID",IFERROR(VLOOKUP(A498,'Defensive Contribution - MID'!A$2:I$500,9,FALSE),'Defensive Contribution - MID'!L$2),0)</f>
        <v>0.3857500506789166</v>
      </c>
      <c r="R498" s="22">
        <f t="shared" si="146"/>
        <v>4.3164951190224761</v>
      </c>
      <c r="S498" s="5">
        <f t="shared" si="134"/>
        <v>8.0493598189646687E-2</v>
      </c>
      <c r="T498" s="20">
        <f t="shared" si="135"/>
        <v>4.4774823154017698</v>
      </c>
      <c r="U498" s="3">
        <f>VLOOKUP($C498,'Team Fixtures'!$A$2:$Q$21,2,FALSE)</f>
        <v>0.50125313283208017</v>
      </c>
      <c r="V498" s="3">
        <f>VLOOKUP($C498,'Team Fixtures'!$A$2:$Q$21,4,FALSE)</f>
        <v>0.89678055779750687</v>
      </c>
      <c r="W498" s="3">
        <f>VLOOKUP($C498,'Team Fixtures'!$A$2:$Q$21,5,FALSE)</f>
        <v>-0.3955274249654267</v>
      </c>
      <c r="X498" s="3" t="str">
        <f>VLOOKUP($C498,'Team Fixtures'!$A$2:$Q$21,6,FALSE)</f>
        <v>H</v>
      </c>
      <c r="Y498" s="25">
        <f t="shared" si="136"/>
        <v>1.273276255309747</v>
      </c>
      <c r="Z498" s="3">
        <f>VLOOKUP($C498,'Team Fixtures'!$A$2:$Q$21,2,FALSE)</f>
        <v>0.50125313283208017</v>
      </c>
      <c r="AA498" s="3">
        <f>VLOOKUP($C498,'Team Fixtures'!$A$2:$Q$21,8,FALSE)</f>
        <v>2.8011204481792715E-2</v>
      </c>
      <c r="AB498" s="3">
        <f>VLOOKUP($C498,'Team Fixtures'!$A$2:$Q$21,9,FALSE)</f>
        <v>0.47324192835028744</v>
      </c>
      <c r="AC498" s="3" t="str">
        <f>VLOOKUP($C498,'Team Fixtures'!$A$2:$Q$21,10,FALSE)</f>
        <v>A</v>
      </c>
      <c r="AD498" s="22">
        <f t="shared" si="147"/>
        <v>3.7359213061159711</v>
      </c>
      <c r="AE498" s="5">
        <f t="shared" si="137"/>
        <v>6.6837340962459871E-2</v>
      </c>
      <c r="AF498" s="20">
        <f t="shared" si="138"/>
        <v>3.8695959880408908</v>
      </c>
      <c r="AG498" s="3">
        <f>VLOOKUP($C498,'Team Fixtures'!$A$2:$Q$21,2,FALSE)</f>
        <v>0.50125313283208017</v>
      </c>
      <c r="AH498" s="3">
        <f>VLOOKUP($C498,'Team Fixtures'!$A$2:$Q$21,12,FALSE)</f>
        <v>4.5351473922902487E-2</v>
      </c>
      <c r="AI498" s="3">
        <f>VLOOKUP($C498,'Team Fixtures'!$A$2:$Q$21,13,FALSE)</f>
        <v>0.45590165890917767</v>
      </c>
      <c r="AJ498" s="3" t="str">
        <f>VLOOKUP($C498,'Team Fixtures'!$A$2:$Q$21,14,FALSE)</f>
        <v>A</v>
      </c>
      <c r="AK498" s="22">
        <f t="shared" si="148"/>
        <v>3.7355901218158705</v>
      </c>
      <c r="AL498" s="5">
        <f t="shared" si="139"/>
        <v>6.6829550845352914E-2</v>
      </c>
      <c r="AM498" s="20">
        <f t="shared" si="140"/>
        <v>3.8692492235065763</v>
      </c>
      <c r="AN498" s="3">
        <f>VLOOKUP($C498,'Team Fixtures'!$A$2:$Q$21,2,FALSE)</f>
        <v>0.50125313283208017</v>
      </c>
      <c r="AO498" s="3">
        <f>VLOOKUP($C498,'Team Fixtures'!$A$2:$Q$21,16,FALSE)</f>
        <v>9.5238095238095233E-2</v>
      </c>
      <c r="AP498" s="3">
        <f>VLOOKUP($C498,'Team Fixtures'!$A$2:$Q$21,17,FALSE)</f>
        <v>0.40601503759398494</v>
      </c>
      <c r="AQ498" s="3" t="str">
        <f>VLOOKUP($C498,'Team Fixtures'!$A$2:$V$21,18,FALSE)</f>
        <v>A</v>
      </c>
      <c r="AR498" s="22">
        <f t="shared" si="149"/>
        <v>3.7346373300601967</v>
      </c>
      <c r="AS498" s="5">
        <f t="shared" si="141"/>
        <v>6.6807139277675953E-2</v>
      </c>
      <c r="AT498" s="20">
        <f t="shared" si="142"/>
        <v>3.8682516086155485</v>
      </c>
      <c r="AU498" s="3">
        <f>VLOOKUP($C498,'Team Fixtures'!$A$2:$Q$21,2,FALSE)</f>
        <v>0.50125313283208017</v>
      </c>
      <c r="AV498" s="3">
        <f>VLOOKUP($C498,'Team Fixtures'!$A$2:$V$21,20,FALSE)</f>
        <v>0.88924458672357831</v>
      </c>
      <c r="AW498" s="3">
        <f>VLOOKUP($C498,'Team Fixtures'!$A$2:$V$21,21,FALSE)</f>
        <v>-0.38799145389149814</v>
      </c>
      <c r="AX498" s="3" t="str">
        <f>VLOOKUP($C498,'Team Fixtures'!$A$2:$V$21,22,FALSE)</f>
        <v>H</v>
      </c>
      <c r="AY498" s="22">
        <f t="shared" si="150"/>
        <v>4.3166390496179137</v>
      </c>
      <c r="AZ498" s="5">
        <f t="shared" si="151"/>
        <v>8.0496983725112575E-2</v>
      </c>
      <c r="BA498" s="20">
        <f t="shared" si="143"/>
        <v>4.4776330170681389</v>
      </c>
      <c r="BB498" s="15">
        <f t="shared" si="144"/>
        <v>14.393704953256938</v>
      </c>
    </row>
    <row r="499" spans="1:54" x14ac:dyDescent="0.25">
      <c r="A499" t="str">
        <f>'Players Full'!CU499</f>
        <v>Joelinton</v>
      </c>
      <c r="B499" t="str">
        <f>VLOOKUP(_xlfn.CONCAT('Players Full'!AK499,'Players Full'!BV499),'Players Summarised'!$A$1:$T$1000,20,0)</f>
        <v>MID</v>
      </c>
      <c r="C499" t="str">
        <f>VLOOKUP('Players Full'!CF499,Teams!$A$1:$G$21,6,0)</f>
        <v>Newcastle</v>
      </c>
      <c r="D499">
        <f>'Players Full'!BD499/10</f>
        <v>6</v>
      </c>
      <c r="E499" s="10">
        <f>IFERROR(VLOOKUP($A499,'Starting Lineups'!$A$2:$C$510,3,FALSE),0)</f>
        <v>1</v>
      </c>
      <c r="F499" s="5">
        <f>VLOOKUP(A499,'Score &amp; Assist'!$A$1:$G$2000,6,0)</f>
        <v>0.23809523809523808</v>
      </c>
      <c r="G499" s="5">
        <f t="shared" si="133"/>
        <v>0.01</v>
      </c>
      <c r="H499" s="5">
        <f t="shared" si="145"/>
        <v>0</v>
      </c>
      <c r="I499" s="5">
        <f>VLOOKUP(A499,'Score &amp; Assist'!$A$1:$G$2000,7,0)</f>
        <v>9.5238095238095233E-2</v>
      </c>
      <c r="J499" s="5">
        <f>VLOOKUP(A499,'Yellow Card'!$C$1:$E$987,3,0)</f>
        <v>0.31746031746031744</v>
      </c>
      <c r="K499" s="5">
        <f>VLOOKUP(C499,'Team Clean Sheet'!$C$2:$F$21,4,0)</f>
        <v>0.1716867469879518</v>
      </c>
      <c r="L499" s="5">
        <f>VLOOKUP(C499,'Team Total Goals'!$D$2:$N$21,10,0)</f>
        <v>0.5376344086021505</v>
      </c>
      <c r="M499" s="5">
        <f>VLOOKUP(C499,'Team Total Goals'!$D$2:$N$21,11,0)</f>
        <v>0.11923373334801277</v>
      </c>
      <c r="N499" s="5" t="e">
        <f>VLOOKUP(A499,'Goalkeeper Saves'!$D$2:$N$15,10,0)</f>
        <v>#N/A</v>
      </c>
      <c r="O499" s="5" t="e">
        <f>VLOOKUP(A499,'Goalkeeper Saves'!$D$2:$N$15,11,0)</f>
        <v>#N/A</v>
      </c>
      <c r="P499" s="5">
        <f>IF(B499="DEF",IFERROR(VLOOKUP(A499,'Defensive Contribution - DEF'!A497:H995,8,FALSE),'Defensive Contribution - DEF'!K$2),0)</f>
        <v>0</v>
      </c>
      <c r="Q499" s="5">
        <f>IF(B499="MID",IFERROR(VLOOKUP(A499,'Defensive Contribution - MID'!A$2:I$500,9,FALSE),'Defensive Contribution - MID'!L$2),0)</f>
        <v>0.3857500506789166</v>
      </c>
      <c r="R499" s="22">
        <f t="shared" si="146"/>
        <v>4.1519170070759435</v>
      </c>
      <c r="S499" s="5">
        <f t="shared" si="134"/>
        <v>7.662239184044034E-2</v>
      </c>
      <c r="T499" s="20">
        <f t="shared" si="135"/>
        <v>4.3051617907568245</v>
      </c>
      <c r="U499" s="3">
        <f>VLOOKUP($C499,'Team Fixtures'!$A$2:$Q$21,2,FALSE)</f>
        <v>0.50125313283208017</v>
      </c>
      <c r="V499" s="3">
        <f>VLOOKUP($C499,'Team Fixtures'!$A$2:$Q$21,4,FALSE)</f>
        <v>0.89678055779750687</v>
      </c>
      <c r="W499" s="3">
        <f>VLOOKUP($C499,'Team Fixtures'!$A$2:$Q$21,5,FALSE)</f>
        <v>-0.3955274249654267</v>
      </c>
      <c r="X499" s="3" t="str">
        <f>VLOOKUP($C499,'Team Fixtures'!$A$2:$Q$21,6,FALSE)</f>
        <v>H</v>
      </c>
      <c r="Y499" s="25">
        <f t="shared" si="136"/>
        <v>1.2247291363377497</v>
      </c>
      <c r="Z499" s="3">
        <f>VLOOKUP($C499,'Team Fixtures'!$A$2:$Q$21,2,FALSE)</f>
        <v>0.50125313283208017</v>
      </c>
      <c r="AA499" s="3">
        <f>VLOOKUP($C499,'Team Fixtures'!$A$2:$Q$21,8,FALSE)</f>
        <v>2.8011204481792715E-2</v>
      </c>
      <c r="AB499" s="3">
        <f>VLOOKUP($C499,'Team Fixtures'!$A$2:$Q$21,9,FALSE)</f>
        <v>0.47324192835028744</v>
      </c>
      <c r="AC499" s="3" t="str">
        <f>VLOOKUP($C499,'Team Fixtures'!$A$2:$Q$21,10,FALSE)</f>
        <v>A</v>
      </c>
      <c r="AD499" s="22">
        <f t="shared" si="147"/>
        <v>3.5934791492299851</v>
      </c>
      <c r="AE499" s="5">
        <f t="shared" si="137"/>
        <v>6.3486816548187719E-2</v>
      </c>
      <c r="AF499" s="20">
        <f t="shared" si="138"/>
        <v>3.7204527823263605</v>
      </c>
      <c r="AG499" s="3">
        <f>VLOOKUP($C499,'Team Fixtures'!$A$2:$Q$21,2,FALSE)</f>
        <v>0.50125313283208017</v>
      </c>
      <c r="AH499" s="3">
        <f>VLOOKUP($C499,'Team Fixtures'!$A$2:$Q$21,12,FALSE)</f>
        <v>4.5351473922902487E-2</v>
      </c>
      <c r="AI499" s="3">
        <f>VLOOKUP($C499,'Team Fixtures'!$A$2:$Q$21,13,FALSE)</f>
        <v>0.45590165890917767</v>
      </c>
      <c r="AJ499" s="3" t="str">
        <f>VLOOKUP($C499,'Team Fixtures'!$A$2:$Q$21,14,FALSE)</f>
        <v>A</v>
      </c>
      <c r="AK499" s="22">
        <f t="shared" si="148"/>
        <v>3.593160592231738</v>
      </c>
      <c r="AL499" s="5">
        <f t="shared" si="139"/>
        <v>6.3479323450474939E-2</v>
      </c>
      <c r="AM499" s="20">
        <f t="shared" si="140"/>
        <v>3.7201192391326878</v>
      </c>
      <c r="AN499" s="3">
        <f>VLOOKUP($C499,'Team Fixtures'!$A$2:$Q$21,2,FALSE)</f>
        <v>0.50125313283208017</v>
      </c>
      <c r="AO499" s="3">
        <f>VLOOKUP($C499,'Team Fixtures'!$A$2:$Q$21,16,FALSE)</f>
        <v>9.5238095238095233E-2</v>
      </c>
      <c r="AP499" s="3">
        <f>VLOOKUP($C499,'Team Fixtures'!$A$2:$Q$21,17,FALSE)</f>
        <v>0.40601503759398494</v>
      </c>
      <c r="AQ499" s="3" t="str">
        <f>VLOOKUP($C499,'Team Fixtures'!$A$2:$V$21,18,FALSE)</f>
        <v>A</v>
      </c>
      <c r="AR499" s="22">
        <f t="shared" si="149"/>
        <v>3.5922441282521658</v>
      </c>
      <c r="AS499" s="5">
        <f t="shared" si="141"/>
        <v>6.3457766384747441E-2</v>
      </c>
      <c r="AT499" s="20">
        <f t="shared" si="142"/>
        <v>3.7191596610216608</v>
      </c>
      <c r="AU499" s="3">
        <f>VLOOKUP($C499,'Team Fixtures'!$A$2:$Q$21,2,FALSE)</f>
        <v>0.50125313283208017</v>
      </c>
      <c r="AV499" s="3">
        <f>VLOOKUP($C499,'Team Fixtures'!$A$2:$V$21,20,FALSE)</f>
        <v>0.88924458672357831</v>
      </c>
      <c r="AW499" s="3">
        <f>VLOOKUP($C499,'Team Fixtures'!$A$2:$V$21,21,FALSE)</f>
        <v>-0.38799145389149814</v>
      </c>
      <c r="AX499" s="3" t="str">
        <f>VLOOKUP($C499,'Team Fixtures'!$A$2:$V$21,22,FALSE)</f>
        <v>H</v>
      </c>
      <c r="AY499" s="22">
        <f t="shared" si="150"/>
        <v>4.1520554499261157</v>
      </c>
      <c r="AZ499" s="5">
        <f t="shared" si="151"/>
        <v>7.6625648293162096E-2</v>
      </c>
      <c r="BA499" s="20">
        <f t="shared" si="143"/>
        <v>4.3053067465124402</v>
      </c>
      <c r="BB499" s="15">
        <f t="shared" si="144"/>
        <v>13.839290635294002</v>
      </c>
    </row>
    <row r="500" spans="1:54" x14ac:dyDescent="0.25">
      <c r="A500" t="str">
        <f>'Players Full'!CU500</f>
        <v>Sandro Tonali</v>
      </c>
      <c r="B500" t="str">
        <f>VLOOKUP(_xlfn.CONCAT('Players Full'!AK500,'Players Full'!BV500),'Players Summarised'!$A$1:$T$1000,20,0)</f>
        <v>MID</v>
      </c>
      <c r="C500" t="str">
        <f>VLOOKUP('Players Full'!CF500,Teams!$A$1:$G$21,6,0)</f>
        <v>Newcastle</v>
      </c>
      <c r="D500">
        <f>'Players Full'!BD500/10</f>
        <v>5.5</v>
      </c>
      <c r="E500" s="10">
        <f>IFERROR(VLOOKUP($A500,'Starting Lineups'!$A$2:$C$510,3,FALSE),0)</f>
        <v>1</v>
      </c>
      <c r="F500" s="5">
        <f>VLOOKUP(A500,'Score &amp; Assist'!$A$1:$G$2000,6,0)</f>
        <v>0.13605442176870747</v>
      </c>
      <c r="G500" s="5">
        <f t="shared" si="133"/>
        <v>0.01</v>
      </c>
      <c r="H500" s="5">
        <f t="shared" si="145"/>
        <v>0</v>
      </c>
      <c r="I500" s="5">
        <f>VLOOKUP(A500,'Score &amp; Assist'!$A$1:$G$2000,7,0)</f>
        <v>0.15873015873015872</v>
      </c>
      <c r="J500" s="5">
        <f>VLOOKUP(A500,'Yellow Card'!$C$1:$E$987,3,0)</f>
        <v>0.34632034632034631</v>
      </c>
      <c r="K500" s="5">
        <f>VLOOKUP(C500,'Team Clean Sheet'!$C$2:$F$21,4,0)</f>
        <v>0.1716867469879518</v>
      </c>
      <c r="L500" s="5">
        <f>VLOOKUP(C500,'Team Total Goals'!$D$2:$N$21,10,0)</f>
        <v>0.5376344086021505</v>
      </c>
      <c r="M500" s="5">
        <f>VLOOKUP(C500,'Team Total Goals'!$D$2:$N$21,11,0)</f>
        <v>0.11923373334801277</v>
      </c>
      <c r="N500" s="5" t="e">
        <f>VLOOKUP(A500,'Goalkeeper Saves'!$D$2:$N$15,10,0)</f>
        <v>#N/A</v>
      </c>
      <c r="O500" s="5" t="e">
        <f>VLOOKUP(A500,'Goalkeeper Saves'!$D$2:$N$15,11,0)</f>
        <v>#N/A</v>
      </c>
      <c r="P500" s="5">
        <f>IF(B500="DEF",IFERROR(VLOOKUP(A500,'Defensive Contribution - DEF'!A498:H996,8,FALSE),'Defensive Contribution - DEF'!K$2),0)</f>
        <v>0</v>
      </c>
      <c r="Q500" s="5">
        <f>IF(B500="MID",IFERROR(VLOOKUP(A500,'Defensive Contribution - MID'!A$2:I$500,9,FALSE),'Defensive Contribution - MID'!L$2),0)</f>
        <v>0.45413219073256972</v>
      </c>
      <c r="R500" s="22">
        <f t="shared" si="146"/>
        <v>3.9400933671667584</v>
      </c>
      <c r="S500" s="5">
        <f t="shared" si="134"/>
        <v>7.1639876182496495E-2</v>
      </c>
      <c r="T500" s="20">
        <f t="shared" si="135"/>
        <v>4.0833731195317515</v>
      </c>
      <c r="U500" s="3">
        <f>VLOOKUP($C500,'Team Fixtures'!$A$2:$Q$21,2,FALSE)</f>
        <v>0.50125313283208017</v>
      </c>
      <c r="V500" s="3">
        <f>VLOOKUP($C500,'Team Fixtures'!$A$2:$Q$21,4,FALSE)</f>
        <v>0.89678055779750687</v>
      </c>
      <c r="W500" s="3">
        <f>VLOOKUP($C500,'Team Fixtures'!$A$2:$Q$21,5,FALSE)</f>
        <v>-0.3955274249654267</v>
      </c>
      <c r="X500" s="3" t="str">
        <f>VLOOKUP($C500,'Team Fixtures'!$A$2:$Q$21,6,FALSE)</f>
        <v>H</v>
      </c>
      <c r="Y500" s="25">
        <f t="shared" si="136"/>
        <v>1.162245569561303</v>
      </c>
      <c r="Z500" s="3">
        <f>VLOOKUP($C500,'Team Fixtures'!$A$2:$Q$21,2,FALSE)</f>
        <v>0.50125313283208017</v>
      </c>
      <c r="AA500" s="3">
        <f>VLOOKUP($C500,'Team Fixtures'!$A$2:$Q$21,8,FALSE)</f>
        <v>2.8011204481792715E-2</v>
      </c>
      <c r="AB500" s="3">
        <f>VLOOKUP($C500,'Team Fixtures'!$A$2:$Q$21,9,FALSE)</f>
        <v>0.47324192835028744</v>
      </c>
      <c r="AC500" s="3" t="str">
        <f>VLOOKUP($C500,'Team Fixtures'!$A$2:$Q$21,10,FALSE)</f>
        <v>A</v>
      </c>
      <c r="AD500" s="22">
        <f t="shared" si="147"/>
        <v>3.4101460450204351</v>
      </c>
      <c r="AE500" s="5">
        <f t="shared" si="137"/>
        <v>5.9174455270970677E-2</v>
      </c>
      <c r="AF500" s="20">
        <f t="shared" si="138"/>
        <v>3.5284949555623766</v>
      </c>
      <c r="AG500" s="3">
        <f>VLOOKUP($C500,'Team Fixtures'!$A$2:$Q$21,2,FALSE)</f>
        <v>0.50125313283208017</v>
      </c>
      <c r="AH500" s="3">
        <f>VLOOKUP($C500,'Team Fixtures'!$A$2:$Q$21,12,FALSE)</f>
        <v>4.5351473922902487E-2</v>
      </c>
      <c r="AI500" s="3">
        <f>VLOOKUP($C500,'Team Fixtures'!$A$2:$Q$21,13,FALSE)</f>
        <v>0.45590165890917767</v>
      </c>
      <c r="AJ500" s="3" t="str">
        <f>VLOOKUP($C500,'Team Fixtures'!$A$2:$Q$21,14,FALSE)</f>
        <v>A</v>
      </c>
      <c r="AK500" s="22">
        <f t="shared" si="148"/>
        <v>3.4098437402504413</v>
      </c>
      <c r="AL500" s="5">
        <f t="shared" si="139"/>
        <v>5.9167344458170887E-2</v>
      </c>
      <c r="AM500" s="20">
        <f t="shared" si="140"/>
        <v>3.528178429166783</v>
      </c>
      <c r="AN500" s="3">
        <f>VLOOKUP($C500,'Team Fixtures'!$A$2:$Q$21,2,FALSE)</f>
        <v>0.50125313283208017</v>
      </c>
      <c r="AO500" s="3">
        <f>VLOOKUP($C500,'Team Fixtures'!$A$2:$Q$21,16,FALSE)</f>
        <v>9.5238095238095233E-2</v>
      </c>
      <c r="AP500" s="3">
        <f>VLOOKUP($C500,'Team Fixtures'!$A$2:$Q$21,17,FALSE)</f>
        <v>0.40601503759398494</v>
      </c>
      <c r="AQ500" s="3" t="str">
        <f>VLOOKUP($C500,'Team Fixtures'!$A$2:$V$21,18,FALSE)</f>
        <v>A</v>
      </c>
      <c r="AR500" s="22">
        <f t="shared" si="149"/>
        <v>3.4089740326813818</v>
      </c>
      <c r="AS500" s="5">
        <f t="shared" si="141"/>
        <v>5.914688719673146E-2</v>
      </c>
      <c r="AT500" s="20">
        <f t="shared" si="142"/>
        <v>3.5272678070748449</v>
      </c>
      <c r="AU500" s="3">
        <f>VLOOKUP($C500,'Team Fixtures'!$A$2:$Q$21,2,FALSE)</f>
        <v>0.50125313283208017</v>
      </c>
      <c r="AV500" s="3">
        <f>VLOOKUP($C500,'Team Fixtures'!$A$2:$V$21,20,FALSE)</f>
        <v>0.88924458672357831</v>
      </c>
      <c r="AW500" s="3">
        <f>VLOOKUP($C500,'Team Fixtures'!$A$2:$V$21,21,FALSE)</f>
        <v>-0.38799145389149814</v>
      </c>
      <c r="AX500" s="3" t="str">
        <f>VLOOKUP($C500,'Team Fixtures'!$A$2:$V$21,22,FALSE)</f>
        <v>H</v>
      </c>
      <c r="AY500" s="22">
        <f t="shared" si="150"/>
        <v>3.9402247469016536</v>
      </c>
      <c r="AZ500" s="5">
        <f t="shared" si="151"/>
        <v>7.1642966496620705E-2</v>
      </c>
      <c r="BA500" s="20">
        <f t="shared" si="143"/>
        <v>4.0835106798948946</v>
      </c>
      <c r="BB500" s="15">
        <f t="shared" si="144"/>
        <v>13.125720298025644</v>
      </c>
    </row>
    <row r="501" spans="1:54" x14ac:dyDescent="0.25">
      <c r="A501" t="str">
        <f>'Players Full'!CU501</f>
        <v>AntoÃ±ito Cordero Campillo</v>
      </c>
      <c r="B501" t="str">
        <f>VLOOKUP(_xlfn.CONCAT('Players Full'!AK501,'Players Full'!BV501),'Players Summarised'!$A$1:$T$1000,20,0)</f>
        <v>MID</v>
      </c>
      <c r="C501" t="str">
        <f>VLOOKUP('Players Full'!CF501,Teams!$A$1:$G$21,6,0)</f>
        <v>Newcastle</v>
      </c>
      <c r="D501">
        <f>'Players Full'!BD501/10</f>
        <v>5</v>
      </c>
      <c r="E501" s="10">
        <f>IFERROR(VLOOKUP($A501,'Starting Lineups'!$A$2:$C$510,3,FALSE),0)</f>
        <v>0</v>
      </c>
      <c r="F501" s="5" t="e">
        <f>VLOOKUP(A501,'Score &amp; Assist'!$A$1:$G$2000,6,0)</f>
        <v>#N/A</v>
      </c>
      <c r="G501" s="5" t="e">
        <f t="shared" si="133"/>
        <v>#N/A</v>
      </c>
      <c r="H501" s="5" t="e">
        <f t="shared" si="145"/>
        <v>#N/A</v>
      </c>
      <c r="I501" s="5" t="e">
        <f>VLOOKUP(A501,'Score &amp; Assist'!$A$1:$G$2000,7,0)</f>
        <v>#N/A</v>
      </c>
      <c r="J501" s="5" t="e">
        <f>VLOOKUP(A501,'Yellow Card'!$C$1:$E$987,3,0)</f>
        <v>#N/A</v>
      </c>
      <c r="K501" s="5">
        <f>VLOOKUP(C501,'Team Clean Sheet'!$C$2:$F$21,4,0)</f>
        <v>0.1716867469879518</v>
      </c>
      <c r="L501" s="5">
        <f>VLOOKUP(C501,'Team Total Goals'!$D$2:$N$21,10,0)</f>
        <v>0.5376344086021505</v>
      </c>
      <c r="M501" s="5">
        <f>VLOOKUP(C501,'Team Total Goals'!$D$2:$N$21,11,0)</f>
        <v>0.11923373334801277</v>
      </c>
      <c r="N501" s="5" t="e">
        <f>VLOOKUP(A501,'Goalkeeper Saves'!$D$2:$N$15,10,0)</f>
        <v>#N/A</v>
      </c>
      <c r="O501" s="5" t="e">
        <f>VLOOKUP(A501,'Goalkeeper Saves'!$D$2:$N$15,11,0)</f>
        <v>#N/A</v>
      </c>
      <c r="P501" s="5">
        <f>IF(B501="DEF",IFERROR(VLOOKUP(A501,'Defensive Contribution - DEF'!A499:H997,8,FALSE),'Defensive Contribution - DEF'!K$2),0)</f>
        <v>0</v>
      </c>
      <c r="Q501" s="5">
        <f>IF(B501="MID",IFERROR(VLOOKUP(A501,'Defensive Contribution - MID'!A$2:I$500,9,FALSE),'Defensive Contribution - MID'!L$2),0)</f>
        <v>0.3857500506789166</v>
      </c>
      <c r="R501" s="22">
        <f t="shared" si="146"/>
        <v>0</v>
      </c>
      <c r="S501" s="5">
        <f t="shared" si="134"/>
        <v>0</v>
      </c>
      <c r="T501" s="20">
        <f t="shared" si="135"/>
        <v>0</v>
      </c>
      <c r="U501" s="3">
        <f>VLOOKUP($C501,'Team Fixtures'!$A$2:$Q$21,2,FALSE)</f>
        <v>0.50125313283208017</v>
      </c>
      <c r="V501" s="3">
        <f>VLOOKUP($C501,'Team Fixtures'!$A$2:$Q$21,4,FALSE)</f>
        <v>0.89678055779750687</v>
      </c>
      <c r="W501" s="3">
        <f>VLOOKUP($C501,'Team Fixtures'!$A$2:$Q$21,5,FALSE)</f>
        <v>-0.3955274249654267</v>
      </c>
      <c r="X501" s="3" t="str">
        <f>VLOOKUP($C501,'Team Fixtures'!$A$2:$Q$21,6,FALSE)</f>
        <v>H</v>
      </c>
      <c r="Y501" s="25">
        <f t="shared" si="136"/>
        <v>0</v>
      </c>
      <c r="Z501" s="3">
        <f>VLOOKUP($C501,'Team Fixtures'!$A$2:$Q$21,2,FALSE)</f>
        <v>0.50125313283208017</v>
      </c>
      <c r="AA501" s="3">
        <f>VLOOKUP($C501,'Team Fixtures'!$A$2:$Q$21,8,FALSE)</f>
        <v>2.8011204481792715E-2</v>
      </c>
      <c r="AB501" s="3">
        <f>VLOOKUP($C501,'Team Fixtures'!$A$2:$Q$21,9,FALSE)</f>
        <v>0.47324192835028744</v>
      </c>
      <c r="AC501" s="3" t="str">
        <f>VLOOKUP($C501,'Team Fixtures'!$A$2:$Q$21,10,FALSE)</f>
        <v>A</v>
      </c>
      <c r="AD501" s="22">
        <f t="shared" si="147"/>
        <v>0</v>
      </c>
      <c r="AE501" s="5">
        <f t="shared" si="137"/>
        <v>0</v>
      </c>
      <c r="AF501" s="20">
        <f t="shared" si="138"/>
        <v>0</v>
      </c>
      <c r="AG501" s="3">
        <f>VLOOKUP($C501,'Team Fixtures'!$A$2:$Q$21,2,FALSE)</f>
        <v>0.50125313283208017</v>
      </c>
      <c r="AH501" s="3">
        <f>VLOOKUP($C501,'Team Fixtures'!$A$2:$Q$21,12,FALSE)</f>
        <v>4.5351473922902487E-2</v>
      </c>
      <c r="AI501" s="3">
        <f>VLOOKUP($C501,'Team Fixtures'!$A$2:$Q$21,13,FALSE)</f>
        <v>0.45590165890917767</v>
      </c>
      <c r="AJ501" s="3" t="str">
        <f>VLOOKUP($C501,'Team Fixtures'!$A$2:$Q$21,14,FALSE)</f>
        <v>A</v>
      </c>
      <c r="AK501" s="22">
        <f t="shared" si="148"/>
        <v>0</v>
      </c>
      <c r="AL501" s="5">
        <f t="shared" si="139"/>
        <v>0</v>
      </c>
      <c r="AM501" s="20">
        <f t="shared" si="140"/>
        <v>0</v>
      </c>
      <c r="AN501" s="3">
        <f>VLOOKUP($C501,'Team Fixtures'!$A$2:$Q$21,2,FALSE)</f>
        <v>0.50125313283208017</v>
      </c>
      <c r="AO501" s="3">
        <f>VLOOKUP($C501,'Team Fixtures'!$A$2:$Q$21,16,FALSE)</f>
        <v>9.5238095238095233E-2</v>
      </c>
      <c r="AP501" s="3">
        <f>VLOOKUP($C501,'Team Fixtures'!$A$2:$Q$21,17,FALSE)</f>
        <v>0.40601503759398494</v>
      </c>
      <c r="AQ501" s="3" t="str">
        <f>VLOOKUP($C501,'Team Fixtures'!$A$2:$V$21,18,FALSE)</f>
        <v>A</v>
      </c>
      <c r="AR501" s="22">
        <f t="shared" si="149"/>
        <v>0</v>
      </c>
      <c r="AS501" s="5">
        <f t="shared" si="141"/>
        <v>0</v>
      </c>
      <c r="AT501" s="20">
        <f t="shared" si="142"/>
        <v>0</v>
      </c>
      <c r="AU501" s="3">
        <f>VLOOKUP($C501,'Team Fixtures'!$A$2:$Q$21,2,FALSE)</f>
        <v>0.50125313283208017</v>
      </c>
      <c r="AV501" s="3">
        <f>VLOOKUP($C501,'Team Fixtures'!$A$2:$V$21,20,FALSE)</f>
        <v>0.88924458672357831</v>
      </c>
      <c r="AW501" s="3">
        <f>VLOOKUP($C501,'Team Fixtures'!$A$2:$V$21,21,FALSE)</f>
        <v>-0.38799145389149814</v>
      </c>
      <c r="AX501" s="3" t="str">
        <f>VLOOKUP($C501,'Team Fixtures'!$A$2:$V$21,22,FALSE)</f>
        <v>H</v>
      </c>
      <c r="AY501" s="22">
        <f t="shared" si="150"/>
        <v>0</v>
      </c>
      <c r="AZ501" s="5">
        <f t="shared" si="151"/>
        <v>0</v>
      </c>
      <c r="BA501" s="20">
        <f t="shared" si="143"/>
        <v>0</v>
      </c>
      <c r="BB501" s="15">
        <f t="shared" si="144"/>
        <v>0</v>
      </c>
    </row>
    <row r="502" spans="1:54" x14ac:dyDescent="0.25">
      <c r="A502" t="str">
        <f>'Players Full'!CU502</f>
        <v>Joe Willock</v>
      </c>
      <c r="B502" t="str">
        <f>VLOOKUP(_xlfn.CONCAT('Players Full'!AK502,'Players Full'!BV502),'Players Summarised'!$A$1:$T$1000,20,0)</f>
        <v>MID</v>
      </c>
      <c r="C502" t="str">
        <f>VLOOKUP('Players Full'!CF502,Teams!$A$1:$G$21,6,0)</f>
        <v>Newcastle</v>
      </c>
      <c r="D502">
        <f>'Players Full'!BD502/10</f>
        <v>5</v>
      </c>
      <c r="E502" s="10">
        <f>IFERROR(VLOOKUP($A502,'Starting Lineups'!$A$2:$C$510,3,FALSE),0)</f>
        <v>0</v>
      </c>
      <c r="F502" s="5">
        <f>VLOOKUP(A502,'Score &amp; Assist'!$A$1:$G$2000,6,0)</f>
        <v>0.14652014652014653</v>
      </c>
      <c r="G502" s="5">
        <f t="shared" si="133"/>
        <v>0.01</v>
      </c>
      <c r="H502" s="5">
        <f t="shared" si="145"/>
        <v>0</v>
      </c>
      <c r="I502" s="5">
        <f>VLOOKUP(A502,'Score &amp; Assist'!$A$1:$G$2000,7,0)</f>
        <v>0.14652014652014653</v>
      </c>
      <c r="J502" s="5">
        <f>VLOOKUP(A502,'Yellow Card'!$C$1:$E$987,3,0)</f>
        <v>0.13605442176870747</v>
      </c>
      <c r="K502" s="5">
        <f>VLOOKUP(C502,'Team Clean Sheet'!$C$2:$F$21,4,0)</f>
        <v>0.1716867469879518</v>
      </c>
      <c r="L502" s="5">
        <f>VLOOKUP(C502,'Team Total Goals'!$D$2:$N$21,10,0)</f>
        <v>0.5376344086021505</v>
      </c>
      <c r="M502" s="5">
        <f>VLOOKUP(C502,'Team Total Goals'!$D$2:$N$21,11,0)</f>
        <v>0.11923373334801277</v>
      </c>
      <c r="N502" s="5" t="e">
        <f>VLOOKUP(A502,'Goalkeeper Saves'!$D$2:$N$15,10,0)</f>
        <v>#N/A</v>
      </c>
      <c r="O502" s="5" t="e">
        <f>VLOOKUP(A502,'Goalkeeper Saves'!$D$2:$N$15,11,0)</f>
        <v>#N/A</v>
      </c>
      <c r="P502" s="5">
        <f>IF(B502="DEF",IFERROR(VLOOKUP(A502,'Defensive Contribution - DEF'!A500:H998,8,FALSE),'Defensive Contribution - DEF'!K$2),0)</f>
        <v>0</v>
      </c>
      <c r="Q502" s="5">
        <f>IF(B502="MID",IFERROR(VLOOKUP(A502,'Defensive Contribution - MID'!A$2:I$500,9,FALSE),'Defensive Contribution - MID'!L$2),0)</f>
        <v>0.3857500506789166</v>
      </c>
      <c r="R502" s="22">
        <f t="shared" si="146"/>
        <v>0</v>
      </c>
      <c r="S502" s="5">
        <f t="shared" si="134"/>
        <v>0</v>
      </c>
      <c r="T502" s="20">
        <f t="shared" si="135"/>
        <v>0</v>
      </c>
      <c r="U502" s="3">
        <f>VLOOKUP($C502,'Team Fixtures'!$A$2:$Q$21,2,FALSE)</f>
        <v>0.50125313283208017</v>
      </c>
      <c r="V502" s="3">
        <f>VLOOKUP($C502,'Team Fixtures'!$A$2:$Q$21,4,FALSE)</f>
        <v>0.89678055779750687</v>
      </c>
      <c r="W502" s="3">
        <f>VLOOKUP($C502,'Team Fixtures'!$A$2:$Q$21,5,FALSE)</f>
        <v>-0.3955274249654267</v>
      </c>
      <c r="X502" s="3" t="str">
        <f>VLOOKUP($C502,'Team Fixtures'!$A$2:$Q$21,6,FALSE)</f>
        <v>H</v>
      </c>
      <c r="Y502" s="25">
        <f t="shared" si="136"/>
        <v>0</v>
      </c>
      <c r="Z502" s="3">
        <f>VLOOKUP($C502,'Team Fixtures'!$A$2:$Q$21,2,FALSE)</f>
        <v>0.50125313283208017</v>
      </c>
      <c r="AA502" s="3">
        <f>VLOOKUP($C502,'Team Fixtures'!$A$2:$Q$21,8,FALSE)</f>
        <v>2.8011204481792715E-2</v>
      </c>
      <c r="AB502" s="3">
        <f>VLOOKUP($C502,'Team Fixtures'!$A$2:$Q$21,9,FALSE)</f>
        <v>0.47324192835028744</v>
      </c>
      <c r="AC502" s="3" t="str">
        <f>VLOOKUP($C502,'Team Fixtures'!$A$2:$Q$21,10,FALSE)</f>
        <v>A</v>
      </c>
      <c r="AD502" s="22">
        <f t="shared" si="147"/>
        <v>0</v>
      </c>
      <c r="AE502" s="5">
        <f t="shared" si="137"/>
        <v>0</v>
      </c>
      <c r="AF502" s="20">
        <f t="shared" si="138"/>
        <v>0</v>
      </c>
      <c r="AG502" s="3">
        <f>VLOOKUP($C502,'Team Fixtures'!$A$2:$Q$21,2,FALSE)</f>
        <v>0.50125313283208017</v>
      </c>
      <c r="AH502" s="3">
        <f>VLOOKUP($C502,'Team Fixtures'!$A$2:$Q$21,12,FALSE)</f>
        <v>4.5351473922902487E-2</v>
      </c>
      <c r="AI502" s="3">
        <f>VLOOKUP($C502,'Team Fixtures'!$A$2:$Q$21,13,FALSE)</f>
        <v>0.45590165890917767</v>
      </c>
      <c r="AJ502" s="3" t="str">
        <f>VLOOKUP($C502,'Team Fixtures'!$A$2:$Q$21,14,FALSE)</f>
        <v>A</v>
      </c>
      <c r="AK502" s="22">
        <f t="shared" si="148"/>
        <v>0</v>
      </c>
      <c r="AL502" s="5">
        <f t="shared" si="139"/>
        <v>0</v>
      </c>
      <c r="AM502" s="20">
        <f t="shared" si="140"/>
        <v>0</v>
      </c>
      <c r="AN502" s="3">
        <f>VLOOKUP($C502,'Team Fixtures'!$A$2:$Q$21,2,FALSE)</f>
        <v>0.50125313283208017</v>
      </c>
      <c r="AO502" s="3">
        <f>VLOOKUP($C502,'Team Fixtures'!$A$2:$Q$21,16,FALSE)</f>
        <v>9.5238095238095233E-2</v>
      </c>
      <c r="AP502" s="3">
        <f>VLOOKUP($C502,'Team Fixtures'!$A$2:$Q$21,17,FALSE)</f>
        <v>0.40601503759398494</v>
      </c>
      <c r="AQ502" s="3" t="str">
        <f>VLOOKUP($C502,'Team Fixtures'!$A$2:$V$21,18,FALSE)</f>
        <v>A</v>
      </c>
      <c r="AR502" s="22">
        <f t="shared" si="149"/>
        <v>0</v>
      </c>
      <c r="AS502" s="5">
        <f t="shared" si="141"/>
        <v>0</v>
      </c>
      <c r="AT502" s="20">
        <f t="shared" si="142"/>
        <v>0</v>
      </c>
      <c r="AU502" s="3">
        <f>VLOOKUP($C502,'Team Fixtures'!$A$2:$Q$21,2,FALSE)</f>
        <v>0.50125313283208017</v>
      </c>
      <c r="AV502" s="3">
        <f>VLOOKUP($C502,'Team Fixtures'!$A$2:$V$21,20,FALSE)</f>
        <v>0.88924458672357831</v>
      </c>
      <c r="AW502" s="3">
        <f>VLOOKUP($C502,'Team Fixtures'!$A$2:$V$21,21,FALSE)</f>
        <v>-0.38799145389149814</v>
      </c>
      <c r="AX502" s="3" t="str">
        <f>VLOOKUP($C502,'Team Fixtures'!$A$2:$V$21,22,FALSE)</f>
        <v>H</v>
      </c>
      <c r="AY502" s="22">
        <f t="shared" si="150"/>
        <v>0</v>
      </c>
      <c r="AZ502" s="5">
        <f t="shared" si="151"/>
        <v>0</v>
      </c>
      <c r="BA502" s="20">
        <f t="shared" si="143"/>
        <v>0</v>
      </c>
      <c r="BB502" s="15">
        <f t="shared" si="144"/>
        <v>0</v>
      </c>
    </row>
    <row r="503" spans="1:54" x14ac:dyDescent="0.25">
      <c r="A503" t="str">
        <f>'Players Full'!CU503</f>
        <v>Isaac Hayden</v>
      </c>
      <c r="B503" t="str">
        <f>VLOOKUP(_xlfn.CONCAT('Players Full'!AK503,'Players Full'!BV503),'Players Summarised'!$A$1:$T$1000,20,0)</f>
        <v>MID</v>
      </c>
      <c r="C503" t="str">
        <f>VLOOKUP('Players Full'!CF503,Teams!$A$1:$G$21,6,0)</f>
        <v>Newcastle</v>
      </c>
      <c r="D503">
        <f>'Players Full'!BD503/10</f>
        <v>4.5</v>
      </c>
      <c r="E503" s="10">
        <f>IFERROR(VLOOKUP($A503,'Starting Lineups'!$A$2:$C$510,3,FALSE),0)</f>
        <v>0</v>
      </c>
      <c r="F503" s="5" t="e">
        <f>VLOOKUP(A503,'Score &amp; Assist'!$A$1:$G$2000,6,0)</f>
        <v>#N/A</v>
      </c>
      <c r="G503" s="5" t="e">
        <f t="shared" si="133"/>
        <v>#N/A</v>
      </c>
      <c r="H503" s="5" t="e">
        <f t="shared" si="145"/>
        <v>#N/A</v>
      </c>
      <c r="I503" s="5" t="e">
        <f>VLOOKUP(A503,'Score &amp; Assist'!$A$1:$G$2000,7,0)</f>
        <v>#N/A</v>
      </c>
      <c r="J503" s="5" t="e">
        <f>VLOOKUP(A503,'Yellow Card'!$C$1:$E$987,3,0)</f>
        <v>#N/A</v>
      </c>
      <c r="K503" s="5">
        <f>VLOOKUP(C503,'Team Clean Sheet'!$C$2:$F$21,4,0)</f>
        <v>0.1716867469879518</v>
      </c>
      <c r="L503" s="5">
        <f>VLOOKUP(C503,'Team Total Goals'!$D$2:$N$21,10,0)</f>
        <v>0.5376344086021505</v>
      </c>
      <c r="M503" s="5">
        <f>VLOOKUP(C503,'Team Total Goals'!$D$2:$N$21,11,0)</f>
        <v>0.11923373334801277</v>
      </c>
      <c r="N503" s="5" t="e">
        <f>VLOOKUP(A503,'Goalkeeper Saves'!$D$2:$N$15,10,0)</f>
        <v>#N/A</v>
      </c>
      <c r="O503" s="5" t="e">
        <f>VLOOKUP(A503,'Goalkeeper Saves'!$D$2:$N$15,11,0)</f>
        <v>#N/A</v>
      </c>
      <c r="P503" s="5">
        <f>IF(B503="DEF",IFERROR(VLOOKUP(A503,'Defensive Contribution - DEF'!A501:H999,8,FALSE),'Defensive Contribution - DEF'!K$2),0)</f>
        <v>0</v>
      </c>
      <c r="Q503" s="5">
        <f>IF(B503="MID",IFERROR(VLOOKUP(A503,'Defensive Contribution - MID'!A$2:I$500,9,FALSE),'Defensive Contribution - MID'!L$2),0)</f>
        <v>0.3857500506789166</v>
      </c>
      <c r="R503" s="22">
        <f t="shared" si="146"/>
        <v>0</v>
      </c>
      <c r="S503" s="5">
        <f t="shared" si="134"/>
        <v>0</v>
      </c>
      <c r="T503" s="20">
        <f t="shared" si="135"/>
        <v>0</v>
      </c>
      <c r="U503" s="3">
        <f>VLOOKUP($C503,'Team Fixtures'!$A$2:$Q$21,2,FALSE)</f>
        <v>0.50125313283208017</v>
      </c>
      <c r="V503" s="3">
        <f>VLOOKUP($C503,'Team Fixtures'!$A$2:$Q$21,4,FALSE)</f>
        <v>0.89678055779750687</v>
      </c>
      <c r="W503" s="3">
        <f>VLOOKUP($C503,'Team Fixtures'!$A$2:$Q$21,5,FALSE)</f>
        <v>-0.3955274249654267</v>
      </c>
      <c r="X503" s="3" t="str">
        <f>VLOOKUP($C503,'Team Fixtures'!$A$2:$Q$21,6,FALSE)</f>
        <v>H</v>
      </c>
      <c r="Y503" s="25">
        <f t="shared" si="136"/>
        <v>0</v>
      </c>
      <c r="Z503" s="3">
        <f>VLOOKUP($C503,'Team Fixtures'!$A$2:$Q$21,2,FALSE)</f>
        <v>0.50125313283208017</v>
      </c>
      <c r="AA503" s="3">
        <f>VLOOKUP($C503,'Team Fixtures'!$A$2:$Q$21,8,FALSE)</f>
        <v>2.8011204481792715E-2</v>
      </c>
      <c r="AB503" s="3">
        <f>VLOOKUP($C503,'Team Fixtures'!$A$2:$Q$21,9,FALSE)</f>
        <v>0.47324192835028744</v>
      </c>
      <c r="AC503" s="3" t="str">
        <f>VLOOKUP($C503,'Team Fixtures'!$A$2:$Q$21,10,FALSE)</f>
        <v>A</v>
      </c>
      <c r="AD503" s="22">
        <f t="shared" si="147"/>
        <v>0</v>
      </c>
      <c r="AE503" s="5">
        <f t="shared" si="137"/>
        <v>0</v>
      </c>
      <c r="AF503" s="20">
        <f t="shared" si="138"/>
        <v>0</v>
      </c>
      <c r="AG503" s="3">
        <f>VLOOKUP($C503,'Team Fixtures'!$A$2:$Q$21,2,FALSE)</f>
        <v>0.50125313283208017</v>
      </c>
      <c r="AH503" s="3">
        <f>VLOOKUP($C503,'Team Fixtures'!$A$2:$Q$21,12,FALSE)</f>
        <v>4.5351473922902487E-2</v>
      </c>
      <c r="AI503" s="3">
        <f>VLOOKUP($C503,'Team Fixtures'!$A$2:$Q$21,13,FALSE)</f>
        <v>0.45590165890917767</v>
      </c>
      <c r="AJ503" s="3" t="str">
        <f>VLOOKUP($C503,'Team Fixtures'!$A$2:$Q$21,14,FALSE)</f>
        <v>A</v>
      </c>
      <c r="AK503" s="22">
        <f t="shared" si="148"/>
        <v>0</v>
      </c>
      <c r="AL503" s="5">
        <f t="shared" si="139"/>
        <v>0</v>
      </c>
      <c r="AM503" s="20">
        <f t="shared" si="140"/>
        <v>0</v>
      </c>
      <c r="AN503" s="3">
        <f>VLOOKUP($C503,'Team Fixtures'!$A$2:$Q$21,2,FALSE)</f>
        <v>0.50125313283208017</v>
      </c>
      <c r="AO503" s="3">
        <f>VLOOKUP($C503,'Team Fixtures'!$A$2:$Q$21,16,FALSE)</f>
        <v>9.5238095238095233E-2</v>
      </c>
      <c r="AP503" s="3">
        <f>VLOOKUP($C503,'Team Fixtures'!$A$2:$Q$21,17,FALSE)</f>
        <v>0.40601503759398494</v>
      </c>
      <c r="AQ503" s="3" t="str">
        <f>VLOOKUP($C503,'Team Fixtures'!$A$2:$V$21,18,FALSE)</f>
        <v>A</v>
      </c>
      <c r="AR503" s="22">
        <f t="shared" si="149"/>
        <v>0</v>
      </c>
      <c r="AS503" s="5">
        <f t="shared" si="141"/>
        <v>0</v>
      </c>
      <c r="AT503" s="20">
        <f t="shared" si="142"/>
        <v>0</v>
      </c>
      <c r="AU503" s="3">
        <f>VLOOKUP($C503,'Team Fixtures'!$A$2:$Q$21,2,FALSE)</f>
        <v>0.50125313283208017</v>
      </c>
      <c r="AV503" s="3">
        <f>VLOOKUP($C503,'Team Fixtures'!$A$2:$V$21,20,FALSE)</f>
        <v>0.88924458672357831</v>
      </c>
      <c r="AW503" s="3">
        <f>VLOOKUP($C503,'Team Fixtures'!$A$2:$V$21,21,FALSE)</f>
        <v>-0.38799145389149814</v>
      </c>
      <c r="AX503" s="3" t="str">
        <f>VLOOKUP($C503,'Team Fixtures'!$A$2:$V$21,22,FALSE)</f>
        <v>H</v>
      </c>
      <c r="AY503" s="22">
        <f t="shared" si="150"/>
        <v>0</v>
      </c>
      <c r="AZ503" s="5">
        <f t="shared" si="151"/>
        <v>0</v>
      </c>
      <c r="BA503" s="20">
        <f t="shared" si="143"/>
        <v>0</v>
      </c>
      <c r="BB503" s="15">
        <f t="shared" si="144"/>
        <v>0</v>
      </c>
    </row>
    <row r="504" spans="1:54" x14ac:dyDescent="0.25">
      <c r="A504" t="str">
        <f>'Players Full'!CU504</f>
        <v>Garang Kuol</v>
      </c>
      <c r="B504" t="str">
        <f>VLOOKUP(_xlfn.CONCAT('Players Full'!AK504,'Players Full'!BV504),'Players Summarised'!$A$1:$T$1000,20,0)</f>
        <v>MID</v>
      </c>
      <c r="C504" t="str">
        <f>VLOOKUP('Players Full'!CF504,Teams!$A$1:$G$21,6,0)</f>
        <v>Newcastle</v>
      </c>
      <c r="D504">
        <f>'Players Full'!BD504/10</f>
        <v>4.5</v>
      </c>
      <c r="E504" s="10">
        <f>IFERROR(VLOOKUP($A504,'Starting Lineups'!$A$2:$C$510,3,FALSE),0)</f>
        <v>0</v>
      </c>
      <c r="F504" s="5" t="e">
        <f>VLOOKUP(A504,'Score &amp; Assist'!$A$1:$G$2000,6,0)</f>
        <v>#N/A</v>
      </c>
      <c r="G504" s="5" t="e">
        <f t="shared" si="133"/>
        <v>#N/A</v>
      </c>
      <c r="H504" s="5" t="e">
        <f t="shared" si="145"/>
        <v>#N/A</v>
      </c>
      <c r="I504" s="5" t="e">
        <f>VLOOKUP(A504,'Score &amp; Assist'!$A$1:$G$2000,7,0)</f>
        <v>#N/A</v>
      </c>
      <c r="J504" s="5" t="e">
        <f>VLOOKUP(A504,'Yellow Card'!$C$1:$E$987,3,0)</f>
        <v>#N/A</v>
      </c>
      <c r="K504" s="5">
        <f>VLOOKUP(C504,'Team Clean Sheet'!$C$2:$F$21,4,0)</f>
        <v>0.1716867469879518</v>
      </c>
      <c r="L504" s="5">
        <f>VLOOKUP(C504,'Team Total Goals'!$D$2:$N$21,10,0)</f>
        <v>0.5376344086021505</v>
      </c>
      <c r="M504" s="5">
        <f>VLOOKUP(C504,'Team Total Goals'!$D$2:$N$21,11,0)</f>
        <v>0.11923373334801277</v>
      </c>
      <c r="N504" s="5" t="e">
        <f>VLOOKUP(A504,'Goalkeeper Saves'!$D$2:$N$15,10,0)</f>
        <v>#N/A</v>
      </c>
      <c r="O504" s="5" t="e">
        <f>VLOOKUP(A504,'Goalkeeper Saves'!$D$2:$N$15,11,0)</f>
        <v>#N/A</v>
      </c>
      <c r="P504" s="5">
        <f>IF(B504="DEF",IFERROR(VLOOKUP(A504,'Defensive Contribution - DEF'!A502:H1000,8,FALSE),'Defensive Contribution - DEF'!K$2),0)</f>
        <v>0</v>
      </c>
      <c r="Q504" s="5">
        <f>IF(B504="MID",IFERROR(VLOOKUP(A504,'Defensive Contribution - MID'!A$2:I$500,9,FALSE),'Defensive Contribution - MID'!L$2),0)</f>
        <v>0.3857500506789166</v>
      </c>
      <c r="R504" s="22">
        <f t="shared" si="146"/>
        <v>0</v>
      </c>
      <c r="S504" s="5">
        <f t="shared" si="134"/>
        <v>0</v>
      </c>
      <c r="T504" s="20">
        <f t="shared" si="135"/>
        <v>0</v>
      </c>
      <c r="U504" s="3">
        <f>VLOOKUP($C504,'Team Fixtures'!$A$2:$Q$21,2,FALSE)</f>
        <v>0.50125313283208017</v>
      </c>
      <c r="V504" s="3">
        <f>VLOOKUP($C504,'Team Fixtures'!$A$2:$Q$21,4,FALSE)</f>
        <v>0.89678055779750687</v>
      </c>
      <c r="W504" s="3">
        <f>VLOOKUP($C504,'Team Fixtures'!$A$2:$Q$21,5,FALSE)</f>
        <v>-0.3955274249654267</v>
      </c>
      <c r="X504" s="3" t="str">
        <f>VLOOKUP($C504,'Team Fixtures'!$A$2:$Q$21,6,FALSE)</f>
        <v>H</v>
      </c>
      <c r="Y504" s="25">
        <f t="shared" si="136"/>
        <v>0</v>
      </c>
      <c r="Z504" s="3">
        <f>VLOOKUP($C504,'Team Fixtures'!$A$2:$Q$21,2,FALSE)</f>
        <v>0.50125313283208017</v>
      </c>
      <c r="AA504" s="3">
        <f>VLOOKUP($C504,'Team Fixtures'!$A$2:$Q$21,8,FALSE)</f>
        <v>2.8011204481792715E-2</v>
      </c>
      <c r="AB504" s="3">
        <f>VLOOKUP($C504,'Team Fixtures'!$A$2:$Q$21,9,FALSE)</f>
        <v>0.47324192835028744</v>
      </c>
      <c r="AC504" s="3" t="str">
        <f>VLOOKUP($C504,'Team Fixtures'!$A$2:$Q$21,10,FALSE)</f>
        <v>A</v>
      </c>
      <c r="AD504" s="22">
        <f t="shared" si="147"/>
        <v>0</v>
      </c>
      <c r="AE504" s="5">
        <f t="shared" si="137"/>
        <v>0</v>
      </c>
      <c r="AF504" s="20">
        <f t="shared" si="138"/>
        <v>0</v>
      </c>
      <c r="AG504" s="3">
        <f>VLOOKUP($C504,'Team Fixtures'!$A$2:$Q$21,2,FALSE)</f>
        <v>0.50125313283208017</v>
      </c>
      <c r="AH504" s="3">
        <f>VLOOKUP($C504,'Team Fixtures'!$A$2:$Q$21,12,FALSE)</f>
        <v>4.5351473922902487E-2</v>
      </c>
      <c r="AI504" s="3">
        <f>VLOOKUP($C504,'Team Fixtures'!$A$2:$Q$21,13,FALSE)</f>
        <v>0.45590165890917767</v>
      </c>
      <c r="AJ504" s="3" t="str">
        <f>VLOOKUP($C504,'Team Fixtures'!$A$2:$Q$21,14,FALSE)</f>
        <v>A</v>
      </c>
      <c r="AK504" s="22">
        <f t="shared" si="148"/>
        <v>0</v>
      </c>
      <c r="AL504" s="5">
        <f t="shared" si="139"/>
        <v>0</v>
      </c>
      <c r="AM504" s="20">
        <f t="shared" si="140"/>
        <v>0</v>
      </c>
      <c r="AN504" s="3">
        <f>VLOOKUP($C504,'Team Fixtures'!$A$2:$Q$21,2,FALSE)</f>
        <v>0.50125313283208017</v>
      </c>
      <c r="AO504" s="3">
        <f>VLOOKUP($C504,'Team Fixtures'!$A$2:$Q$21,16,FALSE)</f>
        <v>9.5238095238095233E-2</v>
      </c>
      <c r="AP504" s="3">
        <f>VLOOKUP($C504,'Team Fixtures'!$A$2:$Q$21,17,FALSE)</f>
        <v>0.40601503759398494</v>
      </c>
      <c r="AQ504" s="3" t="str">
        <f>VLOOKUP($C504,'Team Fixtures'!$A$2:$V$21,18,FALSE)</f>
        <v>A</v>
      </c>
      <c r="AR504" s="22">
        <f t="shared" si="149"/>
        <v>0</v>
      </c>
      <c r="AS504" s="5">
        <f t="shared" si="141"/>
        <v>0</v>
      </c>
      <c r="AT504" s="20">
        <f t="shared" si="142"/>
        <v>0</v>
      </c>
      <c r="AU504" s="3">
        <f>VLOOKUP($C504,'Team Fixtures'!$A$2:$Q$21,2,FALSE)</f>
        <v>0.50125313283208017</v>
      </c>
      <c r="AV504" s="3">
        <f>VLOOKUP($C504,'Team Fixtures'!$A$2:$V$21,20,FALSE)</f>
        <v>0.88924458672357831</v>
      </c>
      <c r="AW504" s="3">
        <f>VLOOKUP($C504,'Team Fixtures'!$A$2:$V$21,21,FALSE)</f>
        <v>-0.38799145389149814</v>
      </c>
      <c r="AX504" s="3" t="str">
        <f>VLOOKUP($C504,'Team Fixtures'!$A$2:$V$21,22,FALSE)</f>
        <v>H</v>
      </c>
      <c r="AY504" s="22">
        <f t="shared" si="150"/>
        <v>0</v>
      </c>
      <c r="AZ504" s="5">
        <f t="shared" si="151"/>
        <v>0</v>
      </c>
      <c r="BA504" s="20">
        <f t="shared" si="143"/>
        <v>0</v>
      </c>
      <c r="BB504" s="15">
        <f t="shared" si="144"/>
        <v>0</v>
      </c>
    </row>
    <row r="505" spans="1:54" x14ac:dyDescent="0.25">
      <c r="A505" t="str">
        <f>'Players Full'!CU505</f>
        <v>Lewis Miley</v>
      </c>
      <c r="B505" t="str">
        <f>VLOOKUP(_xlfn.CONCAT('Players Full'!AK505,'Players Full'!BV505),'Players Summarised'!$A$1:$T$1000,20,0)</f>
        <v>MID</v>
      </c>
      <c r="C505" t="str">
        <f>VLOOKUP('Players Full'!CF505,Teams!$A$1:$G$21,6,0)</f>
        <v>Newcastle</v>
      </c>
      <c r="D505">
        <f>'Players Full'!BD505/10</f>
        <v>4.5</v>
      </c>
      <c r="E505" s="10">
        <f>IFERROR(VLOOKUP($A505,'Starting Lineups'!$A$2:$C$510,3,FALSE),0)</f>
        <v>0</v>
      </c>
      <c r="F505" s="5">
        <f>VLOOKUP(A505,'Score &amp; Assist'!$A$1:$G$2000,6,0)</f>
        <v>0.11204481792717086</v>
      </c>
      <c r="G505" s="5">
        <f t="shared" si="133"/>
        <v>0.01</v>
      </c>
      <c r="H505" s="5">
        <f t="shared" si="145"/>
        <v>0</v>
      </c>
      <c r="I505" s="5">
        <f>VLOOKUP(A505,'Score &amp; Assist'!$A$1:$G$2000,7,0)</f>
        <v>0.11904761904761904</v>
      </c>
      <c r="J505" s="5">
        <f>VLOOKUP(A505,'Yellow Card'!$C$1:$E$987,3,0)</f>
        <v>0.19047619047619047</v>
      </c>
      <c r="K505" s="5">
        <f>VLOOKUP(C505,'Team Clean Sheet'!$C$2:$F$21,4,0)</f>
        <v>0.1716867469879518</v>
      </c>
      <c r="L505" s="5">
        <f>VLOOKUP(C505,'Team Total Goals'!$D$2:$N$21,10,0)</f>
        <v>0.5376344086021505</v>
      </c>
      <c r="M505" s="5">
        <f>VLOOKUP(C505,'Team Total Goals'!$D$2:$N$21,11,0)</f>
        <v>0.11923373334801277</v>
      </c>
      <c r="N505" s="5" t="e">
        <f>VLOOKUP(A505,'Goalkeeper Saves'!$D$2:$N$15,10,0)</f>
        <v>#N/A</v>
      </c>
      <c r="O505" s="5" t="e">
        <f>VLOOKUP(A505,'Goalkeeper Saves'!$D$2:$N$15,11,0)</f>
        <v>#N/A</v>
      </c>
      <c r="P505" s="5">
        <f>IF(B505="DEF",IFERROR(VLOOKUP(A505,'Defensive Contribution - DEF'!A503:H1001,8,FALSE),'Defensive Contribution - DEF'!K$2),0)</f>
        <v>0</v>
      </c>
      <c r="Q505" s="5">
        <f>IF(B505="MID",IFERROR(VLOOKUP(A505,'Defensive Contribution - MID'!A$2:I$500,9,FALSE),'Defensive Contribution - MID'!L$2),0)</f>
        <v>0.5</v>
      </c>
      <c r="R505" s="22">
        <f t="shared" si="146"/>
        <v>0</v>
      </c>
      <c r="S505" s="5">
        <f t="shared" si="134"/>
        <v>0</v>
      </c>
      <c r="T505" s="20">
        <f t="shared" si="135"/>
        <v>0</v>
      </c>
      <c r="U505" s="3">
        <f>VLOOKUP($C505,'Team Fixtures'!$A$2:$Q$21,2,FALSE)</f>
        <v>0.50125313283208017</v>
      </c>
      <c r="V505" s="3">
        <f>VLOOKUP($C505,'Team Fixtures'!$A$2:$Q$21,4,FALSE)</f>
        <v>0.89678055779750687</v>
      </c>
      <c r="W505" s="3">
        <f>VLOOKUP($C505,'Team Fixtures'!$A$2:$Q$21,5,FALSE)</f>
        <v>-0.3955274249654267</v>
      </c>
      <c r="X505" s="3" t="str">
        <f>VLOOKUP($C505,'Team Fixtures'!$A$2:$Q$21,6,FALSE)</f>
        <v>H</v>
      </c>
      <c r="Y505" s="25">
        <f t="shared" si="136"/>
        <v>0</v>
      </c>
      <c r="Z505" s="3">
        <f>VLOOKUP($C505,'Team Fixtures'!$A$2:$Q$21,2,FALSE)</f>
        <v>0.50125313283208017</v>
      </c>
      <c r="AA505" s="3">
        <f>VLOOKUP($C505,'Team Fixtures'!$A$2:$Q$21,8,FALSE)</f>
        <v>2.8011204481792715E-2</v>
      </c>
      <c r="AB505" s="3">
        <f>VLOOKUP($C505,'Team Fixtures'!$A$2:$Q$21,9,FALSE)</f>
        <v>0.47324192835028744</v>
      </c>
      <c r="AC505" s="3" t="str">
        <f>VLOOKUP($C505,'Team Fixtures'!$A$2:$Q$21,10,FALSE)</f>
        <v>A</v>
      </c>
      <c r="AD505" s="22">
        <f t="shared" si="147"/>
        <v>0</v>
      </c>
      <c r="AE505" s="5">
        <f t="shared" si="137"/>
        <v>0</v>
      </c>
      <c r="AF505" s="20">
        <f t="shared" si="138"/>
        <v>0</v>
      </c>
      <c r="AG505" s="3">
        <f>VLOOKUP($C505,'Team Fixtures'!$A$2:$Q$21,2,FALSE)</f>
        <v>0.50125313283208017</v>
      </c>
      <c r="AH505" s="3">
        <f>VLOOKUP($C505,'Team Fixtures'!$A$2:$Q$21,12,FALSE)</f>
        <v>4.5351473922902487E-2</v>
      </c>
      <c r="AI505" s="3">
        <f>VLOOKUP($C505,'Team Fixtures'!$A$2:$Q$21,13,FALSE)</f>
        <v>0.45590165890917767</v>
      </c>
      <c r="AJ505" s="3" t="str">
        <f>VLOOKUP($C505,'Team Fixtures'!$A$2:$Q$21,14,FALSE)</f>
        <v>A</v>
      </c>
      <c r="AK505" s="22">
        <f t="shared" si="148"/>
        <v>0</v>
      </c>
      <c r="AL505" s="5">
        <f t="shared" si="139"/>
        <v>0</v>
      </c>
      <c r="AM505" s="20">
        <f t="shared" si="140"/>
        <v>0</v>
      </c>
      <c r="AN505" s="3">
        <f>VLOOKUP($C505,'Team Fixtures'!$A$2:$Q$21,2,FALSE)</f>
        <v>0.50125313283208017</v>
      </c>
      <c r="AO505" s="3">
        <f>VLOOKUP($C505,'Team Fixtures'!$A$2:$Q$21,16,FALSE)</f>
        <v>9.5238095238095233E-2</v>
      </c>
      <c r="AP505" s="3">
        <f>VLOOKUP($C505,'Team Fixtures'!$A$2:$Q$21,17,FALSE)</f>
        <v>0.40601503759398494</v>
      </c>
      <c r="AQ505" s="3" t="str">
        <f>VLOOKUP($C505,'Team Fixtures'!$A$2:$V$21,18,FALSE)</f>
        <v>A</v>
      </c>
      <c r="AR505" s="22">
        <f t="shared" si="149"/>
        <v>0</v>
      </c>
      <c r="AS505" s="5">
        <f t="shared" si="141"/>
        <v>0</v>
      </c>
      <c r="AT505" s="20">
        <f t="shared" si="142"/>
        <v>0</v>
      </c>
      <c r="AU505" s="3">
        <f>VLOOKUP($C505,'Team Fixtures'!$A$2:$Q$21,2,FALSE)</f>
        <v>0.50125313283208017</v>
      </c>
      <c r="AV505" s="3">
        <f>VLOOKUP($C505,'Team Fixtures'!$A$2:$V$21,20,FALSE)</f>
        <v>0.88924458672357831</v>
      </c>
      <c r="AW505" s="3">
        <f>VLOOKUP($C505,'Team Fixtures'!$A$2:$V$21,21,FALSE)</f>
        <v>-0.38799145389149814</v>
      </c>
      <c r="AX505" s="3" t="str">
        <f>VLOOKUP($C505,'Team Fixtures'!$A$2:$V$21,22,FALSE)</f>
        <v>H</v>
      </c>
      <c r="AY505" s="22">
        <f t="shared" si="150"/>
        <v>0</v>
      </c>
      <c r="AZ505" s="5">
        <f t="shared" si="151"/>
        <v>0</v>
      </c>
      <c r="BA505" s="20">
        <f t="shared" si="143"/>
        <v>0</v>
      </c>
      <c r="BB505" s="15">
        <f t="shared" si="144"/>
        <v>0</v>
      </c>
    </row>
    <row r="506" spans="1:54" x14ac:dyDescent="0.25">
      <c r="A506" t="str">
        <f>'Players Full'!CU506</f>
        <v>Joe White</v>
      </c>
      <c r="B506" t="str">
        <f>VLOOKUP(_xlfn.CONCAT('Players Full'!AK506,'Players Full'!BV506),'Players Summarised'!$A$1:$T$1000,20,0)</f>
        <v>MID</v>
      </c>
      <c r="C506" t="str">
        <f>VLOOKUP('Players Full'!CF506,Teams!$A$1:$G$21,6,0)</f>
        <v>Newcastle</v>
      </c>
      <c r="D506">
        <f>'Players Full'!BD506/10</f>
        <v>4.5</v>
      </c>
      <c r="E506" s="10">
        <f>IFERROR(VLOOKUP($A506,'Starting Lineups'!$A$2:$C$510,3,FALSE),0)</f>
        <v>0</v>
      </c>
      <c r="F506" s="5" t="e">
        <f>VLOOKUP(A506,'Score &amp; Assist'!$A$1:$G$2000,6,0)</f>
        <v>#N/A</v>
      </c>
      <c r="G506" s="5" t="e">
        <f t="shared" si="133"/>
        <v>#N/A</v>
      </c>
      <c r="H506" s="5" t="e">
        <f t="shared" si="145"/>
        <v>#N/A</v>
      </c>
      <c r="I506" s="5" t="e">
        <f>VLOOKUP(A506,'Score &amp; Assist'!$A$1:$G$2000,7,0)</f>
        <v>#N/A</v>
      </c>
      <c r="J506" s="5" t="e">
        <f>VLOOKUP(A506,'Yellow Card'!$C$1:$E$987,3,0)</f>
        <v>#N/A</v>
      </c>
      <c r="K506" s="5">
        <f>VLOOKUP(C506,'Team Clean Sheet'!$C$2:$F$21,4,0)</f>
        <v>0.1716867469879518</v>
      </c>
      <c r="L506" s="5">
        <f>VLOOKUP(C506,'Team Total Goals'!$D$2:$N$21,10,0)</f>
        <v>0.5376344086021505</v>
      </c>
      <c r="M506" s="5">
        <f>VLOOKUP(C506,'Team Total Goals'!$D$2:$N$21,11,0)</f>
        <v>0.11923373334801277</v>
      </c>
      <c r="N506" s="5" t="e">
        <f>VLOOKUP(A506,'Goalkeeper Saves'!$D$2:$N$15,10,0)</f>
        <v>#N/A</v>
      </c>
      <c r="O506" s="5" t="e">
        <f>VLOOKUP(A506,'Goalkeeper Saves'!$D$2:$N$15,11,0)</f>
        <v>#N/A</v>
      </c>
      <c r="P506" s="5">
        <f>IF(B506="DEF",IFERROR(VLOOKUP(A506,'Defensive Contribution - DEF'!A504:H1002,8,FALSE),'Defensive Contribution - DEF'!K$2),0)</f>
        <v>0</v>
      </c>
      <c r="Q506" s="5">
        <f>IF(B506="MID",IFERROR(VLOOKUP(A506,'Defensive Contribution - MID'!A$2:I$500,9,FALSE),'Defensive Contribution - MID'!L$2),0)</f>
        <v>0.3857500506789166</v>
      </c>
      <c r="R506" s="22">
        <f t="shared" si="146"/>
        <v>0</v>
      </c>
      <c r="S506" s="5">
        <f t="shared" si="134"/>
        <v>0</v>
      </c>
      <c r="T506" s="20">
        <f t="shared" si="135"/>
        <v>0</v>
      </c>
      <c r="U506" s="3">
        <f>VLOOKUP($C506,'Team Fixtures'!$A$2:$Q$21,2,FALSE)</f>
        <v>0.50125313283208017</v>
      </c>
      <c r="V506" s="3">
        <f>VLOOKUP($C506,'Team Fixtures'!$A$2:$Q$21,4,FALSE)</f>
        <v>0.89678055779750687</v>
      </c>
      <c r="W506" s="3">
        <f>VLOOKUP($C506,'Team Fixtures'!$A$2:$Q$21,5,FALSE)</f>
        <v>-0.3955274249654267</v>
      </c>
      <c r="X506" s="3" t="str">
        <f>VLOOKUP($C506,'Team Fixtures'!$A$2:$Q$21,6,FALSE)</f>
        <v>H</v>
      </c>
      <c r="Y506" s="25">
        <f t="shared" si="136"/>
        <v>0</v>
      </c>
      <c r="Z506" s="3">
        <f>VLOOKUP($C506,'Team Fixtures'!$A$2:$Q$21,2,FALSE)</f>
        <v>0.50125313283208017</v>
      </c>
      <c r="AA506" s="3">
        <f>VLOOKUP($C506,'Team Fixtures'!$A$2:$Q$21,8,FALSE)</f>
        <v>2.8011204481792715E-2</v>
      </c>
      <c r="AB506" s="3">
        <f>VLOOKUP($C506,'Team Fixtures'!$A$2:$Q$21,9,FALSE)</f>
        <v>0.47324192835028744</v>
      </c>
      <c r="AC506" s="3" t="str">
        <f>VLOOKUP($C506,'Team Fixtures'!$A$2:$Q$21,10,FALSE)</f>
        <v>A</v>
      </c>
      <c r="AD506" s="22">
        <f t="shared" si="147"/>
        <v>0</v>
      </c>
      <c r="AE506" s="5">
        <f t="shared" si="137"/>
        <v>0</v>
      </c>
      <c r="AF506" s="20">
        <f t="shared" si="138"/>
        <v>0</v>
      </c>
      <c r="AG506" s="3">
        <f>VLOOKUP($C506,'Team Fixtures'!$A$2:$Q$21,2,FALSE)</f>
        <v>0.50125313283208017</v>
      </c>
      <c r="AH506" s="3">
        <f>VLOOKUP($C506,'Team Fixtures'!$A$2:$Q$21,12,FALSE)</f>
        <v>4.5351473922902487E-2</v>
      </c>
      <c r="AI506" s="3">
        <f>VLOOKUP($C506,'Team Fixtures'!$A$2:$Q$21,13,FALSE)</f>
        <v>0.45590165890917767</v>
      </c>
      <c r="AJ506" s="3" t="str">
        <f>VLOOKUP($C506,'Team Fixtures'!$A$2:$Q$21,14,FALSE)</f>
        <v>A</v>
      </c>
      <c r="AK506" s="22">
        <f t="shared" si="148"/>
        <v>0</v>
      </c>
      <c r="AL506" s="5">
        <f t="shared" si="139"/>
        <v>0</v>
      </c>
      <c r="AM506" s="20">
        <f t="shared" si="140"/>
        <v>0</v>
      </c>
      <c r="AN506" s="3">
        <f>VLOOKUP($C506,'Team Fixtures'!$A$2:$Q$21,2,FALSE)</f>
        <v>0.50125313283208017</v>
      </c>
      <c r="AO506" s="3">
        <f>VLOOKUP($C506,'Team Fixtures'!$A$2:$Q$21,16,FALSE)</f>
        <v>9.5238095238095233E-2</v>
      </c>
      <c r="AP506" s="3">
        <f>VLOOKUP($C506,'Team Fixtures'!$A$2:$Q$21,17,FALSE)</f>
        <v>0.40601503759398494</v>
      </c>
      <c r="AQ506" s="3" t="str">
        <f>VLOOKUP($C506,'Team Fixtures'!$A$2:$V$21,18,FALSE)</f>
        <v>A</v>
      </c>
      <c r="AR506" s="22">
        <f t="shared" si="149"/>
        <v>0</v>
      </c>
      <c r="AS506" s="5">
        <f t="shared" si="141"/>
        <v>0</v>
      </c>
      <c r="AT506" s="20">
        <f t="shared" si="142"/>
        <v>0</v>
      </c>
      <c r="AU506" s="3">
        <f>VLOOKUP($C506,'Team Fixtures'!$A$2:$Q$21,2,FALSE)</f>
        <v>0.50125313283208017</v>
      </c>
      <c r="AV506" s="3">
        <f>VLOOKUP($C506,'Team Fixtures'!$A$2:$V$21,20,FALSE)</f>
        <v>0.88924458672357831</v>
      </c>
      <c r="AW506" s="3">
        <f>VLOOKUP($C506,'Team Fixtures'!$A$2:$V$21,21,FALSE)</f>
        <v>-0.38799145389149814</v>
      </c>
      <c r="AX506" s="3" t="str">
        <f>VLOOKUP($C506,'Team Fixtures'!$A$2:$V$21,22,FALSE)</f>
        <v>H</v>
      </c>
      <c r="AY506" s="22">
        <f t="shared" si="150"/>
        <v>0</v>
      </c>
      <c r="AZ506" s="5">
        <f t="shared" si="151"/>
        <v>0</v>
      </c>
      <c r="BA506" s="20">
        <f t="shared" si="143"/>
        <v>0</v>
      </c>
      <c r="BB506" s="15">
        <f t="shared" si="144"/>
        <v>0</v>
      </c>
    </row>
    <row r="507" spans="1:54" x14ac:dyDescent="0.25">
      <c r="A507" t="str">
        <f>'Players Full'!CU507</f>
        <v>Alexander Isak</v>
      </c>
      <c r="B507" t="str">
        <f>VLOOKUP(_xlfn.CONCAT('Players Full'!AK507,'Players Full'!BV507),'Players Summarised'!$A$1:$T$1000,20,0)</f>
        <v>FWD</v>
      </c>
      <c r="C507" t="str">
        <f>VLOOKUP('Players Full'!CF507,Teams!$A$1:$G$21,6,0)</f>
        <v>Newcastle</v>
      </c>
      <c r="D507">
        <f>'Players Full'!BD507/10</f>
        <v>10.5</v>
      </c>
      <c r="E507" s="10">
        <f>IFERROR(VLOOKUP($A507,'Starting Lineups'!$A$2:$C$510,3,FALSE),0)</f>
        <v>0</v>
      </c>
      <c r="F507" s="5" t="e">
        <f>VLOOKUP(A507,'Score &amp; Assist'!$A$1:$G$2000,6,0)</f>
        <v>#N/A</v>
      </c>
      <c r="G507" s="5" t="e">
        <f t="shared" si="133"/>
        <v>#N/A</v>
      </c>
      <c r="H507" s="5" t="e">
        <f t="shared" si="145"/>
        <v>#N/A</v>
      </c>
      <c r="I507" s="5" t="e">
        <f>VLOOKUP(A507,'Score &amp; Assist'!$A$1:$G$2000,7,0)</f>
        <v>#N/A</v>
      </c>
      <c r="J507" s="5" t="e">
        <f>VLOOKUP(A507,'Yellow Card'!$C$1:$E$987,3,0)</f>
        <v>#N/A</v>
      </c>
      <c r="K507" s="5">
        <f>VLOOKUP(C507,'Team Clean Sheet'!$C$2:$F$21,4,0)</f>
        <v>0.1716867469879518</v>
      </c>
      <c r="L507" s="5">
        <f>VLOOKUP(C507,'Team Total Goals'!$D$2:$N$21,10,0)</f>
        <v>0.5376344086021505</v>
      </c>
      <c r="M507" s="5">
        <f>VLOOKUP(C507,'Team Total Goals'!$D$2:$N$21,11,0)</f>
        <v>0.11923373334801277</v>
      </c>
      <c r="N507" s="5" t="e">
        <f>VLOOKUP(A507,'Goalkeeper Saves'!$D$2:$N$15,10,0)</f>
        <v>#N/A</v>
      </c>
      <c r="O507" s="5" t="e">
        <f>VLOOKUP(A507,'Goalkeeper Saves'!$D$2:$N$15,11,0)</f>
        <v>#N/A</v>
      </c>
      <c r="P507" s="5">
        <f>IF(B507="DEF",IFERROR(VLOOKUP(A507,'Defensive Contribution - DEF'!A505:H1003,8,FALSE),'Defensive Contribution - DEF'!K$2),0)</f>
        <v>0</v>
      </c>
      <c r="Q507" s="5">
        <f>IF(B507="MID",IFERROR(VLOOKUP(A507,'Defensive Contribution - MID'!A$2:I$500,9,FALSE),'Defensive Contribution - MID'!L$2),0)</f>
        <v>0</v>
      </c>
      <c r="R507" s="22">
        <f t="shared" si="146"/>
        <v>0</v>
      </c>
      <c r="S507" s="5">
        <f t="shared" si="134"/>
        <v>0</v>
      </c>
      <c r="T507" s="20">
        <f t="shared" si="135"/>
        <v>0</v>
      </c>
      <c r="U507" s="3">
        <f>VLOOKUP($C507,'Team Fixtures'!$A$2:$Q$21,2,FALSE)</f>
        <v>0.50125313283208017</v>
      </c>
      <c r="V507" s="3">
        <f>VLOOKUP($C507,'Team Fixtures'!$A$2:$Q$21,4,FALSE)</f>
        <v>0.89678055779750687</v>
      </c>
      <c r="W507" s="3">
        <f>VLOOKUP($C507,'Team Fixtures'!$A$2:$Q$21,5,FALSE)</f>
        <v>-0.3955274249654267</v>
      </c>
      <c r="X507" s="3" t="str">
        <f>VLOOKUP($C507,'Team Fixtures'!$A$2:$Q$21,6,FALSE)</f>
        <v>H</v>
      </c>
      <c r="Y507" s="25">
        <f t="shared" si="136"/>
        <v>0</v>
      </c>
      <c r="Z507" s="3">
        <f>VLOOKUP($C507,'Team Fixtures'!$A$2:$Q$21,2,FALSE)</f>
        <v>0.50125313283208017</v>
      </c>
      <c r="AA507" s="3">
        <f>VLOOKUP($C507,'Team Fixtures'!$A$2:$Q$21,8,FALSE)</f>
        <v>2.8011204481792715E-2</v>
      </c>
      <c r="AB507" s="3">
        <f>VLOOKUP($C507,'Team Fixtures'!$A$2:$Q$21,9,FALSE)</f>
        <v>0.47324192835028744</v>
      </c>
      <c r="AC507" s="3" t="str">
        <f>VLOOKUP($C507,'Team Fixtures'!$A$2:$Q$21,10,FALSE)</f>
        <v>A</v>
      </c>
      <c r="AD507" s="22">
        <f t="shared" si="147"/>
        <v>0</v>
      </c>
      <c r="AE507" s="5">
        <f t="shared" si="137"/>
        <v>0</v>
      </c>
      <c r="AF507" s="20">
        <f t="shared" si="138"/>
        <v>0</v>
      </c>
      <c r="AG507" s="3">
        <f>VLOOKUP($C507,'Team Fixtures'!$A$2:$Q$21,2,FALSE)</f>
        <v>0.50125313283208017</v>
      </c>
      <c r="AH507" s="3">
        <f>VLOOKUP($C507,'Team Fixtures'!$A$2:$Q$21,12,FALSE)</f>
        <v>4.5351473922902487E-2</v>
      </c>
      <c r="AI507" s="3">
        <f>VLOOKUP($C507,'Team Fixtures'!$A$2:$Q$21,13,FALSE)</f>
        <v>0.45590165890917767</v>
      </c>
      <c r="AJ507" s="3" t="str">
        <f>VLOOKUP($C507,'Team Fixtures'!$A$2:$Q$21,14,FALSE)</f>
        <v>A</v>
      </c>
      <c r="AK507" s="22">
        <f t="shared" si="148"/>
        <v>0</v>
      </c>
      <c r="AL507" s="5">
        <f t="shared" si="139"/>
        <v>0</v>
      </c>
      <c r="AM507" s="20">
        <f t="shared" si="140"/>
        <v>0</v>
      </c>
      <c r="AN507" s="3">
        <f>VLOOKUP($C507,'Team Fixtures'!$A$2:$Q$21,2,FALSE)</f>
        <v>0.50125313283208017</v>
      </c>
      <c r="AO507" s="3">
        <f>VLOOKUP($C507,'Team Fixtures'!$A$2:$Q$21,16,FALSE)</f>
        <v>9.5238095238095233E-2</v>
      </c>
      <c r="AP507" s="3">
        <f>VLOOKUP($C507,'Team Fixtures'!$A$2:$Q$21,17,FALSE)</f>
        <v>0.40601503759398494</v>
      </c>
      <c r="AQ507" s="3" t="str">
        <f>VLOOKUP($C507,'Team Fixtures'!$A$2:$V$21,18,FALSE)</f>
        <v>A</v>
      </c>
      <c r="AR507" s="22">
        <f t="shared" si="149"/>
        <v>0</v>
      </c>
      <c r="AS507" s="5">
        <f t="shared" si="141"/>
        <v>0</v>
      </c>
      <c r="AT507" s="20">
        <f t="shared" si="142"/>
        <v>0</v>
      </c>
      <c r="AU507" s="3">
        <f>VLOOKUP($C507,'Team Fixtures'!$A$2:$Q$21,2,FALSE)</f>
        <v>0.50125313283208017</v>
      </c>
      <c r="AV507" s="3">
        <f>VLOOKUP($C507,'Team Fixtures'!$A$2:$V$21,20,FALSE)</f>
        <v>0.88924458672357831</v>
      </c>
      <c r="AW507" s="3">
        <f>VLOOKUP($C507,'Team Fixtures'!$A$2:$V$21,21,FALSE)</f>
        <v>-0.38799145389149814</v>
      </c>
      <c r="AX507" s="3" t="str">
        <f>VLOOKUP($C507,'Team Fixtures'!$A$2:$V$21,22,FALSE)</f>
        <v>H</v>
      </c>
      <c r="AY507" s="22">
        <f t="shared" si="150"/>
        <v>0</v>
      </c>
      <c r="AZ507" s="5">
        <f t="shared" si="151"/>
        <v>0</v>
      </c>
      <c r="BA507" s="20">
        <f t="shared" si="143"/>
        <v>0</v>
      </c>
      <c r="BB507" s="15">
        <f t="shared" si="144"/>
        <v>0</v>
      </c>
    </row>
    <row r="508" spans="1:54" x14ac:dyDescent="0.25">
      <c r="A508" t="str">
        <f>'Players Full'!CU508</f>
        <v>William Osula</v>
      </c>
      <c r="B508" t="str">
        <f>VLOOKUP(_xlfn.CONCAT('Players Full'!AK508,'Players Full'!BV508),'Players Summarised'!$A$1:$T$1000,20,0)</f>
        <v>FWD</v>
      </c>
      <c r="C508" t="str">
        <f>VLOOKUP('Players Full'!CF508,Teams!$A$1:$G$21,6,0)</f>
        <v>Newcastle</v>
      </c>
      <c r="D508">
        <f>'Players Full'!BD508/10</f>
        <v>5.5</v>
      </c>
      <c r="E508" s="10">
        <f>IFERROR(VLOOKUP($A508,'Starting Lineups'!$A$2:$C$510,3,FALSE),0)</f>
        <v>0</v>
      </c>
      <c r="F508" s="5">
        <f>VLOOKUP(A508,'Score &amp; Assist'!$A$1:$G$2000,6,0)</f>
        <v>0.27210884353741494</v>
      </c>
      <c r="G508" s="5">
        <f t="shared" si="133"/>
        <v>0.01</v>
      </c>
      <c r="H508" s="5">
        <f t="shared" si="145"/>
        <v>0</v>
      </c>
      <c r="I508" s="5">
        <f>VLOOKUP(A508,'Score &amp; Assist'!$A$1:$G$2000,7,0)</f>
        <v>9.5238095238095233E-2</v>
      </c>
      <c r="J508" s="5">
        <f>VLOOKUP(A508,'Yellow Card'!$C$1:$E$987,3,0)</f>
        <v>0.25396825396825395</v>
      </c>
      <c r="K508" s="5">
        <f>VLOOKUP(C508,'Team Clean Sheet'!$C$2:$F$21,4,0)</f>
        <v>0.1716867469879518</v>
      </c>
      <c r="L508" s="5">
        <f>VLOOKUP(C508,'Team Total Goals'!$D$2:$N$21,10,0)</f>
        <v>0.5376344086021505</v>
      </c>
      <c r="M508" s="5">
        <f>VLOOKUP(C508,'Team Total Goals'!$D$2:$N$21,11,0)</f>
        <v>0.11923373334801277</v>
      </c>
      <c r="N508" s="5" t="e">
        <f>VLOOKUP(A508,'Goalkeeper Saves'!$D$2:$N$15,10,0)</f>
        <v>#N/A</v>
      </c>
      <c r="O508" s="5" t="e">
        <f>VLOOKUP(A508,'Goalkeeper Saves'!$D$2:$N$15,11,0)</f>
        <v>#N/A</v>
      </c>
      <c r="P508" s="5">
        <f>IF(B508="DEF",IFERROR(VLOOKUP(A508,'Defensive Contribution - DEF'!A506:H1004,8,FALSE),'Defensive Contribution - DEF'!K$2),0)</f>
        <v>0</v>
      </c>
      <c r="Q508" s="5">
        <f>IF(B508="MID",IFERROR(VLOOKUP(A508,'Defensive Contribution - MID'!A$2:I$500,9,FALSE),'Defensive Contribution - MID'!L$2),0)</f>
        <v>0</v>
      </c>
      <c r="R508" s="22">
        <f t="shared" si="146"/>
        <v>0</v>
      </c>
      <c r="S508" s="5">
        <f t="shared" si="134"/>
        <v>0</v>
      </c>
      <c r="T508" s="20">
        <f t="shared" si="135"/>
        <v>0</v>
      </c>
      <c r="U508" s="3">
        <f>VLOOKUP($C508,'Team Fixtures'!$A$2:$Q$21,2,FALSE)</f>
        <v>0.50125313283208017</v>
      </c>
      <c r="V508" s="3">
        <f>VLOOKUP($C508,'Team Fixtures'!$A$2:$Q$21,4,FALSE)</f>
        <v>0.89678055779750687</v>
      </c>
      <c r="W508" s="3">
        <f>VLOOKUP($C508,'Team Fixtures'!$A$2:$Q$21,5,FALSE)</f>
        <v>-0.3955274249654267</v>
      </c>
      <c r="X508" s="3" t="str">
        <f>VLOOKUP($C508,'Team Fixtures'!$A$2:$Q$21,6,FALSE)</f>
        <v>H</v>
      </c>
      <c r="Y508" s="25">
        <f t="shared" si="136"/>
        <v>0</v>
      </c>
      <c r="Z508" s="3">
        <f>VLOOKUP($C508,'Team Fixtures'!$A$2:$Q$21,2,FALSE)</f>
        <v>0.50125313283208017</v>
      </c>
      <c r="AA508" s="3">
        <f>VLOOKUP($C508,'Team Fixtures'!$A$2:$Q$21,8,FALSE)</f>
        <v>2.8011204481792715E-2</v>
      </c>
      <c r="AB508" s="3">
        <f>VLOOKUP($C508,'Team Fixtures'!$A$2:$Q$21,9,FALSE)</f>
        <v>0.47324192835028744</v>
      </c>
      <c r="AC508" s="3" t="str">
        <f>VLOOKUP($C508,'Team Fixtures'!$A$2:$Q$21,10,FALSE)</f>
        <v>A</v>
      </c>
      <c r="AD508" s="22">
        <f t="shared" si="147"/>
        <v>0</v>
      </c>
      <c r="AE508" s="5">
        <f t="shared" si="137"/>
        <v>0</v>
      </c>
      <c r="AF508" s="20">
        <f t="shared" si="138"/>
        <v>0</v>
      </c>
      <c r="AG508" s="3">
        <f>VLOOKUP($C508,'Team Fixtures'!$A$2:$Q$21,2,FALSE)</f>
        <v>0.50125313283208017</v>
      </c>
      <c r="AH508" s="3">
        <f>VLOOKUP($C508,'Team Fixtures'!$A$2:$Q$21,12,FALSE)</f>
        <v>4.5351473922902487E-2</v>
      </c>
      <c r="AI508" s="3">
        <f>VLOOKUP($C508,'Team Fixtures'!$A$2:$Q$21,13,FALSE)</f>
        <v>0.45590165890917767</v>
      </c>
      <c r="AJ508" s="3" t="str">
        <f>VLOOKUP($C508,'Team Fixtures'!$A$2:$Q$21,14,FALSE)</f>
        <v>A</v>
      </c>
      <c r="AK508" s="22">
        <f t="shared" si="148"/>
        <v>0</v>
      </c>
      <c r="AL508" s="5">
        <f t="shared" si="139"/>
        <v>0</v>
      </c>
      <c r="AM508" s="20">
        <f t="shared" si="140"/>
        <v>0</v>
      </c>
      <c r="AN508" s="3">
        <f>VLOOKUP($C508,'Team Fixtures'!$A$2:$Q$21,2,FALSE)</f>
        <v>0.50125313283208017</v>
      </c>
      <c r="AO508" s="3">
        <f>VLOOKUP($C508,'Team Fixtures'!$A$2:$Q$21,16,FALSE)</f>
        <v>9.5238095238095233E-2</v>
      </c>
      <c r="AP508" s="3">
        <f>VLOOKUP($C508,'Team Fixtures'!$A$2:$Q$21,17,FALSE)</f>
        <v>0.40601503759398494</v>
      </c>
      <c r="AQ508" s="3" t="str">
        <f>VLOOKUP($C508,'Team Fixtures'!$A$2:$V$21,18,FALSE)</f>
        <v>A</v>
      </c>
      <c r="AR508" s="22">
        <f t="shared" si="149"/>
        <v>0</v>
      </c>
      <c r="AS508" s="5">
        <f t="shared" si="141"/>
        <v>0</v>
      </c>
      <c r="AT508" s="20">
        <f t="shared" si="142"/>
        <v>0</v>
      </c>
      <c r="AU508" s="3">
        <f>VLOOKUP($C508,'Team Fixtures'!$A$2:$Q$21,2,FALSE)</f>
        <v>0.50125313283208017</v>
      </c>
      <c r="AV508" s="3">
        <f>VLOOKUP($C508,'Team Fixtures'!$A$2:$V$21,20,FALSE)</f>
        <v>0.88924458672357831</v>
      </c>
      <c r="AW508" s="3">
        <f>VLOOKUP($C508,'Team Fixtures'!$A$2:$V$21,21,FALSE)</f>
        <v>-0.38799145389149814</v>
      </c>
      <c r="AX508" s="3" t="str">
        <f>VLOOKUP($C508,'Team Fixtures'!$A$2:$V$21,22,FALSE)</f>
        <v>H</v>
      </c>
      <c r="AY508" s="22">
        <f t="shared" si="150"/>
        <v>0</v>
      </c>
      <c r="AZ508" s="5">
        <f t="shared" si="151"/>
        <v>0</v>
      </c>
      <c r="BA508" s="20">
        <f t="shared" si="143"/>
        <v>0</v>
      </c>
      <c r="BB508" s="15">
        <f t="shared" si="144"/>
        <v>0</v>
      </c>
    </row>
    <row r="509" spans="1:54" x14ac:dyDescent="0.25">
      <c r="A509" t="str">
        <f>'Players Full'!CU509</f>
        <v>Sean Neave</v>
      </c>
      <c r="B509" t="str">
        <f>VLOOKUP(_xlfn.CONCAT('Players Full'!AK509,'Players Full'!BV509),'Players Summarised'!$A$1:$T$1000,20,0)</f>
        <v>FWD</v>
      </c>
      <c r="C509" t="str">
        <f>VLOOKUP('Players Full'!CF509,Teams!$A$1:$G$21,6,0)</f>
        <v>Newcastle</v>
      </c>
      <c r="D509">
        <f>'Players Full'!BD509/10</f>
        <v>4.5</v>
      </c>
      <c r="E509" s="10">
        <f>IFERROR(VLOOKUP($A509,'Starting Lineups'!$A$2:$C$510,3,FALSE),0)</f>
        <v>0</v>
      </c>
      <c r="F509" s="5">
        <f>VLOOKUP(A509,'Score &amp; Assist'!$A$1:$G$2000,6,0)</f>
        <v>0.28011204481792717</v>
      </c>
      <c r="G509" s="5">
        <f t="shared" si="133"/>
        <v>0.01</v>
      </c>
      <c r="H509" s="5">
        <f t="shared" si="145"/>
        <v>0</v>
      </c>
      <c r="I509" s="5">
        <f>VLOOKUP(A509,'Score &amp; Assist'!$A$1:$G$2000,7,0)</f>
        <v>7.3260073260073263E-2</v>
      </c>
      <c r="J509" s="5">
        <f>VLOOKUP(A509,'Yellow Card'!$C$1:$E$987,3,0)</f>
        <v>0.20050125313283207</v>
      </c>
      <c r="K509" s="5">
        <f>VLOOKUP(C509,'Team Clean Sheet'!$C$2:$F$21,4,0)</f>
        <v>0.1716867469879518</v>
      </c>
      <c r="L509" s="5">
        <f>VLOOKUP(C509,'Team Total Goals'!$D$2:$N$21,10,0)</f>
        <v>0.5376344086021505</v>
      </c>
      <c r="M509" s="5">
        <f>VLOOKUP(C509,'Team Total Goals'!$D$2:$N$21,11,0)</f>
        <v>0.11923373334801277</v>
      </c>
      <c r="N509" s="5" t="e">
        <f>VLOOKUP(A509,'Goalkeeper Saves'!$D$2:$N$15,10,0)</f>
        <v>#N/A</v>
      </c>
      <c r="O509" s="5" t="e">
        <f>VLOOKUP(A509,'Goalkeeper Saves'!$D$2:$N$15,11,0)</f>
        <v>#N/A</v>
      </c>
      <c r="P509" s="5">
        <f>IF(B509="DEF",IFERROR(VLOOKUP(A509,'Defensive Contribution - DEF'!A507:H1005,8,FALSE),'Defensive Contribution - DEF'!K$2),0)</f>
        <v>0</v>
      </c>
      <c r="Q509" s="5">
        <f>IF(B509="MID",IFERROR(VLOOKUP(A509,'Defensive Contribution - MID'!A$2:I$500,9,FALSE),'Defensive Contribution - MID'!L$2),0)</f>
        <v>0</v>
      </c>
      <c r="R509" s="22">
        <f t="shared" si="146"/>
        <v>0</v>
      </c>
      <c r="S509" s="5">
        <f t="shared" si="134"/>
        <v>0</v>
      </c>
      <c r="T509" s="20">
        <f t="shared" si="135"/>
        <v>0</v>
      </c>
      <c r="U509" s="3">
        <f>VLOOKUP($C509,'Team Fixtures'!$A$2:$Q$21,2,FALSE)</f>
        <v>0.50125313283208017</v>
      </c>
      <c r="V509" s="3">
        <f>VLOOKUP($C509,'Team Fixtures'!$A$2:$Q$21,4,FALSE)</f>
        <v>0.89678055779750687</v>
      </c>
      <c r="W509" s="3">
        <f>VLOOKUP($C509,'Team Fixtures'!$A$2:$Q$21,5,FALSE)</f>
        <v>-0.3955274249654267</v>
      </c>
      <c r="X509" s="3" t="str">
        <f>VLOOKUP($C509,'Team Fixtures'!$A$2:$Q$21,6,FALSE)</f>
        <v>H</v>
      </c>
      <c r="Y509" s="25">
        <f t="shared" si="136"/>
        <v>0</v>
      </c>
      <c r="Z509" s="3">
        <f>VLOOKUP($C509,'Team Fixtures'!$A$2:$Q$21,2,FALSE)</f>
        <v>0.50125313283208017</v>
      </c>
      <c r="AA509" s="3">
        <f>VLOOKUP($C509,'Team Fixtures'!$A$2:$Q$21,8,FALSE)</f>
        <v>2.8011204481792715E-2</v>
      </c>
      <c r="AB509" s="3">
        <f>VLOOKUP($C509,'Team Fixtures'!$A$2:$Q$21,9,FALSE)</f>
        <v>0.47324192835028744</v>
      </c>
      <c r="AC509" s="3" t="str">
        <f>VLOOKUP($C509,'Team Fixtures'!$A$2:$Q$21,10,FALSE)</f>
        <v>A</v>
      </c>
      <c r="AD509" s="22">
        <f t="shared" si="147"/>
        <v>0</v>
      </c>
      <c r="AE509" s="5">
        <f t="shared" si="137"/>
        <v>0</v>
      </c>
      <c r="AF509" s="20">
        <f t="shared" si="138"/>
        <v>0</v>
      </c>
      <c r="AG509" s="3">
        <f>VLOOKUP($C509,'Team Fixtures'!$A$2:$Q$21,2,FALSE)</f>
        <v>0.50125313283208017</v>
      </c>
      <c r="AH509" s="3">
        <f>VLOOKUP($C509,'Team Fixtures'!$A$2:$Q$21,12,FALSE)</f>
        <v>4.5351473922902487E-2</v>
      </c>
      <c r="AI509" s="3">
        <f>VLOOKUP($C509,'Team Fixtures'!$A$2:$Q$21,13,FALSE)</f>
        <v>0.45590165890917767</v>
      </c>
      <c r="AJ509" s="3" t="str">
        <f>VLOOKUP($C509,'Team Fixtures'!$A$2:$Q$21,14,FALSE)</f>
        <v>A</v>
      </c>
      <c r="AK509" s="22">
        <f t="shared" si="148"/>
        <v>0</v>
      </c>
      <c r="AL509" s="5">
        <f t="shared" si="139"/>
        <v>0</v>
      </c>
      <c r="AM509" s="20">
        <f t="shared" si="140"/>
        <v>0</v>
      </c>
      <c r="AN509" s="3">
        <f>VLOOKUP($C509,'Team Fixtures'!$A$2:$Q$21,2,FALSE)</f>
        <v>0.50125313283208017</v>
      </c>
      <c r="AO509" s="3">
        <f>VLOOKUP($C509,'Team Fixtures'!$A$2:$Q$21,16,FALSE)</f>
        <v>9.5238095238095233E-2</v>
      </c>
      <c r="AP509" s="3">
        <f>VLOOKUP($C509,'Team Fixtures'!$A$2:$Q$21,17,FALSE)</f>
        <v>0.40601503759398494</v>
      </c>
      <c r="AQ509" s="3" t="str">
        <f>VLOOKUP($C509,'Team Fixtures'!$A$2:$V$21,18,FALSE)</f>
        <v>A</v>
      </c>
      <c r="AR509" s="22">
        <f t="shared" si="149"/>
        <v>0</v>
      </c>
      <c r="AS509" s="5">
        <f t="shared" si="141"/>
        <v>0</v>
      </c>
      <c r="AT509" s="20">
        <f t="shared" si="142"/>
        <v>0</v>
      </c>
      <c r="AU509" s="3">
        <f>VLOOKUP($C509,'Team Fixtures'!$A$2:$Q$21,2,FALSE)</f>
        <v>0.50125313283208017</v>
      </c>
      <c r="AV509" s="3">
        <f>VLOOKUP($C509,'Team Fixtures'!$A$2:$V$21,20,FALSE)</f>
        <v>0.88924458672357831</v>
      </c>
      <c r="AW509" s="3">
        <f>VLOOKUP($C509,'Team Fixtures'!$A$2:$V$21,21,FALSE)</f>
        <v>-0.38799145389149814</v>
      </c>
      <c r="AX509" s="3" t="str">
        <f>VLOOKUP($C509,'Team Fixtures'!$A$2:$V$21,22,FALSE)</f>
        <v>H</v>
      </c>
      <c r="AY509" s="22">
        <f t="shared" si="150"/>
        <v>0</v>
      </c>
      <c r="AZ509" s="5">
        <f t="shared" si="151"/>
        <v>0</v>
      </c>
      <c r="BA509" s="20">
        <f t="shared" si="143"/>
        <v>0</v>
      </c>
      <c r="BB509" s="15">
        <f t="shared" si="144"/>
        <v>0</v>
      </c>
    </row>
    <row r="510" spans="1:54" x14ac:dyDescent="0.25">
      <c r="A510" t="str">
        <f>'Players Full'!CU510</f>
        <v>Matz Sels</v>
      </c>
      <c r="B510" t="str">
        <f>VLOOKUP(_xlfn.CONCAT('Players Full'!AK510,'Players Full'!BV510),'Players Summarised'!$A$1:$T$1000,20,0)</f>
        <v>GK</v>
      </c>
      <c r="C510" t="str">
        <f>VLOOKUP('Players Full'!CF510,Teams!$A$1:$G$21,6,0)</f>
        <v>Nott'm Forest</v>
      </c>
      <c r="D510">
        <f>'Players Full'!BD510/10</f>
        <v>5</v>
      </c>
      <c r="E510" s="10">
        <f>IFERROR(VLOOKUP($A510,'Starting Lineups'!$A$2:$C$510,3,FALSE),0)</f>
        <v>1</v>
      </c>
      <c r="F510" s="5" t="e">
        <f>VLOOKUP(A510,'Score &amp; Assist'!$A$1:$G$2000,6,0)</f>
        <v>#N/A</v>
      </c>
      <c r="G510" s="5" t="e">
        <f t="shared" si="133"/>
        <v>#N/A</v>
      </c>
      <c r="H510" s="5" t="e">
        <f t="shared" si="145"/>
        <v>#N/A</v>
      </c>
      <c r="I510" s="5" t="e">
        <f>VLOOKUP(A510,'Score &amp; Assist'!$A$1:$G$2000,7,0)</f>
        <v>#N/A</v>
      </c>
      <c r="J510" s="5">
        <f>VLOOKUP(A510,'Yellow Card'!$C$1:$E$987,3,0)</f>
        <v>0.14652014652014653</v>
      </c>
      <c r="K510" s="5" t="e">
        <f>VLOOKUP(C510,'Team Clean Sheet'!$C$2:$F$21,4,0)</f>
        <v>#N/A</v>
      </c>
      <c r="L510" s="5" t="e">
        <f>VLOOKUP(C510,'Team Total Goals'!$D$2:$N$21,10,0)</f>
        <v>#N/A</v>
      </c>
      <c r="M510" s="5" t="e">
        <f>VLOOKUP(C510,'Team Total Goals'!$D$2:$N$21,11,0)</f>
        <v>#N/A</v>
      </c>
      <c r="N510" s="5">
        <f>VLOOKUP(A510,'Goalkeeper Saves'!$D$2:$N$15,10,0)</f>
        <v>0.66137566137566128</v>
      </c>
      <c r="O510" s="5">
        <f>VLOOKUP(A510,'Goalkeeper Saves'!$D$2:$N$15,11,0)</f>
        <v>0.13605442176870747</v>
      </c>
      <c r="P510" s="5">
        <f>IF(B510="DEF",IFERROR(VLOOKUP(A510,'Defensive Contribution - DEF'!A508:H1006,8,FALSE),'Defensive Contribution - DEF'!K$2),0)</f>
        <v>0</v>
      </c>
      <c r="Q510" s="5">
        <f>IF(B510="MID",IFERROR(VLOOKUP(A510,'Defensive Contribution - MID'!A$2:I$500,9,FALSE),'Defensive Contribution - MID'!L$2),0)</f>
        <v>0</v>
      </c>
      <c r="R510" s="22">
        <f t="shared" si="146"/>
        <v>2.6509099366242226</v>
      </c>
      <c r="S510" s="5">
        <f t="shared" si="134"/>
        <v>4.1315703529274966E-2</v>
      </c>
      <c r="T510" s="20">
        <f t="shared" si="135"/>
        <v>2.7335413436827727</v>
      </c>
      <c r="U510" s="3">
        <f>VLOOKUP($C510,'Team Fixtures'!$A$2:$Q$21,2,FALSE)</f>
        <v>0.10582010582010581</v>
      </c>
      <c r="V510" s="3">
        <f>VLOOKUP($C510,'Team Fixtures'!$A$2:$Q$21,4,FALSE)</f>
        <v>0.10582010582010581</v>
      </c>
      <c r="W510" s="3">
        <f>VLOOKUP($C510,'Team Fixtures'!$A$2:$Q$21,5,FALSE)</f>
        <v>0</v>
      </c>
      <c r="X510" s="3" t="str">
        <f>VLOOKUP($C510,'Team Fixtures'!$A$2:$Q$21,6,FALSE)</f>
        <v>A</v>
      </c>
      <c r="Y510" s="25">
        <f t="shared" si="136"/>
        <v>0.90591873130287115</v>
      </c>
      <c r="Z510" s="3">
        <f>VLOOKUP($C510,'Team Fixtures'!$A$2:$Q$21,2,FALSE)</f>
        <v>0.10582010582010581</v>
      </c>
      <c r="AA510" s="3">
        <f>VLOOKUP($C510,'Team Fixtures'!$A$2:$Q$21,8,FALSE)</f>
        <v>6.3492063492063489E-2</v>
      </c>
      <c r="AB510" s="3">
        <f>VLOOKUP($C510,'Team Fixtures'!$A$2:$Q$21,9,FALSE)</f>
        <v>4.2328042328042326E-2</v>
      </c>
      <c r="AC510" s="3" t="str">
        <f>VLOOKUP($C510,'Team Fixtures'!$A$2:$Q$21,10,FALSE)</f>
        <v>H</v>
      </c>
      <c r="AD510" s="22">
        <f t="shared" si="147"/>
        <v>3.0763610081013346</v>
      </c>
      <c r="AE510" s="5">
        <f t="shared" si="137"/>
        <v>5.1323163632559593E-2</v>
      </c>
      <c r="AF510" s="20">
        <f t="shared" si="138"/>
        <v>3.1790073353664536</v>
      </c>
      <c r="AG510" s="3">
        <f>VLOOKUP($C510,'Team Fixtures'!$A$2:$Q$21,2,FALSE)</f>
        <v>0.10582010582010581</v>
      </c>
      <c r="AH510" s="3">
        <f>VLOOKUP($C510,'Team Fixtures'!$A$2:$Q$21,12,FALSE)</f>
        <v>0.88924458672357831</v>
      </c>
      <c r="AI510" s="3">
        <f>VLOOKUP($C510,'Team Fixtures'!$A$2:$Q$21,13,FALSE)</f>
        <v>-0.7834244809034725</v>
      </c>
      <c r="AJ510" s="3" t="str">
        <f>VLOOKUP($C510,'Team Fixtures'!$A$2:$Q$21,14,FALSE)</f>
        <v>H</v>
      </c>
      <c r="AK510" s="22">
        <f t="shared" si="148"/>
        <v>3.065140037928094</v>
      </c>
      <c r="AL510" s="5">
        <f t="shared" si="139"/>
        <v>5.1059223972144629E-2</v>
      </c>
      <c r="AM510" s="20">
        <f t="shared" si="140"/>
        <v>3.1672584858723831</v>
      </c>
      <c r="AN510" s="3">
        <f>VLOOKUP($C510,'Team Fixtures'!$A$2:$Q$21,2,FALSE)</f>
        <v>0.10582010582010581</v>
      </c>
      <c r="AO510" s="3">
        <f>VLOOKUP($C510,'Team Fixtures'!$A$2:$Q$21,16,FALSE)</f>
        <v>1.4214641080312722E-2</v>
      </c>
      <c r="AP510" s="3">
        <f>VLOOKUP($C510,'Team Fixtures'!$A$2:$Q$21,17,FALSE)</f>
        <v>9.1605464739793085E-2</v>
      </c>
      <c r="AQ510" s="3" t="str">
        <f>VLOOKUP($C510,'Team Fixtures'!$A$2:$V$21,18,FALSE)</f>
        <v>A</v>
      </c>
      <c r="AR510" s="22">
        <f t="shared" si="149"/>
        <v>2.6521547432201853</v>
      </c>
      <c r="AS510" s="5">
        <f t="shared" si="141"/>
        <v>4.1344983870025206E-2</v>
      </c>
      <c r="AT510" s="20">
        <f t="shared" si="142"/>
        <v>2.7348447109602358</v>
      </c>
      <c r="AU510" s="3">
        <f>VLOOKUP($C510,'Team Fixtures'!$A$2:$Q$21,2,FALSE)</f>
        <v>0.10582010582010581</v>
      </c>
      <c r="AV510" s="3">
        <f>VLOOKUP($C510,'Team Fixtures'!$A$2:$V$21,20,FALSE)</f>
        <v>1.8674136321195144E-2</v>
      </c>
      <c r="AW510" s="3">
        <f>VLOOKUP($C510,'Team Fixtures'!$A$2:$V$21,21,FALSE)</f>
        <v>8.7145969498910666E-2</v>
      </c>
      <c r="AX510" s="3" t="str">
        <f>VLOOKUP($C510,'Team Fixtures'!$A$2:$V$21,22,FALSE)</f>
        <v>H</v>
      </c>
      <c r="AY510" s="22">
        <f t="shared" si="150"/>
        <v>3.0769700290971684</v>
      </c>
      <c r="AZ510" s="5">
        <f t="shared" si="151"/>
        <v>5.1337489024423602E-2</v>
      </c>
      <c r="BA510" s="20">
        <f t="shared" si="143"/>
        <v>3.1796450071460156</v>
      </c>
      <c r="BB510" s="15">
        <f t="shared" si="144"/>
        <v>10.428801112741462</v>
      </c>
    </row>
    <row r="511" spans="1:54" x14ac:dyDescent="0.25">
      <c r="A511" t="str">
        <f>'Players Full'!CU511</f>
        <v>Carlos Miguel dos Santos Pereira</v>
      </c>
      <c r="B511" t="str">
        <f>VLOOKUP(_xlfn.CONCAT('Players Full'!AK511,'Players Full'!BV511),'Players Summarised'!$A$1:$T$1000,20,0)</f>
        <v>GK</v>
      </c>
      <c r="C511" t="str">
        <f>VLOOKUP('Players Full'!CF511,Teams!$A$1:$G$21,6,0)</f>
        <v>Nott'm Forest</v>
      </c>
      <c r="D511">
        <f>'Players Full'!BD511/10</f>
        <v>4</v>
      </c>
      <c r="E511" s="10">
        <f>IFERROR(VLOOKUP($A511,'Starting Lineups'!$A$2:$C$510,3,FALSE),0)</f>
        <v>0</v>
      </c>
      <c r="F511" s="5" t="e">
        <f>VLOOKUP(A511,'Score &amp; Assist'!$A$1:$G$2000,6,0)</f>
        <v>#N/A</v>
      </c>
      <c r="G511" s="5" t="e">
        <f t="shared" si="133"/>
        <v>#N/A</v>
      </c>
      <c r="H511" s="5" t="e">
        <f t="shared" si="145"/>
        <v>#N/A</v>
      </c>
      <c r="I511" s="5" t="e">
        <f>VLOOKUP(A511,'Score &amp; Assist'!$A$1:$G$2000,7,0)</f>
        <v>#N/A</v>
      </c>
      <c r="J511" s="5" t="e">
        <f>VLOOKUP(A511,'Yellow Card'!$C$1:$E$987,3,0)</f>
        <v>#N/A</v>
      </c>
      <c r="K511" s="5" t="e">
        <f>VLOOKUP(C511,'Team Clean Sheet'!$C$2:$F$21,4,0)</f>
        <v>#N/A</v>
      </c>
      <c r="L511" s="5" t="e">
        <f>VLOOKUP(C511,'Team Total Goals'!$D$2:$N$21,10,0)</f>
        <v>#N/A</v>
      </c>
      <c r="M511" s="5" t="e">
        <f>VLOOKUP(C511,'Team Total Goals'!$D$2:$N$21,11,0)</f>
        <v>#N/A</v>
      </c>
      <c r="N511" s="5" t="e">
        <f>VLOOKUP(A511,'Goalkeeper Saves'!$D$2:$N$15,10,0)</f>
        <v>#N/A</v>
      </c>
      <c r="O511" s="5" t="e">
        <f>VLOOKUP(A511,'Goalkeeper Saves'!$D$2:$N$15,11,0)</f>
        <v>#N/A</v>
      </c>
      <c r="P511" s="5">
        <f>IF(B511="DEF",IFERROR(VLOOKUP(A511,'Defensive Contribution - DEF'!A509:H1007,8,FALSE),'Defensive Contribution - DEF'!K$2),0)</f>
        <v>0</v>
      </c>
      <c r="Q511" s="5">
        <f>IF(B511="MID",IFERROR(VLOOKUP(A511,'Defensive Contribution - MID'!A$2:I$500,9,FALSE),'Defensive Contribution - MID'!L$2),0)</f>
        <v>0</v>
      </c>
      <c r="R511" s="22">
        <f t="shared" si="146"/>
        <v>0</v>
      </c>
      <c r="S511" s="5">
        <f t="shared" si="134"/>
        <v>0</v>
      </c>
      <c r="T511" s="20">
        <f t="shared" si="135"/>
        <v>0</v>
      </c>
      <c r="U511" s="3">
        <f>VLOOKUP($C511,'Team Fixtures'!$A$2:$Q$21,2,FALSE)</f>
        <v>0.10582010582010581</v>
      </c>
      <c r="V511" s="3">
        <f>VLOOKUP($C511,'Team Fixtures'!$A$2:$Q$21,4,FALSE)</f>
        <v>0.10582010582010581</v>
      </c>
      <c r="W511" s="3">
        <f>VLOOKUP($C511,'Team Fixtures'!$A$2:$Q$21,5,FALSE)</f>
        <v>0</v>
      </c>
      <c r="X511" s="3" t="str">
        <f>VLOOKUP($C511,'Team Fixtures'!$A$2:$Q$21,6,FALSE)</f>
        <v>A</v>
      </c>
      <c r="Y511" s="25">
        <f t="shared" si="136"/>
        <v>0</v>
      </c>
      <c r="Z511" s="3">
        <f>VLOOKUP($C511,'Team Fixtures'!$A$2:$Q$21,2,FALSE)</f>
        <v>0.10582010582010581</v>
      </c>
      <c r="AA511" s="3">
        <f>VLOOKUP($C511,'Team Fixtures'!$A$2:$Q$21,8,FALSE)</f>
        <v>6.3492063492063489E-2</v>
      </c>
      <c r="AB511" s="3">
        <f>VLOOKUP($C511,'Team Fixtures'!$A$2:$Q$21,9,FALSE)</f>
        <v>4.2328042328042326E-2</v>
      </c>
      <c r="AC511" s="3" t="str">
        <f>VLOOKUP($C511,'Team Fixtures'!$A$2:$Q$21,10,FALSE)</f>
        <v>H</v>
      </c>
      <c r="AD511" s="22">
        <f t="shared" si="147"/>
        <v>0</v>
      </c>
      <c r="AE511" s="5">
        <f t="shared" si="137"/>
        <v>0</v>
      </c>
      <c r="AF511" s="20">
        <f t="shared" si="138"/>
        <v>0</v>
      </c>
      <c r="AG511" s="3">
        <f>VLOOKUP($C511,'Team Fixtures'!$A$2:$Q$21,2,FALSE)</f>
        <v>0.10582010582010581</v>
      </c>
      <c r="AH511" s="3">
        <f>VLOOKUP($C511,'Team Fixtures'!$A$2:$Q$21,12,FALSE)</f>
        <v>0.88924458672357831</v>
      </c>
      <c r="AI511" s="3">
        <f>VLOOKUP($C511,'Team Fixtures'!$A$2:$Q$21,13,FALSE)</f>
        <v>-0.7834244809034725</v>
      </c>
      <c r="AJ511" s="3" t="str">
        <f>VLOOKUP($C511,'Team Fixtures'!$A$2:$Q$21,14,FALSE)</f>
        <v>H</v>
      </c>
      <c r="AK511" s="22">
        <f t="shared" si="148"/>
        <v>0</v>
      </c>
      <c r="AL511" s="5">
        <f t="shared" si="139"/>
        <v>0</v>
      </c>
      <c r="AM511" s="20">
        <f t="shared" si="140"/>
        <v>0</v>
      </c>
      <c r="AN511" s="3">
        <f>VLOOKUP($C511,'Team Fixtures'!$A$2:$Q$21,2,FALSE)</f>
        <v>0.10582010582010581</v>
      </c>
      <c r="AO511" s="3">
        <f>VLOOKUP($C511,'Team Fixtures'!$A$2:$Q$21,16,FALSE)</f>
        <v>1.4214641080312722E-2</v>
      </c>
      <c r="AP511" s="3">
        <f>VLOOKUP($C511,'Team Fixtures'!$A$2:$Q$21,17,FALSE)</f>
        <v>9.1605464739793085E-2</v>
      </c>
      <c r="AQ511" s="3" t="str">
        <f>VLOOKUP($C511,'Team Fixtures'!$A$2:$V$21,18,FALSE)</f>
        <v>A</v>
      </c>
      <c r="AR511" s="22">
        <f t="shared" si="149"/>
        <v>0</v>
      </c>
      <c r="AS511" s="5">
        <f t="shared" si="141"/>
        <v>0</v>
      </c>
      <c r="AT511" s="20">
        <f t="shared" si="142"/>
        <v>0</v>
      </c>
      <c r="AU511" s="3">
        <f>VLOOKUP($C511,'Team Fixtures'!$A$2:$Q$21,2,FALSE)</f>
        <v>0.10582010582010581</v>
      </c>
      <c r="AV511" s="3">
        <f>VLOOKUP($C511,'Team Fixtures'!$A$2:$V$21,20,FALSE)</f>
        <v>1.8674136321195144E-2</v>
      </c>
      <c r="AW511" s="3">
        <f>VLOOKUP($C511,'Team Fixtures'!$A$2:$V$21,21,FALSE)</f>
        <v>8.7145969498910666E-2</v>
      </c>
      <c r="AX511" s="3" t="str">
        <f>VLOOKUP($C511,'Team Fixtures'!$A$2:$V$21,22,FALSE)</f>
        <v>H</v>
      </c>
      <c r="AY511" s="22">
        <f t="shared" si="150"/>
        <v>0</v>
      </c>
      <c r="AZ511" s="5">
        <f t="shared" si="151"/>
        <v>0</v>
      </c>
      <c r="BA511" s="20">
        <f t="shared" si="143"/>
        <v>0</v>
      </c>
      <c r="BB511" s="15">
        <f t="shared" si="144"/>
        <v>0</v>
      </c>
    </row>
    <row r="512" spans="1:54" x14ac:dyDescent="0.25">
      <c r="A512" t="str">
        <f>'Players Full'!CU512</f>
        <v>Matt Turner</v>
      </c>
      <c r="B512" t="str">
        <f>VLOOKUP(_xlfn.CONCAT('Players Full'!AK512,'Players Full'!BV512),'Players Summarised'!$A$1:$T$1000,20,0)</f>
        <v>GK</v>
      </c>
      <c r="C512" t="str">
        <f>VLOOKUP('Players Full'!CF512,Teams!$A$1:$G$21,6,0)</f>
        <v>Nott'm Forest</v>
      </c>
      <c r="D512">
        <f>'Players Full'!BD512/10</f>
        <v>4</v>
      </c>
      <c r="E512" s="10">
        <f>IFERROR(VLOOKUP($A512,'Starting Lineups'!$A$2:$C$510,3,FALSE),0)</f>
        <v>0</v>
      </c>
      <c r="F512" s="5" t="e">
        <f>VLOOKUP(A512,'Score &amp; Assist'!$A$1:$G$2000,6,0)</f>
        <v>#N/A</v>
      </c>
      <c r="G512" s="5" t="e">
        <f t="shared" si="133"/>
        <v>#N/A</v>
      </c>
      <c r="H512" s="5" t="e">
        <f t="shared" si="145"/>
        <v>#N/A</v>
      </c>
      <c r="I512" s="5" t="e">
        <f>VLOOKUP(A512,'Score &amp; Assist'!$A$1:$G$2000,7,0)</f>
        <v>#N/A</v>
      </c>
      <c r="J512" s="5" t="e">
        <f>VLOOKUP(A512,'Yellow Card'!$C$1:$E$987,3,0)</f>
        <v>#N/A</v>
      </c>
      <c r="K512" s="5" t="e">
        <f>VLOOKUP(C512,'Team Clean Sheet'!$C$2:$F$21,4,0)</f>
        <v>#N/A</v>
      </c>
      <c r="L512" s="5" t="e">
        <f>VLOOKUP(C512,'Team Total Goals'!$D$2:$N$21,10,0)</f>
        <v>#N/A</v>
      </c>
      <c r="M512" s="5" t="e">
        <f>VLOOKUP(C512,'Team Total Goals'!$D$2:$N$21,11,0)</f>
        <v>#N/A</v>
      </c>
      <c r="N512" s="5" t="e">
        <f>VLOOKUP(A512,'Goalkeeper Saves'!$D$2:$N$15,10,0)</f>
        <v>#N/A</v>
      </c>
      <c r="O512" s="5" t="e">
        <f>VLOOKUP(A512,'Goalkeeper Saves'!$D$2:$N$15,11,0)</f>
        <v>#N/A</v>
      </c>
      <c r="P512" s="5">
        <f>IF(B512="DEF",IFERROR(VLOOKUP(A512,'Defensive Contribution - DEF'!A510:H1008,8,FALSE),'Defensive Contribution - DEF'!K$2),0)</f>
        <v>0</v>
      </c>
      <c r="Q512" s="5">
        <f>IF(B512="MID",IFERROR(VLOOKUP(A512,'Defensive Contribution - MID'!A$2:I$500,9,FALSE),'Defensive Contribution - MID'!L$2),0)</f>
        <v>0</v>
      </c>
      <c r="R512" s="22">
        <f t="shared" si="146"/>
        <v>0</v>
      </c>
      <c r="S512" s="5">
        <f t="shared" si="134"/>
        <v>0</v>
      </c>
      <c r="T512" s="20">
        <f t="shared" si="135"/>
        <v>0</v>
      </c>
      <c r="U512" s="3">
        <f>VLOOKUP($C512,'Team Fixtures'!$A$2:$Q$21,2,FALSE)</f>
        <v>0.10582010582010581</v>
      </c>
      <c r="V512" s="3">
        <f>VLOOKUP($C512,'Team Fixtures'!$A$2:$Q$21,4,FALSE)</f>
        <v>0.10582010582010581</v>
      </c>
      <c r="W512" s="3">
        <f>VLOOKUP($C512,'Team Fixtures'!$A$2:$Q$21,5,FALSE)</f>
        <v>0</v>
      </c>
      <c r="X512" s="3" t="str">
        <f>VLOOKUP($C512,'Team Fixtures'!$A$2:$Q$21,6,FALSE)</f>
        <v>A</v>
      </c>
      <c r="Y512" s="25">
        <f t="shared" si="136"/>
        <v>0</v>
      </c>
      <c r="Z512" s="3">
        <f>VLOOKUP($C512,'Team Fixtures'!$A$2:$Q$21,2,FALSE)</f>
        <v>0.10582010582010581</v>
      </c>
      <c r="AA512" s="3">
        <f>VLOOKUP($C512,'Team Fixtures'!$A$2:$Q$21,8,FALSE)</f>
        <v>6.3492063492063489E-2</v>
      </c>
      <c r="AB512" s="3">
        <f>VLOOKUP($C512,'Team Fixtures'!$A$2:$Q$21,9,FALSE)</f>
        <v>4.2328042328042326E-2</v>
      </c>
      <c r="AC512" s="3" t="str">
        <f>VLOOKUP($C512,'Team Fixtures'!$A$2:$Q$21,10,FALSE)</f>
        <v>H</v>
      </c>
      <c r="AD512" s="22">
        <f t="shared" si="147"/>
        <v>0</v>
      </c>
      <c r="AE512" s="5">
        <f t="shared" si="137"/>
        <v>0</v>
      </c>
      <c r="AF512" s="20">
        <f t="shared" si="138"/>
        <v>0</v>
      </c>
      <c r="AG512" s="3">
        <f>VLOOKUP($C512,'Team Fixtures'!$A$2:$Q$21,2,FALSE)</f>
        <v>0.10582010582010581</v>
      </c>
      <c r="AH512" s="3">
        <f>VLOOKUP($C512,'Team Fixtures'!$A$2:$Q$21,12,FALSE)</f>
        <v>0.88924458672357831</v>
      </c>
      <c r="AI512" s="3">
        <f>VLOOKUP($C512,'Team Fixtures'!$A$2:$Q$21,13,FALSE)</f>
        <v>-0.7834244809034725</v>
      </c>
      <c r="AJ512" s="3" t="str">
        <f>VLOOKUP($C512,'Team Fixtures'!$A$2:$Q$21,14,FALSE)</f>
        <v>H</v>
      </c>
      <c r="AK512" s="22">
        <f t="shared" si="148"/>
        <v>0</v>
      </c>
      <c r="AL512" s="5">
        <f t="shared" si="139"/>
        <v>0</v>
      </c>
      <c r="AM512" s="20">
        <f t="shared" si="140"/>
        <v>0</v>
      </c>
      <c r="AN512" s="3">
        <f>VLOOKUP($C512,'Team Fixtures'!$A$2:$Q$21,2,FALSE)</f>
        <v>0.10582010582010581</v>
      </c>
      <c r="AO512" s="3">
        <f>VLOOKUP($C512,'Team Fixtures'!$A$2:$Q$21,16,FALSE)</f>
        <v>1.4214641080312722E-2</v>
      </c>
      <c r="AP512" s="3">
        <f>VLOOKUP($C512,'Team Fixtures'!$A$2:$Q$21,17,FALSE)</f>
        <v>9.1605464739793085E-2</v>
      </c>
      <c r="AQ512" s="3" t="str">
        <f>VLOOKUP($C512,'Team Fixtures'!$A$2:$V$21,18,FALSE)</f>
        <v>A</v>
      </c>
      <c r="AR512" s="22">
        <f t="shared" si="149"/>
        <v>0</v>
      </c>
      <c r="AS512" s="5">
        <f t="shared" si="141"/>
        <v>0</v>
      </c>
      <c r="AT512" s="20">
        <f t="shared" si="142"/>
        <v>0</v>
      </c>
      <c r="AU512" s="3">
        <f>VLOOKUP($C512,'Team Fixtures'!$A$2:$Q$21,2,FALSE)</f>
        <v>0.10582010582010581</v>
      </c>
      <c r="AV512" s="3">
        <f>VLOOKUP($C512,'Team Fixtures'!$A$2:$V$21,20,FALSE)</f>
        <v>1.8674136321195144E-2</v>
      </c>
      <c r="AW512" s="3">
        <f>VLOOKUP($C512,'Team Fixtures'!$A$2:$V$21,21,FALSE)</f>
        <v>8.7145969498910666E-2</v>
      </c>
      <c r="AX512" s="3" t="str">
        <f>VLOOKUP($C512,'Team Fixtures'!$A$2:$V$21,22,FALSE)</f>
        <v>H</v>
      </c>
      <c r="AY512" s="22">
        <f t="shared" si="150"/>
        <v>0</v>
      </c>
      <c r="AZ512" s="5">
        <f t="shared" si="151"/>
        <v>0</v>
      </c>
      <c r="BA512" s="20">
        <f t="shared" si="143"/>
        <v>0</v>
      </c>
      <c r="BB512" s="15">
        <f t="shared" si="144"/>
        <v>0</v>
      </c>
    </row>
    <row r="513" spans="1:54" x14ac:dyDescent="0.25">
      <c r="A513" t="str">
        <f>'Players Full'!CU513</f>
        <v>Nikola Milenkovic</v>
      </c>
      <c r="B513" t="str">
        <f>VLOOKUP(_xlfn.CONCAT('Players Full'!AK513,'Players Full'!BV513),'Players Summarised'!$A$1:$T$1000,20,0)</f>
        <v>DEF</v>
      </c>
      <c r="C513" t="str">
        <f>VLOOKUP('Players Full'!CF513,Teams!$A$1:$G$21,6,0)</f>
        <v>Nott'm Forest</v>
      </c>
      <c r="D513">
        <f>'Players Full'!BD513/10</f>
        <v>5.5</v>
      </c>
      <c r="E513" s="10">
        <f>IFERROR(VLOOKUP($A513,'Starting Lineups'!$A$2:$C$510,3,FALSE),0)</f>
        <v>1</v>
      </c>
      <c r="F513" s="5">
        <f>VLOOKUP(A513,'Score &amp; Assist'!$A$1:$G$2000,6,0)</f>
        <v>7.9365079365079361E-2</v>
      </c>
      <c r="G513" s="5">
        <f t="shared" si="133"/>
        <v>0.01</v>
      </c>
      <c r="H513" s="5">
        <f t="shared" si="145"/>
        <v>0</v>
      </c>
      <c r="I513" s="5">
        <f>VLOOKUP(A513,'Score &amp; Assist'!$A$1:$G$2000,7,0)</f>
        <v>3.2840722495894911E-2</v>
      </c>
      <c r="J513" s="5">
        <f>VLOOKUP(A513,'Yellow Card'!$C$1:$E$987,3,0)</f>
        <v>0.28011204481792717</v>
      </c>
      <c r="K513" s="5" t="e">
        <f>VLOOKUP(C513,'Team Clean Sheet'!$C$2:$F$21,4,0)</f>
        <v>#N/A</v>
      </c>
      <c r="L513" s="5" t="e">
        <f>VLOOKUP(C513,'Team Total Goals'!$D$2:$N$21,10,0)</f>
        <v>#N/A</v>
      </c>
      <c r="M513" s="5" t="e">
        <f>VLOOKUP(C513,'Team Total Goals'!$D$2:$N$21,11,0)</f>
        <v>#N/A</v>
      </c>
      <c r="N513" s="5" t="e">
        <f>VLOOKUP(A513,'Goalkeeper Saves'!$D$2:$N$15,10,0)</f>
        <v>#N/A</v>
      </c>
      <c r="O513" s="5" t="e">
        <f>VLOOKUP(A513,'Goalkeeper Saves'!$D$2:$N$15,11,0)</f>
        <v>#N/A</v>
      </c>
      <c r="P513" s="5">
        <f>IF(B513="DEF",IFERROR(VLOOKUP(A513,'Defensive Contribution - DEF'!A511:H1009,8,FALSE),'Defensive Contribution - DEF'!K$2),0)</f>
        <v>0.29152339856241527</v>
      </c>
      <c r="Q513" s="5">
        <f>IF(B513="MID",IFERROR(VLOOKUP(A513,'Defensive Contribution - MID'!A$2:I$500,9,FALSE),'Defensive Contribution - MID'!L$2),0)</f>
        <v>0</v>
      </c>
      <c r="R513" s="22">
        <f t="shared" si="146"/>
        <v>2.9376473959850644</v>
      </c>
      <c r="S513" s="5">
        <f t="shared" si="134"/>
        <v>4.8060342048360682E-2</v>
      </c>
      <c r="T513" s="20">
        <f t="shared" si="135"/>
        <v>3.0337680800817859</v>
      </c>
      <c r="U513" s="3">
        <f>VLOOKUP($C513,'Team Fixtures'!$A$2:$Q$21,2,FALSE)</f>
        <v>0.10582010582010581</v>
      </c>
      <c r="V513" s="3">
        <f>VLOOKUP($C513,'Team Fixtures'!$A$2:$Q$21,4,FALSE)</f>
        <v>0.10582010582010581</v>
      </c>
      <c r="W513" s="3">
        <f>VLOOKUP($C513,'Team Fixtures'!$A$2:$Q$21,5,FALSE)</f>
        <v>0</v>
      </c>
      <c r="X513" s="3" t="str">
        <f>VLOOKUP($C513,'Team Fixtures'!$A$2:$Q$21,6,FALSE)</f>
        <v>A</v>
      </c>
      <c r="Y513" s="25">
        <f t="shared" si="136"/>
        <v>1.0039080412422245</v>
      </c>
      <c r="Z513" s="3">
        <f>VLOOKUP($C513,'Team Fixtures'!$A$2:$Q$21,2,FALSE)</f>
        <v>0.10582010582010581</v>
      </c>
      <c r="AA513" s="3">
        <f>VLOOKUP($C513,'Team Fixtures'!$A$2:$Q$21,8,FALSE)</f>
        <v>6.3492063492063489E-2</v>
      </c>
      <c r="AB513" s="3">
        <f>VLOOKUP($C513,'Team Fixtures'!$A$2:$Q$21,9,FALSE)</f>
        <v>4.2328042328042326E-2</v>
      </c>
      <c r="AC513" s="3" t="str">
        <f>VLOOKUP($C513,'Team Fixtures'!$A$2:$Q$21,10,FALSE)</f>
        <v>H</v>
      </c>
      <c r="AD513" s="22">
        <f t="shared" si="147"/>
        <v>3.4091176692586158</v>
      </c>
      <c r="AE513" s="5">
        <f t="shared" si="137"/>
        <v>5.9150265816301159E-2</v>
      </c>
      <c r="AF513" s="20">
        <f t="shared" si="138"/>
        <v>3.5274182008912183</v>
      </c>
      <c r="AG513" s="3">
        <f>VLOOKUP($C513,'Team Fixtures'!$A$2:$Q$21,2,FALSE)</f>
        <v>0.10582010582010581</v>
      </c>
      <c r="AH513" s="3">
        <f>VLOOKUP($C513,'Team Fixtures'!$A$2:$Q$21,12,FALSE)</f>
        <v>0.88924458672357831</v>
      </c>
      <c r="AI513" s="3">
        <f>VLOOKUP($C513,'Team Fixtures'!$A$2:$Q$21,13,FALSE)</f>
        <v>-0.7834244809034725</v>
      </c>
      <c r="AJ513" s="3" t="str">
        <f>VLOOKUP($C513,'Team Fixtures'!$A$2:$Q$21,14,FALSE)</f>
        <v>H</v>
      </c>
      <c r="AK513" s="22">
        <f t="shared" si="148"/>
        <v>3.3966829752863927</v>
      </c>
      <c r="AL513" s="5">
        <f t="shared" si="139"/>
        <v>5.8857776944686538E-2</v>
      </c>
      <c r="AM513" s="20">
        <f t="shared" si="140"/>
        <v>3.5143985291757658</v>
      </c>
      <c r="AN513" s="3">
        <f>VLOOKUP($C513,'Team Fixtures'!$A$2:$Q$21,2,FALSE)</f>
        <v>0.10582010582010581</v>
      </c>
      <c r="AO513" s="3">
        <f>VLOOKUP($C513,'Team Fixtures'!$A$2:$Q$21,16,FALSE)</f>
        <v>1.4214641080312722E-2</v>
      </c>
      <c r="AP513" s="3">
        <f>VLOOKUP($C513,'Team Fixtures'!$A$2:$Q$21,17,FALSE)</f>
        <v>9.1605464739793085E-2</v>
      </c>
      <c r="AQ513" s="3" t="str">
        <f>VLOOKUP($C513,'Team Fixtures'!$A$2:$V$21,18,FALSE)</f>
        <v>A</v>
      </c>
      <c r="AR513" s="22">
        <f t="shared" si="149"/>
        <v>2.9390268479251751</v>
      </c>
      <c r="AS513" s="5">
        <f t="shared" si="141"/>
        <v>4.8092789516895967E-2</v>
      </c>
      <c r="AT513" s="20">
        <f t="shared" si="142"/>
        <v>3.0352124269589669</v>
      </c>
      <c r="AU513" s="3">
        <f>VLOOKUP($C513,'Team Fixtures'!$A$2:$Q$21,2,FALSE)</f>
        <v>0.10582010582010581</v>
      </c>
      <c r="AV513" s="3">
        <f>VLOOKUP($C513,'Team Fixtures'!$A$2:$V$21,20,FALSE)</f>
        <v>1.8674136321195144E-2</v>
      </c>
      <c r="AW513" s="3">
        <f>VLOOKUP($C513,'Team Fixtures'!$A$2:$V$21,21,FALSE)</f>
        <v>8.7145969498910666E-2</v>
      </c>
      <c r="AX513" s="3" t="str">
        <f>VLOOKUP($C513,'Team Fixtures'!$A$2:$V$21,22,FALSE)</f>
        <v>H</v>
      </c>
      <c r="AY513" s="22">
        <f t="shared" si="150"/>
        <v>3.409792565420795</v>
      </c>
      <c r="AZ513" s="5">
        <f t="shared" si="151"/>
        <v>5.9166140723827948E-2</v>
      </c>
      <c r="BA513" s="20">
        <f t="shared" si="143"/>
        <v>3.528124846868451</v>
      </c>
      <c r="BB513" s="15">
        <f t="shared" si="144"/>
        <v>11.572769294837169</v>
      </c>
    </row>
    <row r="514" spans="1:54" x14ac:dyDescent="0.25">
      <c r="A514" t="str">
        <f>'Players Full'!CU514</f>
        <v>Murillo dos Santos</v>
      </c>
      <c r="B514" t="str">
        <f>VLOOKUP(_xlfn.CONCAT('Players Full'!AK514,'Players Full'!BV514),'Players Summarised'!$A$1:$T$1000,20,0)</f>
        <v>DEF</v>
      </c>
      <c r="C514" t="str">
        <f>VLOOKUP('Players Full'!CF514,Teams!$A$1:$G$21,6,0)</f>
        <v>Nott'm Forest</v>
      </c>
      <c r="D514">
        <f>'Players Full'!BD514/10</f>
        <v>5.5</v>
      </c>
      <c r="E514" s="10">
        <f>IFERROR(VLOOKUP($A514,'Starting Lineups'!$A$2:$C$510,3,FALSE),0)</f>
        <v>1</v>
      </c>
      <c r="F514" s="5">
        <f>VLOOKUP(A514,'Score &amp; Assist'!$A$1:$G$2000,6,0)</f>
        <v>7.3260073260073263E-2</v>
      </c>
      <c r="G514" s="5">
        <f t="shared" ref="G514:G577" si="152">IF(F514&lt;0.3, 0.01,IF(F514=0.3,0.03,IF(F514&lt;0.5,0.05,IF(F514&lt;0.55,0.06,IF(F514&lt;0.57,0.1,IF(F514&lt;0.58,0.11,IF(F514&lt;0.59,0.12,IF(F514&lt;0.6,0.15,0.28))))))))</f>
        <v>0.01</v>
      </c>
      <c r="H514" s="5">
        <f t="shared" si="145"/>
        <v>0</v>
      </c>
      <c r="I514" s="5">
        <f>VLOOKUP(A514,'Score &amp; Assist'!$A$1:$G$2000,7,0)</f>
        <v>7.3260073260073263E-2</v>
      </c>
      <c r="J514" s="5">
        <f>VLOOKUP(A514,'Yellow Card'!$C$1:$E$987,3,0)</f>
        <v>0.19047619047619047</v>
      </c>
      <c r="K514" s="5" t="e">
        <f>VLOOKUP(C514,'Team Clean Sheet'!$C$2:$F$21,4,0)</f>
        <v>#N/A</v>
      </c>
      <c r="L514" s="5" t="e">
        <f>VLOOKUP(C514,'Team Total Goals'!$D$2:$N$21,10,0)</f>
        <v>#N/A</v>
      </c>
      <c r="M514" s="5" t="e">
        <f>VLOOKUP(C514,'Team Total Goals'!$D$2:$N$21,11,0)</f>
        <v>#N/A</v>
      </c>
      <c r="N514" s="5" t="e">
        <f>VLOOKUP(A514,'Goalkeeper Saves'!$D$2:$N$15,10,0)</f>
        <v>#N/A</v>
      </c>
      <c r="O514" s="5" t="e">
        <f>VLOOKUP(A514,'Goalkeeper Saves'!$D$2:$N$15,11,0)</f>
        <v>#N/A</v>
      </c>
      <c r="P514" s="5">
        <f>IF(B514="DEF",IFERROR(VLOOKUP(A514,'Defensive Contribution - DEF'!A512:H1010,8,FALSE),'Defensive Contribution - DEF'!K$2),0)</f>
        <v>0.29152339856241527</v>
      </c>
      <c r="Q514" s="5">
        <f>IF(B514="MID",IFERROR(VLOOKUP(A514,'Defensive Contribution - MID'!A$2:I$500,9,FALSE),'Defensive Contribution - MID'!L$2),0)</f>
        <v>0</v>
      </c>
      <c r="R514" s="22">
        <f t="shared" si="146"/>
        <v>3.1119112659893</v>
      </c>
      <c r="S514" s="5">
        <f t="shared" ref="S514:S577" si="153">MAX(0, MIN(1, -0.021039 + 0.023522 * R514))</f>
        <v>5.2159376798600318E-2</v>
      </c>
      <c r="T514" s="20">
        <f t="shared" ref="T514:T577" si="154">R514+S514*2</f>
        <v>3.2162300195865008</v>
      </c>
      <c r="U514" s="3">
        <f>VLOOKUP($C514,'Team Fixtures'!$A$2:$Q$21,2,FALSE)</f>
        <v>0.10582010582010581</v>
      </c>
      <c r="V514" s="3">
        <f>VLOOKUP($C514,'Team Fixtures'!$A$2:$Q$21,4,FALSE)</f>
        <v>0.10582010582010581</v>
      </c>
      <c r="W514" s="3">
        <f>VLOOKUP($C514,'Team Fixtures'!$A$2:$Q$21,5,FALSE)</f>
        <v>0</v>
      </c>
      <c r="X514" s="3" t="str">
        <f>VLOOKUP($C514,'Team Fixtures'!$A$2:$Q$21,6,FALSE)</f>
        <v>A</v>
      </c>
      <c r="Y514" s="25">
        <f t="shared" ref="Y514:Y577" si="155">R514/(2.926+0.578*U514-0.576*V514-0.561*W514+0.469*IF(X514="H",1,0))</f>
        <v>1.0634607638168745</v>
      </c>
      <c r="Z514" s="3">
        <f>VLOOKUP($C514,'Team Fixtures'!$A$2:$Q$21,2,FALSE)</f>
        <v>0.10582010582010581</v>
      </c>
      <c r="AA514" s="3">
        <f>VLOOKUP($C514,'Team Fixtures'!$A$2:$Q$21,8,FALSE)</f>
        <v>6.3492063492063489E-2</v>
      </c>
      <c r="AB514" s="3">
        <f>VLOOKUP($C514,'Team Fixtures'!$A$2:$Q$21,9,FALSE)</f>
        <v>4.2328042328042326E-2</v>
      </c>
      <c r="AC514" s="3" t="str">
        <f>VLOOKUP($C514,'Team Fixtures'!$A$2:$Q$21,10,FALSE)</f>
        <v>H</v>
      </c>
      <c r="AD514" s="22">
        <f t="shared" si="147"/>
        <v>3.6113495774027902</v>
      </c>
      <c r="AE514" s="5">
        <f t="shared" ref="AE514:AE577" si="156">MAX(0, MIN(1, -0.021039 + 0.023522 * AD514))</f>
        <v>6.3907164759668428E-2</v>
      </c>
      <c r="AF514" s="20">
        <f t="shared" ref="AF514:AF577" si="157">AD514+AE514*2</f>
        <v>3.7391639069221272</v>
      </c>
      <c r="AG514" s="3">
        <f>VLOOKUP($C514,'Team Fixtures'!$A$2:$Q$21,2,FALSE)</f>
        <v>0.10582010582010581</v>
      </c>
      <c r="AH514" s="3">
        <f>VLOOKUP($C514,'Team Fixtures'!$A$2:$Q$21,12,FALSE)</f>
        <v>0.88924458672357831</v>
      </c>
      <c r="AI514" s="3">
        <f>VLOOKUP($C514,'Team Fixtures'!$A$2:$Q$21,13,FALSE)</f>
        <v>-0.7834244809034725</v>
      </c>
      <c r="AJ514" s="3" t="str">
        <f>VLOOKUP($C514,'Team Fixtures'!$A$2:$Q$21,14,FALSE)</f>
        <v>H</v>
      </c>
      <c r="AK514" s="22">
        <f t="shared" si="148"/>
        <v>3.5981772462665975</v>
      </c>
      <c r="AL514" s="5">
        <f t="shared" ref="AL514:AL577" si="158">MAX(0, MIN(1, -0.021039 + 0.023522 * AK514))</f>
        <v>6.3597325186682915E-2</v>
      </c>
      <c r="AM514" s="20">
        <f t="shared" ref="AM514:AM577" si="159">AK514+AL514*2</f>
        <v>3.7253718966399632</v>
      </c>
      <c r="AN514" s="3">
        <f>VLOOKUP($C514,'Team Fixtures'!$A$2:$Q$21,2,FALSE)</f>
        <v>0.10582010582010581</v>
      </c>
      <c r="AO514" s="3">
        <f>VLOOKUP($C514,'Team Fixtures'!$A$2:$Q$21,16,FALSE)</f>
        <v>1.4214641080312722E-2</v>
      </c>
      <c r="AP514" s="3">
        <f>VLOOKUP($C514,'Team Fixtures'!$A$2:$Q$21,17,FALSE)</f>
        <v>9.1605464739793085E-2</v>
      </c>
      <c r="AQ514" s="3" t="str">
        <f>VLOOKUP($C514,'Team Fixtures'!$A$2:$V$21,18,FALSE)</f>
        <v>A</v>
      </c>
      <c r="AR514" s="22">
        <f t="shared" si="149"/>
        <v>3.1133725482518297</v>
      </c>
      <c r="AS514" s="5">
        <f t="shared" ref="AS514:AS577" si="160">MAX(0, MIN(1, -0.021039 + 0.023522 * AR514))</f>
        <v>5.2193749079979534E-2</v>
      </c>
      <c r="AT514" s="20">
        <f t="shared" ref="AT514:AT577" si="161">AR514+AS514*2</f>
        <v>3.2177600464117888</v>
      </c>
      <c r="AU514" s="3">
        <f>VLOOKUP($C514,'Team Fixtures'!$A$2:$Q$21,2,FALSE)</f>
        <v>0.10582010582010581</v>
      </c>
      <c r="AV514" s="3">
        <f>VLOOKUP($C514,'Team Fixtures'!$A$2:$V$21,20,FALSE)</f>
        <v>1.8674136321195144E-2</v>
      </c>
      <c r="AW514" s="3">
        <f>VLOOKUP($C514,'Team Fixtures'!$A$2:$V$21,21,FALSE)</f>
        <v>8.7145969498910666E-2</v>
      </c>
      <c r="AX514" s="3" t="str">
        <f>VLOOKUP($C514,'Team Fixtures'!$A$2:$V$21,22,FALSE)</f>
        <v>H</v>
      </c>
      <c r="AY514" s="22">
        <f t="shared" si="150"/>
        <v>3.6120645090087171</v>
      </c>
      <c r="AZ514" s="5">
        <f t="shared" si="151"/>
        <v>6.392398138090305E-2</v>
      </c>
      <c r="BA514" s="20">
        <f t="shared" ref="BA514:BA577" si="162">AY514+AZ514*2</f>
        <v>3.7399124717705234</v>
      </c>
      <c r="BB514" s="15">
        <f t="shared" ref="BB514:BB577" si="163">IFERROR(T514*1+AF514*0.85+AM514*0.7+AT514*0.55+BA514*0.4,0)</f>
        <v>12.268012682352975</v>
      </c>
    </row>
    <row r="515" spans="1:54" x14ac:dyDescent="0.25">
      <c r="A515" t="str">
        <f>'Players Full'!CU515</f>
        <v>Ola Aina</v>
      </c>
      <c r="B515" t="str">
        <f>VLOOKUP(_xlfn.CONCAT('Players Full'!AK515,'Players Full'!BV515),'Players Summarised'!$A$1:$T$1000,20,0)</f>
        <v>DEF</v>
      </c>
      <c r="C515" t="str">
        <f>VLOOKUP('Players Full'!CF515,Teams!$A$1:$G$21,6,0)</f>
        <v>Nott'm Forest</v>
      </c>
      <c r="D515">
        <f>'Players Full'!BD515/10</f>
        <v>5</v>
      </c>
      <c r="E515" s="10">
        <f>IFERROR(VLOOKUP($A515,'Starting Lineups'!$A$2:$C$510,3,FALSE),0)</f>
        <v>1</v>
      </c>
      <c r="F515" s="5">
        <f>VLOOKUP(A515,'Score &amp; Assist'!$A$1:$G$2000,6,0)</f>
        <v>7.3260073260073263E-2</v>
      </c>
      <c r="G515" s="5">
        <f t="shared" si="152"/>
        <v>0.01</v>
      </c>
      <c r="H515" s="5">
        <f t="shared" ref="H515:H578" si="164">IF(F515&lt;0.3,0,IF(F515&lt;0.55,0.01,IF(F515&lt;0.59,0.02,IF(F515&lt;0.6,0.03,0.11))))</f>
        <v>0</v>
      </c>
      <c r="I515" s="5">
        <f>VLOOKUP(A515,'Score &amp; Assist'!$A$1:$G$2000,7,0)</f>
        <v>4.5351473922902487E-2</v>
      </c>
      <c r="J515" s="5">
        <f>VLOOKUP(A515,'Yellow Card'!$C$1:$E$987,3,0)</f>
        <v>0.28011204481792717</v>
      </c>
      <c r="K515" s="5" t="e">
        <f>VLOOKUP(C515,'Team Clean Sheet'!$C$2:$F$21,4,0)</f>
        <v>#N/A</v>
      </c>
      <c r="L515" s="5" t="e">
        <f>VLOOKUP(C515,'Team Total Goals'!$D$2:$N$21,10,0)</f>
        <v>#N/A</v>
      </c>
      <c r="M515" s="5" t="e">
        <f>VLOOKUP(C515,'Team Total Goals'!$D$2:$N$21,11,0)</f>
        <v>#N/A</v>
      </c>
      <c r="N515" s="5" t="e">
        <f>VLOOKUP(A515,'Goalkeeper Saves'!$D$2:$N$15,10,0)</f>
        <v>#N/A</v>
      </c>
      <c r="O515" s="5" t="e">
        <f>VLOOKUP(A515,'Goalkeeper Saves'!$D$2:$N$15,11,0)</f>
        <v>#N/A</v>
      </c>
      <c r="P515" s="5">
        <f>IF(B515="DEF",IFERROR(VLOOKUP(A515,'Defensive Contribution - DEF'!A513:H1011,8,FALSE),'Defensive Contribution - DEF'!K$2),0)</f>
        <v>0.29152339856241527</v>
      </c>
      <c r="Q515" s="5">
        <f>IF(B515="MID",IFERROR(VLOOKUP(A515,'Defensive Contribution - MID'!A$2:I$500,9,FALSE),'Defensive Contribution - MID'!L$2),0)</f>
        <v>0</v>
      </c>
      <c r="R515" s="22">
        <f t="shared" ref="R515:R578" si="165">IFERROR(IFERROR(E515,0)*IF(B515="GK",2+IFERROR(F515*10,0)+IFERROR(G515*10,0)+IFERROR(H515*10,0)+IFERROR(I515*3,0)-IFERROR(J515*1,0)+IFERROR(K515*4,0)+IFERROR(N515*1,0)+IFERROR(O515*1,0)-IFERROR(L515*2,0)-IFERROR(M515*2,0),IF(B515="DEF",2+IFERROR(F515*6,0)+IFERROR(G515*6,0)+IFERROR(H515*6,0)+IFERROR(I515*3,0)-IFERROR(J515*1,0)+IFERROR(K515*4,0)-IFERROR(L515*2,0)-IFERROR(M515*2,0)+IFERROR(P515*2,0),IF(B515="MID",2+IFERROR(F515*5,0)+IFERROR(G515*5,0)+IFERROR(H515*5,0)+IFERROR(I515*3,0)-IFERROR(J515*1,0)+IFERROR(K515*1,0)+IFERROR(Q515*2,0),IF(B515="FWD",2+IFERROR(F515*4,0)+IFERROR(G515*4,0)+IFERROR(H515*4,0)+IFERROR(I515*3,0)-IFERROR(J515*1,0),"ERROR")))),0)</f>
        <v>2.9385496136360509</v>
      </c>
      <c r="S515" s="5">
        <f t="shared" si="153"/>
        <v>4.8081564011947187E-2</v>
      </c>
      <c r="T515" s="20">
        <f t="shared" si="154"/>
        <v>3.0347127416599453</v>
      </c>
      <c r="U515" s="3">
        <f>VLOOKUP($C515,'Team Fixtures'!$A$2:$Q$21,2,FALSE)</f>
        <v>0.10582010582010581</v>
      </c>
      <c r="V515" s="3">
        <f>VLOOKUP($C515,'Team Fixtures'!$A$2:$Q$21,4,FALSE)</f>
        <v>0.10582010582010581</v>
      </c>
      <c r="W515" s="3">
        <f>VLOOKUP($C515,'Team Fixtures'!$A$2:$Q$21,5,FALSE)</f>
        <v>0</v>
      </c>
      <c r="X515" s="3" t="str">
        <f>VLOOKUP($C515,'Team Fixtures'!$A$2:$Q$21,6,FALSE)</f>
        <v>A</v>
      </c>
      <c r="Y515" s="25">
        <f t="shared" si="155"/>
        <v>1.0042163640028166</v>
      </c>
      <c r="Z515" s="3">
        <f>VLOOKUP($C515,'Team Fixtures'!$A$2:$Q$21,2,FALSE)</f>
        <v>0.10582010582010581</v>
      </c>
      <c r="AA515" s="3">
        <f>VLOOKUP($C515,'Team Fixtures'!$A$2:$Q$21,8,FALSE)</f>
        <v>6.3492063492063489E-2</v>
      </c>
      <c r="AB515" s="3">
        <f>VLOOKUP($C515,'Team Fixtures'!$A$2:$Q$21,9,FALSE)</f>
        <v>4.2328042328042326E-2</v>
      </c>
      <c r="AC515" s="3" t="str">
        <f>VLOOKUP($C515,'Team Fixtures'!$A$2:$Q$21,10,FALSE)</f>
        <v>H</v>
      </c>
      <c r="AD515" s="22">
        <f t="shared" ref="AD515:AD578" si="166">IFERROR((2.926+0.578*Z515-0.576*AA515-0.561*AB515+0.469*IF(AC515="H",1,0))*$Y515,0)</f>
        <v>3.4101646860448027</v>
      </c>
      <c r="AE515" s="5">
        <f t="shared" si="156"/>
        <v>5.9174893745145854E-2</v>
      </c>
      <c r="AF515" s="20">
        <f t="shared" si="157"/>
        <v>3.5285144735350946</v>
      </c>
      <c r="AG515" s="3">
        <f>VLOOKUP($C515,'Team Fixtures'!$A$2:$Q$21,2,FALSE)</f>
        <v>0.10582010582010581</v>
      </c>
      <c r="AH515" s="3">
        <f>VLOOKUP($C515,'Team Fixtures'!$A$2:$Q$21,12,FALSE)</f>
        <v>0.88924458672357831</v>
      </c>
      <c r="AI515" s="3">
        <f>VLOOKUP($C515,'Team Fixtures'!$A$2:$Q$21,13,FALSE)</f>
        <v>-0.7834244809034725</v>
      </c>
      <c r="AJ515" s="3" t="str">
        <f>VLOOKUP($C515,'Team Fixtures'!$A$2:$Q$21,14,FALSE)</f>
        <v>H</v>
      </c>
      <c r="AK515" s="22">
        <f t="shared" ref="AK515:AK578" si="167">IFERROR((2.926+0.578*AG515-0.576*AH515-0.561*AI515+0.469*IF(AJ515="H",1,0))*$Y515,0)</f>
        <v>3.3977261730981172</v>
      </c>
      <c r="AL515" s="5">
        <f t="shared" si="158"/>
        <v>5.8882315043613909E-2</v>
      </c>
      <c r="AM515" s="20">
        <f t="shared" si="159"/>
        <v>3.5154908031853451</v>
      </c>
      <c r="AN515" s="3">
        <f>VLOOKUP($C515,'Team Fixtures'!$A$2:$Q$21,2,FALSE)</f>
        <v>0.10582010582010581</v>
      </c>
      <c r="AO515" s="3">
        <f>VLOOKUP($C515,'Team Fixtures'!$A$2:$Q$21,16,FALSE)</f>
        <v>1.4214641080312722E-2</v>
      </c>
      <c r="AP515" s="3">
        <f>VLOOKUP($C515,'Team Fixtures'!$A$2:$Q$21,17,FALSE)</f>
        <v>9.1605464739793085E-2</v>
      </c>
      <c r="AQ515" s="3" t="str">
        <f>VLOOKUP($C515,'Team Fixtures'!$A$2:$V$21,18,FALSE)</f>
        <v>A</v>
      </c>
      <c r="AR515" s="22">
        <f t="shared" ref="AR515:AR578" si="168">IFERROR((2.926+0.578*AN515-0.576*AO515-0.561*AP515+0.469*IF(AQ515="H",1,0))*$Y515,0)</f>
        <v>2.9399294892369081</v>
      </c>
      <c r="AS515" s="5">
        <f t="shared" si="160"/>
        <v>4.811402144583056E-2</v>
      </c>
      <c r="AT515" s="20">
        <f t="shared" si="161"/>
        <v>3.0361575321285694</v>
      </c>
      <c r="AU515" s="3">
        <f>VLOOKUP($C515,'Team Fixtures'!$A$2:$Q$21,2,FALSE)</f>
        <v>0.10582010582010581</v>
      </c>
      <c r="AV515" s="3">
        <f>VLOOKUP($C515,'Team Fixtures'!$A$2:$V$21,20,FALSE)</f>
        <v>1.8674136321195144E-2</v>
      </c>
      <c r="AW515" s="3">
        <f>VLOOKUP($C515,'Team Fixtures'!$A$2:$V$21,21,FALSE)</f>
        <v>8.7145969498910666E-2</v>
      </c>
      <c r="AX515" s="3" t="str">
        <f>VLOOKUP($C515,'Team Fixtures'!$A$2:$V$21,22,FALSE)</f>
        <v>H</v>
      </c>
      <c r="AY515" s="22">
        <f t="shared" ref="AY515:AY578" si="169">IFERROR((2.926+0.578*AU515-0.576*AV515-0.561*AW515+0.469*IF(AX515="H",1,0))*$Y515,0)</f>
        <v>3.4108397894827873</v>
      </c>
      <c r="AZ515" s="5">
        <f t="shared" ref="AZ515:AZ578" si="170">MAX(0, MIN(1, -0.021039 + 0.023522 * AY515))</f>
        <v>5.9190773528214127E-2</v>
      </c>
      <c r="BA515" s="20">
        <f t="shared" si="162"/>
        <v>3.5292213365392158</v>
      </c>
      <c r="BB515" s="15">
        <f t="shared" si="163"/>
        <v>11.576368783680916</v>
      </c>
    </row>
    <row r="516" spans="1:54" x14ac:dyDescent="0.25">
      <c r="A516" t="str">
        <f>'Players Full'!CU516</f>
        <v>Neco Williams</v>
      </c>
      <c r="B516" t="str">
        <f>VLOOKUP(_xlfn.CONCAT('Players Full'!AK516,'Players Full'!BV516),'Players Summarised'!$A$1:$T$1000,20,0)</f>
        <v>DEF</v>
      </c>
      <c r="C516" t="str">
        <f>VLOOKUP('Players Full'!CF516,Teams!$A$1:$G$21,6,0)</f>
        <v>Nott'm Forest</v>
      </c>
      <c r="D516">
        <f>'Players Full'!BD516/10</f>
        <v>5</v>
      </c>
      <c r="E516" s="10">
        <f>IFERROR(VLOOKUP($A516,'Starting Lineups'!$A$2:$C$510,3,FALSE),0)</f>
        <v>1</v>
      </c>
      <c r="F516" s="5">
        <f>VLOOKUP(A516,'Score &amp; Assist'!$A$1:$G$2000,6,0)</f>
        <v>9.5238095238095233E-2</v>
      </c>
      <c r="G516" s="5">
        <f t="shared" si="152"/>
        <v>0.01</v>
      </c>
      <c r="H516" s="5">
        <f t="shared" si="164"/>
        <v>0</v>
      </c>
      <c r="I516" s="5">
        <f>VLOOKUP(A516,'Score &amp; Assist'!$A$1:$G$2000,7,0)</f>
        <v>7.3260073260073263E-2</v>
      </c>
      <c r="J516" s="5">
        <f>VLOOKUP(A516,'Yellow Card'!$C$1:$E$987,3,0)</f>
        <v>0.28011204481792717</v>
      </c>
      <c r="K516" s="5" t="e">
        <f>VLOOKUP(C516,'Team Clean Sheet'!$C$2:$F$21,4,0)</f>
        <v>#N/A</v>
      </c>
      <c r="L516" s="5" t="e">
        <f>VLOOKUP(C516,'Team Total Goals'!$D$2:$N$21,10,0)</f>
        <v>#N/A</v>
      </c>
      <c r="M516" s="5" t="e">
        <f>VLOOKUP(C516,'Team Total Goals'!$D$2:$N$21,11,0)</f>
        <v>#N/A</v>
      </c>
      <c r="N516" s="5" t="e">
        <f>VLOOKUP(A516,'Goalkeeper Saves'!$D$2:$N$15,10,0)</f>
        <v>#N/A</v>
      </c>
      <c r="O516" s="5" t="e">
        <f>VLOOKUP(A516,'Goalkeeper Saves'!$D$2:$N$15,11,0)</f>
        <v>#N/A</v>
      </c>
      <c r="P516" s="5">
        <f>IF(B516="DEF",IFERROR(VLOOKUP(A516,'Defensive Contribution - DEF'!A514:H1012,8,FALSE),'Defensive Contribution - DEF'!K$2),0)</f>
        <v>0.29152339856241527</v>
      </c>
      <c r="Q516" s="5">
        <f>IF(B516="MID",IFERROR(VLOOKUP(A516,'Defensive Contribution - MID'!A$2:I$500,9,FALSE),'Defensive Contribution - MID'!L$2),0)</f>
        <v>0</v>
      </c>
      <c r="R516" s="22">
        <f t="shared" si="165"/>
        <v>3.1541435435156946</v>
      </c>
      <c r="S516" s="5">
        <f t="shared" si="153"/>
        <v>5.3152764430576163E-2</v>
      </c>
      <c r="T516" s="20">
        <f t="shared" si="154"/>
        <v>3.2604490723768471</v>
      </c>
      <c r="U516" s="3">
        <f>VLOOKUP($C516,'Team Fixtures'!$A$2:$Q$21,2,FALSE)</f>
        <v>0.10582010582010581</v>
      </c>
      <c r="V516" s="3">
        <f>VLOOKUP($C516,'Team Fixtures'!$A$2:$Q$21,4,FALSE)</f>
        <v>0.10582010582010581</v>
      </c>
      <c r="W516" s="3">
        <f>VLOOKUP($C516,'Team Fixtures'!$A$2:$Q$21,5,FALSE)</f>
        <v>0</v>
      </c>
      <c r="X516" s="3" t="str">
        <f>VLOOKUP($C516,'Team Fixtures'!$A$2:$Q$21,6,FALSE)</f>
        <v>A</v>
      </c>
      <c r="Y516" s="25">
        <f t="shared" si="155"/>
        <v>1.0778931708738502</v>
      </c>
      <c r="Z516" s="3">
        <f>VLOOKUP($C516,'Team Fixtures'!$A$2:$Q$21,2,FALSE)</f>
        <v>0.10582010582010581</v>
      </c>
      <c r="AA516" s="3">
        <f>VLOOKUP($C516,'Team Fixtures'!$A$2:$Q$21,8,FALSE)</f>
        <v>6.3492063492063489E-2</v>
      </c>
      <c r="AB516" s="3">
        <f>VLOOKUP($C516,'Team Fixtures'!$A$2:$Q$21,9,FALSE)</f>
        <v>4.2328042328042326E-2</v>
      </c>
      <c r="AC516" s="3" t="str">
        <f>VLOOKUP($C516,'Team Fixtures'!$A$2:$Q$21,10,FALSE)</f>
        <v>H</v>
      </c>
      <c r="AD516" s="22">
        <f t="shared" si="166"/>
        <v>3.6603598172719587</v>
      </c>
      <c r="AE516" s="5">
        <f t="shared" si="156"/>
        <v>6.5059983621871015E-2</v>
      </c>
      <c r="AF516" s="20">
        <f t="shared" si="157"/>
        <v>3.7904797845157008</v>
      </c>
      <c r="AG516" s="3">
        <f>VLOOKUP($C516,'Team Fixtures'!$A$2:$Q$21,2,FALSE)</f>
        <v>0.10582010582010581</v>
      </c>
      <c r="AH516" s="3">
        <f>VLOOKUP($C516,'Team Fixtures'!$A$2:$Q$21,12,FALSE)</f>
        <v>0.88924458672357831</v>
      </c>
      <c r="AI516" s="3">
        <f>VLOOKUP($C516,'Team Fixtures'!$A$2:$Q$21,13,FALSE)</f>
        <v>-0.7834244809034725</v>
      </c>
      <c r="AJ516" s="3" t="str">
        <f>VLOOKUP($C516,'Team Fixtures'!$A$2:$Q$21,14,FALSE)</f>
        <v>H</v>
      </c>
      <c r="AK516" s="22">
        <f t="shared" si="167"/>
        <v>3.647008722187612</v>
      </c>
      <c r="AL516" s="5">
        <f t="shared" si="158"/>
        <v>6.4745939163297017E-2</v>
      </c>
      <c r="AM516" s="20">
        <f t="shared" si="159"/>
        <v>3.7765006005142059</v>
      </c>
      <c r="AN516" s="3">
        <f>VLOOKUP($C516,'Team Fixtures'!$A$2:$Q$21,2,FALSE)</f>
        <v>0.10582010582010581</v>
      </c>
      <c r="AO516" s="3">
        <f>VLOOKUP($C516,'Team Fixtures'!$A$2:$Q$21,16,FALSE)</f>
        <v>1.4214641080312722E-2</v>
      </c>
      <c r="AP516" s="3">
        <f>VLOOKUP($C516,'Team Fixtures'!$A$2:$Q$21,17,FALSE)</f>
        <v>9.1605464739793085E-2</v>
      </c>
      <c r="AQ516" s="3" t="str">
        <f>VLOOKUP($C516,'Team Fixtures'!$A$2:$V$21,18,FALSE)</f>
        <v>A</v>
      </c>
      <c r="AR516" s="22">
        <f t="shared" si="168"/>
        <v>3.1556246570885613</v>
      </c>
      <c r="AS516" s="5">
        <f t="shared" si="160"/>
        <v>5.3187603184037147E-2</v>
      </c>
      <c r="AT516" s="20">
        <f t="shared" si="161"/>
        <v>3.2619998634566354</v>
      </c>
      <c r="AU516" s="3">
        <f>VLOOKUP($C516,'Team Fixtures'!$A$2:$Q$21,2,FALSE)</f>
        <v>0.10582010582010581</v>
      </c>
      <c r="AV516" s="3">
        <f>VLOOKUP($C516,'Team Fixtures'!$A$2:$V$21,20,FALSE)</f>
        <v>1.8674136321195144E-2</v>
      </c>
      <c r="AW516" s="3">
        <f>VLOOKUP($C516,'Team Fixtures'!$A$2:$V$21,21,FALSE)</f>
        <v>8.7145969498910666E-2</v>
      </c>
      <c r="AX516" s="3" t="str">
        <f>VLOOKUP($C516,'Team Fixtures'!$A$2:$V$21,22,FALSE)</f>
        <v>H</v>
      </c>
      <c r="AY516" s="22">
        <f t="shared" si="169"/>
        <v>3.6610844513364111</v>
      </c>
      <c r="AZ516" s="5">
        <f t="shared" si="170"/>
        <v>6.5077028464335065E-2</v>
      </c>
      <c r="BA516" s="20">
        <f t="shared" si="162"/>
        <v>3.7912385082650815</v>
      </c>
      <c r="BB516" s="15">
        <f t="shared" si="163"/>
        <v>12.43650263778232</v>
      </c>
    </row>
    <row r="517" spans="1:54" x14ac:dyDescent="0.25">
      <c r="A517" t="str">
        <f>'Players Full'!CU517</f>
        <v>David Mota Veiga Teixeira do Carmo</v>
      </c>
      <c r="B517" t="str">
        <f>VLOOKUP(_xlfn.CONCAT('Players Full'!AK517,'Players Full'!BV517),'Players Summarised'!$A$1:$T$1000,20,0)</f>
        <v>DEF</v>
      </c>
      <c r="C517" t="str">
        <f>VLOOKUP('Players Full'!CF517,Teams!$A$1:$G$21,6,0)</f>
        <v>Nott'm Forest</v>
      </c>
      <c r="D517">
        <f>'Players Full'!BD517/10</f>
        <v>4.5</v>
      </c>
      <c r="E517" s="10">
        <f>IFERROR(VLOOKUP($A517,'Starting Lineups'!$A$2:$C$510,3,FALSE),0)</f>
        <v>0</v>
      </c>
      <c r="F517" s="5" t="e">
        <f>VLOOKUP(A517,'Score &amp; Assist'!$A$1:$G$2000,6,0)</f>
        <v>#N/A</v>
      </c>
      <c r="G517" s="5" t="e">
        <f t="shared" si="152"/>
        <v>#N/A</v>
      </c>
      <c r="H517" s="5" t="e">
        <f t="shared" si="164"/>
        <v>#N/A</v>
      </c>
      <c r="I517" s="5" t="e">
        <f>VLOOKUP(A517,'Score &amp; Assist'!$A$1:$G$2000,7,0)</f>
        <v>#N/A</v>
      </c>
      <c r="J517" s="5" t="e">
        <f>VLOOKUP(A517,'Yellow Card'!$C$1:$E$987,3,0)</f>
        <v>#N/A</v>
      </c>
      <c r="K517" s="5" t="e">
        <f>VLOOKUP(C517,'Team Clean Sheet'!$C$2:$F$21,4,0)</f>
        <v>#N/A</v>
      </c>
      <c r="L517" s="5" t="e">
        <f>VLOOKUP(C517,'Team Total Goals'!$D$2:$N$21,10,0)</f>
        <v>#N/A</v>
      </c>
      <c r="M517" s="5" t="e">
        <f>VLOOKUP(C517,'Team Total Goals'!$D$2:$N$21,11,0)</f>
        <v>#N/A</v>
      </c>
      <c r="N517" s="5" t="e">
        <f>VLOOKUP(A517,'Goalkeeper Saves'!$D$2:$N$15,10,0)</f>
        <v>#N/A</v>
      </c>
      <c r="O517" s="5" t="e">
        <f>VLOOKUP(A517,'Goalkeeper Saves'!$D$2:$N$15,11,0)</f>
        <v>#N/A</v>
      </c>
      <c r="P517" s="5">
        <f>IF(B517="DEF",IFERROR(VLOOKUP(A517,'Defensive Contribution - DEF'!A515:H1013,8,FALSE),'Defensive Contribution - DEF'!K$2),0)</f>
        <v>0.29152339856241527</v>
      </c>
      <c r="Q517" s="5">
        <f>IF(B517="MID",IFERROR(VLOOKUP(A517,'Defensive Contribution - MID'!A$2:I$500,9,FALSE),'Defensive Contribution - MID'!L$2),0)</f>
        <v>0</v>
      </c>
      <c r="R517" s="22">
        <f t="shared" si="165"/>
        <v>0</v>
      </c>
      <c r="S517" s="5">
        <f t="shared" si="153"/>
        <v>0</v>
      </c>
      <c r="T517" s="20">
        <f t="shared" si="154"/>
        <v>0</v>
      </c>
      <c r="U517" s="3">
        <f>VLOOKUP($C517,'Team Fixtures'!$A$2:$Q$21,2,FALSE)</f>
        <v>0.10582010582010581</v>
      </c>
      <c r="V517" s="3">
        <f>VLOOKUP($C517,'Team Fixtures'!$A$2:$Q$21,4,FALSE)</f>
        <v>0.10582010582010581</v>
      </c>
      <c r="W517" s="3">
        <f>VLOOKUP($C517,'Team Fixtures'!$A$2:$Q$21,5,FALSE)</f>
        <v>0</v>
      </c>
      <c r="X517" s="3" t="str">
        <f>VLOOKUP($C517,'Team Fixtures'!$A$2:$Q$21,6,FALSE)</f>
        <v>A</v>
      </c>
      <c r="Y517" s="25">
        <f t="shared" si="155"/>
        <v>0</v>
      </c>
      <c r="Z517" s="3">
        <f>VLOOKUP($C517,'Team Fixtures'!$A$2:$Q$21,2,FALSE)</f>
        <v>0.10582010582010581</v>
      </c>
      <c r="AA517" s="3">
        <f>VLOOKUP($C517,'Team Fixtures'!$A$2:$Q$21,8,FALSE)</f>
        <v>6.3492063492063489E-2</v>
      </c>
      <c r="AB517" s="3">
        <f>VLOOKUP($C517,'Team Fixtures'!$A$2:$Q$21,9,FALSE)</f>
        <v>4.2328042328042326E-2</v>
      </c>
      <c r="AC517" s="3" t="str">
        <f>VLOOKUP($C517,'Team Fixtures'!$A$2:$Q$21,10,FALSE)</f>
        <v>H</v>
      </c>
      <c r="AD517" s="22">
        <f t="shared" si="166"/>
        <v>0</v>
      </c>
      <c r="AE517" s="5">
        <f t="shared" si="156"/>
        <v>0</v>
      </c>
      <c r="AF517" s="20">
        <f t="shared" si="157"/>
        <v>0</v>
      </c>
      <c r="AG517" s="3">
        <f>VLOOKUP($C517,'Team Fixtures'!$A$2:$Q$21,2,FALSE)</f>
        <v>0.10582010582010581</v>
      </c>
      <c r="AH517" s="3">
        <f>VLOOKUP($C517,'Team Fixtures'!$A$2:$Q$21,12,FALSE)</f>
        <v>0.88924458672357831</v>
      </c>
      <c r="AI517" s="3">
        <f>VLOOKUP($C517,'Team Fixtures'!$A$2:$Q$21,13,FALSE)</f>
        <v>-0.7834244809034725</v>
      </c>
      <c r="AJ517" s="3" t="str">
        <f>VLOOKUP($C517,'Team Fixtures'!$A$2:$Q$21,14,FALSE)</f>
        <v>H</v>
      </c>
      <c r="AK517" s="22">
        <f t="shared" si="167"/>
        <v>0</v>
      </c>
      <c r="AL517" s="5">
        <f t="shared" si="158"/>
        <v>0</v>
      </c>
      <c r="AM517" s="20">
        <f t="shared" si="159"/>
        <v>0</v>
      </c>
      <c r="AN517" s="3">
        <f>VLOOKUP($C517,'Team Fixtures'!$A$2:$Q$21,2,FALSE)</f>
        <v>0.10582010582010581</v>
      </c>
      <c r="AO517" s="3">
        <f>VLOOKUP($C517,'Team Fixtures'!$A$2:$Q$21,16,FALSE)</f>
        <v>1.4214641080312722E-2</v>
      </c>
      <c r="AP517" s="3">
        <f>VLOOKUP($C517,'Team Fixtures'!$A$2:$Q$21,17,FALSE)</f>
        <v>9.1605464739793085E-2</v>
      </c>
      <c r="AQ517" s="3" t="str">
        <f>VLOOKUP($C517,'Team Fixtures'!$A$2:$V$21,18,FALSE)</f>
        <v>A</v>
      </c>
      <c r="AR517" s="22">
        <f t="shared" si="168"/>
        <v>0</v>
      </c>
      <c r="AS517" s="5">
        <f t="shared" si="160"/>
        <v>0</v>
      </c>
      <c r="AT517" s="20">
        <f t="shared" si="161"/>
        <v>0</v>
      </c>
      <c r="AU517" s="3">
        <f>VLOOKUP($C517,'Team Fixtures'!$A$2:$Q$21,2,FALSE)</f>
        <v>0.10582010582010581</v>
      </c>
      <c r="AV517" s="3">
        <f>VLOOKUP($C517,'Team Fixtures'!$A$2:$V$21,20,FALSE)</f>
        <v>1.8674136321195144E-2</v>
      </c>
      <c r="AW517" s="3">
        <f>VLOOKUP($C517,'Team Fixtures'!$A$2:$V$21,21,FALSE)</f>
        <v>8.7145969498910666E-2</v>
      </c>
      <c r="AX517" s="3" t="str">
        <f>VLOOKUP($C517,'Team Fixtures'!$A$2:$V$21,22,FALSE)</f>
        <v>H</v>
      </c>
      <c r="AY517" s="22">
        <f t="shared" si="169"/>
        <v>0</v>
      </c>
      <c r="AZ517" s="5">
        <f t="shared" si="170"/>
        <v>0</v>
      </c>
      <c r="BA517" s="20">
        <f t="shared" si="162"/>
        <v>0</v>
      </c>
      <c r="BB517" s="15">
        <f t="shared" si="163"/>
        <v>0</v>
      </c>
    </row>
    <row r="518" spans="1:54" x14ac:dyDescent="0.25">
      <c r="A518" t="str">
        <f>'Players Full'!CU518</f>
        <v>Jair Paula da Cunha Filho</v>
      </c>
      <c r="B518" t="str">
        <f>VLOOKUP(_xlfn.CONCAT('Players Full'!AK518,'Players Full'!BV518),'Players Summarised'!$A$1:$T$1000,20,0)</f>
        <v>DEF</v>
      </c>
      <c r="C518" t="str">
        <f>VLOOKUP('Players Full'!CF518,Teams!$A$1:$G$21,6,0)</f>
        <v>Nott'm Forest</v>
      </c>
      <c r="D518">
        <f>'Players Full'!BD518/10</f>
        <v>4.5</v>
      </c>
      <c r="E518" s="10">
        <f>IFERROR(VLOOKUP($A518,'Starting Lineups'!$A$2:$C$510,3,FALSE),0)</f>
        <v>0</v>
      </c>
      <c r="F518" s="5" t="e">
        <f>VLOOKUP(A518,'Score &amp; Assist'!$A$1:$G$2000,6,0)</f>
        <v>#N/A</v>
      </c>
      <c r="G518" s="5" t="e">
        <f t="shared" si="152"/>
        <v>#N/A</v>
      </c>
      <c r="H518" s="5" t="e">
        <f t="shared" si="164"/>
        <v>#N/A</v>
      </c>
      <c r="I518" s="5" t="e">
        <f>VLOOKUP(A518,'Score &amp; Assist'!$A$1:$G$2000,7,0)</f>
        <v>#N/A</v>
      </c>
      <c r="J518" s="5" t="e">
        <f>VLOOKUP(A518,'Yellow Card'!$C$1:$E$987,3,0)</f>
        <v>#N/A</v>
      </c>
      <c r="K518" s="5" t="e">
        <f>VLOOKUP(C518,'Team Clean Sheet'!$C$2:$F$21,4,0)</f>
        <v>#N/A</v>
      </c>
      <c r="L518" s="5" t="e">
        <f>VLOOKUP(C518,'Team Total Goals'!$D$2:$N$21,10,0)</f>
        <v>#N/A</v>
      </c>
      <c r="M518" s="5" t="e">
        <f>VLOOKUP(C518,'Team Total Goals'!$D$2:$N$21,11,0)</f>
        <v>#N/A</v>
      </c>
      <c r="N518" s="5" t="e">
        <f>VLOOKUP(A518,'Goalkeeper Saves'!$D$2:$N$15,10,0)</f>
        <v>#N/A</v>
      </c>
      <c r="O518" s="5" t="e">
        <f>VLOOKUP(A518,'Goalkeeper Saves'!$D$2:$N$15,11,0)</f>
        <v>#N/A</v>
      </c>
      <c r="P518" s="5">
        <f>IF(B518="DEF",IFERROR(VLOOKUP(A518,'Defensive Contribution - DEF'!A516:H1014,8,FALSE),'Defensive Contribution - DEF'!K$2),0)</f>
        <v>0.29152339856241527</v>
      </c>
      <c r="Q518" s="5">
        <f>IF(B518="MID",IFERROR(VLOOKUP(A518,'Defensive Contribution - MID'!A$2:I$500,9,FALSE),'Defensive Contribution - MID'!L$2),0)</f>
        <v>0</v>
      </c>
      <c r="R518" s="22">
        <f t="shared" si="165"/>
        <v>0</v>
      </c>
      <c r="S518" s="5">
        <f t="shared" si="153"/>
        <v>0</v>
      </c>
      <c r="T518" s="20">
        <f t="shared" si="154"/>
        <v>0</v>
      </c>
      <c r="U518" s="3">
        <f>VLOOKUP($C518,'Team Fixtures'!$A$2:$Q$21,2,FALSE)</f>
        <v>0.10582010582010581</v>
      </c>
      <c r="V518" s="3">
        <f>VLOOKUP($C518,'Team Fixtures'!$A$2:$Q$21,4,FALSE)</f>
        <v>0.10582010582010581</v>
      </c>
      <c r="W518" s="3">
        <f>VLOOKUP($C518,'Team Fixtures'!$A$2:$Q$21,5,FALSE)</f>
        <v>0</v>
      </c>
      <c r="X518" s="3" t="str">
        <f>VLOOKUP($C518,'Team Fixtures'!$A$2:$Q$21,6,FALSE)</f>
        <v>A</v>
      </c>
      <c r="Y518" s="25">
        <f t="shared" si="155"/>
        <v>0</v>
      </c>
      <c r="Z518" s="3">
        <f>VLOOKUP($C518,'Team Fixtures'!$A$2:$Q$21,2,FALSE)</f>
        <v>0.10582010582010581</v>
      </c>
      <c r="AA518" s="3">
        <f>VLOOKUP($C518,'Team Fixtures'!$A$2:$Q$21,8,FALSE)</f>
        <v>6.3492063492063489E-2</v>
      </c>
      <c r="AB518" s="3">
        <f>VLOOKUP($C518,'Team Fixtures'!$A$2:$Q$21,9,FALSE)</f>
        <v>4.2328042328042326E-2</v>
      </c>
      <c r="AC518" s="3" t="str">
        <f>VLOOKUP($C518,'Team Fixtures'!$A$2:$Q$21,10,FALSE)</f>
        <v>H</v>
      </c>
      <c r="AD518" s="22">
        <f t="shared" si="166"/>
        <v>0</v>
      </c>
      <c r="AE518" s="5">
        <f t="shared" si="156"/>
        <v>0</v>
      </c>
      <c r="AF518" s="20">
        <f t="shared" si="157"/>
        <v>0</v>
      </c>
      <c r="AG518" s="3">
        <f>VLOOKUP($C518,'Team Fixtures'!$A$2:$Q$21,2,FALSE)</f>
        <v>0.10582010582010581</v>
      </c>
      <c r="AH518" s="3">
        <f>VLOOKUP($C518,'Team Fixtures'!$A$2:$Q$21,12,FALSE)</f>
        <v>0.88924458672357831</v>
      </c>
      <c r="AI518" s="3">
        <f>VLOOKUP($C518,'Team Fixtures'!$A$2:$Q$21,13,FALSE)</f>
        <v>-0.7834244809034725</v>
      </c>
      <c r="AJ518" s="3" t="str">
        <f>VLOOKUP($C518,'Team Fixtures'!$A$2:$Q$21,14,FALSE)</f>
        <v>H</v>
      </c>
      <c r="AK518" s="22">
        <f t="shared" si="167"/>
        <v>0</v>
      </c>
      <c r="AL518" s="5">
        <f t="shared" si="158"/>
        <v>0</v>
      </c>
      <c r="AM518" s="20">
        <f t="shared" si="159"/>
        <v>0</v>
      </c>
      <c r="AN518" s="3">
        <f>VLOOKUP($C518,'Team Fixtures'!$A$2:$Q$21,2,FALSE)</f>
        <v>0.10582010582010581</v>
      </c>
      <c r="AO518" s="3">
        <f>VLOOKUP($C518,'Team Fixtures'!$A$2:$Q$21,16,FALSE)</f>
        <v>1.4214641080312722E-2</v>
      </c>
      <c r="AP518" s="3">
        <f>VLOOKUP($C518,'Team Fixtures'!$A$2:$Q$21,17,FALSE)</f>
        <v>9.1605464739793085E-2</v>
      </c>
      <c r="AQ518" s="3" t="str">
        <f>VLOOKUP($C518,'Team Fixtures'!$A$2:$V$21,18,FALSE)</f>
        <v>A</v>
      </c>
      <c r="AR518" s="22">
        <f t="shared" si="168"/>
        <v>0</v>
      </c>
      <c r="AS518" s="5">
        <f t="shared" si="160"/>
        <v>0</v>
      </c>
      <c r="AT518" s="20">
        <f t="shared" si="161"/>
        <v>0</v>
      </c>
      <c r="AU518" s="3">
        <f>VLOOKUP($C518,'Team Fixtures'!$A$2:$Q$21,2,FALSE)</f>
        <v>0.10582010582010581</v>
      </c>
      <c r="AV518" s="3">
        <f>VLOOKUP($C518,'Team Fixtures'!$A$2:$V$21,20,FALSE)</f>
        <v>1.8674136321195144E-2</v>
      </c>
      <c r="AW518" s="3">
        <f>VLOOKUP($C518,'Team Fixtures'!$A$2:$V$21,21,FALSE)</f>
        <v>8.7145969498910666E-2</v>
      </c>
      <c r="AX518" s="3" t="str">
        <f>VLOOKUP($C518,'Team Fixtures'!$A$2:$V$21,22,FALSE)</f>
        <v>H</v>
      </c>
      <c r="AY518" s="22">
        <f t="shared" si="169"/>
        <v>0</v>
      </c>
      <c r="AZ518" s="5">
        <f t="shared" si="170"/>
        <v>0</v>
      </c>
      <c r="BA518" s="20">
        <f t="shared" si="162"/>
        <v>0</v>
      </c>
      <c r="BB518" s="15">
        <f t="shared" si="163"/>
        <v>0</v>
      </c>
    </row>
    <row r="519" spans="1:54" x14ac:dyDescent="0.25">
      <c r="A519" t="str">
        <f>'Players Full'!CU519</f>
        <v>Felipe Rodrigues da Silva</v>
      </c>
      <c r="B519" t="str">
        <f>VLOOKUP(_xlfn.CONCAT('Players Full'!AK519,'Players Full'!BV519),'Players Summarised'!$A$1:$T$1000,20,0)</f>
        <v>DEF</v>
      </c>
      <c r="C519" t="str">
        <f>VLOOKUP('Players Full'!CF519,Teams!$A$1:$G$21,6,0)</f>
        <v>Nott'm Forest</v>
      </c>
      <c r="D519">
        <f>'Players Full'!BD519/10</f>
        <v>4.5</v>
      </c>
      <c r="E519" s="10">
        <f>IFERROR(VLOOKUP($A519,'Starting Lineups'!$A$2:$C$510,3,FALSE),0)</f>
        <v>0</v>
      </c>
      <c r="F519" s="5" t="e">
        <f>VLOOKUP(A519,'Score &amp; Assist'!$A$1:$G$2000,6,0)</f>
        <v>#N/A</v>
      </c>
      <c r="G519" s="5" t="e">
        <f t="shared" si="152"/>
        <v>#N/A</v>
      </c>
      <c r="H519" s="5" t="e">
        <f t="shared" si="164"/>
        <v>#N/A</v>
      </c>
      <c r="I519" s="5" t="e">
        <f>VLOOKUP(A519,'Score &amp; Assist'!$A$1:$G$2000,7,0)</f>
        <v>#N/A</v>
      </c>
      <c r="J519" s="5" t="e">
        <f>VLOOKUP(A519,'Yellow Card'!$C$1:$E$987,3,0)</f>
        <v>#N/A</v>
      </c>
      <c r="K519" s="5" t="e">
        <f>VLOOKUP(C519,'Team Clean Sheet'!$C$2:$F$21,4,0)</f>
        <v>#N/A</v>
      </c>
      <c r="L519" s="5" t="e">
        <f>VLOOKUP(C519,'Team Total Goals'!$D$2:$N$21,10,0)</f>
        <v>#N/A</v>
      </c>
      <c r="M519" s="5" t="e">
        <f>VLOOKUP(C519,'Team Total Goals'!$D$2:$N$21,11,0)</f>
        <v>#N/A</v>
      </c>
      <c r="N519" s="5" t="e">
        <f>VLOOKUP(A519,'Goalkeeper Saves'!$D$2:$N$15,10,0)</f>
        <v>#N/A</v>
      </c>
      <c r="O519" s="5" t="e">
        <f>VLOOKUP(A519,'Goalkeeper Saves'!$D$2:$N$15,11,0)</f>
        <v>#N/A</v>
      </c>
      <c r="P519" s="5">
        <f>IF(B519="DEF",IFERROR(VLOOKUP(A519,'Defensive Contribution - DEF'!A517:H1015,8,FALSE),'Defensive Contribution - DEF'!K$2),0)</f>
        <v>0.29152339856241527</v>
      </c>
      <c r="Q519" s="5">
        <f>IF(B519="MID",IFERROR(VLOOKUP(A519,'Defensive Contribution - MID'!A$2:I$500,9,FALSE),'Defensive Contribution - MID'!L$2),0)</f>
        <v>0</v>
      </c>
      <c r="R519" s="22">
        <f t="shared" si="165"/>
        <v>0</v>
      </c>
      <c r="S519" s="5">
        <f t="shared" si="153"/>
        <v>0</v>
      </c>
      <c r="T519" s="20">
        <f t="shared" si="154"/>
        <v>0</v>
      </c>
      <c r="U519" s="3">
        <f>VLOOKUP($C519,'Team Fixtures'!$A$2:$Q$21,2,FALSE)</f>
        <v>0.10582010582010581</v>
      </c>
      <c r="V519" s="3">
        <f>VLOOKUP($C519,'Team Fixtures'!$A$2:$Q$21,4,FALSE)</f>
        <v>0.10582010582010581</v>
      </c>
      <c r="W519" s="3">
        <f>VLOOKUP($C519,'Team Fixtures'!$A$2:$Q$21,5,FALSE)</f>
        <v>0</v>
      </c>
      <c r="X519" s="3" t="str">
        <f>VLOOKUP($C519,'Team Fixtures'!$A$2:$Q$21,6,FALSE)</f>
        <v>A</v>
      </c>
      <c r="Y519" s="25">
        <f t="shared" si="155"/>
        <v>0</v>
      </c>
      <c r="Z519" s="3">
        <f>VLOOKUP($C519,'Team Fixtures'!$A$2:$Q$21,2,FALSE)</f>
        <v>0.10582010582010581</v>
      </c>
      <c r="AA519" s="3">
        <f>VLOOKUP($C519,'Team Fixtures'!$A$2:$Q$21,8,FALSE)</f>
        <v>6.3492063492063489E-2</v>
      </c>
      <c r="AB519" s="3">
        <f>VLOOKUP($C519,'Team Fixtures'!$A$2:$Q$21,9,FALSE)</f>
        <v>4.2328042328042326E-2</v>
      </c>
      <c r="AC519" s="3" t="str">
        <f>VLOOKUP($C519,'Team Fixtures'!$A$2:$Q$21,10,FALSE)</f>
        <v>H</v>
      </c>
      <c r="AD519" s="22">
        <f t="shared" si="166"/>
        <v>0</v>
      </c>
      <c r="AE519" s="5">
        <f t="shared" si="156"/>
        <v>0</v>
      </c>
      <c r="AF519" s="20">
        <f t="shared" si="157"/>
        <v>0</v>
      </c>
      <c r="AG519" s="3">
        <f>VLOOKUP($C519,'Team Fixtures'!$A$2:$Q$21,2,FALSE)</f>
        <v>0.10582010582010581</v>
      </c>
      <c r="AH519" s="3">
        <f>VLOOKUP($C519,'Team Fixtures'!$A$2:$Q$21,12,FALSE)</f>
        <v>0.88924458672357831</v>
      </c>
      <c r="AI519" s="3">
        <f>VLOOKUP($C519,'Team Fixtures'!$A$2:$Q$21,13,FALSE)</f>
        <v>-0.7834244809034725</v>
      </c>
      <c r="AJ519" s="3" t="str">
        <f>VLOOKUP($C519,'Team Fixtures'!$A$2:$Q$21,14,FALSE)</f>
        <v>H</v>
      </c>
      <c r="AK519" s="22">
        <f t="shared" si="167"/>
        <v>0</v>
      </c>
      <c r="AL519" s="5">
        <f t="shared" si="158"/>
        <v>0</v>
      </c>
      <c r="AM519" s="20">
        <f t="shared" si="159"/>
        <v>0</v>
      </c>
      <c r="AN519" s="3">
        <f>VLOOKUP($C519,'Team Fixtures'!$A$2:$Q$21,2,FALSE)</f>
        <v>0.10582010582010581</v>
      </c>
      <c r="AO519" s="3">
        <f>VLOOKUP($C519,'Team Fixtures'!$A$2:$Q$21,16,FALSE)</f>
        <v>1.4214641080312722E-2</v>
      </c>
      <c r="AP519" s="3">
        <f>VLOOKUP($C519,'Team Fixtures'!$A$2:$Q$21,17,FALSE)</f>
        <v>9.1605464739793085E-2</v>
      </c>
      <c r="AQ519" s="3" t="str">
        <f>VLOOKUP($C519,'Team Fixtures'!$A$2:$V$21,18,FALSE)</f>
        <v>A</v>
      </c>
      <c r="AR519" s="22">
        <f t="shared" si="168"/>
        <v>0</v>
      </c>
      <c r="AS519" s="5">
        <f t="shared" si="160"/>
        <v>0</v>
      </c>
      <c r="AT519" s="20">
        <f t="shared" si="161"/>
        <v>0</v>
      </c>
      <c r="AU519" s="3">
        <f>VLOOKUP($C519,'Team Fixtures'!$A$2:$Q$21,2,FALSE)</f>
        <v>0.10582010582010581</v>
      </c>
      <c r="AV519" s="3">
        <f>VLOOKUP($C519,'Team Fixtures'!$A$2:$V$21,20,FALSE)</f>
        <v>1.8674136321195144E-2</v>
      </c>
      <c r="AW519" s="3">
        <f>VLOOKUP($C519,'Team Fixtures'!$A$2:$V$21,21,FALSE)</f>
        <v>8.7145969498910666E-2</v>
      </c>
      <c r="AX519" s="3" t="str">
        <f>VLOOKUP($C519,'Team Fixtures'!$A$2:$V$21,22,FALSE)</f>
        <v>H</v>
      </c>
      <c r="AY519" s="22">
        <f t="shared" si="169"/>
        <v>0</v>
      </c>
      <c r="AZ519" s="5">
        <f t="shared" si="170"/>
        <v>0</v>
      </c>
      <c r="BA519" s="20">
        <f t="shared" si="162"/>
        <v>0</v>
      </c>
      <c r="BB519" s="15">
        <f t="shared" si="163"/>
        <v>0</v>
      </c>
    </row>
    <row r="520" spans="1:54" x14ac:dyDescent="0.25">
      <c r="A520" t="str">
        <f>'Players Full'!CU520</f>
        <v>Omar Richards</v>
      </c>
      <c r="B520" t="str">
        <f>VLOOKUP(_xlfn.CONCAT('Players Full'!AK520,'Players Full'!BV520),'Players Summarised'!$A$1:$T$1000,20,0)</f>
        <v>DEF</v>
      </c>
      <c r="C520" t="str">
        <f>VLOOKUP('Players Full'!CF520,Teams!$A$1:$G$21,6,0)</f>
        <v>Nott'm Forest</v>
      </c>
      <c r="D520">
        <f>'Players Full'!BD520/10</f>
        <v>4.5</v>
      </c>
      <c r="E520" s="10">
        <f>IFERROR(VLOOKUP($A520,'Starting Lineups'!$A$2:$C$510,3,FALSE),0)</f>
        <v>0</v>
      </c>
      <c r="F520" s="5">
        <f>VLOOKUP(A520,'Score &amp; Assist'!$A$1:$G$2000,6,0)</f>
        <v>7.3260073260073263E-2</v>
      </c>
      <c r="G520" s="5">
        <f t="shared" si="152"/>
        <v>0.01</v>
      </c>
      <c r="H520" s="5">
        <f t="shared" si="164"/>
        <v>0</v>
      </c>
      <c r="I520" s="5">
        <f>VLOOKUP(A520,'Score &amp; Assist'!$A$1:$G$2000,7,0)</f>
        <v>3.6630036630036632E-2</v>
      </c>
      <c r="J520" s="5">
        <f>VLOOKUP(A520,'Yellow Card'!$C$1:$E$987,3,0)</f>
        <v>0.19047619047619047</v>
      </c>
      <c r="K520" s="5" t="e">
        <f>VLOOKUP(C520,'Team Clean Sheet'!$C$2:$F$21,4,0)</f>
        <v>#N/A</v>
      </c>
      <c r="L520" s="5" t="e">
        <f>VLOOKUP(C520,'Team Total Goals'!$D$2:$N$21,10,0)</f>
        <v>#N/A</v>
      </c>
      <c r="M520" s="5" t="e">
        <f>VLOOKUP(C520,'Team Total Goals'!$D$2:$N$21,11,0)</f>
        <v>#N/A</v>
      </c>
      <c r="N520" s="5" t="e">
        <f>VLOOKUP(A520,'Goalkeeper Saves'!$D$2:$N$15,10,0)</f>
        <v>#N/A</v>
      </c>
      <c r="O520" s="5" t="e">
        <f>VLOOKUP(A520,'Goalkeeper Saves'!$D$2:$N$15,11,0)</f>
        <v>#N/A</v>
      </c>
      <c r="P520" s="5">
        <f>IF(B520="DEF",IFERROR(VLOOKUP(A520,'Defensive Contribution - DEF'!A518:H1016,8,FALSE),'Defensive Contribution - DEF'!K$2),0)</f>
        <v>0.29152339856241527</v>
      </c>
      <c r="Q520" s="5">
        <f>IF(B520="MID",IFERROR(VLOOKUP(A520,'Defensive Contribution - MID'!A$2:I$500,9,FALSE),'Defensive Contribution - MID'!L$2),0)</f>
        <v>0</v>
      </c>
      <c r="R520" s="22">
        <f t="shared" si="165"/>
        <v>0</v>
      </c>
      <c r="S520" s="5">
        <f t="shared" si="153"/>
        <v>0</v>
      </c>
      <c r="T520" s="20">
        <f t="shared" si="154"/>
        <v>0</v>
      </c>
      <c r="U520" s="3">
        <f>VLOOKUP($C520,'Team Fixtures'!$A$2:$Q$21,2,FALSE)</f>
        <v>0.10582010582010581</v>
      </c>
      <c r="V520" s="3">
        <f>VLOOKUP($C520,'Team Fixtures'!$A$2:$Q$21,4,FALSE)</f>
        <v>0.10582010582010581</v>
      </c>
      <c r="W520" s="3">
        <f>VLOOKUP($C520,'Team Fixtures'!$A$2:$Q$21,5,FALSE)</f>
        <v>0</v>
      </c>
      <c r="X520" s="3" t="str">
        <f>VLOOKUP($C520,'Team Fixtures'!$A$2:$Q$21,6,FALSE)</f>
        <v>A</v>
      </c>
      <c r="Y520" s="25">
        <f t="shared" si="155"/>
        <v>0</v>
      </c>
      <c r="Z520" s="3">
        <f>VLOOKUP($C520,'Team Fixtures'!$A$2:$Q$21,2,FALSE)</f>
        <v>0.10582010582010581</v>
      </c>
      <c r="AA520" s="3">
        <f>VLOOKUP($C520,'Team Fixtures'!$A$2:$Q$21,8,FALSE)</f>
        <v>6.3492063492063489E-2</v>
      </c>
      <c r="AB520" s="3">
        <f>VLOOKUP($C520,'Team Fixtures'!$A$2:$Q$21,9,FALSE)</f>
        <v>4.2328042328042326E-2</v>
      </c>
      <c r="AC520" s="3" t="str">
        <f>VLOOKUP($C520,'Team Fixtures'!$A$2:$Q$21,10,FALSE)</f>
        <v>H</v>
      </c>
      <c r="AD520" s="22">
        <f t="shared" si="166"/>
        <v>0</v>
      </c>
      <c r="AE520" s="5">
        <f t="shared" si="156"/>
        <v>0</v>
      </c>
      <c r="AF520" s="20">
        <f t="shared" si="157"/>
        <v>0</v>
      </c>
      <c r="AG520" s="3">
        <f>VLOOKUP($C520,'Team Fixtures'!$A$2:$Q$21,2,FALSE)</f>
        <v>0.10582010582010581</v>
      </c>
      <c r="AH520" s="3">
        <f>VLOOKUP($C520,'Team Fixtures'!$A$2:$Q$21,12,FALSE)</f>
        <v>0.88924458672357831</v>
      </c>
      <c r="AI520" s="3">
        <f>VLOOKUP($C520,'Team Fixtures'!$A$2:$Q$21,13,FALSE)</f>
        <v>-0.7834244809034725</v>
      </c>
      <c r="AJ520" s="3" t="str">
        <f>VLOOKUP($C520,'Team Fixtures'!$A$2:$Q$21,14,FALSE)</f>
        <v>H</v>
      </c>
      <c r="AK520" s="22">
        <f t="shared" si="167"/>
        <v>0</v>
      </c>
      <c r="AL520" s="5">
        <f t="shared" si="158"/>
        <v>0</v>
      </c>
      <c r="AM520" s="20">
        <f t="shared" si="159"/>
        <v>0</v>
      </c>
      <c r="AN520" s="3">
        <f>VLOOKUP($C520,'Team Fixtures'!$A$2:$Q$21,2,FALSE)</f>
        <v>0.10582010582010581</v>
      </c>
      <c r="AO520" s="3">
        <f>VLOOKUP($C520,'Team Fixtures'!$A$2:$Q$21,16,FALSE)</f>
        <v>1.4214641080312722E-2</v>
      </c>
      <c r="AP520" s="3">
        <f>VLOOKUP($C520,'Team Fixtures'!$A$2:$Q$21,17,FALSE)</f>
        <v>9.1605464739793085E-2</v>
      </c>
      <c r="AQ520" s="3" t="str">
        <f>VLOOKUP($C520,'Team Fixtures'!$A$2:$V$21,18,FALSE)</f>
        <v>A</v>
      </c>
      <c r="AR520" s="22">
        <f t="shared" si="168"/>
        <v>0</v>
      </c>
      <c r="AS520" s="5">
        <f t="shared" si="160"/>
        <v>0</v>
      </c>
      <c r="AT520" s="20">
        <f t="shared" si="161"/>
        <v>0</v>
      </c>
      <c r="AU520" s="3">
        <f>VLOOKUP($C520,'Team Fixtures'!$A$2:$Q$21,2,FALSE)</f>
        <v>0.10582010582010581</v>
      </c>
      <c r="AV520" s="3">
        <f>VLOOKUP($C520,'Team Fixtures'!$A$2:$V$21,20,FALSE)</f>
        <v>1.8674136321195144E-2</v>
      </c>
      <c r="AW520" s="3">
        <f>VLOOKUP($C520,'Team Fixtures'!$A$2:$V$21,21,FALSE)</f>
        <v>8.7145969498910666E-2</v>
      </c>
      <c r="AX520" s="3" t="str">
        <f>VLOOKUP($C520,'Team Fixtures'!$A$2:$V$21,22,FALSE)</f>
        <v>H</v>
      </c>
      <c r="AY520" s="22">
        <f t="shared" si="169"/>
        <v>0</v>
      </c>
      <c r="AZ520" s="5">
        <f t="shared" si="170"/>
        <v>0</v>
      </c>
      <c r="BA520" s="20">
        <f t="shared" si="162"/>
        <v>0</v>
      </c>
      <c r="BB520" s="15">
        <f t="shared" si="163"/>
        <v>0</v>
      </c>
    </row>
    <row r="521" spans="1:54" x14ac:dyDescent="0.25">
      <c r="A521" t="str">
        <f>'Players Full'!CU521</f>
        <v>Zach Abbott</v>
      </c>
      <c r="B521" t="str">
        <f>VLOOKUP(_xlfn.CONCAT('Players Full'!AK521,'Players Full'!BV521),'Players Summarised'!$A$1:$T$1000,20,0)</f>
        <v>DEF</v>
      </c>
      <c r="C521" t="str">
        <f>VLOOKUP('Players Full'!CF521,Teams!$A$1:$G$21,6,0)</f>
        <v>Nott'm Forest</v>
      </c>
      <c r="D521">
        <f>'Players Full'!BD521/10</f>
        <v>4</v>
      </c>
      <c r="E521" s="10">
        <f>IFERROR(VLOOKUP($A521,'Starting Lineups'!$A$2:$C$510,3,FALSE),0)</f>
        <v>0</v>
      </c>
      <c r="F521" s="5">
        <f>VLOOKUP(A521,'Score &amp; Assist'!$A$1:$G$2000,6,0)</f>
        <v>5.6022408963585429E-2</v>
      </c>
      <c r="G521" s="5">
        <f t="shared" si="152"/>
        <v>0.01</v>
      </c>
      <c r="H521" s="5">
        <f t="shared" si="164"/>
        <v>0</v>
      </c>
      <c r="I521" s="5">
        <f>VLOOKUP(A521,'Score &amp; Assist'!$A$1:$G$2000,7,0)</f>
        <v>4.5351473922902487E-2</v>
      </c>
      <c r="J521" s="5">
        <f>VLOOKUP(A521,'Yellow Card'!$C$1:$E$987,3,0)</f>
        <v>0.21994941163532386</v>
      </c>
      <c r="K521" s="5" t="e">
        <f>VLOOKUP(C521,'Team Clean Sheet'!$C$2:$F$21,4,0)</f>
        <v>#N/A</v>
      </c>
      <c r="L521" s="5" t="e">
        <f>VLOOKUP(C521,'Team Total Goals'!$D$2:$N$21,10,0)</f>
        <v>#N/A</v>
      </c>
      <c r="M521" s="5" t="e">
        <f>VLOOKUP(C521,'Team Total Goals'!$D$2:$N$21,11,0)</f>
        <v>#N/A</v>
      </c>
      <c r="N521" s="5" t="e">
        <f>VLOOKUP(A521,'Goalkeeper Saves'!$D$2:$N$15,10,0)</f>
        <v>#N/A</v>
      </c>
      <c r="O521" s="5" t="e">
        <f>VLOOKUP(A521,'Goalkeeper Saves'!$D$2:$N$15,11,0)</f>
        <v>#N/A</v>
      </c>
      <c r="P521" s="5">
        <f>IF(B521="DEF",IFERROR(VLOOKUP(A521,'Defensive Contribution - DEF'!A519:H1017,8,FALSE),'Defensive Contribution - DEF'!K$2),0)</f>
        <v>0.29152339856241527</v>
      </c>
      <c r="Q521" s="5">
        <f>IF(B521="MID",IFERROR(VLOOKUP(A521,'Defensive Contribution - MID'!A$2:I$500,9,FALSE),'Defensive Contribution - MID'!L$2),0)</f>
        <v>0</v>
      </c>
      <c r="R521" s="22">
        <f t="shared" si="165"/>
        <v>0</v>
      </c>
      <c r="S521" s="5">
        <f t="shared" si="153"/>
        <v>0</v>
      </c>
      <c r="T521" s="20">
        <f t="shared" si="154"/>
        <v>0</v>
      </c>
      <c r="U521" s="3">
        <f>VLOOKUP($C521,'Team Fixtures'!$A$2:$Q$21,2,FALSE)</f>
        <v>0.10582010582010581</v>
      </c>
      <c r="V521" s="3">
        <f>VLOOKUP($C521,'Team Fixtures'!$A$2:$Q$21,4,FALSE)</f>
        <v>0.10582010582010581</v>
      </c>
      <c r="W521" s="3">
        <f>VLOOKUP($C521,'Team Fixtures'!$A$2:$Q$21,5,FALSE)</f>
        <v>0</v>
      </c>
      <c r="X521" s="3" t="str">
        <f>VLOOKUP($C521,'Team Fixtures'!$A$2:$Q$21,6,FALSE)</f>
        <v>A</v>
      </c>
      <c r="Y521" s="25">
        <f t="shared" si="155"/>
        <v>0</v>
      </c>
      <c r="Z521" s="3">
        <f>VLOOKUP($C521,'Team Fixtures'!$A$2:$Q$21,2,FALSE)</f>
        <v>0.10582010582010581</v>
      </c>
      <c r="AA521" s="3">
        <f>VLOOKUP($C521,'Team Fixtures'!$A$2:$Q$21,8,FALSE)</f>
        <v>6.3492063492063489E-2</v>
      </c>
      <c r="AB521" s="3">
        <f>VLOOKUP($C521,'Team Fixtures'!$A$2:$Q$21,9,FALSE)</f>
        <v>4.2328042328042326E-2</v>
      </c>
      <c r="AC521" s="3" t="str">
        <f>VLOOKUP($C521,'Team Fixtures'!$A$2:$Q$21,10,FALSE)</f>
        <v>H</v>
      </c>
      <c r="AD521" s="22">
        <f t="shared" si="166"/>
        <v>0</v>
      </c>
      <c r="AE521" s="5">
        <f t="shared" si="156"/>
        <v>0</v>
      </c>
      <c r="AF521" s="20">
        <f t="shared" si="157"/>
        <v>0</v>
      </c>
      <c r="AG521" s="3">
        <f>VLOOKUP($C521,'Team Fixtures'!$A$2:$Q$21,2,FALSE)</f>
        <v>0.10582010582010581</v>
      </c>
      <c r="AH521" s="3">
        <f>VLOOKUP($C521,'Team Fixtures'!$A$2:$Q$21,12,FALSE)</f>
        <v>0.88924458672357831</v>
      </c>
      <c r="AI521" s="3">
        <f>VLOOKUP($C521,'Team Fixtures'!$A$2:$Q$21,13,FALSE)</f>
        <v>-0.7834244809034725</v>
      </c>
      <c r="AJ521" s="3" t="str">
        <f>VLOOKUP($C521,'Team Fixtures'!$A$2:$Q$21,14,FALSE)</f>
        <v>H</v>
      </c>
      <c r="AK521" s="22">
        <f t="shared" si="167"/>
        <v>0</v>
      </c>
      <c r="AL521" s="5">
        <f t="shared" si="158"/>
        <v>0</v>
      </c>
      <c r="AM521" s="20">
        <f t="shared" si="159"/>
        <v>0</v>
      </c>
      <c r="AN521" s="3">
        <f>VLOOKUP($C521,'Team Fixtures'!$A$2:$Q$21,2,FALSE)</f>
        <v>0.10582010582010581</v>
      </c>
      <c r="AO521" s="3">
        <f>VLOOKUP($C521,'Team Fixtures'!$A$2:$Q$21,16,FALSE)</f>
        <v>1.4214641080312722E-2</v>
      </c>
      <c r="AP521" s="3">
        <f>VLOOKUP($C521,'Team Fixtures'!$A$2:$Q$21,17,FALSE)</f>
        <v>9.1605464739793085E-2</v>
      </c>
      <c r="AQ521" s="3" t="str">
        <f>VLOOKUP($C521,'Team Fixtures'!$A$2:$V$21,18,FALSE)</f>
        <v>A</v>
      </c>
      <c r="AR521" s="22">
        <f t="shared" si="168"/>
        <v>0</v>
      </c>
      <c r="AS521" s="5">
        <f t="shared" si="160"/>
        <v>0</v>
      </c>
      <c r="AT521" s="20">
        <f t="shared" si="161"/>
        <v>0</v>
      </c>
      <c r="AU521" s="3">
        <f>VLOOKUP($C521,'Team Fixtures'!$A$2:$Q$21,2,FALSE)</f>
        <v>0.10582010582010581</v>
      </c>
      <c r="AV521" s="3">
        <f>VLOOKUP($C521,'Team Fixtures'!$A$2:$V$21,20,FALSE)</f>
        <v>1.8674136321195144E-2</v>
      </c>
      <c r="AW521" s="3">
        <f>VLOOKUP($C521,'Team Fixtures'!$A$2:$V$21,21,FALSE)</f>
        <v>8.7145969498910666E-2</v>
      </c>
      <c r="AX521" s="3" t="str">
        <f>VLOOKUP($C521,'Team Fixtures'!$A$2:$V$21,22,FALSE)</f>
        <v>H</v>
      </c>
      <c r="AY521" s="22">
        <f t="shared" si="169"/>
        <v>0</v>
      </c>
      <c r="AZ521" s="5">
        <f t="shared" si="170"/>
        <v>0</v>
      </c>
      <c r="BA521" s="20">
        <f t="shared" si="162"/>
        <v>0</v>
      </c>
      <c r="BB521" s="15">
        <f t="shared" si="163"/>
        <v>0</v>
      </c>
    </row>
    <row r="522" spans="1:54" x14ac:dyDescent="0.25">
      <c r="A522" t="str">
        <f>'Players Full'!CU522</f>
        <v>Willy Boly</v>
      </c>
      <c r="B522" t="str">
        <f>VLOOKUP(_xlfn.CONCAT('Players Full'!AK522,'Players Full'!BV522),'Players Summarised'!$A$1:$T$1000,20,0)</f>
        <v>DEF</v>
      </c>
      <c r="C522" t="str">
        <f>VLOOKUP('Players Full'!CF522,Teams!$A$1:$G$21,6,0)</f>
        <v>Nott'm Forest</v>
      </c>
      <c r="D522">
        <f>'Players Full'!BD522/10</f>
        <v>4</v>
      </c>
      <c r="E522" s="10">
        <f>IFERROR(VLOOKUP($A522,'Starting Lineups'!$A$2:$C$510,3,FALSE),0)</f>
        <v>0</v>
      </c>
      <c r="F522" s="5">
        <f>VLOOKUP(A522,'Score &amp; Assist'!$A$1:$G$2000,6,0)</f>
        <v>7.3260073260073263E-2</v>
      </c>
      <c r="G522" s="5">
        <f t="shared" si="152"/>
        <v>0.01</v>
      </c>
      <c r="H522" s="5">
        <f t="shared" si="164"/>
        <v>0</v>
      </c>
      <c r="I522" s="5">
        <f>VLOOKUP(A522,'Score &amp; Assist'!$A$1:$G$2000,7,0)</f>
        <v>4.5351473922902487E-2</v>
      </c>
      <c r="J522" s="5">
        <f>VLOOKUP(A522,'Yellow Card'!$C$1:$E$987,3,0)</f>
        <v>0.19047619047619047</v>
      </c>
      <c r="K522" s="5" t="e">
        <f>VLOOKUP(C522,'Team Clean Sheet'!$C$2:$F$21,4,0)</f>
        <v>#N/A</v>
      </c>
      <c r="L522" s="5" t="e">
        <f>VLOOKUP(C522,'Team Total Goals'!$D$2:$N$21,10,0)</f>
        <v>#N/A</v>
      </c>
      <c r="M522" s="5" t="e">
        <f>VLOOKUP(C522,'Team Total Goals'!$D$2:$N$21,11,0)</f>
        <v>#N/A</v>
      </c>
      <c r="N522" s="5" t="e">
        <f>VLOOKUP(A522,'Goalkeeper Saves'!$D$2:$N$15,10,0)</f>
        <v>#N/A</v>
      </c>
      <c r="O522" s="5" t="e">
        <f>VLOOKUP(A522,'Goalkeeper Saves'!$D$2:$N$15,11,0)</f>
        <v>#N/A</v>
      </c>
      <c r="P522" s="5">
        <f>IF(B522="DEF",IFERROR(VLOOKUP(A522,'Defensive Contribution - DEF'!A520:H1018,8,FALSE),'Defensive Contribution - DEF'!K$2),0)</f>
        <v>0.29152339856241527</v>
      </c>
      <c r="Q522" s="5">
        <f>IF(B522="MID",IFERROR(VLOOKUP(A522,'Defensive Contribution - MID'!A$2:I$500,9,FALSE),'Defensive Contribution - MID'!L$2),0)</f>
        <v>0</v>
      </c>
      <c r="R522" s="22">
        <f t="shared" si="165"/>
        <v>0</v>
      </c>
      <c r="S522" s="5">
        <f t="shared" si="153"/>
        <v>0</v>
      </c>
      <c r="T522" s="20">
        <f t="shared" si="154"/>
        <v>0</v>
      </c>
      <c r="U522" s="3">
        <f>VLOOKUP($C522,'Team Fixtures'!$A$2:$Q$21,2,FALSE)</f>
        <v>0.10582010582010581</v>
      </c>
      <c r="V522" s="3">
        <f>VLOOKUP($C522,'Team Fixtures'!$A$2:$Q$21,4,FALSE)</f>
        <v>0.10582010582010581</v>
      </c>
      <c r="W522" s="3">
        <f>VLOOKUP($C522,'Team Fixtures'!$A$2:$Q$21,5,FALSE)</f>
        <v>0</v>
      </c>
      <c r="X522" s="3" t="str">
        <f>VLOOKUP($C522,'Team Fixtures'!$A$2:$Q$21,6,FALSE)</f>
        <v>A</v>
      </c>
      <c r="Y522" s="25">
        <f t="shared" si="155"/>
        <v>0</v>
      </c>
      <c r="Z522" s="3">
        <f>VLOOKUP($C522,'Team Fixtures'!$A$2:$Q$21,2,FALSE)</f>
        <v>0.10582010582010581</v>
      </c>
      <c r="AA522" s="3">
        <f>VLOOKUP($C522,'Team Fixtures'!$A$2:$Q$21,8,FALSE)</f>
        <v>6.3492063492063489E-2</v>
      </c>
      <c r="AB522" s="3">
        <f>VLOOKUP($C522,'Team Fixtures'!$A$2:$Q$21,9,FALSE)</f>
        <v>4.2328042328042326E-2</v>
      </c>
      <c r="AC522" s="3" t="str">
        <f>VLOOKUP($C522,'Team Fixtures'!$A$2:$Q$21,10,FALSE)</f>
        <v>H</v>
      </c>
      <c r="AD522" s="22">
        <f t="shared" si="166"/>
        <v>0</v>
      </c>
      <c r="AE522" s="5">
        <f t="shared" si="156"/>
        <v>0</v>
      </c>
      <c r="AF522" s="20">
        <f t="shared" si="157"/>
        <v>0</v>
      </c>
      <c r="AG522" s="3">
        <f>VLOOKUP($C522,'Team Fixtures'!$A$2:$Q$21,2,FALSE)</f>
        <v>0.10582010582010581</v>
      </c>
      <c r="AH522" s="3">
        <f>VLOOKUP($C522,'Team Fixtures'!$A$2:$Q$21,12,FALSE)</f>
        <v>0.88924458672357831</v>
      </c>
      <c r="AI522" s="3">
        <f>VLOOKUP($C522,'Team Fixtures'!$A$2:$Q$21,13,FALSE)</f>
        <v>-0.7834244809034725</v>
      </c>
      <c r="AJ522" s="3" t="str">
        <f>VLOOKUP($C522,'Team Fixtures'!$A$2:$Q$21,14,FALSE)</f>
        <v>H</v>
      </c>
      <c r="AK522" s="22">
        <f t="shared" si="167"/>
        <v>0</v>
      </c>
      <c r="AL522" s="5">
        <f t="shared" si="158"/>
        <v>0</v>
      </c>
      <c r="AM522" s="20">
        <f t="shared" si="159"/>
        <v>0</v>
      </c>
      <c r="AN522" s="3">
        <f>VLOOKUP($C522,'Team Fixtures'!$A$2:$Q$21,2,FALSE)</f>
        <v>0.10582010582010581</v>
      </c>
      <c r="AO522" s="3">
        <f>VLOOKUP($C522,'Team Fixtures'!$A$2:$Q$21,16,FALSE)</f>
        <v>1.4214641080312722E-2</v>
      </c>
      <c r="AP522" s="3">
        <f>VLOOKUP($C522,'Team Fixtures'!$A$2:$Q$21,17,FALSE)</f>
        <v>9.1605464739793085E-2</v>
      </c>
      <c r="AQ522" s="3" t="str">
        <f>VLOOKUP($C522,'Team Fixtures'!$A$2:$V$21,18,FALSE)</f>
        <v>A</v>
      </c>
      <c r="AR522" s="22">
        <f t="shared" si="168"/>
        <v>0</v>
      </c>
      <c r="AS522" s="5">
        <f t="shared" si="160"/>
        <v>0</v>
      </c>
      <c r="AT522" s="20">
        <f t="shared" si="161"/>
        <v>0</v>
      </c>
      <c r="AU522" s="3">
        <f>VLOOKUP($C522,'Team Fixtures'!$A$2:$Q$21,2,FALSE)</f>
        <v>0.10582010582010581</v>
      </c>
      <c r="AV522" s="3">
        <f>VLOOKUP($C522,'Team Fixtures'!$A$2:$V$21,20,FALSE)</f>
        <v>1.8674136321195144E-2</v>
      </c>
      <c r="AW522" s="3">
        <f>VLOOKUP($C522,'Team Fixtures'!$A$2:$V$21,21,FALSE)</f>
        <v>8.7145969498910666E-2</v>
      </c>
      <c r="AX522" s="3" t="str">
        <f>VLOOKUP($C522,'Team Fixtures'!$A$2:$V$21,22,FALSE)</f>
        <v>H</v>
      </c>
      <c r="AY522" s="22">
        <f t="shared" si="169"/>
        <v>0</v>
      </c>
      <c r="AZ522" s="5">
        <f t="shared" si="170"/>
        <v>0</v>
      </c>
      <c r="BA522" s="20">
        <f t="shared" si="162"/>
        <v>0</v>
      </c>
      <c r="BB522" s="15">
        <f t="shared" si="163"/>
        <v>0</v>
      </c>
    </row>
    <row r="523" spans="1:54" x14ac:dyDescent="0.25">
      <c r="A523" t="str">
        <f>'Players Full'!CU523</f>
        <v>Morgan Gibbs-White</v>
      </c>
      <c r="B523" t="str">
        <f>VLOOKUP(_xlfn.CONCAT('Players Full'!AK523,'Players Full'!BV523),'Players Summarised'!$A$1:$T$1000,20,0)</f>
        <v>MID</v>
      </c>
      <c r="C523" t="str">
        <f>VLOOKUP('Players Full'!CF523,Teams!$A$1:$G$21,6,0)</f>
        <v>Nott'm Forest</v>
      </c>
      <c r="D523">
        <f>'Players Full'!BD523/10</f>
        <v>7.5</v>
      </c>
      <c r="E523" s="10">
        <f>IFERROR(VLOOKUP($A523,'Starting Lineups'!$A$2:$C$510,3,FALSE),0)</f>
        <v>1</v>
      </c>
      <c r="F523" s="5">
        <f>VLOOKUP(A523,'Score &amp; Assist'!$A$1:$G$2000,6,0)</f>
        <v>0.21164021164021163</v>
      </c>
      <c r="G523" s="5">
        <f t="shared" si="152"/>
        <v>0.01</v>
      </c>
      <c r="H523" s="5">
        <f t="shared" si="164"/>
        <v>0</v>
      </c>
      <c r="I523" s="5">
        <f>VLOOKUP(A523,'Score &amp; Assist'!$A$1:$G$2000,7,0)</f>
        <v>0.15873015873015872</v>
      </c>
      <c r="J523" s="5">
        <f>VLOOKUP(A523,'Yellow Card'!$C$1:$E$987,3,0)</f>
        <v>0.28011204481792717</v>
      </c>
      <c r="K523" s="5" t="e">
        <f>VLOOKUP(C523,'Team Clean Sheet'!$C$2:$F$21,4,0)</f>
        <v>#N/A</v>
      </c>
      <c r="L523" s="5" t="e">
        <f>VLOOKUP(C523,'Team Total Goals'!$D$2:$N$21,10,0)</f>
        <v>#N/A</v>
      </c>
      <c r="M523" s="5" t="e">
        <f>VLOOKUP(C523,'Team Total Goals'!$D$2:$N$21,11,0)</f>
        <v>#N/A</v>
      </c>
      <c r="N523" s="5" t="e">
        <f>VLOOKUP(A523,'Goalkeeper Saves'!$D$2:$N$15,10,0)</f>
        <v>#N/A</v>
      </c>
      <c r="O523" s="5" t="e">
        <f>VLOOKUP(A523,'Goalkeeper Saves'!$D$2:$N$15,11,0)</f>
        <v>#N/A</v>
      </c>
      <c r="P523" s="5">
        <f>IF(B523="DEF",IFERROR(VLOOKUP(A523,'Defensive Contribution - DEF'!A521:H1019,8,FALSE),'Defensive Contribution - DEF'!K$2),0)</f>
        <v>0</v>
      </c>
      <c r="Q523" s="5">
        <f>IF(B523="MID",IFERROR(VLOOKUP(A523,'Defensive Contribution - MID'!A$2:I$500,9,FALSE),'Defensive Contribution - MID'!L$2),0)</f>
        <v>0.25034743957675709</v>
      </c>
      <c r="R523" s="22">
        <f t="shared" si="165"/>
        <v>3.8049743687271214</v>
      </c>
      <c r="S523" s="5">
        <f t="shared" si="153"/>
        <v>6.8461607101199348E-2</v>
      </c>
      <c r="T523" s="20">
        <f t="shared" si="154"/>
        <v>3.9418975829295202</v>
      </c>
      <c r="U523" s="3">
        <f>VLOOKUP($C523,'Team Fixtures'!$A$2:$Q$21,2,FALSE)</f>
        <v>0.10582010582010581</v>
      </c>
      <c r="V523" s="3">
        <f>VLOOKUP($C523,'Team Fixtures'!$A$2:$Q$21,4,FALSE)</f>
        <v>0.10582010582010581</v>
      </c>
      <c r="W523" s="3">
        <f>VLOOKUP($C523,'Team Fixtures'!$A$2:$Q$21,5,FALSE)</f>
        <v>0</v>
      </c>
      <c r="X523" s="3" t="str">
        <f>VLOOKUP($C523,'Team Fixtures'!$A$2:$Q$21,6,FALSE)</f>
        <v>A</v>
      </c>
      <c r="Y523" s="25">
        <f t="shared" si="155"/>
        <v>1.3003073039692796</v>
      </c>
      <c r="Z523" s="3">
        <f>VLOOKUP($C523,'Team Fixtures'!$A$2:$Q$21,2,FALSE)</f>
        <v>0.10582010582010581</v>
      </c>
      <c r="AA523" s="3">
        <f>VLOOKUP($C523,'Team Fixtures'!$A$2:$Q$21,8,FALSE)</f>
        <v>6.3492063492063489E-2</v>
      </c>
      <c r="AB523" s="3">
        <f>VLOOKUP($C523,'Team Fixtures'!$A$2:$Q$21,9,FALSE)</f>
        <v>4.2328042328042326E-2</v>
      </c>
      <c r="AC523" s="3" t="str">
        <f>VLOOKUP($C523,'Team Fixtures'!$A$2:$Q$21,10,FALSE)</f>
        <v>H</v>
      </c>
      <c r="AD523" s="22">
        <f t="shared" si="166"/>
        <v>4.4156440862277417</v>
      </c>
      <c r="AE523" s="5">
        <f t="shared" si="156"/>
        <v>8.2825780196248949E-2</v>
      </c>
      <c r="AF523" s="20">
        <f t="shared" si="157"/>
        <v>4.5812956466202399</v>
      </c>
      <c r="AG523" s="3">
        <f>VLOOKUP($C523,'Team Fixtures'!$A$2:$Q$21,2,FALSE)</f>
        <v>0.10582010582010581</v>
      </c>
      <c r="AH523" s="3">
        <f>VLOOKUP($C523,'Team Fixtures'!$A$2:$Q$21,12,FALSE)</f>
        <v>0.88924458672357831</v>
      </c>
      <c r="AI523" s="3">
        <f>VLOOKUP($C523,'Team Fixtures'!$A$2:$Q$21,13,FALSE)</f>
        <v>-0.7834244809034725</v>
      </c>
      <c r="AJ523" s="3" t="str">
        <f>VLOOKUP($C523,'Team Fixtures'!$A$2:$Q$21,14,FALSE)</f>
        <v>H</v>
      </c>
      <c r="AK523" s="22">
        <f t="shared" si="167"/>
        <v>4.3995381056693068</v>
      </c>
      <c r="AL523" s="5">
        <f t="shared" si="158"/>
        <v>8.2446935321553436E-2</v>
      </c>
      <c r="AM523" s="20">
        <f t="shared" si="159"/>
        <v>4.5644319763124139</v>
      </c>
      <c r="AN523" s="3">
        <f>VLOOKUP($C523,'Team Fixtures'!$A$2:$Q$21,2,FALSE)</f>
        <v>0.10582010582010581</v>
      </c>
      <c r="AO523" s="3">
        <f>VLOOKUP($C523,'Team Fixtures'!$A$2:$Q$21,16,FALSE)</f>
        <v>1.4214641080312722E-2</v>
      </c>
      <c r="AP523" s="3">
        <f>VLOOKUP($C523,'Team Fixtures'!$A$2:$Q$21,17,FALSE)</f>
        <v>9.1605464739793085E-2</v>
      </c>
      <c r="AQ523" s="3" t="str">
        <f>VLOOKUP($C523,'Team Fixtures'!$A$2:$V$21,18,FALSE)</f>
        <v>A</v>
      </c>
      <c r="AR523" s="22">
        <f t="shared" si="168"/>
        <v>3.8067610975503916</v>
      </c>
      <c r="AS523" s="5">
        <f t="shared" si="160"/>
        <v>6.8503634536580316E-2</v>
      </c>
      <c r="AT523" s="20">
        <f t="shared" si="161"/>
        <v>3.9437683666235523</v>
      </c>
      <c r="AU523" s="3">
        <f>VLOOKUP($C523,'Team Fixtures'!$A$2:$Q$21,2,FALSE)</f>
        <v>0.10582010582010581</v>
      </c>
      <c r="AV523" s="3">
        <f>VLOOKUP($C523,'Team Fixtures'!$A$2:$V$21,20,FALSE)</f>
        <v>1.8674136321195144E-2</v>
      </c>
      <c r="AW523" s="3">
        <f>VLOOKUP($C523,'Team Fixtures'!$A$2:$V$21,21,FALSE)</f>
        <v>8.7145969498910666E-2</v>
      </c>
      <c r="AX523" s="3" t="str">
        <f>VLOOKUP($C523,'Team Fixtures'!$A$2:$V$21,22,FALSE)</f>
        <v>H</v>
      </c>
      <c r="AY523" s="22">
        <f t="shared" si="169"/>
        <v>4.4165182423984772</v>
      </c>
      <c r="AZ523" s="5">
        <f t="shared" si="170"/>
        <v>8.2846342097696979E-2</v>
      </c>
      <c r="BA523" s="20">
        <f t="shared" si="162"/>
        <v>4.5822109265938709</v>
      </c>
      <c r="BB523" s="15">
        <f t="shared" si="163"/>
        <v>15.033058238255917</v>
      </c>
    </row>
    <row r="524" spans="1:54" x14ac:dyDescent="0.25">
      <c r="A524" t="str">
        <f>'Players Full'!CU524</f>
        <v>Callum Hudson-Odoi</v>
      </c>
      <c r="B524" t="str">
        <f>VLOOKUP(_xlfn.CONCAT('Players Full'!AK524,'Players Full'!BV524),'Players Summarised'!$A$1:$T$1000,20,0)</f>
        <v>MID</v>
      </c>
      <c r="C524" t="str">
        <f>VLOOKUP('Players Full'!CF524,Teams!$A$1:$G$21,6,0)</f>
        <v>Nott'm Forest</v>
      </c>
      <c r="D524">
        <f>'Players Full'!BD524/10</f>
        <v>6</v>
      </c>
      <c r="E524" s="10">
        <f>IFERROR(VLOOKUP($A524,'Starting Lineups'!$A$2:$C$510,3,FALSE),0)</f>
        <v>1</v>
      </c>
      <c r="F524" s="5">
        <f>VLOOKUP(A524,'Score &amp; Assist'!$A$1:$G$2000,6,0)</f>
        <v>0.19047619047619047</v>
      </c>
      <c r="G524" s="5">
        <f t="shared" si="152"/>
        <v>0.01</v>
      </c>
      <c r="H524" s="5">
        <f t="shared" si="164"/>
        <v>0</v>
      </c>
      <c r="I524" s="5">
        <f>VLOOKUP(A524,'Score &amp; Assist'!$A$1:$G$2000,7,0)</f>
        <v>9.5238095238095233E-2</v>
      </c>
      <c r="J524" s="5">
        <f>VLOOKUP(A524,'Yellow Card'!$C$1:$E$987,3,0)</f>
        <v>0.13605442176870747</v>
      </c>
      <c r="K524" s="5" t="e">
        <f>VLOOKUP(C524,'Team Clean Sheet'!$C$2:$F$21,4,0)</f>
        <v>#N/A</v>
      </c>
      <c r="L524" s="5" t="e">
        <f>VLOOKUP(C524,'Team Total Goals'!$D$2:$N$21,10,0)</f>
        <v>#N/A</v>
      </c>
      <c r="M524" s="5" t="e">
        <f>VLOOKUP(C524,'Team Total Goals'!$D$2:$N$21,11,0)</f>
        <v>#N/A</v>
      </c>
      <c r="N524" s="5" t="e">
        <f>VLOOKUP(A524,'Goalkeeper Saves'!$D$2:$N$15,10,0)</f>
        <v>#N/A</v>
      </c>
      <c r="O524" s="5" t="e">
        <f>VLOOKUP(A524,'Goalkeeper Saves'!$D$2:$N$15,11,0)</f>
        <v>#N/A</v>
      </c>
      <c r="P524" s="5">
        <f>IF(B524="DEF",IFERROR(VLOOKUP(A524,'Defensive Contribution - DEF'!A522:H1020,8,FALSE),'Defensive Contribution - DEF'!K$2),0)</f>
        <v>0</v>
      </c>
      <c r="Q524" s="5">
        <f>IF(B524="MID",IFERROR(VLOOKUP(A524,'Defensive Contribution - MID'!A$2:I$500,9,FALSE),'Defensive Contribution - MID'!L$2),0)</f>
        <v>0.3857500506789166</v>
      </c>
      <c r="R524" s="22">
        <f t="shared" si="165"/>
        <v>3.9235409176843636</v>
      </c>
      <c r="S524" s="5">
        <f t="shared" si="153"/>
        <v>7.1250529465771609E-2</v>
      </c>
      <c r="T524" s="20">
        <f t="shared" si="154"/>
        <v>4.0660419766159066</v>
      </c>
      <c r="U524" s="3">
        <f>VLOOKUP($C524,'Team Fixtures'!$A$2:$Q$21,2,FALSE)</f>
        <v>0.10582010582010581</v>
      </c>
      <c r="V524" s="3">
        <f>VLOOKUP($C524,'Team Fixtures'!$A$2:$Q$21,4,FALSE)</f>
        <v>0.10582010582010581</v>
      </c>
      <c r="W524" s="3">
        <f>VLOOKUP($C524,'Team Fixtures'!$A$2:$Q$21,5,FALSE)</f>
        <v>0</v>
      </c>
      <c r="X524" s="3" t="str">
        <f>VLOOKUP($C524,'Team Fixtures'!$A$2:$Q$21,6,FALSE)</f>
        <v>A</v>
      </c>
      <c r="Y524" s="25">
        <f t="shared" si="155"/>
        <v>1.3408260919229311</v>
      </c>
      <c r="Z524" s="3">
        <f>VLOOKUP($C524,'Team Fixtures'!$A$2:$Q$21,2,FALSE)</f>
        <v>0.10582010582010581</v>
      </c>
      <c r="AA524" s="3">
        <f>VLOOKUP($C524,'Team Fixtures'!$A$2:$Q$21,8,FALSE)</f>
        <v>6.3492063492063489E-2</v>
      </c>
      <c r="AB524" s="3">
        <f>VLOOKUP($C524,'Team Fixtures'!$A$2:$Q$21,9,FALSE)</f>
        <v>4.2328042328042326E-2</v>
      </c>
      <c r="AC524" s="3" t="str">
        <f>VLOOKUP($C524,'Team Fixtures'!$A$2:$Q$21,10,FALSE)</f>
        <v>H</v>
      </c>
      <c r="AD524" s="22">
        <f t="shared" si="166"/>
        <v>4.5532396729498208</v>
      </c>
      <c r="AE524" s="5">
        <f t="shared" si="156"/>
        <v>8.6062303587125688E-2</v>
      </c>
      <c r="AF524" s="20">
        <f t="shared" si="157"/>
        <v>4.7253642801240723</v>
      </c>
      <c r="AG524" s="3">
        <f>VLOOKUP($C524,'Team Fixtures'!$A$2:$Q$21,2,FALSE)</f>
        <v>0.10582010582010581</v>
      </c>
      <c r="AH524" s="3">
        <f>VLOOKUP($C524,'Team Fixtures'!$A$2:$Q$21,12,FALSE)</f>
        <v>0.88924458672357831</v>
      </c>
      <c r="AI524" s="3">
        <f>VLOOKUP($C524,'Team Fixtures'!$A$2:$Q$21,13,FALSE)</f>
        <v>-0.7834244809034725</v>
      </c>
      <c r="AJ524" s="3" t="str">
        <f>VLOOKUP($C524,'Team Fixtures'!$A$2:$Q$21,14,FALSE)</f>
        <v>H</v>
      </c>
      <c r="AK524" s="22">
        <f t="shared" si="167"/>
        <v>4.5366318150205203</v>
      </c>
      <c r="AL524" s="5">
        <f t="shared" si="158"/>
        <v>8.5671653552912674E-2</v>
      </c>
      <c r="AM524" s="20">
        <f t="shared" si="159"/>
        <v>4.7079751221263457</v>
      </c>
      <c r="AN524" s="3">
        <f>VLOOKUP($C524,'Team Fixtures'!$A$2:$Q$21,2,FALSE)</f>
        <v>0.10582010582010581</v>
      </c>
      <c r="AO524" s="3">
        <f>VLOOKUP($C524,'Team Fixtures'!$A$2:$Q$21,16,FALSE)</f>
        <v>1.4214641080312722E-2</v>
      </c>
      <c r="AP524" s="3">
        <f>VLOOKUP($C524,'Team Fixtures'!$A$2:$Q$21,17,FALSE)</f>
        <v>9.1605464739793085E-2</v>
      </c>
      <c r="AQ524" s="3" t="str">
        <f>VLOOKUP($C524,'Team Fixtures'!$A$2:$V$21,18,FALSE)</f>
        <v>A</v>
      </c>
      <c r="AR524" s="22">
        <f t="shared" si="168"/>
        <v>3.9253833226436514</v>
      </c>
      <c r="AS524" s="5">
        <f t="shared" si="160"/>
        <v>7.1293866515223972E-2</v>
      </c>
      <c r="AT524" s="20">
        <f t="shared" si="161"/>
        <v>4.0679710556740991</v>
      </c>
      <c r="AU524" s="3">
        <f>VLOOKUP($C524,'Team Fixtures'!$A$2:$Q$21,2,FALSE)</f>
        <v>0.10582010582010581</v>
      </c>
      <c r="AV524" s="3">
        <f>VLOOKUP($C524,'Team Fixtures'!$A$2:$V$21,20,FALSE)</f>
        <v>1.8674136321195144E-2</v>
      </c>
      <c r="AW524" s="3">
        <f>VLOOKUP($C524,'Team Fixtures'!$A$2:$V$21,21,FALSE)</f>
        <v>8.7145969498910666E-2</v>
      </c>
      <c r="AX524" s="3" t="str">
        <f>VLOOKUP($C524,'Team Fixtures'!$A$2:$V$21,22,FALSE)</f>
        <v>H</v>
      </c>
      <c r="AY524" s="22">
        <f t="shared" si="169"/>
        <v>4.5541410686418686</v>
      </c>
      <c r="AZ524" s="5">
        <f t="shared" si="170"/>
        <v>8.6083506216594038E-2</v>
      </c>
      <c r="BA524" s="20">
        <f t="shared" si="162"/>
        <v>4.7263080810750564</v>
      </c>
      <c r="BB524" s="15">
        <f t="shared" si="163"/>
        <v>15.506091513260586</v>
      </c>
    </row>
    <row r="525" spans="1:54" x14ac:dyDescent="0.25">
      <c r="A525" t="str">
        <f>'Players Full'!CU525</f>
        <v>Elliot Anderson</v>
      </c>
      <c r="B525" t="str">
        <f>VLOOKUP(_xlfn.CONCAT('Players Full'!AK525,'Players Full'!BV525),'Players Summarised'!$A$1:$T$1000,20,0)</f>
        <v>MID</v>
      </c>
      <c r="C525" t="str">
        <f>VLOOKUP('Players Full'!CF525,Teams!$A$1:$G$21,6,0)</f>
        <v>Nott'm Forest</v>
      </c>
      <c r="D525">
        <f>'Players Full'!BD525/10</f>
        <v>5.5</v>
      </c>
      <c r="E525" s="10">
        <f>IFERROR(VLOOKUP($A525,'Starting Lineups'!$A$2:$C$510,3,FALSE),0)</f>
        <v>1</v>
      </c>
      <c r="F525" s="5">
        <f>VLOOKUP(A525,'Score &amp; Assist'!$A$1:$G$2000,6,0)</f>
        <v>0.10582010582010581</v>
      </c>
      <c r="G525" s="5">
        <f t="shared" si="152"/>
        <v>0.01</v>
      </c>
      <c r="H525" s="5">
        <f t="shared" si="164"/>
        <v>0</v>
      </c>
      <c r="I525" s="5">
        <f>VLOOKUP(A525,'Score &amp; Assist'!$A$1:$G$2000,7,0)</f>
        <v>0.15873015873015872</v>
      </c>
      <c r="J525" s="5">
        <f>VLOOKUP(A525,'Yellow Card'!$C$1:$E$987,3,0)</f>
        <v>0.21994941163532386</v>
      </c>
      <c r="K525" s="5" t="e">
        <f>VLOOKUP(C525,'Team Clean Sheet'!$C$2:$F$21,4,0)</f>
        <v>#N/A</v>
      </c>
      <c r="L525" s="5" t="e">
        <f>VLOOKUP(C525,'Team Total Goals'!$D$2:$N$21,10,0)</f>
        <v>#N/A</v>
      </c>
      <c r="M525" s="5" t="e">
        <f>VLOOKUP(C525,'Team Total Goals'!$D$2:$N$21,11,0)</f>
        <v>#N/A</v>
      </c>
      <c r="N525" s="5" t="e">
        <f>VLOOKUP(A525,'Goalkeeper Saves'!$D$2:$N$15,10,0)</f>
        <v>#N/A</v>
      </c>
      <c r="O525" s="5" t="e">
        <f>VLOOKUP(A525,'Goalkeeper Saves'!$D$2:$N$15,11,0)</f>
        <v>#N/A</v>
      </c>
      <c r="P525" s="5">
        <f>IF(B525="DEF",IFERROR(VLOOKUP(A525,'Defensive Contribution - DEF'!A523:H1021,8,FALSE),'Defensive Contribution - DEF'!K$2),0)</f>
        <v>0</v>
      </c>
      <c r="Q525" s="5">
        <f>IF(B525="MID",IFERROR(VLOOKUP(A525,'Defensive Contribution - MID'!A$2:I$500,9,FALSE),'Defensive Contribution - MID'!L$2),0)</f>
        <v>0.68049612861084929</v>
      </c>
      <c r="R525" s="22">
        <f t="shared" si="165"/>
        <v>4.1963338508773802</v>
      </c>
      <c r="S525" s="5">
        <f t="shared" si="153"/>
        <v>7.7667164840337741E-2</v>
      </c>
      <c r="T525" s="20">
        <f t="shared" si="154"/>
        <v>4.3516681805580557</v>
      </c>
      <c r="U525" s="3">
        <f>VLOOKUP($C525,'Team Fixtures'!$A$2:$Q$21,2,FALSE)</f>
        <v>0.10582010582010581</v>
      </c>
      <c r="V525" s="3">
        <f>VLOOKUP($C525,'Team Fixtures'!$A$2:$Q$21,4,FALSE)</f>
        <v>0.10582010582010581</v>
      </c>
      <c r="W525" s="3">
        <f>VLOOKUP($C525,'Team Fixtures'!$A$2:$Q$21,5,FALSE)</f>
        <v>0</v>
      </c>
      <c r="X525" s="3" t="str">
        <f>VLOOKUP($C525,'Team Fixtures'!$A$2:$Q$21,6,FALSE)</f>
        <v>A</v>
      </c>
      <c r="Y525" s="25">
        <f t="shared" si="155"/>
        <v>1.4340500164827032</v>
      </c>
      <c r="Z525" s="3">
        <f>VLOOKUP($C525,'Team Fixtures'!$A$2:$Q$21,2,FALSE)</f>
        <v>0.10582010582010581</v>
      </c>
      <c r="AA525" s="3">
        <f>VLOOKUP($C525,'Team Fixtures'!$A$2:$Q$21,8,FALSE)</f>
        <v>6.3492063492063489E-2</v>
      </c>
      <c r="AB525" s="3">
        <f>VLOOKUP($C525,'Team Fixtures'!$A$2:$Q$21,9,FALSE)</f>
        <v>4.2328042328042326E-2</v>
      </c>
      <c r="AC525" s="3" t="str">
        <f>VLOOKUP($C525,'Team Fixtures'!$A$2:$Q$21,10,FALSE)</f>
        <v>H</v>
      </c>
      <c r="AD525" s="22">
        <f t="shared" si="166"/>
        <v>4.8698138165547418</v>
      </c>
      <c r="AE525" s="5">
        <f t="shared" si="156"/>
        <v>9.3508760593000645E-2</v>
      </c>
      <c r="AF525" s="20">
        <f t="shared" si="157"/>
        <v>5.0568313377407428</v>
      </c>
      <c r="AG525" s="3">
        <f>VLOOKUP($C525,'Team Fixtures'!$A$2:$Q$21,2,FALSE)</f>
        <v>0.10582010582010581</v>
      </c>
      <c r="AH525" s="3">
        <f>VLOOKUP($C525,'Team Fixtures'!$A$2:$Q$21,12,FALSE)</f>
        <v>0.88924458672357831</v>
      </c>
      <c r="AI525" s="3">
        <f>VLOOKUP($C525,'Team Fixtures'!$A$2:$Q$21,13,FALSE)</f>
        <v>-0.7834244809034725</v>
      </c>
      <c r="AJ525" s="3" t="str">
        <f>VLOOKUP($C525,'Team Fixtures'!$A$2:$Q$21,14,FALSE)</f>
        <v>H</v>
      </c>
      <c r="AK525" s="22">
        <f t="shared" si="167"/>
        <v>4.8520512602614794</v>
      </c>
      <c r="AL525" s="5">
        <f t="shared" si="158"/>
        <v>9.3090949743870527E-2</v>
      </c>
      <c r="AM525" s="20">
        <f t="shared" si="159"/>
        <v>5.03823315974922</v>
      </c>
      <c r="AN525" s="3">
        <f>VLOOKUP($C525,'Team Fixtures'!$A$2:$Q$21,2,FALSE)</f>
        <v>0.10582010582010581</v>
      </c>
      <c r="AO525" s="3">
        <f>VLOOKUP($C525,'Team Fixtures'!$A$2:$Q$21,16,FALSE)</f>
        <v>1.4214641080312722E-2</v>
      </c>
      <c r="AP525" s="3">
        <f>VLOOKUP($C525,'Team Fixtures'!$A$2:$Q$21,17,FALSE)</f>
        <v>9.1605464739793085E-2</v>
      </c>
      <c r="AQ525" s="3" t="str">
        <f>VLOOKUP($C525,'Team Fixtures'!$A$2:$V$21,18,FALSE)</f>
        <v>A</v>
      </c>
      <c r="AR525" s="22">
        <f t="shared" si="168"/>
        <v>4.1983043531506814</v>
      </c>
      <c r="AS525" s="5">
        <f t="shared" si="160"/>
        <v>7.7713514994810329E-2</v>
      </c>
      <c r="AT525" s="20">
        <f t="shared" si="161"/>
        <v>4.3537313831403024</v>
      </c>
      <c r="AU525" s="3">
        <f>VLOOKUP($C525,'Team Fixtures'!$A$2:$Q$21,2,FALSE)</f>
        <v>0.10582010582010581</v>
      </c>
      <c r="AV525" s="3">
        <f>VLOOKUP($C525,'Team Fixtures'!$A$2:$V$21,20,FALSE)</f>
        <v>1.8674136321195144E-2</v>
      </c>
      <c r="AW525" s="3">
        <f>VLOOKUP($C525,'Team Fixtures'!$A$2:$V$21,21,FALSE)</f>
        <v>8.7145969498910666E-2</v>
      </c>
      <c r="AX525" s="3" t="str">
        <f>VLOOKUP($C525,'Team Fixtures'!$A$2:$V$21,22,FALSE)</f>
        <v>H</v>
      </c>
      <c r="AY525" s="22">
        <f t="shared" si="169"/>
        <v>4.8707778837927131</v>
      </c>
      <c r="AZ525" s="5">
        <f t="shared" si="170"/>
        <v>9.3531437382572205E-2</v>
      </c>
      <c r="BA525" s="20">
        <f t="shared" si="162"/>
        <v>5.057840758557858</v>
      </c>
      <c r="BB525" s="15">
        <f t="shared" si="163"/>
        <v>16.59442659361245</v>
      </c>
    </row>
    <row r="526" spans="1:54" x14ac:dyDescent="0.25">
      <c r="A526" t="str">
        <f>'Players Full'!CU526</f>
        <v>JoÃ£o Pedro Ferreira da Silva</v>
      </c>
      <c r="B526" t="str">
        <f>VLOOKUP(_xlfn.CONCAT('Players Full'!AK526,'Players Full'!BV526),'Players Summarised'!$A$1:$T$1000,20,0)</f>
        <v>MID</v>
      </c>
      <c r="C526" t="str">
        <f>VLOOKUP('Players Full'!CF526,Teams!$A$1:$G$21,6,0)</f>
        <v>Nott'm Forest</v>
      </c>
      <c r="D526">
        <f>'Players Full'!BD526/10</f>
        <v>5.5</v>
      </c>
      <c r="E526" s="10">
        <f>IFERROR(VLOOKUP($A526,'Starting Lineups'!$A$2:$C$510,3,FALSE),0)</f>
        <v>0</v>
      </c>
      <c r="F526" s="5" t="e">
        <f>VLOOKUP(A526,'Score &amp; Assist'!$A$1:$G$2000,6,0)</f>
        <v>#N/A</v>
      </c>
      <c r="G526" s="5" t="e">
        <f t="shared" si="152"/>
        <v>#N/A</v>
      </c>
      <c r="H526" s="5" t="e">
        <f t="shared" si="164"/>
        <v>#N/A</v>
      </c>
      <c r="I526" s="5" t="e">
        <f>VLOOKUP(A526,'Score &amp; Assist'!$A$1:$G$2000,7,0)</f>
        <v>#N/A</v>
      </c>
      <c r="J526" s="5" t="e">
        <f>VLOOKUP(A526,'Yellow Card'!$C$1:$E$987,3,0)</f>
        <v>#N/A</v>
      </c>
      <c r="K526" s="5" t="e">
        <f>VLOOKUP(C526,'Team Clean Sheet'!$C$2:$F$21,4,0)</f>
        <v>#N/A</v>
      </c>
      <c r="L526" s="5" t="e">
        <f>VLOOKUP(C526,'Team Total Goals'!$D$2:$N$21,10,0)</f>
        <v>#N/A</v>
      </c>
      <c r="M526" s="5" t="e">
        <f>VLOOKUP(C526,'Team Total Goals'!$D$2:$N$21,11,0)</f>
        <v>#N/A</v>
      </c>
      <c r="N526" s="5" t="e">
        <f>VLOOKUP(A526,'Goalkeeper Saves'!$D$2:$N$15,10,0)</f>
        <v>#N/A</v>
      </c>
      <c r="O526" s="5" t="e">
        <f>VLOOKUP(A526,'Goalkeeper Saves'!$D$2:$N$15,11,0)</f>
        <v>#N/A</v>
      </c>
      <c r="P526" s="5">
        <f>IF(B526="DEF",IFERROR(VLOOKUP(A526,'Defensive Contribution - DEF'!A524:H1022,8,FALSE),'Defensive Contribution - DEF'!K$2),0)</f>
        <v>0</v>
      </c>
      <c r="Q526" s="5">
        <f>IF(B526="MID",IFERROR(VLOOKUP(A526,'Defensive Contribution - MID'!A$2:I$500,9,FALSE),'Defensive Contribution - MID'!L$2),0)</f>
        <v>0.3857500506789166</v>
      </c>
      <c r="R526" s="22">
        <f t="shared" si="165"/>
        <v>0</v>
      </c>
      <c r="S526" s="5">
        <f t="shared" si="153"/>
        <v>0</v>
      </c>
      <c r="T526" s="20">
        <f t="shared" si="154"/>
        <v>0</v>
      </c>
      <c r="U526" s="3">
        <f>VLOOKUP($C526,'Team Fixtures'!$A$2:$Q$21,2,FALSE)</f>
        <v>0.10582010582010581</v>
      </c>
      <c r="V526" s="3">
        <f>VLOOKUP($C526,'Team Fixtures'!$A$2:$Q$21,4,FALSE)</f>
        <v>0.10582010582010581</v>
      </c>
      <c r="W526" s="3">
        <f>VLOOKUP($C526,'Team Fixtures'!$A$2:$Q$21,5,FALSE)</f>
        <v>0</v>
      </c>
      <c r="X526" s="3" t="str">
        <f>VLOOKUP($C526,'Team Fixtures'!$A$2:$Q$21,6,FALSE)</f>
        <v>A</v>
      </c>
      <c r="Y526" s="25">
        <f t="shared" si="155"/>
        <v>0</v>
      </c>
      <c r="Z526" s="3">
        <f>VLOOKUP($C526,'Team Fixtures'!$A$2:$Q$21,2,FALSE)</f>
        <v>0.10582010582010581</v>
      </c>
      <c r="AA526" s="3">
        <f>VLOOKUP($C526,'Team Fixtures'!$A$2:$Q$21,8,FALSE)</f>
        <v>6.3492063492063489E-2</v>
      </c>
      <c r="AB526" s="3">
        <f>VLOOKUP($C526,'Team Fixtures'!$A$2:$Q$21,9,FALSE)</f>
        <v>4.2328042328042326E-2</v>
      </c>
      <c r="AC526" s="3" t="str">
        <f>VLOOKUP($C526,'Team Fixtures'!$A$2:$Q$21,10,FALSE)</f>
        <v>H</v>
      </c>
      <c r="AD526" s="22">
        <f t="shared" si="166"/>
        <v>0</v>
      </c>
      <c r="AE526" s="5">
        <f t="shared" si="156"/>
        <v>0</v>
      </c>
      <c r="AF526" s="20">
        <f t="shared" si="157"/>
        <v>0</v>
      </c>
      <c r="AG526" s="3">
        <f>VLOOKUP($C526,'Team Fixtures'!$A$2:$Q$21,2,FALSE)</f>
        <v>0.10582010582010581</v>
      </c>
      <c r="AH526" s="3">
        <f>VLOOKUP($C526,'Team Fixtures'!$A$2:$Q$21,12,FALSE)</f>
        <v>0.88924458672357831</v>
      </c>
      <c r="AI526" s="3">
        <f>VLOOKUP($C526,'Team Fixtures'!$A$2:$Q$21,13,FALSE)</f>
        <v>-0.7834244809034725</v>
      </c>
      <c r="AJ526" s="3" t="str">
        <f>VLOOKUP($C526,'Team Fixtures'!$A$2:$Q$21,14,FALSE)</f>
        <v>H</v>
      </c>
      <c r="AK526" s="22">
        <f t="shared" si="167"/>
        <v>0</v>
      </c>
      <c r="AL526" s="5">
        <f t="shared" si="158"/>
        <v>0</v>
      </c>
      <c r="AM526" s="20">
        <f t="shared" si="159"/>
        <v>0</v>
      </c>
      <c r="AN526" s="3">
        <f>VLOOKUP($C526,'Team Fixtures'!$A$2:$Q$21,2,FALSE)</f>
        <v>0.10582010582010581</v>
      </c>
      <c r="AO526" s="3">
        <f>VLOOKUP($C526,'Team Fixtures'!$A$2:$Q$21,16,FALSE)</f>
        <v>1.4214641080312722E-2</v>
      </c>
      <c r="AP526" s="3">
        <f>VLOOKUP($C526,'Team Fixtures'!$A$2:$Q$21,17,FALSE)</f>
        <v>9.1605464739793085E-2</v>
      </c>
      <c r="AQ526" s="3" t="str">
        <f>VLOOKUP($C526,'Team Fixtures'!$A$2:$V$21,18,FALSE)</f>
        <v>A</v>
      </c>
      <c r="AR526" s="22">
        <f t="shared" si="168"/>
        <v>0</v>
      </c>
      <c r="AS526" s="5">
        <f t="shared" si="160"/>
        <v>0</v>
      </c>
      <c r="AT526" s="20">
        <f t="shared" si="161"/>
        <v>0</v>
      </c>
      <c r="AU526" s="3">
        <f>VLOOKUP($C526,'Team Fixtures'!$A$2:$Q$21,2,FALSE)</f>
        <v>0.10582010582010581</v>
      </c>
      <c r="AV526" s="3">
        <f>VLOOKUP($C526,'Team Fixtures'!$A$2:$V$21,20,FALSE)</f>
        <v>1.8674136321195144E-2</v>
      </c>
      <c r="AW526" s="3">
        <f>VLOOKUP($C526,'Team Fixtures'!$A$2:$V$21,21,FALSE)</f>
        <v>8.7145969498910666E-2</v>
      </c>
      <c r="AX526" s="3" t="str">
        <f>VLOOKUP($C526,'Team Fixtures'!$A$2:$V$21,22,FALSE)</f>
        <v>H</v>
      </c>
      <c r="AY526" s="22">
        <f t="shared" si="169"/>
        <v>0</v>
      </c>
      <c r="AZ526" s="5">
        <f t="shared" si="170"/>
        <v>0</v>
      </c>
      <c r="BA526" s="20">
        <f t="shared" si="162"/>
        <v>0</v>
      </c>
      <c r="BB526" s="15">
        <f t="shared" si="163"/>
        <v>0</v>
      </c>
    </row>
    <row r="527" spans="1:54" x14ac:dyDescent="0.25">
      <c r="A527" t="str">
        <f>'Players Full'!CU527</f>
        <v>NicolÃ¡s DomÃ­nguez</v>
      </c>
      <c r="B527" t="str">
        <f>VLOOKUP(_xlfn.CONCAT('Players Full'!AK527,'Players Full'!BV527),'Players Summarised'!$A$1:$T$1000,20,0)</f>
        <v>MID</v>
      </c>
      <c r="C527" t="str">
        <f>VLOOKUP('Players Full'!CF527,Teams!$A$1:$G$21,6,0)</f>
        <v>Nott'm Forest</v>
      </c>
      <c r="D527">
        <f>'Players Full'!BD527/10</f>
        <v>5</v>
      </c>
      <c r="E527" s="10">
        <f>IFERROR(VLOOKUP($A527,'Starting Lineups'!$A$2:$C$510,3,FALSE),0)</f>
        <v>0</v>
      </c>
      <c r="F527" s="5" t="e">
        <f>VLOOKUP(A527,'Score &amp; Assist'!$A$1:$G$2000,6,0)</f>
        <v>#N/A</v>
      </c>
      <c r="G527" s="5" t="e">
        <f t="shared" si="152"/>
        <v>#N/A</v>
      </c>
      <c r="H527" s="5" t="e">
        <f t="shared" si="164"/>
        <v>#N/A</v>
      </c>
      <c r="I527" s="5" t="e">
        <f>VLOOKUP(A527,'Score &amp; Assist'!$A$1:$G$2000,7,0)</f>
        <v>#N/A</v>
      </c>
      <c r="J527" s="5" t="e">
        <f>VLOOKUP(A527,'Yellow Card'!$C$1:$E$987,3,0)</f>
        <v>#N/A</v>
      </c>
      <c r="K527" s="5" t="e">
        <f>VLOOKUP(C527,'Team Clean Sheet'!$C$2:$F$21,4,0)</f>
        <v>#N/A</v>
      </c>
      <c r="L527" s="5" t="e">
        <f>VLOOKUP(C527,'Team Total Goals'!$D$2:$N$21,10,0)</f>
        <v>#N/A</v>
      </c>
      <c r="M527" s="5" t="e">
        <f>VLOOKUP(C527,'Team Total Goals'!$D$2:$N$21,11,0)</f>
        <v>#N/A</v>
      </c>
      <c r="N527" s="5" t="e">
        <f>VLOOKUP(A527,'Goalkeeper Saves'!$D$2:$N$15,10,0)</f>
        <v>#N/A</v>
      </c>
      <c r="O527" s="5" t="e">
        <f>VLOOKUP(A527,'Goalkeeper Saves'!$D$2:$N$15,11,0)</f>
        <v>#N/A</v>
      </c>
      <c r="P527" s="5">
        <f>IF(B527="DEF",IFERROR(VLOOKUP(A527,'Defensive Contribution - DEF'!A525:H1023,8,FALSE),'Defensive Contribution - DEF'!K$2),0)</f>
        <v>0</v>
      </c>
      <c r="Q527" s="5">
        <f>IF(B527="MID",IFERROR(VLOOKUP(A527,'Defensive Contribution - MID'!A$2:I$500,9,FALSE),'Defensive Contribution - MID'!L$2),0)</f>
        <v>0.3857500506789166</v>
      </c>
      <c r="R527" s="22">
        <f t="shared" si="165"/>
        <v>0</v>
      </c>
      <c r="S527" s="5">
        <f t="shared" si="153"/>
        <v>0</v>
      </c>
      <c r="T527" s="20">
        <f t="shared" si="154"/>
        <v>0</v>
      </c>
      <c r="U527" s="3">
        <f>VLOOKUP($C527,'Team Fixtures'!$A$2:$Q$21,2,FALSE)</f>
        <v>0.10582010582010581</v>
      </c>
      <c r="V527" s="3">
        <f>VLOOKUP($C527,'Team Fixtures'!$A$2:$Q$21,4,FALSE)</f>
        <v>0.10582010582010581</v>
      </c>
      <c r="W527" s="3">
        <f>VLOOKUP($C527,'Team Fixtures'!$A$2:$Q$21,5,FALSE)</f>
        <v>0</v>
      </c>
      <c r="X527" s="3" t="str">
        <f>VLOOKUP($C527,'Team Fixtures'!$A$2:$Q$21,6,FALSE)</f>
        <v>A</v>
      </c>
      <c r="Y527" s="25">
        <f t="shared" si="155"/>
        <v>0</v>
      </c>
      <c r="Z527" s="3">
        <f>VLOOKUP($C527,'Team Fixtures'!$A$2:$Q$21,2,FALSE)</f>
        <v>0.10582010582010581</v>
      </c>
      <c r="AA527" s="3">
        <f>VLOOKUP($C527,'Team Fixtures'!$A$2:$Q$21,8,FALSE)</f>
        <v>6.3492063492063489E-2</v>
      </c>
      <c r="AB527" s="3">
        <f>VLOOKUP($C527,'Team Fixtures'!$A$2:$Q$21,9,FALSE)</f>
        <v>4.2328042328042326E-2</v>
      </c>
      <c r="AC527" s="3" t="str">
        <f>VLOOKUP($C527,'Team Fixtures'!$A$2:$Q$21,10,FALSE)</f>
        <v>H</v>
      </c>
      <c r="AD527" s="22">
        <f t="shared" si="166"/>
        <v>0</v>
      </c>
      <c r="AE527" s="5">
        <f t="shared" si="156"/>
        <v>0</v>
      </c>
      <c r="AF527" s="20">
        <f t="shared" si="157"/>
        <v>0</v>
      </c>
      <c r="AG527" s="3">
        <f>VLOOKUP($C527,'Team Fixtures'!$A$2:$Q$21,2,FALSE)</f>
        <v>0.10582010582010581</v>
      </c>
      <c r="AH527" s="3">
        <f>VLOOKUP($C527,'Team Fixtures'!$A$2:$Q$21,12,FALSE)</f>
        <v>0.88924458672357831</v>
      </c>
      <c r="AI527" s="3">
        <f>VLOOKUP($C527,'Team Fixtures'!$A$2:$Q$21,13,FALSE)</f>
        <v>-0.7834244809034725</v>
      </c>
      <c r="AJ527" s="3" t="str">
        <f>VLOOKUP($C527,'Team Fixtures'!$A$2:$Q$21,14,FALSE)</f>
        <v>H</v>
      </c>
      <c r="AK527" s="22">
        <f t="shared" si="167"/>
        <v>0</v>
      </c>
      <c r="AL527" s="5">
        <f t="shared" si="158"/>
        <v>0</v>
      </c>
      <c r="AM527" s="20">
        <f t="shared" si="159"/>
        <v>0</v>
      </c>
      <c r="AN527" s="3">
        <f>VLOOKUP($C527,'Team Fixtures'!$A$2:$Q$21,2,FALSE)</f>
        <v>0.10582010582010581</v>
      </c>
      <c r="AO527" s="3">
        <f>VLOOKUP($C527,'Team Fixtures'!$A$2:$Q$21,16,FALSE)</f>
        <v>1.4214641080312722E-2</v>
      </c>
      <c r="AP527" s="3">
        <f>VLOOKUP($C527,'Team Fixtures'!$A$2:$Q$21,17,FALSE)</f>
        <v>9.1605464739793085E-2</v>
      </c>
      <c r="AQ527" s="3" t="str">
        <f>VLOOKUP($C527,'Team Fixtures'!$A$2:$V$21,18,FALSE)</f>
        <v>A</v>
      </c>
      <c r="AR527" s="22">
        <f t="shared" si="168"/>
        <v>0</v>
      </c>
      <c r="AS527" s="5">
        <f t="shared" si="160"/>
        <v>0</v>
      </c>
      <c r="AT527" s="20">
        <f t="shared" si="161"/>
        <v>0</v>
      </c>
      <c r="AU527" s="3">
        <f>VLOOKUP($C527,'Team Fixtures'!$A$2:$Q$21,2,FALSE)</f>
        <v>0.10582010582010581</v>
      </c>
      <c r="AV527" s="3">
        <f>VLOOKUP($C527,'Team Fixtures'!$A$2:$V$21,20,FALSE)</f>
        <v>1.8674136321195144E-2</v>
      </c>
      <c r="AW527" s="3">
        <f>VLOOKUP($C527,'Team Fixtures'!$A$2:$V$21,21,FALSE)</f>
        <v>8.7145969498910666E-2</v>
      </c>
      <c r="AX527" s="3" t="str">
        <f>VLOOKUP($C527,'Team Fixtures'!$A$2:$V$21,22,FALSE)</f>
        <v>H</v>
      </c>
      <c r="AY527" s="22">
        <f t="shared" si="169"/>
        <v>0</v>
      </c>
      <c r="AZ527" s="5">
        <f t="shared" si="170"/>
        <v>0</v>
      </c>
      <c r="BA527" s="20">
        <f t="shared" si="162"/>
        <v>0</v>
      </c>
      <c r="BB527" s="15">
        <f t="shared" si="163"/>
        <v>0</v>
      </c>
    </row>
    <row r="528" spans="1:54" x14ac:dyDescent="0.25">
      <c r="A528" t="str">
        <f>'Players Full'!CU528</f>
        <v>Lewis O'Brien</v>
      </c>
      <c r="B528" t="str">
        <f>VLOOKUP(_xlfn.CONCAT('Players Full'!AK528,'Players Full'!BV528),'Players Summarised'!$A$1:$T$1000,20,0)</f>
        <v>MID</v>
      </c>
      <c r="C528" t="str">
        <f>VLOOKUP('Players Full'!CF528,Teams!$A$1:$G$21,6,0)</f>
        <v>Nott'm Forest</v>
      </c>
      <c r="D528">
        <f>'Players Full'!BD528/10</f>
        <v>5</v>
      </c>
      <c r="E528" s="10">
        <f>IFERROR(VLOOKUP($A528,'Starting Lineups'!$A$2:$C$510,3,FALSE),0)</f>
        <v>0</v>
      </c>
      <c r="F528" s="5" t="e">
        <f>VLOOKUP(A528,'Score &amp; Assist'!$A$1:$G$2000,6,0)</f>
        <v>#N/A</v>
      </c>
      <c r="G528" s="5" t="e">
        <f t="shared" si="152"/>
        <v>#N/A</v>
      </c>
      <c r="H528" s="5" t="e">
        <f t="shared" si="164"/>
        <v>#N/A</v>
      </c>
      <c r="I528" s="5" t="e">
        <f>VLOOKUP(A528,'Score &amp; Assist'!$A$1:$G$2000,7,0)</f>
        <v>#N/A</v>
      </c>
      <c r="J528" s="5" t="e">
        <f>VLOOKUP(A528,'Yellow Card'!$C$1:$E$987,3,0)</f>
        <v>#N/A</v>
      </c>
      <c r="K528" s="5" t="e">
        <f>VLOOKUP(C528,'Team Clean Sheet'!$C$2:$F$21,4,0)</f>
        <v>#N/A</v>
      </c>
      <c r="L528" s="5" t="e">
        <f>VLOOKUP(C528,'Team Total Goals'!$D$2:$N$21,10,0)</f>
        <v>#N/A</v>
      </c>
      <c r="M528" s="5" t="e">
        <f>VLOOKUP(C528,'Team Total Goals'!$D$2:$N$21,11,0)</f>
        <v>#N/A</v>
      </c>
      <c r="N528" s="5" t="e">
        <f>VLOOKUP(A528,'Goalkeeper Saves'!$D$2:$N$15,10,0)</f>
        <v>#N/A</v>
      </c>
      <c r="O528" s="5" t="e">
        <f>VLOOKUP(A528,'Goalkeeper Saves'!$D$2:$N$15,11,0)</f>
        <v>#N/A</v>
      </c>
      <c r="P528" s="5">
        <f>IF(B528="DEF",IFERROR(VLOOKUP(A528,'Defensive Contribution - DEF'!A526:H1024,8,FALSE),'Defensive Contribution - DEF'!K$2),0)</f>
        <v>0</v>
      </c>
      <c r="Q528" s="5">
        <f>IF(B528="MID",IFERROR(VLOOKUP(A528,'Defensive Contribution - MID'!A$2:I$500,9,FALSE),'Defensive Contribution - MID'!L$2),0)</f>
        <v>0.3857500506789166</v>
      </c>
      <c r="R528" s="22">
        <f t="shared" si="165"/>
        <v>0</v>
      </c>
      <c r="S528" s="5">
        <f t="shared" si="153"/>
        <v>0</v>
      </c>
      <c r="T528" s="20">
        <f t="shared" si="154"/>
        <v>0</v>
      </c>
      <c r="U528" s="3">
        <f>VLOOKUP($C528,'Team Fixtures'!$A$2:$Q$21,2,FALSE)</f>
        <v>0.10582010582010581</v>
      </c>
      <c r="V528" s="3">
        <f>VLOOKUP($C528,'Team Fixtures'!$A$2:$Q$21,4,FALSE)</f>
        <v>0.10582010582010581</v>
      </c>
      <c r="W528" s="3">
        <f>VLOOKUP($C528,'Team Fixtures'!$A$2:$Q$21,5,FALSE)</f>
        <v>0</v>
      </c>
      <c r="X528" s="3" t="str">
        <f>VLOOKUP($C528,'Team Fixtures'!$A$2:$Q$21,6,FALSE)</f>
        <v>A</v>
      </c>
      <c r="Y528" s="25">
        <f t="shared" si="155"/>
        <v>0</v>
      </c>
      <c r="Z528" s="3">
        <f>VLOOKUP($C528,'Team Fixtures'!$A$2:$Q$21,2,FALSE)</f>
        <v>0.10582010582010581</v>
      </c>
      <c r="AA528" s="3">
        <f>VLOOKUP($C528,'Team Fixtures'!$A$2:$Q$21,8,FALSE)</f>
        <v>6.3492063492063489E-2</v>
      </c>
      <c r="AB528" s="3">
        <f>VLOOKUP($C528,'Team Fixtures'!$A$2:$Q$21,9,FALSE)</f>
        <v>4.2328042328042326E-2</v>
      </c>
      <c r="AC528" s="3" t="str">
        <f>VLOOKUP($C528,'Team Fixtures'!$A$2:$Q$21,10,FALSE)</f>
        <v>H</v>
      </c>
      <c r="AD528" s="22">
        <f t="shared" si="166"/>
        <v>0</v>
      </c>
      <c r="AE528" s="5">
        <f t="shared" si="156"/>
        <v>0</v>
      </c>
      <c r="AF528" s="20">
        <f t="shared" si="157"/>
        <v>0</v>
      </c>
      <c r="AG528" s="3">
        <f>VLOOKUP($C528,'Team Fixtures'!$A$2:$Q$21,2,FALSE)</f>
        <v>0.10582010582010581</v>
      </c>
      <c r="AH528" s="3">
        <f>VLOOKUP($C528,'Team Fixtures'!$A$2:$Q$21,12,FALSE)</f>
        <v>0.88924458672357831</v>
      </c>
      <c r="AI528" s="3">
        <f>VLOOKUP($C528,'Team Fixtures'!$A$2:$Q$21,13,FALSE)</f>
        <v>-0.7834244809034725</v>
      </c>
      <c r="AJ528" s="3" t="str">
        <f>VLOOKUP($C528,'Team Fixtures'!$A$2:$Q$21,14,FALSE)</f>
        <v>H</v>
      </c>
      <c r="AK528" s="22">
        <f t="shared" si="167"/>
        <v>0</v>
      </c>
      <c r="AL528" s="5">
        <f t="shared" si="158"/>
        <v>0</v>
      </c>
      <c r="AM528" s="20">
        <f t="shared" si="159"/>
        <v>0</v>
      </c>
      <c r="AN528" s="3">
        <f>VLOOKUP($C528,'Team Fixtures'!$A$2:$Q$21,2,FALSE)</f>
        <v>0.10582010582010581</v>
      </c>
      <c r="AO528" s="3">
        <f>VLOOKUP($C528,'Team Fixtures'!$A$2:$Q$21,16,FALSE)</f>
        <v>1.4214641080312722E-2</v>
      </c>
      <c r="AP528" s="3">
        <f>VLOOKUP($C528,'Team Fixtures'!$A$2:$Q$21,17,FALSE)</f>
        <v>9.1605464739793085E-2</v>
      </c>
      <c r="AQ528" s="3" t="str">
        <f>VLOOKUP($C528,'Team Fixtures'!$A$2:$V$21,18,FALSE)</f>
        <v>A</v>
      </c>
      <c r="AR528" s="22">
        <f t="shared" si="168"/>
        <v>0</v>
      </c>
      <c r="AS528" s="5">
        <f t="shared" si="160"/>
        <v>0</v>
      </c>
      <c r="AT528" s="20">
        <f t="shared" si="161"/>
        <v>0</v>
      </c>
      <c r="AU528" s="3">
        <f>VLOOKUP($C528,'Team Fixtures'!$A$2:$Q$21,2,FALSE)</f>
        <v>0.10582010582010581</v>
      </c>
      <c r="AV528" s="3">
        <f>VLOOKUP($C528,'Team Fixtures'!$A$2:$V$21,20,FALSE)</f>
        <v>1.8674136321195144E-2</v>
      </c>
      <c r="AW528" s="3">
        <f>VLOOKUP($C528,'Team Fixtures'!$A$2:$V$21,21,FALSE)</f>
        <v>8.7145969498910666E-2</v>
      </c>
      <c r="AX528" s="3" t="str">
        <f>VLOOKUP($C528,'Team Fixtures'!$A$2:$V$21,22,FALSE)</f>
        <v>H</v>
      </c>
      <c r="AY528" s="22">
        <f t="shared" si="169"/>
        <v>0</v>
      </c>
      <c r="AZ528" s="5">
        <f t="shared" si="170"/>
        <v>0</v>
      </c>
      <c r="BA528" s="20">
        <f t="shared" si="162"/>
        <v>0</v>
      </c>
      <c r="BB528" s="15">
        <f t="shared" si="163"/>
        <v>0</v>
      </c>
    </row>
    <row r="529" spans="1:54" x14ac:dyDescent="0.25">
      <c r="A529" t="str">
        <f>'Players Full'!CU529</f>
        <v>Ibrahim Sangare</v>
      </c>
      <c r="B529" t="str">
        <f>VLOOKUP(_xlfn.CONCAT('Players Full'!AK529,'Players Full'!BV529),'Players Summarised'!$A$1:$T$1000,20,0)</f>
        <v>MID</v>
      </c>
      <c r="C529" t="str">
        <f>VLOOKUP('Players Full'!CF529,Teams!$A$1:$G$21,6,0)</f>
        <v>Nott'm Forest</v>
      </c>
      <c r="D529">
        <f>'Players Full'!BD529/10</f>
        <v>5</v>
      </c>
      <c r="E529" s="10">
        <f>IFERROR(VLOOKUP($A529,'Starting Lineups'!$A$2:$C$510,3,FALSE),0)</f>
        <v>1</v>
      </c>
      <c r="F529" s="5">
        <f>VLOOKUP(A529,'Score &amp; Assist'!$A$1:$G$2000,6,0)</f>
        <v>9.5238095238095233E-2</v>
      </c>
      <c r="G529" s="5">
        <f t="shared" si="152"/>
        <v>0.01</v>
      </c>
      <c r="H529" s="5">
        <f t="shared" si="164"/>
        <v>0</v>
      </c>
      <c r="I529" s="5">
        <f>VLOOKUP(A529,'Score &amp; Assist'!$A$1:$G$2000,7,0)</f>
        <v>7.3260073260073263E-2</v>
      </c>
      <c r="J529" s="5">
        <f>VLOOKUP(A529,'Yellow Card'!$C$1:$E$987,3,0)</f>
        <v>0.28011204481792717</v>
      </c>
      <c r="K529" s="5" t="e">
        <f>VLOOKUP(C529,'Team Clean Sheet'!$C$2:$F$21,4,0)</f>
        <v>#N/A</v>
      </c>
      <c r="L529" s="5" t="e">
        <f>VLOOKUP(C529,'Team Total Goals'!$D$2:$N$21,10,0)</f>
        <v>#N/A</v>
      </c>
      <c r="M529" s="5" t="e">
        <f>VLOOKUP(C529,'Team Total Goals'!$D$2:$N$21,11,0)</f>
        <v>#N/A</v>
      </c>
      <c r="N529" s="5" t="e">
        <f>VLOOKUP(A529,'Goalkeeper Saves'!$D$2:$N$15,10,0)</f>
        <v>#N/A</v>
      </c>
      <c r="O529" s="5" t="e">
        <f>VLOOKUP(A529,'Goalkeeper Saves'!$D$2:$N$15,11,0)</f>
        <v>#N/A</v>
      </c>
      <c r="P529" s="5">
        <f>IF(B529="DEF",IFERROR(VLOOKUP(A529,'Defensive Contribution - DEF'!A527:H1025,8,FALSE),'Defensive Contribution - DEF'!K$2),0)</f>
        <v>0</v>
      </c>
      <c r="Q529" s="5">
        <f>IF(B529="MID",IFERROR(VLOOKUP(A529,'Defensive Contribution - MID'!A$2:I$500,9,FALSE),'Defensive Contribution - MID'!L$2),0)</f>
        <v>0.3857500506789166</v>
      </c>
      <c r="R529" s="22">
        <f t="shared" si="165"/>
        <v>3.2373587525106022</v>
      </c>
      <c r="S529" s="5">
        <f t="shared" si="153"/>
        <v>5.5110152576554383E-2</v>
      </c>
      <c r="T529" s="20">
        <f t="shared" si="154"/>
        <v>3.3475790576637108</v>
      </c>
      <c r="U529" s="3">
        <f>VLOOKUP($C529,'Team Fixtures'!$A$2:$Q$21,2,FALSE)</f>
        <v>0.10582010582010581</v>
      </c>
      <c r="V529" s="3">
        <f>VLOOKUP($C529,'Team Fixtures'!$A$2:$Q$21,4,FALSE)</f>
        <v>0.10582010582010581</v>
      </c>
      <c r="W529" s="3">
        <f>VLOOKUP($C529,'Team Fixtures'!$A$2:$Q$21,5,FALSE)</f>
        <v>0</v>
      </c>
      <c r="X529" s="3" t="str">
        <f>VLOOKUP($C529,'Team Fixtures'!$A$2:$Q$21,6,FALSE)</f>
        <v>A</v>
      </c>
      <c r="Y529" s="25">
        <f t="shared" si="155"/>
        <v>1.106331034988453</v>
      </c>
      <c r="Z529" s="3">
        <f>VLOOKUP($C529,'Team Fixtures'!$A$2:$Q$21,2,FALSE)</f>
        <v>0.10582010582010581</v>
      </c>
      <c r="AA529" s="3">
        <f>VLOOKUP($C529,'Team Fixtures'!$A$2:$Q$21,8,FALSE)</f>
        <v>6.3492063492063489E-2</v>
      </c>
      <c r="AB529" s="3">
        <f>VLOOKUP($C529,'Team Fixtures'!$A$2:$Q$21,9,FALSE)</f>
        <v>4.2328042328042326E-2</v>
      </c>
      <c r="AC529" s="3" t="str">
        <f>VLOOKUP($C529,'Team Fixtures'!$A$2:$Q$21,10,FALSE)</f>
        <v>H</v>
      </c>
      <c r="AD529" s="22">
        <f t="shared" si="166"/>
        <v>3.7569304403233543</v>
      </c>
      <c r="AE529" s="5">
        <f t="shared" si="156"/>
        <v>6.7331517817285941E-2</v>
      </c>
      <c r="AF529" s="20">
        <f t="shared" si="157"/>
        <v>3.8915934759579263</v>
      </c>
      <c r="AG529" s="3">
        <f>VLOOKUP($C529,'Team Fixtures'!$A$2:$Q$21,2,FALSE)</f>
        <v>0.10582010582010581</v>
      </c>
      <c r="AH529" s="3">
        <f>VLOOKUP($C529,'Team Fixtures'!$A$2:$Q$21,12,FALSE)</f>
        <v>0.88924458672357831</v>
      </c>
      <c r="AI529" s="3">
        <f>VLOOKUP($C529,'Team Fixtures'!$A$2:$Q$21,13,FALSE)</f>
        <v>-0.7834244809034725</v>
      </c>
      <c r="AJ529" s="3" t="str">
        <f>VLOOKUP($C529,'Team Fixtures'!$A$2:$Q$21,14,FALSE)</f>
        <v>H</v>
      </c>
      <c r="AK529" s="22">
        <f t="shared" si="167"/>
        <v>3.7432271056682884</v>
      </c>
      <c r="AL529" s="5">
        <f t="shared" si="158"/>
        <v>6.7009187979529483E-2</v>
      </c>
      <c r="AM529" s="20">
        <f t="shared" si="159"/>
        <v>3.8772454816273472</v>
      </c>
      <c r="AN529" s="3">
        <f>VLOOKUP($C529,'Team Fixtures'!$A$2:$Q$21,2,FALSE)</f>
        <v>0.10582010582010581</v>
      </c>
      <c r="AO529" s="3">
        <f>VLOOKUP($C529,'Team Fixtures'!$A$2:$Q$21,16,FALSE)</f>
        <v>1.4214641080312722E-2</v>
      </c>
      <c r="AP529" s="3">
        <f>VLOOKUP($C529,'Team Fixtures'!$A$2:$Q$21,17,FALSE)</f>
        <v>9.1605464739793085E-2</v>
      </c>
      <c r="AQ529" s="3" t="str">
        <f>VLOOKUP($C529,'Team Fixtures'!$A$2:$V$21,18,FALSE)</f>
        <v>A</v>
      </c>
      <c r="AR529" s="22">
        <f t="shared" si="168"/>
        <v>3.2388789420398454</v>
      </c>
      <c r="AS529" s="5">
        <f t="shared" si="160"/>
        <v>5.5145910474661247E-2</v>
      </c>
      <c r="AT529" s="20">
        <f t="shared" si="161"/>
        <v>3.3491707629891678</v>
      </c>
      <c r="AU529" s="3">
        <f>VLOOKUP($C529,'Team Fixtures'!$A$2:$Q$21,2,FALSE)</f>
        <v>0.10582010582010581</v>
      </c>
      <c r="AV529" s="3">
        <f>VLOOKUP($C529,'Team Fixtures'!$A$2:$V$21,20,FALSE)</f>
        <v>1.8674136321195144E-2</v>
      </c>
      <c r="AW529" s="3">
        <f>VLOOKUP($C529,'Team Fixtures'!$A$2:$V$21,21,FALSE)</f>
        <v>8.7145969498910666E-2</v>
      </c>
      <c r="AX529" s="3" t="str">
        <f>VLOOKUP($C529,'Team Fixtures'!$A$2:$V$21,22,FALSE)</f>
        <v>H</v>
      </c>
      <c r="AY529" s="22">
        <f t="shared" si="169"/>
        <v>3.7576741922796488</v>
      </c>
      <c r="AZ529" s="5">
        <f t="shared" si="170"/>
        <v>6.7349012350801901E-2</v>
      </c>
      <c r="BA529" s="20">
        <f t="shared" si="162"/>
        <v>3.8923722169812525</v>
      </c>
      <c r="BB529" s="15">
        <f t="shared" si="163"/>
        <v>12.768498155803634</v>
      </c>
    </row>
    <row r="530" spans="1:54" x14ac:dyDescent="0.25">
      <c r="A530" t="str">
        <f>'Players Full'!CU530</f>
        <v>Ryan Yates</v>
      </c>
      <c r="B530" t="str">
        <f>VLOOKUP(_xlfn.CONCAT('Players Full'!AK530,'Players Full'!BV530),'Players Summarised'!$A$1:$T$1000,20,0)</f>
        <v>MID</v>
      </c>
      <c r="C530" t="str">
        <f>VLOOKUP('Players Full'!CF530,Teams!$A$1:$G$21,6,0)</f>
        <v>Nott'm Forest</v>
      </c>
      <c r="D530">
        <f>'Players Full'!BD530/10</f>
        <v>5</v>
      </c>
      <c r="E530" s="10">
        <f>IFERROR(VLOOKUP($A530,'Starting Lineups'!$A$2:$C$510,3,FALSE),0)</f>
        <v>0</v>
      </c>
      <c r="F530" s="5">
        <f>VLOOKUP(A530,'Score &amp; Assist'!$A$1:$G$2000,6,0)</f>
        <v>0.10582010582010581</v>
      </c>
      <c r="G530" s="5">
        <f t="shared" si="152"/>
        <v>0.01</v>
      </c>
      <c r="H530" s="5">
        <f t="shared" si="164"/>
        <v>0</v>
      </c>
      <c r="I530" s="5">
        <f>VLOOKUP(A530,'Score &amp; Assist'!$A$1:$G$2000,7,0)</f>
        <v>7.3260073260073263E-2</v>
      </c>
      <c r="J530" s="5">
        <f>VLOOKUP(A530,'Yellow Card'!$C$1:$E$987,3,0)</f>
        <v>0.31746031746031744</v>
      </c>
      <c r="K530" s="5" t="e">
        <f>VLOOKUP(C530,'Team Clean Sheet'!$C$2:$F$21,4,0)</f>
        <v>#N/A</v>
      </c>
      <c r="L530" s="5" t="e">
        <f>VLOOKUP(C530,'Team Total Goals'!$D$2:$N$21,10,0)</f>
        <v>#N/A</v>
      </c>
      <c r="M530" s="5" t="e">
        <f>VLOOKUP(C530,'Team Total Goals'!$D$2:$N$21,11,0)</f>
        <v>#N/A</v>
      </c>
      <c r="N530" s="5" t="e">
        <f>VLOOKUP(A530,'Goalkeeper Saves'!$D$2:$N$15,10,0)</f>
        <v>#N/A</v>
      </c>
      <c r="O530" s="5" t="e">
        <f>VLOOKUP(A530,'Goalkeeper Saves'!$D$2:$N$15,11,0)</f>
        <v>#N/A</v>
      </c>
      <c r="P530" s="5">
        <f>IF(B530="DEF",IFERROR(VLOOKUP(A530,'Defensive Contribution - DEF'!A528:H1026,8,FALSE),'Defensive Contribution - DEF'!K$2),0)</f>
        <v>0</v>
      </c>
      <c r="Q530" s="5">
        <f>IF(B530="MID",IFERROR(VLOOKUP(A530,'Defensive Contribution - MID'!A$2:I$500,9,FALSE),'Defensive Contribution - MID'!L$2),0)</f>
        <v>0.54525263424997061</v>
      </c>
      <c r="R530" s="22">
        <f t="shared" si="165"/>
        <v>0</v>
      </c>
      <c r="S530" s="5">
        <f t="shared" si="153"/>
        <v>0</v>
      </c>
      <c r="T530" s="20">
        <f t="shared" si="154"/>
        <v>0</v>
      </c>
      <c r="U530" s="3">
        <f>VLOOKUP($C530,'Team Fixtures'!$A$2:$Q$21,2,FALSE)</f>
        <v>0.10582010582010581</v>
      </c>
      <c r="V530" s="3">
        <f>VLOOKUP($C530,'Team Fixtures'!$A$2:$Q$21,4,FALSE)</f>
        <v>0.10582010582010581</v>
      </c>
      <c r="W530" s="3">
        <f>VLOOKUP($C530,'Team Fixtures'!$A$2:$Q$21,5,FALSE)</f>
        <v>0</v>
      </c>
      <c r="X530" s="3" t="str">
        <f>VLOOKUP($C530,'Team Fixtures'!$A$2:$Q$21,6,FALSE)</f>
        <v>A</v>
      </c>
      <c r="Y530" s="25">
        <f t="shared" si="155"/>
        <v>0</v>
      </c>
      <c r="Z530" s="3">
        <f>VLOOKUP($C530,'Team Fixtures'!$A$2:$Q$21,2,FALSE)</f>
        <v>0.10582010582010581</v>
      </c>
      <c r="AA530" s="3">
        <f>VLOOKUP($C530,'Team Fixtures'!$A$2:$Q$21,8,FALSE)</f>
        <v>6.3492063492063489E-2</v>
      </c>
      <c r="AB530" s="3">
        <f>VLOOKUP($C530,'Team Fixtures'!$A$2:$Q$21,9,FALSE)</f>
        <v>4.2328042328042326E-2</v>
      </c>
      <c r="AC530" s="3" t="str">
        <f>VLOOKUP($C530,'Team Fixtures'!$A$2:$Q$21,10,FALSE)</f>
        <v>H</v>
      </c>
      <c r="AD530" s="22">
        <f t="shared" si="166"/>
        <v>0</v>
      </c>
      <c r="AE530" s="5">
        <f t="shared" si="156"/>
        <v>0</v>
      </c>
      <c r="AF530" s="20">
        <f t="shared" si="157"/>
        <v>0</v>
      </c>
      <c r="AG530" s="3">
        <f>VLOOKUP($C530,'Team Fixtures'!$A$2:$Q$21,2,FALSE)</f>
        <v>0.10582010582010581</v>
      </c>
      <c r="AH530" s="3">
        <f>VLOOKUP($C530,'Team Fixtures'!$A$2:$Q$21,12,FALSE)</f>
        <v>0.88924458672357831</v>
      </c>
      <c r="AI530" s="3">
        <f>VLOOKUP($C530,'Team Fixtures'!$A$2:$Q$21,13,FALSE)</f>
        <v>-0.7834244809034725</v>
      </c>
      <c r="AJ530" s="3" t="str">
        <f>VLOOKUP($C530,'Team Fixtures'!$A$2:$Q$21,14,FALSE)</f>
        <v>H</v>
      </c>
      <c r="AK530" s="22">
        <f t="shared" si="167"/>
        <v>0</v>
      </c>
      <c r="AL530" s="5">
        <f t="shared" si="158"/>
        <v>0</v>
      </c>
      <c r="AM530" s="20">
        <f t="shared" si="159"/>
        <v>0</v>
      </c>
      <c r="AN530" s="3">
        <f>VLOOKUP($C530,'Team Fixtures'!$A$2:$Q$21,2,FALSE)</f>
        <v>0.10582010582010581</v>
      </c>
      <c r="AO530" s="3">
        <f>VLOOKUP($C530,'Team Fixtures'!$A$2:$Q$21,16,FALSE)</f>
        <v>1.4214641080312722E-2</v>
      </c>
      <c r="AP530" s="3">
        <f>VLOOKUP($C530,'Team Fixtures'!$A$2:$Q$21,17,FALSE)</f>
        <v>9.1605464739793085E-2</v>
      </c>
      <c r="AQ530" s="3" t="str">
        <f>VLOOKUP($C530,'Team Fixtures'!$A$2:$V$21,18,FALSE)</f>
        <v>A</v>
      </c>
      <c r="AR530" s="22">
        <f t="shared" si="168"/>
        <v>0</v>
      </c>
      <c r="AS530" s="5">
        <f t="shared" si="160"/>
        <v>0</v>
      </c>
      <c r="AT530" s="20">
        <f t="shared" si="161"/>
        <v>0</v>
      </c>
      <c r="AU530" s="3">
        <f>VLOOKUP($C530,'Team Fixtures'!$A$2:$Q$21,2,FALSE)</f>
        <v>0.10582010582010581</v>
      </c>
      <c r="AV530" s="3">
        <f>VLOOKUP($C530,'Team Fixtures'!$A$2:$V$21,20,FALSE)</f>
        <v>1.8674136321195144E-2</v>
      </c>
      <c r="AW530" s="3">
        <f>VLOOKUP($C530,'Team Fixtures'!$A$2:$V$21,21,FALSE)</f>
        <v>8.7145969498910666E-2</v>
      </c>
      <c r="AX530" s="3" t="str">
        <f>VLOOKUP($C530,'Team Fixtures'!$A$2:$V$21,22,FALSE)</f>
        <v>H</v>
      </c>
      <c r="AY530" s="22">
        <f t="shared" si="169"/>
        <v>0</v>
      </c>
      <c r="AZ530" s="5">
        <f t="shared" si="170"/>
        <v>0</v>
      </c>
      <c r="BA530" s="20">
        <f t="shared" si="162"/>
        <v>0</v>
      </c>
      <c r="BB530" s="15">
        <f t="shared" si="163"/>
        <v>0</v>
      </c>
    </row>
    <row r="531" spans="1:54" x14ac:dyDescent="0.25">
      <c r="A531" t="str">
        <f>'Players Full'!CU531</f>
        <v>Eric da Silva Moreira</v>
      </c>
      <c r="B531" t="str">
        <f>VLOOKUP(_xlfn.CONCAT('Players Full'!AK531,'Players Full'!BV531),'Players Summarised'!$A$1:$T$1000,20,0)</f>
        <v>MID</v>
      </c>
      <c r="C531" t="str">
        <f>VLOOKUP('Players Full'!CF531,Teams!$A$1:$G$21,6,0)</f>
        <v>Nott'm Forest</v>
      </c>
      <c r="D531">
        <f>'Players Full'!BD531/10</f>
        <v>4.5</v>
      </c>
      <c r="E531" s="10">
        <f>IFERROR(VLOOKUP($A531,'Starting Lineups'!$A$2:$C$510,3,FALSE),0)</f>
        <v>0</v>
      </c>
      <c r="F531" s="5" t="e">
        <f>VLOOKUP(A531,'Score &amp; Assist'!$A$1:$G$2000,6,0)</f>
        <v>#N/A</v>
      </c>
      <c r="G531" s="5" t="e">
        <f t="shared" si="152"/>
        <v>#N/A</v>
      </c>
      <c r="H531" s="5" t="e">
        <f t="shared" si="164"/>
        <v>#N/A</v>
      </c>
      <c r="I531" s="5" t="e">
        <f>VLOOKUP(A531,'Score &amp; Assist'!$A$1:$G$2000,7,0)</f>
        <v>#N/A</v>
      </c>
      <c r="J531" s="5" t="e">
        <f>VLOOKUP(A531,'Yellow Card'!$C$1:$E$987,3,0)</f>
        <v>#N/A</v>
      </c>
      <c r="K531" s="5" t="e">
        <f>VLOOKUP(C531,'Team Clean Sheet'!$C$2:$F$21,4,0)</f>
        <v>#N/A</v>
      </c>
      <c r="L531" s="5" t="e">
        <f>VLOOKUP(C531,'Team Total Goals'!$D$2:$N$21,10,0)</f>
        <v>#N/A</v>
      </c>
      <c r="M531" s="5" t="e">
        <f>VLOOKUP(C531,'Team Total Goals'!$D$2:$N$21,11,0)</f>
        <v>#N/A</v>
      </c>
      <c r="N531" s="5" t="e">
        <f>VLOOKUP(A531,'Goalkeeper Saves'!$D$2:$N$15,10,0)</f>
        <v>#N/A</v>
      </c>
      <c r="O531" s="5" t="e">
        <f>VLOOKUP(A531,'Goalkeeper Saves'!$D$2:$N$15,11,0)</f>
        <v>#N/A</v>
      </c>
      <c r="P531" s="5">
        <f>IF(B531="DEF",IFERROR(VLOOKUP(A531,'Defensive Contribution - DEF'!A529:H1027,8,FALSE),'Defensive Contribution - DEF'!K$2),0)</f>
        <v>0</v>
      </c>
      <c r="Q531" s="5">
        <f>IF(B531="MID",IFERROR(VLOOKUP(A531,'Defensive Contribution - MID'!A$2:I$500,9,FALSE),'Defensive Contribution - MID'!L$2),0)</f>
        <v>0.3857500506789166</v>
      </c>
      <c r="R531" s="22">
        <f t="shared" si="165"/>
        <v>0</v>
      </c>
      <c r="S531" s="5">
        <f t="shared" si="153"/>
        <v>0</v>
      </c>
      <c r="T531" s="20">
        <f t="shared" si="154"/>
        <v>0</v>
      </c>
      <c r="U531" s="3">
        <f>VLOOKUP($C531,'Team Fixtures'!$A$2:$Q$21,2,FALSE)</f>
        <v>0.10582010582010581</v>
      </c>
      <c r="V531" s="3">
        <f>VLOOKUP($C531,'Team Fixtures'!$A$2:$Q$21,4,FALSE)</f>
        <v>0.10582010582010581</v>
      </c>
      <c r="W531" s="3">
        <f>VLOOKUP($C531,'Team Fixtures'!$A$2:$Q$21,5,FALSE)</f>
        <v>0</v>
      </c>
      <c r="X531" s="3" t="str">
        <f>VLOOKUP($C531,'Team Fixtures'!$A$2:$Q$21,6,FALSE)</f>
        <v>A</v>
      </c>
      <c r="Y531" s="25">
        <f t="shared" si="155"/>
        <v>0</v>
      </c>
      <c r="Z531" s="3">
        <f>VLOOKUP($C531,'Team Fixtures'!$A$2:$Q$21,2,FALSE)</f>
        <v>0.10582010582010581</v>
      </c>
      <c r="AA531" s="3">
        <f>VLOOKUP($C531,'Team Fixtures'!$A$2:$Q$21,8,FALSE)</f>
        <v>6.3492063492063489E-2</v>
      </c>
      <c r="AB531" s="3">
        <f>VLOOKUP($C531,'Team Fixtures'!$A$2:$Q$21,9,FALSE)</f>
        <v>4.2328042328042326E-2</v>
      </c>
      <c r="AC531" s="3" t="str">
        <f>VLOOKUP($C531,'Team Fixtures'!$A$2:$Q$21,10,FALSE)</f>
        <v>H</v>
      </c>
      <c r="AD531" s="22">
        <f t="shared" si="166"/>
        <v>0</v>
      </c>
      <c r="AE531" s="5">
        <f t="shared" si="156"/>
        <v>0</v>
      </c>
      <c r="AF531" s="20">
        <f t="shared" si="157"/>
        <v>0</v>
      </c>
      <c r="AG531" s="3">
        <f>VLOOKUP($C531,'Team Fixtures'!$A$2:$Q$21,2,FALSE)</f>
        <v>0.10582010582010581</v>
      </c>
      <c r="AH531" s="3">
        <f>VLOOKUP($C531,'Team Fixtures'!$A$2:$Q$21,12,FALSE)</f>
        <v>0.88924458672357831</v>
      </c>
      <c r="AI531" s="3">
        <f>VLOOKUP($C531,'Team Fixtures'!$A$2:$Q$21,13,FALSE)</f>
        <v>-0.7834244809034725</v>
      </c>
      <c r="AJ531" s="3" t="str">
        <f>VLOOKUP($C531,'Team Fixtures'!$A$2:$Q$21,14,FALSE)</f>
        <v>H</v>
      </c>
      <c r="AK531" s="22">
        <f t="shared" si="167"/>
        <v>0</v>
      </c>
      <c r="AL531" s="5">
        <f t="shared" si="158"/>
        <v>0</v>
      </c>
      <c r="AM531" s="20">
        <f t="shared" si="159"/>
        <v>0</v>
      </c>
      <c r="AN531" s="3">
        <f>VLOOKUP($C531,'Team Fixtures'!$A$2:$Q$21,2,FALSE)</f>
        <v>0.10582010582010581</v>
      </c>
      <c r="AO531" s="3">
        <f>VLOOKUP($C531,'Team Fixtures'!$A$2:$Q$21,16,FALSE)</f>
        <v>1.4214641080312722E-2</v>
      </c>
      <c r="AP531" s="3">
        <f>VLOOKUP($C531,'Team Fixtures'!$A$2:$Q$21,17,FALSE)</f>
        <v>9.1605464739793085E-2</v>
      </c>
      <c r="AQ531" s="3" t="str">
        <f>VLOOKUP($C531,'Team Fixtures'!$A$2:$V$21,18,FALSE)</f>
        <v>A</v>
      </c>
      <c r="AR531" s="22">
        <f t="shared" si="168"/>
        <v>0</v>
      </c>
      <c r="AS531" s="5">
        <f t="shared" si="160"/>
        <v>0</v>
      </c>
      <c r="AT531" s="20">
        <f t="shared" si="161"/>
        <v>0</v>
      </c>
      <c r="AU531" s="3">
        <f>VLOOKUP($C531,'Team Fixtures'!$A$2:$Q$21,2,FALSE)</f>
        <v>0.10582010582010581</v>
      </c>
      <c r="AV531" s="3">
        <f>VLOOKUP($C531,'Team Fixtures'!$A$2:$V$21,20,FALSE)</f>
        <v>1.8674136321195144E-2</v>
      </c>
      <c r="AW531" s="3">
        <f>VLOOKUP($C531,'Team Fixtures'!$A$2:$V$21,21,FALSE)</f>
        <v>8.7145969498910666E-2</v>
      </c>
      <c r="AX531" s="3" t="str">
        <f>VLOOKUP($C531,'Team Fixtures'!$A$2:$V$21,22,FALSE)</f>
        <v>H</v>
      </c>
      <c r="AY531" s="22">
        <f t="shared" si="169"/>
        <v>0</v>
      </c>
      <c r="AZ531" s="5">
        <f t="shared" si="170"/>
        <v>0</v>
      </c>
      <c r="BA531" s="20">
        <f t="shared" si="162"/>
        <v>0</v>
      </c>
      <c r="BB531" s="15">
        <f t="shared" si="163"/>
        <v>0</v>
      </c>
    </row>
    <row r="532" spans="1:54" x14ac:dyDescent="0.25">
      <c r="A532" t="str">
        <f>'Players Full'!CU532</f>
        <v>Marko StameniÄ‡</v>
      </c>
      <c r="B532" t="str">
        <f>VLOOKUP(_xlfn.CONCAT('Players Full'!AK532,'Players Full'!BV532),'Players Summarised'!$A$1:$T$1000,20,0)</f>
        <v>MID</v>
      </c>
      <c r="C532" t="str">
        <f>VLOOKUP('Players Full'!CF532,Teams!$A$1:$G$21,6,0)</f>
        <v>Nott'm Forest</v>
      </c>
      <c r="D532">
        <f>'Players Full'!BD532/10</f>
        <v>4.5</v>
      </c>
      <c r="E532" s="10">
        <f>IFERROR(VLOOKUP($A532,'Starting Lineups'!$A$2:$C$510,3,FALSE),0)</f>
        <v>0</v>
      </c>
      <c r="F532" s="5" t="e">
        <f>VLOOKUP(A532,'Score &amp; Assist'!$A$1:$G$2000,6,0)</f>
        <v>#N/A</v>
      </c>
      <c r="G532" s="5" t="e">
        <f t="shared" si="152"/>
        <v>#N/A</v>
      </c>
      <c r="H532" s="5" t="e">
        <f t="shared" si="164"/>
        <v>#N/A</v>
      </c>
      <c r="I532" s="5" t="e">
        <f>VLOOKUP(A532,'Score &amp; Assist'!$A$1:$G$2000,7,0)</f>
        <v>#N/A</v>
      </c>
      <c r="J532" s="5" t="e">
        <f>VLOOKUP(A532,'Yellow Card'!$C$1:$E$987,3,0)</f>
        <v>#N/A</v>
      </c>
      <c r="K532" s="5" t="e">
        <f>VLOOKUP(C532,'Team Clean Sheet'!$C$2:$F$21,4,0)</f>
        <v>#N/A</v>
      </c>
      <c r="L532" s="5" t="e">
        <f>VLOOKUP(C532,'Team Total Goals'!$D$2:$N$21,10,0)</f>
        <v>#N/A</v>
      </c>
      <c r="M532" s="5" t="e">
        <f>VLOOKUP(C532,'Team Total Goals'!$D$2:$N$21,11,0)</f>
        <v>#N/A</v>
      </c>
      <c r="N532" s="5" t="e">
        <f>VLOOKUP(A532,'Goalkeeper Saves'!$D$2:$N$15,10,0)</f>
        <v>#N/A</v>
      </c>
      <c r="O532" s="5" t="e">
        <f>VLOOKUP(A532,'Goalkeeper Saves'!$D$2:$N$15,11,0)</f>
        <v>#N/A</v>
      </c>
      <c r="P532" s="5">
        <f>IF(B532="DEF",IFERROR(VLOOKUP(A532,'Defensive Contribution - DEF'!A530:H1028,8,FALSE),'Defensive Contribution - DEF'!K$2),0)</f>
        <v>0</v>
      </c>
      <c r="Q532" s="5">
        <f>IF(B532="MID",IFERROR(VLOOKUP(A532,'Defensive Contribution - MID'!A$2:I$500,9,FALSE),'Defensive Contribution - MID'!L$2),0)</f>
        <v>0.3857500506789166</v>
      </c>
      <c r="R532" s="22">
        <f t="shared" si="165"/>
        <v>0</v>
      </c>
      <c r="S532" s="5">
        <f t="shared" si="153"/>
        <v>0</v>
      </c>
      <c r="T532" s="20">
        <f t="shared" si="154"/>
        <v>0</v>
      </c>
      <c r="U532" s="3">
        <f>VLOOKUP($C532,'Team Fixtures'!$A$2:$Q$21,2,FALSE)</f>
        <v>0.10582010582010581</v>
      </c>
      <c r="V532" s="3">
        <f>VLOOKUP($C532,'Team Fixtures'!$A$2:$Q$21,4,FALSE)</f>
        <v>0.10582010582010581</v>
      </c>
      <c r="W532" s="3">
        <f>VLOOKUP($C532,'Team Fixtures'!$A$2:$Q$21,5,FALSE)</f>
        <v>0</v>
      </c>
      <c r="X532" s="3" t="str">
        <f>VLOOKUP($C532,'Team Fixtures'!$A$2:$Q$21,6,FALSE)</f>
        <v>A</v>
      </c>
      <c r="Y532" s="25">
        <f t="shared" si="155"/>
        <v>0</v>
      </c>
      <c r="Z532" s="3">
        <f>VLOOKUP($C532,'Team Fixtures'!$A$2:$Q$21,2,FALSE)</f>
        <v>0.10582010582010581</v>
      </c>
      <c r="AA532" s="3">
        <f>VLOOKUP($C532,'Team Fixtures'!$A$2:$Q$21,8,FALSE)</f>
        <v>6.3492063492063489E-2</v>
      </c>
      <c r="AB532" s="3">
        <f>VLOOKUP($C532,'Team Fixtures'!$A$2:$Q$21,9,FALSE)</f>
        <v>4.2328042328042326E-2</v>
      </c>
      <c r="AC532" s="3" t="str">
        <f>VLOOKUP($C532,'Team Fixtures'!$A$2:$Q$21,10,FALSE)</f>
        <v>H</v>
      </c>
      <c r="AD532" s="22">
        <f t="shared" si="166"/>
        <v>0</v>
      </c>
      <c r="AE532" s="5">
        <f t="shared" si="156"/>
        <v>0</v>
      </c>
      <c r="AF532" s="20">
        <f t="shared" si="157"/>
        <v>0</v>
      </c>
      <c r="AG532" s="3">
        <f>VLOOKUP($C532,'Team Fixtures'!$A$2:$Q$21,2,FALSE)</f>
        <v>0.10582010582010581</v>
      </c>
      <c r="AH532" s="3">
        <f>VLOOKUP($C532,'Team Fixtures'!$A$2:$Q$21,12,FALSE)</f>
        <v>0.88924458672357831</v>
      </c>
      <c r="AI532" s="3">
        <f>VLOOKUP($C532,'Team Fixtures'!$A$2:$Q$21,13,FALSE)</f>
        <v>-0.7834244809034725</v>
      </c>
      <c r="AJ532" s="3" t="str">
        <f>VLOOKUP($C532,'Team Fixtures'!$A$2:$Q$21,14,FALSE)</f>
        <v>H</v>
      </c>
      <c r="AK532" s="22">
        <f t="shared" si="167"/>
        <v>0</v>
      </c>
      <c r="AL532" s="5">
        <f t="shared" si="158"/>
        <v>0</v>
      </c>
      <c r="AM532" s="20">
        <f t="shared" si="159"/>
        <v>0</v>
      </c>
      <c r="AN532" s="3">
        <f>VLOOKUP($C532,'Team Fixtures'!$A$2:$Q$21,2,FALSE)</f>
        <v>0.10582010582010581</v>
      </c>
      <c r="AO532" s="3">
        <f>VLOOKUP($C532,'Team Fixtures'!$A$2:$Q$21,16,FALSE)</f>
        <v>1.4214641080312722E-2</v>
      </c>
      <c r="AP532" s="3">
        <f>VLOOKUP($C532,'Team Fixtures'!$A$2:$Q$21,17,FALSE)</f>
        <v>9.1605464739793085E-2</v>
      </c>
      <c r="AQ532" s="3" t="str">
        <f>VLOOKUP($C532,'Team Fixtures'!$A$2:$V$21,18,FALSE)</f>
        <v>A</v>
      </c>
      <c r="AR532" s="22">
        <f t="shared" si="168"/>
        <v>0</v>
      </c>
      <c r="AS532" s="5">
        <f t="shared" si="160"/>
        <v>0</v>
      </c>
      <c r="AT532" s="20">
        <f t="shared" si="161"/>
        <v>0</v>
      </c>
      <c r="AU532" s="3">
        <f>VLOOKUP($C532,'Team Fixtures'!$A$2:$Q$21,2,FALSE)</f>
        <v>0.10582010582010581</v>
      </c>
      <c r="AV532" s="3">
        <f>VLOOKUP($C532,'Team Fixtures'!$A$2:$V$21,20,FALSE)</f>
        <v>1.8674136321195144E-2</v>
      </c>
      <c r="AW532" s="3">
        <f>VLOOKUP($C532,'Team Fixtures'!$A$2:$V$21,21,FALSE)</f>
        <v>8.7145969498910666E-2</v>
      </c>
      <c r="AX532" s="3" t="str">
        <f>VLOOKUP($C532,'Team Fixtures'!$A$2:$V$21,22,FALSE)</f>
        <v>H</v>
      </c>
      <c r="AY532" s="22">
        <f t="shared" si="169"/>
        <v>0</v>
      </c>
      <c r="AZ532" s="5">
        <f t="shared" si="170"/>
        <v>0</v>
      </c>
      <c r="BA532" s="20">
        <f t="shared" si="162"/>
        <v>0</v>
      </c>
      <c r="BB532" s="15">
        <f t="shared" si="163"/>
        <v>0</v>
      </c>
    </row>
    <row r="533" spans="1:54" x14ac:dyDescent="0.25">
      <c r="A533" t="str">
        <f>'Players Full'!CU533</f>
        <v>Chris Wood</v>
      </c>
      <c r="B533" t="str">
        <f>VLOOKUP(_xlfn.CONCAT('Players Full'!AK533,'Players Full'!BV533),'Players Summarised'!$A$1:$T$1000,20,0)</f>
        <v>FWD</v>
      </c>
      <c r="C533" t="str">
        <f>VLOOKUP('Players Full'!CF533,Teams!$A$1:$G$21,6,0)</f>
        <v>Nott'm Forest</v>
      </c>
      <c r="D533">
        <f>'Players Full'!BD533/10</f>
        <v>7.5</v>
      </c>
      <c r="E533" s="10">
        <f>IFERROR(VLOOKUP($A533,'Starting Lineups'!$A$2:$C$510,3,FALSE),0)</f>
        <v>1</v>
      </c>
      <c r="F533" s="5">
        <f>VLOOKUP(A533,'Score &amp; Assist'!$A$1:$G$2000,6,0)</f>
        <v>0.28011204481792717</v>
      </c>
      <c r="G533" s="5">
        <f t="shared" si="152"/>
        <v>0.01</v>
      </c>
      <c r="H533" s="5">
        <f t="shared" si="164"/>
        <v>0</v>
      </c>
      <c r="I533" s="5">
        <f>VLOOKUP(A533,'Score &amp; Assist'!$A$1:$G$2000,7,0)</f>
        <v>8.6580086580086577E-2</v>
      </c>
      <c r="J533" s="5">
        <f>VLOOKUP(A533,'Yellow Card'!$C$1:$E$987,3,0)</f>
        <v>0.11904761904761904</v>
      </c>
      <c r="K533" s="5" t="e">
        <f>VLOOKUP(C533,'Team Clean Sheet'!$C$2:$F$21,4,0)</f>
        <v>#N/A</v>
      </c>
      <c r="L533" s="5" t="e">
        <f>VLOOKUP(C533,'Team Total Goals'!$D$2:$N$21,10,0)</f>
        <v>#N/A</v>
      </c>
      <c r="M533" s="5" t="e">
        <f>VLOOKUP(C533,'Team Total Goals'!$D$2:$N$21,11,0)</f>
        <v>#N/A</v>
      </c>
      <c r="N533" s="5" t="e">
        <f>VLOOKUP(A533,'Goalkeeper Saves'!$D$2:$N$15,10,0)</f>
        <v>#N/A</v>
      </c>
      <c r="O533" s="5" t="e">
        <f>VLOOKUP(A533,'Goalkeeper Saves'!$D$2:$N$15,11,0)</f>
        <v>#N/A</v>
      </c>
      <c r="P533" s="5">
        <f>IF(B533="DEF",IFERROR(VLOOKUP(A533,'Defensive Contribution - DEF'!A531:H1029,8,FALSE),'Defensive Contribution - DEF'!K$2),0)</f>
        <v>0</v>
      </c>
      <c r="Q533" s="5">
        <f>IF(B533="MID",IFERROR(VLOOKUP(A533,'Defensive Contribution - MID'!A$2:I$500,9,FALSE),'Defensive Contribution - MID'!L$2),0)</f>
        <v>0</v>
      </c>
      <c r="R533" s="22">
        <f t="shared" si="165"/>
        <v>3.3011408199643495</v>
      </c>
      <c r="S533" s="5">
        <f t="shared" si="153"/>
        <v>5.6610434367201437E-2</v>
      </c>
      <c r="T533" s="20">
        <f t="shared" si="154"/>
        <v>3.4143616886987522</v>
      </c>
      <c r="U533" s="3">
        <f>VLOOKUP($C533,'Team Fixtures'!$A$2:$Q$21,2,FALSE)</f>
        <v>0.10582010582010581</v>
      </c>
      <c r="V533" s="3">
        <f>VLOOKUP($C533,'Team Fixtures'!$A$2:$Q$21,4,FALSE)</f>
        <v>0.10582010582010581</v>
      </c>
      <c r="W533" s="3">
        <f>VLOOKUP($C533,'Team Fixtures'!$A$2:$Q$21,5,FALSE)</f>
        <v>0</v>
      </c>
      <c r="X533" s="3" t="str">
        <f>VLOOKUP($C533,'Team Fixtures'!$A$2:$Q$21,6,FALSE)</f>
        <v>A</v>
      </c>
      <c r="Y533" s="25">
        <f t="shared" si="155"/>
        <v>1.128127840994301</v>
      </c>
      <c r="Z533" s="3">
        <f>VLOOKUP($C533,'Team Fixtures'!$A$2:$Q$21,2,FALSE)</f>
        <v>0.10582010582010581</v>
      </c>
      <c r="AA533" s="3">
        <f>VLOOKUP($C533,'Team Fixtures'!$A$2:$Q$21,8,FALSE)</f>
        <v>6.3492063492063489E-2</v>
      </c>
      <c r="AB533" s="3">
        <f>VLOOKUP($C533,'Team Fixtures'!$A$2:$Q$21,9,FALSE)</f>
        <v>4.2328042328042326E-2</v>
      </c>
      <c r="AC533" s="3" t="str">
        <f>VLOOKUP($C533,'Team Fixtures'!$A$2:$Q$21,10,FALSE)</f>
        <v>H</v>
      </c>
      <c r="AD533" s="22">
        <f t="shared" si="166"/>
        <v>3.8309490490357527</v>
      </c>
      <c r="AE533" s="5">
        <f t="shared" si="156"/>
        <v>6.9072583531418985E-2</v>
      </c>
      <c r="AF533" s="20">
        <f t="shared" si="157"/>
        <v>3.9690942160985907</v>
      </c>
      <c r="AG533" s="3">
        <f>VLOOKUP($C533,'Team Fixtures'!$A$2:$Q$21,2,FALSE)</f>
        <v>0.10582010582010581</v>
      </c>
      <c r="AH533" s="3">
        <f>VLOOKUP($C533,'Team Fixtures'!$A$2:$Q$21,12,FALSE)</f>
        <v>0.88924458672357831</v>
      </c>
      <c r="AI533" s="3">
        <f>VLOOKUP($C533,'Team Fixtures'!$A$2:$Q$21,13,FALSE)</f>
        <v>-0.7834244809034725</v>
      </c>
      <c r="AJ533" s="3" t="str">
        <f>VLOOKUP($C533,'Team Fixtures'!$A$2:$Q$21,14,FALSE)</f>
        <v>H</v>
      </c>
      <c r="AK533" s="22">
        <f t="shared" si="167"/>
        <v>3.8169757328673213</v>
      </c>
      <c r="AL533" s="5">
        <f t="shared" si="158"/>
        <v>6.8743903188505137E-2</v>
      </c>
      <c r="AM533" s="20">
        <f t="shared" si="159"/>
        <v>3.9544635392443315</v>
      </c>
      <c r="AN533" s="3">
        <f>VLOOKUP($C533,'Team Fixtures'!$A$2:$Q$21,2,FALSE)</f>
        <v>0.10582010582010581</v>
      </c>
      <c r="AO533" s="3">
        <f>VLOOKUP($C533,'Team Fixtures'!$A$2:$Q$21,16,FALSE)</f>
        <v>1.4214641080312722E-2</v>
      </c>
      <c r="AP533" s="3">
        <f>VLOOKUP($C533,'Team Fixtures'!$A$2:$Q$21,17,FALSE)</f>
        <v>9.1605464739793085E-2</v>
      </c>
      <c r="AQ533" s="3" t="str">
        <f>VLOOKUP($C533,'Team Fixtures'!$A$2:$V$21,18,FALSE)</f>
        <v>A</v>
      </c>
      <c r="AR533" s="22">
        <f t="shared" si="168"/>
        <v>3.3026909600917529</v>
      </c>
      <c r="AS533" s="5">
        <f t="shared" si="160"/>
        <v>5.6646896763278207E-2</v>
      </c>
      <c r="AT533" s="20">
        <f t="shared" si="161"/>
        <v>3.4159847536183094</v>
      </c>
      <c r="AU533" s="3">
        <f>VLOOKUP($C533,'Team Fixtures'!$A$2:$Q$21,2,FALSE)</f>
        <v>0.10582010582010581</v>
      </c>
      <c r="AV533" s="3">
        <f>VLOOKUP($C533,'Team Fixtures'!$A$2:$V$21,20,FALSE)</f>
        <v>1.8674136321195144E-2</v>
      </c>
      <c r="AW533" s="3">
        <f>VLOOKUP($C533,'Team Fixtures'!$A$2:$V$21,21,FALSE)</f>
        <v>8.7145969498910666E-2</v>
      </c>
      <c r="AX533" s="3" t="str">
        <f>VLOOKUP($C533,'Team Fixtures'!$A$2:$V$21,22,FALSE)</f>
        <v>H</v>
      </c>
      <c r="AY533" s="22">
        <f t="shared" si="169"/>
        <v>3.8317074543070091</v>
      </c>
      <c r="AZ533" s="5">
        <f t="shared" si="170"/>
        <v>6.9090422740209476E-2</v>
      </c>
      <c r="BA533" s="20">
        <f t="shared" si="162"/>
        <v>3.9698882997874279</v>
      </c>
      <c r="BB533" s="15">
        <f t="shared" si="163"/>
        <v>13.022963184258629</v>
      </c>
    </row>
    <row r="534" spans="1:54" x14ac:dyDescent="0.25">
      <c r="A534" t="str">
        <f>'Players Full'!CU534</f>
        <v>Igor Jesus Maciel da Cruz</v>
      </c>
      <c r="B534" t="str">
        <f>VLOOKUP(_xlfn.CONCAT('Players Full'!AK534,'Players Full'!BV534),'Players Summarised'!$A$1:$T$1000,20,0)</f>
        <v>FWD</v>
      </c>
      <c r="C534" t="str">
        <f>VLOOKUP('Players Full'!CF534,Teams!$A$1:$G$21,6,0)</f>
        <v>Nott'm Forest</v>
      </c>
      <c r="D534">
        <f>'Players Full'!BD534/10</f>
        <v>6</v>
      </c>
      <c r="E534" s="10">
        <f>IFERROR(VLOOKUP($A534,'Starting Lineups'!$A$2:$C$510,3,FALSE),0)</f>
        <v>0</v>
      </c>
      <c r="F534" s="5" t="e">
        <f>VLOOKUP(A534,'Score &amp; Assist'!$A$1:$G$2000,6,0)</f>
        <v>#N/A</v>
      </c>
      <c r="G534" s="5" t="e">
        <f t="shared" si="152"/>
        <v>#N/A</v>
      </c>
      <c r="H534" s="5" t="e">
        <f t="shared" si="164"/>
        <v>#N/A</v>
      </c>
      <c r="I534" s="5" t="e">
        <f>VLOOKUP(A534,'Score &amp; Assist'!$A$1:$G$2000,7,0)</f>
        <v>#N/A</v>
      </c>
      <c r="J534" s="5" t="e">
        <f>VLOOKUP(A534,'Yellow Card'!$C$1:$E$987,3,0)</f>
        <v>#N/A</v>
      </c>
      <c r="K534" s="5" t="e">
        <f>VLOOKUP(C534,'Team Clean Sheet'!$C$2:$F$21,4,0)</f>
        <v>#N/A</v>
      </c>
      <c r="L534" s="5" t="e">
        <f>VLOOKUP(C534,'Team Total Goals'!$D$2:$N$21,10,0)</f>
        <v>#N/A</v>
      </c>
      <c r="M534" s="5" t="e">
        <f>VLOOKUP(C534,'Team Total Goals'!$D$2:$N$21,11,0)</f>
        <v>#N/A</v>
      </c>
      <c r="N534" s="5" t="e">
        <f>VLOOKUP(A534,'Goalkeeper Saves'!$D$2:$N$15,10,0)</f>
        <v>#N/A</v>
      </c>
      <c r="O534" s="5" t="e">
        <f>VLOOKUP(A534,'Goalkeeper Saves'!$D$2:$N$15,11,0)</f>
        <v>#N/A</v>
      </c>
      <c r="P534" s="5">
        <f>IF(B534="DEF",IFERROR(VLOOKUP(A534,'Defensive Contribution - DEF'!A532:H1030,8,FALSE),'Defensive Contribution - DEF'!K$2),0)</f>
        <v>0</v>
      </c>
      <c r="Q534" s="5">
        <f>IF(B534="MID",IFERROR(VLOOKUP(A534,'Defensive Contribution - MID'!A$2:I$500,9,FALSE),'Defensive Contribution - MID'!L$2),0)</f>
        <v>0</v>
      </c>
      <c r="R534" s="22">
        <f t="shared" si="165"/>
        <v>0</v>
      </c>
      <c r="S534" s="5">
        <f t="shared" si="153"/>
        <v>0</v>
      </c>
      <c r="T534" s="20">
        <f t="shared" si="154"/>
        <v>0</v>
      </c>
      <c r="U534" s="3">
        <f>VLOOKUP($C534,'Team Fixtures'!$A$2:$Q$21,2,FALSE)</f>
        <v>0.10582010582010581</v>
      </c>
      <c r="V534" s="3">
        <f>VLOOKUP($C534,'Team Fixtures'!$A$2:$Q$21,4,FALSE)</f>
        <v>0.10582010582010581</v>
      </c>
      <c r="W534" s="3">
        <f>VLOOKUP($C534,'Team Fixtures'!$A$2:$Q$21,5,FALSE)</f>
        <v>0</v>
      </c>
      <c r="X534" s="3" t="str">
        <f>VLOOKUP($C534,'Team Fixtures'!$A$2:$Q$21,6,FALSE)</f>
        <v>A</v>
      </c>
      <c r="Y534" s="25">
        <f t="shared" si="155"/>
        <v>0</v>
      </c>
      <c r="Z534" s="3">
        <f>VLOOKUP($C534,'Team Fixtures'!$A$2:$Q$21,2,FALSE)</f>
        <v>0.10582010582010581</v>
      </c>
      <c r="AA534" s="3">
        <f>VLOOKUP($C534,'Team Fixtures'!$A$2:$Q$21,8,FALSE)</f>
        <v>6.3492063492063489E-2</v>
      </c>
      <c r="AB534" s="3">
        <f>VLOOKUP($C534,'Team Fixtures'!$A$2:$Q$21,9,FALSE)</f>
        <v>4.2328042328042326E-2</v>
      </c>
      <c r="AC534" s="3" t="str">
        <f>VLOOKUP($C534,'Team Fixtures'!$A$2:$Q$21,10,FALSE)</f>
        <v>H</v>
      </c>
      <c r="AD534" s="22">
        <f t="shared" si="166"/>
        <v>0</v>
      </c>
      <c r="AE534" s="5">
        <f t="shared" si="156"/>
        <v>0</v>
      </c>
      <c r="AF534" s="20">
        <f t="shared" si="157"/>
        <v>0</v>
      </c>
      <c r="AG534" s="3">
        <f>VLOOKUP($C534,'Team Fixtures'!$A$2:$Q$21,2,FALSE)</f>
        <v>0.10582010582010581</v>
      </c>
      <c r="AH534" s="3">
        <f>VLOOKUP($C534,'Team Fixtures'!$A$2:$Q$21,12,FALSE)</f>
        <v>0.88924458672357831</v>
      </c>
      <c r="AI534" s="3">
        <f>VLOOKUP($C534,'Team Fixtures'!$A$2:$Q$21,13,FALSE)</f>
        <v>-0.7834244809034725</v>
      </c>
      <c r="AJ534" s="3" t="str">
        <f>VLOOKUP($C534,'Team Fixtures'!$A$2:$Q$21,14,FALSE)</f>
        <v>H</v>
      </c>
      <c r="AK534" s="22">
        <f t="shared" si="167"/>
        <v>0</v>
      </c>
      <c r="AL534" s="5">
        <f t="shared" si="158"/>
        <v>0</v>
      </c>
      <c r="AM534" s="20">
        <f t="shared" si="159"/>
        <v>0</v>
      </c>
      <c r="AN534" s="3">
        <f>VLOOKUP($C534,'Team Fixtures'!$A$2:$Q$21,2,FALSE)</f>
        <v>0.10582010582010581</v>
      </c>
      <c r="AO534" s="3">
        <f>VLOOKUP($C534,'Team Fixtures'!$A$2:$Q$21,16,FALSE)</f>
        <v>1.4214641080312722E-2</v>
      </c>
      <c r="AP534" s="3">
        <f>VLOOKUP($C534,'Team Fixtures'!$A$2:$Q$21,17,FALSE)</f>
        <v>9.1605464739793085E-2</v>
      </c>
      <c r="AQ534" s="3" t="str">
        <f>VLOOKUP($C534,'Team Fixtures'!$A$2:$V$21,18,FALSE)</f>
        <v>A</v>
      </c>
      <c r="AR534" s="22">
        <f t="shared" si="168"/>
        <v>0</v>
      </c>
      <c r="AS534" s="5">
        <f t="shared" si="160"/>
        <v>0</v>
      </c>
      <c r="AT534" s="20">
        <f t="shared" si="161"/>
        <v>0</v>
      </c>
      <c r="AU534" s="3">
        <f>VLOOKUP($C534,'Team Fixtures'!$A$2:$Q$21,2,FALSE)</f>
        <v>0.10582010582010581</v>
      </c>
      <c r="AV534" s="3">
        <f>VLOOKUP($C534,'Team Fixtures'!$A$2:$V$21,20,FALSE)</f>
        <v>1.8674136321195144E-2</v>
      </c>
      <c r="AW534" s="3">
        <f>VLOOKUP($C534,'Team Fixtures'!$A$2:$V$21,21,FALSE)</f>
        <v>8.7145969498910666E-2</v>
      </c>
      <c r="AX534" s="3" t="str">
        <f>VLOOKUP($C534,'Team Fixtures'!$A$2:$V$21,22,FALSE)</f>
        <v>H</v>
      </c>
      <c r="AY534" s="22">
        <f t="shared" si="169"/>
        <v>0</v>
      </c>
      <c r="AZ534" s="5">
        <f t="shared" si="170"/>
        <v>0</v>
      </c>
      <c r="BA534" s="20">
        <f t="shared" si="162"/>
        <v>0</v>
      </c>
      <c r="BB534" s="15">
        <f t="shared" si="163"/>
        <v>0</v>
      </c>
    </row>
    <row r="535" spans="1:54" x14ac:dyDescent="0.25">
      <c r="A535" t="str">
        <f>'Players Full'!CU535</f>
        <v>Taiwo Awoniyi</v>
      </c>
      <c r="B535" t="str">
        <f>VLOOKUP(_xlfn.CONCAT('Players Full'!AK535,'Players Full'!BV535),'Players Summarised'!$A$1:$T$1000,20,0)</f>
        <v>FWD</v>
      </c>
      <c r="C535" t="str">
        <f>VLOOKUP('Players Full'!CF535,Teams!$A$1:$G$21,6,0)</f>
        <v>Nott'm Forest</v>
      </c>
      <c r="D535">
        <f>'Players Full'!BD535/10</f>
        <v>5.5</v>
      </c>
      <c r="E535" s="10">
        <f>IFERROR(VLOOKUP($A535,'Starting Lineups'!$A$2:$C$510,3,FALSE),0)</f>
        <v>0</v>
      </c>
      <c r="F535" s="5">
        <f>VLOOKUP(A535,'Score &amp; Assist'!$A$1:$G$2000,6,0)</f>
        <v>0.3072196620583717</v>
      </c>
      <c r="G535" s="5">
        <f t="shared" si="152"/>
        <v>0.05</v>
      </c>
      <c r="H535" s="5">
        <f t="shared" si="164"/>
        <v>0.01</v>
      </c>
      <c r="I535" s="5">
        <f>VLOOKUP(A535,'Score &amp; Assist'!$A$1:$G$2000,7,0)</f>
        <v>0.10582010582010581</v>
      </c>
      <c r="J535" s="5">
        <f>VLOOKUP(A535,'Yellow Card'!$C$1:$E$987,3,0)</f>
        <v>0.14652014652014653</v>
      </c>
      <c r="K535" s="5" t="e">
        <f>VLOOKUP(C535,'Team Clean Sheet'!$C$2:$F$21,4,0)</f>
        <v>#N/A</v>
      </c>
      <c r="L535" s="5" t="e">
        <f>VLOOKUP(C535,'Team Total Goals'!$D$2:$N$21,10,0)</f>
        <v>#N/A</v>
      </c>
      <c r="M535" s="5" t="e">
        <f>VLOOKUP(C535,'Team Total Goals'!$D$2:$N$21,11,0)</f>
        <v>#N/A</v>
      </c>
      <c r="N535" s="5" t="e">
        <f>VLOOKUP(A535,'Goalkeeper Saves'!$D$2:$N$15,10,0)</f>
        <v>#N/A</v>
      </c>
      <c r="O535" s="5" t="e">
        <f>VLOOKUP(A535,'Goalkeeper Saves'!$D$2:$N$15,11,0)</f>
        <v>#N/A</v>
      </c>
      <c r="P535" s="5">
        <f>IF(B535="DEF",IFERROR(VLOOKUP(A535,'Defensive Contribution - DEF'!A533:H1031,8,FALSE),'Defensive Contribution - DEF'!K$2),0)</f>
        <v>0</v>
      </c>
      <c r="Q535" s="5">
        <f>IF(B535="MID",IFERROR(VLOOKUP(A535,'Defensive Contribution - MID'!A$2:I$500,9,FALSE),'Defensive Contribution - MID'!L$2),0)</f>
        <v>0</v>
      </c>
      <c r="R535" s="22">
        <f t="shared" si="165"/>
        <v>0</v>
      </c>
      <c r="S535" s="5">
        <f t="shared" si="153"/>
        <v>0</v>
      </c>
      <c r="T535" s="20">
        <f t="shared" si="154"/>
        <v>0</v>
      </c>
      <c r="U535" s="3">
        <f>VLOOKUP($C535,'Team Fixtures'!$A$2:$Q$21,2,FALSE)</f>
        <v>0.10582010582010581</v>
      </c>
      <c r="V535" s="3">
        <f>VLOOKUP($C535,'Team Fixtures'!$A$2:$Q$21,4,FALSE)</f>
        <v>0.10582010582010581</v>
      </c>
      <c r="W535" s="3">
        <f>VLOOKUP($C535,'Team Fixtures'!$A$2:$Q$21,5,FALSE)</f>
        <v>0</v>
      </c>
      <c r="X535" s="3" t="str">
        <f>VLOOKUP($C535,'Team Fixtures'!$A$2:$Q$21,6,FALSE)</f>
        <v>A</v>
      </c>
      <c r="Y535" s="25">
        <f t="shared" si="155"/>
        <v>0</v>
      </c>
      <c r="Z535" s="3">
        <f>VLOOKUP($C535,'Team Fixtures'!$A$2:$Q$21,2,FALSE)</f>
        <v>0.10582010582010581</v>
      </c>
      <c r="AA535" s="3">
        <f>VLOOKUP($C535,'Team Fixtures'!$A$2:$Q$21,8,FALSE)</f>
        <v>6.3492063492063489E-2</v>
      </c>
      <c r="AB535" s="3">
        <f>VLOOKUP($C535,'Team Fixtures'!$A$2:$Q$21,9,FALSE)</f>
        <v>4.2328042328042326E-2</v>
      </c>
      <c r="AC535" s="3" t="str">
        <f>VLOOKUP($C535,'Team Fixtures'!$A$2:$Q$21,10,FALSE)</f>
        <v>H</v>
      </c>
      <c r="AD535" s="22">
        <f t="shared" si="166"/>
        <v>0</v>
      </c>
      <c r="AE535" s="5">
        <f t="shared" si="156"/>
        <v>0</v>
      </c>
      <c r="AF535" s="20">
        <f t="shared" si="157"/>
        <v>0</v>
      </c>
      <c r="AG535" s="3">
        <f>VLOOKUP($C535,'Team Fixtures'!$A$2:$Q$21,2,FALSE)</f>
        <v>0.10582010582010581</v>
      </c>
      <c r="AH535" s="3">
        <f>VLOOKUP($C535,'Team Fixtures'!$A$2:$Q$21,12,FALSE)</f>
        <v>0.88924458672357831</v>
      </c>
      <c r="AI535" s="3">
        <f>VLOOKUP($C535,'Team Fixtures'!$A$2:$Q$21,13,FALSE)</f>
        <v>-0.7834244809034725</v>
      </c>
      <c r="AJ535" s="3" t="str">
        <f>VLOOKUP($C535,'Team Fixtures'!$A$2:$Q$21,14,FALSE)</f>
        <v>H</v>
      </c>
      <c r="AK535" s="22">
        <f t="shared" si="167"/>
        <v>0</v>
      </c>
      <c r="AL535" s="5">
        <f t="shared" si="158"/>
        <v>0</v>
      </c>
      <c r="AM535" s="20">
        <f t="shared" si="159"/>
        <v>0</v>
      </c>
      <c r="AN535" s="3">
        <f>VLOOKUP($C535,'Team Fixtures'!$A$2:$Q$21,2,FALSE)</f>
        <v>0.10582010582010581</v>
      </c>
      <c r="AO535" s="3">
        <f>VLOOKUP($C535,'Team Fixtures'!$A$2:$Q$21,16,FALSE)</f>
        <v>1.4214641080312722E-2</v>
      </c>
      <c r="AP535" s="3">
        <f>VLOOKUP($C535,'Team Fixtures'!$A$2:$Q$21,17,FALSE)</f>
        <v>9.1605464739793085E-2</v>
      </c>
      <c r="AQ535" s="3" t="str">
        <f>VLOOKUP($C535,'Team Fixtures'!$A$2:$V$21,18,FALSE)</f>
        <v>A</v>
      </c>
      <c r="AR535" s="22">
        <f t="shared" si="168"/>
        <v>0</v>
      </c>
      <c r="AS535" s="5">
        <f t="shared" si="160"/>
        <v>0</v>
      </c>
      <c r="AT535" s="20">
        <f t="shared" si="161"/>
        <v>0</v>
      </c>
      <c r="AU535" s="3">
        <f>VLOOKUP($C535,'Team Fixtures'!$A$2:$Q$21,2,FALSE)</f>
        <v>0.10582010582010581</v>
      </c>
      <c r="AV535" s="3">
        <f>VLOOKUP($C535,'Team Fixtures'!$A$2:$V$21,20,FALSE)</f>
        <v>1.8674136321195144E-2</v>
      </c>
      <c r="AW535" s="3">
        <f>VLOOKUP($C535,'Team Fixtures'!$A$2:$V$21,21,FALSE)</f>
        <v>8.7145969498910666E-2</v>
      </c>
      <c r="AX535" s="3" t="str">
        <f>VLOOKUP($C535,'Team Fixtures'!$A$2:$V$21,22,FALSE)</f>
        <v>H</v>
      </c>
      <c r="AY535" s="22">
        <f t="shared" si="169"/>
        <v>0</v>
      </c>
      <c r="AZ535" s="5">
        <f t="shared" si="170"/>
        <v>0</v>
      </c>
      <c r="BA535" s="20">
        <f t="shared" si="162"/>
        <v>0</v>
      </c>
      <c r="BB535" s="15">
        <f t="shared" si="163"/>
        <v>0</v>
      </c>
    </row>
    <row r="536" spans="1:54" x14ac:dyDescent="0.25">
      <c r="A536" t="str">
        <f>'Players Full'!CU536</f>
        <v>Anthony Patterson</v>
      </c>
      <c r="B536" t="str">
        <f>VLOOKUP(_xlfn.CONCAT('Players Full'!AK536,'Players Full'!BV536),'Players Summarised'!$A$1:$T$1000,20,0)</f>
        <v>GK</v>
      </c>
      <c r="C536" t="str">
        <f>VLOOKUP('Players Full'!CF536,Teams!$A$1:$G$21,6,0)</f>
        <v>Sunderland</v>
      </c>
      <c r="D536">
        <f>'Players Full'!BD536/10</f>
        <v>4.5</v>
      </c>
      <c r="E536" s="10">
        <f>IFERROR(VLOOKUP($A536,'Starting Lineups'!$A$2:$C$510,3,FALSE),0)</f>
        <v>0</v>
      </c>
      <c r="F536" s="5" t="e">
        <f>VLOOKUP(A536,'Score &amp; Assist'!$A$1:$G$2000,6,0)</f>
        <v>#N/A</v>
      </c>
      <c r="G536" s="5" t="e">
        <f t="shared" si="152"/>
        <v>#N/A</v>
      </c>
      <c r="H536" s="5" t="e">
        <f t="shared" si="164"/>
        <v>#N/A</v>
      </c>
      <c r="I536" s="5" t="e">
        <f>VLOOKUP(A536,'Score &amp; Assist'!$A$1:$G$2000,7,0)</f>
        <v>#N/A</v>
      </c>
      <c r="J536" s="5">
        <f>VLOOKUP(A536,'Yellow Card'!$C$1:$E$987,3,0)</f>
        <v>0.13605442176870747</v>
      </c>
      <c r="K536" s="5">
        <f>VLOOKUP(C536,'Team Clean Sheet'!$C$2:$F$21,4,0)</f>
        <v>0.29039301310043669</v>
      </c>
      <c r="L536" s="5">
        <f>VLOOKUP(C536,'Team Total Goals'!$D$2:$N$21,10,0)</f>
        <v>0.35467980295566504</v>
      </c>
      <c r="M536" s="5">
        <f>VLOOKUP(C536,'Team Total Goals'!$D$2:$N$21,11,0)</f>
        <v>5.0949050949050945E-2</v>
      </c>
      <c r="N536" s="5" t="e">
        <f>VLOOKUP(A536,'Goalkeeper Saves'!$D$2:$N$15,10,0)</f>
        <v>#N/A</v>
      </c>
      <c r="O536" s="5" t="e">
        <f>VLOOKUP(A536,'Goalkeeper Saves'!$D$2:$N$15,11,0)</f>
        <v>#N/A</v>
      </c>
      <c r="P536" s="5">
        <f>IF(B536="DEF",IFERROR(VLOOKUP(A536,'Defensive Contribution - DEF'!A534:H1032,8,FALSE),'Defensive Contribution - DEF'!K$2),0)</f>
        <v>0</v>
      </c>
      <c r="Q536" s="5">
        <f>IF(B536="MID",IFERROR(VLOOKUP(A536,'Defensive Contribution - MID'!A$2:I$500,9,FALSE),'Defensive Contribution - MID'!L$2),0)</f>
        <v>0</v>
      </c>
      <c r="R536" s="22">
        <f t="shared" si="165"/>
        <v>0</v>
      </c>
      <c r="S536" s="5">
        <f t="shared" si="153"/>
        <v>0</v>
      </c>
      <c r="T536" s="20">
        <f t="shared" si="154"/>
        <v>0</v>
      </c>
      <c r="U536" s="3">
        <f>VLOOKUP($C536,'Team Fixtures'!$A$2:$Q$21,2,FALSE)</f>
        <v>1.8674136321195144E-2</v>
      </c>
      <c r="V536" s="3">
        <f>VLOOKUP($C536,'Team Fixtures'!$A$2:$Q$21,4,FALSE)</f>
        <v>1.4214641080312722E-2</v>
      </c>
      <c r="W536" s="3">
        <f>VLOOKUP($C536,'Team Fixtures'!$A$2:$Q$21,5,FALSE)</f>
        <v>4.4594952408824225E-3</v>
      </c>
      <c r="X536" s="3" t="str">
        <f>VLOOKUP($C536,'Team Fixtures'!$A$2:$Q$21,6,FALSE)</f>
        <v>A</v>
      </c>
      <c r="Y536" s="25">
        <f t="shared" si="155"/>
        <v>0</v>
      </c>
      <c r="Z536" s="3">
        <f>VLOOKUP($C536,'Team Fixtures'!$A$2:$Q$21,2,FALSE)</f>
        <v>1.8674136321195144E-2</v>
      </c>
      <c r="AA536" s="3">
        <f>VLOOKUP($C536,'Team Fixtures'!$A$2:$Q$21,8,FALSE)</f>
        <v>5.6022408963585429E-2</v>
      </c>
      <c r="AB536" s="3">
        <f>VLOOKUP($C536,'Team Fixtures'!$A$2:$Q$21,9,FALSE)</f>
        <v>-3.7348272642390282E-2</v>
      </c>
      <c r="AC536" s="3" t="str">
        <f>VLOOKUP($C536,'Team Fixtures'!$A$2:$Q$21,10,FALSE)</f>
        <v>H</v>
      </c>
      <c r="AD536" s="22">
        <f t="shared" si="166"/>
        <v>0</v>
      </c>
      <c r="AE536" s="5">
        <f t="shared" si="156"/>
        <v>0</v>
      </c>
      <c r="AF536" s="20">
        <f t="shared" si="157"/>
        <v>0</v>
      </c>
      <c r="AG536" s="3">
        <f>VLOOKUP($C536,'Team Fixtures'!$A$2:$Q$21,2,FALSE)</f>
        <v>1.8674136321195144E-2</v>
      </c>
      <c r="AH536" s="3">
        <f>VLOOKUP($C536,'Team Fixtures'!$A$2:$Q$21,12,FALSE)</f>
        <v>0.10582010582010581</v>
      </c>
      <c r="AI536" s="3">
        <f>VLOOKUP($C536,'Team Fixtures'!$A$2:$Q$21,13,FALSE)</f>
        <v>-8.7145969498910666E-2</v>
      </c>
      <c r="AJ536" s="3" t="str">
        <f>VLOOKUP($C536,'Team Fixtures'!$A$2:$Q$21,14,FALSE)</f>
        <v>H</v>
      </c>
      <c r="AK536" s="22">
        <f t="shared" si="167"/>
        <v>0</v>
      </c>
      <c r="AL536" s="5">
        <f t="shared" si="158"/>
        <v>0</v>
      </c>
      <c r="AM536" s="20">
        <f t="shared" si="159"/>
        <v>0</v>
      </c>
      <c r="AN536" s="3">
        <f>VLOOKUP($C536,'Team Fixtures'!$A$2:$Q$21,2,FALSE)</f>
        <v>1.8674136321195144E-2</v>
      </c>
      <c r="AO536" s="3">
        <f>VLOOKUP($C536,'Team Fixtures'!$A$2:$Q$21,16,FALSE)</f>
        <v>0.42328042328042326</v>
      </c>
      <c r="AP536" s="3">
        <f>VLOOKUP($C536,'Team Fixtures'!$A$2:$Q$21,17,FALSE)</f>
        <v>-0.40460628695922812</v>
      </c>
      <c r="AQ536" s="3" t="str">
        <f>VLOOKUP($C536,'Team Fixtures'!$A$2:$V$21,18,FALSE)</f>
        <v>H</v>
      </c>
      <c r="AR536" s="22">
        <f t="shared" si="168"/>
        <v>0</v>
      </c>
      <c r="AS536" s="5">
        <f t="shared" si="160"/>
        <v>0</v>
      </c>
      <c r="AT536" s="20">
        <f t="shared" si="161"/>
        <v>0</v>
      </c>
      <c r="AU536" s="3">
        <f>VLOOKUP($C536,'Team Fixtures'!$A$2:$Q$21,2,FALSE)</f>
        <v>1.8674136321195144E-2</v>
      </c>
      <c r="AV536" s="3">
        <f>VLOOKUP($C536,'Team Fixtures'!$A$2:$V$21,20,FALSE)</f>
        <v>0.10582010582010581</v>
      </c>
      <c r="AW536" s="3">
        <f>VLOOKUP($C536,'Team Fixtures'!$A$2:$V$21,21,FALSE)</f>
        <v>-8.7145969498910666E-2</v>
      </c>
      <c r="AX536" s="3" t="str">
        <f>VLOOKUP($C536,'Team Fixtures'!$A$2:$V$21,22,FALSE)</f>
        <v>A</v>
      </c>
      <c r="AY536" s="22">
        <f t="shared" si="169"/>
        <v>0</v>
      </c>
      <c r="AZ536" s="5">
        <f t="shared" si="170"/>
        <v>0</v>
      </c>
      <c r="BA536" s="20">
        <f t="shared" si="162"/>
        <v>0</v>
      </c>
      <c r="BB536" s="15">
        <f t="shared" si="163"/>
        <v>0</v>
      </c>
    </row>
    <row r="537" spans="1:54" x14ac:dyDescent="0.25">
      <c r="A537" t="str">
        <f>'Players Full'!CU537</f>
        <v>Simon Moore</v>
      </c>
      <c r="B537" t="str">
        <f>VLOOKUP(_xlfn.CONCAT('Players Full'!AK537,'Players Full'!BV537),'Players Summarised'!$A$1:$T$1000,20,0)</f>
        <v>GK</v>
      </c>
      <c r="C537" t="str">
        <f>VLOOKUP('Players Full'!CF537,Teams!$A$1:$G$21,6,0)</f>
        <v>Sunderland</v>
      </c>
      <c r="D537">
        <f>'Players Full'!BD537/10</f>
        <v>4</v>
      </c>
      <c r="E537" s="10">
        <f>IFERROR(VLOOKUP($A537,'Starting Lineups'!$A$2:$C$510,3,FALSE),0)</f>
        <v>0</v>
      </c>
      <c r="F537" s="5" t="e">
        <f>VLOOKUP(A537,'Score &amp; Assist'!$A$1:$G$2000,6,0)</f>
        <v>#N/A</v>
      </c>
      <c r="G537" s="5" t="e">
        <f t="shared" si="152"/>
        <v>#N/A</v>
      </c>
      <c r="H537" s="5" t="e">
        <f t="shared" si="164"/>
        <v>#N/A</v>
      </c>
      <c r="I537" s="5" t="e">
        <f>VLOOKUP(A537,'Score &amp; Assist'!$A$1:$G$2000,7,0)</f>
        <v>#N/A</v>
      </c>
      <c r="J537" s="5">
        <f>VLOOKUP(A537,'Yellow Card'!$C$1:$E$987,3,0)</f>
        <v>0.13605442176870747</v>
      </c>
      <c r="K537" s="5">
        <f>VLOOKUP(C537,'Team Clean Sheet'!$C$2:$F$21,4,0)</f>
        <v>0.29039301310043669</v>
      </c>
      <c r="L537" s="5">
        <f>VLOOKUP(C537,'Team Total Goals'!$D$2:$N$21,10,0)</f>
        <v>0.35467980295566504</v>
      </c>
      <c r="M537" s="5">
        <f>VLOOKUP(C537,'Team Total Goals'!$D$2:$N$21,11,0)</f>
        <v>5.0949050949050945E-2</v>
      </c>
      <c r="N537" s="5" t="e">
        <f>VLOOKUP(A537,'Goalkeeper Saves'!$D$2:$N$15,10,0)</f>
        <v>#N/A</v>
      </c>
      <c r="O537" s="5" t="e">
        <f>VLOOKUP(A537,'Goalkeeper Saves'!$D$2:$N$15,11,0)</f>
        <v>#N/A</v>
      </c>
      <c r="P537" s="5">
        <f>IF(B537="DEF",IFERROR(VLOOKUP(A537,'Defensive Contribution - DEF'!A535:H1033,8,FALSE),'Defensive Contribution - DEF'!K$2),0)</f>
        <v>0</v>
      </c>
      <c r="Q537" s="5">
        <f>IF(B537="MID",IFERROR(VLOOKUP(A537,'Defensive Contribution - MID'!A$2:I$500,9,FALSE),'Defensive Contribution - MID'!L$2),0)</f>
        <v>0</v>
      </c>
      <c r="R537" s="22">
        <f t="shared" si="165"/>
        <v>0</v>
      </c>
      <c r="S537" s="5">
        <f t="shared" si="153"/>
        <v>0</v>
      </c>
      <c r="T537" s="20">
        <f t="shared" si="154"/>
        <v>0</v>
      </c>
      <c r="U537" s="3">
        <f>VLOOKUP($C537,'Team Fixtures'!$A$2:$Q$21,2,FALSE)</f>
        <v>1.8674136321195144E-2</v>
      </c>
      <c r="V537" s="3">
        <f>VLOOKUP($C537,'Team Fixtures'!$A$2:$Q$21,4,FALSE)</f>
        <v>1.4214641080312722E-2</v>
      </c>
      <c r="W537" s="3">
        <f>VLOOKUP($C537,'Team Fixtures'!$A$2:$Q$21,5,FALSE)</f>
        <v>4.4594952408824225E-3</v>
      </c>
      <c r="X537" s="3" t="str">
        <f>VLOOKUP($C537,'Team Fixtures'!$A$2:$Q$21,6,FALSE)</f>
        <v>A</v>
      </c>
      <c r="Y537" s="25">
        <f t="shared" si="155"/>
        <v>0</v>
      </c>
      <c r="Z537" s="3">
        <f>VLOOKUP($C537,'Team Fixtures'!$A$2:$Q$21,2,FALSE)</f>
        <v>1.8674136321195144E-2</v>
      </c>
      <c r="AA537" s="3">
        <f>VLOOKUP($C537,'Team Fixtures'!$A$2:$Q$21,8,FALSE)</f>
        <v>5.6022408963585429E-2</v>
      </c>
      <c r="AB537" s="3">
        <f>VLOOKUP($C537,'Team Fixtures'!$A$2:$Q$21,9,FALSE)</f>
        <v>-3.7348272642390282E-2</v>
      </c>
      <c r="AC537" s="3" t="str">
        <f>VLOOKUP($C537,'Team Fixtures'!$A$2:$Q$21,10,FALSE)</f>
        <v>H</v>
      </c>
      <c r="AD537" s="22">
        <f t="shared" si="166"/>
        <v>0</v>
      </c>
      <c r="AE537" s="5">
        <f t="shared" si="156"/>
        <v>0</v>
      </c>
      <c r="AF537" s="20">
        <f t="shared" si="157"/>
        <v>0</v>
      </c>
      <c r="AG537" s="3">
        <f>VLOOKUP($C537,'Team Fixtures'!$A$2:$Q$21,2,FALSE)</f>
        <v>1.8674136321195144E-2</v>
      </c>
      <c r="AH537" s="3">
        <f>VLOOKUP($C537,'Team Fixtures'!$A$2:$Q$21,12,FALSE)</f>
        <v>0.10582010582010581</v>
      </c>
      <c r="AI537" s="3">
        <f>VLOOKUP($C537,'Team Fixtures'!$A$2:$Q$21,13,FALSE)</f>
        <v>-8.7145969498910666E-2</v>
      </c>
      <c r="AJ537" s="3" t="str">
        <f>VLOOKUP($C537,'Team Fixtures'!$A$2:$Q$21,14,FALSE)</f>
        <v>H</v>
      </c>
      <c r="AK537" s="22">
        <f t="shared" si="167"/>
        <v>0</v>
      </c>
      <c r="AL537" s="5">
        <f t="shared" si="158"/>
        <v>0</v>
      </c>
      <c r="AM537" s="20">
        <f t="shared" si="159"/>
        <v>0</v>
      </c>
      <c r="AN537" s="3">
        <f>VLOOKUP($C537,'Team Fixtures'!$A$2:$Q$21,2,FALSE)</f>
        <v>1.8674136321195144E-2</v>
      </c>
      <c r="AO537" s="3">
        <f>VLOOKUP($C537,'Team Fixtures'!$A$2:$Q$21,16,FALSE)</f>
        <v>0.42328042328042326</v>
      </c>
      <c r="AP537" s="3">
        <f>VLOOKUP($C537,'Team Fixtures'!$A$2:$Q$21,17,FALSE)</f>
        <v>-0.40460628695922812</v>
      </c>
      <c r="AQ537" s="3" t="str">
        <f>VLOOKUP($C537,'Team Fixtures'!$A$2:$V$21,18,FALSE)</f>
        <v>H</v>
      </c>
      <c r="AR537" s="22">
        <f t="shared" si="168"/>
        <v>0</v>
      </c>
      <c r="AS537" s="5">
        <f t="shared" si="160"/>
        <v>0</v>
      </c>
      <c r="AT537" s="20">
        <f t="shared" si="161"/>
        <v>0</v>
      </c>
      <c r="AU537" s="3">
        <f>VLOOKUP($C537,'Team Fixtures'!$A$2:$Q$21,2,FALSE)</f>
        <v>1.8674136321195144E-2</v>
      </c>
      <c r="AV537" s="3">
        <f>VLOOKUP($C537,'Team Fixtures'!$A$2:$V$21,20,FALSE)</f>
        <v>0.10582010582010581</v>
      </c>
      <c r="AW537" s="3">
        <f>VLOOKUP($C537,'Team Fixtures'!$A$2:$V$21,21,FALSE)</f>
        <v>-8.7145969498910666E-2</v>
      </c>
      <c r="AX537" s="3" t="str">
        <f>VLOOKUP($C537,'Team Fixtures'!$A$2:$V$21,22,FALSE)</f>
        <v>A</v>
      </c>
      <c r="AY537" s="22">
        <f t="shared" si="169"/>
        <v>0</v>
      </c>
      <c r="AZ537" s="5">
        <f t="shared" si="170"/>
        <v>0</v>
      </c>
      <c r="BA537" s="20">
        <f t="shared" si="162"/>
        <v>0</v>
      </c>
      <c r="BB537" s="15">
        <f t="shared" si="163"/>
        <v>0</v>
      </c>
    </row>
    <row r="538" spans="1:54" x14ac:dyDescent="0.25">
      <c r="A538" t="str">
        <f>'Players Full'!CU538</f>
        <v>Blondy Nna Noukeu</v>
      </c>
      <c r="B538" t="str">
        <f>VLOOKUP(_xlfn.CONCAT('Players Full'!AK538,'Players Full'!BV538),'Players Summarised'!$A$1:$T$1000,20,0)</f>
        <v>GK</v>
      </c>
      <c r="C538" t="str">
        <f>VLOOKUP('Players Full'!CF538,Teams!$A$1:$G$21,6,0)</f>
        <v>Sunderland</v>
      </c>
      <c r="D538">
        <f>'Players Full'!BD538/10</f>
        <v>4</v>
      </c>
      <c r="E538" s="10">
        <f>IFERROR(VLOOKUP($A538,'Starting Lineups'!$A$2:$C$510,3,FALSE),0)</f>
        <v>0</v>
      </c>
      <c r="F538" s="5" t="e">
        <f>VLOOKUP(A538,'Score &amp; Assist'!$A$1:$G$2000,6,0)</f>
        <v>#N/A</v>
      </c>
      <c r="G538" s="5" t="e">
        <f t="shared" si="152"/>
        <v>#N/A</v>
      </c>
      <c r="H538" s="5" t="e">
        <f t="shared" si="164"/>
        <v>#N/A</v>
      </c>
      <c r="I538" s="5" t="e">
        <f>VLOOKUP(A538,'Score &amp; Assist'!$A$1:$G$2000,7,0)</f>
        <v>#N/A</v>
      </c>
      <c r="J538" s="5">
        <f>VLOOKUP(A538,'Yellow Card'!$C$1:$E$987,3,0)</f>
        <v>0.13605442176870747</v>
      </c>
      <c r="K538" s="5">
        <f>VLOOKUP(C538,'Team Clean Sheet'!$C$2:$F$21,4,0)</f>
        <v>0.29039301310043669</v>
      </c>
      <c r="L538" s="5">
        <f>VLOOKUP(C538,'Team Total Goals'!$D$2:$N$21,10,0)</f>
        <v>0.35467980295566504</v>
      </c>
      <c r="M538" s="5">
        <f>VLOOKUP(C538,'Team Total Goals'!$D$2:$N$21,11,0)</f>
        <v>5.0949050949050945E-2</v>
      </c>
      <c r="N538" s="5" t="e">
        <f>VLOOKUP(A538,'Goalkeeper Saves'!$D$2:$N$15,10,0)</f>
        <v>#N/A</v>
      </c>
      <c r="O538" s="5" t="e">
        <f>VLOOKUP(A538,'Goalkeeper Saves'!$D$2:$N$15,11,0)</f>
        <v>#N/A</v>
      </c>
      <c r="P538" s="5">
        <f>IF(B538="DEF",IFERROR(VLOOKUP(A538,'Defensive Contribution - DEF'!A536:H1034,8,FALSE),'Defensive Contribution - DEF'!K$2),0)</f>
        <v>0</v>
      </c>
      <c r="Q538" s="5">
        <f>IF(B538="MID",IFERROR(VLOOKUP(A538,'Defensive Contribution - MID'!A$2:I$500,9,FALSE),'Defensive Contribution - MID'!L$2),0)</f>
        <v>0</v>
      </c>
      <c r="R538" s="22">
        <f t="shared" si="165"/>
        <v>0</v>
      </c>
      <c r="S538" s="5">
        <f t="shared" si="153"/>
        <v>0</v>
      </c>
      <c r="T538" s="20">
        <f t="shared" si="154"/>
        <v>0</v>
      </c>
      <c r="U538" s="3">
        <f>VLOOKUP($C538,'Team Fixtures'!$A$2:$Q$21,2,FALSE)</f>
        <v>1.8674136321195144E-2</v>
      </c>
      <c r="V538" s="3">
        <f>VLOOKUP($C538,'Team Fixtures'!$A$2:$Q$21,4,FALSE)</f>
        <v>1.4214641080312722E-2</v>
      </c>
      <c r="W538" s="3">
        <f>VLOOKUP($C538,'Team Fixtures'!$A$2:$Q$21,5,FALSE)</f>
        <v>4.4594952408824225E-3</v>
      </c>
      <c r="X538" s="3" t="str">
        <f>VLOOKUP($C538,'Team Fixtures'!$A$2:$Q$21,6,FALSE)</f>
        <v>A</v>
      </c>
      <c r="Y538" s="25">
        <f t="shared" si="155"/>
        <v>0</v>
      </c>
      <c r="Z538" s="3">
        <f>VLOOKUP($C538,'Team Fixtures'!$A$2:$Q$21,2,FALSE)</f>
        <v>1.8674136321195144E-2</v>
      </c>
      <c r="AA538" s="3">
        <f>VLOOKUP($C538,'Team Fixtures'!$A$2:$Q$21,8,FALSE)</f>
        <v>5.6022408963585429E-2</v>
      </c>
      <c r="AB538" s="3">
        <f>VLOOKUP($C538,'Team Fixtures'!$A$2:$Q$21,9,FALSE)</f>
        <v>-3.7348272642390282E-2</v>
      </c>
      <c r="AC538" s="3" t="str">
        <f>VLOOKUP($C538,'Team Fixtures'!$A$2:$Q$21,10,FALSE)</f>
        <v>H</v>
      </c>
      <c r="AD538" s="22">
        <f t="shared" si="166"/>
        <v>0</v>
      </c>
      <c r="AE538" s="5">
        <f t="shared" si="156"/>
        <v>0</v>
      </c>
      <c r="AF538" s="20">
        <f t="shared" si="157"/>
        <v>0</v>
      </c>
      <c r="AG538" s="3">
        <f>VLOOKUP($C538,'Team Fixtures'!$A$2:$Q$21,2,FALSE)</f>
        <v>1.8674136321195144E-2</v>
      </c>
      <c r="AH538" s="3">
        <f>VLOOKUP($C538,'Team Fixtures'!$A$2:$Q$21,12,FALSE)</f>
        <v>0.10582010582010581</v>
      </c>
      <c r="AI538" s="3">
        <f>VLOOKUP($C538,'Team Fixtures'!$A$2:$Q$21,13,FALSE)</f>
        <v>-8.7145969498910666E-2</v>
      </c>
      <c r="AJ538" s="3" t="str">
        <f>VLOOKUP($C538,'Team Fixtures'!$A$2:$Q$21,14,FALSE)</f>
        <v>H</v>
      </c>
      <c r="AK538" s="22">
        <f t="shared" si="167"/>
        <v>0</v>
      </c>
      <c r="AL538" s="5">
        <f t="shared" si="158"/>
        <v>0</v>
      </c>
      <c r="AM538" s="20">
        <f t="shared" si="159"/>
        <v>0</v>
      </c>
      <c r="AN538" s="3">
        <f>VLOOKUP($C538,'Team Fixtures'!$A$2:$Q$21,2,FALSE)</f>
        <v>1.8674136321195144E-2</v>
      </c>
      <c r="AO538" s="3">
        <f>VLOOKUP($C538,'Team Fixtures'!$A$2:$Q$21,16,FALSE)</f>
        <v>0.42328042328042326</v>
      </c>
      <c r="AP538" s="3">
        <f>VLOOKUP($C538,'Team Fixtures'!$A$2:$Q$21,17,FALSE)</f>
        <v>-0.40460628695922812</v>
      </c>
      <c r="AQ538" s="3" t="str">
        <f>VLOOKUP($C538,'Team Fixtures'!$A$2:$V$21,18,FALSE)</f>
        <v>H</v>
      </c>
      <c r="AR538" s="22">
        <f t="shared" si="168"/>
        <v>0</v>
      </c>
      <c r="AS538" s="5">
        <f t="shared" si="160"/>
        <v>0</v>
      </c>
      <c r="AT538" s="20">
        <f t="shared" si="161"/>
        <v>0</v>
      </c>
      <c r="AU538" s="3">
        <f>VLOOKUP($C538,'Team Fixtures'!$A$2:$Q$21,2,FALSE)</f>
        <v>1.8674136321195144E-2</v>
      </c>
      <c r="AV538" s="3">
        <f>VLOOKUP($C538,'Team Fixtures'!$A$2:$V$21,20,FALSE)</f>
        <v>0.10582010582010581</v>
      </c>
      <c r="AW538" s="3">
        <f>VLOOKUP($C538,'Team Fixtures'!$A$2:$V$21,21,FALSE)</f>
        <v>-8.7145969498910666E-2</v>
      </c>
      <c r="AX538" s="3" t="str">
        <f>VLOOKUP($C538,'Team Fixtures'!$A$2:$V$21,22,FALSE)</f>
        <v>A</v>
      </c>
      <c r="AY538" s="22">
        <f t="shared" si="169"/>
        <v>0</v>
      </c>
      <c r="AZ538" s="5">
        <f t="shared" si="170"/>
        <v>0</v>
      </c>
      <c r="BA538" s="20">
        <f t="shared" si="162"/>
        <v>0</v>
      </c>
      <c r="BB538" s="15">
        <f t="shared" si="163"/>
        <v>0</v>
      </c>
    </row>
    <row r="539" spans="1:54" x14ac:dyDescent="0.25">
      <c r="A539" t="str">
        <f>'Players Full'!CU539</f>
        <v>Daniel Ballard</v>
      </c>
      <c r="B539" t="str">
        <f>VLOOKUP(_xlfn.CONCAT('Players Full'!AK539,'Players Full'!BV539),'Players Summarised'!$A$1:$T$1000,20,0)</f>
        <v>DEF</v>
      </c>
      <c r="C539" t="str">
        <f>VLOOKUP('Players Full'!CF539,Teams!$A$1:$G$21,6,0)</f>
        <v>Sunderland</v>
      </c>
      <c r="D539">
        <f>'Players Full'!BD539/10</f>
        <v>4.5</v>
      </c>
      <c r="E539" s="10">
        <f>IFERROR(VLOOKUP($A539,'Starting Lineups'!$A$2:$C$510,3,FALSE),0)</f>
        <v>1</v>
      </c>
      <c r="F539" s="5">
        <f>VLOOKUP(A539,'Score &amp; Assist'!$A$1:$G$2000,6,0)</f>
        <v>6.3492063492063489E-2</v>
      </c>
      <c r="G539" s="5">
        <f t="shared" si="152"/>
        <v>0.01</v>
      </c>
      <c r="H539" s="5">
        <f t="shared" si="164"/>
        <v>0</v>
      </c>
      <c r="I539" s="5">
        <f>VLOOKUP(A539,'Score &amp; Assist'!$A$1:$G$2000,7,0)</f>
        <v>3.6630036630036632E-2</v>
      </c>
      <c r="J539" s="5">
        <f>VLOOKUP(A539,'Yellow Card'!$C$1:$E$987,3,0)</f>
        <v>0.21994941163532386</v>
      </c>
      <c r="K539" s="5">
        <f>VLOOKUP(C539,'Team Clean Sheet'!$C$2:$F$21,4,0)</f>
        <v>0.29039301310043669</v>
      </c>
      <c r="L539" s="5">
        <f>VLOOKUP(C539,'Team Total Goals'!$D$2:$N$21,10,0)</f>
        <v>0.35467980295566504</v>
      </c>
      <c r="M539" s="5">
        <f>VLOOKUP(C539,'Team Total Goals'!$D$2:$N$21,11,0)</f>
        <v>5.0949050949050945E-2</v>
      </c>
      <c r="N539" s="5" t="e">
        <f>VLOOKUP(A539,'Goalkeeper Saves'!$D$2:$N$15,10,0)</f>
        <v>#N/A</v>
      </c>
      <c r="O539" s="5" t="e">
        <f>VLOOKUP(A539,'Goalkeeper Saves'!$D$2:$N$15,11,0)</f>
        <v>#N/A</v>
      </c>
      <c r="P539" s="5">
        <f>IF(B539="DEF",IFERROR(VLOOKUP(A539,'Defensive Contribution - DEF'!A537:H1035,8,FALSE),'Defensive Contribution - DEF'!K$2),0)</f>
        <v>0.29152339856241527</v>
      </c>
      <c r="Q539" s="5">
        <f>IF(B539="MID",IFERROR(VLOOKUP(A539,'Defensive Contribution - MID'!A$2:I$500,9,FALSE),'Defensive Contribution - MID'!L$2),0)</f>
        <v>0</v>
      </c>
      <c r="R539" s="22">
        <f t="shared" si="165"/>
        <v>3.2642542209243128</v>
      </c>
      <c r="S539" s="5">
        <f t="shared" si="153"/>
        <v>5.5742787784581693E-2</v>
      </c>
      <c r="T539" s="20">
        <f t="shared" si="154"/>
        <v>3.3757397964934763</v>
      </c>
      <c r="U539" s="3">
        <f>VLOOKUP($C539,'Team Fixtures'!$A$2:$Q$21,2,FALSE)</f>
        <v>1.8674136321195144E-2</v>
      </c>
      <c r="V539" s="3">
        <f>VLOOKUP($C539,'Team Fixtures'!$A$2:$Q$21,4,FALSE)</f>
        <v>1.4214641080312722E-2</v>
      </c>
      <c r="W539" s="3">
        <f>VLOOKUP($C539,'Team Fixtures'!$A$2:$Q$21,5,FALSE)</f>
        <v>4.4594952408824225E-3</v>
      </c>
      <c r="X539" s="3" t="str">
        <f>VLOOKUP($C539,'Team Fixtures'!$A$2:$Q$21,6,FALSE)</f>
        <v>A</v>
      </c>
      <c r="Y539" s="25">
        <f t="shared" si="155"/>
        <v>1.1155632036342005</v>
      </c>
      <c r="Z539" s="3">
        <f>VLOOKUP($C539,'Team Fixtures'!$A$2:$Q$21,2,FALSE)</f>
        <v>1.8674136321195144E-2</v>
      </c>
      <c r="AA539" s="3">
        <f>VLOOKUP($C539,'Team Fixtures'!$A$2:$Q$21,8,FALSE)</f>
        <v>5.6022408963585429E-2</v>
      </c>
      <c r="AB539" s="3">
        <f>VLOOKUP($C539,'Team Fixtures'!$A$2:$Q$21,9,FALSE)</f>
        <v>-3.7348272642390282E-2</v>
      </c>
      <c r="AC539" s="3" t="str">
        <f>VLOOKUP($C539,'Team Fixtures'!$A$2:$Q$21,10,FALSE)</f>
        <v>H</v>
      </c>
      <c r="AD539" s="22">
        <f t="shared" si="166"/>
        <v>3.7867537753166021</v>
      </c>
      <c r="AE539" s="5">
        <f t="shared" si="156"/>
        <v>6.8033022302997112E-2</v>
      </c>
      <c r="AF539" s="20">
        <f t="shared" si="157"/>
        <v>3.9228198199225961</v>
      </c>
      <c r="AG539" s="3">
        <f>VLOOKUP($C539,'Team Fixtures'!$A$2:$Q$21,2,FALSE)</f>
        <v>1.8674136321195144E-2</v>
      </c>
      <c r="AH539" s="3">
        <f>VLOOKUP($C539,'Team Fixtures'!$A$2:$Q$21,12,FALSE)</f>
        <v>0.10582010582010581</v>
      </c>
      <c r="AI539" s="3">
        <f>VLOOKUP($C539,'Team Fixtures'!$A$2:$Q$21,13,FALSE)</f>
        <v>-8.7145969498910666E-2</v>
      </c>
      <c r="AJ539" s="3" t="str">
        <f>VLOOKUP($C539,'Team Fixtures'!$A$2:$Q$21,14,FALSE)</f>
        <v>H</v>
      </c>
      <c r="AK539" s="22">
        <f t="shared" si="167"/>
        <v>3.7859204881430193</v>
      </c>
      <c r="AL539" s="5">
        <f t="shared" si="158"/>
        <v>6.8013421722100106E-2</v>
      </c>
      <c r="AM539" s="20">
        <f t="shared" si="159"/>
        <v>3.9219473315872193</v>
      </c>
      <c r="AN539" s="3">
        <f>VLOOKUP($C539,'Team Fixtures'!$A$2:$Q$21,2,FALSE)</f>
        <v>1.8674136321195144E-2</v>
      </c>
      <c r="AO539" s="3">
        <f>VLOOKUP($C539,'Team Fixtures'!$A$2:$Q$21,16,FALSE)</f>
        <v>0.42328042328042326</v>
      </c>
      <c r="AP539" s="3">
        <f>VLOOKUP($C539,'Team Fixtures'!$A$2:$Q$21,17,FALSE)</f>
        <v>-0.40460628695922812</v>
      </c>
      <c r="AQ539" s="3" t="str">
        <f>VLOOKUP($C539,'Team Fixtures'!$A$2:$V$21,18,FALSE)</f>
        <v>H</v>
      </c>
      <c r="AR539" s="22">
        <f t="shared" si="168"/>
        <v>3.780608282411428</v>
      </c>
      <c r="AS539" s="5">
        <f t="shared" si="160"/>
        <v>6.7888468018881612E-2</v>
      </c>
      <c r="AT539" s="20">
        <f t="shared" si="161"/>
        <v>3.9163852184491912</v>
      </c>
      <c r="AU539" s="3">
        <f>VLOOKUP($C539,'Team Fixtures'!$A$2:$Q$21,2,FALSE)</f>
        <v>1.8674136321195144E-2</v>
      </c>
      <c r="AV539" s="3">
        <f>VLOOKUP($C539,'Team Fixtures'!$A$2:$V$21,20,FALSE)</f>
        <v>0.10582010582010581</v>
      </c>
      <c r="AW539" s="3">
        <f>VLOOKUP($C539,'Team Fixtures'!$A$2:$V$21,21,FALSE)</f>
        <v>-8.7145969498910666E-2</v>
      </c>
      <c r="AX539" s="3" t="str">
        <f>VLOOKUP($C539,'Team Fixtures'!$A$2:$V$21,22,FALSE)</f>
        <v>A</v>
      </c>
      <c r="AY539" s="22">
        <f t="shared" si="169"/>
        <v>3.2627213456385795</v>
      </c>
      <c r="AZ539" s="5">
        <f t="shared" si="170"/>
        <v>5.5706731492110667E-2</v>
      </c>
      <c r="BA539" s="20">
        <f t="shared" si="162"/>
        <v>3.3741348086228009</v>
      </c>
      <c r="BB539" s="15">
        <f t="shared" si="163"/>
        <v>12.959165569134912</v>
      </c>
    </row>
    <row r="540" spans="1:54" x14ac:dyDescent="0.25">
      <c r="A540" t="str">
        <f>'Players Full'!CU540</f>
        <v>Trai Hume</v>
      </c>
      <c r="B540" t="str">
        <f>VLOOKUP(_xlfn.CONCAT('Players Full'!AK540,'Players Full'!BV540),'Players Summarised'!$A$1:$T$1000,20,0)</f>
        <v>DEF</v>
      </c>
      <c r="C540" t="str">
        <f>VLOOKUP('Players Full'!CF540,Teams!$A$1:$G$21,6,0)</f>
        <v>Sunderland</v>
      </c>
      <c r="D540">
        <f>'Players Full'!BD540/10</f>
        <v>4.5</v>
      </c>
      <c r="E540" s="10">
        <f>IFERROR(VLOOKUP($A540,'Starting Lineups'!$A$2:$C$510,3,FALSE),0)</f>
        <v>1</v>
      </c>
      <c r="F540" s="5">
        <f>VLOOKUP(A540,'Score &amp; Assist'!$A$1:$G$2000,6,0)</f>
        <v>6.3492063492063489E-2</v>
      </c>
      <c r="G540" s="5">
        <f t="shared" si="152"/>
        <v>0.01</v>
      </c>
      <c r="H540" s="5">
        <f t="shared" si="164"/>
        <v>0</v>
      </c>
      <c r="I540" s="5">
        <f>VLOOKUP(A540,'Score &amp; Assist'!$A$1:$G$2000,7,0)</f>
        <v>8.6580086580086577E-2</v>
      </c>
      <c r="J540" s="5">
        <f>VLOOKUP(A540,'Yellow Card'!$C$1:$E$987,3,0)</f>
        <v>0.29304029304029305</v>
      </c>
      <c r="K540" s="5">
        <f>VLOOKUP(C540,'Team Clean Sheet'!$C$2:$F$21,4,0)</f>
        <v>0.29039301310043669</v>
      </c>
      <c r="L540" s="5">
        <f>VLOOKUP(C540,'Team Total Goals'!$D$2:$N$21,10,0)</f>
        <v>0.35467980295566504</v>
      </c>
      <c r="M540" s="5">
        <f>VLOOKUP(C540,'Team Total Goals'!$D$2:$N$21,11,0)</f>
        <v>5.0949050949050945E-2</v>
      </c>
      <c r="N540" s="5" t="e">
        <f>VLOOKUP(A540,'Goalkeeper Saves'!$D$2:$N$15,10,0)</f>
        <v>#N/A</v>
      </c>
      <c r="O540" s="5" t="e">
        <f>VLOOKUP(A540,'Goalkeeper Saves'!$D$2:$N$15,11,0)</f>
        <v>#N/A</v>
      </c>
      <c r="P540" s="5">
        <f>IF(B540="DEF",IFERROR(VLOOKUP(A540,'Defensive Contribution - DEF'!A538:H1036,8,FALSE),'Defensive Contribution - DEF'!K$2),0)</f>
        <v>0.29152339856241527</v>
      </c>
      <c r="Q540" s="5">
        <f>IF(B540="MID",IFERROR(VLOOKUP(A540,'Defensive Contribution - MID'!A$2:I$500,9,FALSE),'Defensive Contribution - MID'!L$2),0)</f>
        <v>0</v>
      </c>
      <c r="R540" s="22">
        <f t="shared" si="165"/>
        <v>3.3410134893694936</v>
      </c>
      <c r="S540" s="5">
        <f t="shared" si="153"/>
        <v>5.754831929694923E-2</v>
      </c>
      <c r="T540" s="20">
        <f t="shared" si="154"/>
        <v>3.4561101279633921</v>
      </c>
      <c r="U540" s="3">
        <f>VLOOKUP($C540,'Team Fixtures'!$A$2:$Q$21,2,FALSE)</f>
        <v>1.8674136321195144E-2</v>
      </c>
      <c r="V540" s="3">
        <f>VLOOKUP($C540,'Team Fixtures'!$A$2:$Q$21,4,FALSE)</f>
        <v>1.4214641080312722E-2</v>
      </c>
      <c r="W540" s="3">
        <f>VLOOKUP($C540,'Team Fixtures'!$A$2:$Q$21,5,FALSE)</f>
        <v>4.4594952408824225E-3</v>
      </c>
      <c r="X540" s="3" t="str">
        <f>VLOOKUP($C540,'Team Fixtures'!$A$2:$Q$21,6,FALSE)</f>
        <v>A</v>
      </c>
      <c r="Y540" s="25">
        <f t="shared" si="155"/>
        <v>1.1417957852960161</v>
      </c>
      <c r="Z540" s="3">
        <f>VLOOKUP($C540,'Team Fixtures'!$A$2:$Q$21,2,FALSE)</f>
        <v>1.8674136321195144E-2</v>
      </c>
      <c r="AA540" s="3">
        <f>VLOOKUP($C540,'Team Fixtures'!$A$2:$Q$21,8,FALSE)</f>
        <v>5.6022408963585429E-2</v>
      </c>
      <c r="AB540" s="3">
        <f>VLOOKUP($C540,'Team Fixtures'!$A$2:$Q$21,9,FALSE)</f>
        <v>-3.7348272642390282E-2</v>
      </c>
      <c r="AC540" s="3" t="str">
        <f>VLOOKUP($C540,'Team Fixtures'!$A$2:$Q$21,10,FALSE)</f>
        <v>H</v>
      </c>
      <c r="AD540" s="22">
        <f t="shared" si="166"/>
        <v>3.8757996736758979</v>
      </c>
      <c r="AE540" s="5">
        <f t="shared" si="156"/>
        <v>7.0127559924204469E-2</v>
      </c>
      <c r="AF540" s="20">
        <f t="shared" si="157"/>
        <v>4.0160547935243072</v>
      </c>
      <c r="AG540" s="3">
        <f>VLOOKUP($C540,'Team Fixtures'!$A$2:$Q$21,2,FALSE)</f>
        <v>1.8674136321195144E-2</v>
      </c>
      <c r="AH540" s="3">
        <f>VLOOKUP($C540,'Team Fixtures'!$A$2:$Q$21,12,FALSE)</f>
        <v>0.10582010582010581</v>
      </c>
      <c r="AI540" s="3">
        <f>VLOOKUP($C540,'Team Fixtures'!$A$2:$Q$21,13,FALSE)</f>
        <v>-8.7145969498910666E-2</v>
      </c>
      <c r="AJ540" s="3" t="str">
        <f>VLOOKUP($C540,'Team Fixtures'!$A$2:$Q$21,14,FALSE)</f>
        <v>H</v>
      </c>
      <c r="AK540" s="22">
        <f t="shared" si="167"/>
        <v>3.8749467916700748</v>
      </c>
      <c r="AL540" s="5">
        <f t="shared" si="158"/>
        <v>7.0107498433663498E-2</v>
      </c>
      <c r="AM540" s="20">
        <f t="shared" si="159"/>
        <v>4.0151617885374016</v>
      </c>
      <c r="AN540" s="3">
        <f>VLOOKUP($C540,'Team Fixtures'!$A$2:$Q$21,2,FALSE)</f>
        <v>1.8674136321195144E-2</v>
      </c>
      <c r="AO540" s="3">
        <f>VLOOKUP($C540,'Team Fixtures'!$A$2:$Q$21,16,FALSE)</f>
        <v>0.42328042328042326</v>
      </c>
      <c r="AP540" s="3">
        <f>VLOOKUP($C540,'Team Fixtures'!$A$2:$Q$21,17,FALSE)</f>
        <v>-0.40460628695922812</v>
      </c>
      <c r="AQ540" s="3" t="str">
        <f>VLOOKUP($C540,'Team Fixtures'!$A$2:$V$21,18,FALSE)</f>
        <v>H</v>
      </c>
      <c r="AR540" s="22">
        <f t="shared" si="168"/>
        <v>3.8695096688829507</v>
      </c>
      <c r="AS540" s="5">
        <f t="shared" si="160"/>
        <v>6.9979606431464766E-2</v>
      </c>
      <c r="AT540" s="20">
        <f t="shared" si="161"/>
        <v>4.0094688817458799</v>
      </c>
      <c r="AU540" s="3">
        <f>VLOOKUP($C540,'Team Fixtures'!$A$2:$Q$21,2,FALSE)</f>
        <v>1.8674136321195144E-2</v>
      </c>
      <c r="AV540" s="3">
        <f>VLOOKUP($C540,'Team Fixtures'!$A$2:$V$21,20,FALSE)</f>
        <v>0.10582010582010581</v>
      </c>
      <c r="AW540" s="3">
        <f>VLOOKUP($C540,'Team Fixtures'!$A$2:$V$21,21,FALSE)</f>
        <v>-8.7145969498910666E-2</v>
      </c>
      <c r="AX540" s="3" t="str">
        <f>VLOOKUP($C540,'Team Fixtures'!$A$2:$V$21,22,FALSE)</f>
        <v>A</v>
      </c>
      <c r="AY540" s="22">
        <f t="shared" si="169"/>
        <v>3.3394445683662433</v>
      </c>
      <c r="AZ540" s="5">
        <f t="shared" si="170"/>
        <v>5.7511415137110777E-2</v>
      </c>
      <c r="BA540" s="20">
        <f t="shared" si="162"/>
        <v>3.4544673986404648</v>
      </c>
      <c r="BB540" s="15">
        <f t="shared" si="163"/>
        <v>13.267364798851654</v>
      </c>
    </row>
    <row r="541" spans="1:54" x14ac:dyDescent="0.25">
      <c r="A541" t="str">
        <f>'Players Full'!CU541</f>
        <v>Aji Alese</v>
      </c>
      <c r="B541" t="str">
        <f>VLOOKUP(_xlfn.CONCAT('Players Full'!AK541,'Players Full'!BV541),'Players Summarised'!$A$1:$T$1000,20,0)</f>
        <v>DEF</v>
      </c>
      <c r="C541" t="str">
        <f>VLOOKUP('Players Full'!CF541,Teams!$A$1:$G$21,6,0)</f>
        <v>Sunderland</v>
      </c>
      <c r="D541">
        <f>'Players Full'!BD541/10</f>
        <v>4</v>
      </c>
      <c r="E541" s="10">
        <f>IFERROR(VLOOKUP($A541,'Starting Lineups'!$A$2:$C$510,3,FALSE),0)</f>
        <v>0</v>
      </c>
      <c r="F541" s="5" t="e">
        <f>VLOOKUP(A541,'Score &amp; Assist'!$A$1:$G$2000,6,0)</f>
        <v>#N/A</v>
      </c>
      <c r="G541" s="5" t="e">
        <f t="shared" si="152"/>
        <v>#N/A</v>
      </c>
      <c r="H541" s="5" t="e">
        <f t="shared" si="164"/>
        <v>#N/A</v>
      </c>
      <c r="I541" s="5" t="e">
        <f>VLOOKUP(A541,'Score &amp; Assist'!$A$1:$G$2000,7,0)</f>
        <v>#N/A</v>
      </c>
      <c r="J541" s="5" t="e">
        <f>VLOOKUP(A541,'Yellow Card'!$C$1:$E$987,3,0)</f>
        <v>#N/A</v>
      </c>
      <c r="K541" s="5">
        <f>VLOOKUP(C541,'Team Clean Sheet'!$C$2:$F$21,4,0)</f>
        <v>0.29039301310043669</v>
      </c>
      <c r="L541" s="5">
        <f>VLOOKUP(C541,'Team Total Goals'!$D$2:$N$21,10,0)</f>
        <v>0.35467980295566504</v>
      </c>
      <c r="M541" s="5">
        <f>VLOOKUP(C541,'Team Total Goals'!$D$2:$N$21,11,0)</f>
        <v>5.0949050949050945E-2</v>
      </c>
      <c r="N541" s="5" t="e">
        <f>VLOOKUP(A541,'Goalkeeper Saves'!$D$2:$N$15,10,0)</f>
        <v>#N/A</v>
      </c>
      <c r="O541" s="5" t="e">
        <f>VLOOKUP(A541,'Goalkeeper Saves'!$D$2:$N$15,11,0)</f>
        <v>#N/A</v>
      </c>
      <c r="P541" s="5">
        <f>IF(B541="DEF",IFERROR(VLOOKUP(A541,'Defensive Contribution - DEF'!A539:H1037,8,FALSE),'Defensive Contribution - DEF'!K$2),0)</f>
        <v>0.29152339856241527</v>
      </c>
      <c r="Q541" s="5">
        <f>IF(B541="MID",IFERROR(VLOOKUP(A541,'Defensive Contribution - MID'!A$2:I$500,9,FALSE),'Defensive Contribution - MID'!L$2),0)</f>
        <v>0</v>
      </c>
      <c r="R541" s="22">
        <f t="shared" si="165"/>
        <v>0</v>
      </c>
      <c r="S541" s="5">
        <f t="shared" si="153"/>
        <v>0</v>
      </c>
      <c r="T541" s="20">
        <f t="shared" si="154"/>
        <v>0</v>
      </c>
      <c r="U541" s="3">
        <f>VLOOKUP($C541,'Team Fixtures'!$A$2:$Q$21,2,FALSE)</f>
        <v>1.8674136321195144E-2</v>
      </c>
      <c r="V541" s="3">
        <f>VLOOKUP($C541,'Team Fixtures'!$A$2:$Q$21,4,FALSE)</f>
        <v>1.4214641080312722E-2</v>
      </c>
      <c r="W541" s="3">
        <f>VLOOKUP($C541,'Team Fixtures'!$A$2:$Q$21,5,FALSE)</f>
        <v>4.4594952408824225E-3</v>
      </c>
      <c r="X541" s="3" t="str">
        <f>VLOOKUP($C541,'Team Fixtures'!$A$2:$Q$21,6,FALSE)</f>
        <v>A</v>
      </c>
      <c r="Y541" s="25">
        <f t="shared" si="155"/>
        <v>0</v>
      </c>
      <c r="Z541" s="3">
        <f>VLOOKUP($C541,'Team Fixtures'!$A$2:$Q$21,2,FALSE)</f>
        <v>1.8674136321195144E-2</v>
      </c>
      <c r="AA541" s="3">
        <f>VLOOKUP($C541,'Team Fixtures'!$A$2:$Q$21,8,FALSE)</f>
        <v>5.6022408963585429E-2</v>
      </c>
      <c r="AB541" s="3">
        <f>VLOOKUP($C541,'Team Fixtures'!$A$2:$Q$21,9,FALSE)</f>
        <v>-3.7348272642390282E-2</v>
      </c>
      <c r="AC541" s="3" t="str">
        <f>VLOOKUP($C541,'Team Fixtures'!$A$2:$Q$21,10,FALSE)</f>
        <v>H</v>
      </c>
      <c r="AD541" s="22">
        <f t="shared" si="166"/>
        <v>0</v>
      </c>
      <c r="AE541" s="5">
        <f t="shared" si="156"/>
        <v>0</v>
      </c>
      <c r="AF541" s="20">
        <f t="shared" si="157"/>
        <v>0</v>
      </c>
      <c r="AG541" s="3">
        <f>VLOOKUP($C541,'Team Fixtures'!$A$2:$Q$21,2,FALSE)</f>
        <v>1.8674136321195144E-2</v>
      </c>
      <c r="AH541" s="3">
        <f>VLOOKUP($C541,'Team Fixtures'!$A$2:$Q$21,12,FALSE)</f>
        <v>0.10582010582010581</v>
      </c>
      <c r="AI541" s="3">
        <f>VLOOKUP($C541,'Team Fixtures'!$A$2:$Q$21,13,FALSE)</f>
        <v>-8.7145969498910666E-2</v>
      </c>
      <c r="AJ541" s="3" t="str">
        <f>VLOOKUP($C541,'Team Fixtures'!$A$2:$Q$21,14,FALSE)</f>
        <v>H</v>
      </c>
      <c r="AK541" s="22">
        <f t="shared" si="167"/>
        <v>0</v>
      </c>
      <c r="AL541" s="5">
        <f t="shared" si="158"/>
        <v>0</v>
      </c>
      <c r="AM541" s="20">
        <f t="shared" si="159"/>
        <v>0</v>
      </c>
      <c r="AN541" s="3">
        <f>VLOOKUP($C541,'Team Fixtures'!$A$2:$Q$21,2,FALSE)</f>
        <v>1.8674136321195144E-2</v>
      </c>
      <c r="AO541" s="3">
        <f>VLOOKUP($C541,'Team Fixtures'!$A$2:$Q$21,16,FALSE)</f>
        <v>0.42328042328042326</v>
      </c>
      <c r="AP541" s="3">
        <f>VLOOKUP($C541,'Team Fixtures'!$A$2:$Q$21,17,FALSE)</f>
        <v>-0.40460628695922812</v>
      </c>
      <c r="AQ541" s="3" t="str">
        <f>VLOOKUP($C541,'Team Fixtures'!$A$2:$V$21,18,FALSE)</f>
        <v>H</v>
      </c>
      <c r="AR541" s="22">
        <f t="shared" si="168"/>
        <v>0</v>
      </c>
      <c r="AS541" s="5">
        <f t="shared" si="160"/>
        <v>0</v>
      </c>
      <c r="AT541" s="20">
        <f t="shared" si="161"/>
        <v>0</v>
      </c>
      <c r="AU541" s="3">
        <f>VLOOKUP($C541,'Team Fixtures'!$A$2:$Q$21,2,FALSE)</f>
        <v>1.8674136321195144E-2</v>
      </c>
      <c r="AV541" s="3">
        <f>VLOOKUP($C541,'Team Fixtures'!$A$2:$V$21,20,FALSE)</f>
        <v>0.10582010582010581</v>
      </c>
      <c r="AW541" s="3">
        <f>VLOOKUP($C541,'Team Fixtures'!$A$2:$V$21,21,FALSE)</f>
        <v>-8.7145969498910666E-2</v>
      </c>
      <c r="AX541" s="3" t="str">
        <f>VLOOKUP($C541,'Team Fixtures'!$A$2:$V$21,22,FALSE)</f>
        <v>A</v>
      </c>
      <c r="AY541" s="22">
        <f t="shared" si="169"/>
        <v>0</v>
      </c>
      <c r="AZ541" s="5">
        <f t="shared" si="170"/>
        <v>0</v>
      </c>
      <c r="BA541" s="20">
        <f t="shared" si="162"/>
        <v>0</v>
      </c>
      <c r="BB541" s="15">
        <f t="shared" si="163"/>
        <v>0</v>
      </c>
    </row>
    <row r="542" spans="1:54" x14ac:dyDescent="0.25">
      <c r="A542" t="str">
        <f>'Players Full'!CU542</f>
        <v>Joe Anderson</v>
      </c>
      <c r="B542" t="str">
        <f>VLOOKUP(_xlfn.CONCAT('Players Full'!AK542,'Players Full'!BV542),'Players Summarised'!$A$1:$T$1000,20,0)</f>
        <v>DEF</v>
      </c>
      <c r="C542" t="str">
        <f>VLOOKUP('Players Full'!CF542,Teams!$A$1:$G$21,6,0)</f>
        <v>Sunderland</v>
      </c>
      <c r="D542">
        <f>'Players Full'!BD542/10</f>
        <v>4</v>
      </c>
      <c r="E542" s="10">
        <f>IFERROR(VLOOKUP($A542,'Starting Lineups'!$A$2:$C$510,3,FALSE),0)</f>
        <v>0</v>
      </c>
      <c r="F542" s="5" t="e">
        <f>VLOOKUP(A542,'Score &amp; Assist'!$A$1:$G$2000,6,0)</f>
        <v>#N/A</v>
      </c>
      <c r="G542" s="5" t="e">
        <f t="shared" si="152"/>
        <v>#N/A</v>
      </c>
      <c r="H542" s="5" t="e">
        <f t="shared" si="164"/>
        <v>#N/A</v>
      </c>
      <c r="I542" s="5" t="e">
        <f>VLOOKUP(A542,'Score &amp; Assist'!$A$1:$G$2000,7,0)</f>
        <v>#N/A</v>
      </c>
      <c r="J542" s="5" t="e">
        <f>VLOOKUP(A542,'Yellow Card'!$C$1:$E$987,3,0)</f>
        <v>#N/A</v>
      </c>
      <c r="K542" s="5">
        <f>VLOOKUP(C542,'Team Clean Sheet'!$C$2:$F$21,4,0)</f>
        <v>0.29039301310043669</v>
      </c>
      <c r="L542" s="5">
        <f>VLOOKUP(C542,'Team Total Goals'!$D$2:$N$21,10,0)</f>
        <v>0.35467980295566504</v>
      </c>
      <c r="M542" s="5">
        <f>VLOOKUP(C542,'Team Total Goals'!$D$2:$N$21,11,0)</f>
        <v>5.0949050949050945E-2</v>
      </c>
      <c r="N542" s="5" t="e">
        <f>VLOOKUP(A542,'Goalkeeper Saves'!$D$2:$N$15,10,0)</f>
        <v>#N/A</v>
      </c>
      <c r="O542" s="5" t="e">
        <f>VLOOKUP(A542,'Goalkeeper Saves'!$D$2:$N$15,11,0)</f>
        <v>#N/A</v>
      </c>
      <c r="P542" s="5">
        <f>IF(B542="DEF",IFERROR(VLOOKUP(A542,'Defensive Contribution - DEF'!A540:H1038,8,FALSE),'Defensive Contribution - DEF'!K$2),0)</f>
        <v>0.29152339856241527</v>
      </c>
      <c r="Q542" s="5">
        <f>IF(B542="MID",IFERROR(VLOOKUP(A542,'Defensive Contribution - MID'!A$2:I$500,9,FALSE),'Defensive Contribution - MID'!L$2),0)</f>
        <v>0</v>
      </c>
      <c r="R542" s="22">
        <f t="shared" si="165"/>
        <v>0</v>
      </c>
      <c r="S542" s="5">
        <f t="shared" si="153"/>
        <v>0</v>
      </c>
      <c r="T542" s="20">
        <f t="shared" si="154"/>
        <v>0</v>
      </c>
      <c r="U542" s="3">
        <f>VLOOKUP($C542,'Team Fixtures'!$A$2:$Q$21,2,FALSE)</f>
        <v>1.8674136321195144E-2</v>
      </c>
      <c r="V542" s="3">
        <f>VLOOKUP($C542,'Team Fixtures'!$A$2:$Q$21,4,FALSE)</f>
        <v>1.4214641080312722E-2</v>
      </c>
      <c r="W542" s="3">
        <f>VLOOKUP($C542,'Team Fixtures'!$A$2:$Q$21,5,FALSE)</f>
        <v>4.4594952408824225E-3</v>
      </c>
      <c r="X542" s="3" t="str">
        <f>VLOOKUP($C542,'Team Fixtures'!$A$2:$Q$21,6,FALSE)</f>
        <v>A</v>
      </c>
      <c r="Y542" s="25">
        <f t="shared" si="155"/>
        <v>0</v>
      </c>
      <c r="Z542" s="3">
        <f>VLOOKUP($C542,'Team Fixtures'!$A$2:$Q$21,2,FALSE)</f>
        <v>1.8674136321195144E-2</v>
      </c>
      <c r="AA542" s="3">
        <f>VLOOKUP($C542,'Team Fixtures'!$A$2:$Q$21,8,FALSE)</f>
        <v>5.6022408963585429E-2</v>
      </c>
      <c r="AB542" s="3">
        <f>VLOOKUP($C542,'Team Fixtures'!$A$2:$Q$21,9,FALSE)</f>
        <v>-3.7348272642390282E-2</v>
      </c>
      <c r="AC542" s="3" t="str">
        <f>VLOOKUP($C542,'Team Fixtures'!$A$2:$Q$21,10,FALSE)</f>
        <v>H</v>
      </c>
      <c r="AD542" s="22">
        <f t="shared" si="166"/>
        <v>0</v>
      </c>
      <c r="AE542" s="5">
        <f t="shared" si="156"/>
        <v>0</v>
      </c>
      <c r="AF542" s="20">
        <f t="shared" si="157"/>
        <v>0</v>
      </c>
      <c r="AG542" s="3">
        <f>VLOOKUP($C542,'Team Fixtures'!$A$2:$Q$21,2,FALSE)</f>
        <v>1.8674136321195144E-2</v>
      </c>
      <c r="AH542" s="3">
        <f>VLOOKUP($C542,'Team Fixtures'!$A$2:$Q$21,12,FALSE)</f>
        <v>0.10582010582010581</v>
      </c>
      <c r="AI542" s="3">
        <f>VLOOKUP($C542,'Team Fixtures'!$A$2:$Q$21,13,FALSE)</f>
        <v>-8.7145969498910666E-2</v>
      </c>
      <c r="AJ542" s="3" t="str">
        <f>VLOOKUP($C542,'Team Fixtures'!$A$2:$Q$21,14,FALSE)</f>
        <v>H</v>
      </c>
      <c r="AK542" s="22">
        <f t="shared" si="167"/>
        <v>0</v>
      </c>
      <c r="AL542" s="5">
        <f t="shared" si="158"/>
        <v>0</v>
      </c>
      <c r="AM542" s="20">
        <f t="shared" si="159"/>
        <v>0</v>
      </c>
      <c r="AN542" s="3">
        <f>VLOOKUP($C542,'Team Fixtures'!$A$2:$Q$21,2,FALSE)</f>
        <v>1.8674136321195144E-2</v>
      </c>
      <c r="AO542" s="3">
        <f>VLOOKUP($C542,'Team Fixtures'!$A$2:$Q$21,16,FALSE)</f>
        <v>0.42328042328042326</v>
      </c>
      <c r="AP542" s="3">
        <f>VLOOKUP($C542,'Team Fixtures'!$A$2:$Q$21,17,FALSE)</f>
        <v>-0.40460628695922812</v>
      </c>
      <c r="AQ542" s="3" t="str">
        <f>VLOOKUP($C542,'Team Fixtures'!$A$2:$V$21,18,FALSE)</f>
        <v>H</v>
      </c>
      <c r="AR542" s="22">
        <f t="shared" si="168"/>
        <v>0</v>
      </c>
      <c r="AS542" s="5">
        <f t="shared" si="160"/>
        <v>0</v>
      </c>
      <c r="AT542" s="20">
        <f t="shared" si="161"/>
        <v>0</v>
      </c>
      <c r="AU542" s="3">
        <f>VLOOKUP($C542,'Team Fixtures'!$A$2:$Q$21,2,FALSE)</f>
        <v>1.8674136321195144E-2</v>
      </c>
      <c r="AV542" s="3">
        <f>VLOOKUP($C542,'Team Fixtures'!$A$2:$V$21,20,FALSE)</f>
        <v>0.10582010582010581</v>
      </c>
      <c r="AW542" s="3">
        <f>VLOOKUP($C542,'Team Fixtures'!$A$2:$V$21,21,FALSE)</f>
        <v>-8.7145969498910666E-2</v>
      </c>
      <c r="AX542" s="3" t="str">
        <f>VLOOKUP($C542,'Team Fixtures'!$A$2:$V$21,22,FALSE)</f>
        <v>A</v>
      </c>
      <c r="AY542" s="22">
        <f t="shared" si="169"/>
        <v>0</v>
      </c>
      <c r="AZ542" s="5">
        <f t="shared" si="170"/>
        <v>0</v>
      </c>
      <c r="BA542" s="20">
        <f t="shared" si="162"/>
        <v>0</v>
      </c>
      <c r="BB542" s="15">
        <f t="shared" si="163"/>
        <v>0</v>
      </c>
    </row>
    <row r="543" spans="1:54" x14ac:dyDescent="0.25">
      <c r="A543" t="str">
        <f>'Players Full'!CU543</f>
        <v>Dennis Cirkin</v>
      </c>
      <c r="B543" t="str">
        <f>VLOOKUP(_xlfn.CONCAT('Players Full'!AK543,'Players Full'!BV543),'Players Summarised'!$A$1:$T$1000,20,0)</f>
        <v>DEF</v>
      </c>
      <c r="C543" t="str">
        <f>VLOOKUP('Players Full'!CF543,Teams!$A$1:$G$21,6,0)</f>
        <v>Sunderland</v>
      </c>
      <c r="D543">
        <f>'Players Full'!BD543/10</f>
        <v>4</v>
      </c>
      <c r="E543" s="10">
        <f>IFERROR(VLOOKUP($A543,'Starting Lineups'!$A$2:$C$510,3,FALSE),0)</f>
        <v>0</v>
      </c>
      <c r="F543" s="5">
        <f>VLOOKUP(A543,'Score &amp; Assist'!$A$1:$G$2000,6,0)</f>
        <v>6.3492063492063489E-2</v>
      </c>
      <c r="G543" s="5">
        <f t="shared" si="152"/>
        <v>0.01</v>
      </c>
      <c r="H543" s="5">
        <f t="shared" si="164"/>
        <v>0</v>
      </c>
      <c r="I543" s="5">
        <f>VLOOKUP(A543,'Score &amp; Assist'!$A$1:$G$2000,7,0)</f>
        <v>9.5238095238095233E-2</v>
      </c>
      <c r="J543" s="5">
        <f>VLOOKUP(A543,'Yellow Card'!$C$1:$E$987,3,0)</f>
        <v>0.27210884353741494</v>
      </c>
      <c r="K543" s="5">
        <f>VLOOKUP(C543,'Team Clean Sheet'!$C$2:$F$21,4,0)</f>
        <v>0.29039301310043669</v>
      </c>
      <c r="L543" s="5">
        <f>VLOOKUP(C543,'Team Total Goals'!$D$2:$N$21,10,0)</f>
        <v>0.35467980295566504</v>
      </c>
      <c r="M543" s="5">
        <f>VLOOKUP(C543,'Team Total Goals'!$D$2:$N$21,11,0)</f>
        <v>5.0949050949050945E-2</v>
      </c>
      <c r="N543" s="5" t="e">
        <f>VLOOKUP(A543,'Goalkeeper Saves'!$D$2:$N$15,10,0)</f>
        <v>#N/A</v>
      </c>
      <c r="O543" s="5" t="e">
        <f>VLOOKUP(A543,'Goalkeeper Saves'!$D$2:$N$15,11,0)</f>
        <v>#N/A</v>
      </c>
      <c r="P543" s="5">
        <f>IF(B543="DEF",IFERROR(VLOOKUP(A543,'Defensive Contribution - DEF'!A541:H1039,8,FALSE),'Defensive Contribution - DEF'!K$2),0)</f>
        <v>0.29152339856241527</v>
      </c>
      <c r="Q543" s="5">
        <f>IF(B543="MID",IFERROR(VLOOKUP(A543,'Defensive Contribution - MID'!A$2:I$500,9,FALSE),'Defensive Contribution - MID'!L$2),0)</f>
        <v>0</v>
      </c>
      <c r="R543" s="22">
        <f t="shared" si="165"/>
        <v>0</v>
      </c>
      <c r="S543" s="5">
        <f t="shared" si="153"/>
        <v>0</v>
      </c>
      <c r="T543" s="20">
        <f t="shared" si="154"/>
        <v>0</v>
      </c>
      <c r="U543" s="3">
        <f>VLOOKUP($C543,'Team Fixtures'!$A$2:$Q$21,2,FALSE)</f>
        <v>1.8674136321195144E-2</v>
      </c>
      <c r="V543" s="3">
        <f>VLOOKUP($C543,'Team Fixtures'!$A$2:$Q$21,4,FALSE)</f>
        <v>1.4214641080312722E-2</v>
      </c>
      <c r="W543" s="3">
        <f>VLOOKUP($C543,'Team Fixtures'!$A$2:$Q$21,5,FALSE)</f>
        <v>4.4594952408824225E-3</v>
      </c>
      <c r="X543" s="3" t="str">
        <f>VLOOKUP($C543,'Team Fixtures'!$A$2:$Q$21,6,FALSE)</f>
        <v>A</v>
      </c>
      <c r="Y543" s="25">
        <f t="shared" si="155"/>
        <v>0</v>
      </c>
      <c r="Z543" s="3">
        <f>VLOOKUP($C543,'Team Fixtures'!$A$2:$Q$21,2,FALSE)</f>
        <v>1.8674136321195144E-2</v>
      </c>
      <c r="AA543" s="3">
        <f>VLOOKUP($C543,'Team Fixtures'!$A$2:$Q$21,8,FALSE)</f>
        <v>5.6022408963585429E-2</v>
      </c>
      <c r="AB543" s="3">
        <f>VLOOKUP($C543,'Team Fixtures'!$A$2:$Q$21,9,FALSE)</f>
        <v>-3.7348272642390282E-2</v>
      </c>
      <c r="AC543" s="3" t="str">
        <f>VLOOKUP($C543,'Team Fixtures'!$A$2:$Q$21,10,FALSE)</f>
        <v>H</v>
      </c>
      <c r="AD543" s="22">
        <f t="shared" si="166"/>
        <v>0</v>
      </c>
      <c r="AE543" s="5">
        <f t="shared" si="156"/>
        <v>0</v>
      </c>
      <c r="AF543" s="20">
        <f t="shared" si="157"/>
        <v>0</v>
      </c>
      <c r="AG543" s="3">
        <f>VLOOKUP($C543,'Team Fixtures'!$A$2:$Q$21,2,FALSE)</f>
        <v>1.8674136321195144E-2</v>
      </c>
      <c r="AH543" s="3">
        <f>VLOOKUP($C543,'Team Fixtures'!$A$2:$Q$21,12,FALSE)</f>
        <v>0.10582010582010581</v>
      </c>
      <c r="AI543" s="3">
        <f>VLOOKUP($C543,'Team Fixtures'!$A$2:$Q$21,13,FALSE)</f>
        <v>-8.7145969498910666E-2</v>
      </c>
      <c r="AJ543" s="3" t="str">
        <f>VLOOKUP($C543,'Team Fixtures'!$A$2:$Q$21,14,FALSE)</f>
        <v>H</v>
      </c>
      <c r="AK543" s="22">
        <f t="shared" si="167"/>
        <v>0</v>
      </c>
      <c r="AL543" s="5">
        <f t="shared" si="158"/>
        <v>0</v>
      </c>
      <c r="AM543" s="20">
        <f t="shared" si="159"/>
        <v>0</v>
      </c>
      <c r="AN543" s="3">
        <f>VLOOKUP($C543,'Team Fixtures'!$A$2:$Q$21,2,FALSE)</f>
        <v>1.8674136321195144E-2</v>
      </c>
      <c r="AO543" s="3">
        <f>VLOOKUP($C543,'Team Fixtures'!$A$2:$Q$21,16,FALSE)</f>
        <v>0.42328042328042326</v>
      </c>
      <c r="AP543" s="3">
        <f>VLOOKUP($C543,'Team Fixtures'!$A$2:$Q$21,17,FALSE)</f>
        <v>-0.40460628695922812</v>
      </c>
      <c r="AQ543" s="3" t="str">
        <f>VLOOKUP($C543,'Team Fixtures'!$A$2:$V$21,18,FALSE)</f>
        <v>H</v>
      </c>
      <c r="AR543" s="22">
        <f t="shared" si="168"/>
        <v>0</v>
      </c>
      <c r="AS543" s="5">
        <f t="shared" si="160"/>
        <v>0</v>
      </c>
      <c r="AT543" s="20">
        <f t="shared" si="161"/>
        <v>0</v>
      </c>
      <c r="AU543" s="3">
        <f>VLOOKUP($C543,'Team Fixtures'!$A$2:$Q$21,2,FALSE)</f>
        <v>1.8674136321195144E-2</v>
      </c>
      <c r="AV543" s="3">
        <f>VLOOKUP($C543,'Team Fixtures'!$A$2:$V$21,20,FALSE)</f>
        <v>0.10582010582010581</v>
      </c>
      <c r="AW543" s="3">
        <f>VLOOKUP($C543,'Team Fixtures'!$A$2:$V$21,21,FALSE)</f>
        <v>-8.7145969498910666E-2</v>
      </c>
      <c r="AX543" s="3" t="str">
        <f>VLOOKUP($C543,'Team Fixtures'!$A$2:$V$21,22,FALSE)</f>
        <v>A</v>
      </c>
      <c r="AY543" s="22">
        <f t="shared" si="169"/>
        <v>0</v>
      </c>
      <c r="AZ543" s="5">
        <f t="shared" si="170"/>
        <v>0</v>
      </c>
      <c r="BA543" s="20">
        <f t="shared" si="162"/>
        <v>0</v>
      </c>
      <c r="BB543" s="15">
        <f t="shared" si="163"/>
        <v>0</v>
      </c>
    </row>
    <row r="544" spans="1:54" x14ac:dyDescent="0.25">
      <c r="A544" t="str">
        <f>'Players Full'!CU544</f>
        <v>Leo Fuhr Hjelde</v>
      </c>
      <c r="B544" t="str">
        <f>VLOOKUP(_xlfn.CONCAT('Players Full'!AK544,'Players Full'!BV544),'Players Summarised'!$A$1:$T$1000,20,0)</f>
        <v>DEF</v>
      </c>
      <c r="C544" t="str">
        <f>VLOOKUP('Players Full'!CF544,Teams!$A$1:$G$21,6,0)</f>
        <v>Sunderland</v>
      </c>
      <c r="D544">
        <f>'Players Full'!BD544/10</f>
        <v>4</v>
      </c>
      <c r="E544" s="10">
        <f>IFERROR(VLOOKUP($A544,'Starting Lineups'!$A$2:$C$510,3,FALSE),0)</f>
        <v>0</v>
      </c>
      <c r="F544" s="5" t="e">
        <f>VLOOKUP(A544,'Score &amp; Assist'!$A$1:$G$2000,6,0)</f>
        <v>#N/A</v>
      </c>
      <c r="G544" s="5" t="e">
        <f t="shared" si="152"/>
        <v>#N/A</v>
      </c>
      <c r="H544" s="5" t="e">
        <f t="shared" si="164"/>
        <v>#N/A</v>
      </c>
      <c r="I544" s="5" t="e">
        <f>VLOOKUP(A544,'Score &amp; Assist'!$A$1:$G$2000,7,0)</f>
        <v>#N/A</v>
      </c>
      <c r="J544" s="5" t="e">
        <f>VLOOKUP(A544,'Yellow Card'!$C$1:$E$987,3,0)</f>
        <v>#N/A</v>
      </c>
      <c r="K544" s="5">
        <f>VLOOKUP(C544,'Team Clean Sheet'!$C$2:$F$21,4,0)</f>
        <v>0.29039301310043669</v>
      </c>
      <c r="L544" s="5">
        <f>VLOOKUP(C544,'Team Total Goals'!$D$2:$N$21,10,0)</f>
        <v>0.35467980295566504</v>
      </c>
      <c r="M544" s="5">
        <f>VLOOKUP(C544,'Team Total Goals'!$D$2:$N$21,11,0)</f>
        <v>5.0949050949050945E-2</v>
      </c>
      <c r="N544" s="5" t="e">
        <f>VLOOKUP(A544,'Goalkeeper Saves'!$D$2:$N$15,10,0)</f>
        <v>#N/A</v>
      </c>
      <c r="O544" s="5" t="e">
        <f>VLOOKUP(A544,'Goalkeeper Saves'!$D$2:$N$15,11,0)</f>
        <v>#N/A</v>
      </c>
      <c r="P544" s="5">
        <f>IF(B544="DEF",IFERROR(VLOOKUP(A544,'Defensive Contribution - DEF'!A542:H1040,8,FALSE),'Defensive Contribution - DEF'!K$2),0)</f>
        <v>0.29152339856241527</v>
      </c>
      <c r="Q544" s="5">
        <f>IF(B544="MID",IFERROR(VLOOKUP(A544,'Defensive Contribution - MID'!A$2:I$500,9,FALSE),'Defensive Contribution - MID'!L$2),0)</f>
        <v>0</v>
      </c>
      <c r="R544" s="22">
        <f t="shared" si="165"/>
        <v>0</v>
      </c>
      <c r="S544" s="5">
        <f t="shared" si="153"/>
        <v>0</v>
      </c>
      <c r="T544" s="20">
        <f t="shared" si="154"/>
        <v>0</v>
      </c>
      <c r="U544" s="3">
        <f>VLOOKUP($C544,'Team Fixtures'!$A$2:$Q$21,2,FALSE)</f>
        <v>1.8674136321195144E-2</v>
      </c>
      <c r="V544" s="3">
        <f>VLOOKUP($C544,'Team Fixtures'!$A$2:$Q$21,4,FALSE)</f>
        <v>1.4214641080312722E-2</v>
      </c>
      <c r="W544" s="3">
        <f>VLOOKUP($C544,'Team Fixtures'!$A$2:$Q$21,5,FALSE)</f>
        <v>4.4594952408824225E-3</v>
      </c>
      <c r="X544" s="3" t="str">
        <f>VLOOKUP($C544,'Team Fixtures'!$A$2:$Q$21,6,FALSE)</f>
        <v>A</v>
      </c>
      <c r="Y544" s="25">
        <f t="shared" si="155"/>
        <v>0</v>
      </c>
      <c r="Z544" s="3">
        <f>VLOOKUP($C544,'Team Fixtures'!$A$2:$Q$21,2,FALSE)</f>
        <v>1.8674136321195144E-2</v>
      </c>
      <c r="AA544" s="3">
        <f>VLOOKUP($C544,'Team Fixtures'!$A$2:$Q$21,8,FALSE)</f>
        <v>5.6022408963585429E-2</v>
      </c>
      <c r="AB544" s="3">
        <f>VLOOKUP($C544,'Team Fixtures'!$A$2:$Q$21,9,FALSE)</f>
        <v>-3.7348272642390282E-2</v>
      </c>
      <c r="AC544" s="3" t="str">
        <f>VLOOKUP($C544,'Team Fixtures'!$A$2:$Q$21,10,FALSE)</f>
        <v>H</v>
      </c>
      <c r="AD544" s="22">
        <f t="shared" si="166"/>
        <v>0</v>
      </c>
      <c r="AE544" s="5">
        <f t="shared" si="156"/>
        <v>0</v>
      </c>
      <c r="AF544" s="20">
        <f t="shared" si="157"/>
        <v>0</v>
      </c>
      <c r="AG544" s="3">
        <f>VLOOKUP($C544,'Team Fixtures'!$A$2:$Q$21,2,FALSE)</f>
        <v>1.8674136321195144E-2</v>
      </c>
      <c r="AH544" s="3">
        <f>VLOOKUP($C544,'Team Fixtures'!$A$2:$Q$21,12,FALSE)</f>
        <v>0.10582010582010581</v>
      </c>
      <c r="AI544" s="3">
        <f>VLOOKUP($C544,'Team Fixtures'!$A$2:$Q$21,13,FALSE)</f>
        <v>-8.7145969498910666E-2</v>
      </c>
      <c r="AJ544" s="3" t="str">
        <f>VLOOKUP($C544,'Team Fixtures'!$A$2:$Q$21,14,FALSE)</f>
        <v>H</v>
      </c>
      <c r="AK544" s="22">
        <f t="shared" si="167"/>
        <v>0</v>
      </c>
      <c r="AL544" s="5">
        <f t="shared" si="158"/>
        <v>0</v>
      </c>
      <c r="AM544" s="20">
        <f t="shared" si="159"/>
        <v>0</v>
      </c>
      <c r="AN544" s="3">
        <f>VLOOKUP($C544,'Team Fixtures'!$A$2:$Q$21,2,FALSE)</f>
        <v>1.8674136321195144E-2</v>
      </c>
      <c r="AO544" s="3">
        <f>VLOOKUP($C544,'Team Fixtures'!$A$2:$Q$21,16,FALSE)</f>
        <v>0.42328042328042326</v>
      </c>
      <c r="AP544" s="3">
        <f>VLOOKUP($C544,'Team Fixtures'!$A$2:$Q$21,17,FALSE)</f>
        <v>-0.40460628695922812</v>
      </c>
      <c r="AQ544" s="3" t="str">
        <f>VLOOKUP($C544,'Team Fixtures'!$A$2:$V$21,18,FALSE)</f>
        <v>H</v>
      </c>
      <c r="AR544" s="22">
        <f t="shared" si="168"/>
        <v>0</v>
      </c>
      <c r="AS544" s="5">
        <f t="shared" si="160"/>
        <v>0</v>
      </c>
      <c r="AT544" s="20">
        <f t="shared" si="161"/>
        <v>0</v>
      </c>
      <c r="AU544" s="3">
        <f>VLOOKUP($C544,'Team Fixtures'!$A$2:$Q$21,2,FALSE)</f>
        <v>1.8674136321195144E-2</v>
      </c>
      <c r="AV544" s="3">
        <f>VLOOKUP($C544,'Team Fixtures'!$A$2:$V$21,20,FALSE)</f>
        <v>0.10582010582010581</v>
      </c>
      <c r="AW544" s="3">
        <f>VLOOKUP($C544,'Team Fixtures'!$A$2:$V$21,21,FALSE)</f>
        <v>-8.7145969498910666E-2</v>
      </c>
      <c r="AX544" s="3" t="str">
        <f>VLOOKUP($C544,'Team Fixtures'!$A$2:$V$21,22,FALSE)</f>
        <v>A</v>
      </c>
      <c r="AY544" s="22">
        <f t="shared" si="169"/>
        <v>0</v>
      </c>
      <c r="AZ544" s="5">
        <f t="shared" si="170"/>
        <v>0</v>
      </c>
      <c r="BA544" s="20">
        <f t="shared" si="162"/>
        <v>0</v>
      </c>
      <c r="BB544" s="15">
        <f t="shared" si="163"/>
        <v>0</v>
      </c>
    </row>
    <row r="545" spans="1:54" x14ac:dyDescent="0.25">
      <c r="A545" t="str">
        <f>'Players Full'!CU545</f>
        <v>Niall Huggins</v>
      </c>
      <c r="B545" t="str">
        <f>VLOOKUP(_xlfn.CONCAT('Players Full'!AK545,'Players Full'!BV545),'Players Summarised'!$A$1:$T$1000,20,0)</f>
        <v>DEF</v>
      </c>
      <c r="C545" t="str">
        <f>VLOOKUP('Players Full'!CF545,Teams!$A$1:$G$21,6,0)</f>
        <v>Sunderland</v>
      </c>
      <c r="D545">
        <f>'Players Full'!BD545/10</f>
        <v>4</v>
      </c>
      <c r="E545" s="10">
        <f>IFERROR(VLOOKUP($A545,'Starting Lineups'!$A$2:$C$510,3,FALSE),0)</f>
        <v>0</v>
      </c>
      <c r="F545" s="5">
        <f>VLOOKUP(A545,'Score &amp; Assist'!$A$1:$G$2000,6,0)</f>
        <v>4.5351473922902487E-2</v>
      </c>
      <c r="G545" s="5">
        <f t="shared" si="152"/>
        <v>0.01</v>
      </c>
      <c r="H545" s="5">
        <f t="shared" si="164"/>
        <v>0</v>
      </c>
      <c r="I545" s="5">
        <f>VLOOKUP(A545,'Score &amp; Assist'!$A$1:$G$2000,7,0)</f>
        <v>4.1407867494824016E-2</v>
      </c>
      <c r="J545" s="5">
        <f>VLOOKUP(A545,'Yellow Card'!$C$1:$E$987,3,0)</f>
        <v>0.13605442176870747</v>
      </c>
      <c r="K545" s="5">
        <f>VLOOKUP(C545,'Team Clean Sheet'!$C$2:$F$21,4,0)</f>
        <v>0.29039301310043669</v>
      </c>
      <c r="L545" s="5">
        <f>VLOOKUP(C545,'Team Total Goals'!$D$2:$N$21,10,0)</f>
        <v>0.35467980295566504</v>
      </c>
      <c r="M545" s="5">
        <f>VLOOKUP(C545,'Team Total Goals'!$D$2:$N$21,11,0)</f>
        <v>5.0949050949050945E-2</v>
      </c>
      <c r="N545" s="5" t="e">
        <f>VLOOKUP(A545,'Goalkeeper Saves'!$D$2:$N$15,10,0)</f>
        <v>#N/A</v>
      </c>
      <c r="O545" s="5" t="e">
        <f>VLOOKUP(A545,'Goalkeeper Saves'!$D$2:$N$15,11,0)</f>
        <v>#N/A</v>
      </c>
      <c r="P545" s="5">
        <f>IF(B545="DEF",IFERROR(VLOOKUP(A545,'Defensive Contribution - DEF'!A543:H1041,8,FALSE),'Defensive Contribution - DEF'!K$2),0)</f>
        <v>0.29152339856241527</v>
      </c>
      <c r="Q545" s="5">
        <f>IF(B545="MID",IFERROR(VLOOKUP(A545,'Defensive Contribution - MID'!A$2:I$500,9,FALSE),'Defensive Contribution - MID'!L$2),0)</f>
        <v>0</v>
      </c>
      <c r="R545" s="22">
        <f t="shared" si="165"/>
        <v>0</v>
      </c>
      <c r="S545" s="5">
        <f t="shared" si="153"/>
        <v>0</v>
      </c>
      <c r="T545" s="20">
        <f t="shared" si="154"/>
        <v>0</v>
      </c>
      <c r="U545" s="3">
        <f>VLOOKUP($C545,'Team Fixtures'!$A$2:$Q$21,2,FALSE)</f>
        <v>1.8674136321195144E-2</v>
      </c>
      <c r="V545" s="3">
        <f>VLOOKUP($C545,'Team Fixtures'!$A$2:$Q$21,4,FALSE)</f>
        <v>1.4214641080312722E-2</v>
      </c>
      <c r="W545" s="3">
        <f>VLOOKUP($C545,'Team Fixtures'!$A$2:$Q$21,5,FALSE)</f>
        <v>4.4594952408824225E-3</v>
      </c>
      <c r="X545" s="3" t="str">
        <f>VLOOKUP($C545,'Team Fixtures'!$A$2:$Q$21,6,FALSE)</f>
        <v>A</v>
      </c>
      <c r="Y545" s="25">
        <f t="shared" si="155"/>
        <v>0</v>
      </c>
      <c r="Z545" s="3">
        <f>VLOOKUP($C545,'Team Fixtures'!$A$2:$Q$21,2,FALSE)</f>
        <v>1.8674136321195144E-2</v>
      </c>
      <c r="AA545" s="3">
        <f>VLOOKUP($C545,'Team Fixtures'!$A$2:$Q$21,8,FALSE)</f>
        <v>5.6022408963585429E-2</v>
      </c>
      <c r="AB545" s="3">
        <f>VLOOKUP($C545,'Team Fixtures'!$A$2:$Q$21,9,FALSE)</f>
        <v>-3.7348272642390282E-2</v>
      </c>
      <c r="AC545" s="3" t="str">
        <f>VLOOKUP($C545,'Team Fixtures'!$A$2:$Q$21,10,FALSE)</f>
        <v>H</v>
      </c>
      <c r="AD545" s="22">
        <f t="shared" si="166"/>
        <v>0</v>
      </c>
      <c r="AE545" s="5">
        <f t="shared" si="156"/>
        <v>0</v>
      </c>
      <c r="AF545" s="20">
        <f t="shared" si="157"/>
        <v>0</v>
      </c>
      <c r="AG545" s="3">
        <f>VLOOKUP($C545,'Team Fixtures'!$A$2:$Q$21,2,FALSE)</f>
        <v>1.8674136321195144E-2</v>
      </c>
      <c r="AH545" s="3">
        <f>VLOOKUP($C545,'Team Fixtures'!$A$2:$Q$21,12,FALSE)</f>
        <v>0.10582010582010581</v>
      </c>
      <c r="AI545" s="3">
        <f>VLOOKUP($C545,'Team Fixtures'!$A$2:$Q$21,13,FALSE)</f>
        <v>-8.7145969498910666E-2</v>
      </c>
      <c r="AJ545" s="3" t="str">
        <f>VLOOKUP($C545,'Team Fixtures'!$A$2:$Q$21,14,FALSE)</f>
        <v>H</v>
      </c>
      <c r="AK545" s="22">
        <f t="shared" si="167"/>
        <v>0</v>
      </c>
      <c r="AL545" s="5">
        <f t="shared" si="158"/>
        <v>0</v>
      </c>
      <c r="AM545" s="20">
        <f t="shared" si="159"/>
        <v>0</v>
      </c>
      <c r="AN545" s="3">
        <f>VLOOKUP($C545,'Team Fixtures'!$A$2:$Q$21,2,FALSE)</f>
        <v>1.8674136321195144E-2</v>
      </c>
      <c r="AO545" s="3">
        <f>VLOOKUP($C545,'Team Fixtures'!$A$2:$Q$21,16,FALSE)</f>
        <v>0.42328042328042326</v>
      </c>
      <c r="AP545" s="3">
        <f>VLOOKUP($C545,'Team Fixtures'!$A$2:$Q$21,17,FALSE)</f>
        <v>-0.40460628695922812</v>
      </c>
      <c r="AQ545" s="3" t="str">
        <f>VLOOKUP($C545,'Team Fixtures'!$A$2:$V$21,18,FALSE)</f>
        <v>H</v>
      </c>
      <c r="AR545" s="22">
        <f t="shared" si="168"/>
        <v>0</v>
      </c>
      <c r="AS545" s="5">
        <f t="shared" si="160"/>
        <v>0</v>
      </c>
      <c r="AT545" s="20">
        <f t="shared" si="161"/>
        <v>0</v>
      </c>
      <c r="AU545" s="3">
        <f>VLOOKUP($C545,'Team Fixtures'!$A$2:$Q$21,2,FALSE)</f>
        <v>1.8674136321195144E-2</v>
      </c>
      <c r="AV545" s="3">
        <f>VLOOKUP($C545,'Team Fixtures'!$A$2:$V$21,20,FALSE)</f>
        <v>0.10582010582010581</v>
      </c>
      <c r="AW545" s="3">
        <f>VLOOKUP($C545,'Team Fixtures'!$A$2:$V$21,21,FALSE)</f>
        <v>-8.7145969498910666E-2</v>
      </c>
      <c r="AX545" s="3" t="str">
        <f>VLOOKUP($C545,'Team Fixtures'!$A$2:$V$21,22,FALSE)</f>
        <v>A</v>
      </c>
      <c r="AY545" s="22">
        <f t="shared" si="169"/>
        <v>0</v>
      </c>
      <c r="AZ545" s="5">
        <f t="shared" si="170"/>
        <v>0</v>
      </c>
      <c r="BA545" s="20">
        <f t="shared" si="162"/>
        <v>0</v>
      </c>
      <c r="BB545" s="15">
        <f t="shared" si="163"/>
        <v>0</v>
      </c>
    </row>
    <row r="546" spans="1:54" x14ac:dyDescent="0.25">
      <c r="A546" t="str">
        <f>'Players Full'!CU546</f>
        <v>Zak Johnson</v>
      </c>
      <c r="B546" t="str">
        <f>VLOOKUP(_xlfn.CONCAT('Players Full'!AK546,'Players Full'!BV546),'Players Summarised'!$A$1:$T$1000,20,0)</f>
        <v>DEF</v>
      </c>
      <c r="C546" t="str">
        <f>VLOOKUP('Players Full'!CF546,Teams!$A$1:$G$21,6,0)</f>
        <v>Sunderland</v>
      </c>
      <c r="D546">
        <f>'Players Full'!BD546/10</f>
        <v>4</v>
      </c>
      <c r="E546" s="10">
        <f>IFERROR(VLOOKUP($A546,'Starting Lineups'!$A$2:$C$510,3,FALSE),0)</f>
        <v>0</v>
      </c>
      <c r="F546" s="5" t="e">
        <f>VLOOKUP(A546,'Score &amp; Assist'!$A$1:$G$2000,6,0)</f>
        <v>#N/A</v>
      </c>
      <c r="G546" s="5" t="e">
        <f t="shared" si="152"/>
        <v>#N/A</v>
      </c>
      <c r="H546" s="5" t="e">
        <f t="shared" si="164"/>
        <v>#N/A</v>
      </c>
      <c r="I546" s="5" t="e">
        <f>VLOOKUP(A546,'Score &amp; Assist'!$A$1:$G$2000,7,0)</f>
        <v>#N/A</v>
      </c>
      <c r="J546" s="5" t="e">
        <f>VLOOKUP(A546,'Yellow Card'!$C$1:$E$987,3,0)</f>
        <v>#N/A</v>
      </c>
      <c r="K546" s="5">
        <f>VLOOKUP(C546,'Team Clean Sheet'!$C$2:$F$21,4,0)</f>
        <v>0.29039301310043669</v>
      </c>
      <c r="L546" s="5">
        <f>VLOOKUP(C546,'Team Total Goals'!$D$2:$N$21,10,0)</f>
        <v>0.35467980295566504</v>
      </c>
      <c r="M546" s="5">
        <f>VLOOKUP(C546,'Team Total Goals'!$D$2:$N$21,11,0)</f>
        <v>5.0949050949050945E-2</v>
      </c>
      <c r="N546" s="5" t="e">
        <f>VLOOKUP(A546,'Goalkeeper Saves'!$D$2:$N$15,10,0)</f>
        <v>#N/A</v>
      </c>
      <c r="O546" s="5" t="e">
        <f>VLOOKUP(A546,'Goalkeeper Saves'!$D$2:$N$15,11,0)</f>
        <v>#N/A</v>
      </c>
      <c r="P546" s="5">
        <f>IF(B546="DEF",IFERROR(VLOOKUP(A546,'Defensive Contribution - DEF'!A544:H1042,8,FALSE),'Defensive Contribution - DEF'!K$2),0)</f>
        <v>0.29152339856241527</v>
      </c>
      <c r="Q546" s="5">
        <f>IF(B546="MID",IFERROR(VLOOKUP(A546,'Defensive Contribution - MID'!A$2:I$500,9,FALSE),'Defensive Contribution - MID'!L$2),0)</f>
        <v>0</v>
      </c>
      <c r="R546" s="22">
        <f t="shared" si="165"/>
        <v>0</v>
      </c>
      <c r="S546" s="5">
        <f t="shared" si="153"/>
        <v>0</v>
      </c>
      <c r="T546" s="20">
        <f t="shared" si="154"/>
        <v>0</v>
      </c>
      <c r="U546" s="3">
        <f>VLOOKUP($C546,'Team Fixtures'!$A$2:$Q$21,2,FALSE)</f>
        <v>1.8674136321195144E-2</v>
      </c>
      <c r="V546" s="3">
        <f>VLOOKUP($C546,'Team Fixtures'!$A$2:$Q$21,4,FALSE)</f>
        <v>1.4214641080312722E-2</v>
      </c>
      <c r="W546" s="3">
        <f>VLOOKUP($C546,'Team Fixtures'!$A$2:$Q$21,5,FALSE)</f>
        <v>4.4594952408824225E-3</v>
      </c>
      <c r="X546" s="3" t="str">
        <f>VLOOKUP($C546,'Team Fixtures'!$A$2:$Q$21,6,FALSE)</f>
        <v>A</v>
      </c>
      <c r="Y546" s="25">
        <f t="shared" si="155"/>
        <v>0</v>
      </c>
      <c r="Z546" s="3">
        <f>VLOOKUP($C546,'Team Fixtures'!$A$2:$Q$21,2,FALSE)</f>
        <v>1.8674136321195144E-2</v>
      </c>
      <c r="AA546" s="3">
        <f>VLOOKUP($C546,'Team Fixtures'!$A$2:$Q$21,8,FALSE)</f>
        <v>5.6022408963585429E-2</v>
      </c>
      <c r="AB546" s="3">
        <f>VLOOKUP($C546,'Team Fixtures'!$A$2:$Q$21,9,FALSE)</f>
        <v>-3.7348272642390282E-2</v>
      </c>
      <c r="AC546" s="3" t="str">
        <f>VLOOKUP($C546,'Team Fixtures'!$A$2:$Q$21,10,FALSE)</f>
        <v>H</v>
      </c>
      <c r="AD546" s="22">
        <f t="shared" si="166"/>
        <v>0</v>
      </c>
      <c r="AE546" s="5">
        <f t="shared" si="156"/>
        <v>0</v>
      </c>
      <c r="AF546" s="20">
        <f t="shared" si="157"/>
        <v>0</v>
      </c>
      <c r="AG546" s="3">
        <f>VLOOKUP($C546,'Team Fixtures'!$A$2:$Q$21,2,FALSE)</f>
        <v>1.8674136321195144E-2</v>
      </c>
      <c r="AH546" s="3">
        <f>VLOOKUP($C546,'Team Fixtures'!$A$2:$Q$21,12,FALSE)</f>
        <v>0.10582010582010581</v>
      </c>
      <c r="AI546" s="3">
        <f>VLOOKUP($C546,'Team Fixtures'!$A$2:$Q$21,13,FALSE)</f>
        <v>-8.7145969498910666E-2</v>
      </c>
      <c r="AJ546" s="3" t="str">
        <f>VLOOKUP($C546,'Team Fixtures'!$A$2:$Q$21,14,FALSE)</f>
        <v>H</v>
      </c>
      <c r="AK546" s="22">
        <f t="shared" si="167"/>
        <v>0</v>
      </c>
      <c r="AL546" s="5">
        <f t="shared" si="158"/>
        <v>0</v>
      </c>
      <c r="AM546" s="20">
        <f t="shared" si="159"/>
        <v>0</v>
      </c>
      <c r="AN546" s="3">
        <f>VLOOKUP($C546,'Team Fixtures'!$A$2:$Q$21,2,FALSE)</f>
        <v>1.8674136321195144E-2</v>
      </c>
      <c r="AO546" s="3">
        <f>VLOOKUP($C546,'Team Fixtures'!$A$2:$Q$21,16,FALSE)</f>
        <v>0.42328042328042326</v>
      </c>
      <c r="AP546" s="3">
        <f>VLOOKUP($C546,'Team Fixtures'!$A$2:$Q$21,17,FALSE)</f>
        <v>-0.40460628695922812</v>
      </c>
      <c r="AQ546" s="3" t="str">
        <f>VLOOKUP($C546,'Team Fixtures'!$A$2:$V$21,18,FALSE)</f>
        <v>H</v>
      </c>
      <c r="AR546" s="22">
        <f t="shared" si="168"/>
        <v>0</v>
      </c>
      <c r="AS546" s="5">
        <f t="shared" si="160"/>
        <v>0</v>
      </c>
      <c r="AT546" s="20">
        <f t="shared" si="161"/>
        <v>0</v>
      </c>
      <c r="AU546" s="3">
        <f>VLOOKUP($C546,'Team Fixtures'!$A$2:$Q$21,2,FALSE)</f>
        <v>1.8674136321195144E-2</v>
      </c>
      <c r="AV546" s="3">
        <f>VLOOKUP($C546,'Team Fixtures'!$A$2:$V$21,20,FALSE)</f>
        <v>0.10582010582010581</v>
      </c>
      <c r="AW546" s="3">
        <f>VLOOKUP($C546,'Team Fixtures'!$A$2:$V$21,21,FALSE)</f>
        <v>-8.7145969498910666E-2</v>
      </c>
      <c r="AX546" s="3" t="str">
        <f>VLOOKUP($C546,'Team Fixtures'!$A$2:$V$21,22,FALSE)</f>
        <v>A</v>
      </c>
      <c r="AY546" s="22">
        <f t="shared" si="169"/>
        <v>0</v>
      </c>
      <c r="AZ546" s="5">
        <f t="shared" si="170"/>
        <v>0</v>
      </c>
      <c r="BA546" s="20">
        <f t="shared" si="162"/>
        <v>0</v>
      </c>
      <c r="BB546" s="15">
        <f t="shared" si="163"/>
        <v>0</v>
      </c>
    </row>
    <row r="547" spans="1:54" x14ac:dyDescent="0.25">
      <c r="A547" t="str">
        <f>'Players Full'!CU547</f>
        <v>Luke O'Nien</v>
      </c>
      <c r="B547" t="str">
        <f>VLOOKUP(_xlfn.CONCAT('Players Full'!AK547,'Players Full'!BV547),'Players Summarised'!$A$1:$T$1000,20,0)</f>
        <v>DEF</v>
      </c>
      <c r="C547" t="str">
        <f>VLOOKUP('Players Full'!CF547,Teams!$A$1:$G$21,6,0)</f>
        <v>Sunderland</v>
      </c>
      <c r="D547">
        <f>'Players Full'!BD547/10</f>
        <v>4</v>
      </c>
      <c r="E547" s="10">
        <f>IFERROR(VLOOKUP($A547,'Starting Lineups'!$A$2:$C$510,3,FALSE),0)</f>
        <v>0</v>
      </c>
      <c r="F547" s="5">
        <f>VLOOKUP(A547,'Score &amp; Assist'!$A$1:$G$2000,6,0)</f>
        <v>6.3492063492063489E-2</v>
      </c>
      <c r="G547" s="5">
        <f t="shared" si="152"/>
        <v>0.01</v>
      </c>
      <c r="H547" s="5">
        <f t="shared" si="164"/>
        <v>0</v>
      </c>
      <c r="I547" s="5">
        <f>VLOOKUP(A547,'Score &amp; Assist'!$A$1:$G$2000,7,0)</f>
        <v>4.1407867494824016E-2</v>
      </c>
      <c r="J547" s="5">
        <f>VLOOKUP(A547,'Yellow Card'!$C$1:$E$987,3,0)</f>
        <v>0.29304029304029305</v>
      </c>
      <c r="K547" s="5">
        <f>VLOOKUP(C547,'Team Clean Sheet'!$C$2:$F$21,4,0)</f>
        <v>0.29039301310043669</v>
      </c>
      <c r="L547" s="5">
        <f>VLOOKUP(C547,'Team Total Goals'!$D$2:$N$21,10,0)</f>
        <v>0.35467980295566504</v>
      </c>
      <c r="M547" s="5">
        <f>VLOOKUP(C547,'Team Total Goals'!$D$2:$N$21,11,0)</f>
        <v>5.0949050949050945E-2</v>
      </c>
      <c r="N547" s="5" t="e">
        <f>VLOOKUP(A547,'Goalkeeper Saves'!$D$2:$N$15,10,0)</f>
        <v>#N/A</v>
      </c>
      <c r="O547" s="5" t="e">
        <f>VLOOKUP(A547,'Goalkeeper Saves'!$D$2:$N$15,11,0)</f>
        <v>#N/A</v>
      </c>
      <c r="P547" s="5">
        <f>IF(B547="DEF",IFERROR(VLOOKUP(A547,'Defensive Contribution - DEF'!A545:H1043,8,FALSE),'Defensive Contribution - DEF'!K$2),0)</f>
        <v>0.29152339856241527</v>
      </c>
      <c r="Q547" s="5">
        <f>IF(B547="MID",IFERROR(VLOOKUP(A547,'Defensive Contribution - MID'!A$2:I$500,9,FALSE),'Defensive Contribution - MID'!L$2),0)</f>
        <v>0</v>
      </c>
      <c r="R547" s="22">
        <f t="shared" si="165"/>
        <v>0</v>
      </c>
      <c r="S547" s="5">
        <f t="shared" si="153"/>
        <v>0</v>
      </c>
      <c r="T547" s="20">
        <f t="shared" si="154"/>
        <v>0</v>
      </c>
      <c r="U547" s="3">
        <f>VLOOKUP($C547,'Team Fixtures'!$A$2:$Q$21,2,FALSE)</f>
        <v>1.8674136321195144E-2</v>
      </c>
      <c r="V547" s="3">
        <f>VLOOKUP($C547,'Team Fixtures'!$A$2:$Q$21,4,FALSE)</f>
        <v>1.4214641080312722E-2</v>
      </c>
      <c r="W547" s="3">
        <f>VLOOKUP($C547,'Team Fixtures'!$A$2:$Q$21,5,FALSE)</f>
        <v>4.4594952408824225E-3</v>
      </c>
      <c r="X547" s="3" t="str">
        <f>VLOOKUP($C547,'Team Fixtures'!$A$2:$Q$21,6,FALSE)</f>
        <v>A</v>
      </c>
      <c r="Y547" s="25">
        <f t="shared" si="155"/>
        <v>0</v>
      </c>
      <c r="Z547" s="3">
        <f>VLOOKUP($C547,'Team Fixtures'!$A$2:$Q$21,2,FALSE)</f>
        <v>1.8674136321195144E-2</v>
      </c>
      <c r="AA547" s="3">
        <f>VLOOKUP($C547,'Team Fixtures'!$A$2:$Q$21,8,FALSE)</f>
        <v>5.6022408963585429E-2</v>
      </c>
      <c r="AB547" s="3">
        <f>VLOOKUP($C547,'Team Fixtures'!$A$2:$Q$21,9,FALSE)</f>
        <v>-3.7348272642390282E-2</v>
      </c>
      <c r="AC547" s="3" t="str">
        <f>VLOOKUP($C547,'Team Fixtures'!$A$2:$Q$21,10,FALSE)</f>
        <v>H</v>
      </c>
      <c r="AD547" s="22">
        <f t="shared" si="166"/>
        <v>0</v>
      </c>
      <c r="AE547" s="5">
        <f t="shared" si="156"/>
        <v>0</v>
      </c>
      <c r="AF547" s="20">
        <f t="shared" si="157"/>
        <v>0</v>
      </c>
      <c r="AG547" s="3">
        <f>VLOOKUP($C547,'Team Fixtures'!$A$2:$Q$21,2,FALSE)</f>
        <v>1.8674136321195144E-2</v>
      </c>
      <c r="AH547" s="3">
        <f>VLOOKUP($C547,'Team Fixtures'!$A$2:$Q$21,12,FALSE)</f>
        <v>0.10582010582010581</v>
      </c>
      <c r="AI547" s="3">
        <f>VLOOKUP($C547,'Team Fixtures'!$A$2:$Q$21,13,FALSE)</f>
        <v>-8.7145969498910666E-2</v>
      </c>
      <c r="AJ547" s="3" t="str">
        <f>VLOOKUP($C547,'Team Fixtures'!$A$2:$Q$21,14,FALSE)</f>
        <v>H</v>
      </c>
      <c r="AK547" s="22">
        <f t="shared" si="167"/>
        <v>0</v>
      </c>
      <c r="AL547" s="5">
        <f t="shared" si="158"/>
        <v>0</v>
      </c>
      <c r="AM547" s="20">
        <f t="shared" si="159"/>
        <v>0</v>
      </c>
      <c r="AN547" s="3">
        <f>VLOOKUP($C547,'Team Fixtures'!$A$2:$Q$21,2,FALSE)</f>
        <v>1.8674136321195144E-2</v>
      </c>
      <c r="AO547" s="3">
        <f>VLOOKUP($C547,'Team Fixtures'!$A$2:$Q$21,16,FALSE)</f>
        <v>0.42328042328042326</v>
      </c>
      <c r="AP547" s="3">
        <f>VLOOKUP($C547,'Team Fixtures'!$A$2:$Q$21,17,FALSE)</f>
        <v>-0.40460628695922812</v>
      </c>
      <c r="AQ547" s="3" t="str">
        <f>VLOOKUP($C547,'Team Fixtures'!$A$2:$V$21,18,FALSE)</f>
        <v>H</v>
      </c>
      <c r="AR547" s="22">
        <f t="shared" si="168"/>
        <v>0</v>
      </c>
      <c r="AS547" s="5">
        <f t="shared" si="160"/>
        <v>0</v>
      </c>
      <c r="AT547" s="20">
        <f t="shared" si="161"/>
        <v>0</v>
      </c>
      <c r="AU547" s="3">
        <f>VLOOKUP($C547,'Team Fixtures'!$A$2:$Q$21,2,FALSE)</f>
        <v>1.8674136321195144E-2</v>
      </c>
      <c r="AV547" s="3">
        <f>VLOOKUP($C547,'Team Fixtures'!$A$2:$V$21,20,FALSE)</f>
        <v>0.10582010582010581</v>
      </c>
      <c r="AW547" s="3">
        <f>VLOOKUP($C547,'Team Fixtures'!$A$2:$V$21,21,FALSE)</f>
        <v>-8.7145969498910666E-2</v>
      </c>
      <c r="AX547" s="3" t="str">
        <f>VLOOKUP($C547,'Team Fixtures'!$A$2:$V$21,22,FALSE)</f>
        <v>A</v>
      </c>
      <c r="AY547" s="22">
        <f t="shared" si="169"/>
        <v>0</v>
      </c>
      <c r="AZ547" s="5">
        <f t="shared" si="170"/>
        <v>0</v>
      </c>
      <c r="BA547" s="20">
        <f t="shared" si="162"/>
        <v>0</v>
      </c>
      <c r="BB547" s="15">
        <f t="shared" si="163"/>
        <v>0</v>
      </c>
    </row>
    <row r="548" spans="1:54" x14ac:dyDescent="0.25">
      <c r="A548" t="str">
        <f>'Players Full'!CU548</f>
        <v>TimothÃ©e PembÃ©lÃ©</v>
      </c>
      <c r="B548" t="str">
        <f>VLOOKUP(_xlfn.CONCAT('Players Full'!AK548,'Players Full'!BV548),'Players Summarised'!$A$1:$T$1000,20,0)</f>
        <v>DEF</v>
      </c>
      <c r="C548" t="str">
        <f>VLOOKUP('Players Full'!CF548,Teams!$A$1:$G$21,6,0)</f>
        <v>Sunderland</v>
      </c>
      <c r="D548">
        <f>'Players Full'!BD548/10</f>
        <v>4</v>
      </c>
      <c r="E548" s="10">
        <f>IFERROR(VLOOKUP($A548,'Starting Lineups'!$A$2:$C$510,3,FALSE),0)</f>
        <v>0</v>
      </c>
      <c r="F548" s="5" t="e">
        <f>VLOOKUP(A548,'Score &amp; Assist'!$A$1:$G$2000,6,0)</f>
        <v>#N/A</v>
      </c>
      <c r="G548" s="5" t="e">
        <f t="shared" si="152"/>
        <v>#N/A</v>
      </c>
      <c r="H548" s="5" t="e">
        <f t="shared" si="164"/>
        <v>#N/A</v>
      </c>
      <c r="I548" s="5" t="e">
        <f>VLOOKUP(A548,'Score &amp; Assist'!$A$1:$G$2000,7,0)</f>
        <v>#N/A</v>
      </c>
      <c r="J548" s="5" t="e">
        <f>VLOOKUP(A548,'Yellow Card'!$C$1:$E$987,3,0)</f>
        <v>#N/A</v>
      </c>
      <c r="K548" s="5">
        <f>VLOOKUP(C548,'Team Clean Sheet'!$C$2:$F$21,4,0)</f>
        <v>0.29039301310043669</v>
      </c>
      <c r="L548" s="5">
        <f>VLOOKUP(C548,'Team Total Goals'!$D$2:$N$21,10,0)</f>
        <v>0.35467980295566504</v>
      </c>
      <c r="M548" s="5">
        <f>VLOOKUP(C548,'Team Total Goals'!$D$2:$N$21,11,0)</f>
        <v>5.0949050949050945E-2</v>
      </c>
      <c r="N548" s="5" t="e">
        <f>VLOOKUP(A548,'Goalkeeper Saves'!$D$2:$N$15,10,0)</f>
        <v>#N/A</v>
      </c>
      <c r="O548" s="5" t="e">
        <f>VLOOKUP(A548,'Goalkeeper Saves'!$D$2:$N$15,11,0)</f>
        <v>#N/A</v>
      </c>
      <c r="P548" s="5">
        <f>IF(B548="DEF",IFERROR(VLOOKUP(A548,'Defensive Contribution - DEF'!A546:H1044,8,FALSE),'Defensive Contribution - DEF'!K$2),0)</f>
        <v>0.29152339856241527</v>
      </c>
      <c r="Q548" s="5">
        <f>IF(B548="MID",IFERROR(VLOOKUP(A548,'Defensive Contribution - MID'!A$2:I$500,9,FALSE),'Defensive Contribution - MID'!L$2),0)</f>
        <v>0</v>
      </c>
      <c r="R548" s="22">
        <f t="shared" si="165"/>
        <v>0</v>
      </c>
      <c r="S548" s="5">
        <f t="shared" si="153"/>
        <v>0</v>
      </c>
      <c r="T548" s="20">
        <f t="shared" si="154"/>
        <v>0</v>
      </c>
      <c r="U548" s="3">
        <f>VLOOKUP($C548,'Team Fixtures'!$A$2:$Q$21,2,FALSE)</f>
        <v>1.8674136321195144E-2</v>
      </c>
      <c r="V548" s="3">
        <f>VLOOKUP($C548,'Team Fixtures'!$A$2:$Q$21,4,FALSE)</f>
        <v>1.4214641080312722E-2</v>
      </c>
      <c r="W548" s="3">
        <f>VLOOKUP($C548,'Team Fixtures'!$A$2:$Q$21,5,FALSE)</f>
        <v>4.4594952408824225E-3</v>
      </c>
      <c r="X548" s="3" t="str">
        <f>VLOOKUP($C548,'Team Fixtures'!$A$2:$Q$21,6,FALSE)</f>
        <v>A</v>
      </c>
      <c r="Y548" s="25">
        <f t="shared" si="155"/>
        <v>0</v>
      </c>
      <c r="Z548" s="3">
        <f>VLOOKUP($C548,'Team Fixtures'!$A$2:$Q$21,2,FALSE)</f>
        <v>1.8674136321195144E-2</v>
      </c>
      <c r="AA548" s="3">
        <f>VLOOKUP($C548,'Team Fixtures'!$A$2:$Q$21,8,FALSE)</f>
        <v>5.6022408963585429E-2</v>
      </c>
      <c r="AB548" s="3">
        <f>VLOOKUP($C548,'Team Fixtures'!$A$2:$Q$21,9,FALSE)</f>
        <v>-3.7348272642390282E-2</v>
      </c>
      <c r="AC548" s="3" t="str">
        <f>VLOOKUP($C548,'Team Fixtures'!$A$2:$Q$21,10,FALSE)</f>
        <v>H</v>
      </c>
      <c r="AD548" s="22">
        <f t="shared" si="166"/>
        <v>0</v>
      </c>
      <c r="AE548" s="5">
        <f t="shared" si="156"/>
        <v>0</v>
      </c>
      <c r="AF548" s="20">
        <f t="shared" si="157"/>
        <v>0</v>
      </c>
      <c r="AG548" s="3">
        <f>VLOOKUP($C548,'Team Fixtures'!$A$2:$Q$21,2,FALSE)</f>
        <v>1.8674136321195144E-2</v>
      </c>
      <c r="AH548" s="3">
        <f>VLOOKUP($C548,'Team Fixtures'!$A$2:$Q$21,12,FALSE)</f>
        <v>0.10582010582010581</v>
      </c>
      <c r="AI548" s="3">
        <f>VLOOKUP($C548,'Team Fixtures'!$A$2:$Q$21,13,FALSE)</f>
        <v>-8.7145969498910666E-2</v>
      </c>
      <c r="AJ548" s="3" t="str">
        <f>VLOOKUP($C548,'Team Fixtures'!$A$2:$Q$21,14,FALSE)</f>
        <v>H</v>
      </c>
      <c r="AK548" s="22">
        <f t="shared" si="167"/>
        <v>0</v>
      </c>
      <c r="AL548" s="5">
        <f t="shared" si="158"/>
        <v>0</v>
      </c>
      <c r="AM548" s="20">
        <f t="shared" si="159"/>
        <v>0</v>
      </c>
      <c r="AN548" s="3">
        <f>VLOOKUP($C548,'Team Fixtures'!$A$2:$Q$21,2,FALSE)</f>
        <v>1.8674136321195144E-2</v>
      </c>
      <c r="AO548" s="3">
        <f>VLOOKUP($C548,'Team Fixtures'!$A$2:$Q$21,16,FALSE)</f>
        <v>0.42328042328042326</v>
      </c>
      <c r="AP548" s="3">
        <f>VLOOKUP($C548,'Team Fixtures'!$A$2:$Q$21,17,FALSE)</f>
        <v>-0.40460628695922812</v>
      </c>
      <c r="AQ548" s="3" t="str">
        <f>VLOOKUP($C548,'Team Fixtures'!$A$2:$V$21,18,FALSE)</f>
        <v>H</v>
      </c>
      <c r="AR548" s="22">
        <f t="shared" si="168"/>
        <v>0</v>
      </c>
      <c r="AS548" s="5">
        <f t="shared" si="160"/>
        <v>0</v>
      </c>
      <c r="AT548" s="20">
        <f t="shared" si="161"/>
        <v>0</v>
      </c>
      <c r="AU548" s="3">
        <f>VLOOKUP($C548,'Team Fixtures'!$A$2:$Q$21,2,FALSE)</f>
        <v>1.8674136321195144E-2</v>
      </c>
      <c r="AV548" s="3">
        <f>VLOOKUP($C548,'Team Fixtures'!$A$2:$V$21,20,FALSE)</f>
        <v>0.10582010582010581</v>
      </c>
      <c r="AW548" s="3">
        <f>VLOOKUP($C548,'Team Fixtures'!$A$2:$V$21,21,FALSE)</f>
        <v>-8.7145969498910666E-2</v>
      </c>
      <c r="AX548" s="3" t="str">
        <f>VLOOKUP($C548,'Team Fixtures'!$A$2:$V$21,22,FALSE)</f>
        <v>A</v>
      </c>
      <c r="AY548" s="22">
        <f t="shared" si="169"/>
        <v>0</v>
      </c>
      <c r="AZ548" s="5">
        <f t="shared" si="170"/>
        <v>0</v>
      </c>
      <c r="BA548" s="20">
        <f t="shared" si="162"/>
        <v>0</v>
      </c>
      <c r="BB548" s="15">
        <f t="shared" si="163"/>
        <v>0</v>
      </c>
    </row>
    <row r="549" spans="1:54" x14ac:dyDescent="0.25">
      <c r="A549" t="str">
        <f>'Players Full'!CU549</f>
        <v>Reinildo Mandava</v>
      </c>
      <c r="B549" t="str">
        <f>VLOOKUP(_xlfn.CONCAT('Players Full'!AK549,'Players Full'!BV549),'Players Summarised'!$A$1:$T$1000,20,0)</f>
        <v>DEF</v>
      </c>
      <c r="C549" t="str">
        <f>VLOOKUP('Players Full'!CF549,Teams!$A$1:$G$21,6,0)</f>
        <v>Sunderland</v>
      </c>
      <c r="D549">
        <f>'Players Full'!BD549/10</f>
        <v>4</v>
      </c>
      <c r="E549" s="10">
        <f>IFERROR(VLOOKUP($A549,'Starting Lineups'!$A$2:$C$510,3,FALSE),0)</f>
        <v>1</v>
      </c>
      <c r="F549" s="5">
        <f>VLOOKUP(A549,'Score &amp; Assist'!$A$1:$G$2000,6,0)</f>
        <v>5.6022408963585429E-2</v>
      </c>
      <c r="G549" s="5">
        <f t="shared" si="152"/>
        <v>0.01</v>
      </c>
      <c r="H549" s="5">
        <f t="shared" si="164"/>
        <v>0</v>
      </c>
      <c r="I549" s="5">
        <f>VLOOKUP(A549,'Score &amp; Assist'!$A$1:$G$2000,7,0)</f>
        <v>3.6630036630036632E-2</v>
      </c>
      <c r="J549" s="5">
        <f>VLOOKUP(A549,'Yellow Card'!$C$1:$E$987,3,0)</f>
        <v>0.25396825396825395</v>
      </c>
      <c r="K549" s="5">
        <f>VLOOKUP(C549,'Team Clean Sheet'!$C$2:$F$21,4,0)</f>
        <v>0.29039301310043669</v>
      </c>
      <c r="L549" s="5">
        <f>VLOOKUP(C549,'Team Total Goals'!$D$2:$N$21,10,0)</f>
        <v>0.35467980295566504</v>
      </c>
      <c r="M549" s="5">
        <f>VLOOKUP(C549,'Team Total Goals'!$D$2:$N$21,11,0)</f>
        <v>5.0949050949050945E-2</v>
      </c>
      <c r="N549" s="5" t="e">
        <f>VLOOKUP(A549,'Goalkeeper Saves'!$D$2:$N$15,10,0)</f>
        <v>#N/A</v>
      </c>
      <c r="O549" s="5" t="e">
        <f>VLOOKUP(A549,'Goalkeeper Saves'!$D$2:$N$15,11,0)</f>
        <v>#N/A</v>
      </c>
      <c r="P549" s="5">
        <f>IF(B549="DEF",IFERROR(VLOOKUP(A549,'Defensive Contribution - DEF'!A547:H1045,8,FALSE),'Defensive Contribution - DEF'!K$2),0)</f>
        <v>0.29152339856241527</v>
      </c>
      <c r="Q549" s="5">
        <f>IF(B549="MID",IFERROR(VLOOKUP(A549,'Defensive Contribution - MID'!A$2:I$500,9,FALSE),'Defensive Contribution - MID'!L$2),0)</f>
        <v>0</v>
      </c>
      <c r="R549" s="22">
        <f t="shared" si="165"/>
        <v>3.1854174514205145</v>
      </c>
      <c r="S549" s="5">
        <f t="shared" si="153"/>
        <v>5.3888389292313349E-2</v>
      </c>
      <c r="T549" s="20">
        <f t="shared" si="154"/>
        <v>3.2931942300051413</v>
      </c>
      <c r="U549" s="3">
        <f>VLOOKUP($C549,'Team Fixtures'!$A$2:$Q$21,2,FALSE)</f>
        <v>1.8674136321195144E-2</v>
      </c>
      <c r="V549" s="3">
        <f>VLOOKUP($C549,'Team Fixtures'!$A$2:$Q$21,4,FALSE)</f>
        <v>1.4214641080312722E-2</v>
      </c>
      <c r="W549" s="3">
        <f>VLOOKUP($C549,'Team Fixtures'!$A$2:$Q$21,5,FALSE)</f>
        <v>4.4594952408824225E-3</v>
      </c>
      <c r="X549" s="3" t="str">
        <f>VLOOKUP($C549,'Team Fixtures'!$A$2:$Q$21,6,FALSE)</f>
        <v>A</v>
      </c>
      <c r="Y549" s="25">
        <f t="shared" si="155"/>
        <v>1.0886206332338704</v>
      </c>
      <c r="Z549" s="3">
        <f>VLOOKUP($C549,'Team Fixtures'!$A$2:$Q$21,2,FALSE)</f>
        <v>1.8674136321195144E-2</v>
      </c>
      <c r="AA549" s="3">
        <f>VLOOKUP($C549,'Team Fixtures'!$A$2:$Q$21,8,FALSE)</f>
        <v>5.6022408963585429E-2</v>
      </c>
      <c r="AB549" s="3">
        <f>VLOOKUP($C549,'Team Fixtures'!$A$2:$Q$21,9,FALSE)</f>
        <v>-3.7348272642390282E-2</v>
      </c>
      <c r="AC549" s="3" t="str">
        <f>VLOOKUP($C549,'Team Fixtures'!$A$2:$Q$21,10,FALSE)</f>
        <v>H</v>
      </c>
      <c r="AD549" s="22">
        <f t="shared" si="166"/>
        <v>3.6952978364259916</v>
      </c>
      <c r="AE549" s="5">
        <f t="shared" si="156"/>
        <v>6.5881795708412183E-2</v>
      </c>
      <c r="AF549" s="20">
        <f t="shared" si="157"/>
        <v>3.8270614278428159</v>
      </c>
      <c r="AG549" s="3">
        <f>VLOOKUP($C549,'Team Fixtures'!$A$2:$Q$21,2,FALSE)</f>
        <v>1.8674136321195144E-2</v>
      </c>
      <c r="AH549" s="3">
        <f>VLOOKUP($C549,'Team Fixtures'!$A$2:$Q$21,12,FALSE)</f>
        <v>0.10582010582010581</v>
      </c>
      <c r="AI549" s="3">
        <f>VLOOKUP($C549,'Team Fixtures'!$A$2:$Q$21,13,FALSE)</f>
        <v>-8.7145969498910666E-2</v>
      </c>
      <c r="AJ549" s="3" t="str">
        <f>VLOOKUP($C549,'Team Fixtures'!$A$2:$Q$21,14,FALSE)</f>
        <v>H</v>
      </c>
      <c r="AK549" s="22">
        <f t="shared" si="167"/>
        <v>3.6944846744217084</v>
      </c>
      <c r="AL549" s="5">
        <f t="shared" si="158"/>
        <v>6.5862668511747421E-2</v>
      </c>
      <c r="AM549" s="20">
        <f t="shared" si="159"/>
        <v>3.8262100114452031</v>
      </c>
      <c r="AN549" s="3">
        <f>VLOOKUP($C549,'Team Fixtures'!$A$2:$Q$21,2,FALSE)</f>
        <v>1.8674136321195144E-2</v>
      </c>
      <c r="AO549" s="3">
        <f>VLOOKUP($C549,'Team Fixtures'!$A$2:$Q$21,16,FALSE)</f>
        <v>0.42328042328042326</v>
      </c>
      <c r="AP549" s="3">
        <f>VLOOKUP($C549,'Team Fixtures'!$A$2:$Q$21,17,FALSE)</f>
        <v>-0.40460628695922812</v>
      </c>
      <c r="AQ549" s="3" t="str">
        <f>VLOOKUP($C549,'Team Fixtures'!$A$2:$V$21,18,FALSE)</f>
        <v>H</v>
      </c>
      <c r="AR549" s="22">
        <f t="shared" si="168"/>
        <v>3.6893007666444042</v>
      </c>
      <c r="AS549" s="5">
        <f t="shared" si="160"/>
        <v>6.5740732633009683E-2</v>
      </c>
      <c r="AT549" s="20">
        <f t="shared" si="161"/>
        <v>3.8207822319104237</v>
      </c>
      <c r="AU549" s="3">
        <f>VLOOKUP($C549,'Team Fixtures'!$A$2:$Q$21,2,FALSE)</f>
        <v>1.8674136321195144E-2</v>
      </c>
      <c r="AV549" s="3">
        <f>VLOOKUP($C549,'Team Fixtures'!$A$2:$V$21,20,FALSE)</f>
        <v>0.10582010582010581</v>
      </c>
      <c r="AW549" s="3">
        <f>VLOOKUP($C549,'Team Fixtures'!$A$2:$V$21,21,FALSE)</f>
        <v>-8.7145969498910666E-2</v>
      </c>
      <c r="AX549" s="3" t="str">
        <f>VLOOKUP($C549,'Team Fixtures'!$A$2:$V$21,22,FALSE)</f>
        <v>A</v>
      </c>
      <c r="AY549" s="22">
        <f t="shared" si="169"/>
        <v>3.1839215974350235</v>
      </c>
      <c r="AZ549" s="5">
        <f t="shared" si="170"/>
        <v>5.3853203814866621E-2</v>
      </c>
      <c r="BA549" s="20">
        <f t="shared" si="162"/>
        <v>3.2916280050647568</v>
      </c>
      <c r="BB549" s="15">
        <f t="shared" si="163"/>
        <v>12.642624881259813</v>
      </c>
    </row>
    <row r="550" spans="1:54" x14ac:dyDescent="0.25">
      <c r="A550" t="str">
        <f>'Players Full'!CU550</f>
        <v>Jenson Seelt</v>
      </c>
      <c r="B550" t="str">
        <f>VLOOKUP(_xlfn.CONCAT('Players Full'!AK550,'Players Full'!BV550),'Players Summarised'!$A$1:$T$1000,20,0)</f>
        <v>DEF</v>
      </c>
      <c r="C550" t="str">
        <f>VLOOKUP('Players Full'!CF550,Teams!$A$1:$G$21,6,0)</f>
        <v>Sunderland</v>
      </c>
      <c r="D550">
        <f>'Players Full'!BD550/10</f>
        <v>4</v>
      </c>
      <c r="E550" s="10">
        <f>IFERROR(VLOOKUP($A550,'Starting Lineups'!$A$2:$C$510,3,FALSE),0)</f>
        <v>1</v>
      </c>
      <c r="F550" s="5">
        <f>VLOOKUP(A550,'Score &amp; Assist'!$A$1:$G$2000,6,0)</f>
        <v>6.3492063492063489E-2</v>
      </c>
      <c r="G550" s="5">
        <f t="shared" si="152"/>
        <v>0.01</v>
      </c>
      <c r="H550" s="5">
        <f t="shared" si="164"/>
        <v>0</v>
      </c>
      <c r="I550" s="5">
        <f>VLOOKUP(A550,'Score &amp; Assist'!$A$1:$G$2000,7,0)</f>
        <v>3.6630036630036632E-2</v>
      </c>
      <c r="J550" s="5">
        <f>VLOOKUP(A550,'Yellow Card'!$C$1:$E$987,3,0)</f>
        <v>0.21994941163532386</v>
      </c>
      <c r="K550" s="5">
        <f>VLOOKUP(C550,'Team Clean Sheet'!$C$2:$F$21,4,0)</f>
        <v>0.29039301310043669</v>
      </c>
      <c r="L550" s="5">
        <f>VLOOKUP(C550,'Team Total Goals'!$D$2:$N$21,10,0)</f>
        <v>0.35467980295566504</v>
      </c>
      <c r="M550" s="5">
        <f>VLOOKUP(C550,'Team Total Goals'!$D$2:$N$21,11,0)</f>
        <v>5.0949050949050945E-2</v>
      </c>
      <c r="N550" s="5" t="e">
        <f>VLOOKUP(A550,'Goalkeeper Saves'!$D$2:$N$15,10,0)</f>
        <v>#N/A</v>
      </c>
      <c r="O550" s="5" t="e">
        <f>VLOOKUP(A550,'Goalkeeper Saves'!$D$2:$N$15,11,0)</f>
        <v>#N/A</v>
      </c>
      <c r="P550" s="5">
        <f>IF(B550="DEF",IFERROR(VLOOKUP(A550,'Defensive Contribution - DEF'!A548:H1046,8,FALSE),'Defensive Contribution - DEF'!K$2),0)</f>
        <v>0.29152339856241527</v>
      </c>
      <c r="Q550" s="5">
        <f>IF(B550="MID",IFERROR(VLOOKUP(A550,'Defensive Contribution - MID'!A$2:I$500,9,FALSE),'Defensive Contribution - MID'!L$2),0)</f>
        <v>0</v>
      </c>
      <c r="R550" s="22">
        <f t="shared" si="165"/>
        <v>3.2642542209243128</v>
      </c>
      <c r="S550" s="5">
        <f t="shared" si="153"/>
        <v>5.5742787784581693E-2</v>
      </c>
      <c r="T550" s="20">
        <f t="shared" si="154"/>
        <v>3.3757397964934763</v>
      </c>
      <c r="U550" s="3">
        <f>VLOOKUP($C550,'Team Fixtures'!$A$2:$Q$21,2,FALSE)</f>
        <v>1.8674136321195144E-2</v>
      </c>
      <c r="V550" s="3">
        <f>VLOOKUP($C550,'Team Fixtures'!$A$2:$Q$21,4,FALSE)</f>
        <v>1.4214641080312722E-2</v>
      </c>
      <c r="W550" s="3">
        <f>VLOOKUP($C550,'Team Fixtures'!$A$2:$Q$21,5,FALSE)</f>
        <v>4.4594952408824225E-3</v>
      </c>
      <c r="X550" s="3" t="str">
        <f>VLOOKUP($C550,'Team Fixtures'!$A$2:$Q$21,6,FALSE)</f>
        <v>A</v>
      </c>
      <c r="Y550" s="25">
        <f t="shared" si="155"/>
        <v>1.1155632036342005</v>
      </c>
      <c r="Z550" s="3">
        <f>VLOOKUP($C550,'Team Fixtures'!$A$2:$Q$21,2,FALSE)</f>
        <v>1.8674136321195144E-2</v>
      </c>
      <c r="AA550" s="3">
        <f>VLOOKUP($C550,'Team Fixtures'!$A$2:$Q$21,8,FALSE)</f>
        <v>5.6022408963585429E-2</v>
      </c>
      <c r="AB550" s="3">
        <f>VLOOKUP($C550,'Team Fixtures'!$A$2:$Q$21,9,FALSE)</f>
        <v>-3.7348272642390282E-2</v>
      </c>
      <c r="AC550" s="3" t="str">
        <f>VLOOKUP($C550,'Team Fixtures'!$A$2:$Q$21,10,FALSE)</f>
        <v>H</v>
      </c>
      <c r="AD550" s="22">
        <f t="shared" si="166"/>
        <v>3.7867537753166021</v>
      </c>
      <c r="AE550" s="5">
        <f t="shared" si="156"/>
        <v>6.8033022302997112E-2</v>
      </c>
      <c r="AF550" s="20">
        <f t="shared" si="157"/>
        <v>3.9228198199225961</v>
      </c>
      <c r="AG550" s="3">
        <f>VLOOKUP($C550,'Team Fixtures'!$A$2:$Q$21,2,FALSE)</f>
        <v>1.8674136321195144E-2</v>
      </c>
      <c r="AH550" s="3">
        <f>VLOOKUP($C550,'Team Fixtures'!$A$2:$Q$21,12,FALSE)</f>
        <v>0.10582010582010581</v>
      </c>
      <c r="AI550" s="3">
        <f>VLOOKUP($C550,'Team Fixtures'!$A$2:$Q$21,13,FALSE)</f>
        <v>-8.7145969498910666E-2</v>
      </c>
      <c r="AJ550" s="3" t="str">
        <f>VLOOKUP($C550,'Team Fixtures'!$A$2:$Q$21,14,FALSE)</f>
        <v>H</v>
      </c>
      <c r="AK550" s="22">
        <f t="shared" si="167"/>
        <v>3.7859204881430193</v>
      </c>
      <c r="AL550" s="5">
        <f t="shared" si="158"/>
        <v>6.8013421722100106E-2</v>
      </c>
      <c r="AM550" s="20">
        <f t="shared" si="159"/>
        <v>3.9219473315872193</v>
      </c>
      <c r="AN550" s="3">
        <f>VLOOKUP($C550,'Team Fixtures'!$A$2:$Q$21,2,FALSE)</f>
        <v>1.8674136321195144E-2</v>
      </c>
      <c r="AO550" s="3">
        <f>VLOOKUP($C550,'Team Fixtures'!$A$2:$Q$21,16,FALSE)</f>
        <v>0.42328042328042326</v>
      </c>
      <c r="AP550" s="3">
        <f>VLOOKUP($C550,'Team Fixtures'!$A$2:$Q$21,17,FALSE)</f>
        <v>-0.40460628695922812</v>
      </c>
      <c r="AQ550" s="3" t="str">
        <f>VLOOKUP($C550,'Team Fixtures'!$A$2:$V$21,18,FALSE)</f>
        <v>H</v>
      </c>
      <c r="AR550" s="22">
        <f t="shared" si="168"/>
        <v>3.780608282411428</v>
      </c>
      <c r="AS550" s="5">
        <f t="shared" si="160"/>
        <v>6.7888468018881612E-2</v>
      </c>
      <c r="AT550" s="20">
        <f t="shared" si="161"/>
        <v>3.9163852184491912</v>
      </c>
      <c r="AU550" s="3">
        <f>VLOOKUP($C550,'Team Fixtures'!$A$2:$Q$21,2,FALSE)</f>
        <v>1.8674136321195144E-2</v>
      </c>
      <c r="AV550" s="3">
        <f>VLOOKUP($C550,'Team Fixtures'!$A$2:$V$21,20,FALSE)</f>
        <v>0.10582010582010581</v>
      </c>
      <c r="AW550" s="3">
        <f>VLOOKUP($C550,'Team Fixtures'!$A$2:$V$21,21,FALSE)</f>
        <v>-8.7145969498910666E-2</v>
      </c>
      <c r="AX550" s="3" t="str">
        <f>VLOOKUP($C550,'Team Fixtures'!$A$2:$V$21,22,FALSE)</f>
        <v>A</v>
      </c>
      <c r="AY550" s="22">
        <f t="shared" si="169"/>
        <v>3.2627213456385795</v>
      </c>
      <c r="AZ550" s="5">
        <f t="shared" si="170"/>
        <v>5.5706731492110667E-2</v>
      </c>
      <c r="BA550" s="20">
        <f t="shared" si="162"/>
        <v>3.3741348086228009</v>
      </c>
      <c r="BB550" s="15">
        <f t="shared" si="163"/>
        <v>12.959165569134912</v>
      </c>
    </row>
    <row r="551" spans="1:54" x14ac:dyDescent="0.25">
      <c r="A551" t="str">
        <f>'Players Full'!CU551</f>
        <v>Simon Adingra</v>
      </c>
      <c r="B551" t="str">
        <f>VLOOKUP(_xlfn.CONCAT('Players Full'!AK551,'Players Full'!BV551),'Players Summarised'!$A$1:$T$1000,20,0)</f>
        <v>MID</v>
      </c>
      <c r="C551" t="str">
        <f>VLOOKUP('Players Full'!CF551,Teams!$A$1:$G$21,6,0)</f>
        <v>Sunderland</v>
      </c>
      <c r="D551">
        <f>'Players Full'!BD551/10</f>
        <v>5.5</v>
      </c>
      <c r="E551" s="10">
        <f>IFERROR(VLOOKUP($A551,'Starting Lineups'!$A$2:$C$510,3,FALSE),0)</f>
        <v>1</v>
      </c>
      <c r="F551" s="5">
        <f>VLOOKUP(A551,'Score &amp; Assist'!$A$1:$G$2000,6,0)</f>
        <v>0.20050125313283207</v>
      </c>
      <c r="G551" s="5">
        <f t="shared" si="152"/>
        <v>0.01</v>
      </c>
      <c r="H551" s="5">
        <f t="shared" si="164"/>
        <v>0</v>
      </c>
      <c r="I551" s="5">
        <f>VLOOKUP(A551,'Score &amp; Assist'!$A$1:$G$2000,7,0)</f>
        <v>0.11904761904761904</v>
      </c>
      <c r="J551" s="5">
        <f>VLOOKUP(A551,'Yellow Card'!$C$1:$E$987,3,0)</f>
        <v>0.15873015873015872</v>
      </c>
      <c r="K551" s="5">
        <f>VLOOKUP(C551,'Team Clean Sheet'!$C$2:$F$21,4,0)</f>
        <v>0.29039301310043669</v>
      </c>
      <c r="L551" s="5">
        <f>VLOOKUP(C551,'Team Total Goals'!$D$2:$N$21,10,0)</f>
        <v>0.35467980295566504</v>
      </c>
      <c r="M551" s="5">
        <f>VLOOKUP(C551,'Team Total Goals'!$D$2:$N$21,11,0)</f>
        <v>5.0949050949050945E-2</v>
      </c>
      <c r="N551" s="5" t="e">
        <f>VLOOKUP(A551,'Goalkeeper Saves'!$D$2:$N$15,10,0)</f>
        <v>#N/A</v>
      </c>
      <c r="O551" s="5" t="e">
        <f>VLOOKUP(A551,'Goalkeeper Saves'!$D$2:$N$15,11,0)</f>
        <v>#N/A</v>
      </c>
      <c r="P551" s="5">
        <f>IF(B551="DEF",IFERROR(VLOOKUP(A551,'Defensive Contribution - DEF'!A549:H1047,8,FALSE),'Defensive Contribution - DEF'!K$2),0)</f>
        <v>0</v>
      </c>
      <c r="Q551" s="5">
        <f>IF(B551="MID",IFERROR(VLOOKUP(A551,'Defensive Contribution - MID'!A$2:I$500,9,FALSE),'Defensive Contribution - MID'!L$2),0)</f>
        <v>0.3857500506789166</v>
      </c>
      <c r="R551" s="22">
        <f t="shared" si="165"/>
        <v>4.3128120785351287</v>
      </c>
      <c r="S551" s="5">
        <f t="shared" si="153"/>
        <v>8.0406965711303305E-2</v>
      </c>
      <c r="T551" s="20">
        <f t="shared" si="154"/>
        <v>4.4736260099577354</v>
      </c>
      <c r="U551" s="3">
        <f>VLOOKUP($C551,'Team Fixtures'!$A$2:$Q$21,2,FALSE)</f>
        <v>1.8674136321195144E-2</v>
      </c>
      <c r="V551" s="3">
        <f>VLOOKUP($C551,'Team Fixtures'!$A$2:$Q$21,4,FALSE)</f>
        <v>1.4214641080312722E-2</v>
      </c>
      <c r="W551" s="3">
        <f>VLOOKUP($C551,'Team Fixtures'!$A$2:$Q$21,5,FALSE)</f>
        <v>4.4594952408824225E-3</v>
      </c>
      <c r="X551" s="3" t="str">
        <f>VLOOKUP($C551,'Team Fixtures'!$A$2:$Q$21,6,FALSE)</f>
        <v>A</v>
      </c>
      <c r="Y551" s="25">
        <f t="shared" si="155"/>
        <v>1.4739092403288891</v>
      </c>
      <c r="Z551" s="3">
        <f>VLOOKUP($C551,'Team Fixtures'!$A$2:$Q$21,2,FALSE)</f>
        <v>1.8674136321195144E-2</v>
      </c>
      <c r="AA551" s="3">
        <f>VLOOKUP($C551,'Team Fixtures'!$A$2:$Q$21,8,FALSE)</f>
        <v>5.6022408963585429E-2</v>
      </c>
      <c r="AB551" s="3">
        <f>VLOOKUP($C551,'Team Fixtures'!$A$2:$Q$21,9,FALSE)</f>
        <v>-3.7348272642390282E-2</v>
      </c>
      <c r="AC551" s="3" t="str">
        <f>VLOOKUP($C551,'Team Fixtures'!$A$2:$Q$21,10,FALSE)</f>
        <v>H</v>
      </c>
      <c r="AD551" s="22">
        <f t="shared" si="166"/>
        <v>5.0031511994183671</v>
      </c>
      <c r="AE551" s="5">
        <f t="shared" si="156"/>
        <v>9.664512251271884E-2</v>
      </c>
      <c r="AF551" s="20">
        <f t="shared" si="157"/>
        <v>5.1964414444438045</v>
      </c>
      <c r="AG551" s="3">
        <f>VLOOKUP($C551,'Team Fixtures'!$A$2:$Q$21,2,FALSE)</f>
        <v>1.8674136321195144E-2</v>
      </c>
      <c r="AH551" s="3">
        <f>VLOOKUP($C551,'Team Fixtures'!$A$2:$Q$21,12,FALSE)</f>
        <v>0.10582010582010581</v>
      </c>
      <c r="AI551" s="3">
        <f>VLOOKUP($C551,'Team Fixtures'!$A$2:$Q$21,13,FALSE)</f>
        <v>-8.7145969498910666E-2</v>
      </c>
      <c r="AJ551" s="3" t="str">
        <f>VLOOKUP($C551,'Team Fixtures'!$A$2:$Q$21,14,FALSE)</f>
        <v>H</v>
      </c>
      <c r="AK551" s="22">
        <f t="shared" si="167"/>
        <v>5.0020502401352083</v>
      </c>
      <c r="AL551" s="5">
        <f t="shared" si="158"/>
        <v>9.6619225748460366E-2</v>
      </c>
      <c r="AM551" s="20">
        <f t="shared" si="159"/>
        <v>5.195288691632129</v>
      </c>
      <c r="AN551" s="3">
        <f>VLOOKUP($C551,'Team Fixtures'!$A$2:$Q$21,2,FALSE)</f>
        <v>1.8674136321195144E-2</v>
      </c>
      <c r="AO551" s="3">
        <f>VLOOKUP($C551,'Team Fixtures'!$A$2:$Q$21,16,FALSE)</f>
        <v>0.42328042328042326</v>
      </c>
      <c r="AP551" s="3">
        <f>VLOOKUP($C551,'Team Fixtures'!$A$2:$Q$21,17,FALSE)</f>
        <v>-0.40460628695922812</v>
      </c>
      <c r="AQ551" s="3" t="str">
        <f>VLOOKUP($C551,'Team Fixtures'!$A$2:$V$21,18,FALSE)</f>
        <v>H</v>
      </c>
      <c r="AR551" s="22">
        <f t="shared" si="168"/>
        <v>4.9950316247050708</v>
      </c>
      <c r="AS551" s="5">
        <f t="shared" si="160"/>
        <v>9.6454133876312673E-2</v>
      </c>
      <c r="AT551" s="20">
        <f t="shared" si="161"/>
        <v>5.1879398924576963</v>
      </c>
      <c r="AU551" s="3">
        <f>VLOOKUP($C551,'Team Fixtures'!$A$2:$Q$21,2,FALSE)</f>
        <v>1.8674136321195144E-2</v>
      </c>
      <c r="AV551" s="3">
        <f>VLOOKUP($C551,'Team Fixtures'!$A$2:$V$21,20,FALSE)</f>
        <v>0.10582010582010581</v>
      </c>
      <c r="AW551" s="3">
        <f>VLOOKUP($C551,'Team Fixtures'!$A$2:$V$21,21,FALSE)</f>
        <v>-8.7145969498910666E-2</v>
      </c>
      <c r="AX551" s="3" t="str">
        <f>VLOOKUP($C551,'Team Fixtures'!$A$2:$V$21,22,FALSE)</f>
        <v>A</v>
      </c>
      <c r="AY551" s="22">
        <f t="shared" si="169"/>
        <v>4.3107868064209596</v>
      </c>
      <c r="AZ551" s="5">
        <f t="shared" si="170"/>
        <v>8.0359327260633814E-2</v>
      </c>
      <c r="BA551" s="20">
        <f t="shared" si="162"/>
        <v>4.4715054609422271</v>
      </c>
      <c r="BB551" s="15">
        <f t="shared" si="163"/>
        <v>17.169272447106085</v>
      </c>
    </row>
    <row r="552" spans="1:54" x14ac:dyDescent="0.25">
      <c r="A552" t="str">
        <f>'Players Full'!CU552</f>
        <v>Habib Diarra</v>
      </c>
      <c r="B552" t="str">
        <f>VLOOKUP(_xlfn.CONCAT('Players Full'!AK552,'Players Full'!BV552),'Players Summarised'!$A$1:$T$1000,20,0)</f>
        <v>MID</v>
      </c>
      <c r="C552" t="str">
        <f>VLOOKUP('Players Full'!CF552,Teams!$A$1:$G$21,6,0)</f>
        <v>Sunderland</v>
      </c>
      <c r="D552">
        <f>'Players Full'!BD552/10</f>
        <v>5.5</v>
      </c>
      <c r="E552" s="10">
        <f>IFERROR(VLOOKUP($A552,'Starting Lineups'!$A$2:$C$510,3,FALSE),0)</f>
        <v>1</v>
      </c>
      <c r="F552" s="5">
        <f>VLOOKUP(A552,'Score &amp; Assist'!$A$1:$G$2000,6,0)</f>
        <v>0.12698412698412698</v>
      </c>
      <c r="G552" s="5">
        <f t="shared" si="152"/>
        <v>0.01</v>
      </c>
      <c r="H552" s="5">
        <f t="shared" si="164"/>
        <v>0</v>
      </c>
      <c r="I552" s="5">
        <f>VLOOKUP(A552,'Score &amp; Assist'!$A$1:$G$2000,7,0)</f>
        <v>7.3260073260073263E-2</v>
      </c>
      <c r="J552" s="5">
        <f>VLOOKUP(A552,'Yellow Card'!$C$1:$E$987,3,0)</f>
        <v>0.20050125313283207</v>
      </c>
      <c r="K552" s="5">
        <f>VLOOKUP(C552,'Team Clean Sheet'!$C$2:$F$21,4,0)</f>
        <v>0.29039301310043669</v>
      </c>
      <c r="L552" s="5">
        <f>VLOOKUP(C552,'Team Total Goals'!$D$2:$N$21,10,0)</f>
        <v>0.35467980295566504</v>
      </c>
      <c r="M552" s="5">
        <f>VLOOKUP(C552,'Team Total Goals'!$D$2:$N$21,11,0)</f>
        <v>5.0949050949050945E-2</v>
      </c>
      <c r="N552" s="5" t="e">
        <f>VLOOKUP(A552,'Goalkeeper Saves'!$D$2:$N$15,10,0)</f>
        <v>#N/A</v>
      </c>
      <c r="O552" s="5" t="e">
        <f>VLOOKUP(A552,'Goalkeeper Saves'!$D$2:$N$15,11,0)</f>
        <v>#N/A</v>
      </c>
      <c r="P552" s="5">
        <f>IF(B552="DEF",IFERROR(VLOOKUP(A552,'Defensive Contribution - DEF'!A550:H1048,8,FALSE),'Defensive Contribution - DEF'!K$2),0)</f>
        <v>0</v>
      </c>
      <c r="Q552" s="5">
        <f>IF(B552="MID",IFERROR(VLOOKUP(A552,'Defensive Contribution - MID'!A$2:I$500,9,FALSE),'Defensive Contribution - MID'!L$2),0)</f>
        <v>0.3857500506789166</v>
      </c>
      <c r="R552" s="22">
        <f t="shared" si="165"/>
        <v>3.7660927160262925</v>
      </c>
      <c r="S552" s="5">
        <f t="shared" si="153"/>
        <v>6.7547032866370454E-2</v>
      </c>
      <c r="T552" s="20">
        <f t="shared" si="154"/>
        <v>3.9011867817590336</v>
      </c>
      <c r="U552" s="3">
        <f>VLOOKUP($C552,'Team Fixtures'!$A$2:$Q$21,2,FALSE)</f>
        <v>1.8674136321195144E-2</v>
      </c>
      <c r="V552" s="3">
        <f>VLOOKUP($C552,'Team Fixtures'!$A$2:$Q$21,4,FALSE)</f>
        <v>1.4214641080312722E-2</v>
      </c>
      <c r="W552" s="3">
        <f>VLOOKUP($C552,'Team Fixtures'!$A$2:$Q$21,5,FALSE)</f>
        <v>4.4594952408824225E-3</v>
      </c>
      <c r="X552" s="3" t="str">
        <f>VLOOKUP($C552,'Team Fixtures'!$A$2:$Q$21,6,FALSE)</f>
        <v>A</v>
      </c>
      <c r="Y552" s="25">
        <f t="shared" si="155"/>
        <v>1.2870671740401596</v>
      </c>
      <c r="Z552" s="3">
        <f>VLOOKUP($C552,'Team Fixtures'!$A$2:$Q$21,2,FALSE)</f>
        <v>1.8674136321195144E-2</v>
      </c>
      <c r="AA552" s="3">
        <f>VLOOKUP($C552,'Team Fixtures'!$A$2:$Q$21,8,FALSE)</f>
        <v>5.6022408963585429E-2</v>
      </c>
      <c r="AB552" s="3">
        <f>VLOOKUP($C552,'Team Fixtures'!$A$2:$Q$21,9,FALSE)</f>
        <v>-3.7348272642390282E-2</v>
      </c>
      <c r="AC552" s="3" t="str">
        <f>VLOOKUP($C552,'Team Fixtures'!$A$2:$Q$21,10,FALSE)</f>
        <v>H</v>
      </c>
      <c r="AD552" s="22">
        <f t="shared" si="166"/>
        <v>4.3689200795661893</v>
      </c>
      <c r="AE552" s="5">
        <f t="shared" si="156"/>
        <v>8.1726738111555911E-2</v>
      </c>
      <c r="AF552" s="20">
        <f t="shared" si="157"/>
        <v>4.5323735557893015</v>
      </c>
      <c r="AG552" s="3">
        <f>VLOOKUP($C552,'Team Fixtures'!$A$2:$Q$21,2,FALSE)</f>
        <v>1.8674136321195144E-2</v>
      </c>
      <c r="AH552" s="3">
        <f>VLOOKUP($C552,'Team Fixtures'!$A$2:$Q$21,12,FALSE)</f>
        <v>0.10582010582010581</v>
      </c>
      <c r="AI552" s="3">
        <f>VLOOKUP($C552,'Team Fixtures'!$A$2:$Q$21,13,FALSE)</f>
        <v>-8.7145969498910666E-2</v>
      </c>
      <c r="AJ552" s="3" t="str">
        <f>VLOOKUP($C552,'Team Fixtures'!$A$2:$Q$21,14,FALSE)</f>
        <v>H</v>
      </c>
      <c r="AK552" s="22">
        <f t="shared" si="167"/>
        <v>4.3679586848516871</v>
      </c>
      <c r="AL552" s="5">
        <f t="shared" si="158"/>
        <v>8.1704124185081384E-2</v>
      </c>
      <c r="AM552" s="20">
        <f t="shared" si="159"/>
        <v>4.5313669332218502</v>
      </c>
      <c r="AN552" s="3">
        <f>VLOOKUP($C552,'Team Fixtures'!$A$2:$Q$21,2,FALSE)</f>
        <v>1.8674136321195144E-2</v>
      </c>
      <c r="AO552" s="3">
        <f>VLOOKUP($C552,'Team Fixtures'!$A$2:$Q$21,16,FALSE)</f>
        <v>0.42328042328042326</v>
      </c>
      <c r="AP552" s="3">
        <f>VLOOKUP($C552,'Team Fixtures'!$A$2:$Q$21,17,FALSE)</f>
        <v>-0.40460628695922812</v>
      </c>
      <c r="AQ552" s="3" t="str">
        <f>VLOOKUP($C552,'Team Fixtures'!$A$2:$V$21,18,FALSE)</f>
        <v>H</v>
      </c>
      <c r="AR552" s="22">
        <f t="shared" si="168"/>
        <v>4.3618297935467343</v>
      </c>
      <c r="AS552" s="5">
        <f t="shared" si="160"/>
        <v>8.1559960403806281E-2</v>
      </c>
      <c r="AT552" s="20">
        <f t="shared" si="161"/>
        <v>4.5249497143543467</v>
      </c>
      <c r="AU552" s="3">
        <f>VLOOKUP($C552,'Team Fixtures'!$A$2:$Q$21,2,FALSE)</f>
        <v>1.8674136321195144E-2</v>
      </c>
      <c r="AV552" s="3">
        <f>VLOOKUP($C552,'Team Fixtures'!$A$2:$V$21,20,FALSE)</f>
        <v>0.10582010582010581</v>
      </c>
      <c r="AW552" s="3">
        <f>VLOOKUP($C552,'Team Fixtures'!$A$2:$V$21,21,FALSE)</f>
        <v>-8.7145969498910666E-2</v>
      </c>
      <c r="AX552" s="3" t="str">
        <f>VLOOKUP($C552,'Team Fixtures'!$A$2:$V$21,22,FALSE)</f>
        <v>A</v>
      </c>
      <c r="AY552" s="22">
        <f t="shared" si="169"/>
        <v>3.7643241802268528</v>
      </c>
      <c r="AZ552" s="5">
        <f t="shared" si="170"/>
        <v>6.7505433367296031E-2</v>
      </c>
      <c r="BA552" s="20">
        <f t="shared" si="162"/>
        <v>3.8993350469614447</v>
      </c>
      <c r="BB552" s="15">
        <f t="shared" si="163"/>
        <v>14.974117519114703</v>
      </c>
    </row>
    <row r="553" spans="1:54" x14ac:dyDescent="0.25">
      <c r="A553" t="str">
        <f>'Players Full'!CU553</f>
        <v>Patrick Roberts</v>
      </c>
      <c r="B553" t="str">
        <f>VLOOKUP(_xlfn.CONCAT('Players Full'!AK553,'Players Full'!BV553),'Players Summarised'!$A$1:$T$1000,20,0)</f>
        <v>MID</v>
      </c>
      <c r="C553" t="str">
        <f>VLOOKUP('Players Full'!CF553,Teams!$A$1:$G$21,6,0)</f>
        <v>Sunderland</v>
      </c>
      <c r="D553">
        <f>'Players Full'!BD553/10</f>
        <v>5.5</v>
      </c>
      <c r="E553" s="10">
        <f>IFERROR(VLOOKUP($A553,'Starting Lineups'!$A$2:$C$510,3,FALSE),0)</f>
        <v>0</v>
      </c>
      <c r="F553" s="5">
        <f>VLOOKUP(A553,'Score &amp; Assist'!$A$1:$G$2000,6,0)</f>
        <v>0.14652014652014653</v>
      </c>
      <c r="G553" s="5">
        <f t="shared" si="152"/>
        <v>0.01</v>
      </c>
      <c r="H553" s="5">
        <f t="shared" si="164"/>
        <v>0</v>
      </c>
      <c r="I553" s="5">
        <f>VLOOKUP(A553,'Score &amp; Assist'!$A$1:$G$2000,7,0)</f>
        <v>0.14652014652014653</v>
      </c>
      <c r="J553" s="5">
        <f>VLOOKUP(A553,'Yellow Card'!$C$1:$E$987,3,0)</f>
        <v>0.20050125313283207</v>
      </c>
      <c r="K553" s="5">
        <f>VLOOKUP(C553,'Team Clean Sheet'!$C$2:$F$21,4,0)</f>
        <v>0.29039301310043669</v>
      </c>
      <c r="L553" s="5">
        <f>VLOOKUP(C553,'Team Total Goals'!$D$2:$N$21,10,0)</f>
        <v>0.35467980295566504</v>
      </c>
      <c r="M553" s="5">
        <f>VLOOKUP(C553,'Team Total Goals'!$D$2:$N$21,11,0)</f>
        <v>5.0949050949050945E-2</v>
      </c>
      <c r="N553" s="5" t="e">
        <f>VLOOKUP(A553,'Goalkeeper Saves'!$D$2:$N$15,10,0)</f>
        <v>#N/A</v>
      </c>
      <c r="O553" s="5" t="e">
        <f>VLOOKUP(A553,'Goalkeeper Saves'!$D$2:$N$15,11,0)</f>
        <v>#N/A</v>
      </c>
      <c r="P553" s="5">
        <f>IF(B553="DEF",IFERROR(VLOOKUP(A553,'Defensive Contribution - DEF'!A551:H1049,8,FALSE),'Defensive Contribution - DEF'!K$2),0)</f>
        <v>0</v>
      </c>
      <c r="Q553" s="5">
        <f>IF(B553="MID",IFERROR(VLOOKUP(A553,'Defensive Contribution - MID'!A$2:I$500,9,FALSE),'Defensive Contribution - MID'!L$2),0)</f>
        <v>0.3857500506789166</v>
      </c>
      <c r="R553" s="22">
        <f t="shared" si="165"/>
        <v>0</v>
      </c>
      <c r="S553" s="5">
        <f t="shared" si="153"/>
        <v>0</v>
      </c>
      <c r="T553" s="20">
        <f t="shared" si="154"/>
        <v>0</v>
      </c>
      <c r="U553" s="3">
        <f>VLOOKUP($C553,'Team Fixtures'!$A$2:$Q$21,2,FALSE)</f>
        <v>1.8674136321195144E-2</v>
      </c>
      <c r="V553" s="3">
        <f>VLOOKUP($C553,'Team Fixtures'!$A$2:$Q$21,4,FALSE)</f>
        <v>1.4214641080312722E-2</v>
      </c>
      <c r="W553" s="3">
        <f>VLOOKUP($C553,'Team Fixtures'!$A$2:$Q$21,5,FALSE)</f>
        <v>4.4594952408824225E-3</v>
      </c>
      <c r="X553" s="3" t="str">
        <f>VLOOKUP($C553,'Team Fixtures'!$A$2:$Q$21,6,FALSE)</f>
        <v>A</v>
      </c>
      <c r="Y553" s="25">
        <f t="shared" si="155"/>
        <v>0</v>
      </c>
      <c r="Z553" s="3">
        <f>VLOOKUP($C553,'Team Fixtures'!$A$2:$Q$21,2,FALSE)</f>
        <v>1.8674136321195144E-2</v>
      </c>
      <c r="AA553" s="3">
        <f>VLOOKUP($C553,'Team Fixtures'!$A$2:$Q$21,8,FALSE)</f>
        <v>5.6022408963585429E-2</v>
      </c>
      <c r="AB553" s="3">
        <f>VLOOKUP($C553,'Team Fixtures'!$A$2:$Q$21,9,FALSE)</f>
        <v>-3.7348272642390282E-2</v>
      </c>
      <c r="AC553" s="3" t="str">
        <f>VLOOKUP($C553,'Team Fixtures'!$A$2:$Q$21,10,FALSE)</f>
        <v>H</v>
      </c>
      <c r="AD553" s="22">
        <f t="shared" si="166"/>
        <v>0</v>
      </c>
      <c r="AE553" s="5">
        <f t="shared" si="156"/>
        <v>0</v>
      </c>
      <c r="AF553" s="20">
        <f t="shared" si="157"/>
        <v>0</v>
      </c>
      <c r="AG553" s="3">
        <f>VLOOKUP($C553,'Team Fixtures'!$A$2:$Q$21,2,FALSE)</f>
        <v>1.8674136321195144E-2</v>
      </c>
      <c r="AH553" s="3">
        <f>VLOOKUP($C553,'Team Fixtures'!$A$2:$Q$21,12,FALSE)</f>
        <v>0.10582010582010581</v>
      </c>
      <c r="AI553" s="3">
        <f>VLOOKUP($C553,'Team Fixtures'!$A$2:$Q$21,13,FALSE)</f>
        <v>-8.7145969498910666E-2</v>
      </c>
      <c r="AJ553" s="3" t="str">
        <f>VLOOKUP($C553,'Team Fixtures'!$A$2:$Q$21,14,FALSE)</f>
        <v>H</v>
      </c>
      <c r="AK553" s="22">
        <f t="shared" si="167"/>
        <v>0</v>
      </c>
      <c r="AL553" s="5">
        <f t="shared" si="158"/>
        <v>0</v>
      </c>
      <c r="AM553" s="20">
        <f t="shared" si="159"/>
        <v>0</v>
      </c>
      <c r="AN553" s="3">
        <f>VLOOKUP($C553,'Team Fixtures'!$A$2:$Q$21,2,FALSE)</f>
        <v>1.8674136321195144E-2</v>
      </c>
      <c r="AO553" s="3">
        <f>VLOOKUP($C553,'Team Fixtures'!$A$2:$Q$21,16,FALSE)</f>
        <v>0.42328042328042326</v>
      </c>
      <c r="AP553" s="3">
        <f>VLOOKUP($C553,'Team Fixtures'!$A$2:$Q$21,17,FALSE)</f>
        <v>-0.40460628695922812</v>
      </c>
      <c r="AQ553" s="3" t="str">
        <f>VLOOKUP($C553,'Team Fixtures'!$A$2:$V$21,18,FALSE)</f>
        <v>H</v>
      </c>
      <c r="AR553" s="22">
        <f t="shared" si="168"/>
        <v>0</v>
      </c>
      <c r="AS553" s="5">
        <f t="shared" si="160"/>
        <v>0</v>
      </c>
      <c r="AT553" s="20">
        <f t="shared" si="161"/>
        <v>0</v>
      </c>
      <c r="AU553" s="3">
        <f>VLOOKUP($C553,'Team Fixtures'!$A$2:$Q$21,2,FALSE)</f>
        <v>1.8674136321195144E-2</v>
      </c>
      <c r="AV553" s="3">
        <f>VLOOKUP($C553,'Team Fixtures'!$A$2:$V$21,20,FALSE)</f>
        <v>0.10582010582010581</v>
      </c>
      <c r="AW553" s="3">
        <f>VLOOKUP($C553,'Team Fixtures'!$A$2:$V$21,21,FALSE)</f>
        <v>-8.7145969498910666E-2</v>
      </c>
      <c r="AX553" s="3" t="str">
        <f>VLOOKUP($C553,'Team Fixtures'!$A$2:$V$21,22,FALSE)</f>
        <v>A</v>
      </c>
      <c r="AY553" s="22">
        <f t="shared" si="169"/>
        <v>0</v>
      </c>
      <c r="AZ553" s="5">
        <f t="shared" si="170"/>
        <v>0</v>
      </c>
      <c r="BA553" s="20">
        <f t="shared" si="162"/>
        <v>0</v>
      </c>
      <c r="BB553" s="15">
        <f t="shared" si="163"/>
        <v>0</v>
      </c>
    </row>
    <row r="554" spans="1:54" x14ac:dyDescent="0.25">
      <c r="A554" t="str">
        <f>'Players Full'!CU554</f>
        <v>Milan AleksiÄ‡</v>
      </c>
      <c r="B554" t="str">
        <f>VLOOKUP(_xlfn.CONCAT('Players Full'!AK554,'Players Full'!BV554),'Players Summarised'!$A$1:$T$1000,20,0)</f>
        <v>MID</v>
      </c>
      <c r="C554" t="str">
        <f>VLOOKUP('Players Full'!CF554,Teams!$A$1:$G$21,6,0)</f>
        <v>Sunderland</v>
      </c>
      <c r="D554">
        <f>'Players Full'!BD554/10</f>
        <v>5</v>
      </c>
      <c r="E554" s="10">
        <f>IFERROR(VLOOKUP($A554,'Starting Lineups'!$A$2:$C$510,3,FALSE),0)</f>
        <v>0</v>
      </c>
      <c r="F554" s="5" t="e">
        <f>VLOOKUP(A554,'Score &amp; Assist'!$A$1:$G$2000,6,0)</f>
        <v>#N/A</v>
      </c>
      <c r="G554" s="5" t="e">
        <f t="shared" si="152"/>
        <v>#N/A</v>
      </c>
      <c r="H554" s="5" t="e">
        <f t="shared" si="164"/>
        <v>#N/A</v>
      </c>
      <c r="I554" s="5" t="e">
        <f>VLOOKUP(A554,'Score &amp; Assist'!$A$1:$G$2000,7,0)</f>
        <v>#N/A</v>
      </c>
      <c r="J554" s="5" t="e">
        <f>VLOOKUP(A554,'Yellow Card'!$C$1:$E$987,3,0)</f>
        <v>#N/A</v>
      </c>
      <c r="K554" s="5">
        <f>VLOOKUP(C554,'Team Clean Sheet'!$C$2:$F$21,4,0)</f>
        <v>0.29039301310043669</v>
      </c>
      <c r="L554" s="5">
        <f>VLOOKUP(C554,'Team Total Goals'!$D$2:$N$21,10,0)</f>
        <v>0.35467980295566504</v>
      </c>
      <c r="M554" s="5">
        <f>VLOOKUP(C554,'Team Total Goals'!$D$2:$N$21,11,0)</f>
        <v>5.0949050949050945E-2</v>
      </c>
      <c r="N554" s="5" t="e">
        <f>VLOOKUP(A554,'Goalkeeper Saves'!$D$2:$N$15,10,0)</f>
        <v>#N/A</v>
      </c>
      <c r="O554" s="5" t="e">
        <f>VLOOKUP(A554,'Goalkeeper Saves'!$D$2:$N$15,11,0)</f>
        <v>#N/A</v>
      </c>
      <c r="P554" s="5">
        <f>IF(B554="DEF",IFERROR(VLOOKUP(A554,'Defensive Contribution - DEF'!A552:H1050,8,FALSE),'Defensive Contribution - DEF'!K$2),0)</f>
        <v>0</v>
      </c>
      <c r="Q554" s="5">
        <f>IF(B554="MID",IFERROR(VLOOKUP(A554,'Defensive Contribution - MID'!A$2:I$500,9,FALSE),'Defensive Contribution - MID'!L$2),0)</f>
        <v>0.3857500506789166</v>
      </c>
      <c r="R554" s="22">
        <f t="shared" si="165"/>
        <v>0</v>
      </c>
      <c r="S554" s="5">
        <f t="shared" si="153"/>
        <v>0</v>
      </c>
      <c r="T554" s="20">
        <f t="shared" si="154"/>
        <v>0</v>
      </c>
      <c r="U554" s="3">
        <f>VLOOKUP($C554,'Team Fixtures'!$A$2:$Q$21,2,FALSE)</f>
        <v>1.8674136321195144E-2</v>
      </c>
      <c r="V554" s="3">
        <f>VLOOKUP($C554,'Team Fixtures'!$A$2:$Q$21,4,FALSE)</f>
        <v>1.4214641080312722E-2</v>
      </c>
      <c r="W554" s="3">
        <f>VLOOKUP($C554,'Team Fixtures'!$A$2:$Q$21,5,FALSE)</f>
        <v>4.4594952408824225E-3</v>
      </c>
      <c r="X554" s="3" t="str">
        <f>VLOOKUP($C554,'Team Fixtures'!$A$2:$Q$21,6,FALSE)</f>
        <v>A</v>
      </c>
      <c r="Y554" s="25">
        <f t="shared" si="155"/>
        <v>0</v>
      </c>
      <c r="Z554" s="3">
        <f>VLOOKUP($C554,'Team Fixtures'!$A$2:$Q$21,2,FALSE)</f>
        <v>1.8674136321195144E-2</v>
      </c>
      <c r="AA554" s="3">
        <f>VLOOKUP($C554,'Team Fixtures'!$A$2:$Q$21,8,FALSE)</f>
        <v>5.6022408963585429E-2</v>
      </c>
      <c r="AB554" s="3">
        <f>VLOOKUP($C554,'Team Fixtures'!$A$2:$Q$21,9,FALSE)</f>
        <v>-3.7348272642390282E-2</v>
      </c>
      <c r="AC554" s="3" t="str">
        <f>VLOOKUP($C554,'Team Fixtures'!$A$2:$Q$21,10,FALSE)</f>
        <v>H</v>
      </c>
      <c r="AD554" s="22">
        <f t="shared" si="166"/>
        <v>0</v>
      </c>
      <c r="AE554" s="5">
        <f t="shared" si="156"/>
        <v>0</v>
      </c>
      <c r="AF554" s="20">
        <f t="shared" si="157"/>
        <v>0</v>
      </c>
      <c r="AG554" s="3">
        <f>VLOOKUP($C554,'Team Fixtures'!$A$2:$Q$21,2,FALSE)</f>
        <v>1.8674136321195144E-2</v>
      </c>
      <c r="AH554" s="3">
        <f>VLOOKUP($C554,'Team Fixtures'!$A$2:$Q$21,12,FALSE)</f>
        <v>0.10582010582010581</v>
      </c>
      <c r="AI554" s="3">
        <f>VLOOKUP($C554,'Team Fixtures'!$A$2:$Q$21,13,FALSE)</f>
        <v>-8.7145969498910666E-2</v>
      </c>
      <c r="AJ554" s="3" t="str">
        <f>VLOOKUP($C554,'Team Fixtures'!$A$2:$Q$21,14,FALSE)</f>
        <v>H</v>
      </c>
      <c r="AK554" s="22">
        <f t="shared" si="167"/>
        <v>0</v>
      </c>
      <c r="AL554" s="5">
        <f t="shared" si="158"/>
        <v>0</v>
      </c>
      <c r="AM554" s="20">
        <f t="shared" si="159"/>
        <v>0</v>
      </c>
      <c r="AN554" s="3">
        <f>VLOOKUP($C554,'Team Fixtures'!$A$2:$Q$21,2,FALSE)</f>
        <v>1.8674136321195144E-2</v>
      </c>
      <c r="AO554" s="3">
        <f>VLOOKUP($C554,'Team Fixtures'!$A$2:$Q$21,16,FALSE)</f>
        <v>0.42328042328042326</v>
      </c>
      <c r="AP554" s="3">
        <f>VLOOKUP($C554,'Team Fixtures'!$A$2:$Q$21,17,FALSE)</f>
        <v>-0.40460628695922812</v>
      </c>
      <c r="AQ554" s="3" t="str">
        <f>VLOOKUP($C554,'Team Fixtures'!$A$2:$V$21,18,FALSE)</f>
        <v>H</v>
      </c>
      <c r="AR554" s="22">
        <f t="shared" si="168"/>
        <v>0</v>
      </c>
      <c r="AS554" s="5">
        <f t="shared" si="160"/>
        <v>0</v>
      </c>
      <c r="AT554" s="20">
        <f t="shared" si="161"/>
        <v>0</v>
      </c>
      <c r="AU554" s="3">
        <f>VLOOKUP($C554,'Team Fixtures'!$A$2:$Q$21,2,FALSE)</f>
        <v>1.8674136321195144E-2</v>
      </c>
      <c r="AV554" s="3">
        <f>VLOOKUP($C554,'Team Fixtures'!$A$2:$V$21,20,FALSE)</f>
        <v>0.10582010582010581</v>
      </c>
      <c r="AW554" s="3">
        <f>VLOOKUP($C554,'Team Fixtures'!$A$2:$V$21,21,FALSE)</f>
        <v>-8.7145969498910666E-2</v>
      </c>
      <c r="AX554" s="3" t="str">
        <f>VLOOKUP($C554,'Team Fixtures'!$A$2:$V$21,22,FALSE)</f>
        <v>A</v>
      </c>
      <c r="AY554" s="22">
        <f t="shared" si="169"/>
        <v>0</v>
      </c>
      <c r="AZ554" s="5">
        <f t="shared" si="170"/>
        <v>0</v>
      </c>
      <c r="BA554" s="20">
        <f t="shared" si="162"/>
        <v>0</v>
      </c>
      <c r="BB554" s="15">
        <f t="shared" si="163"/>
        <v>0</v>
      </c>
    </row>
    <row r="555" spans="1:54" x14ac:dyDescent="0.25">
      <c r="A555" t="str">
        <f>'Players Full'!CU555</f>
        <v>Enzo Le FÃ©e</v>
      </c>
      <c r="B555" t="str">
        <f>VLOOKUP(_xlfn.CONCAT('Players Full'!AK555,'Players Full'!BV555),'Players Summarised'!$A$1:$T$1000,20,0)</f>
        <v>MID</v>
      </c>
      <c r="C555" t="str">
        <f>VLOOKUP('Players Full'!CF555,Teams!$A$1:$G$21,6,0)</f>
        <v>Sunderland</v>
      </c>
      <c r="D555">
        <f>'Players Full'!BD555/10</f>
        <v>5</v>
      </c>
      <c r="E555" s="10">
        <f>IFERROR(VLOOKUP($A555,'Starting Lineups'!$A$2:$C$510,3,FALSE),0)</f>
        <v>0</v>
      </c>
      <c r="F555" s="5" t="e">
        <f>VLOOKUP(A555,'Score &amp; Assist'!$A$1:$G$2000,6,0)</f>
        <v>#N/A</v>
      </c>
      <c r="G555" s="5" t="e">
        <f t="shared" si="152"/>
        <v>#N/A</v>
      </c>
      <c r="H555" s="5" t="e">
        <f t="shared" si="164"/>
        <v>#N/A</v>
      </c>
      <c r="I555" s="5" t="e">
        <f>VLOOKUP(A555,'Score &amp; Assist'!$A$1:$G$2000,7,0)</f>
        <v>#N/A</v>
      </c>
      <c r="J555" s="5" t="e">
        <f>VLOOKUP(A555,'Yellow Card'!$C$1:$E$987,3,0)</f>
        <v>#N/A</v>
      </c>
      <c r="K555" s="5">
        <f>VLOOKUP(C555,'Team Clean Sheet'!$C$2:$F$21,4,0)</f>
        <v>0.29039301310043669</v>
      </c>
      <c r="L555" s="5">
        <f>VLOOKUP(C555,'Team Total Goals'!$D$2:$N$21,10,0)</f>
        <v>0.35467980295566504</v>
      </c>
      <c r="M555" s="5">
        <f>VLOOKUP(C555,'Team Total Goals'!$D$2:$N$21,11,0)</f>
        <v>5.0949050949050945E-2</v>
      </c>
      <c r="N555" s="5" t="e">
        <f>VLOOKUP(A555,'Goalkeeper Saves'!$D$2:$N$15,10,0)</f>
        <v>#N/A</v>
      </c>
      <c r="O555" s="5" t="e">
        <f>VLOOKUP(A555,'Goalkeeper Saves'!$D$2:$N$15,11,0)</f>
        <v>#N/A</v>
      </c>
      <c r="P555" s="5">
        <f>IF(B555="DEF",IFERROR(VLOOKUP(A555,'Defensive Contribution - DEF'!A553:H1051,8,FALSE),'Defensive Contribution - DEF'!K$2),0)</f>
        <v>0</v>
      </c>
      <c r="Q555" s="5">
        <f>IF(B555="MID",IFERROR(VLOOKUP(A555,'Defensive Contribution - MID'!A$2:I$500,9,FALSE),'Defensive Contribution - MID'!L$2),0)</f>
        <v>0.3857500506789166</v>
      </c>
      <c r="R555" s="22">
        <f t="shared" si="165"/>
        <v>0</v>
      </c>
      <c r="S555" s="5">
        <f t="shared" si="153"/>
        <v>0</v>
      </c>
      <c r="T555" s="20">
        <f t="shared" si="154"/>
        <v>0</v>
      </c>
      <c r="U555" s="3">
        <f>VLOOKUP($C555,'Team Fixtures'!$A$2:$Q$21,2,FALSE)</f>
        <v>1.8674136321195144E-2</v>
      </c>
      <c r="V555" s="3">
        <f>VLOOKUP($C555,'Team Fixtures'!$A$2:$Q$21,4,FALSE)</f>
        <v>1.4214641080312722E-2</v>
      </c>
      <c r="W555" s="3">
        <f>VLOOKUP($C555,'Team Fixtures'!$A$2:$Q$21,5,FALSE)</f>
        <v>4.4594952408824225E-3</v>
      </c>
      <c r="X555" s="3" t="str">
        <f>VLOOKUP($C555,'Team Fixtures'!$A$2:$Q$21,6,FALSE)</f>
        <v>A</v>
      </c>
      <c r="Y555" s="25">
        <f t="shared" si="155"/>
        <v>0</v>
      </c>
      <c r="Z555" s="3">
        <f>VLOOKUP($C555,'Team Fixtures'!$A$2:$Q$21,2,FALSE)</f>
        <v>1.8674136321195144E-2</v>
      </c>
      <c r="AA555" s="3">
        <f>VLOOKUP($C555,'Team Fixtures'!$A$2:$Q$21,8,FALSE)</f>
        <v>5.6022408963585429E-2</v>
      </c>
      <c r="AB555" s="3">
        <f>VLOOKUP($C555,'Team Fixtures'!$A$2:$Q$21,9,FALSE)</f>
        <v>-3.7348272642390282E-2</v>
      </c>
      <c r="AC555" s="3" t="str">
        <f>VLOOKUP($C555,'Team Fixtures'!$A$2:$Q$21,10,FALSE)</f>
        <v>H</v>
      </c>
      <c r="AD555" s="22">
        <f t="shared" si="166"/>
        <v>0</v>
      </c>
      <c r="AE555" s="5">
        <f t="shared" si="156"/>
        <v>0</v>
      </c>
      <c r="AF555" s="20">
        <f t="shared" si="157"/>
        <v>0</v>
      </c>
      <c r="AG555" s="3">
        <f>VLOOKUP($C555,'Team Fixtures'!$A$2:$Q$21,2,FALSE)</f>
        <v>1.8674136321195144E-2</v>
      </c>
      <c r="AH555" s="3">
        <f>VLOOKUP($C555,'Team Fixtures'!$A$2:$Q$21,12,FALSE)</f>
        <v>0.10582010582010581</v>
      </c>
      <c r="AI555" s="3">
        <f>VLOOKUP($C555,'Team Fixtures'!$A$2:$Q$21,13,FALSE)</f>
        <v>-8.7145969498910666E-2</v>
      </c>
      <c r="AJ555" s="3" t="str">
        <f>VLOOKUP($C555,'Team Fixtures'!$A$2:$Q$21,14,FALSE)</f>
        <v>H</v>
      </c>
      <c r="AK555" s="22">
        <f t="shared" si="167"/>
        <v>0</v>
      </c>
      <c r="AL555" s="5">
        <f t="shared" si="158"/>
        <v>0</v>
      </c>
      <c r="AM555" s="20">
        <f t="shared" si="159"/>
        <v>0</v>
      </c>
      <c r="AN555" s="3">
        <f>VLOOKUP($C555,'Team Fixtures'!$A$2:$Q$21,2,FALSE)</f>
        <v>1.8674136321195144E-2</v>
      </c>
      <c r="AO555" s="3">
        <f>VLOOKUP($C555,'Team Fixtures'!$A$2:$Q$21,16,FALSE)</f>
        <v>0.42328042328042326</v>
      </c>
      <c r="AP555" s="3">
        <f>VLOOKUP($C555,'Team Fixtures'!$A$2:$Q$21,17,FALSE)</f>
        <v>-0.40460628695922812</v>
      </c>
      <c r="AQ555" s="3" t="str">
        <f>VLOOKUP($C555,'Team Fixtures'!$A$2:$V$21,18,FALSE)</f>
        <v>H</v>
      </c>
      <c r="AR555" s="22">
        <f t="shared" si="168"/>
        <v>0</v>
      </c>
      <c r="AS555" s="5">
        <f t="shared" si="160"/>
        <v>0</v>
      </c>
      <c r="AT555" s="20">
        <f t="shared" si="161"/>
        <v>0</v>
      </c>
      <c r="AU555" s="3">
        <f>VLOOKUP($C555,'Team Fixtures'!$A$2:$Q$21,2,FALSE)</f>
        <v>1.8674136321195144E-2</v>
      </c>
      <c r="AV555" s="3">
        <f>VLOOKUP($C555,'Team Fixtures'!$A$2:$V$21,20,FALSE)</f>
        <v>0.10582010582010581</v>
      </c>
      <c r="AW555" s="3">
        <f>VLOOKUP($C555,'Team Fixtures'!$A$2:$V$21,21,FALSE)</f>
        <v>-8.7145969498910666E-2</v>
      </c>
      <c r="AX555" s="3" t="str">
        <f>VLOOKUP($C555,'Team Fixtures'!$A$2:$V$21,22,FALSE)</f>
        <v>A</v>
      </c>
      <c r="AY555" s="22">
        <f t="shared" si="169"/>
        <v>0</v>
      </c>
      <c r="AZ555" s="5">
        <f t="shared" si="170"/>
        <v>0</v>
      </c>
      <c r="BA555" s="20">
        <f t="shared" si="162"/>
        <v>0</v>
      </c>
      <c r="BB555" s="15">
        <f t="shared" si="163"/>
        <v>0</v>
      </c>
    </row>
    <row r="556" spans="1:54" x14ac:dyDescent="0.25">
      <c r="A556" t="str">
        <f>'Players Full'!CU556</f>
        <v>Romaine Mundle</v>
      </c>
      <c r="B556" t="str">
        <f>VLOOKUP(_xlfn.CONCAT('Players Full'!AK556,'Players Full'!BV556),'Players Summarised'!$A$1:$T$1000,20,0)</f>
        <v>MID</v>
      </c>
      <c r="C556" t="str">
        <f>VLOOKUP('Players Full'!CF556,Teams!$A$1:$G$21,6,0)</f>
        <v>Sunderland</v>
      </c>
      <c r="D556">
        <f>'Players Full'!BD556/10</f>
        <v>5</v>
      </c>
      <c r="E556" s="10">
        <f>IFERROR(VLOOKUP($A556,'Starting Lineups'!$A$2:$C$510,3,FALSE),0)</f>
        <v>0</v>
      </c>
      <c r="F556" s="5" t="e">
        <f>VLOOKUP(A556,'Score &amp; Assist'!$A$1:$G$2000,6,0)</f>
        <v>#N/A</v>
      </c>
      <c r="G556" s="5" t="e">
        <f t="shared" si="152"/>
        <v>#N/A</v>
      </c>
      <c r="H556" s="5" t="e">
        <f t="shared" si="164"/>
        <v>#N/A</v>
      </c>
      <c r="I556" s="5" t="e">
        <f>VLOOKUP(A556,'Score &amp; Assist'!$A$1:$G$2000,7,0)</f>
        <v>#N/A</v>
      </c>
      <c r="J556" s="5" t="e">
        <f>VLOOKUP(A556,'Yellow Card'!$C$1:$E$987,3,0)</f>
        <v>#N/A</v>
      </c>
      <c r="K556" s="5">
        <f>VLOOKUP(C556,'Team Clean Sheet'!$C$2:$F$21,4,0)</f>
        <v>0.29039301310043669</v>
      </c>
      <c r="L556" s="5">
        <f>VLOOKUP(C556,'Team Total Goals'!$D$2:$N$21,10,0)</f>
        <v>0.35467980295566504</v>
      </c>
      <c r="M556" s="5">
        <f>VLOOKUP(C556,'Team Total Goals'!$D$2:$N$21,11,0)</f>
        <v>5.0949050949050945E-2</v>
      </c>
      <c r="N556" s="5" t="e">
        <f>VLOOKUP(A556,'Goalkeeper Saves'!$D$2:$N$15,10,0)</f>
        <v>#N/A</v>
      </c>
      <c r="O556" s="5" t="e">
        <f>VLOOKUP(A556,'Goalkeeper Saves'!$D$2:$N$15,11,0)</f>
        <v>#N/A</v>
      </c>
      <c r="P556" s="5">
        <f>IF(B556="DEF",IFERROR(VLOOKUP(A556,'Defensive Contribution - DEF'!A554:H1052,8,FALSE),'Defensive Contribution - DEF'!K$2),0)</f>
        <v>0</v>
      </c>
      <c r="Q556" s="5">
        <f>IF(B556="MID",IFERROR(VLOOKUP(A556,'Defensive Contribution - MID'!A$2:I$500,9,FALSE),'Defensive Contribution - MID'!L$2),0)</f>
        <v>0.3857500506789166</v>
      </c>
      <c r="R556" s="22">
        <f t="shared" si="165"/>
        <v>0</v>
      </c>
      <c r="S556" s="5">
        <f t="shared" si="153"/>
        <v>0</v>
      </c>
      <c r="T556" s="20">
        <f t="shared" si="154"/>
        <v>0</v>
      </c>
      <c r="U556" s="3">
        <f>VLOOKUP($C556,'Team Fixtures'!$A$2:$Q$21,2,FALSE)</f>
        <v>1.8674136321195144E-2</v>
      </c>
      <c r="V556" s="3">
        <f>VLOOKUP($C556,'Team Fixtures'!$A$2:$Q$21,4,FALSE)</f>
        <v>1.4214641080312722E-2</v>
      </c>
      <c r="W556" s="3">
        <f>VLOOKUP($C556,'Team Fixtures'!$A$2:$Q$21,5,FALSE)</f>
        <v>4.4594952408824225E-3</v>
      </c>
      <c r="X556" s="3" t="str">
        <f>VLOOKUP($C556,'Team Fixtures'!$A$2:$Q$21,6,FALSE)</f>
        <v>A</v>
      </c>
      <c r="Y556" s="25">
        <f t="shared" si="155"/>
        <v>0</v>
      </c>
      <c r="Z556" s="3">
        <f>VLOOKUP($C556,'Team Fixtures'!$A$2:$Q$21,2,FALSE)</f>
        <v>1.8674136321195144E-2</v>
      </c>
      <c r="AA556" s="3">
        <f>VLOOKUP($C556,'Team Fixtures'!$A$2:$Q$21,8,FALSE)</f>
        <v>5.6022408963585429E-2</v>
      </c>
      <c r="AB556" s="3">
        <f>VLOOKUP($C556,'Team Fixtures'!$A$2:$Q$21,9,FALSE)</f>
        <v>-3.7348272642390282E-2</v>
      </c>
      <c r="AC556" s="3" t="str">
        <f>VLOOKUP($C556,'Team Fixtures'!$A$2:$Q$21,10,FALSE)</f>
        <v>H</v>
      </c>
      <c r="AD556" s="22">
        <f t="shared" si="166"/>
        <v>0</v>
      </c>
      <c r="AE556" s="5">
        <f t="shared" si="156"/>
        <v>0</v>
      </c>
      <c r="AF556" s="20">
        <f t="shared" si="157"/>
        <v>0</v>
      </c>
      <c r="AG556" s="3">
        <f>VLOOKUP($C556,'Team Fixtures'!$A$2:$Q$21,2,FALSE)</f>
        <v>1.8674136321195144E-2</v>
      </c>
      <c r="AH556" s="3">
        <f>VLOOKUP($C556,'Team Fixtures'!$A$2:$Q$21,12,FALSE)</f>
        <v>0.10582010582010581</v>
      </c>
      <c r="AI556" s="3">
        <f>VLOOKUP($C556,'Team Fixtures'!$A$2:$Q$21,13,FALSE)</f>
        <v>-8.7145969498910666E-2</v>
      </c>
      <c r="AJ556" s="3" t="str">
        <f>VLOOKUP($C556,'Team Fixtures'!$A$2:$Q$21,14,FALSE)</f>
        <v>H</v>
      </c>
      <c r="AK556" s="22">
        <f t="shared" si="167"/>
        <v>0</v>
      </c>
      <c r="AL556" s="5">
        <f t="shared" si="158"/>
        <v>0</v>
      </c>
      <c r="AM556" s="20">
        <f t="shared" si="159"/>
        <v>0</v>
      </c>
      <c r="AN556" s="3">
        <f>VLOOKUP($C556,'Team Fixtures'!$A$2:$Q$21,2,FALSE)</f>
        <v>1.8674136321195144E-2</v>
      </c>
      <c r="AO556" s="3">
        <f>VLOOKUP($C556,'Team Fixtures'!$A$2:$Q$21,16,FALSE)</f>
        <v>0.42328042328042326</v>
      </c>
      <c r="AP556" s="3">
        <f>VLOOKUP($C556,'Team Fixtures'!$A$2:$Q$21,17,FALSE)</f>
        <v>-0.40460628695922812</v>
      </c>
      <c r="AQ556" s="3" t="str">
        <f>VLOOKUP($C556,'Team Fixtures'!$A$2:$V$21,18,FALSE)</f>
        <v>H</v>
      </c>
      <c r="AR556" s="22">
        <f t="shared" si="168"/>
        <v>0</v>
      </c>
      <c r="AS556" s="5">
        <f t="shared" si="160"/>
        <v>0</v>
      </c>
      <c r="AT556" s="20">
        <f t="shared" si="161"/>
        <v>0</v>
      </c>
      <c r="AU556" s="3">
        <f>VLOOKUP($C556,'Team Fixtures'!$A$2:$Q$21,2,FALSE)</f>
        <v>1.8674136321195144E-2</v>
      </c>
      <c r="AV556" s="3">
        <f>VLOOKUP($C556,'Team Fixtures'!$A$2:$V$21,20,FALSE)</f>
        <v>0.10582010582010581</v>
      </c>
      <c r="AW556" s="3">
        <f>VLOOKUP($C556,'Team Fixtures'!$A$2:$V$21,21,FALSE)</f>
        <v>-8.7145969498910666E-2</v>
      </c>
      <c r="AX556" s="3" t="str">
        <f>VLOOKUP($C556,'Team Fixtures'!$A$2:$V$21,22,FALSE)</f>
        <v>A</v>
      </c>
      <c r="AY556" s="22">
        <f t="shared" si="169"/>
        <v>0</v>
      </c>
      <c r="AZ556" s="5">
        <f t="shared" si="170"/>
        <v>0</v>
      </c>
      <c r="BA556" s="20">
        <f t="shared" si="162"/>
        <v>0</v>
      </c>
      <c r="BB556" s="15">
        <f t="shared" si="163"/>
        <v>0</v>
      </c>
    </row>
    <row r="557" spans="1:54" x14ac:dyDescent="0.25">
      <c r="A557" t="str">
        <f>'Players Full'!CU557</f>
        <v>Dan Neil</v>
      </c>
      <c r="B557" t="str">
        <f>VLOOKUP(_xlfn.CONCAT('Players Full'!AK557,'Players Full'!BV557),'Players Summarised'!$A$1:$T$1000,20,0)</f>
        <v>MID</v>
      </c>
      <c r="C557" t="str">
        <f>VLOOKUP('Players Full'!CF557,Teams!$A$1:$G$21,6,0)</f>
        <v>Sunderland</v>
      </c>
      <c r="D557">
        <f>'Players Full'!BD557/10</f>
        <v>5</v>
      </c>
      <c r="E557" s="10">
        <f>IFERROR(VLOOKUP($A557,'Starting Lineups'!$A$2:$C$510,3,FALSE),0)</f>
        <v>0</v>
      </c>
      <c r="F557" s="5">
        <f>VLOOKUP(A557,'Score &amp; Assist'!$A$1:$G$2000,6,0)</f>
        <v>6.3492063492063489E-2</v>
      </c>
      <c r="G557" s="5">
        <f t="shared" si="152"/>
        <v>0.01</v>
      </c>
      <c r="H557" s="5">
        <f t="shared" si="164"/>
        <v>0</v>
      </c>
      <c r="I557" s="5">
        <f>VLOOKUP(A557,'Score &amp; Assist'!$A$1:$G$2000,7,0)</f>
        <v>5.6022408963585429E-2</v>
      </c>
      <c r="J557" s="5">
        <f>VLOOKUP(A557,'Yellow Card'!$C$1:$E$987,3,0)</f>
        <v>0.15873015873015872</v>
      </c>
      <c r="K557" s="5">
        <f>VLOOKUP(C557,'Team Clean Sheet'!$C$2:$F$21,4,0)</f>
        <v>0.29039301310043669</v>
      </c>
      <c r="L557" s="5">
        <f>VLOOKUP(C557,'Team Total Goals'!$D$2:$N$21,10,0)</f>
        <v>0.35467980295566504</v>
      </c>
      <c r="M557" s="5">
        <f>VLOOKUP(C557,'Team Total Goals'!$D$2:$N$21,11,0)</f>
        <v>5.0949050949050945E-2</v>
      </c>
      <c r="N557" s="5" t="e">
        <f>VLOOKUP(A557,'Goalkeeper Saves'!$D$2:$N$15,10,0)</f>
        <v>#N/A</v>
      </c>
      <c r="O557" s="5" t="e">
        <f>VLOOKUP(A557,'Goalkeeper Saves'!$D$2:$N$15,11,0)</f>
        <v>#N/A</v>
      </c>
      <c r="P557" s="5">
        <f>IF(B557="DEF",IFERROR(VLOOKUP(A557,'Defensive Contribution - DEF'!A555:H1053,8,FALSE),'Defensive Contribution - DEF'!K$2),0)</f>
        <v>0</v>
      </c>
      <c r="Q557" s="5">
        <f>IF(B557="MID",IFERROR(VLOOKUP(A557,'Defensive Contribution - MID'!A$2:I$500,9,FALSE),'Defensive Contribution - MID'!L$2),0)</f>
        <v>0.3857500506789166</v>
      </c>
      <c r="R557" s="22">
        <f t="shared" si="165"/>
        <v>0</v>
      </c>
      <c r="S557" s="5">
        <f t="shared" si="153"/>
        <v>0</v>
      </c>
      <c r="T557" s="20">
        <f t="shared" si="154"/>
        <v>0</v>
      </c>
      <c r="U557" s="3">
        <f>VLOOKUP($C557,'Team Fixtures'!$A$2:$Q$21,2,FALSE)</f>
        <v>1.8674136321195144E-2</v>
      </c>
      <c r="V557" s="3">
        <f>VLOOKUP($C557,'Team Fixtures'!$A$2:$Q$21,4,FALSE)</f>
        <v>1.4214641080312722E-2</v>
      </c>
      <c r="W557" s="3">
        <f>VLOOKUP($C557,'Team Fixtures'!$A$2:$Q$21,5,FALSE)</f>
        <v>4.4594952408824225E-3</v>
      </c>
      <c r="X557" s="3" t="str">
        <f>VLOOKUP($C557,'Team Fixtures'!$A$2:$Q$21,6,FALSE)</f>
        <v>A</v>
      </c>
      <c r="Y557" s="25">
        <f t="shared" si="155"/>
        <v>0</v>
      </c>
      <c r="Z557" s="3">
        <f>VLOOKUP($C557,'Team Fixtures'!$A$2:$Q$21,2,FALSE)</f>
        <v>1.8674136321195144E-2</v>
      </c>
      <c r="AA557" s="3">
        <f>VLOOKUP($C557,'Team Fixtures'!$A$2:$Q$21,8,FALSE)</f>
        <v>5.6022408963585429E-2</v>
      </c>
      <c r="AB557" s="3">
        <f>VLOOKUP($C557,'Team Fixtures'!$A$2:$Q$21,9,FALSE)</f>
        <v>-3.7348272642390282E-2</v>
      </c>
      <c r="AC557" s="3" t="str">
        <f>VLOOKUP($C557,'Team Fixtures'!$A$2:$Q$21,10,FALSE)</f>
        <v>H</v>
      </c>
      <c r="AD557" s="22">
        <f t="shared" si="166"/>
        <v>0</v>
      </c>
      <c r="AE557" s="5">
        <f t="shared" si="156"/>
        <v>0</v>
      </c>
      <c r="AF557" s="20">
        <f t="shared" si="157"/>
        <v>0</v>
      </c>
      <c r="AG557" s="3">
        <f>VLOOKUP($C557,'Team Fixtures'!$A$2:$Q$21,2,FALSE)</f>
        <v>1.8674136321195144E-2</v>
      </c>
      <c r="AH557" s="3">
        <f>VLOOKUP($C557,'Team Fixtures'!$A$2:$Q$21,12,FALSE)</f>
        <v>0.10582010582010581</v>
      </c>
      <c r="AI557" s="3">
        <f>VLOOKUP($C557,'Team Fixtures'!$A$2:$Q$21,13,FALSE)</f>
        <v>-8.7145969498910666E-2</v>
      </c>
      <c r="AJ557" s="3" t="str">
        <f>VLOOKUP($C557,'Team Fixtures'!$A$2:$Q$21,14,FALSE)</f>
        <v>H</v>
      </c>
      <c r="AK557" s="22">
        <f t="shared" si="167"/>
        <v>0</v>
      </c>
      <c r="AL557" s="5">
        <f t="shared" si="158"/>
        <v>0</v>
      </c>
      <c r="AM557" s="20">
        <f t="shared" si="159"/>
        <v>0</v>
      </c>
      <c r="AN557" s="3">
        <f>VLOOKUP($C557,'Team Fixtures'!$A$2:$Q$21,2,FALSE)</f>
        <v>1.8674136321195144E-2</v>
      </c>
      <c r="AO557" s="3">
        <f>VLOOKUP($C557,'Team Fixtures'!$A$2:$Q$21,16,FALSE)</f>
        <v>0.42328042328042326</v>
      </c>
      <c r="AP557" s="3">
        <f>VLOOKUP($C557,'Team Fixtures'!$A$2:$Q$21,17,FALSE)</f>
        <v>-0.40460628695922812</v>
      </c>
      <c r="AQ557" s="3" t="str">
        <f>VLOOKUP($C557,'Team Fixtures'!$A$2:$V$21,18,FALSE)</f>
        <v>H</v>
      </c>
      <c r="AR557" s="22">
        <f t="shared" si="168"/>
        <v>0</v>
      </c>
      <c r="AS557" s="5">
        <f t="shared" si="160"/>
        <v>0</v>
      </c>
      <c r="AT557" s="20">
        <f t="shared" si="161"/>
        <v>0</v>
      </c>
      <c r="AU557" s="3">
        <f>VLOOKUP($C557,'Team Fixtures'!$A$2:$Q$21,2,FALSE)</f>
        <v>1.8674136321195144E-2</v>
      </c>
      <c r="AV557" s="3">
        <f>VLOOKUP($C557,'Team Fixtures'!$A$2:$V$21,20,FALSE)</f>
        <v>0.10582010582010581</v>
      </c>
      <c r="AW557" s="3">
        <f>VLOOKUP($C557,'Team Fixtures'!$A$2:$V$21,21,FALSE)</f>
        <v>-8.7145969498910666E-2</v>
      </c>
      <c r="AX557" s="3" t="str">
        <f>VLOOKUP($C557,'Team Fixtures'!$A$2:$V$21,22,FALSE)</f>
        <v>A</v>
      </c>
      <c r="AY557" s="22">
        <f t="shared" si="169"/>
        <v>0</v>
      </c>
      <c r="AZ557" s="5">
        <f t="shared" si="170"/>
        <v>0</v>
      </c>
      <c r="BA557" s="20">
        <f t="shared" si="162"/>
        <v>0</v>
      </c>
      <c r="BB557" s="15">
        <f t="shared" si="163"/>
        <v>0</v>
      </c>
    </row>
    <row r="558" spans="1:54" x14ac:dyDescent="0.25">
      <c r="A558" t="str">
        <f>'Players Full'!CU558</f>
        <v>Ian Poveda-Ocampo</v>
      </c>
      <c r="B558" t="str">
        <f>VLOOKUP(_xlfn.CONCAT('Players Full'!AK558,'Players Full'!BV558),'Players Summarised'!$A$1:$T$1000,20,0)</f>
        <v>MID</v>
      </c>
      <c r="C558" t="str">
        <f>VLOOKUP('Players Full'!CF558,Teams!$A$1:$G$21,6,0)</f>
        <v>Sunderland</v>
      </c>
      <c r="D558">
        <f>'Players Full'!BD558/10</f>
        <v>5</v>
      </c>
      <c r="E558" s="10">
        <f>IFERROR(VLOOKUP($A558,'Starting Lineups'!$A$2:$C$510,3,FALSE),0)</f>
        <v>0</v>
      </c>
      <c r="F558" s="5">
        <f>VLOOKUP(A558,'Score &amp; Assist'!$A$1:$G$2000,6,0)</f>
        <v>0.12698412698412698</v>
      </c>
      <c r="G558" s="5">
        <f t="shared" si="152"/>
        <v>0.01</v>
      </c>
      <c r="H558" s="5">
        <f t="shared" si="164"/>
        <v>0</v>
      </c>
      <c r="I558" s="5">
        <f>VLOOKUP(A558,'Score &amp; Assist'!$A$1:$G$2000,7,0)</f>
        <v>9.5238095238095233E-2</v>
      </c>
      <c r="J558" s="5">
        <f>VLOOKUP(A558,'Yellow Card'!$C$1:$E$987,3,0)</f>
        <v>0.13605442176870747</v>
      </c>
      <c r="K558" s="5">
        <f>VLOOKUP(C558,'Team Clean Sheet'!$C$2:$F$21,4,0)</f>
        <v>0.29039301310043669</v>
      </c>
      <c r="L558" s="5">
        <f>VLOOKUP(C558,'Team Total Goals'!$D$2:$N$21,10,0)</f>
        <v>0.35467980295566504</v>
      </c>
      <c r="M558" s="5">
        <f>VLOOKUP(C558,'Team Total Goals'!$D$2:$N$21,11,0)</f>
        <v>5.0949050949050945E-2</v>
      </c>
      <c r="N558" s="5" t="e">
        <f>VLOOKUP(A558,'Goalkeeper Saves'!$D$2:$N$15,10,0)</f>
        <v>#N/A</v>
      </c>
      <c r="O558" s="5" t="e">
        <f>VLOOKUP(A558,'Goalkeeper Saves'!$D$2:$N$15,11,0)</f>
        <v>#N/A</v>
      </c>
      <c r="P558" s="5">
        <f>IF(B558="DEF",IFERROR(VLOOKUP(A558,'Defensive Contribution - DEF'!A556:H1054,8,FALSE),'Defensive Contribution - DEF'!K$2),0)</f>
        <v>0</v>
      </c>
      <c r="Q558" s="5">
        <f>IF(B558="MID",IFERROR(VLOOKUP(A558,'Defensive Contribution - MID'!A$2:I$500,9,FALSE),'Defensive Contribution - MID'!L$2),0)</f>
        <v>0.3857500506789166</v>
      </c>
      <c r="R558" s="22">
        <f t="shared" si="165"/>
        <v>0</v>
      </c>
      <c r="S558" s="5">
        <f t="shared" si="153"/>
        <v>0</v>
      </c>
      <c r="T558" s="20">
        <f t="shared" si="154"/>
        <v>0</v>
      </c>
      <c r="U558" s="3">
        <f>VLOOKUP($C558,'Team Fixtures'!$A$2:$Q$21,2,FALSE)</f>
        <v>1.8674136321195144E-2</v>
      </c>
      <c r="V558" s="3">
        <f>VLOOKUP($C558,'Team Fixtures'!$A$2:$Q$21,4,FALSE)</f>
        <v>1.4214641080312722E-2</v>
      </c>
      <c r="W558" s="3">
        <f>VLOOKUP($C558,'Team Fixtures'!$A$2:$Q$21,5,FALSE)</f>
        <v>4.4594952408824225E-3</v>
      </c>
      <c r="X558" s="3" t="str">
        <f>VLOOKUP($C558,'Team Fixtures'!$A$2:$Q$21,6,FALSE)</f>
        <v>A</v>
      </c>
      <c r="Y558" s="25">
        <f t="shared" si="155"/>
        <v>0</v>
      </c>
      <c r="Z558" s="3">
        <f>VLOOKUP($C558,'Team Fixtures'!$A$2:$Q$21,2,FALSE)</f>
        <v>1.8674136321195144E-2</v>
      </c>
      <c r="AA558" s="3">
        <f>VLOOKUP($C558,'Team Fixtures'!$A$2:$Q$21,8,FALSE)</f>
        <v>5.6022408963585429E-2</v>
      </c>
      <c r="AB558" s="3">
        <f>VLOOKUP($C558,'Team Fixtures'!$A$2:$Q$21,9,FALSE)</f>
        <v>-3.7348272642390282E-2</v>
      </c>
      <c r="AC558" s="3" t="str">
        <f>VLOOKUP($C558,'Team Fixtures'!$A$2:$Q$21,10,FALSE)</f>
        <v>H</v>
      </c>
      <c r="AD558" s="22">
        <f t="shared" si="166"/>
        <v>0</v>
      </c>
      <c r="AE558" s="5">
        <f t="shared" si="156"/>
        <v>0</v>
      </c>
      <c r="AF558" s="20">
        <f t="shared" si="157"/>
        <v>0</v>
      </c>
      <c r="AG558" s="3">
        <f>VLOOKUP($C558,'Team Fixtures'!$A$2:$Q$21,2,FALSE)</f>
        <v>1.8674136321195144E-2</v>
      </c>
      <c r="AH558" s="3">
        <f>VLOOKUP($C558,'Team Fixtures'!$A$2:$Q$21,12,FALSE)</f>
        <v>0.10582010582010581</v>
      </c>
      <c r="AI558" s="3">
        <f>VLOOKUP($C558,'Team Fixtures'!$A$2:$Q$21,13,FALSE)</f>
        <v>-8.7145969498910666E-2</v>
      </c>
      <c r="AJ558" s="3" t="str">
        <f>VLOOKUP($C558,'Team Fixtures'!$A$2:$Q$21,14,FALSE)</f>
        <v>H</v>
      </c>
      <c r="AK558" s="22">
        <f t="shared" si="167"/>
        <v>0</v>
      </c>
      <c r="AL558" s="5">
        <f t="shared" si="158"/>
        <v>0</v>
      </c>
      <c r="AM558" s="20">
        <f t="shared" si="159"/>
        <v>0</v>
      </c>
      <c r="AN558" s="3">
        <f>VLOOKUP($C558,'Team Fixtures'!$A$2:$Q$21,2,FALSE)</f>
        <v>1.8674136321195144E-2</v>
      </c>
      <c r="AO558" s="3">
        <f>VLOOKUP($C558,'Team Fixtures'!$A$2:$Q$21,16,FALSE)</f>
        <v>0.42328042328042326</v>
      </c>
      <c r="AP558" s="3">
        <f>VLOOKUP($C558,'Team Fixtures'!$A$2:$Q$21,17,FALSE)</f>
        <v>-0.40460628695922812</v>
      </c>
      <c r="AQ558" s="3" t="str">
        <f>VLOOKUP($C558,'Team Fixtures'!$A$2:$V$21,18,FALSE)</f>
        <v>H</v>
      </c>
      <c r="AR558" s="22">
        <f t="shared" si="168"/>
        <v>0</v>
      </c>
      <c r="AS558" s="5">
        <f t="shared" si="160"/>
        <v>0</v>
      </c>
      <c r="AT558" s="20">
        <f t="shared" si="161"/>
        <v>0</v>
      </c>
      <c r="AU558" s="3">
        <f>VLOOKUP($C558,'Team Fixtures'!$A$2:$Q$21,2,FALSE)</f>
        <v>1.8674136321195144E-2</v>
      </c>
      <c r="AV558" s="3">
        <f>VLOOKUP($C558,'Team Fixtures'!$A$2:$V$21,20,FALSE)</f>
        <v>0.10582010582010581</v>
      </c>
      <c r="AW558" s="3">
        <f>VLOOKUP($C558,'Team Fixtures'!$A$2:$V$21,21,FALSE)</f>
        <v>-8.7145969498910666E-2</v>
      </c>
      <c r="AX558" s="3" t="str">
        <f>VLOOKUP($C558,'Team Fixtures'!$A$2:$V$21,22,FALSE)</f>
        <v>A</v>
      </c>
      <c r="AY558" s="22">
        <f t="shared" si="169"/>
        <v>0</v>
      </c>
      <c r="AZ558" s="5">
        <f t="shared" si="170"/>
        <v>0</v>
      </c>
      <c r="BA558" s="20">
        <f t="shared" si="162"/>
        <v>0</v>
      </c>
      <c r="BB558" s="15">
        <f t="shared" si="163"/>
        <v>0</v>
      </c>
    </row>
    <row r="559" spans="1:54" x14ac:dyDescent="0.25">
      <c r="A559" t="str">
        <f>'Players Full'!CU559</f>
        <v>Chris Rigg</v>
      </c>
      <c r="B559" t="str">
        <f>VLOOKUP(_xlfn.CONCAT('Players Full'!AK559,'Players Full'!BV559),'Players Summarised'!$A$1:$T$1000,20,0)</f>
        <v>MID</v>
      </c>
      <c r="C559" t="str">
        <f>VLOOKUP('Players Full'!CF559,Teams!$A$1:$G$21,6,0)</f>
        <v>Sunderland</v>
      </c>
      <c r="D559">
        <f>'Players Full'!BD559/10</f>
        <v>5</v>
      </c>
      <c r="E559" s="10">
        <f>IFERROR(VLOOKUP($A559,'Starting Lineups'!$A$2:$C$510,3,FALSE),0)</f>
        <v>0</v>
      </c>
      <c r="F559" s="5">
        <f>VLOOKUP(A559,'Score &amp; Assist'!$A$1:$G$2000,6,0)</f>
        <v>0.14652014652014653</v>
      </c>
      <c r="G559" s="5">
        <f t="shared" si="152"/>
        <v>0.01</v>
      </c>
      <c r="H559" s="5">
        <f t="shared" si="164"/>
        <v>0</v>
      </c>
      <c r="I559" s="5">
        <f>VLOOKUP(A559,'Score &amp; Assist'!$A$1:$G$2000,7,0)</f>
        <v>0.10582010582010581</v>
      </c>
      <c r="J559" s="5">
        <f>VLOOKUP(A559,'Yellow Card'!$C$1:$E$987,3,0)</f>
        <v>0.21994941163532386</v>
      </c>
      <c r="K559" s="5">
        <f>VLOOKUP(C559,'Team Clean Sheet'!$C$2:$F$21,4,0)</f>
        <v>0.29039301310043669</v>
      </c>
      <c r="L559" s="5">
        <f>VLOOKUP(C559,'Team Total Goals'!$D$2:$N$21,10,0)</f>
        <v>0.35467980295566504</v>
      </c>
      <c r="M559" s="5">
        <f>VLOOKUP(C559,'Team Total Goals'!$D$2:$N$21,11,0)</f>
        <v>5.0949050949050945E-2</v>
      </c>
      <c r="N559" s="5" t="e">
        <f>VLOOKUP(A559,'Goalkeeper Saves'!$D$2:$N$15,10,0)</f>
        <v>#N/A</v>
      </c>
      <c r="O559" s="5" t="e">
        <f>VLOOKUP(A559,'Goalkeeper Saves'!$D$2:$N$15,11,0)</f>
        <v>#N/A</v>
      </c>
      <c r="P559" s="5">
        <f>IF(B559="DEF",IFERROR(VLOOKUP(A559,'Defensive Contribution - DEF'!A557:H1055,8,FALSE),'Defensive Contribution - DEF'!K$2),0)</f>
        <v>0</v>
      </c>
      <c r="Q559" s="5">
        <f>IF(B559="MID",IFERROR(VLOOKUP(A559,'Defensive Contribution - MID'!A$2:I$500,9,FALSE),'Defensive Contribution - MID'!L$2),0)</f>
        <v>0.3857500506789166</v>
      </c>
      <c r="R559" s="22">
        <f t="shared" si="165"/>
        <v>0</v>
      </c>
      <c r="S559" s="5">
        <f t="shared" si="153"/>
        <v>0</v>
      </c>
      <c r="T559" s="20">
        <f t="shared" si="154"/>
        <v>0</v>
      </c>
      <c r="U559" s="3">
        <f>VLOOKUP($C559,'Team Fixtures'!$A$2:$Q$21,2,FALSE)</f>
        <v>1.8674136321195144E-2</v>
      </c>
      <c r="V559" s="3">
        <f>VLOOKUP($C559,'Team Fixtures'!$A$2:$Q$21,4,FALSE)</f>
        <v>1.4214641080312722E-2</v>
      </c>
      <c r="W559" s="3">
        <f>VLOOKUP($C559,'Team Fixtures'!$A$2:$Q$21,5,FALSE)</f>
        <v>4.4594952408824225E-3</v>
      </c>
      <c r="X559" s="3" t="str">
        <f>VLOOKUP($C559,'Team Fixtures'!$A$2:$Q$21,6,FALSE)</f>
        <v>A</v>
      </c>
      <c r="Y559" s="25">
        <f t="shared" si="155"/>
        <v>0</v>
      </c>
      <c r="Z559" s="3">
        <f>VLOOKUP($C559,'Team Fixtures'!$A$2:$Q$21,2,FALSE)</f>
        <v>1.8674136321195144E-2</v>
      </c>
      <c r="AA559" s="3">
        <f>VLOOKUP($C559,'Team Fixtures'!$A$2:$Q$21,8,FALSE)</f>
        <v>5.6022408963585429E-2</v>
      </c>
      <c r="AB559" s="3">
        <f>VLOOKUP($C559,'Team Fixtures'!$A$2:$Q$21,9,FALSE)</f>
        <v>-3.7348272642390282E-2</v>
      </c>
      <c r="AC559" s="3" t="str">
        <f>VLOOKUP($C559,'Team Fixtures'!$A$2:$Q$21,10,FALSE)</f>
        <v>H</v>
      </c>
      <c r="AD559" s="22">
        <f t="shared" si="166"/>
        <v>0</v>
      </c>
      <c r="AE559" s="5">
        <f t="shared" si="156"/>
        <v>0</v>
      </c>
      <c r="AF559" s="20">
        <f t="shared" si="157"/>
        <v>0</v>
      </c>
      <c r="AG559" s="3">
        <f>VLOOKUP($C559,'Team Fixtures'!$A$2:$Q$21,2,FALSE)</f>
        <v>1.8674136321195144E-2</v>
      </c>
      <c r="AH559" s="3">
        <f>VLOOKUP($C559,'Team Fixtures'!$A$2:$Q$21,12,FALSE)</f>
        <v>0.10582010582010581</v>
      </c>
      <c r="AI559" s="3">
        <f>VLOOKUP($C559,'Team Fixtures'!$A$2:$Q$21,13,FALSE)</f>
        <v>-8.7145969498910666E-2</v>
      </c>
      <c r="AJ559" s="3" t="str">
        <f>VLOOKUP($C559,'Team Fixtures'!$A$2:$Q$21,14,FALSE)</f>
        <v>H</v>
      </c>
      <c r="AK559" s="22">
        <f t="shared" si="167"/>
        <v>0</v>
      </c>
      <c r="AL559" s="5">
        <f t="shared" si="158"/>
        <v>0</v>
      </c>
      <c r="AM559" s="20">
        <f t="shared" si="159"/>
        <v>0</v>
      </c>
      <c r="AN559" s="3">
        <f>VLOOKUP($C559,'Team Fixtures'!$A$2:$Q$21,2,FALSE)</f>
        <v>1.8674136321195144E-2</v>
      </c>
      <c r="AO559" s="3">
        <f>VLOOKUP($C559,'Team Fixtures'!$A$2:$Q$21,16,FALSE)</f>
        <v>0.42328042328042326</v>
      </c>
      <c r="AP559" s="3">
        <f>VLOOKUP($C559,'Team Fixtures'!$A$2:$Q$21,17,FALSE)</f>
        <v>-0.40460628695922812</v>
      </c>
      <c r="AQ559" s="3" t="str">
        <f>VLOOKUP($C559,'Team Fixtures'!$A$2:$V$21,18,FALSE)</f>
        <v>H</v>
      </c>
      <c r="AR559" s="22">
        <f t="shared" si="168"/>
        <v>0</v>
      </c>
      <c r="AS559" s="5">
        <f t="shared" si="160"/>
        <v>0</v>
      </c>
      <c r="AT559" s="20">
        <f t="shared" si="161"/>
        <v>0</v>
      </c>
      <c r="AU559" s="3">
        <f>VLOOKUP($C559,'Team Fixtures'!$A$2:$Q$21,2,FALSE)</f>
        <v>1.8674136321195144E-2</v>
      </c>
      <c r="AV559" s="3">
        <f>VLOOKUP($C559,'Team Fixtures'!$A$2:$V$21,20,FALSE)</f>
        <v>0.10582010582010581</v>
      </c>
      <c r="AW559" s="3">
        <f>VLOOKUP($C559,'Team Fixtures'!$A$2:$V$21,21,FALSE)</f>
        <v>-8.7145969498910666E-2</v>
      </c>
      <c r="AX559" s="3" t="str">
        <f>VLOOKUP($C559,'Team Fixtures'!$A$2:$V$21,22,FALSE)</f>
        <v>A</v>
      </c>
      <c r="AY559" s="22">
        <f t="shared" si="169"/>
        <v>0</v>
      </c>
      <c r="AZ559" s="5">
        <f t="shared" si="170"/>
        <v>0</v>
      </c>
      <c r="BA559" s="20">
        <f t="shared" si="162"/>
        <v>0</v>
      </c>
      <c r="BB559" s="15">
        <f t="shared" si="163"/>
        <v>0</v>
      </c>
    </row>
    <row r="560" spans="1:54" x14ac:dyDescent="0.25">
      <c r="A560" t="str">
        <f>'Players Full'!CU560</f>
        <v>Noah Sadiki</v>
      </c>
      <c r="B560" t="str">
        <f>VLOOKUP(_xlfn.CONCAT('Players Full'!AK560,'Players Full'!BV560),'Players Summarised'!$A$1:$T$1000,20,0)</f>
        <v>MID</v>
      </c>
      <c r="C560" t="str">
        <f>VLOOKUP('Players Full'!CF560,Teams!$A$1:$G$21,6,0)</f>
        <v>Sunderland</v>
      </c>
      <c r="D560">
        <f>'Players Full'!BD560/10</f>
        <v>5</v>
      </c>
      <c r="E560" s="10">
        <f>IFERROR(VLOOKUP($A560,'Starting Lineups'!$A$2:$C$510,3,FALSE),0)</f>
        <v>1</v>
      </c>
      <c r="F560" s="5">
        <f>VLOOKUP(A560,'Score &amp; Assist'!$A$1:$G$2000,6,0)</f>
        <v>0.11904761904761904</v>
      </c>
      <c r="G560" s="5">
        <f t="shared" si="152"/>
        <v>0.01</v>
      </c>
      <c r="H560" s="5">
        <f t="shared" si="164"/>
        <v>0</v>
      </c>
      <c r="I560" s="5">
        <f>VLOOKUP(A560,'Score &amp; Assist'!$A$1:$G$2000,7,0)</f>
        <v>0.10582010582010581</v>
      </c>
      <c r="J560" s="5">
        <f>VLOOKUP(A560,'Yellow Card'!$C$1:$E$987,3,0)</f>
        <v>0.21994941163532386</v>
      </c>
      <c r="K560" s="5">
        <f>VLOOKUP(C560,'Team Clean Sheet'!$C$2:$F$21,4,0)</f>
        <v>0.29039301310043669</v>
      </c>
      <c r="L560" s="5">
        <f>VLOOKUP(C560,'Team Total Goals'!$D$2:$N$21,10,0)</f>
        <v>0.35467980295566504</v>
      </c>
      <c r="M560" s="5">
        <f>VLOOKUP(C560,'Team Total Goals'!$D$2:$N$21,11,0)</f>
        <v>5.0949050949050945E-2</v>
      </c>
      <c r="N560" s="5" t="e">
        <f>VLOOKUP(A560,'Goalkeeper Saves'!$D$2:$N$15,10,0)</f>
        <v>#N/A</v>
      </c>
      <c r="O560" s="5" t="e">
        <f>VLOOKUP(A560,'Goalkeeper Saves'!$D$2:$N$15,11,0)</f>
        <v>#N/A</v>
      </c>
      <c r="P560" s="5">
        <f>IF(B560="DEF",IFERROR(VLOOKUP(A560,'Defensive Contribution - DEF'!A558:H1056,8,FALSE),'Defensive Contribution - DEF'!K$2),0)</f>
        <v>0</v>
      </c>
      <c r="Q560" s="5">
        <f>IF(B560="MID",IFERROR(VLOOKUP(A560,'Defensive Contribution - MID'!A$2:I$500,9,FALSE),'Defensive Contribution - MID'!L$2),0)</f>
        <v>0.3857500506789166</v>
      </c>
      <c r="R560" s="22">
        <f t="shared" si="165"/>
        <v>3.804642115521359</v>
      </c>
      <c r="S560" s="5">
        <f t="shared" si="153"/>
        <v>6.845379184129341E-2</v>
      </c>
      <c r="T560" s="20">
        <f t="shared" si="154"/>
        <v>3.9415496992039456</v>
      </c>
      <c r="U560" s="3">
        <f>VLOOKUP($C560,'Team Fixtures'!$A$2:$Q$21,2,FALSE)</f>
        <v>1.8674136321195144E-2</v>
      </c>
      <c r="V560" s="3">
        <f>VLOOKUP($C560,'Team Fixtures'!$A$2:$Q$21,4,FALSE)</f>
        <v>1.4214641080312722E-2</v>
      </c>
      <c r="W560" s="3">
        <f>VLOOKUP($C560,'Team Fixtures'!$A$2:$Q$21,5,FALSE)</f>
        <v>4.4594952408824225E-3</v>
      </c>
      <c r="X560" s="3" t="str">
        <f>VLOOKUP($C560,'Team Fixtures'!$A$2:$Q$21,6,FALSE)</f>
        <v>A</v>
      </c>
      <c r="Y560" s="25">
        <f t="shared" si="155"/>
        <v>1.300241482377797</v>
      </c>
      <c r="Z560" s="3">
        <f>VLOOKUP($C560,'Team Fixtures'!$A$2:$Q$21,2,FALSE)</f>
        <v>1.8674136321195144E-2</v>
      </c>
      <c r="AA560" s="3">
        <f>VLOOKUP($C560,'Team Fixtures'!$A$2:$Q$21,8,FALSE)</f>
        <v>5.6022408963585429E-2</v>
      </c>
      <c r="AB560" s="3">
        <f>VLOOKUP($C560,'Team Fixtures'!$A$2:$Q$21,9,FALSE)</f>
        <v>-3.7348272642390282E-2</v>
      </c>
      <c r="AC560" s="3" t="str">
        <f>VLOOKUP($C560,'Team Fixtures'!$A$2:$Q$21,10,FALSE)</f>
        <v>H</v>
      </c>
      <c r="AD560" s="22">
        <f t="shared" si="166"/>
        <v>4.4136399678452332</v>
      </c>
      <c r="AE560" s="5">
        <f t="shared" si="156"/>
        <v>8.2778639323655576E-2</v>
      </c>
      <c r="AF560" s="20">
        <f t="shared" si="157"/>
        <v>4.5791972464925443</v>
      </c>
      <c r="AG560" s="3">
        <f>VLOOKUP($C560,'Team Fixtures'!$A$2:$Q$21,2,FALSE)</f>
        <v>1.8674136321195144E-2</v>
      </c>
      <c r="AH560" s="3">
        <f>VLOOKUP($C560,'Team Fixtures'!$A$2:$Q$21,12,FALSE)</f>
        <v>0.10582010582010581</v>
      </c>
      <c r="AI560" s="3">
        <f>VLOOKUP($C560,'Team Fixtures'!$A$2:$Q$21,13,FALSE)</f>
        <v>-8.7145969498910666E-2</v>
      </c>
      <c r="AJ560" s="3" t="str">
        <f>VLOOKUP($C560,'Team Fixtures'!$A$2:$Q$21,14,FALSE)</f>
        <v>H</v>
      </c>
      <c r="AK560" s="22">
        <f t="shared" si="167"/>
        <v>4.4126687323775373</v>
      </c>
      <c r="AL560" s="5">
        <f t="shared" si="158"/>
        <v>8.2755793922984433E-2</v>
      </c>
      <c r="AM560" s="20">
        <f t="shared" si="159"/>
        <v>4.5781803202235061</v>
      </c>
      <c r="AN560" s="3">
        <f>VLOOKUP($C560,'Team Fixtures'!$A$2:$Q$21,2,FALSE)</f>
        <v>1.8674136321195144E-2</v>
      </c>
      <c r="AO560" s="3">
        <f>VLOOKUP($C560,'Team Fixtures'!$A$2:$Q$21,16,FALSE)</f>
        <v>0.42328042328042326</v>
      </c>
      <c r="AP560" s="3">
        <f>VLOOKUP($C560,'Team Fixtures'!$A$2:$Q$21,17,FALSE)</f>
        <v>-0.40460628695922812</v>
      </c>
      <c r="AQ560" s="3" t="str">
        <f>VLOOKUP($C560,'Team Fixtures'!$A$2:$V$21,18,FALSE)</f>
        <v>H</v>
      </c>
      <c r="AR560" s="22">
        <f t="shared" si="168"/>
        <v>4.4064771062709767</v>
      </c>
      <c r="AS560" s="5">
        <f t="shared" si="160"/>
        <v>8.2610154493705915E-2</v>
      </c>
      <c r="AT560" s="20">
        <f t="shared" si="161"/>
        <v>4.5716974152583889</v>
      </c>
      <c r="AU560" s="3">
        <f>VLOOKUP($C560,'Team Fixtures'!$A$2:$Q$21,2,FALSE)</f>
        <v>1.8674136321195144E-2</v>
      </c>
      <c r="AV560" s="3">
        <f>VLOOKUP($C560,'Team Fixtures'!$A$2:$V$21,20,FALSE)</f>
        <v>0.10582010582010581</v>
      </c>
      <c r="AW560" s="3">
        <f>VLOOKUP($C560,'Team Fixtures'!$A$2:$V$21,21,FALSE)</f>
        <v>-8.7145969498910666E-2</v>
      </c>
      <c r="AX560" s="3" t="str">
        <f>VLOOKUP($C560,'Team Fixtures'!$A$2:$V$21,22,FALSE)</f>
        <v>A</v>
      </c>
      <c r="AY560" s="22">
        <f t="shared" si="169"/>
        <v>3.8028554771423511</v>
      </c>
      <c r="AZ560" s="5">
        <f t="shared" si="170"/>
        <v>6.8411766533342383E-2</v>
      </c>
      <c r="BA560" s="20">
        <f t="shared" si="162"/>
        <v>3.9396790102090358</v>
      </c>
      <c r="BB560" s="15">
        <f t="shared" si="163"/>
        <v>15.128898765354792</v>
      </c>
    </row>
    <row r="561" spans="1:54" x14ac:dyDescent="0.25">
      <c r="A561" t="str">
        <f>'Players Full'!CU561</f>
        <v>Chemsdine Talbi</v>
      </c>
      <c r="B561" t="str">
        <f>VLOOKUP(_xlfn.CONCAT('Players Full'!AK561,'Players Full'!BV561),'Players Summarised'!$A$1:$T$1000,20,0)</f>
        <v>MID</v>
      </c>
      <c r="C561" t="str">
        <f>VLOOKUP('Players Full'!CF561,Teams!$A$1:$G$21,6,0)</f>
        <v>Sunderland</v>
      </c>
      <c r="D561">
        <f>'Players Full'!BD561/10</f>
        <v>5</v>
      </c>
      <c r="E561" s="10">
        <f>IFERROR(VLOOKUP($A561,'Starting Lineups'!$A$2:$C$510,3,FALSE),0)</f>
        <v>1</v>
      </c>
      <c r="F561" s="5">
        <f>VLOOKUP(A561,'Score &amp; Assist'!$A$1:$G$2000,6,0)</f>
        <v>0.14652014652014653</v>
      </c>
      <c r="G561" s="5">
        <f t="shared" si="152"/>
        <v>0.01</v>
      </c>
      <c r="H561" s="5">
        <f t="shared" si="164"/>
        <v>0</v>
      </c>
      <c r="I561" s="5">
        <f>VLOOKUP(A561,'Score &amp; Assist'!$A$1:$G$2000,7,0)</f>
        <v>0.14652014652014653</v>
      </c>
      <c r="J561" s="5">
        <f>VLOOKUP(A561,'Yellow Card'!$C$1:$E$987,3,0)</f>
        <v>0.13605442176870747</v>
      </c>
      <c r="K561" s="5">
        <f>VLOOKUP(C561,'Team Clean Sheet'!$C$2:$F$21,4,0)</f>
        <v>0.29039301310043669</v>
      </c>
      <c r="L561" s="5">
        <f>VLOOKUP(C561,'Team Total Goals'!$D$2:$N$21,10,0)</f>
        <v>0.35467980295566504</v>
      </c>
      <c r="M561" s="5">
        <f>VLOOKUP(C561,'Team Total Goals'!$D$2:$N$21,11,0)</f>
        <v>5.0949050949050945E-2</v>
      </c>
      <c r="N561" s="5" t="e">
        <f>VLOOKUP(A561,'Goalkeeper Saves'!$D$2:$N$15,10,0)</f>
        <v>#N/A</v>
      </c>
      <c r="O561" s="5" t="e">
        <f>VLOOKUP(A561,'Goalkeeper Saves'!$D$2:$N$15,11,0)</f>
        <v>#N/A</v>
      </c>
      <c r="P561" s="5">
        <f>IF(B561="DEF",IFERROR(VLOOKUP(A561,'Defensive Contribution - DEF'!A559:H1057,8,FALSE),'Defensive Contribution - DEF'!K$2),0)</f>
        <v>0</v>
      </c>
      <c r="Q561" s="5">
        <f>IF(B561="MID",IFERROR(VLOOKUP(A561,'Defensive Contribution - MID'!A$2:I$500,9,FALSE),'Defensive Contribution - MID'!L$2),0)</f>
        <v>0.3857500506789166</v>
      </c>
      <c r="R561" s="22">
        <f t="shared" si="165"/>
        <v>4.1479998648507346</v>
      </c>
      <c r="S561" s="5">
        <f t="shared" si="153"/>
        <v>7.6530252821018982E-2</v>
      </c>
      <c r="T561" s="20">
        <f t="shared" si="154"/>
        <v>4.3010603704927721</v>
      </c>
      <c r="U561" s="3">
        <f>VLOOKUP($C561,'Team Fixtures'!$A$2:$Q$21,2,FALSE)</f>
        <v>1.8674136321195144E-2</v>
      </c>
      <c r="V561" s="3">
        <f>VLOOKUP($C561,'Team Fixtures'!$A$2:$Q$21,4,FALSE)</f>
        <v>1.4214641080312722E-2</v>
      </c>
      <c r="W561" s="3">
        <f>VLOOKUP($C561,'Team Fixtures'!$A$2:$Q$21,5,FALSE)</f>
        <v>4.4594952408824225E-3</v>
      </c>
      <c r="X561" s="3" t="str">
        <f>VLOOKUP($C561,'Team Fixtures'!$A$2:$Q$21,6,FALSE)</f>
        <v>A</v>
      </c>
      <c r="Y561" s="25">
        <f t="shared" si="155"/>
        <v>1.4175844480019772</v>
      </c>
      <c r="Z561" s="3">
        <f>VLOOKUP($C561,'Team Fixtures'!$A$2:$Q$21,2,FALSE)</f>
        <v>1.8674136321195144E-2</v>
      </c>
      <c r="AA561" s="3">
        <f>VLOOKUP($C561,'Team Fixtures'!$A$2:$Q$21,8,FALSE)</f>
        <v>5.6022408963585429E-2</v>
      </c>
      <c r="AB561" s="3">
        <f>VLOOKUP($C561,'Team Fixtures'!$A$2:$Q$21,9,FALSE)</f>
        <v>-3.7348272642390282E-2</v>
      </c>
      <c r="AC561" s="3" t="str">
        <f>VLOOKUP($C561,'Team Fixtures'!$A$2:$Q$21,10,FALSE)</f>
        <v>H</v>
      </c>
      <c r="AD561" s="22">
        <f t="shared" si="166"/>
        <v>4.8119579803403063</v>
      </c>
      <c r="AE561" s="5">
        <f t="shared" si="156"/>
        <v>9.2147875613564689E-2</v>
      </c>
      <c r="AF561" s="20">
        <f t="shared" si="157"/>
        <v>4.9962537315674354</v>
      </c>
      <c r="AG561" s="3">
        <f>VLOOKUP($C561,'Team Fixtures'!$A$2:$Q$21,2,FALSE)</f>
        <v>1.8674136321195144E-2</v>
      </c>
      <c r="AH561" s="3">
        <f>VLOOKUP($C561,'Team Fixtures'!$A$2:$Q$21,12,FALSE)</f>
        <v>0.10582010582010581</v>
      </c>
      <c r="AI561" s="3">
        <f>VLOOKUP($C561,'Team Fixtures'!$A$2:$Q$21,13,FALSE)</f>
        <v>-8.7145969498910666E-2</v>
      </c>
      <c r="AJ561" s="3" t="str">
        <f>VLOOKUP($C561,'Team Fixtures'!$A$2:$Q$21,14,FALSE)</f>
        <v>H</v>
      </c>
      <c r="AK561" s="22">
        <f t="shared" si="167"/>
        <v>4.8108990937311544</v>
      </c>
      <c r="AL561" s="5">
        <f t="shared" si="158"/>
        <v>9.2122968482744219E-2</v>
      </c>
      <c r="AM561" s="20">
        <f t="shared" si="159"/>
        <v>4.9951450306966425</v>
      </c>
      <c r="AN561" s="3">
        <f>VLOOKUP($C561,'Team Fixtures'!$A$2:$Q$21,2,FALSE)</f>
        <v>1.8674136321195144E-2</v>
      </c>
      <c r="AO561" s="3">
        <f>VLOOKUP($C561,'Team Fixtures'!$A$2:$Q$21,16,FALSE)</f>
        <v>0.42328042328042326</v>
      </c>
      <c r="AP561" s="3">
        <f>VLOOKUP($C561,'Team Fixtures'!$A$2:$Q$21,17,FALSE)</f>
        <v>-0.40460628695922812</v>
      </c>
      <c r="AQ561" s="3" t="str">
        <f>VLOOKUP($C561,'Team Fixtures'!$A$2:$V$21,18,FALSE)</f>
        <v>H</v>
      </c>
      <c r="AR561" s="22">
        <f t="shared" si="168"/>
        <v>4.8041486915978115</v>
      </c>
      <c r="AS561" s="5">
        <f t="shared" si="160"/>
        <v>9.1964185523763731E-2</v>
      </c>
      <c r="AT561" s="20">
        <f t="shared" si="161"/>
        <v>4.9880770626453392</v>
      </c>
      <c r="AU561" s="3">
        <f>VLOOKUP($C561,'Team Fixtures'!$A$2:$Q$21,2,FALSE)</f>
        <v>1.8674136321195144E-2</v>
      </c>
      <c r="AV561" s="3">
        <f>VLOOKUP($C561,'Team Fixtures'!$A$2:$V$21,20,FALSE)</f>
        <v>0.10582010582010581</v>
      </c>
      <c r="AW561" s="3">
        <f>VLOOKUP($C561,'Team Fixtures'!$A$2:$V$21,21,FALSE)</f>
        <v>-8.7145969498910666E-2</v>
      </c>
      <c r="AX561" s="3" t="str">
        <f>VLOOKUP($C561,'Team Fixtures'!$A$2:$V$21,22,FALSE)</f>
        <v>A</v>
      </c>
      <c r="AY561" s="22">
        <f t="shared" si="169"/>
        <v>4.1460519876182271</v>
      </c>
      <c r="AZ561" s="5">
        <f t="shared" si="170"/>
        <v>7.6484434852755939E-2</v>
      </c>
      <c r="BA561" s="20">
        <f t="shared" si="162"/>
        <v>4.2990208573237387</v>
      </c>
      <c r="BB561" s="15">
        <f t="shared" si="163"/>
        <v>16.507528291197175</v>
      </c>
    </row>
    <row r="562" spans="1:54" x14ac:dyDescent="0.25">
      <c r="A562" t="str">
        <f>'Players Full'!CU562</f>
        <v>Abdoullah Ba</v>
      </c>
      <c r="B562" t="str">
        <f>VLOOKUP(_xlfn.CONCAT('Players Full'!AK562,'Players Full'!BV562),'Players Summarised'!$A$1:$T$1000,20,0)</f>
        <v>MID</v>
      </c>
      <c r="C562" t="str">
        <f>VLOOKUP('Players Full'!CF562,Teams!$A$1:$G$21,6,0)</f>
        <v>Sunderland</v>
      </c>
      <c r="D562">
        <f>'Players Full'!BD562/10</f>
        <v>4.5</v>
      </c>
      <c r="E562" s="10">
        <f>IFERROR(VLOOKUP($A562,'Starting Lineups'!$A$2:$C$510,3,FALSE),0)</f>
        <v>0</v>
      </c>
      <c r="F562" s="5" t="e">
        <f>VLOOKUP(A562,'Score &amp; Assist'!$A$1:$G$2000,6,0)</f>
        <v>#N/A</v>
      </c>
      <c r="G562" s="5" t="e">
        <f t="shared" si="152"/>
        <v>#N/A</v>
      </c>
      <c r="H562" s="5" t="e">
        <f t="shared" si="164"/>
        <v>#N/A</v>
      </c>
      <c r="I562" s="5" t="e">
        <f>VLOOKUP(A562,'Score &amp; Assist'!$A$1:$G$2000,7,0)</f>
        <v>#N/A</v>
      </c>
      <c r="J562" s="5" t="e">
        <f>VLOOKUP(A562,'Yellow Card'!$C$1:$E$987,3,0)</f>
        <v>#N/A</v>
      </c>
      <c r="K562" s="5">
        <f>VLOOKUP(C562,'Team Clean Sheet'!$C$2:$F$21,4,0)</f>
        <v>0.29039301310043669</v>
      </c>
      <c r="L562" s="5">
        <f>VLOOKUP(C562,'Team Total Goals'!$D$2:$N$21,10,0)</f>
        <v>0.35467980295566504</v>
      </c>
      <c r="M562" s="5">
        <f>VLOOKUP(C562,'Team Total Goals'!$D$2:$N$21,11,0)</f>
        <v>5.0949050949050945E-2</v>
      </c>
      <c r="N562" s="5" t="e">
        <f>VLOOKUP(A562,'Goalkeeper Saves'!$D$2:$N$15,10,0)</f>
        <v>#N/A</v>
      </c>
      <c r="O562" s="5" t="e">
        <f>VLOOKUP(A562,'Goalkeeper Saves'!$D$2:$N$15,11,0)</f>
        <v>#N/A</v>
      </c>
      <c r="P562" s="5">
        <f>IF(B562="DEF",IFERROR(VLOOKUP(A562,'Defensive Contribution - DEF'!A560:H1058,8,FALSE),'Defensive Contribution - DEF'!K$2),0)</f>
        <v>0</v>
      </c>
      <c r="Q562" s="5">
        <f>IF(B562="MID",IFERROR(VLOOKUP(A562,'Defensive Contribution - MID'!A$2:I$500,9,FALSE),'Defensive Contribution - MID'!L$2),0)</f>
        <v>0.3857500506789166</v>
      </c>
      <c r="R562" s="22">
        <f t="shared" si="165"/>
        <v>0</v>
      </c>
      <c r="S562" s="5">
        <f t="shared" si="153"/>
        <v>0</v>
      </c>
      <c r="T562" s="20">
        <f t="shared" si="154"/>
        <v>0</v>
      </c>
      <c r="U562" s="3">
        <f>VLOOKUP($C562,'Team Fixtures'!$A$2:$Q$21,2,FALSE)</f>
        <v>1.8674136321195144E-2</v>
      </c>
      <c r="V562" s="3">
        <f>VLOOKUP($C562,'Team Fixtures'!$A$2:$Q$21,4,FALSE)</f>
        <v>1.4214641080312722E-2</v>
      </c>
      <c r="W562" s="3">
        <f>VLOOKUP($C562,'Team Fixtures'!$A$2:$Q$21,5,FALSE)</f>
        <v>4.4594952408824225E-3</v>
      </c>
      <c r="X562" s="3" t="str">
        <f>VLOOKUP($C562,'Team Fixtures'!$A$2:$Q$21,6,FALSE)</f>
        <v>A</v>
      </c>
      <c r="Y562" s="25">
        <f t="shared" si="155"/>
        <v>0</v>
      </c>
      <c r="Z562" s="3">
        <f>VLOOKUP($C562,'Team Fixtures'!$A$2:$Q$21,2,FALSE)</f>
        <v>1.8674136321195144E-2</v>
      </c>
      <c r="AA562" s="3">
        <f>VLOOKUP($C562,'Team Fixtures'!$A$2:$Q$21,8,FALSE)</f>
        <v>5.6022408963585429E-2</v>
      </c>
      <c r="AB562" s="3">
        <f>VLOOKUP($C562,'Team Fixtures'!$A$2:$Q$21,9,FALSE)</f>
        <v>-3.7348272642390282E-2</v>
      </c>
      <c r="AC562" s="3" t="str">
        <f>VLOOKUP($C562,'Team Fixtures'!$A$2:$Q$21,10,FALSE)</f>
        <v>H</v>
      </c>
      <c r="AD562" s="22">
        <f t="shared" si="166"/>
        <v>0</v>
      </c>
      <c r="AE562" s="5">
        <f t="shared" si="156"/>
        <v>0</v>
      </c>
      <c r="AF562" s="20">
        <f t="shared" si="157"/>
        <v>0</v>
      </c>
      <c r="AG562" s="3">
        <f>VLOOKUP($C562,'Team Fixtures'!$A$2:$Q$21,2,FALSE)</f>
        <v>1.8674136321195144E-2</v>
      </c>
      <c r="AH562" s="3">
        <f>VLOOKUP($C562,'Team Fixtures'!$A$2:$Q$21,12,FALSE)</f>
        <v>0.10582010582010581</v>
      </c>
      <c r="AI562" s="3">
        <f>VLOOKUP($C562,'Team Fixtures'!$A$2:$Q$21,13,FALSE)</f>
        <v>-8.7145969498910666E-2</v>
      </c>
      <c r="AJ562" s="3" t="str">
        <f>VLOOKUP($C562,'Team Fixtures'!$A$2:$Q$21,14,FALSE)</f>
        <v>H</v>
      </c>
      <c r="AK562" s="22">
        <f t="shared" si="167"/>
        <v>0</v>
      </c>
      <c r="AL562" s="5">
        <f t="shared" si="158"/>
        <v>0</v>
      </c>
      <c r="AM562" s="20">
        <f t="shared" si="159"/>
        <v>0</v>
      </c>
      <c r="AN562" s="3">
        <f>VLOOKUP($C562,'Team Fixtures'!$A$2:$Q$21,2,FALSE)</f>
        <v>1.8674136321195144E-2</v>
      </c>
      <c r="AO562" s="3">
        <f>VLOOKUP($C562,'Team Fixtures'!$A$2:$Q$21,16,FALSE)</f>
        <v>0.42328042328042326</v>
      </c>
      <c r="AP562" s="3">
        <f>VLOOKUP($C562,'Team Fixtures'!$A$2:$Q$21,17,FALSE)</f>
        <v>-0.40460628695922812</v>
      </c>
      <c r="AQ562" s="3" t="str">
        <f>VLOOKUP($C562,'Team Fixtures'!$A$2:$V$21,18,FALSE)</f>
        <v>H</v>
      </c>
      <c r="AR562" s="22">
        <f t="shared" si="168"/>
        <v>0</v>
      </c>
      <c r="AS562" s="5">
        <f t="shared" si="160"/>
        <v>0</v>
      </c>
      <c r="AT562" s="20">
        <f t="shared" si="161"/>
        <v>0</v>
      </c>
      <c r="AU562" s="3">
        <f>VLOOKUP($C562,'Team Fixtures'!$A$2:$Q$21,2,FALSE)</f>
        <v>1.8674136321195144E-2</v>
      </c>
      <c r="AV562" s="3">
        <f>VLOOKUP($C562,'Team Fixtures'!$A$2:$V$21,20,FALSE)</f>
        <v>0.10582010582010581</v>
      </c>
      <c r="AW562" s="3">
        <f>VLOOKUP($C562,'Team Fixtures'!$A$2:$V$21,21,FALSE)</f>
        <v>-8.7145969498910666E-2</v>
      </c>
      <c r="AX562" s="3" t="str">
        <f>VLOOKUP($C562,'Team Fixtures'!$A$2:$V$21,22,FALSE)</f>
        <v>A</v>
      </c>
      <c r="AY562" s="22">
        <f t="shared" si="169"/>
        <v>0</v>
      </c>
      <c r="AZ562" s="5">
        <f t="shared" si="170"/>
        <v>0</v>
      </c>
      <c r="BA562" s="20">
        <f t="shared" si="162"/>
        <v>0</v>
      </c>
      <c r="BB562" s="15">
        <f t="shared" si="163"/>
        <v>0</v>
      </c>
    </row>
    <row r="563" spans="1:54" x14ac:dyDescent="0.25">
      <c r="A563" t="str">
        <f>'Players Full'!CU563</f>
        <v>Alan Browne</v>
      </c>
      <c r="B563" t="str">
        <f>VLOOKUP(_xlfn.CONCAT('Players Full'!AK563,'Players Full'!BV563),'Players Summarised'!$A$1:$T$1000,20,0)</f>
        <v>MID</v>
      </c>
      <c r="C563" t="str">
        <f>VLOOKUP('Players Full'!CF563,Teams!$A$1:$G$21,6,0)</f>
        <v>Sunderland</v>
      </c>
      <c r="D563">
        <f>'Players Full'!BD563/10</f>
        <v>4.5</v>
      </c>
      <c r="E563" s="10">
        <f>IFERROR(VLOOKUP($A563,'Starting Lineups'!$A$2:$C$510,3,FALSE),0)</f>
        <v>0</v>
      </c>
      <c r="F563" s="5">
        <f>VLOOKUP(A563,'Score &amp; Assist'!$A$1:$G$2000,6,0)</f>
        <v>0.10582010582010581</v>
      </c>
      <c r="G563" s="5">
        <f t="shared" si="152"/>
        <v>0.01</v>
      </c>
      <c r="H563" s="5">
        <f t="shared" si="164"/>
        <v>0</v>
      </c>
      <c r="I563" s="5">
        <f>VLOOKUP(A563,'Score &amp; Assist'!$A$1:$G$2000,7,0)</f>
        <v>6.3492063492063489E-2</v>
      </c>
      <c r="J563" s="5">
        <f>VLOOKUP(A563,'Yellow Card'!$C$1:$E$987,3,0)</f>
        <v>0.15873015873015872</v>
      </c>
      <c r="K563" s="5">
        <f>VLOOKUP(C563,'Team Clean Sheet'!$C$2:$F$21,4,0)</f>
        <v>0.29039301310043669</v>
      </c>
      <c r="L563" s="5">
        <f>VLOOKUP(C563,'Team Total Goals'!$D$2:$N$21,10,0)</f>
        <v>0.35467980295566504</v>
      </c>
      <c r="M563" s="5">
        <f>VLOOKUP(C563,'Team Total Goals'!$D$2:$N$21,11,0)</f>
        <v>5.0949050949050945E-2</v>
      </c>
      <c r="N563" s="5" t="e">
        <f>VLOOKUP(A563,'Goalkeeper Saves'!$D$2:$N$15,10,0)</f>
        <v>#N/A</v>
      </c>
      <c r="O563" s="5" t="e">
        <f>VLOOKUP(A563,'Goalkeeper Saves'!$D$2:$N$15,11,0)</f>
        <v>#N/A</v>
      </c>
      <c r="P563" s="5">
        <f>IF(B563="DEF",IFERROR(VLOOKUP(A563,'Defensive Contribution - DEF'!A561:H1059,8,FALSE),'Defensive Contribution - DEF'!K$2),0)</f>
        <v>0</v>
      </c>
      <c r="Q563" s="5">
        <f>IF(B563="MID",IFERROR(VLOOKUP(A563,'Defensive Contribution - MID'!A$2:I$500,9,FALSE),'Defensive Contribution - MID'!L$2),0)</f>
        <v>0.3857500506789166</v>
      </c>
      <c r="R563" s="22">
        <f t="shared" si="165"/>
        <v>0</v>
      </c>
      <c r="S563" s="5">
        <f t="shared" si="153"/>
        <v>0</v>
      </c>
      <c r="T563" s="20">
        <f t="shared" si="154"/>
        <v>0</v>
      </c>
      <c r="U563" s="3">
        <f>VLOOKUP($C563,'Team Fixtures'!$A$2:$Q$21,2,FALSE)</f>
        <v>1.8674136321195144E-2</v>
      </c>
      <c r="V563" s="3">
        <f>VLOOKUP($C563,'Team Fixtures'!$A$2:$Q$21,4,FALSE)</f>
        <v>1.4214641080312722E-2</v>
      </c>
      <c r="W563" s="3">
        <f>VLOOKUP($C563,'Team Fixtures'!$A$2:$Q$21,5,FALSE)</f>
        <v>4.4594952408824225E-3</v>
      </c>
      <c r="X563" s="3" t="str">
        <f>VLOOKUP($C563,'Team Fixtures'!$A$2:$Q$21,6,FALSE)</f>
        <v>A</v>
      </c>
      <c r="Y563" s="25">
        <f t="shared" si="155"/>
        <v>0</v>
      </c>
      <c r="Z563" s="3">
        <f>VLOOKUP($C563,'Team Fixtures'!$A$2:$Q$21,2,FALSE)</f>
        <v>1.8674136321195144E-2</v>
      </c>
      <c r="AA563" s="3">
        <f>VLOOKUP($C563,'Team Fixtures'!$A$2:$Q$21,8,FALSE)</f>
        <v>5.6022408963585429E-2</v>
      </c>
      <c r="AB563" s="3">
        <f>VLOOKUP($C563,'Team Fixtures'!$A$2:$Q$21,9,FALSE)</f>
        <v>-3.7348272642390282E-2</v>
      </c>
      <c r="AC563" s="3" t="str">
        <f>VLOOKUP($C563,'Team Fixtures'!$A$2:$Q$21,10,FALSE)</f>
        <v>H</v>
      </c>
      <c r="AD563" s="22">
        <f t="shared" si="166"/>
        <v>0</v>
      </c>
      <c r="AE563" s="5">
        <f t="shared" si="156"/>
        <v>0</v>
      </c>
      <c r="AF563" s="20">
        <f t="shared" si="157"/>
        <v>0</v>
      </c>
      <c r="AG563" s="3">
        <f>VLOOKUP($C563,'Team Fixtures'!$A$2:$Q$21,2,FALSE)</f>
        <v>1.8674136321195144E-2</v>
      </c>
      <c r="AH563" s="3">
        <f>VLOOKUP($C563,'Team Fixtures'!$A$2:$Q$21,12,FALSE)</f>
        <v>0.10582010582010581</v>
      </c>
      <c r="AI563" s="3">
        <f>VLOOKUP($C563,'Team Fixtures'!$A$2:$Q$21,13,FALSE)</f>
        <v>-8.7145969498910666E-2</v>
      </c>
      <c r="AJ563" s="3" t="str">
        <f>VLOOKUP($C563,'Team Fixtures'!$A$2:$Q$21,14,FALSE)</f>
        <v>H</v>
      </c>
      <c r="AK563" s="22">
        <f t="shared" si="167"/>
        <v>0</v>
      </c>
      <c r="AL563" s="5">
        <f t="shared" si="158"/>
        <v>0</v>
      </c>
      <c r="AM563" s="20">
        <f t="shared" si="159"/>
        <v>0</v>
      </c>
      <c r="AN563" s="3">
        <f>VLOOKUP($C563,'Team Fixtures'!$A$2:$Q$21,2,FALSE)</f>
        <v>1.8674136321195144E-2</v>
      </c>
      <c r="AO563" s="3">
        <f>VLOOKUP($C563,'Team Fixtures'!$A$2:$Q$21,16,FALSE)</f>
        <v>0.42328042328042326</v>
      </c>
      <c r="AP563" s="3">
        <f>VLOOKUP($C563,'Team Fixtures'!$A$2:$Q$21,17,FALSE)</f>
        <v>-0.40460628695922812</v>
      </c>
      <c r="AQ563" s="3" t="str">
        <f>VLOOKUP($C563,'Team Fixtures'!$A$2:$V$21,18,FALSE)</f>
        <v>H</v>
      </c>
      <c r="AR563" s="22">
        <f t="shared" si="168"/>
        <v>0</v>
      </c>
      <c r="AS563" s="5">
        <f t="shared" si="160"/>
        <v>0</v>
      </c>
      <c r="AT563" s="20">
        <f t="shared" si="161"/>
        <v>0</v>
      </c>
      <c r="AU563" s="3">
        <f>VLOOKUP($C563,'Team Fixtures'!$A$2:$Q$21,2,FALSE)</f>
        <v>1.8674136321195144E-2</v>
      </c>
      <c r="AV563" s="3">
        <f>VLOOKUP($C563,'Team Fixtures'!$A$2:$V$21,20,FALSE)</f>
        <v>0.10582010582010581</v>
      </c>
      <c r="AW563" s="3">
        <f>VLOOKUP($C563,'Team Fixtures'!$A$2:$V$21,21,FALSE)</f>
        <v>-8.7145969498910666E-2</v>
      </c>
      <c r="AX563" s="3" t="str">
        <f>VLOOKUP($C563,'Team Fixtures'!$A$2:$V$21,22,FALSE)</f>
        <v>A</v>
      </c>
      <c r="AY563" s="22">
        <f t="shared" si="169"/>
        <v>0</v>
      </c>
      <c r="AZ563" s="5">
        <f t="shared" si="170"/>
        <v>0</v>
      </c>
      <c r="BA563" s="20">
        <f t="shared" si="162"/>
        <v>0</v>
      </c>
      <c r="BB563" s="15">
        <f t="shared" si="163"/>
        <v>0</v>
      </c>
    </row>
    <row r="564" spans="1:54" x14ac:dyDescent="0.25">
      <c r="A564" t="str">
        <f>'Players Full'!CU564</f>
        <v>Pierre Ekwah Elimby</v>
      </c>
      <c r="B564" t="str">
        <f>VLOOKUP(_xlfn.CONCAT('Players Full'!AK564,'Players Full'!BV564),'Players Summarised'!$A$1:$T$1000,20,0)</f>
        <v>MID</v>
      </c>
      <c r="C564" t="str">
        <f>VLOOKUP('Players Full'!CF564,Teams!$A$1:$G$21,6,0)</f>
        <v>Sunderland</v>
      </c>
      <c r="D564">
        <f>'Players Full'!BD564/10</f>
        <v>4.5</v>
      </c>
      <c r="E564" s="10">
        <f>IFERROR(VLOOKUP($A564,'Starting Lineups'!$A$2:$C$510,3,FALSE),0)</f>
        <v>0</v>
      </c>
      <c r="F564" s="5" t="e">
        <f>VLOOKUP(A564,'Score &amp; Assist'!$A$1:$G$2000,6,0)</f>
        <v>#N/A</v>
      </c>
      <c r="G564" s="5" t="e">
        <f t="shared" si="152"/>
        <v>#N/A</v>
      </c>
      <c r="H564" s="5" t="e">
        <f t="shared" si="164"/>
        <v>#N/A</v>
      </c>
      <c r="I564" s="5" t="e">
        <f>VLOOKUP(A564,'Score &amp; Assist'!$A$1:$G$2000,7,0)</f>
        <v>#N/A</v>
      </c>
      <c r="J564" s="5" t="e">
        <f>VLOOKUP(A564,'Yellow Card'!$C$1:$E$987,3,0)</f>
        <v>#N/A</v>
      </c>
      <c r="K564" s="5">
        <f>VLOOKUP(C564,'Team Clean Sheet'!$C$2:$F$21,4,0)</f>
        <v>0.29039301310043669</v>
      </c>
      <c r="L564" s="5">
        <f>VLOOKUP(C564,'Team Total Goals'!$D$2:$N$21,10,0)</f>
        <v>0.35467980295566504</v>
      </c>
      <c r="M564" s="5">
        <f>VLOOKUP(C564,'Team Total Goals'!$D$2:$N$21,11,0)</f>
        <v>5.0949050949050945E-2</v>
      </c>
      <c r="N564" s="5" t="e">
        <f>VLOOKUP(A564,'Goalkeeper Saves'!$D$2:$N$15,10,0)</f>
        <v>#N/A</v>
      </c>
      <c r="O564" s="5" t="e">
        <f>VLOOKUP(A564,'Goalkeeper Saves'!$D$2:$N$15,11,0)</f>
        <v>#N/A</v>
      </c>
      <c r="P564" s="5">
        <f>IF(B564="DEF",IFERROR(VLOOKUP(A564,'Defensive Contribution - DEF'!A562:H1060,8,FALSE),'Defensive Contribution - DEF'!K$2),0)</f>
        <v>0</v>
      </c>
      <c r="Q564" s="5">
        <f>IF(B564="MID",IFERROR(VLOOKUP(A564,'Defensive Contribution - MID'!A$2:I$500,9,FALSE),'Defensive Contribution - MID'!L$2),0)</f>
        <v>0.3857500506789166</v>
      </c>
      <c r="R564" s="22">
        <f t="shared" si="165"/>
        <v>0</v>
      </c>
      <c r="S564" s="5">
        <f t="shared" si="153"/>
        <v>0</v>
      </c>
      <c r="T564" s="20">
        <f t="shared" si="154"/>
        <v>0</v>
      </c>
      <c r="U564" s="3">
        <f>VLOOKUP($C564,'Team Fixtures'!$A$2:$Q$21,2,FALSE)</f>
        <v>1.8674136321195144E-2</v>
      </c>
      <c r="V564" s="3">
        <f>VLOOKUP($C564,'Team Fixtures'!$A$2:$Q$21,4,FALSE)</f>
        <v>1.4214641080312722E-2</v>
      </c>
      <c r="W564" s="3">
        <f>VLOOKUP($C564,'Team Fixtures'!$A$2:$Q$21,5,FALSE)</f>
        <v>4.4594952408824225E-3</v>
      </c>
      <c r="X564" s="3" t="str">
        <f>VLOOKUP($C564,'Team Fixtures'!$A$2:$Q$21,6,FALSE)</f>
        <v>A</v>
      </c>
      <c r="Y564" s="25">
        <f t="shared" si="155"/>
        <v>0</v>
      </c>
      <c r="Z564" s="3">
        <f>VLOOKUP($C564,'Team Fixtures'!$A$2:$Q$21,2,FALSE)</f>
        <v>1.8674136321195144E-2</v>
      </c>
      <c r="AA564" s="3">
        <f>VLOOKUP($C564,'Team Fixtures'!$A$2:$Q$21,8,FALSE)</f>
        <v>5.6022408963585429E-2</v>
      </c>
      <c r="AB564" s="3">
        <f>VLOOKUP($C564,'Team Fixtures'!$A$2:$Q$21,9,FALSE)</f>
        <v>-3.7348272642390282E-2</v>
      </c>
      <c r="AC564" s="3" t="str">
        <f>VLOOKUP($C564,'Team Fixtures'!$A$2:$Q$21,10,FALSE)</f>
        <v>H</v>
      </c>
      <c r="AD564" s="22">
        <f t="shared" si="166"/>
        <v>0</v>
      </c>
      <c r="AE564" s="5">
        <f t="shared" si="156"/>
        <v>0</v>
      </c>
      <c r="AF564" s="20">
        <f t="shared" si="157"/>
        <v>0</v>
      </c>
      <c r="AG564" s="3">
        <f>VLOOKUP($C564,'Team Fixtures'!$A$2:$Q$21,2,FALSE)</f>
        <v>1.8674136321195144E-2</v>
      </c>
      <c r="AH564" s="3">
        <f>VLOOKUP($C564,'Team Fixtures'!$A$2:$Q$21,12,FALSE)</f>
        <v>0.10582010582010581</v>
      </c>
      <c r="AI564" s="3">
        <f>VLOOKUP($C564,'Team Fixtures'!$A$2:$Q$21,13,FALSE)</f>
        <v>-8.7145969498910666E-2</v>
      </c>
      <c r="AJ564" s="3" t="str">
        <f>VLOOKUP($C564,'Team Fixtures'!$A$2:$Q$21,14,FALSE)</f>
        <v>H</v>
      </c>
      <c r="AK564" s="22">
        <f t="shared" si="167"/>
        <v>0</v>
      </c>
      <c r="AL564" s="5">
        <f t="shared" si="158"/>
        <v>0</v>
      </c>
      <c r="AM564" s="20">
        <f t="shared" si="159"/>
        <v>0</v>
      </c>
      <c r="AN564" s="3">
        <f>VLOOKUP($C564,'Team Fixtures'!$A$2:$Q$21,2,FALSE)</f>
        <v>1.8674136321195144E-2</v>
      </c>
      <c r="AO564" s="3">
        <f>VLOOKUP($C564,'Team Fixtures'!$A$2:$Q$21,16,FALSE)</f>
        <v>0.42328042328042326</v>
      </c>
      <c r="AP564" s="3">
        <f>VLOOKUP($C564,'Team Fixtures'!$A$2:$Q$21,17,FALSE)</f>
        <v>-0.40460628695922812</v>
      </c>
      <c r="AQ564" s="3" t="str">
        <f>VLOOKUP($C564,'Team Fixtures'!$A$2:$V$21,18,FALSE)</f>
        <v>H</v>
      </c>
      <c r="AR564" s="22">
        <f t="shared" si="168"/>
        <v>0</v>
      </c>
      <c r="AS564" s="5">
        <f t="shared" si="160"/>
        <v>0</v>
      </c>
      <c r="AT564" s="20">
        <f t="shared" si="161"/>
        <v>0</v>
      </c>
      <c r="AU564" s="3">
        <f>VLOOKUP($C564,'Team Fixtures'!$A$2:$Q$21,2,FALSE)</f>
        <v>1.8674136321195144E-2</v>
      </c>
      <c r="AV564" s="3">
        <f>VLOOKUP($C564,'Team Fixtures'!$A$2:$V$21,20,FALSE)</f>
        <v>0.10582010582010581</v>
      </c>
      <c r="AW564" s="3">
        <f>VLOOKUP($C564,'Team Fixtures'!$A$2:$V$21,21,FALSE)</f>
        <v>-8.7145969498910666E-2</v>
      </c>
      <c r="AX564" s="3" t="str">
        <f>VLOOKUP($C564,'Team Fixtures'!$A$2:$V$21,22,FALSE)</f>
        <v>A</v>
      </c>
      <c r="AY564" s="22">
        <f t="shared" si="169"/>
        <v>0</v>
      </c>
      <c r="AZ564" s="5">
        <f t="shared" si="170"/>
        <v>0</v>
      </c>
      <c r="BA564" s="20">
        <f t="shared" si="162"/>
        <v>0</v>
      </c>
      <c r="BB564" s="15">
        <f t="shared" si="163"/>
        <v>0</v>
      </c>
    </row>
    <row r="565" spans="1:54" x14ac:dyDescent="0.25">
      <c r="A565" t="str">
        <f>'Players Full'!CU565</f>
        <v>Harrison Jones</v>
      </c>
      <c r="B565" t="str">
        <f>VLOOKUP(_xlfn.CONCAT('Players Full'!AK565,'Players Full'!BV565),'Players Summarised'!$A$1:$T$1000,20,0)</f>
        <v>MID</v>
      </c>
      <c r="C565" t="str">
        <f>VLOOKUP('Players Full'!CF565,Teams!$A$1:$G$21,6,0)</f>
        <v>Sunderland</v>
      </c>
      <c r="D565">
        <f>'Players Full'!BD565/10</f>
        <v>4.5</v>
      </c>
      <c r="E565" s="10">
        <f>IFERROR(VLOOKUP($A565,'Starting Lineups'!$A$2:$C$510,3,FALSE),0)</f>
        <v>0</v>
      </c>
      <c r="F565" s="5">
        <f>VLOOKUP(A565,'Score &amp; Assist'!$A$1:$G$2000,6,0)</f>
        <v>0.14652014652014653</v>
      </c>
      <c r="G565" s="5">
        <f t="shared" si="152"/>
        <v>0.01</v>
      </c>
      <c r="H565" s="5">
        <f t="shared" si="164"/>
        <v>0</v>
      </c>
      <c r="I565" s="5">
        <f>VLOOKUP(A565,'Score &amp; Assist'!$A$1:$G$2000,7,0)</f>
        <v>0.11904761904761904</v>
      </c>
      <c r="J565" s="5">
        <f>VLOOKUP(A565,'Yellow Card'!$C$1:$E$987,3,0)</f>
        <v>0.25396825396825395</v>
      </c>
      <c r="K565" s="5">
        <f>VLOOKUP(C565,'Team Clean Sheet'!$C$2:$F$21,4,0)</f>
        <v>0.29039301310043669</v>
      </c>
      <c r="L565" s="5">
        <f>VLOOKUP(C565,'Team Total Goals'!$D$2:$N$21,10,0)</f>
        <v>0.35467980295566504</v>
      </c>
      <c r="M565" s="5">
        <f>VLOOKUP(C565,'Team Total Goals'!$D$2:$N$21,11,0)</f>
        <v>5.0949050949050945E-2</v>
      </c>
      <c r="N565" s="5" t="e">
        <f>VLOOKUP(A565,'Goalkeeper Saves'!$D$2:$N$15,10,0)</f>
        <v>#N/A</v>
      </c>
      <c r="O565" s="5" t="e">
        <f>VLOOKUP(A565,'Goalkeeper Saves'!$D$2:$N$15,11,0)</f>
        <v>#N/A</v>
      </c>
      <c r="P565" s="5">
        <f>IF(B565="DEF",IFERROR(VLOOKUP(A565,'Defensive Contribution - DEF'!A563:H1061,8,FALSE),'Defensive Contribution - DEF'!K$2),0)</f>
        <v>0</v>
      </c>
      <c r="Q565" s="5">
        <f>IF(B565="MID",IFERROR(VLOOKUP(A565,'Defensive Contribution - MID'!A$2:I$500,9,FALSE),'Defensive Contribution - MID'!L$2),0)</f>
        <v>0.3857500506789166</v>
      </c>
      <c r="R565" s="22">
        <f t="shared" si="165"/>
        <v>0</v>
      </c>
      <c r="S565" s="5">
        <f t="shared" si="153"/>
        <v>0</v>
      </c>
      <c r="T565" s="20">
        <f t="shared" si="154"/>
        <v>0</v>
      </c>
      <c r="U565" s="3">
        <f>VLOOKUP($C565,'Team Fixtures'!$A$2:$Q$21,2,FALSE)</f>
        <v>1.8674136321195144E-2</v>
      </c>
      <c r="V565" s="3">
        <f>VLOOKUP($C565,'Team Fixtures'!$A$2:$Q$21,4,FALSE)</f>
        <v>1.4214641080312722E-2</v>
      </c>
      <c r="W565" s="3">
        <f>VLOOKUP($C565,'Team Fixtures'!$A$2:$Q$21,5,FALSE)</f>
        <v>4.4594952408824225E-3</v>
      </c>
      <c r="X565" s="3" t="str">
        <f>VLOOKUP($C565,'Team Fixtures'!$A$2:$Q$21,6,FALSE)</f>
        <v>A</v>
      </c>
      <c r="Y565" s="25">
        <f t="shared" si="155"/>
        <v>0</v>
      </c>
      <c r="Z565" s="3">
        <f>VLOOKUP($C565,'Team Fixtures'!$A$2:$Q$21,2,FALSE)</f>
        <v>1.8674136321195144E-2</v>
      </c>
      <c r="AA565" s="3">
        <f>VLOOKUP($C565,'Team Fixtures'!$A$2:$Q$21,8,FALSE)</f>
        <v>5.6022408963585429E-2</v>
      </c>
      <c r="AB565" s="3">
        <f>VLOOKUP($C565,'Team Fixtures'!$A$2:$Q$21,9,FALSE)</f>
        <v>-3.7348272642390282E-2</v>
      </c>
      <c r="AC565" s="3" t="str">
        <f>VLOOKUP($C565,'Team Fixtures'!$A$2:$Q$21,10,FALSE)</f>
        <v>H</v>
      </c>
      <c r="AD565" s="22">
        <f t="shared" si="166"/>
        <v>0</v>
      </c>
      <c r="AE565" s="5">
        <f t="shared" si="156"/>
        <v>0</v>
      </c>
      <c r="AF565" s="20">
        <f t="shared" si="157"/>
        <v>0</v>
      </c>
      <c r="AG565" s="3">
        <f>VLOOKUP($C565,'Team Fixtures'!$A$2:$Q$21,2,FALSE)</f>
        <v>1.8674136321195144E-2</v>
      </c>
      <c r="AH565" s="3">
        <f>VLOOKUP($C565,'Team Fixtures'!$A$2:$Q$21,12,FALSE)</f>
        <v>0.10582010582010581</v>
      </c>
      <c r="AI565" s="3">
        <f>VLOOKUP($C565,'Team Fixtures'!$A$2:$Q$21,13,FALSE)</f>
        <v>-8.7145969498910666E-2</v>
      </c>
      <c r="AJ565" s="3" t="str">
        <f>VLOOKUP($C565,'Team Fixtures'!$A$2:$Q$21,14,FALSE)</f>
        <v>H</v>
      </c>
      <c r="AK565" s="22">
        <f t="shared" si="167"/>
        <v>0</v>
      </c>
      <c r="AL565" s="5">
        <f t="shared" si="158"/>
        <v>0</v>
      </c>
      <c r="AM565" s="20">
        <f t="shared" si="159"/>
        <v>0</v>
      </c>
      <c r="AN565" s="3">
        <f>VLOOKUP($C565,'Team Fixtures'!$A$2:$Q$21,2,FALSE)</f>
        <v>1.8674136321195144E-2</v>
      </c>
      <c r="AO565" s="3">
        <f>VLOOKUP($C565,'Team Fixtures'!$A$2:$Q$21,16,FALSE)</f>
        <v>0.42328042328042326</v>
      </c>
      <c r="AP565" s="3">
        <f>VLOOKUP($C565,'Team Fixtures'!$A$2:$Q$21,17,FALSE)</f>
        <v>-0.40460628695922812</v>
      </c>
      <c r="AQ565" s="3" t="str">
        <f>VLOOKUP($C565,'Team Fixtures'!$A$2:$V$21,18,FALSE)</f>
        <v>H</v>
      </c>
      <c r="AR565" s="22">
        <f t="shared" si="168"/>
        <v>0</v>
      </c>
      <c r="AS565" s="5">
        <f t="shared" si="160"/>
        <v>0</v>
      </c>
      <c r="AT565" s="20">
        <f t="shared" si="161"/>
        <v>0</v>
      </c>
      <c r="AU565" s="3">
        <f>VLOOKUP($C565,'Team Fixtures'!$A$2:$Q$21,2,FALSE)</f>
        <v>1.8674136321195144E-2</v>
      </c>
      <c r="AV565" s="3">
        <f>VLOOKUP($C565,'Team Fixtures'!$A$2:$V$21,20,FALSE)</f>
        <v>0.10582010582010581</v>
      </c>
      <c r="AW565" s="3">
        <f>VLOOKUP($C565,'Team Fixtures'!$A$2:$V$21,21,FALSE)</f>
        <v>-8.7145969498910666E-2</v>
      </c>
      <c r="AX565" s="3" t="str">
        <f>VLOOKUP($C565,'Team Fixtures'!$A$2:$V$21,22,FALSE)</f>
        <v>A</v>
      </c>
      <c r="AY565" s="22">
        <f t="shared" si="169"/>
        <v>0</v>
      </c>
      <c r="AZ565" s="5">
        <f t="shared" si="170"/>
        <v>0</v>
      </c>
      <c r="BA565" s="20">
        <f t="shared" si="162"/>
        <v>0</v>
      </c>
      <c r="BB565" s="15">
        <f t="shared" si="163"/>
        <v>0</v>
      </c>
    </row>
    <row r="566" spans="1:54" x14ac:dyDescent="0.25">
      <c r="A566" t="str">
        <f>'Players Full'!CU566</f>
        <v>Jay Matete</v>
      </c>
      <c r="B566" t="str">
        <f>VLOOKUP(_xlfn.CONCAT('Players Full'!AK566,'Players Full'!BV566),'Players Summarised'!$A$1:$T$1000,20,0)</f>
        <v>MID</v>
      </c>
      <c r="C566" t="str">
        <f>VLOOKUP('Players Full'!CF566,Teams!$A$1:$G$21,6,0)</f>
        <v>Sunderland</v>
      </c>
      <c r="D566">
        <f>'Players Full'!BD566/10</f>
        <v>4.5</v>
      </c>
      <c r="E566" s="10">
        <f>IFERROR(VLOOKUP($A566,'Starting Lineups'!$A$2:$C$510,3,FALSE),0)</f>
        <v>0</v>
      </c>
      <c r="F566" s="5" t="e">
        <f>VLOOKUP(A566,'Score &amp; Assist'!$A$1:$G$2000,6,0)</f>
        <v>#N/A</v>
      </c>
      <c r="G566" s="5" t="e">
        <f t="shared" si="152"/>
        <v>#N/A</v>
      </c>
      <c r="H566" s="5" t="e">
        <f t="shared" si="164"/>
        <v>#N/A</v>
      </c>
      <c r="I566" s="5" t="e">
        <f>VLOOKUP(A566,'Score &amp; Assist'!$A$1:$G$2000,7,0)</f>
        <v>#N/A</v>
      </c>
      <c r="J566" s="5" t="e">
        <f>VLOOKUP(A566,'Yellow Card'!$C$1:$E$987,3,0)</f>
        <v>#N/A</v>
      </c>
      <c r="K566" s="5">
        <f>VLOOKUP(C566,'Team Clean Sheet'!$C$2:$F$21,4,0)</f>
        <v>0.29039301310043669</v>
      </c>
      <c r="L566" s="5">
        <f>VLOOKUP(C566,'Team Total Goals'!$D$2:$N$21,10,0)</f>
        <v>0.35467980295566504</v>
      </c>
      <c r="M566" s="5">
        <f>VLOOKUP(C566,'Team Total Goals'!$D$2:$N$21,11,0)</f>
        <v>5.0949050949050945E-2</v>
      </c>
      <c r="N566" s="5" t="e">
        <f>VLOOKUP(A566,'Goalkeeper Saves'!$D$2:$N$15,10,0)</f>
        <v>#N/A</v>
      </c>
      <c r="O566" s="5" t="e">
        <f>VLOOKUP(A566,'Goalkeeper Saves'!$D$2:$N$15,11,0)</f>
        <v>#N/A</v>
      </c>
      <c r="P566" s="5">
        <f>IF(B566="DEF",IFERROR(VLOOKUP(A566,'Defensive Contribution - DEF'!A564:H1062,8,FALSE),'Defensive Contribution - DEF'!K$2),0)</f>
        <v>0</v>
      </c>
      <c r="Q566" s="5">
        <f>IF(B566="MID",IFERROR(VLOOKUP(A566,'Defensive Contribution - MID'!A$2:I$500,9,FALSE),'Defensive Contribution - MID'!L$2),0)</f>
        <v>0.3857500506789166</v>
      </c>
      <c r="R566" s="22">
        <f t="shared" si="165"/>
        <v>0</v>
      </c>
      <c r="S566" s="5">
        <f t="shared" si="153"/>
        <v>0</v>
      </c>
      <c r="T566" s="20">
        <f t="shared" si="154"/>
        <v>0</v>
      </c>
      <c r="U566" s="3">
        <f>VLOOKUP($C566,'Team Fixtures'!$A$2:$Q$21,2,FALSE)</f>
        <v>1.8674136321195144E-2</v>
      </c>
      <c r="V566" s="3">
        <f>VLOOKUP($C566,'Team Fixtures'!$A$2:$Q$21,4,FALSE)</f>
        <v>1.4214641080312722E-2</v>
      </c>
      <c r="W566" s="3">
        <f>VLOOKUP($C566,'Team Fixtures'!$A$2:$Q$21,5,FALSE)</f>
        <v>4.4594952408824225E-3</v>
      </c>
      <c r="X566" s="3" t="str">
        <f>VLOOKUP($C566,'Team Fixtures'!$A$2:$Q$21,6,FALSE)</f>
        <v>A</v>
      </c>
      <c r="Y566" s="25">
        <f t="shared" si="155"/>
        <v>0</v>
      </c>
      <c r="Z566" s="3">
        <f>VLOOKUP($C566,'Team Fixtures'!$A$2:$Q$21,2,FALSE)</f>
        <v>1.8674136321195144E-2</v>
      </c>
      <c r="AA566" s="3">
        <f>VLOOKUP($C566,'Team Fixtures'!$A$2:$Q$21,8,FALSE)</f>
        <v>5.6022408963585429E-2</v>
      </c>
      <c r="AB566" s="3">
        <f>VLOOKUP($C566,'Team Fixtures'!$A$2:$Q$21,9,FALSE)</f>
        <v>-3.7348272642390282E-2</v>
      </c>
      <c r="AC566" s="3" t="str">
        <f>VLOOKUP($C566,'Team Fixtures'!$A$2:$Q$21,10,FALSE)</f>
        <v>H</v>
      </c>
      <c r="AD566" s="22">
        <f t="shared" si="166"/>
        <v>0</v>
      </c>
      <c r="AE566" s="5">
        <f t="shared" si="156"/>
        <v>0</v>
      </c>
      <c r="AF566" s="20">
        <f t="shared" si="157"/>
        <v>0</v>
      </c>
      <c r="AG566" s="3">
        <f>VLOOKUP($C566,'Team Fixtures'!$A$2:$Q$21,2,FALSE)</f>
        <v>1.8674136321195144E-2</v>
      </c>
      <c r="AH566" s="3">
        <f>VLOOKUP($C566,'Team Fixtures'!$A$2:$Q$21,12,FALSE)</f>
        <v>0.10582010582010581</v>
      </c>
      <c r="AI566" s="3">
        <f>VLOOKUP($C566,'Team Fixtures'!$A$2:$Q$21,13,FALSE)</f>
        <v>-8.7145969498910666E-2</v>
      </c>
      <c r="AJ566" s="3" t="str">
        <f>VLOOKUP($C566,'Team Fixtures'!$A$2:$Q$21,14,FALSE)</f>
        <v>H</v>
      </c>
      <c r="AK566" s="22">
        <f t="shared" si="167"/>
        <v>0</v>
      </c>
      <c r="AL566" s="5">
        <f t="shared" si="158"/>
        <v>0</v>
      </c>
      <c r="AM566" s="20">
        <f t="shared" si="159"/>
        <v>0</v>
      </c>
      <c r="AN566" s="3">
        <f>VLOOKUP($C566,'Team Fixtures'!$A$2:$Q$21,2,FALSE)</f>
        <v>1.8674136321195144E-2</v>
      </c>
      <c r="AO566" s="3">
        <f>VLOOKUP($C566,'Team Fixtures'!$A$2:$Q$21,16,FALSE)</f>
        <v>0.42328042328042326</v>
      </c>
      <c r="AP566" s="3">
        <f>VLOOKUP($C566,'Team Fixtures'!$A$2:$Q$21,17,FALSE)</f>
        <v>-0.40460628695922812</v>
      </c>
      <c r="AQ566" s="3" t="str">
        <f>VLOOKUP($C566,'Team Fixtures'!$A$2:$V$21,18,FALSE)</f>
        <v>H</v>
      </c>
      <c r="AR566" s="22">
        <f t="shared" si="168"/>
        <v>0</v>
      </c>
      <c r="AS566" s="5">
        <f t="shared" si="160"/>
        <v>0</v>
      </c>
      <c r="AT566" s="20">
        <f t="shared" si="161"/>
        <v>0</v>
      </c>
      <c r="AU566" s="3">
        <f>VLOOKUP($C566,'Team Fixtures'!$A$2:$Q$21,2,FALSE)</f>
        <v>1.8674136321195144E-2</v>
      </c>
      <c r="AV566" s="3">
        <f>VLOOKUP($C566,'Team Fixtures'!$A$2:$V$21,20,FALSE)</f>
        <v>0.10582010582010581</v>
      </c>
      <c r="AW566" s="3">
        <f>VLOOKUP($C566,'Team Fixtures'!$A$2:$V$21,21,FALSE)</f>
        <v>-8.7145969498910666E-2</v>
      </c>
      <c r="AX566" s="3" t="str">
        <f>VLOOKUP($C566,'Team Fixtures'!$A$2:$V$21,22,FALSE)</f>
        <v>A</v>
      </c>
      <c r="AY566" s="22">
        <f t="shared" si="169"/>
        <v>0</v>
      </c>
      <c r="AZ566" s="5">
        <f t="shared" si="170"/>
        <v>0</v>
      </c>
      <c r="BA566" s="20">
        <f t="shared" si="162"/>
        <v>0</v>
      </c>
      <c r="BB566" s="15">
        <f t="shared" si="163"/>
        <v>0</v>
      </c>
    </row>
    <row r="567" spans="1:54" x14ac:dyDescent="0.25">
      <c r="A567" t="str">
        <f>'Players Full'!CU567</f>
        <v>Nectarios Triantis</v>
      </c>
      <c r="B567" t="str">
        <f>VLOOKUP(_xlfn.CONCAT('Players Full'!AK567,'Players Full'!BV567),'Players Summarised'!$A$1:$T$1000,20,0)</f>
        <v>MID</v>
      </c>
      <c r="C567" t="str">
        <f>VLOOKUP('Players Full'!CF567,Teams!$A$1:$G$21,6,0)</f>
        <v>Sunderland</v>
      </c>
      <c r="D567">
        <f>'Players Full'!BD567/10</f>
        <v>4.5</v>
      </c>
      <c r="E567" s="10">
        <f>IFERROR(VLOOKUP($A567,'Starting Lineups'!$A$2:$C$510,3,FALSE),0)</f>
        <v>0</v>
      </c>
      <c r="F567" s="5" t="e">
        <f>VLOOKUP(A567,'Score &amp; Assist'!$A$1:$G$2000,6,0)</f>
        <v>#N/A</v>
      </c>
      <c r="G567" s="5" t="e">
        <f t="shared" si="152"/>
        <v>#N/A</v>
      </c>
      <c r="H567" s="5" t="e">
        <f t="shared" si="164"/>
        <v>#N/A</v>
      </c>
      <c r="I567" s="5" t="e">
        <f>VLOOKUP(A567,'Score &amp; Assist'!$A$1:$G$2000,7,0)</f>
        <v>#N/A</v>
      </c>
      <c r="J567" s="5" t="e">
        <f>VLOOKUP(A567,'Yellow Card'!$C$1:$E$987,3,0)</f>
        <v>#N/A</v>
      </c>
      <c r="K567" s="5">
        <f>VLOOKUP(C567,'Team Clean Sheet'!$C$2:$F$21,4,0)</f>
        <v>0.29039301310043669</v>
      </c>
      <c r="L567" s="5">
        <f>VLOOKUP(C567,'Team Total Goals'!$D$2:$N$21,10,0)</f>
        <v>0.35467980295566504</v>
      </c>
      <c r="M567" s="5">
        <f>VLOOKUP(C567,'Team Total Goals'!$D$2:$N$21,11,0)</f>
        <v>5.0949050949050945E-2</v>
      </c>
      <c r="N567" s="5" t="e">
        <f>VLOOKUP(A567,'Goalkeeper Saves'!$D$2:$N$15,10,0)</f>
        <v>#N/A</v>
      </c>
      <c r="O567" s="5" t="e">
        <f>VLOOKUP(A567,'Goalkeeper Saves'!$D$2:$N$15,11,0)</f>
        <v>#N/A</v>
      </c>
      <c r="P567" s="5">
        <f>IF(B567="DEF",IFERROR(VLOOKUP(A567,'Defensive Contribution - DEF'!A565:H1063,8,FALSE),'Defensive Contribution - DEF'!K$2),0)</f>
        <v>0</v>
      </c>
      <c r="Q567" s="5">
        <f>IF(B567="MID",IFERROR(VLOOKUP(A567,'Defensive Contribution - MID'!A$2:I$500,9,FALSE),'Defensive Contribution - MID'!L$2),0)</f>
        <v>0.3857500506789166</v>
      </c>
      <c r="R567" s="22">
        <f t="shared" si="165"/>
        <v>0</v>
      </c>
      <c r="S567" s="5">
        <f t="shared" si="153"/>
        <v>0</v>
      </c>
      <c r="T567" s="20">
        <f t="shared" si="154"/>
        <v>0</v>
      </c>
      <c r="U567" s="3">
        <f>VLOOKUP($C567,'Team Fixtures'!$A$2:$Q$21,2,FALSE)</f>
        <v>1.8674136321195144E-2</v>
      </c>
      <c r="V567" s="3">
        <f>VLOOKUP($C567,'Team Fixtures'!$A$2:$Q$21,4,FALSE)</f>
        <v>1.4214641080312722E-2</v>
      </c>
      <c r="W567" s="3">
        <f>VLOOKUP($C567,'Team Fixtures'!$A$2:$Q$21,5,FALSE)</f>
        <v>4.4594952408824225E-3</v>
      </c>
      <c r="X567" s="3" t="str">
        <f>VLOOKUP($C567,'Team Fixtures'!$A$2:$Q$21,6,FALSE)</f>
        <v>A</v>
      </c>
      <c r="Y567" s="25">
        <f t="shared" si="155"/>
        <v>0</v>
      </c>
      <c r="Z567" s="3">
        <f>VLOOKUP($C567,'Team Fixtures'!$A$2:$Q$21,2,FALSE)</f>
        <v>1.8674136321195144E-2</v>
      </c>
      <c r="AA567" s="3">
        <f>VLOOKUP($C567,'Team Fixtures'!$A$2:$Q$21,8,FALSE)</f>
        <v>5.6022408963585429E-2</v>
      </c>
      <c r="AB567" s="3">
        <f>VLOOKUP($C567,'Team Fixtures'!$A$2:$Q$21,9,FALSE)</f>
        <v>-3.7348272642390282E-2</v>
      </c>
      <c r="AC567" s="3" t="str">
        <f>VLOOKUP($C567,'Team Fixtures'!$A$2:$Q$21,10,FALSE)</f>
        <v>H</v>
      </c>
      <c r="AD567" s="22">
        <f t="shared" si="166"/>
        <v>0</v>
      </c>
      <c r="AE567" s="5">
        <f t="shared" si="156"/>
        <v>0</v>
      </c>
      <c r="AF567" s="20">
        <f t="shared" si="157"/>
        <v>0</v>
      </c>
      <c r="AG567" s="3">
        <f>VLOOKUP($C567,'Team Fixtures'!$A$2:$Q$21,2,FALSE)</f>
        <v>1.8674136321195144E-2</v>
      </c>
      <c r="AH567" s="3">
        <f>VLOOKUP($C567,'Team Fixtures'!$A$2:$Q$21,12,FALSE)</f>
        <v>0.10582010582010581</v>
      </c>
      <c r="AI567" s="3">
        <f>VLOOKUP($C567,'Team Fixtures'!$A$2:$Q$21,13,FALSE)</f>
        <v>-8.7145969498910666E-2</v>
      </c>
      <c r="AJ567" s="3" t="str">
        <f>VLOOKUP($C567,'Team Fixtures'!$A$2:$Q$21,14,FALSE)</f>
        <v>H</v>
      </c>
      <c r="AK567" s="22">
        <f t="shared" si="167"/>
        <v>0</v>
      </c>
      <c r="AL567" s="5">
        <f t="shared" si="158"/>
        <v>0</v>
      </c>
      <c r="AM567" s="20">
        <f t="shared" si="159"/>
        <v>0</v>
      </c>
      <c r="AN567" s="3">
        <f>VLOOKUP($C567,'Team Fixtures'!$A$2:$Q$21,2,FALSE)</f>
        <v>1.8674136321195144E-2</v>
      </c>
      <c r="AO567" s="3">
        <f>VLOOKUP($C567,'Team Fixtures'!$A$2:$Q$21,16,FALSE)</f>
        <v>0.42328042328042326</v>
      </c>
      <c r="AP567" s="3">
        <f>VLOOKUP($C567,'Team Fixtures'!$A$2:$Q$21,17,FALSE)</f>
        <v>-0.40460628695922812</v>
      </c>
      <c r="AQ567" s="3" t="str">
        <f>VLOOKUP($C567,'Team Fixtures'!$A$2:$V$21,18,FALSE)</f>
        <v>H</v>
      </c>
      <c r="AR567" s="22">
        <f t="shared" si="168"/>
        <v>0</v>
      </c>
      <c r="AS567" s="5">
        <f t="shared" si="160"/>
        <v>0</v>
      </c>
      <c r="AT567" s="20">
        <f t="shared" si="161"/>
        <v>0</v>
      </c>
      <c r="AU567" s="3">
        <f>VLOOKUP($C567,'Team Fixtures'!$A$2:$Q$21,2,FALSE)</f>
        <v>1.8674136321195144E-2</v>
      </c>
      <c r="AV567" s="3">
        <f>VLOOKUP($C567,'Team Fixtures'!$A$2:$V$21,20,FALSE)</f>
        <v>0.10582010582010581</v>
      </c>
      <c r="AW567" s="3">
        <f>VLOOKUP($C567,'Team Fixtures'!$A$2:$V$21,21,FALSE)</f>
        <v>-8.7145969498910666E-2</v>
      </c>
      <c r="AX567" s="3" t="str">
        <f>VLOOKUP($C567,'Team Fixtures'!$A$2:$V$21,22,FALSE)</f>
        <v>A</v>
      </c>
      <c r="AY567" s="22">
        <f t="shared" si="169"/>
        <v>0</v>
      </c>
      <c r="AZ567" s="5">
        <f t="shared" si="170"/>
        <v>0</v>
      </c>
      <c r="BA567" s="20">
        <f t="shared" si="162"/>
        <v>0</v>
      </c>
      <c r="BB567" s="15">
        <f t="shared" si="163"/>
        <v>0</v>
      </c>
    </row>
    <row r="568" spans="1:54" x14ac:dyDescent="0.25">
      <c r="A568" t="str">
        <f>'Players Full'!CU568</f>
        <v>Wilson Isidor</v>
      </c>
      <c r="B568" t="str">
        <f>VLOOKUP(_xlfn.CONCAT('Players Full'!AK568,'Players Full'!BV568),'Players Summarised'!$A$1:$T$1000,20,0)</f>
        <v>FWD</v>
      </c>
      <c r="C568" t="str">
        <f>VLOOKUP('Players Full'!CF568,Teams!$A$1:$G$21,6,0)</f>
        <v>Sunderland</v>
      </c>
      <c r="D568">
        <f>'Players Full'!BD568/10</f>
        <v>5.5</v>
      </c>
      <c r="E568" s="10">
        <f>IFERROR(VLOOKUP($A568,'Starting Lineups'!$A$2:$C$510,3,FALSE),0)</f>
        <v>0</v>
      </c>
      <c r="F568" s="5">
        <f>VLOOKUP(A568,'Score &amp; Assist'!$A$1:$G$2000,6,0)</f>
        <v>0.25396825396825395</v>
      </c>
      <c r="G568" s="5">
        <f t="shared" si="152"/>
        <v>0.01</v>
      </c>
      <c r="H568" s="5">
        <f t="shared" si="164"/>
        <v>0</v>
      </c>
      <c r="I568" s="5">
        <f>VLOOKUP(A568,'Score &amp; Assist'!$A$1:$G$2000,7,0)</f>
        <v>7.3260073260073263E-2</v>
      </c>
      <c r="J568" s="5">
        <f>VLOOKUP(A568,'Yellow Card'!$C$1:$E$987,3,0)</f>
        <v>0.20050125313283207</v>
      </c>
      <c r="K568" s="5">
        <f>VLOOKUP(C568,'Team Clean Sheet'!$C$2:$F$21,4,0)</f>
        <v>0.29039301310043669</v>
      </c>
      <c r="L568" s="5">
        <f>VLOOKUP(C568,'Team Total Goals'!$D$2:$N$21,10,0)</f>
        <v>0.35467980295566504</v>
      </c>
      <c r="M568" s="5">
        <f>VLOOKUP(C568,'Team Total Goals'!$D$2:$N$21,11,0)</f>
        <v>5.0949050949050945E-2</v>
      </c>
      <c r="N568" s="5" t="e">
        <f>VLOOKUP(A568,'Goalkeeper Saves'!$D$2:$N$15,10,0)</f>
        <v>#N/A</v>
      </c>
      <c r="O568" s="5" t="e">
        <f>VLOOKUP(A568,'Goalkeeper Saves'!$D$2:$N$15,11,0)</f>
        <v>#N/A</v>
      </c>
      <c r="P568" s="5">
        <f>IF(B568="DEF",IFERROR(VLOOKUP(A568,'Defensive Contribution - DEF'!A566:H1064,8,FALSE),'Defensive Contribution - DEF'!K$2),0)</f>
        <v>0</v>
      </c>
      <c r="Q568" s="5">
        <f>IF(B568="MID",IFERROR(VLOOKUP(A568,'Defensive Contribution - MID'!A$2:I$500,9,FALSE),'Defensive Contribution - MID'!L$2),0)</f>
        <v>0</v>
      </c>
      <c r="R568" s="22">
        <f t="shared" si="165"/>
        <v>0</v>
      </c>
      <c r="S568" s="5">
        <f t="shared" si="153"/>
        <v>0</v>
      </c>
      <c r="T568" s="20">
        <f t="shared" si="154"/>
        <v>0</v>
      </c>
      <c r="U568" s="3">
        <f>VLOOKUP($C568,'Team Fixtures'!$A$2:$Q$21,2,FALSE)</f>
        <v>1.8674136321195144E-2</v>
      </c>
      <c r="V568" s="3">
        <f>VLOOKUP($C568,'Team Fixtures'!$A$2:$Q$21,4,FALSE)</f>
        <v>1.4214641080312722E-2</v>
      </c>
      <c r="W568" s="3">
        <f>VLOOKUP($C568,'Team Fixtures'!$A$2:$Q$21,5,FALSE)</f>
        <v>4.4594952408824225E-3</v>
      </c>
      <c r="X568" s="3" t="str">
        <f>VLOOKUP($C568,'Team Fixtures'!$A$2:$Q$21,6,FALSE)</f>
        <v>A</v>
      </c>
      <c r="Y568" s="25">
        <f t="shared" si="155"/>
        <v>0</v>
      </c>
      <c r="Z568" s="3">
        <f>VLOOKUP($C568,'Team Fixtures'!$A$2:$Q$21,2,FALSE)</f>
        <v>1.8674136321195144E-2</v>
      </c>
      <c r="AA568" s="3">
        <f>VLOOKUP($C568,'Team Fixtures'!$A$2:$Q$21,8,FALSE)</f>
        <v>5.6022408963585429E-2</v>
      </c>
      <c r="AB568" s="3">
        <f>VLOOKUP($C568,'Team Fixtures'!$A$2:$Q$21,9,FALSE)</f>
        <v>-3.7348272642390282E-2</v>
      </c>
      <c r="AC568" s="3" t="str">
        <f>VLOOKUP($C568,'Team Fixtures'!$A$2:$Q$21,10,FALSE)</f>
        <v>H</v>
      </c>
      <c r="AD568" s="22">
        <f t="shared" si="166"/>
        <v>0</v>
      </c>
      <c r="AE568" s="5">
        <f t="shared" si="156"/>
        <v>0</v>
      </c>
      <c r="AF568" s="20">
        <f t="shared" si="157"/>
        <v>0</v>
      </c>
      <c r="AG568" s="3">
        <f>VLOOKUP($C568,'Team Fixtures'!$A$2:$Q$21,2,FALSE)</f>
        <v>1.8674136321195144E-2</v>
      </c>
      <c r="AH568" s="3">
        <f>VLOOKUP($C568,'Team Fixtures'!$A$2:$Q$21,12,FALSE)</f>
        <v>0.10582010582010581</v>
      </c>
      <c r="AI568" s="3">
        <f>VLOOKUP($C568,'Team Fixtures'!$A$2:$Q$21,13,FALSE)</f>
        <v>-8.7145969498910666E-2</v>
      </c>
      <c r="AJ568" s="3" t="str">
        <f>VLOOKUP($C568,'Team Fixtures'!$A$2:$Q$21,14,FALSE)</f>
        <v>H</v>
      </c>
      <c r="AK568" s="22">
        <f t="shared" si="167"/>
        <v>0</v>
      </c>
      <c r="AL568" s="5">
        <f t="shared" si="158"/>
        <v>0</v>
      </c>
      <c r="AM568" s="20">
        <f t="shared" si="159"/>
        <v>0</v>
      </c>
      <c r="AN568" s="3">
        <f>VLOOKUP($C568,'Team Fixtures'!$A$2:$Q$21,2,FALSE)</f>
        <v>1.8674136321195144E-2</v>
      </c>
      <c r="AO568" s="3">
        <f>VLOOKUP($C568,'Team Fixtures'!$A$2:$Q$21,16,FALSE)</f>
        <v>0.42328042328042326</v>
      </c>
      <c r="AP568" s="3">
        <f>VLOOKUP($C568,'Team Fixtures'!$A$2:$Q$21,17,FALSE)</f>
        <v>-0.40460628695922812</v>
      </c>
      <c r="AQ568" s="3" t="str">
        <f>VLOOKUP($C568,'Team Fixtures'!$A$2:$V$21,18,FALSE)</f>
        <v>H</v>
      </c>
      <c r="AR568" s="22">
        <f t="shared" si="168"/>
        <v>0</v>
      </c>
      <c r="AS568" s="5">
        <f t="shared" si="160"/>
        <v>0</v>
      </c>
      <c r="AT568" s="20">
        <f t="shared" si="161"/>
        <v>0</v>
      </c>
      <c r="AU568" s="3">
        <f>VLOOKUP($C568,'Team Fixtures'!$A$2:$Q$21,2,FALSE)</f>
        <v>1.8674136321195144E-2</v>
      </c>
      <c r="AV568" s="3">
        <f>VLOOKUP($C568,'Team Fixtures'!$A$2:$V$21,20,FALSE)</f>
        <v>0.10582010582010581</v>
      </c>
      <c r="AW568" s="3">
        <f>VLOOKUP($C568,'Team Fixtures'!$A$2:$V$21,21,FALSE)</f>
        <v>-8.7145969498910666E-2</v>
      </c>
      <c r="AX568" s="3" t="str">
        <f>VLOOKUP($C568,'Team Fixtures'!$A$2:$V$21,22,FALSE)</f>
        <v>A</v>
      </c>
      <c r="AY568" s="22">
        <f t="shared" si="169"/>
        <v>0</v>
      </c>
      <c r="AZ568" s="5">
        <f t="shared" si="170"/>
        <v>0</v>
      </c>
      <c r="BA568" s="20">
        <f t="shared" si="162"/>
        <v>0</v>
      </c>
      <c r="BB568" s="15">
        <f t="shared" si="163"/>
        <v>0</v>
      </c>
    </row>
    <row r="569" spans="1:54" x14ac:dyDescent="0.25">
      <c r="A569" t="str">
        <f>'Players Full'!CU569</f>
        <v>Eliezer Mayenda Dossou</v>
      </c>
      <c r="B569" t="str">
        <f>VLOOKUP(_xlfn.CONCAT('Players Full'!AK569,'Players Full'!BV569),'Players Summarised'!$A$1:$T$1000,20,0)</f>
        <v>FWD</v>
      </c>
      <c r="C569" t="str">
        <f>VLOOKUP('Players Full'!CF569,Teams!$A$1:$G$21,6,0)</f>
        <v>Sunderland</v>
      </c>
      <c r="D569">
        <f>'Players Full'!BD569/10</f>
        <v>5.5</v>
      </c>
      <c r="E569" s="10">
        <f>IFERROR(VLOOKUP($A569,'Starting Lineups'!$A$2:$C$510,3,FALSE),0)</f>
        <v>1</v>
      </c>
      <c r="F569" s="5" t="e">
        <f>VLOOKUP(A569,'Score &amp; Assist'!$A$1:$G$2000,6,0)</f>
        <v>#N/A</v>
      </c>
      <c r="G569" s="5" t="e">
        <f t="shared" si="152"/>
        <v>#N/A</v>
      </c>
      <c r="H569" s="5" t="e">
        <f t="shared" si="164"/>
        <v>#N/A</v>
      </c>
      <c r="I569" s="5" t="e">
        <f>VLOOKUP(A569,'Score &amp; Assist'!$A$1:$G$2000,7,0)</f>
        <v>#N/A</v>
      </c>
      <c r="J569" s="5" t="e">
        <f>VLOOKUP(A569,'Yellow Card'!$C$1:$E$987,3,0)</f>
        <v>#N/A</v>
      </c>
      <c r="K569" s="5">
        <f>VLOOKUP(C569,'Team Clean Sheet'!$C$2:$F$21,4,0)</f>
        <v>0.29039301310043669</v>
      </c>
      <c r="L569" s="5">
        <f>VLOOKUP(C569,'Team Total Goals'!$D$2:$N$21,10,0)</f>
        <v>0.35467980295566504</v>
      </c>
      <c r="M569" s="5">
        <f>VLOOKUP(C569,'Team Total Goals'!$D$2:$N$21,11,0)</f>
        <v>5.0949050949050945E-2</v>
      </c>
      <c r="N569" s="5" t="e">
        <f>VLOOKUP(A569,'Goalkeeper Saves'!$D$2:$N$15,10,0)</f>
        <v>#N/A</v>
      </c>
      <c r="O569" s="5" t="e">
        <f>VLOOKUP(A569,'Goalkeeper Saves'!$D$2:$N$15,11,0)</f>
        <v>#N/A</v>
      </c>
      <c r="P569" s="5">
        <f>IF(B569="DEF",IFERROR(VLOOKUP(A569,'Defensive Contribution - DEF'!A567:H1065,8,FALSE),'Defensive Contribution - DEF'!K$2),0)</f>
        <v>0</v>
      </c>
      <c r="Q569" s="5">
        <f>IF(B569="MID",IFERROR(VLOOKUP(A569,'Defensive Contribution - MID'!A$2:I$500,9,FALSE),'Defensive Contribution - MID'!L$2),0)</f>
        <v>0</v>
      </c>
      <c r="R569" s="22">
        <f t="shared" si="165"/>
        <v>2</v>
      </c>
      <c r="S569" s="5">
        <f t="shared" si="153"/>
        <v>2.6005000000000004E-2</v>
      </c>
      <c r="T569" s="20">
        <f t="shared" si="154"/>
        <v>2.0520100000000001</v>
      </c>
      <c r="U569" s="3">
        <f>VLOOKUP($C569,'Team Fixtures'!$A$2:$Q$21,2,FALSE)</f>
        <v>1.8674136321195144E-2</v>
      </c>
      <c r="V569" s="3">
        <f>VLOOKUP($C569,'Team Fixtures'!$A$2:$Q$21,4,FALSE)</f>
        <v>1.4214641080312722E-2</v>
      </c>
      <c r="W569" s="3">
        <f>VLOOKUP($C569,'Team Fixtures'!$A$2:$Q$21,5,FALSE)</f>
        <v>4.4594952408824225E-3</v>
      </c>
      <c r="X569" s="3" t="str">
        <f>VLOOKUP($C569,'Team Fixtures'!$A$2:$Q$21,6,FALSE)</f>
        <v>A</v>
      </c>
      <c r="Y569" s="25">
        <f t="shared" si="155"/>
        <v>0.68350264907879354</v>
      </c>
      <c r="Z569" s="3">
        <f>VLOOKUP($C569,'Team Fixtures'!$A$2:$Q$21,2,FALSE)</f>
        <v>1.8674136321195144E-2</v>
      </c>
      <c r="AA569" s="3">
        <f>VLOOKUP($C569,'Team Fixtures'!$A$2:$Q$21,8,FALSE)</f>
        <v>5.6022408963585429E-2</v>
      </c>
      <c r="AB569" s="3">
        <f>VLOOKUP($C569,'Team Fixtures'!$A$2:$Q$21,9,FALSE)</f>
        <v>-3.7348272642390282E-2</v>
      </c>
      <c r="AC569" s="3" t="str">
        <f>VLOOKUP($C569,'Team Fixtures'!$A$2:$Q$21,10,FALSE)</f>
        <v>H</v>
      </c>
      <c r="AD569" s="22">
        <f t="shared" si="166"/>
        <v>2.3201341066164498</v>
      </c>
      <c r="AE569" s="5">
        <f t="shared" si="156"/>
        <v>3.353519445583214E-2</v>
      </c>
      <c r="AF569" s="20">
        <f t="shared" si="157"/>
        <v>2.3872044955281142</v>
      </c>
      <c r="AG569" s="3">
        <f>VLOOKUP($C569,'Team Fixtures'!$A$2:$Q$21,2,FALSE)</f>
        <v>1.8674136321195144E-2</v>
      </c>
      <c r="AH569" s="3">
        <f>VLOOKUP($C569,'Team Fixtures'!$A$2:$Q$21,12,FALSE)</f>
        <v>0.10582010582010581</v>
      </c>
      <c r="AI569" s="3">
        <f>VLOOKUP($C569,'Team Fixtures'!$A$2:$Q$21,13,FALSE)</f>
        <v>-8.7145969498910666E-2</v>
      </c>
      <c r="AJ569" s="3" t="str">
        <f>VLOOKUP($C569,'Team Fixtures'!$A$2:$Q$21,14,FALSE)</f>
        <v>H</v>
      </c>
      <c r="AK569" s="22">
        <f t="shared" si="167"/>
        <v>2.3196235537506578</v>
      </c>
      <c r="AL569" s="5">
        <f t="shared" si="158"/>
        <v>3.3523185231322972E-2</v>
      </c>
      <c r="AM569" s="20">
        <f t="shared" si="159"/>
        <v>2.3866699242133036</v>
      </c>
      <c r="AN569" s="3">
        <f>VLOOKUP($C569,'Team Fixtures'!$A$2:$Q$21,2,FALSE)</f>
        <v>1.8674136321195144E-2</v>
      </c>
      <c r="AO569" s="3">
        <f>VLOOKUP($C569,'Team Fixtures'!$A$2:$Q$21,16,FALSE)</f>
        <v>0.42328042328042326</v>
      </c>
      <c r="AP569" s="3">
        <f>VLOOKUP($C569,'Team Fixtures'!$A$2:$Q$21,17,FALSE)</f>
        <v>-0.40460628695922812</v>
      </c>
      <c r="AQ569" s="3" t="str">
        <f>VLOOKUP($C569,'Team Fixtures'!$A$2:$V$21,18,FALSE)</f>
        <v>H</v>
      </c>
      <c r="AR569" s="22">
        <f t="shared" si="168"/>
        <v>2.3163687792312349</v>
      </c>
      <c r="AS569" s="5">
        <f t="shared" si="160"/>
        <v>3.3446626425077106E-2</v>
      </c>
      <c r="AT569" s="20">
        <f t="shared" si="161"/>
        <v>2.3832620320813889</v>
      </c>
      <c r="AU569" s="3">
        <f>VLOOKUP($C569,'Team Fixtures'!$A$2:$Q$21,2,FALSE)</f>
        <v>1.8674136321195144E-2</v>
      </c>
      <c r="AV569" s="3">
        <f>VLOOKUP($C569,'Team Fixtures'!$A$2:$V$21,20,FALSE)</f>
        <v>0.10582010582010581</v>
      </c>
      <c r="AW569" s="3">
        <f>VLOOKUP($C569,'Team Fixtures'!$A$2:$V$21,21,FALSE)</f>
        <v>-8.7145969498910666E-2</v>
      </c>
      <c r="AX569" s="3" t="str">
        <f>VLOOKUP($C569,'Team Fixtures'!$A$2:$V$21,22,FALSE)</f>
        <v>A</v>
      </c>
      <c r="AY569" s="22">
        <f t="shared" si="169"/>
        <v>1.9990608113327037</v>
      </c>
      <c r="AZ569" s="5">
        <f t="shared" si="170"/>
        <v>2.5982908404167861E-2</v>
      </c>
      <c r="BA569" s="20">
        <f t="shared" si="162"/>
        <v>2.0510266281410394</v>
      </c>
      <c r="BB569" s="15">
        <f t="shared" si="163"/>
        <v>7.8830075370493891</v>
      </c>
    </row>
    <row r="570" spans="1:54" x14ac:dyDescent="0.25">
      <c r="A570" t="str">
        <f>'Players Full'!CU570</f>
        <v>Ahmed Abdullahi</v>
      </c>
      <c r="B570" t="str">
        <f>VLOOKUP(_xlfn.CONCAT('Players Full'!AK570,'Players Full'!BV570),'Players Summarised'!$A$1:$T$1000,20,0)</f>
        <v>FWD</v>
      </c>
      <c r="C570" t="str">
        <f>VLOOKUP('Players Full'!CF570,Teams!$A$1:$G$21,6,0)</f>
        <v>Sunderland</v>
      </c>
      <c r="D570">
        <f>'Players Full'!BD570/10</f>
        <v>4.5</v>
      </c>
      <c r="E570" s="10">
        <f>IFERROR(VLOOKUP($A570,'Starting Lineups'!$A$2:$C$510,3,FALSE),0)</f>
        <v>0</v>
      </c>
      <c r="F570" s="5" t="e">
        <f>VLOOKUP(A570,'Score &amp; Assist'!$A$1:$G$2000,6,0)</f>
        <v>#N/A</v>
      </c>
      <c r="G570" s="5" t="e">
        <f t="shared" si="152"/>
        <v>#N/A</v>
      </c>
      <c r="H570" s="5" t="e">
        <f t="shared" si="164"/>
        <v>#N/A</v>
      </c>
      <c r="I570" s="5" t="e">
        <f>VLOOKUP(A570,'Score &amp; Assist'!$A$1:$G$2000,7,0)</f>
        <v>#N/A</v>
      </c>
      <c r="J570" s="5" t="e">
        <f>VLOOKUP(A570,'Yellow Card'!$C$1:$E$987,3,0)</f>
        <v>#N/A</v>
      </c>
      <c r="K570" s="5">
        <f>VLOOKUP(C570,'Team Clean Sheet'!$C$2:$F$21,4,0)</f>
        <v>0.29039301310043669</v>
      </c>
      <c r="L570" s="5">
        <f>VLOOKUP(C570,'Team Total Goals'!$D$2:$N$21,10,0)</f>
        <v>0.35467980295566504</v>
      </c>
      <c r="M570" s="5">
        <f>VLOOKUP(C570,'Team Total Goals'!$D$2:$N$21,11,0)</f>
        <v>5.0949050949050945E-2</v>
      </c>
      <c r="N570" s="5" t="e">
        <f>VLOOKUP(A570,'Goalkeeper Saves'!$D$2:$N$15,10,0)</f>
        <v>#N/A</v>
      </c>
      <c r="O570" s="5" t="e">
        <f>VLOOKUP(A570,'Goalkeeper Saves'!$D$2:$N$15,11,0)</f>
        <v>#N/A</v>
      </c>
      <c r="P570" s="5">
        <f>IF(B570="DEF",IFERROR(VLOOKUP(A570,'Defensive Contribution - DEF'!A568:H1066,8,FALSE),'Defensive Contribution - DEF'!K$2),0)</f>
        <v>0</v>
      </c>
      <c r="Q570" s="5">
        <f>IF(B570="MID",IFERROR(VLOOKUP(A570,'Defensive Contribution - MID'!A$2:I$500,9,FALSE),'Defensive Contribution - MID'!L$2),0)</f>
        <v>0</v>
      </c>
      <c r="R570" s="22">
        <f t="shared" si="165"/>
        <v>0</v>
      </c>
      <c r="S570" s="5">
        <f t="shared" si="153"/>
        <v>0</v>
      </c>
      <c r="T570" s="20">
        <f t="shared" si="154"/>
        <v>0</v>
      </c>
      <c r="U570" s="3">
        <f>VLOOKUP($C570,'Team Fixtures'!$A$2:$Q$21,2,FALSE)</f>
        <v>1.8674136321195144E-2</v>
      </c>
      <c r="V570" s="3">
        <f>VLOOKUP($C570,'Team Fixtures'!$A$2:$Q$21,4,FALSE)</f>
        <v>1.4214641080312722E-2</v>
      </c>
      <c r="W570" s="3">
        <f>VLOOKUP($C570,'Team Fixtures'!$A$2:$Q$21,5,FALSE)</f>
        <v>4.4594952408824225E-3</v>
      </c>
      <c r="X570" s="3" t="str">
        <f>VLOOKUP($C570,'Team Fixtures'!$A$2:$Q$21,6,FALSE)</f>
        <v>A</v>
      </c>
      <c r="Y570" s="25">
        <f t="shared" si="155"/>
        <v>0</v>
      </c>
      <c r="Z570" s="3">
        <f>VLOOKUP($C570,'Team Fixtures'!$A$2:$Q$21,2,FALSE)</f>
        <v>1.8674136321195144E-2</v>
      </c>
      <c r="AA570" s="3">
        <f>VLOOKUP($C570,'Team Fixtures'!$A$2:$Q$21,8,FALSE)</f>
        <v>5.6022408963585429E-2</v>
      </c>
      <c r="AB570" s="3">
        <f>VLOOKUP($C570,'Team Fixtures'!$A$2:$Q$21,9,FALSE)</f>
        <v>-3.7348272642390282E-2</v>
      </c>
      <c r="AC570" s="3" t="str">
        <f>VLOOKUP($C570,'Team Fixtures'!$A$2:$Q$21,10,FALSE)</f>
        <v>H</v>
      </c>
      <c r="AD570" s="22">
        <f t="shared" si="166"/>
        <v>0</v>
      </c>
      <c r="AE570" s="5">
        <f t="shared" si="156"/>
        <v>0</v>
      </c>
      <c r="AF570" s="20">
        <f t="shared" si="157"/>
        <v>0</v>
      </c>
      <c r="AG570" s="3">
        <f>VLOOKUP($C570,'Team Fixtures'!$A$2:$Q$21,2,FALSE)</f>
        <v>1.8674136321195144E-2</v>
      </c>
      <c r="AH570" s="3">
        <f>VLOOKUP($C570,'Team Fixtures'!$A$2:$Q$21,12,FALSE)</f>
        <v>0.10582010582010581</v>
      </c>
      <c r="AI570" s="3">
        <f>VLOOKUP($C570,'Team Fixtures'!$A$2:$Q$21,13,FALSE)</f>
        <v>-8.7145969498910666E-2</v>
      </c>
      <c r="AJ570" s="3" t="str">
        <f>VLOOKUP($C570,'Team Fixtures'!$A$2:$Q$21,14,FALSE)</f>
        <v>H</v>
      </c>
      <c r="AK570" s="22">
        <f t="shared" si="167"/>
        <v>0</v>
      </c>
      <c r="AL570" s="5">
        <f t="shared" si="158"/>
        <v>0</v>
      </c>
      <c r="AM570" s="20">
        <f t="shared" si="159"/>
        <v>0</v>
      </c>
      <c r="AN570" s="3">
        <f>VLOOKUP($C570,'Team Fixtures'!$A$2:$Q$21,2,FALSE)</f>
        <v>1.8674136321195144E-2</v>
      </c>
      <c r="AO570" s="3">
        <f>VLOOKUP($C570,'Team Fixtures'!$A$2:$Q$21,16,FALSE)</f>
        <v>0.42328042328042326</v>
      </c>
      <c r="AP570" s="3">
        <f>VLOOKUP($C570,'Team Fixtures'!$A$2:$Q$21,17,FALSE)</f>
        <v>-0.40460628695922812</v>
      </c>
      <c r="AQ570" s="3" t="str">
        <f>VLOOKUP($C570,'Team Fixtures'!$A$2:$V$21,18,FALSE)</f>
        <v>H</v>
      </c>
      <c r="AR570" s="22">
        <f t="shared" si="168"/>
        <v>0</v>
      </c>
      <c r="AS570" s="5">
        <f t="shared" si="160"/>
        <v>0</v>
      </c>
      <c r="AT570" s="20">
        <f t="shared" si="161"/>
        <v>0</v>
      </c>
      <c r="AU570" s="3">
        <f>VLOOKUP($C570,'Team Fixtures'!$A$2:$Q$21,2,FALSE)</f>
        <v>1.8674136321195144E-2</v>
      </c>
      <c r="AV570" s="3">
        <f>VLOOKUP($C570,'Team Fixtures'!$A$2:$V$21,20,FALSE)</f>
        <v>0.10582010582010581</v>
      </c>
      <c r="AW570" s="3">
        <f>VLOOKUP($C570,'Team Fixtures'!$A$2:$V$21,21,FALSE)</f>
        <v>-8.7145969498910666E-2</v>
      </c>
      <c r="AX570" s="3" t="str">
        <f>VLOOKUP($C570,'Team Fixtures'!$A$2:$V$21,22,FALSE)</f>
        <v>A</v>
      </c>
      <c r="AY570" s="22">
        <f t="shared" si="169"/>
        <v>0</v>
      </c>
      <c r="AZ570" s="5">
        <f t="shared" si="170"/>
        <v>0</v>
      </c>
      <c r="BA570" s="20">
        <f t="shared" si="162"/>
        <v>0</v>
      </c>
      <c r="BB570" s="15">
        <f t="shared" si="163"/>
        <v>0</v>
      </c>
    </row>
    <row r="571" spans="1:54" x14ac:dyDescent="0.25">
      <c r="A571" t="str">
        <f>'Players Full'!CU571</f>
        <v>LuÃ­s Hemir Silva Semedo</v>
      </c>
      <c r="B571" t="str">
        <f>VLOOKUP(_xlfn.CONCAT('Players Full'!AK571,'Players Full'!BV571),'Players Summarised'!$A$1:$T$1000,20,0)</f>
        <v>FWD</v>
      </c>
      <c r="C571" t="str">
        <f>VLOOKUP('Players Full'!CF571,Teams!$A$1:$G$21,6,0)</f>
        <v>Sunderland</v>
      </c>
      <c r="D571">
        <f>'Players Full'!BD571/10</f>
        <v>4.5</v>
      </c>
      <c r="E571" s="10">
        <f>IFERROR(VLOOKUP($A571,'Starting Lineups'!$A$2:$C$510,3,FALSE),0)</f>
        <v>0</v>
      </c>
      <c r="F571" s="5" t="e">
        <f>VLOOKUP(A571,'Score &amp; Assist'!$A$1:$G$2000,6,0)</f>
        <v>#N/A</v>
      </c>
      <c r="G571" s="5" t="e">
        <f t="shared" si="152"/>
        <v>#N/A</v>
      </c>
      <c r="H571" s="5" t="e">
        <f t="shared" si="164"/>
        <v>#N/A</v>
      </c>
      <c r="I571" s="5" t="e">
        <f>VLOOKUP(A571,'Score &amp; Assist'!$A$1:$G$2000,7,0)</f>
        <v>#N/A</v>
      </c>
      <c r="J571" s="5" t="e">
        <f>VLOOKUP(A571,'Yellow Card'!$C$1:$E$987,3,0)</f>
        <v>#N/A</v>
      </c>
      <c r="K571" s="5">
        <f>VLOOKUP(C571,'Team Clean Sheet'!$C$2:$F$21,4,0)</f>
        <v>0.29039301310043669</v>
      </c>
      <c r="L571" s="5">
        <f>VLOOKUP(C571,'Team Total Goals'!$D$2:$N$21,10,0)</f>
        <v>0.35467980295566504</v>
      </c>
      <c r="M571" s="5">
        <f>VLOOKUP(C571,'Team Total Goals'!$D$2:$N$21,11,0)</f>
        <v>5.0949050949050945E-2</v>
      </c>
      <c r="N571" s="5" t="e">
        <f>VLOOKUP(A571,'Goalkeeper Saves'!$D$2:$N$15,10,0)</f>
        <v>#N/A</v>
      </c>
      <c r="O571" s="5" t="e">
        <f>VLOOKUP(A571,'Goalkeeper Saves'!$D$2:$N$15,11,0)</f>
        <v>#N/A</v>
      </c>
      <c r="P571" s="5">
        <f>IF(B571="DEF",IFERROR(VLOOKUP(A571,'Defensive Contribution - DEF'!A569:H1067,8,FALSE),'Defensive Contribution - DEF'!K$2),0)</f>
        <v>0</v>
      </c>
      <c r="Q571" s="5">
        <f>IF(B571="MID",IFERROR(VLOOKUP(A571,'Defensive Contribution - MID'!A$2:I$500,9,FALSE),'Defensive Contribution - MID'!L$2),0)</f>
        <v>0</v>
      </c>
      <c r="R571" s="22">
        <f t="shared" si="165"/>
        <v>0</v>
      </c>
      <c r="S571" s="5">
        <f t="shared" si="153"/>
        <v>0</v>
      </c>
      <c r="T571" s="20">
        <f t="shared" si="154"/>
        <v>0</v>
      </c>
      <c r="U571" s="3">
        <f>VLOOKUP($C571,'Team Fixtures'!$A$2:$Q$21,2,FALSE)</f>
        <v>1.8674136321195144E-2</v>
      </c>
      <c r="V571" s="3">
        <f>VLOOKUP($C571,'Team Fixtures'!$A$2:$Q$21,4,FALSE)</f>
        <v>1.4214641080312722E-2</v>
      </c>
      <c r="W571" s="3">
        <f>VLOOKUP($C571,'Team Fixtures'!$A$2:$Q$21,5,FALSE)</f>
        <v>4.4594952408824225E-3</v>
      </c>
      <c r="X571" s="3" t="str">
        <f>VLOOKUP($C571,'Team Fixtures'!$A$2:$Q$21,6,FALSE)</f>
        <v>A</v>
      </c>
      <c r="Y571" s="25">
        <f t="shared" si="155"/>
        <v>0</v>
      </c>
      <c r="Z571" s="3">
        <f>VLOOKUP($C571,'Team Fixtures'!$A$2:$Q$21,2,FALSE)</f>
        <v>1.8674136321195144E-2</v>
      </c>
      <c r="AA571" s="3">
        <f>VLOOKUP($C571,'Team Fixtures'!$A$2:$Q$21,8,FALSE)</f>
        <v>5.6022408963585429E-2</v>
      </c>
      <c r="AB571" s="3">
        <f>VLOOKUP($C571,'Team Fixtures'!$A$2:$Q$21,9,FALSE)</f>
        <v>-3.7348272642390282E-2</v>
      </c>
      <c r="AC571" s="3" t="str">
        <f>VLOOKUP($C571,'Team Fixtures'!$A$2:$Q$21,10,FALSE)</f>
        <v>H</v>
      </c>
      <c r="AD571" s="22">
        <f t="shared" si="166"/>
        <v>0</v>
      </c>
      <c r="AE571" s="5">
        <f t="shared" si="156"/>
        <v>0</v>
      </c>
      <c r="AF571" s="20">
        <f t="shared" si="157"/>
        <v>0</v>
      </c>
      <c r="AG571" s="3">
        <f>VLOOKUP($C571,'Team Fixtures'!$A$2:$Q$21,2,FALSE)</f>
        <v>1.8674136321195144E-2</v>
      </c>
      <c r="AH571" s="3">
        <f>VLOOKUP($C571,'Team Fixtures'!$A$2:$Q$21,12,FALSE)</f>
        <v>0.10582010582010581</v>
      </c>
      <c r="AI571" s="3">
        <f>VLOOKUP($C571,'Team Fixtures'!$A$2:$Q$21,13,FALSE)</f>
        <v>-8.7145969498910666E-2</v>
      </c>
      <c r="AJ571" s="3" t="str">
        <f>VLOOKUP($C571,'Team Fixtures'!$A$2:$Q$21,14,FALSE)</f>
        <v>H</v>
      </c>
      <c r="AK571" s="22">
        <f t="shared" si="167"/>
        <v>0</v>
      </c>
      <c r="AL571" s="5">
        <f t="shared" si="158"/>
        <v>0</v>
      </c>
      <c r="AM571" s="20">
        <f t="shared" si="159"/>
        <v>0</v>
      </c>
      <c r="AN571" s="3">
        <f>VLOOKUP($C571,'Team Fixtures'!$A$2:$Q$21,2,FALSE)</f>
        <v>1.8674136321195144E-2</v>
      </c>
      <c r="AO571" s="3">
        <f>VLOOKUP($C571,'Team Fixtures'!$A$2:$Q$21,16,FALSE)</f>
        <v>0.42328042328042326</v>
      </c>
      <c r="AP571" s="3">
        <f>VLOOKUP($C571,'Team Fixtures'!$A$2:$Q$21,17,FALSE)</f>
        <v>-0.40460628695922812</v>
      </c>
      <c r="AQ571" s="3" t="str">
        <f>VLOOKUP($C571,'Team Fixtures'!$A$2:$V$21,18,FALSE)</f>
        <v>H</v>
      </c>
      <c r="AR571" s="22">
        <f t="shared" si="168"/>
        <v>0</v>
      </c>
      <c r="AS571" s="5">
        <f t="shared" si="160"/>
        <v>0</v>
      </c>
      <c r="AT571" s="20">
        <f t="shared" si="161"/>
        <v>0</v>
      </c>
      <c r="AU571" s="3">
        <f>VLOOKUP($C571,'Team Fixtures'!$A$2:$Q$21,2,FALSE)</f>
        <v>1.8674136321195144E-2</v>
      </c>
      <c r="AV571" s="3">
        <f>VLOOKUP($C571,'Team Fixtures'!$A$2:$V$21,20,FALSE)</f>
        <v>0.10582010582010581</v>
      </c>
      <c r="AW571" s="3">
        <f>VLOOKUP($C571,'Team Fixtures'!$A$2:$V$21,21,FALSE)</f>
        <v>-8.7145969498910666E-2</v>
      </c>
      <c r="AX571" s="3" t="str">
        <f>VLOOKUP($C571,'Team Fixtures'!$A$2:$V$21,22,FALSE)</f>
        <v>A</v>
      </c>
      <c r="AY571" s="22">
        <f t="shared" si="169"/>
        <v>0</v>
      </c>
      <c r="AZ571" s="5">
        <f t="shared" si="170"/>
        <v>0</v>
      </c>
      <c r="BA571" s="20">
        <f t="shared" si="162"/>
        <v>0</v>
      </c>
      <c r="BB571" s="15">
        <f t="shared" si="163"/>
        <v>0</v>
      </c>
    </row>
    <row r="572" spans="1:54" x14ac:dyDescent="0.25">
      <c r="A572" t="str">
        <f>'Players Full'!CU572</f>
        <v>Nazarii Rusyn</v>
      </c>
      <c r="B572" t="str">
        <f>VLOOKUP(_xlfn.CONCAT('Players Full'!AK572,'Players Full'!BV572),'Players Summarised'!$A$1:$T$1000,20,0)</f>
        <v>FWD</v>
      </c>
      <c r="C572" t="str">
        <f>VLOOKUP('Players Full'!CF572,Teams!$A$1:$G$21,6,0)</f>
        <v>Sunderland</v>
      </c>
      <c r="D572">
        <f>'Players Full'!BD572/10</f>
        <v>4.5</v>
      </c>
      <c r="E572" s="10">
        <f>IFERROR(VLOOKUP($A572,'Starting Lineups'!$A$2:$C$510,3,FALSE),0)</f>
        <v>0</v>
      </c>
      <c r="F572" s="5" t="e">
        <f>VLOOKUP(A572,'Score &amp; Assist'!$A$1:$G$2000,6,0)</f>
        <v>#N/A</v>
      </c>
      <c r="G572" s="5" t="e">
        <f t="shared" si="152"/>
        <v>#N/A</v>
      </c>
      <c r="H572" s="5" t="e">
        <f t="shared" si="164"/>
        <v>#N/A</v>
      </c>
      <c r="I572" s="5" t="e">
        <f>VLOOKUP(A572,'Score &amp; Assist'!$A$1:$G$2000,7,0)</f>
        <v>#N/A</v>
      </c>
      <c r="J572" s="5" t="e">
        <f>VLOOKUP(A572,'Yellow Card'!$C$1:$E$987,3,0)</f>
        <v>#N/A</v>
      </c>
      <c r="K572" s="5">
        <f>VLOOKUP(C572,'Team Clean Sheet'!$C$2:$F$21,4,0)</f>
        <v>0.29039301310043669</v>
      </c>
      <c r="L572" s="5">
        <f>VLOOKUP(C572,'Team Total Goals'!$D$2:$N$21,10,0)</f>
        <v>0.35467980295566504</v>
      </c>
      <c r="M572" s="5">
        <f>VLOOKUP(C572,'Team Total Goals'!$D$2:$N$21,11,0)</f>
        <v>5.0949050949050945E-2</v>
      </c>
      <c r="N572" s="5" t="e">
        <f>VLOOKUP(A572,'Goalkeeper Saves'!$D$2:$N$15,10,0)</f>
        <v>#N/A</v>
      </c>
      <c r="O572" s="5" t="e">
        <f>VLOOKUP(A572,'Goalkeeper Saves'!$D$2:$N$15,11,0)</f>
        <v>#N/A</v>
      </c>
      <c r="P572" s="5">
        <f>IF(B572="DEF",IFERROR(VLOOKUP(A572,'Defensive Contribution - DEF'!A570:H1068,8,FALSE),'Defensive Contribution - DEF'!K$2),0)</f>
        <v>0</v>
      </c>
      <c r="Q572" s="5">
        <f>IF(B572="MID",IFERROR(VLOOKUP(A572,'Defensive Contribution - MID'!A$2:I$500,9,FALSE),'Defensive Contribution - MID'!L$2),0)</f>
        <v>0</v>
      </c>
      <c r="R572" s="22">
        <f t="shared" si="165"/>
        <v>0</v>
      </c>
      <c r="S572" s="5">
        <f t="shared" si="153"/>
        <v>0</v>
      </c>
      <c r="T572" s="20">
        <f t="shared" si="154"/>
        <v>0</v>
      </c>
      <c r="U572" s="3">
        <f>VLOOKUP($C572,'Team Fixtures'!$A$2:$Q$21,2,FALSE)</f>
        <v>1.8674136321195144E-2</v>
      </c>
      <c r="V572" s="3">
        <f>VLOOKUP($C572,'Team Fixtures'!$A$2:$Q$21,4,FALSE)</f>
        <v>1.4214641080312722E-2</v>
      </c>
      <c r="W572" s="3">
        <f>VLOOKUP($C572,'Team Fixtures'!$A$2:$Q$21,5,FALSE)</f>
        <v>4.4594952408824225E-3</v>
      </c>
      <c r="X572" s="3" t="str">
        <f>VLOOKUP($C572,'Team Fixtures'!$A$2:$Q$21,6,FALSE)</f>
        <v>A</v>
      </c>
      <c r="Y572" s="25">
        <f t="shared" si="155"/>
        <v>0</v>
      </c>
      <c r="Z572" s="3">
        <f>VLOOKUP($C572,'Team Fixtures'!$A$2:$Q$21,2,FALSE)</f>
        <v>1.8674136321195144E-2</v>
      </c>
      <c r="AA572" s="3">
        <f>VLOOKUP($C572,'Team Fixtures'!$A$2:$Q$21,8,FALSE)</f>
        <v>5.6022408963585429E-2</v>
      </c>
      <c r="AB572" s="3">
        <f>VLOOKUP($C572,'Team Fixtures'!$A$2:$Q$21,9,FALSE)</f>
        <v>-3.7348272642390282E-2</v>
      </c>
      <c r="AC572" s="3" t="str">
        <f>VLOOKUP($C572,'Team Fixtures'!$A$2:$Q$21,10,FALSE)</f>
        <v>H</v>
      </c>
      <c r="AD572" s="22">
        <f t="shared" si="166"/>
        <v>0</v>
      </c>
      <c r="AE572" s="5">
        <f t="shared" si="156"/>
        <v>0</v>
      </c>
      <c r="AF572" s="20">
        <f t="shared" si="157"/>
        <v>0</v>
      </c>
      <c r="AG572" s="3">
        <f>VLOOKUP($C572,'Team Fixtures'!$A$2:$Q$21,2,FALSE)</f>
        <v>1.8674136321195144E-2</v>
      </c>
      <c r="AH572" s="3">
        <f>VLOOKUP($C572,'Team Fixtures'!$A$2:$Q$21,12,FALSE)</f>
        <v>0.10582010582010581</v>
      </c>
      <c r="AI572" s="3">
        <f>VLOOKUP($C572,'Team Fixtures'!$A$2:$Q$21,13,FALSE)</f>
        <v>-8.7145969498910666E-2</v>
      </c>
      <c r="AJ572" s="3" t="str">
        <f>VLOOKUP($C572,'Team Fixtures'!$A$2:$Q$21,14,FALSE)</f>
        <v>H</v>
      </c>
      <c r="AK572" s="22">
        <f t="shared" si="167"/>
        <v>0</v>
      </c>
      <c r="AL572" s="5">
        <f t="shared" si="158"/>
        <v>0</v>
      </c>
      <c r="AM572" s="20">
        <f t="shared" si="159"/>
        <v>0</v>
      </c>
      <c r="AN572" s="3">
        <f>VLOOKUP($C572,'Team Fixtures'!$A$2:$Q$21,2,FALSE)</f>
        <v>1.8674136321195144E-2</v>
      </c>
      <c r="AO572" s="3">
        <f>VLOOKUP($C572,'Team Fixtures'!$A$2:$Q$21,16,FALSE)</f>
        <v>0.42328042328042326</v>
      </c>
      <c r="AP572" s="3">
        <f>VLOOKUP($C572,'Team Fixtures'!$A$2:$Q$21,17,FALSE)</f>
        <v>-0.40460628695922812</v>
      </c>
      <c r="AQ572" s="3" t="str">
        <f>VLOOKUP($C572,'Team Fixtures'!$A$2:$V$21,18,FALSE)</f>
        <v>H</v>
      </c>
      <c r="AR572" s="22">
        <f t="shared" si="168"/>
        <v>0</v>
      </c>
      <c r="AS572" s="5">
        <f t="shared" si="160"/>
        <v>0</v>
      </c>
      <c r="AT572" s="20">
        <f t="shared" si="161"/>
        <v>0</v>
      </c>
      <c r="AU572" s="3">
        <f>VLOOKUP($C572,'Team Fixtures'!$A$2:$Q$21,2,FALSE)</f>
        <v>1.8674136321195144E-2</v>
      </c>
      <c r="AV572" s="3">
        <f>VLOOKUP($C572,'Team Fixtures'!$A$2:$V$21,20,FALSE)</f>
        <v>0.10582010582010581</v>
      </c>
      <c r="AW572" s="3">
        <f>VLOOKUP($C572,'Team Fixtures'!$A$2:$V$21,21,FALSE)</f>
        <v>-8.7145969498910666E-2</v>
      </c>
      <c r="AX572" s="3" t="str">
        <f>VLOOKUP($C572,'Team Fixtures'!$A$2:$V$21,22,FALSE)</f>
        <v>A</v>
      </c>
      <c r="AY572" s="22">
        <f t="shared" si="169"/>
        <v>0</v>
      </c>
      <c r="AZ572" s="5">
        <f t="shared" si="170"/>
        <v>0</v>
      </c>
      <c r="BA572" s="20">
        <f t="shared" si="162"/>
        <v>0</v>
      </c>
      <c r="BB572" s="15">
        <f t="shared" si="163"/>
        <v>0</v>
      </c>
    </row>
    <row r="573" spans="1:54" x14ac:dyDescent="0.25">
      <c r="A573" t="str">
        <f>'Players Full'!CU573</f>
        <v>Granit Xhaka</v>
      </c>
      <c r="B573" t="str">
        <f>VLOOKUP(_xlfn.CONCAT('Players Full'!AK573,'Players Full'!BV573),'Players Summarised'!$A$1:$T$1000,20,0)</f>
        <v>MID</v>
      </c>
      <c r="C573" t="str">
        <f>VLOOKUP('Players Full'!CF573,Teams!$A$1:$G$21,6,0)</f>
        <v>Sunderland</v>
      </c>
      <c r="D573">
        <f>'Players Full'!BD573/10</f>
        <v>5</v>
      </c>
      <c r="E573" s="10">
        <f>IFERROR(VLOOKUP($A573,'Starting Lineups'!$A$2:$C$510,3,FALSE),0)</f>
        <v>1</v>
      </c>
      <c r="F573" s="5">
        <f>VLOOKUP(A573,'Score &amp; Assist'!$A$1:$G$2000,6,0)</f>
        <v>0.10582010582010581</v>
      </c>
      <c r="G573" s="5">
        <f t="shared" si="152"/>
        <v>0.01</v>
      </c>
      <c r="H573" s="5">
        <f t="shared" si="164"/>
        <v>0</v>
      </c>
      <c r="I573" s="5">
        <f>VLOOKUP(A573,'Score &amp; Assist'!$A$1:$G$2000,7,0)</f>
        <v>9.5238095238095233E-2</v>
      </c>
      <c r="J573" s="5">
        <f>VLOOKUP(A573,'Yellow Card'!$C$1:$E$987,3,0)</f>
        <v>0.20050125313283207</v>
      </c>
      <c r="K573" s="5">
        <f>VLOOKUP(C573,'Team Clean Sheet'!$C$2:$F$21,4,0)</f>
        <v>0.29039301310043669</v>
      </c>
      <c r="L573" s="5">
        <f>VLOOKUP(C573,'Team Total Goals'!$D$2:$N$21,10,0)</f>
        <v>0.35467980295566504</v>
      </c>
      <c r="M573" s="5">
        <f>VLOOKUP(C573,'Team Total Goals'!$D$2:$N$21,11,0)</f>
        <v>5.0949050949050945E-2</v>
      </c>
      <c r="N573" s="5" t="e">
        <f>VLOOKUP(A573,'Goalkeeper Saves'!$D$2:$N$15,10,0)</f>
        <v>#N/A</v>
      </c>
      <c r="O573" s="5" t="e">
        <f>VLOOKUP(A573,'Goalkeeper Saves'!$D$2:$N$15,11,0)</f>
        <v>#N/A</v>
      </c>
      <c r="P573" s="5">
        <f>IF(B573="DEF",IFERROR(VLOOKUP(A573,'Defensive Contribution - DEF'!A571:H1069,8,FALSE),'Defensive Contribution - DEF'!K$2),0)</f>
        <v>0</v>
      </c>
      <c r="Q573" s="5">
        <f>IF(B573="MID",IFERROR(VLOOKUP(A573,'Defensive Contribution - MID'!A$2:I$500,9,FALSE),'Defensive Contribution - MID'!L$2),0)</f>
        <v>0.3857500506789166</v>
      </c>
      <c r="R573" s="22">
        <f t="shared" si="165"/>
        <v>3.7262066761402526</v>
      </c>
      <c r="S573" s="5">
        <f t="shared" si="153"/>
        <v>6.6608833436171022E-2</v>
      </c>
      <c r="T573" s="20">
        <f t="shared" si="154"/>
        <v>3.8594243430125945</v>
      </c>
      <c r="U573" s="3">
        <f>VLOOKUP($C573,'Team Fixtures'!$A$2:$Q$21,2,FALSE)</f>
        <v>1.8674136321195144E-2</v>
      </c>
      <c r="V573" s="3">
        <f>VLOOKUP($C573,'Team Fixtures'!$A$2:$Q$21,4,FALSE)</f>
        <v>1.4214641080312722E-2</v>
      </c>
      <c r="W573" s="3">
        <f>VLOOKUP($C573,'Team Fixtures'!$A$2:$Q$21,5,FALSE)</f>
        <v>4.4594952408824225E-3</v>
      </c>
      <c r="X573" s="3" t="str">
        <f>VLOOKUP($C573,'Team Fixtures'!$A$2:$Q$21,6,FALSE)</f>
        <v>A</v>
      </c>
      <c r="Y573" s="25">
        <f t="shared" si="155"/>
        <v>1.2734360670784743</v>
      </c>
      <c r="Z573" s="3">
        <f>VLOOKUP($C573,'Team Fixtures'!$A$2:$Q$21,2,FALSE)</f>
        <v>1.8674136321195144E-2</v>
      </c>
      <c r="AA573" s="3">
        <f>VLOOKUP($C573,'Team Fixtures'!$A$2:$Q$21,8,FALSE)</f>
        <v>5.6022408963585429E-2</v>
      </c>
      <c r="AB573" s="3">
        <f>VLOOKUP($C573,'Team Fixtures'!$A$2:$Q$21,9,FALSE)</f>
        <v>-3.7348272642390282E-2</v>
      </c>
      <c r="AC573" s="3" t="str">
        <f>VLOOKUP($C573,'Team Fixtures'!$A$2:$Q$21,10,FALSE)</f>
        <v>H</v>
      </c>
      <c r="AD573" s="22">
        <f t="shared" si="166"/>
        <v>4.3226495988074571</v>
      </c>
      <c r="AE573" s="5">
        <f t="shared" si="156"/>
        <v>8.0638363863149015E-2</v>
      </c>
      <c r="AF573" s="20">
        <f t="shared" si="157"/>
        <v>4.483926326533755</v>
      </c>
      <c r="AG573" s="3">
        <f>VLOOKUP($C573,'Team Fixtures'!$A$2:$Q$21,2,FALSE)</f>
        <v>1.8674136321195144E-2</v>
      </c>
      <c r="AH573" s="3">
        <f>VLOOKUP($C573,'Team Fixtures'!$A$2:$Q$21,12,FALSE)</f>
        <v>0.10582010582010581</v>
      </c>
      <c r="AI573" s="3">
        <f>VLOOKUP($C573,'Team Fixtures'!$A$2:$Q$21,13,FALSE)</f>
        <v>-8.7145969498910666E-2</v>
      </c>
      <c r="AJ573" s="3" t="str">
        <f>VLOOKUP($C573,'Team Fixtures'!$A$2:$Q$21,14,FALSE)</f>
        <v>H</v>
      </c>
      <c r="AK573" s="22">
        <f t="shared" si="167"/>
        <v>4.3216983860589391</v>
      </c>
      <c r="AL573" s="5">
        <f t="shared" si="158"/>
        <v>8.0615989436878366E-2</v>
      </c>
      <c r="AM573" s="20">
        <f t="shared" si="159"/>
        <v>4.4829303649326961</v>
      </c>
      <c r="AN573" s="3">
        <f>VLOOKUP($C573,'Team Fixtures'!$A$2:$Q$21,2,FALSE)</f>
        <v>1.8674136321195144E-2</v>
      </c>
      <c r="AO573" s="3">
        <f>VLOOKUP($C573,'Team Fixtures'!$A$2:$Q$21,16,FALSE)</f>
        <v>0.42328042328042326</v>
      </c>
      <c r="AP573" s="3">
        <f>VLOOKUP($C573,'Team Fixtures'!$A$2:$Q$21,17,FALSE)</f>
        <v>-0.40460628695922812</v>
      </c>
      <c r="AQ573" s="3" t="str">
        <f>VLOOKUP($C573,'Team Fixtures'!$A$2:$V$21,18,FALSE)</f>
        <v>H</v>
      </c>
      <c r="AR573" s="22">
        <f t="shared" si="168"/>
        <v>4.3156344047871373</v>
      </c>
      <c r="AS573" s="5">
        <f t="shared" si="160"/>
        <v>8.0473352469403042E-2</v>
      </c>
      <c r="AT573" s="20">
        <f t="shared" si="161"/>
        <v>4.4765811097259434</v>
      </c>
      <c r="AU573" s="3">
        <f>VLOOKUP($C573,'Team Fixtures'!$A$2:$Q$21,2,FALSE)</f>
        <v>1.8674136321195144E-2</v>
      </c>
      <c r="AV573" s="3">
        <f>VLOOKUP($C573,'Team Fixtures'!$A$2:$V$21,20,FALSE)</f>
        <v>0.10582010582010581</v>
      </c>
      <c r="AW573" s="3">
        <f>VLOOKUP($C573,'Team Fixtures'!$A$2:$V$21,21,FALSE)</f>
        <v>-8.7145969498910666E-2</v>
      </c>
      <c r="AX573" s="3" t="str">
        <f>VLOOKUP($C573,'Team Fixtures'!$A$2:$V$21,22,FALSE)</f>
        <v>A</v>
      </c>
      <c r="AY573" s="22">
        <f t="shared" si="169"/>
        <v>3.724456870599135</v>
      </c>
      <c r="AZ573" s="5">
        <f t="shared" si="170"/>
        <v>6.6567674510232849E-2</v>
      </c>
      <c r="BA573" s="20">
        <f t="shared" si="162"/>
        <v>3.8575922196196006</v>
      </c>
      <c r="BB573" s="15">
        <f t="shared" si="163"/>
        <v>14.813969474216282</v>
      </c>
    </row>
    <row r="574" spans="1:54" x14ac:dyDescent="0.25">
      <c r="A574" t="str">
        <f>'Players Full'!CU574</f>
        <v>Guglielmo Vicario</v>
      </c>
      <c r="B574" t="str">
        <f>VLOOKUP(_xlfn.CONCAT('Players Full'!AK574,'Players Full'!BV574),'Players Summarised'!$A$1:$T$1000,20,0)</f>
        <v>GK</v>
      </c>
      <c r="C574" t="str">
        <f>VLOOKUP('Players Full'!CF574,Teams!$A$1:$G$21,6,0)</f>
        <v>Spurs</v>
      </c>
      <c r="D574">
        <f>'Players Full'!BD574/10</f>
        <v>5</v>
      </c>
      <c r="E574" s="10">
        <f>IFERROR(VLOOKUP($A574,'Starting Lineups'!$A$2:$C$510,3,FALSE),0)</f>
        <v>1</v>
      </c>
      <c r="F574" s="5" t="e">
        <f>VLOOKUP(A574,'Score &amp; Assist'!$A$1:$G$2000,6,0)</f>
        <v>#N/A</v>
      </c>
      <c r="G574" s="5" t="e">
        <f t="shared" si="152"/>
        <v>#N/A</v>
      </c>
      <c r="H574" s="5" t="e">
        <f t="shared" si="164"/>
        <v>#N/A</v>
      </c>
      <c r="I574" s="5" t="e">
        <f>VLOOKUP(A574,'Score &amp; Assist'!$A$1:$G$2000,7,0)</f>
        <v>#N/A</v>
      </c>
      <c r="J574" s="5">
        <f>VLOOKUP(A574,'Yellow Card'!$C$1:$E$987,3,0)</f>
        <v>0.25396825396825395</v>
      </c>
      <c r="K574" s="5" t="e">
        <f>VLOOKUP(C574,'Team Clean Sheet'!$C$2:$F$21,4,0)</f>
        <v>#N/A</v>
      </c>
      <c r="L574" s="5" t="e">
        <f>VLOOKUP(C574,'Team Total Goals'!$D$2:$N$21,10,0)</f>
        <v>#N/A</v>
      </c>
      <c r="M574" s="5" t="e">
        <f>VLOOKUP(C574,'Team Total Goals'!$D$2:$N$21,11,0)</f>
        <v>#N/A</v>
      </c>
      <c r="N574" s="5">
        <f>VLOOKUP(A574,'Goalkeeper Saves'!$D$2:$N$15,10,0)</f>
        <v>0.80710250201775624</v>
      </c>
      <c r="O574" s="5">
        <f>VLOOKUP(A574,'Goalkeeper Saves'!$D$2:$N$15,11,0)</f>
        <v>0.28011204481792717</v>
      </c>
      <c r="P574" s="5">
        <f>IF(B574="DEF",IFERROR(VLOOKUP(A574,'Defensive Contribution - DEF'!A572:H1070,8,FALSE),'Defensive Contribution - DEF'!K$2),0)</f>
        <v>0</v>
      </c>
      <c r="Q574" s="5">
        <f>IF(B574="MID",IFERROR(VLOOKUP(A574,'Defensive Contribution - MID'!A$2:I$500,9,FALSE),'Defensive Contribution - MID'!L$2),0)</f>
        <v>0</v>
      </c>
      <c r="R574" s="22">
        <f t="shared" si="165"/>
        <v>2.8332462928674294</v>
      </c>
      <c r="S574" s="5">
        <f t="shared" si="153"/>
        <v>4.5604619300827681E-2</v>
      </c>
      <c r="T574" s="20">
        <f t="shared" si="154"/>
        <v>2.9244555314690848</v>
      </c>
      <c r="U574" s="3">
        <f>VLOOKUP($C574,'Team Fixtures'!$A$2:$Q$21,2,FALSE)</f>
        <v>0.36350418029807341</v>
      </c>
      <c r="V574" s="3">
        <f>VLOOKUP($C574,'Team Fixtures'!$A$2:$Q$21,4,FALSE)</f>
        <v>0.87939146110891264</v>
      </c>
      <c r="W574" s="3">
        <f>VLOOKUP($C574,'Team Fixtures'!$A$2:$Q$21,5,FALSE)</f>
        <v>-0.51588728081083923</v>
      </c>
      <c r="X574" s="3" t="str">
        <f>VLOOKUP($C574,'Team Fixtures'!$A$2:$Q$21,6,FALSE)</f>
        <v>A</v>
      </c>
      <c r="Y574" s="25">
        <f t="shared" si="155"/>
        <v>0.97062598895774488</v>
      </c>
      <c r="Z574" s="3">
        <f>VLOOKUP($C574,'Team Fixtures'!$A$2:$Q$21,2,FALSE)</f>
        <v>0.36350418029807341</v>
      </c>
      <c r="AA574" s="3">
        <f>VLOOKUP($C574,'Team Fixtures'!$A$2:$Q$21,8,FALSE)</f>
        <v>9.5238095238095233E-2</v>
      </c>
      <c r="AB574" s="3">
        <f>VLOOKUP($C574,'Team Fixtures'!$A$2:$Q$21,9,FALSE)</f>
        <v>0.26826608505997818</v>
      </c>
      <c r="AC574" s="3" t="str">
        <f>VLOOKUP($C574,'Team Fixtures'!$A$2:$Q$21,10,FALSE)</f>
        <v>H</v>
      </c>
      <c r="AD574" s="22">
        <f t="shared" si="166"/>
        <v>3.2998866762322554</v>
      </c>
      <c r="AE574" s="5">
        <f t="shared" si="156"/>
        <v>5.6580934398335114E-2</v>
      </c>
      <c r="AF574" s="20">
        <f t="shared" si="157"/>
        <v>3.4130485450289259</v>
      </c>
      <c r="AG574" s="3">
        <f>VLOOKUP($C574,'Team Fixtures'!$A$2:$Q$21,2,FALSE)</f>
        <v>0.36350418029807341</v>
      </c>
      <c r="AH574" s="3">
        <f>VLOOKUP($C574,'Team Fixtures'!$A$2:$Q$21,12,FALSE)</f>
        <v>6.3492063492063489E-2</v>
      </c>
      <c r="AI574" s="3">
        <f>VLOOKUP($C574,'Team Fixtures'!$A$2:$Q$21,13,FALSE)</f>
        <v>0.30001211680600992</v>
      </c>
      <c r="AJ574" s="3" t="str">
        <f>VLOOKUP($C574,'Team Fixtures'!$A$2:$Q$21,14,FALSE)</f>
        <v>H</v>
      </c>
      <c r="AK574" s="22">
        <f t="shared" si="167"/>
        <v>3.3003488790841402</v>
      </c>
      <c r="AL574" s="5">
        <f t="shared" si="158"/>
        <v>5.6591806333817149E-2</v>
      </c>
      <c r="AM574" s="20">
        <f t="shared" si="159"/>
        <v>3.4135324917517744</v>
      </c>
      <c r="AN574" s="3">
        <f>VLOOKUP($C574,'Team Fixtures'!$A$2:$Q$21,2,FALSE)</f>
        <v>0.36350418029807341</v>
      </c>
      <c r="AO574" s="3">
        <f>VLOOKUP($C574,'Team Fixtures'!$A$2:$Q$21,16,FALSE)</f>
        <v>0.17316017316017315</v>
      </c>
      <c r="AP574" s="3">
        <f>VLOOKUP($C574,'Team Fixtures'!$A$2:$Q$21,17,FALSE)</f>
        <v>0.19034400713790026</v>
      </c>
      <c r="AQ574" s="3" t="str">
        <f>VLOOKUP($C574,'Team Fixtures'!$A$2:$V$21,18,FALSE)</f>
        <v>A</v>
      </c>
      <c r="AR574" s="22">
        <f t="shared" si="168"/>
        <v>2.8435285895019016</v>
      </c>
      <c r="AS574" s="5">
        <f t="shared" si="160"/>
        <v>4.5846479482263724E-2</v>
      </c>
      <c r="AT574" s="20">
        <f t="shared" si="161"/>
        <v>2.935221548466429</v>
      </c>
      <c r="AU574" s="3">
        <f>VLOOKUP($C574,'Team Fixtures'!$A$2:$Q$21,2,FALSE)</f>
        <v>0.36350418029807341</v>
      </c>
      <c r="AV574" s="3">
        <f>VLOOKUP($C574,'Team Fixtures'!$A$2:$V$21,20,FALSE)</f>
        <v>4.5351473922902487E-2</v>
      </c>
      <c r="AW574" s="3">
        <f>VLOOKUP($C574,'Team Fixtures'!$A$2:$V$21,21,FALSE)</f>
        <v>0.3181527063751709</v>
      </c>
      <c r="AX574" s="3" t="str">
        <f>VLOOKUP($C574,'Team Fixtures'!$A$2:$V$21,22,FALSE)</f>
        <v>H</v>
      </c>
      <c r="AY574" s="22">
        <f t="shared" si="169"/>
        <v>3.3006129949995029</v>
      </c>
      <c r="AZ574" s="5">
        <f t="shared" si="170"/>
        <v>5.6598018868378314E-2</v>
      </c>
      <c r="BA574" s="20">
        <f t="shared" si="162"/>
        <v>3.4138090327362596</v>
      </c>
      <c r="BB574" s="15">
        <f t="shared" si="163"/>
        <v>11.194915003720954</v>
      </c>
    </row>
    <row r="575" spans="1:54" x14ac:dyDescent="0.25">
      <c r="A575" t="str">
        <f>'Players Full'!CU575</f>
        <v>Brandon Austin</v>
      </c>
      <c r="B575" t="str">
        <f>VLOOKUP(_xlfn.CONCAT('Players Full'!AK575,'Players Full'!BV575),'Players Summarised'!$A$1:$T$1000,20,0)</f>
        <v>GK</v>
      </c>
      <c r="C575" t="str">
        <f>VLOOKUP('Players Full'!CF575,Teams!$A$1:$G$21,6,0)</f>
        <v>Spurs</v>
      </c>
      <c r="D575">
        <f>'Players Full'!BD575/10</f>
        <v>4</v>
      </c>
      <c r="E575" s="10">
        <f>IFERROR(VLOOKUP($A575,'Starting Lineups'!$A$2:$C$510,3,FALSE),0)</f>
        <v>0</v>
      </c>
      <c r="F575" s="5" t="e">
        <f>VLOOKUP(A575,'Score &amp; Assist'!$A$1:$G$2000,6,0)</f>
        <v>#N/A</v>
      </c>
      <c r="G575" s="5" t="e">
        <f t="shared" si="152"/>
        <v>#N/A</v>
      </c>
      <c r="H575" s="5" t="e">
        <f t="shared" si="164"/>
        <v>#N/A</v>
      </c>
      <c r="I575" s="5" t="e">
        <f>VLOOKUP(A575,'Score &amp; Assist'!$A$1:$G$2000,7,0)</f>
        <v>#N/A</v>
      </c>
      <c r="J575" s="5">
        <f>VLOOKUP(A575,'Yellow Card'!$C$1:$E$987,3,0)</f>
        <v>0.17316017316017315</v>
      </c>
      <c r="K575" s="5" t="e">
        <f>VLOOKUP(C575,'Team Clean Sheet'!$C$2:$F$21,4,0)</f>
        <v>#N/A</v>
      </c>
      <c r="L575" s="5" t="e">
        <f>VLOOKUP(C575,'Team Total Goals'!$D$2:$N$21,10,0)</f>
        <v>#N/A</v>
      </c>
      <c r="M575" s="5" t="e">
        <f>VLOOKUP(C575,'Team Total Goals'!$D$2:$N$21,11,0)</f>
        <v>#N/A</v>
      </c>
      <c r="N575" s="5" t="e">
        <f>VLOOKUP(A575,'Goalkeeper Saves'!$D$2:$N$15,10,0)</f>
        <v>#N/A</v>
      </c>
      <c r="O575" s="5" t="e">
        <f>VLOOKUP(A575,'Goalkeeper Saves'!$D$2:$N$15,11,0)</f>
        <v>#N/A</v>
      </c>
      <c r="P575" s="5">
        <f>IF(B575="DEF",IFERROR(VLOOKUP(A575,'Defensive Contribution - DEF'!A573:H1071,8,FALSE),'Defensive Contribution - DEF'!K$2),0)</f>
        <v>0</v>
      </c>
      <c r="Q575" s="5">
        <f>IF(B575="MID",IFERROR(VLOOKUP(A575,'Defensive Contribution - MID'!A$2:I$500,9,FALSE),'Defensive Contribution - MID'!L$2),0)</f>
        <v>0</v>
      </c>
      <c r="R575" s="22">
        <f t="shared" si="165"/>
        <v>0</v>
      </c>
      <c r="S575" s="5">
        <f t="shared" si="153"/>
        <v>0</v>
      </c>
      <c r="T575" s="20">
        <f t="shared" si="154"/>
        <v>0</v>
      </c>
      <c r="U575" s="3">
        <f>VLOOKUP($C575,'Team Fixtures'!$A$2:$Q$21,2,FALSE)</f>
        <v>0.36350418029807341</v>
      </c>
      <c r="V575" s="3">
        <f>VLOOKUP($C575,'Team Fixtures'!$A$2:$Q$21,4,FALSE)</f>
        <v>0.87939146110891264</v>
      </c>
      <c r="W575" s="3">
        <f>VLOOKUP($C575,'Team Fixtures'!$A$2:$Q$21,5,FALSE)</f>
        <v>-0.51588728081083923</v>
      </c>
      <c r="X575" s="3" t="str">
        <f>VLOOKUP($C575,'Team Fixtures'!$A$2:$Q$21,6,FALSE)</f>
        <v>A</v>
      </c>
      <c r="Y575" s="25">
        <f t="shared" si="155"/>
        <v>0</v>
      </c>
      <c r="Z575" s="3">
        <f>VLOOKUP($C575,'Team Fixtures'!$A$2:$Q$21,2,FALSE)</f>
        <v>0.36350418029807341</v>
      </c>
      <c r="AA575" s="3">
        <f>VLOOKUP($C575,'Team Fixtures'!$A$2:$Q$21,8,FALSE)</f>
        <v>9.5238095238095233E-2</v>
      </c>
      <c r="AB575" s="3">
        <f>VLOOKUP($C575,'Team Fixtures'!$A$2:$Q$21,9,FALSE)</f>
        <v>0.26826608505997818</v>
      </c>
      <c r="AC575" s="3" t="str">
        <f>VLOOKUP($C575,'Team Fixtures'!$A$2:$Q$21,10,FALSE)</f>
        <v>H</v>
      </c>
      <c r="AD575" s="22">
        <f t="shared" si="166"/>
        <v>0</v>
      </c>
      <c r="AE575" s="5">
        <f t="shared" si="156"/>
        <v>0</v>
      </c>
      <c r="AF575" s="20">
        <f t="shared" si="157"/>
        <v>0</v>
      </c>
      <c r="AG575" s="3">
        <f>VLOOKUP($C575,'Team Fixtures'!$A$2:$Q$21,2,FALSE)</f>
        <v>0.36350418029807341</v>
      </c>
      <c r="AH575" s="3">
        <f>VLOOKUP($C575,'Team Fixtures'!$A$2:$Q$21,12,FALSE)</f>
        <v>6.3492063492063489E-2</v>
      </c>
      <c r="AI575" s="3">
        <f>VLOOKUP($C575,'Team Fixtures'!$A$2:$Q$21,13,FALSE)</f>
        <v>0.30001211680600992</v>
      </c>
      <c r="AJ575" s="3" t="str">
        <f>VLOOKUP($C575,'Team Fixtures'!$A$2:$Q$21,14,FALSE)</f>
        <v>H</v>
      </c>
      <c r="AK575" s="22">
        <f t="shared" si="167"/>
        <v>0</v>
      </c>
      <c r="AL575" s="5">
        <f t="shared" si="158"/>
        <v>0</v>
      </c>
      <c r="AM575" s="20">
        <f t="shared" si="159"/>
        <v>0</v>
      </c>
      <c r="AN575" s="3">
        <f>VLOOKUP($C575,'Team Fixtures'!$A$2:$Q$21,2,FALSE)</f>
        <v>0.36350418029807341</v>
      </c>
      <c r="AO575" s="3">
        <f>VLOOKUP($C575,'Team Fixtures'!$A$2:$Q$21,16,FALSE)</f>
        <v>0.17316017316017315</v>
      </c>
      <c r="AP575" s="3">
        <f>VLOOKUP($C575,'Team Fixtures'!$A$2:$Q$21,17,FALSE)</f>
        <v>0.19034400713790026</v>
      </c>
      <c r="AQ575" s="3" t="str">
        <f>VLOOKUP($C575,'Team Fixtures'!$A$2:$V$21,18,FALSE)</f>
        <v>A</v>
      </c>
      <c r="AR575" s="22">
        <f t="shared" si="168"/>
        <v>0</v>
      </c>
      <c r="AS575" s="5">
        <f t="shared" si="160"/>
        <v>0</v>
      </c>
      <c r="AT575" s="20">
        <f t="shared" si="161"/>
        <v>0</v>
      </c>
      <c r="AU575" s="3">
        <f>VLOOKUP($C575,'Team Fixtures'!$A$2:$Q$21,2,FALSE)</f>
        <v>0.36350418029807341</v>
      </c>
      <c r="AV575" s="3">
        <f>VLOOKUP($C575,'Team Fixtures'!$A$2:$V$21,20,FALSE)</f>
        <v>4.5351473922902487E-2</v>
      </c>
      <c r="AW575" s="3">
        <f>VLOOKUP($C575,'Team Fixtures'!$A$2:$V$21,21,FALSE)</f>
        <v>0.3181527063751709</v>
      </c>
      <c r="AX575" s="3" t="str">
        <f>VLOOKUP($C575,'Team Fixtures'!$A$2:$V$21,22,FALSE)</f>
        <v>H</v>
      </c>
      <c r="AY575" s="22">
        <f t="shared" si="169"/>
        <v>0</v>
      </c>
      <c r="AZ575" s="5">
        <f t="shared" si="170"/>
        <v>0</v>
      </c>
      <c r="BA575" s="20">
        <f t="shared" si="162"/>
        <v>0</v>
      </c>
      <c r="BB575" s="15">
        <f t="shared" si="163"/>
        <v>0</v>
      </c>
    </row>
    <row r="576" spans="1:54" x14ac:dyDescent="0.25">
      <c r="A576" t="str">
        <f>'Players Full'!CU576</f>
        <v>AntonÃ­n KinskÃ½</v>
      </c>
      <c r="B576" t="str">
        <f>VLOOKUP(_xlfn.CONCAT('Players Full'!AK576,'Players Full'!BV576),'Players Summarised'!$A$1:$T$1000,20,0)</f>
        <v>GK</v>
      </c>
      <c r="C576" t="str">
        <f>VLOOKUP('Players Full'!CF576,Teams!$A$1:$G$21,6,0)</f>
        <v>Spurs</v>
      </c>
      <c r="D576">
        <f>'Players Full'!BD576/10</f>
        <v>4</v>
      </c>
      <c r="E576" s="10">
        <f>IFERROR(VLOOKUP($A576,'Starting Lineups'!$A$2:$C$510,3,FALSE),0)</f>
        <v>0</v>
      </c>
      <c r="F576" s="5" t="e">
        <f>VLOOKUP(A576,'Score &amp; Assist'!$A$1:$G$2000,6,0)</f>
        <v>#N/A</v>
      </c>
      <c r="G576" s="5" t="e">
        <f t="shared" si="152"/>
        <v>#N/A</v>
      </c>
      <c r="H576" s="5" t="e">
        <f t="shared" si="164"/>
        <v>#N/A</v>
      </c>
      <c r="I576" s="5" t="e">
        <f>VLOOKUP(A576,'Score &amp; Assist'!$A$1:$G$2000,7,0)</f>
        <v>#N/A</v>
      </c>
      <c r="J576" s="5" t="e">
        <f>VLOOKUP(A576,'Yellow Card'!$C$1:$E$987,3,0)</f>
        <v>#N/A</v>
      </c>
      <c r="K576" s="5" t="e">
        <f>VLOOKUP(C576,'Team Clean Sheet'!$C$2:$F$21,4,0)</f>
        <v>#N/A</v>
      </c>
      <c r="L576" s="5" t="e">
        <f>VLOOKUP(C576,'Team Total Goals'!$D$2:$N$21,10,0)</f>
        <v>#N/A</v>
      </c>
      <c r="M576" s="5" t="e">
        <f>VLOOKUP(C576,'Team Total Goals'!$D$2:$N$21,11,0)</f>
        <v>#N/A</v>
      </c>
      <c r="N576" s="5" t="e">
        <f>VLOOKUP(A576,'Goalkeeper Saves'!$D$2:$N$15,10,0)</f>
        <v>#N/A</v>
      </c>
      <c r="O576" s="5" t="e">
        <f>VLOOKUP(A576,'Goalkeeper Saves'!$D$2:$N$15,11,0)</f>
        <v>#N/A</v>
      </c>
      <c r="P576" s="5">
        <f>IF(B576="DEF",IFERROR(VLOOKUP(A576,'Defensive Contribution - DEF'!A574:H1072,8,FALSE),'Defensive Contribution - DEF'!K$2),0)</f>
        <v>0</v>
      </c>
      <c r="Q576" s="5">
        <f>IF(B576="MID",IFERROR(VLOOKUP(A576,'Defensive Contribution - MID'!A$2:I$500,9,FALSE),'Defensive Contribution - MID'!L$2),0)</f>
        <v>0</v>
      </c>
      <c r="R576" s="22">
        <f t="shared" si="165"/>
        <v>0</v>
      </c>
      <c r="S576" s="5">
        <f t="shared" si="153"/>
        <v>0</v>
      </c>
      <c r="T576" s="20">
        <f t="shared" si="154"/>
        <v>0</v>
      </c>
      <c r="U576" s="3">
        <f>VLOOKUP($C576,'Team Fixtures'!$A$2:$Q$21,2,FALSE)</f>
        <v>0.36350418029807341</v>
      </c>
      <c r="V576" s="3">
        <f>VLOOKUP($C576,'Team Fixtures'!$A$2:$Q$21,4,FALSE)</f>
        <v>0.87939146110891264</v>
      </c>
      <c r="W576" s="3">
        <f>VLOOKUP($C576,'Team Fixtures'!$A$2:$Q$21,5,FALSE)</f>
        <v>-0.51588728081083923</v>
      </c>
      <c r="X576" s="3" t="str">
        <f>VLOOKUP($C576,'Team Fixtures'!$A$2:$Q$21,6,FALSE)</f>
        <v>A</v>
      </c>
      <c r="Y576" s="25">
        <f t="shared" si="155"/>
        <v>0</v>
      </c>
      <c r="Z576" s="3">
        <f>VLOOKUP($C576,'Team Fixtures'!$A$2:$Q$21,2,FALSE)</f>
        <v>0.36350418029807341</v>
      </c>
      <c r="AA576" s="3">
        <f>VLOOKUP($C576,'Team Fixtures'!$A$2:$Q$21,8,FALSE)</f>
        <v>9.5238095238095233E-2</v>
      </c>
      <c r="AB576" s="3">
        <f>VLOOKUP($C576,'Team Fixtures'!$A$2:$Q$21,9,FALSE)</f>
        <v>0.26826608505997818</v>
      </c>
      <c r="AC576" s="3" t="str">
        <f>VLOOKUP($C576,'Team Fixtures'!$A$2:$Q$21,10,FALSE)</f>
        <v>H</v>
      </c>
      <c r="AD576" s="22">
        <f t="shared" si="166"/>
        <v>0</v>
      </c>
      <c r="AE576" s="5">
        <f t="shared" si="156"/>
        <v>0</v>
      </c>
      <c r="AF576" s="20">
        <f t="shared" si="157"/>
        <v>0</v>
      </c>
      <c r="AG576" s="3">
        <f>VLOOKUP($C576,'Team Fixtures'!$A$2:$Q$21,2,FALSE)</f>
        <v>0.36350418029807341</v>
      </c>
      <c r="AH576" s="3">
        <f>VLOOKUP($C576,'Team Fixtures'!$A$2:$Q$21,12,FALSE)</f>
        <v>6.3492063492063489E-2</v>
      </c>
      <c r="AI576" s="3">
        <f>VLOOKUP($C576,'Team Fixtures'!$A$2:$Q$21,13,FALSE)</f>
        <v>0.30001211680600992</v>
      </c>
      <c r="AJ576" s="3" t="str">
        <f>VLOOKUP($C576,'Team Fixtures'!$A$2:$Q$21,14,FALSE)</f>
        <v>H</v>
      </c>
      <c r="AK576" s="22">
        <f t="shared" si="167"/>
        <v>0</v>
      </c>
      <c r="AL576" s="5">
        <f t="shared" si="158"/>
        <v>0</v>
      </c>
      <c r="AM576" s="20">
        <f t="shared" si="159"/>
        <v>0</v>
      </c>
      <c r="AN576" s="3">
        <f>VLOOKUP($C576,'Team Fixtures'!$A$2:$Q$21,2,FALSE)</f>
        <v>0.36350418029807341</v>
      </c>
      <c r="AO576" s="3">
        <f>VLOOKUP($C576,'Team Fixtures'!$A$2:$Q$21,16,FALSE)</f>
        <v>0.17316017316017315</v>
      </c>
      <c r="AP576" s="3">
        <f>VLOOKUP($C576,'Team Fixtures'!$A$2:$Q$21,17,FALSE)</f>
        <v>0.19034400713790026</v>
      </c>
      <c r="AQ576" s="3" t="str">
        <f>VLOOKUP($C576,'Team Fixtures'!$A$2:$V$21,18,FALSE)</f>
        <v>A</v>
      </c>
      <c r="AR576" s="22">
        <f t="shared" si="168"/>
        <v>0</v>
      </c>
      <c r="AS576" s="5">
        <f t="shared" si="160"/>
        <v>0</v>
      </c>
      <c r="AT576" s="20">
        <f t="shared" si="161"/>
        <v>0</v>
      </c>
      <c r="AU576" s="3">
        <f>VLOOKUP($C576,'Team Fixtures'!$A$2:$Q$21,2,FALSE)</f>
        <v>0.36350418029807341</v>
      </c>
      <c r="AV576" s="3">
        <f>VLOOKUP($C576,'Team Fixtures'!$A$2:$V$21,20,FALSE)</f>
        <v>4.5351473922902487E-2</v>
      </c>
      <c r="AW576" s="3">
        <f>VLOOKUP($C576,'Team Fixtures'!$A$2:$V$21,21,FALSE)</f>
        <v>0.3181527063751709</v>
      </c>
      <c r="AX576" s="3" t="str">
        <f>VLOOKUP($C576,'Team Fixtures'!$A$2:$V$21,22,FALSE)</f>
        <v>H</v>
      </c>
      <c r="AY576" s="22">
        <f t="shared" si="169"/>
        <v>0</v>
      </c>
      <c r="AZ576" s="5">
        <f t="shared" si="170"/>
        <v>0</v>
      </c>
      <c r="BA576" s="20">
        <f t="shared" si="162"/>
        <v>0</v>
      </c>
      <c r="BB576" s="15">
        <f t="shared" si="163"/>
        <v>0</v>
      </c>
    </row>
    <row r="577" spans="1:54" x14ac:dyDescent="0.25">
      <c r="A577" t="str">
        <f>'Players Full'!CU577</f>
        <v>Pedro Porro</v>
      </c>
      <c r="B577" t="str">
        <f>VLOOKUP(_xlfn.CONCAT('Players Full'!AK577,'Players Full'!BV577),'Players Summarised'!$A$1:$T$1000,20,0)</f>
        <v>DEF</v>
      </c>
      <c r="C577" t="str">
        <f>VLOOKUP('Players Full'!CF577,Teams!$A$1:$G$21,6,0)</f>
        <v>Spurs</v>
      </c>
      <c r="D577">
        <f>'Players Full'!BD577/10</f>
        <v>5.5</v>
      </c>
      <c r="E577" s="10">
        <f>IFERROR(VLOOKUP($A577,'Starting Lineups'!$A$2:$C$510,3,FALSE),0)</f>
        <v>1</v>
      </c>
      <c r="F577" s="5">
        <f>VLOOKUP(A577,'Score &amp; Assist'!$A$1:$G$2000,6,0)</f>
        <v>8.6580086580086577E-2</v>
      </c>
      <c r="G577" s="5">
        <f t="shared" si="152"/>
        <v>0.01</v>
      </c>
      <c r="H577" s="5">
        <f t="shared" si="164"/>
        <v>0</v>
      </c>
      <c r="I577" s="5">
        <f>VLOOKUP(A577,'Score &amp; Assist'!$A$1:$G$2000,7,0)</f>
        <v>0.10582010582010581</v>
      </c>
      <c r="J577" s="5">
        <f>VLOOKUP(A577,'Yellow Card'!$C$1:$E$987,3,0)</f>
        <v>0.25396825396825395</v>
      </c>
      <c r="K577" s="5" t="e">
        <f>VLOOKUP(C577,'Team Clean Sheet'!$C$2:$F$21,4,0)</f>
        <v>#N/A</v>
      </c>
      <c r="L577" s="5" t="e">
        <f>VLOOKUP(C577,'Team Total Goals'!$D$2:$N$21,10,0)</f>
        <v>#N/A</v>
      </c>
      <c r="M577" s="5" t="e">
        <f>VLOOKUP(C577,'Team Total Goals'!$D$2:$N$21,11,0)</f>
        <v>#N/A</v>
      </c>
      <c r="N577" s="5" t="e">
        <f>VLOOKUP(A577,'Goalkeeper Saves'!$D$2:$N$15,10,0)</f>
        <v>#N/A</v>
      </c>
      <c r="O577" s="5" t="e">
        <f>VLOOKUP(A577,'Goalkeeper Saves'!$D$2:$N$15,11,0)</f>
        <v>#N/A</v>
      </c>
      <c r="P577" s="5">
        <f>IF(B577="DEF",IFERROR(VLOOKUP(A577,'Defensive Contribution - DEF'!A575:H1073,8,FALSE),'Defensive Contribution - DEF'!K$2),0)</f>
        <v>0.29152339856241527</v>
      </c>
      <c r="Q577" s="5">
        <f>IF(B577="MID",IFERROR(VLOOKUP(A577,'Defensive Contribution - MID'!A$2:I$500,9,FALSE),'Defensive Contribution - MID'!L$2),0)</f>
        <v>0</v>
      </c>
      <c r="R577" s="22">
        <f t="shared" si="165"/>
        <v>3.226019380097414</v>
      </c>
      <c r="S577" s="5">
        <f t="shared" si="153"/>
        <v>5.4843427858651372E-2</v>
      </c>
      <c r="T577" s="20">
        <f t="shared" si="154"/>
        <v>3.3357062358147167</v>
      </c>
      <c r="U577" s="3">
        <f>VLOOKUP($C577,'Team Fixtures'!$A$2:$Q$21,2,FALSE)</f>
        <v>0.36350418029807341</v>
      </c>
      <c r="V577" s="3">
        <f>VLOOKUP($C577,'Team Fixtures'!$A$2:$Q$21,4,FALSE)</f>
        <v>0.87939146110891264</v>
      </c>
      <c r="W577" s="3">
        <f>VLOOKUP($C577,'Team Fixtures'!$A$2:$Q$21,5,FALSE)</f>
        <v>-0.51588728081083923</v>
      </c>
      <c r="X577" s="3" t="str">
        <f>VLOOKUP($C577,'Team Fixtures'!$A$2:$Q$21,6,FALSE)</f>
        <v>A</v>
      </c>
      <c r="Y577" s="25">
        <f t="shared" si="155"/>
        <v>1.1051839224449727</v>
      </c>
      <c r="Z577" s="3">
        <f>VLOOKUP($C577,'Team Fixtures'!$A$2:$Q$21,2,FALSE)</f>
        <v>0.36350418029807341</v>
      </c>
      <c r="AA577" s="3">
        <f>VLOOKUP($C577,'Team Fixtures'!$A$2:$Q$21,8,FALSE)</f>
        <v>9.5238095238095233E-2</v>
      </c>
      <c r="AB577" s="3">
        <f>VLOOKUP($C577,'Team Fixtures'!$A$2:$Q$21,9,FALSE)</f>
        <v>0.26826608505997818</v>
      </c>
      <c r="AC577" s="3" t="str">
        <f>VLOOKUP($C577,'Team Fixtures'!$A$2:$Q$21,10,FALSE)</f>
        <v>H</v>
      </c>
      <c r="AD577" s="22">
        <f t="shared" si="166"/>
        <v>3.7573501451144793</v>
      </c>
      <c r="AE577" s="5">
        <f t="shared" si="156"/>
        <v>6.734139011338279E-2</v>
      </c>
      <c r="AF577" s="20">
        <f t="shared" si="157"/>
        <v>3.8920329253412449</v>
      </c>
      <c r="AG577" s="3">
        <f>VLOOKUP($C577,'Team Fixtures'!$A$2:$Q$21,2,FALSE)</f>
        <v>0.36350418029807341</v>
      </c>
      <c r="AH577" s="3">
        <f>VLOOKUP($C577,'Team Fixtures'!$A$2:$Q$21,12,FALSE)</f>
        <v>6.3492063492063489E-2</v>
      </c>
      <c r="AI577" s="3">
        <f>VLOOKUP($C577,'Team Fixtures'!$A$2:$Q$21,13,FALSE)</f>
        <v>0.30001211680600992</v>
      </c>
      <c r="AJ577" s="3" t="str">
        <f>VLOOKUP($C577,'Team Fixtures'!$A$2:$Q$21,14,FALSE)</f>
        <v>H</v>
      </c>
      <c r="AK577" s="22">
        <f t="shared" si="167"/>
        <v>3.7578764231727861</v>
      </c>
      <c r="AL577" s="5">
        <f t="shared" si="158"/>
        <v>6.7353769225870275E-2</v>
      </c>
      <c r="AM577" s="20">
        <f t="shared" si="159"/>
        <v>3.8925839616245268</v>
      </c>
      <c r="AN577" s="3">
        <f>VLOOKUP($C577,'Team Fixtures'!$A$2:$Q$21,2,FALSE)</f>
        <v>0.36350418029807341</v>
      </c>
      <c r="AO577" s="3">
        <f>VLOOKUP($C577,'Team Fixtures'!$A$2:$Q$21,16,FALSE)</f>
        <v>0.17316017316017315</v>
      </c>
      <c r="AP577" s="3">
        <f>VLOOKUP($C577,'Team Fixtures'!$A$2:$Q$21,17,FALSE)</f>
        <v>0.19034400713790026</v>
      </c>
      <c r="AQ577" s="3" t="str">
        <f>VLOOKUP($C577,'Team Fixtures'!$A$2:$V$21,18,FALSE)</f>
        <v>A</v>
      </c>
      <c r="AR577" s="22">
        <f t="shared" si="168"/>
        <v>3.2377271120719424</v>
      </c>
      <c r="AS577" s="5">
        <f t="shared" si="160"/>
        <v>5.5118817130156234E-2</v>
      </c>
      <c r="AT577" s="20">
        <f t="shared" si="161"/>
        <v>3.3479647463322548</v>
      </c>
      <c r="AU577" s="3">
        <f>VLOOKUP($C577,'Team Fixtures'!$A$2:$Q$21,2,FALSE)</f>
        <v>0.36350418029807341</v>
      </c>
      <c r="AV577" s="3">
        <f>VLOOKUP($C577,'Team Fixtures'!$A$2:$V$21,20,FALSE)</f>
        <v>4.5351473922902487E-2</v>
      </c>
      <c r="AW577" s="3">
        <f>VLOOKUP($C577,'Team Fixtures'!$A$2:$V$21,21,FALSE)</f>
        <v>0.3181527063751709</v>
      </c>
      <c r="AX577" s="3" t="str">
        <f>VLOOKUP($C577,'Team Fixtures'!$A$2:$V$21,22,FALSE)</f>
        <v>H</v>
      </c>
      <c r="AY577" s="22">
        <f t="shared" si="169"/>
        <v>3.7581771534918191</v>
      </c>
      <c r="AZ577" s="5">
        <f t="shared" si="170"/>
        <v>6.7360843004434567E-2</v>
      </c>
      <c r="BA577" s="20">
        <f t="shared" si="162"/>
        <v>3.8928988395006883</v>
      </c>
      <c r="BB577" s="15">
        <f t="shared" si="163"/>
        <v>12.767283141774959</v>
      </c>
    </row>
    <row r="578" spans="1:54" x14ac:dyDescent="0.25">
      <c r="A578" t="str">
        <f>'Players Full'!CU578</f>
        <v>Cristian Romero</v>
      </c>
      <c r="B578" t="str">
        <f>VLOOKUP(_xlfn.CONCAT('Players Full'!AK578,'Players Full'!BV578),'Players Summarised'!$A$1:$T$1000,20,0)</f>
        <v>DEF</v>
      </c>
      <c r="C578" t="str">
        <f>VLOOKUP('Players Full'!CF578,Teams!$A$1:$G$21,6,0)</f>
        <v>Spurs</v>
      </c>
      <c r="D578">
        <f>'Players Full'!BD578/10</f>
        <v>5</v>
      </c>
      <c r="E578" s="10">
        <f>IFERROR(VLOOKUP($A578,'Starting Lineups'!$A$2:$C$510,3,FALSE),0)</f>
        <v>1</v>
      </c>
      <c r="F578" s="5">
        <f>VLOOKUP(A578,'Score &amp; Assist'!$A$1:$G$2000,6,0)</f>
        <v>7.3260073260073263E-2</v>
      </c>
      <c r="G578" s="5">
        <f t="shared" ref="G578:G641" si="171">IF(F578&lt;0.3, 0.01,IF(F578=0.3,0.03,IF(F578&lt;0.5,0.05,IF(F578&lt;0.55,0.06,IF(F578&lt;0.57,0.1,IF(F578&lt;0.58,0.11,IF(F578&lt;0.59,0.12,IF(F578&lt;0.6,0.15,0.28))))))))</f>
        <v>0.01</v>
      </c>
      <c r="H578" s="5">
        <f t="shared" si="164"/>
        <v>0</v>
      </c>
      <c r="I578" s="5">
        <f>VLOOKUP(A578,'Score &amp; Assist'!$A$1:$G$2000,7,0)</f>
        <v>1.8674136321195144E-2</v>
      </c>
      <c r="J578" s="5">
        <f>VLOOKUP(A578,'Yellow Card'!$C$1:$E$987,3,0)</f>
        <v>0.33184005309440845</v>
      </c>
      <c r="K578" s="5" t="e">
        <f>VLOOKUP(C578,'Team Clean Sheet'!$C$2:$F$21,4,0)</f>
        <v>#N/A</v>
      </c>
      <c r="L578" s="5" t="e">
        <f>VLOOKUP(C578,'Team Total Goals'!$D$2:$N$21,10,0)</f>
        <v>#N/A</v>
      </c>
      <c r="M578" s="5" t="e">
        <f>VLOOKUP(C578,'Team Total Goals'!$D$2:$N$21,11,0)</f>
        <v>#N/A</v>
      </c>
      <c r="N578" s="5" t="e">
        <f>VLOOKUP(A578,'Goalkeeper Saves'!$D$2:$N$15,10,0)</f>
        <v>#N/A</v>
      </c>
      <c r="O578" s="5" t="e">
        <f>VLOOKUP(A578,'Goalkeeper Saves'!$D$2:$N$15,11,0)</f>
        <v>#N/A</v>
      </c>
      <c r="P578" s="5">
        <f>IF(B578="DEF",IFERROR(VLOOKUP(A578,'Defensive Contribution - DEF'!A576:H1074,8,FALSE),'Defensive Contribution - DEF'!K$2),0)</f>
        <v>0.29152339856241527</v>
      </c>
      <c r="Q578" s="5">
        <f>IF(B578="MID",IFERROR(VLOOKUP(A578,'Defensive Contribution - MID'!A$2:I$500,9,FALSE),'Defensive Contribution - MID'!L$2),0)</f>
        <v>0</v>
      </c>
      <c r="R578" s="22">
        <f t="shared" si="165"/>
        <v>2.806789592554447</v>
      </c>
      <c r="S578" s="5">
        <f t="shared" ref="S578:S641" si="172">MAX(0, MIN(1, -0.021039 + 0.023522 * R578))</f>
        <v>4.49823047960657E-2</v>
      </c>
      <c r="T578" s="20">
        <f t="shared" ref="T578:T641" si="173">R578+S578*2</f>
        <v>2.8967542021465786</v>
      </c>
      <c r="U578" s="3">
        <f>VLOOKUP($C578,'Team Fixtures'!$A$2:$Q$21,2,FALSE)</f>
        <v>0.36350418029807341</v>
      </c>
      <c r="V578" s="3">
        <f>VLOOKUP($C578,'Team Fixtures'!$A$2:$Q$21,4,FALSE)</f>
        <v>0.87939146110891264</v>
      </c>
      <c r="W578" s="3">
        <f>VLOOKUP($C578,'Team Fixtures'!$A$2:$Q$21,5,FALSE)</f>
        <v>-0.51588728081083923</v>
      </c>
      <c r="X578" s="3" t="str">
        <f>VLOOKUP($C578,'Team Fixtures'!$A$2:$Q$21,6,FALSE)</f>
        <v>A</v>
      </c>
      <c r="Y578" s="25">
        <f t="shared" ref="Y578:Y641" si="174">R578/(2.926+0.578*U578-0.576*V578-0.561*W578+0.469*IF(X578="H",1,0))</f>
        <v>0.9615623360834803</v>
      </c>
      <c r="Z578" s="3">
        <f>VLOOKUP($C578,'Team Fixtures'!$A$2:$Q$21,2,FALSE)</f>
        <v>0.36350418029807341</v>
      </c>
      <c r="AA578" s="3">
        <f>VLOOKUP($C578,'Team Fixtures'!$A$2:$Q$21,8,FALSE)</f>
        <v>9.5238095238095233E-2</v>
      </c>
      <c r="AB578" s="3">
        <f>VLOOKUP($C578,'Team Fixtures'!$A$2:$Q$21,9,FALSE)</f>
        <v>0.26826608505997818</v>
      </c>
      <c r="AC578" s="3" t="str">
        <f>VLOOKUP($C578,'Team Fixtures'!$A$2:$Q$21,10,FALSE)</f>
        <v>H</v>
      </c>
      <c r="AD578" s="22">
        <f t="shared" si="166"/>
        <v>3.2690725133126164</v>
      </c>
      <c r="AE578" s="5">
        <f t="shared" ref="AE578:AE641" si="175">MAX(0, MIN(1, -0.021039 + 0.023522 * AD578))</f>
        <v>5.585612365813937E-2</v>
      </c>
      <c r="AF578" s="20">
        <f t="shared" ref="AF578:AF641" si="176">AD578+AE578*2</f>
        <v>3.3807847606288952</v>
      </c>
      <c r="AG578" s="3">
        <f>VLOOKUP($C578,'Team Fixtures'!$A$2:$Q$21,2,FALSE)</f>
        <v>0.36350418029807341</v>
      </c>
      <c r="AH578" s="3">
        <f>VLOOKUP($C578,'Team Fixtures'!$A$2:$Q$21,12,FALSE)</f>
        <v>6.3492063492063489E-2</v>
      </c>
      <c r="AI578" s="3">
        <f>VLOOKUP($C578,'Team Fixtures'!$A$2:$Q$21,13,FALSE)</f>
        <v>0.30001211680600992</v>
      </c>
      <c r="AJ578" s="3" t="str">
        <f>VLOOKUP($C578,'Team Fixtures'!$A$2:$Q$21,14,FALSE)</f>
        <v>H</v>
      </c>
      <c r="AK578" s="22">
        <f t="shared" si="167"/>
        <v>3.2695304001393226</v>
      </c>
      <c r="AL578" s="5">
        <f t="shared" ref="AL578:AL641" si="177">MAX(0, MIN(1, -0.021039 + 0.023522 * AK578))</f>
        <v>5.586689407207715E-2</v>
      </c>
      <c r="AM578" s="20">
        <f t="shared" ref="AM578:AM641" si="178">AK578+AL578*2</f>
        <v>3.3812641882834771</v>
      </c>
      <c r="AN578" s="3">
        <f>VLOOKUP($C578,'Team Fixtures'!$A$2:$Q$21,2,FALSE)</f>
        <v>0.36350418029807341</v>
      </c>
      <c r="AO578" s="3">
        <f>VLOOKUP($C578,'Team Fixtures'!$A$2:$Q$21,16,FALSE)</f>
        <v>0.17316017316017315</v>
      </c>
      <c r="AP578" s="3">
        <f>VLOOKUP($C578,'Team Fixtures'!$A$2:$Q$21,17,FALSE)</f>
        <v>0.19034400713790026</v>
      </c>
      <c r="AQ578" s="3" t="str">
        <f>VLOOKUP($C578,'Team Fixtures'!$A$2:$V$21,18,FALSE)</f>
        <v>A</v>
      </c>
      <c r="AR578" s="22">
        <f t="shared" si="168"/>
        <v>2.8169758736602755</v>
      </c>
      <c r="AS578" s="5">
        <f t="shared" ref="AS578:AS641" si="179">MAX(0, MIN(1, -0.021039 + 0.023522 * AR578))</f>
        <v>4.5221906500236997E-2</v>
      </c>
      <c r="AT578" s="20">
        <f t="shared" ref="AT578:AT641" si="180">AR578+AS578*2</f>
        <v>2.9074196866607496</v>
      </c>
      <c r="AU578" s="3">
        <f>VLOOKUP($C578,'Team Fixtures'!$A$2:$Q$21,2,FALSE)</f>
        <v>0.36350418029807341</v>
      </c>
      <c r="AV578" s="3">
        <f>VLOOKUP($C578,'Team Fixtures'!$A$2:$V$21,20,FALSE)</f>
        <v>4.5351473922902487E-2</v>
      </c>
      <c r="AW578" s="3">
        <f>VLOOKUP($C578,'Team Fixtures'!$A$2:$V$21,21,FALSE)</f>
        <v>0.3181527063751709</v>
      </c>
      <c r="AX578" s="3" t="str">
        <f>VLOOKUP($C578,'Team Fixtures'!$A$2:$V$21,22,FALSE)</f>
        <v>H</v>
      </c>
      <c r="AY578" s="22">
        <f t="shared" si="169"/>
        <v>3.2697920497545834</v>
      </c>
      <c r="AZ578" s="5">
        <f t="shared" si="170"/>
        <v>5.5873048594327318E-2</v>
      </c>
      <c r="BA578" s="20">
        <f t="shared" ref="BA578:BA641" si="181">AY578+AZ578*2</f>
        <v>3.381538146943238</v>
      </c>
      <c r="BB578" s="15">
        <f t="shared" ref="BB578:BB641" si="182">IFERROR(T578*1+AF578*0.85+AM578*0.7+AT578*0.55+BA578*0.4,0)</f>
        <v>11.08900226692028</v>
      </c>
    </row>
    <row r="579" spans="1:54" x14ac:dyDescent="0.25">
      <c r="A579" t="str">
        <f>'Players Full'!CU579</f>
        <v>Kevin Danso</v>
      </c>
      <c r="B579" t="str">
        <f>VLOOKUP(_xlfn.CONCAT('Players Full'!AK579,'Players Full'!BV579),'Players Summarised'!$A$1:$T$1000,20,0)</f>
        <v>DEF</v>
      </c>
      <c r="C579" t="str">
        <f>VLOOKUP('Players Full'!CF579,Teams!$A$1:$G$21,6,0)</f>
        <v>Spurs</v>
      </c>
      <c r="D579">
        <f>'Players Full'!BD579/10</f>
        <v>4.5</v>
      </c>
      <c r="E579" s="10">
        <f>IFERROR(VLOOKUP($A579,'Starting Lineups'!$A$2:$C$510,3,FALSE),0)</f>
        <v>0</v>
      </c>
      <c r="F579" s="5">
        <f>VLOOKUP(A579,'Score &amp; Assist'!$A$1:$G$2000,6,0)</f>
        <v>7.3260073260073263E-2</v>
      </c>
      <c r="G579" s="5">
        <f t="shared" si="171"/>
        <v>0.01</v>
      </c>
      <c r="H579" s="5">
        <f t="shared" ref="H579:H642" si="183">IF(F579&lt;0.3,0,IF(F579&lt;0.55,0.01,IF(F579&lt;0.59,0.02,IF(F579&lt;0.6,0.03,0.11))))</f>
        <v>0</v>
      </c>
      <c r="I579" s="5">
        <f>VLOOKUP(A579,'Score &amp; Assist'!$A$1:$G$2000,7,0)</f>
        <v>4.1407867494824016E-2</v>
      </c>
      <c r="J579" s="5">
        <f>VLOOKUP(A579,'Yellow Card'!$C$1:$E$987,3,0)</f>
        <v>0.27210884353741494</v>
      </c>
      <c r="K579" s="5" t="e">
        <f>VLOOKUP(C579,'Team Clean Sheet'!$C$2:$F$21,4,0)</f>
        <v>#N/A</v>
      </c>
      <c r="L579" s="5" t="e">
        <f>VLOOKUP(C579,'Team Total Goals'!$D$2:$N$21,10,0)</f>
        <v>#N/A</v>
      </c>
      <c r="M579" s="5" t="e">
        <f>VLOOKUP(C579,'Team Total Goals'!$D$2:$N$21,11,0)</f>
        <v>#N/A</v>
      </c>
      <c r="N579" s="5" t="e">
        <f>VLOOKUP(A579,'Goalkeeper Saves'!$D$2:$N$15,10,0)</f>
        <v>#N/A</v>
      </c>
      <c r="O579" s="5" t="e">
        <f>VLOOKUP(A579,'Goalkeeper Saves'!$D$2:$N$15,11,0)</f>
        <v>#N/A</v>
      </c>
      <c r="P579" s="5">
        <f>IF(B579="DEF",IFERROR(VLOOKUP(A579,'Defensive Contribution - DEF'!A577:H1075,8,FALSE),'Defensive Contribution - DEF'!K$2),0)</f>
        <v>0.29152339856241527</v>
      </c>
      <c r="Q579" s="5">
        <f>IF(B579="MID",IFERROR(VLOOKUP(A579,'Defensive Contribution - MID'!A$2:I$500,9,FALSE),'Defensive Contribution - MID'!L$2),0)</f>
        <v>0</v>
      </c>
      <c r="R579" s="22">
        <f t="shared" ref="R579:R642" si="184">IFERROR(IFERROR(E579,0)*IF(B579="GK",2+IFERROR(F579*10,0)+IFERROR(G579*10,0)+IFERROR(H579*10,0)+IFERROR(I579*3,0)-IFERROR(J579*1,0)+IFERROR(K579*4,0)+IFERROR(N579*1,0)+IFERROR(O579*1,0)-IFERROR(L579*2,0)-IFERROR(M579*2,0),IF(B579="DEF",2+IFERROR(F579*6,0)+IFERROR(G579*6,0)+IFERROR(H579*6,0)+IFERROR(I579*3,0)-IFERROR(J579*1,0)+IFERROR(K579*4,0)-IFERROR(L579*2,0)-IFERROR(M579*2,0)+IFERROR(P579*2,0),IF(B579="MID",2+IFERROR(F579*5,0)+IFERROR(G579*5,0)+IFERROR(H579*5,0)+IFERROR(I579*3,0)-IFERROR(J579*1,0)+IFERROR(K579*1,0)+IFERROR(Q579*2,0),IF(B579="FWD",2+IFERROR(F579*4,0)+IFERROR(G579*4,0)+IFERROR(H579*4,0)+IFERROR(I579*3,0)-IFERROR(J579*1,0),"ERROR")))),0)</f>
        <v>0</v>
      </c>
      <c r="S579" s="5">
        <f t="shared" si="172"/>
        <v>0</v>
      </c>
      <c r="T579" s="20">
        <f t="shared" si="173"/>
        <v>0</v>
      </c>
      <c r="U579" s="3">
        <f>VLOOKUP($C579,'Team Fixtures'!$A$2:$Q$21,2,FALSE)</f>
        <v>0.36350418029807341</v>
      </c>
      <c r="V579" s="3">
        <f>VLOOKUP($C579,'Team Fixtures'!$A$2:$Q$21,4,FALSE)</f>
        <v>0.87939146110891264</v>
      </c>
      <c r="W579" s="3">
        <f>VLOOKUP($C579,'Team Fixtures'!$A$2:$Q$21,5,FALSE)</f>
        <v>-0.51588728081083923</v>
      </c>
      <c r="X579" s="3" t="str">
        <f>VLOOKUP($C579,'Team Fixtures'!$A$2:$Q$21,6,FALSE)</f>
        <v>A</v>
      </c>
      <c r="Y579" s="25">
        <f t="shared" si="174"/>
        <v>0</v>
      </c>
      <c r="Z579" s="3">
        <f>VLOOKUP($C579,'Team Fixtures'!$A$2:$Q$21,2,FALSE)</f>
        <v>0.36350418029807341</v>
      </c>
      <c r="AA579" s="3">
        <f>VLOOKUP($C579,'Team Fixtures'!$A$2:$Q$21,8,FALSE)</f>
        <v>9.5238095238095233E-2</v>
      </c>
      <c r="AB579" s="3">
        <f>VLOOKUP($C579,'Team Fixtures'!$A$2:$Q$21,9,FALSE)</f>
        <v>0.26826608505997818</v>
      </c>
      <c r="AC579" s="3" t="str">
        <f>VLOOKUP($C579,'Team Fixtures'!$A$2:$Q$21,10,FALSE)</f>
        <v>H</v>
      </c>
      <c r="AD579" s="22">
        <f t="shared" ref="AD579:AD642" si="185">IFERROR((2.926+0.578*Z579-0.576*AA579-0.561*AB579+0.469*IF(AC579="H",1,0))*$Y579,0)</f>
        <v>0</v>
      </c>
      <c r="AE579" s="5">
        <f t="shared" si="175"/>
        <v>0</v>
      </c>
      <c r="AF579" s="20">
        <f t="shared" si="176"/>
        <v>0</v>
      </c>
      <c r="AG579" s="3">
        <f>VLOOKUP($C579,'Team Fixtures'!$A$2:$Q$21,2,FALSE)</f>
        <v>0.36350418029807341</v>
      </c>
      <c r="AH579" s="3">
        <f>VLOOKUP($C579,'Team Fixtures'!$A$2:$Q$21,12,FALSE)</f>
        <v>6.3492063492063489E-2</v>
      </c>
      <c r="AI579" s="3">
        <f>VLOOKUP($C579,'Team Fixtures'!$A$2:$Q$21,13,FALSE)</f>
        <v>0.30001211680600992</v>
      </c>
      <c r="AJ579" s="3" t="str">
        <f>VLOOKUP($C579,'Team Fixtures'!$A$2:$Q$21,14,FALSE)</f>
        <v>H</v>
      </c>
      <c r="AK579" s="22">
        <f t="shared" ref="AK579:AK642" si="186">IFERROR((2.926+0.578*AG579-0.576*AH579-0.561*AI579+0.469*IF(AJ579="H",1,0))*$Y579,0)</f>
        <v>0</v>
      </c>
      <c r="AL579" s="5">
        <f t="shared" si="177"/>
        <v>0</v>
      </c>
      <c r="AM579" s="20">
        <f t="shared" si="178"/>
        <v>0</v>
      </c>
      <c r="AN579" s="3">
        <f>VLOOKUP($C579,'Team Fixtures'!$A$2:$Q$21,2,FALSE)</f>
        <v>0.36350418029807341</v>
      </c>
      <c r="AO579" s="3">
        <f>VLOOKUP($C579,'Team Fixtures'!$A$2:$Q$21,16,FALSE)</f>
        <v>0.17316017316017315</v>
      </c>
      <c r="AP579" s="3">
        <f>VLOOKUP($C579,'Team Fixtures'!$A$2:$Q$21,17,FALSE)</f>
        <v>0.19034400713790026</v>
      </c>
      <c r="AQ579" s="3" t="str">
        <f>VLOOKUP($C579,'Team Fixtures'!$A$2:$V$21,18,FALSE)</f>
        <v>A</v>
      </c>
      <c r="AR579" s="22">
        <f t="shared" ref="AR579:AR642" si="187">IFERROR((2.926+0.578*AN579-0.576*AO579-0.561*AP579+0.469*IF(AQ579="H",1,0))*$Y579,0)</f>
        <v>0</v>
      </c>
      <c r="AS579" s="5">
        <f t="shared" si="179"/>
        <v>0</v>
      </c>
      <c r="AT579" s="20">
        <f t="shared" si="180"/>
        <v>0</v>
      </c>
      <c r="AU579" s="3">
        <f>VLOOKUP($C579,'Team Fixtures'!$A$2:$Q$21,2,FALSE)</f>
        <v>0.36350418029807341</v>
      </c>
      <c r="AV579" s="3">
        <f>VLOOKUP($C579,'Team Fixtures'!$A$2:$V$21,20,FALSE)</f>
        <v>4.5351473922902487E-2</v>
      </c>
      <c r="AW579" s="3">
        <f>VLOOKUP($C579,'Team Fixtures'!$A$2:$V$21,21,FALSE)</f>
        <v>0.3181527063751709</v>
      </c>
      <c r="AX579" s="3" t="str">
        <f>VLOOKUP($C579,'Team Fixtures'!$A$2:$V$21,22,FALSE)</f>
        <v>H</v>
      </c>
      <c r="AY579" s="22">
        <f t="shared" ref="AY579:AY642" si="188">IFERROR((2.926+0.578*AU579-0.576*AV579-0.561*AW579+0.469*IF(AX579="H",1,0))*$Y579,0)</f>
        <v>0</v>
      </c>
      <c r="AZ579" s="5">
        <f t="shared" ref="AZ579:AZ642" si="189">MAX(0, MIN(1, -0.021039 + 0.023522 * AY579))</f>
        <v>0</v>
      </c>
      <c r="BA579" s="20">
        <f t="shared" si="181"/>
        <v>0</v>
      </c>
      <c r="BB579" s="15">
        <f t="shared" si="182"/>
        <v>0</v>
      </c>
    </row>
    <row r="580" spans="1:54" x14ac:dyDescent="0.25">
      <c r="A580" t="str">
        <f>'Players Full'!CU580</f>
        <v>Ben Davies</v>
      </c>
      <c r="B580" t="str">
        <f>VLOOKUP(_xlfn.CONCAT('Players Full'!AK580,'Players Full'!BV580),'Players Summarised'!$A$1:$T$1000,20,0)</f>
        <v>DEF</v>
      </c>
      <c r="C580" t="str">
        <f>VLOOKUP('Players Full'!CF580,Teams!$A$1:$G$21,6,0)</f>
        <v>Spurs</v>
      </c>
      <c r="D580">
        <f>'Players Full'!BD580/10</f>
        <v>4.5</v>
      </c>
      <c r="E580" s="10">
        <f>IFERROR(VLOOKUP($A580,'Starting Lineups'!$A$2:$C$510,3,FALSE),0)</f>
        <v>0</v>
      </c>
      <c r="F580" s="5">
        <f>VLOOKUP(A580,'Score &amp; Assist'!$A$1:$G$2000,6,0)</f>
        <v>4.5351473922902487E-2</v>
      </c>
      <c r="G580" s="5">
        <f t="shared" si="171"/>
        <v>0.01</v>
      </c>
      <c r="H580" s="5">
        <f t="shared" si="183"/>
        <v>0</v>
      </c>
      <c r="I580" s="5">
        <f>VLOOKUP(A580,'Score &amp; Assist'!$A$1:$G$2000,7,0)</f>
        <v>3.2840722495894911E-2</v>
      </c>
      <c r="J580" s="5">
        <f>VLOOKUP(A580,'Yellow Card'!$C$1:$E$987,3,0)</f>
        <v>0.25396825396825395</v>
      </c>
      <c r="K580" s="5" t="e">
        <f>VLOOKUP(C580,'Team Clean Sheet'!$C$2:$F$21,4,0)</f>
        <v>#N/A</v>
      </c>
      <c r="L580" s="5" t="e">
        <f>VLOOKUP(C580,'Team Total Goals'!$D$2:$N$21,10,0)</f>
        <v>#N/A</v>
      </c>
      <c r="M580" s="5" t="e">
        <f>VLOOKUP(C580,'Team Total Goals'!$D$2:$N$21,11,0)</f>
        <v>#N/A</v>
      </c>
      <c r="N580" s="5" t="e">
        <f>VLOOKUP(A580,'Goalkeeper Saves'!$D$2:$N$15,10,0)</f>
        <v>#N/A</v>
      </c>
      <c r="O580" s="5" t="e">
        <f>VLOOKUP(A580,'Goalkeeper Saves'!$D$2:$N$15,11,0)</f>
        <v>#N/A</v>
      </c>
      <c r="P580" s="5">
        <f>IF(B580="DEF",IFERROR(VLOOKUP(A580,'Defensive Contribution - DEF'!A578:H1076,8,FALSE),'Defensive Contribution - DEF'!K$2),0)</f>
        <v>0.29152339856241527</v>
      </c>
      <c r="Q580" s="5">
        <f>IF(B580="MID",IFERROR(VLOOKUP(A580,'Defensive Contribution - MID'!A$2:I$500,9,FALSE),'Defensive Contribution - MID'!L$2),0)</f>
        <v>0</v>
      </c>
      <c r="R580" s="22">
        <f t="shared" si="184"/>
        <v>0</v>
      </c>
      <c r="S580" s="5">
        <f t="shared" si="172"/>
        <v>0</v>
      </c>
      <c r="T580" s="20">
        <f t="shared" si="173"/>
        <v>0</v>
      </c>
      <c r="U580" s="3">
        <f>VLOOKUP($C580,'Team Fixtures'!$A$2:$Q$21,2,FALSE)</f>
        <v>0.36350418029807341</v>
      </c>
      <c r="V580" s="3">
        <f>VLOOKUP($C580,'Team Fixtures'!$A$2:$Q$21,4,FALSE)</f>
        <v>0.87939146110891264</v>
      </c>
      <c r="W580" s="3">
        <f>VLOOKUP($C580,'Team Fixtures'!$A$2:$Q$21,5,FALSE)</f>
        <v>-0.51588728081083923</v>
      </c>
      <c r="X580" s="3" t="str">
        <f>VLOOKUP($C580,'Team Fixtures'!$A$2:$Q$21,6,FALSE)</f>
        <v>A</v>
      </c>
      <c r="Y580" s="25">
        <f t="shared" si="174"/>
        <v>0</v>
      </c>
      <c r="Z580" s="3">
        <f>VLOOKUP($C580,'Team Fixtures'!$A$2:$Q$21,2,FALSE)</f>
        <v>0.36350418029807341</v>
      </c>
      <c r="AA580" s="3">
        <f>VLOOKUP($C580,'Team Fixtures'!$A$2:$Q$21,8,FALSE)</f>
        <v>9.5238095238095233E-2</v>
      </c>
      <c r="AB580" s="3">
        <f>VLOOKUP($C580,'Team Fixtures'!$A$2:$Q$21,9,FALSE)</f>
        <v>0.26826608505997818</v>
      </c>
      <c r="AC580" s="3" t="str">
        <f>VLOOKUP($C580,'Team Fixtures'!$A$2:$Q$21,10,FALSE)</f>
        <v>H</v>
      </c>
      <c r="AD580" s="22">
        <f t="shared" si="185"/>
        <v>0</v>
      </c>
      <c r="AE580" s="5">
        <f t="shared" si="175"/>
        <v>0</v>
      </c>
      <c r="AF580" s="20">
        <f t="shared" si="176"/>
        <v>0</v>
      </c>
      <c r="AG580" s="3">
        <f>VLOOKUP($C580,'Team Fixtures'!$A$2:$Q$21,2,FALSE)</f>
        <v>0.36350418029807341</v>
      </c>
      <c r="AH580" s="3">
        <f>VLOOKUP($C580,'Team Fixtures'!$A$2:$Q$21,12,FALSE)</f>
        <v>6.3492063492063489E-2</v>
      </c>
      <c r="AI580" s="3">
        <f>VLOOKUP($C580,'Team Fixtures'!$A$2:$Q$21,13,FALSE)</f>
        <v>0.30001211680600992</v>
      </c>
      <c r="AJ580" s="3" t="str">
        <f>VLOOKUP($C580,'Team Fixtures'!$A$2:$Q$21,14,FALSE)</f>
        <v>H</v>
      </c>
      <c r="AK580" s="22">
        <f t="shared" si="186"/>
        <v>0</v>
      </c>
      <c r="AL580" s="5">
        <f t="shared" si="177"/>
        <v>0</v>
      </c>
      <c r="AM580" s="20">
        <f t="shared" si="178"/>
        <v>0</v>
      </c>
      <c r="AN580" s="3">
        <f>VLOOKUP($C580,'Team Fixtures'!$A$2:$Q$21,2,FALSE)</f>
        <v>0.36350418029807341</v>
      </c>
      <c r="AO580" s="3">
        <f>VLOOKUP($C580,'Team Fixtures'!$A$2:$Q$21,16,FALSE)</f>
        <v>0.17316017316017315</v>
      </c>
      <c r="AP580" s="3">
        <f>VLOOKUP($C580,'Team Fixtures'!$A$2:$Q$21,17,FALSE)</f>
        <v>0.19034400713790026</v>
      </c>
      <c r="AQ580" s="3" t="str">
        <f>VLOOKUP($C580,'Team Fixtures'!$A$2:$V$21,18,FALSE)</f>
        <v>A</v>
      </c>
      <c r="AR580" s="22">
        <f t="shared" si="187"/>
        <v>0</v>
      </c>
      <c r="AS580" s="5">
        <f t="shared" si="179"/>
        <v>0</v>
      </c>
      <c r="AT580" s="20">
        <f t="shared" si="180"/>
        <v>0</v>
      </c>
      <c r="AU580" s="3">
        <f>VLOOKUP($C580,'Team Fixtures'!$A$2:$Q$21,2,FALSE)</f>
        <v>0.36350418029807341</v>
      </c>
      <c r="AV580" s="3">
        <f>VLOOKUP($C580,'Team Fixtures'!$A$2:$V$21,20,FALSE)</f>
        <v>4.5351473922902487E-2</v>
      </c>
      <c r="AW580" s="3">
        <f>VLOOKUP($C580,'Team Fixtures'!$A$2:$V$21,21,FALSE)</f>
        <v>0.3181527063751709</v>
      </c>
      <c r="AX580" s="3" t="str">
        <f>VLOOKUP($C580,'Team Fixtures'!$A$2:$V$21,22,FALSE)</f>
        <v>H</v>
      </c>
      <c r="AY580" s="22">
        <f t="shared" si="188"/>
        <v>0</v>
      </c>
      <c r="AZ580" s="5">
        <f t="shared" si="189"/>
        <v>0</v>
      </c>
      <c r="BA580" s="20">
        <f t="shared" si="181"/>
        <v>0</v>
      </c>
      <c r="BB580" s="15">
        <f t="shared" si="182"/>
        <v>0</v>
      </c>
    </row>
    <row r="581" spans="1:54" x14ac:dyDescent="0.25">
      <c r="A581" t="str">
        <f>'Players Full'!CU581</f>
        <v>Radu DrÄƒguÈ™in</v>
      </c>
      <c r="B581" t="str">
        <f>VLOOKUP(_xlfn.CONCAT('Players Full'!AK581,'Players Full'!BV581),'Players Summarised'!$A$1:$T$1000,20,0)</f>
        <v>DEF</v>
      </c>
      <c r="C581" t="str">
        <f>VLOOKUP('Players Full'!CF581,Teams!$A$1:$G$21,6,0)</f>
        <v>Spurs</v>
      </c>
      <c r="D581">
        <f>'Players Full'!BD581/10</f>
        <v>4.5</v>
      </c>
      <c r="E581" s="10">
        <f>IFERROR(VLOOKUP($A581,'Starting Lineups'!$A$2:$C$510,3,FALSE),0)</f>
        <v>0</v>
      </c>
      <c r="F581" s="5" t="e">
        <f>VLOOKUP(A581,'Score &amp; Assist'!$A$1:$G$2000,6,0)</f>
        <v>#N/A</v>
      </c>
      <c r="G581" s="5" t="e">
        <f t="shared" si="171"/>
        <v>#N/A</v>
      </c>
      <c r="H581" s="5" t="e">
        <f t="shared" si="183"/>
        <v>#N/A</v>
      </c>
      <c r="I581" s="5" t="e">
        <f>VLOOKUP(A581,'Score &amp; Assist'!$A$1:$G$2000,7,0)</f>
        <v>#N/A</v>
      </c>
      <c r="J581" s="5" t="e">
        <f>VLOOKUP(A581,'Yellow Card'!$C$1:$E$987,3,0)</f>
        <v>#N/A</v>
      </c>
      <c r="K581" s="5" t="e">
        <f>VLOOKUP(C581,'Team Clean Sheet'!$C$2:$F$21,4,0)</f>
        <v>#N/A</v>
      </c>
      <c r="L581" s="5" t="e">
        <f>VLOOKUP(C581,'Team Total Goals'!$D$2:$N$21,10,0)</f>
        <v>#N/A</v>
      </c>
      <c r="M581" s="5" t="e">
        <f>VLOOKUP(C581,'Team Total Goals'!$D$2:$N$21,11,0)</f>
        <v>#N/A</v>
      </c>
      <c r="N581" s="5" t="e">
        <f>VLOOKUP(A581,'Goalkeeper Saves'!$D$2:$N$15,10,0)</f>
        <v>#N/A</v>
      </c>
      <c r="O581" s="5" t="e">
        <f>VLOOKUP(A581,'Goalkeeper Saves'!$D$2:$N$15,11,0)</f>
        <v>#N/A</v>
      </c>
      <c r="P581" s="5">
        <f>IF(B581="DEF",IFERROR(VLOOKUP(A581,'Defensive Contribution - DEF'!A579:H1077,8,FALSE),'Defensive Contribution - DEF'!K$2),0)</f>
        <v>0.29152339856241527</v>
      </c>
      <c r="Q581" s="5">
        <f>IF(B581="MID",IFERROR(VLOOKUP(A581,'Defensive Contribution - MID'!A$2:I$500,9,FALSE),'Defensive Contribution - MID'!L$2),0)</f>
        <v>0</v>
      </c>
      <c r="R581" s="22">
        <f t="shared" si="184"/>
        <v>0</v>
      </c>
      <c r="S581" s="5">
        <f t="shared" si="172"/>
        <v>0</v>
      </c>
      <c r="T581" s="20">
        <f t="shared" si="173"/>
        <v>0</v>
      </c>
      <c r="U581" s="3">
        <f>VLOOKUP($C581,'Team Fixtures'!$A$2:$Q$21,2,FALSE)</f>
        <v>0.36350418029807341</v>
      </c>
      <c r="V581" s="3">
        <f>VLOOKUP($C581,'Team Fixtures'!$A$2:$Q$21,4,FALSE)</f>
        <v>0.87939146110891264</v>
      </c>
      <c r="W581" s="3">
        <f>VLOOKUP($C581,'Team Fixtures'!$A$2:$Q$21,5,FALSE)</f>
        <v>-0.51588728081083923</v>
      </c>
      <c r="X581" s="3" t="str">
        <f>VLOOKUP($C581,'Team Fixtures'!$A$2:$Q$21,6,FALSE)</f>
        <v>A</v>
      </c>
      <c r="Y581" s="25">
        <f t="shared" si="174"/>
        <v>0</v>
      </c>
      <c r="Z581" s="3">
        <f>VLOOKUP($C581,'Team Fixtures'!$A$2:$Q$21,2,FALSE)</f>
        <v>0.36350418029807341</v>
      </c>
      <c r="AA581" s="3">
        <f>VLOOKUP($C581,'Team Fixtures'!$A$2:$Q$21,8,FALSE)</f>
        <v>9.5238095238095233E-2</v>
      </c>
      <c r="AB581" s="3">
        <f>VLOOKUP($C581,'Team Fixtures'!$A$2:$Q$21,9,FALSE)</f>
        <v>0.26826608505997818</v>
      </c>
      <c r="AC581" s="3" t="str">
        <f>VLOOKUP($C581,'Team Fixtures'!$A$2:$Q$21,10,FALSE)</f>
        <v>H</v>
      </c>
      <c r="AD581" s="22">
        <f t="shared" si="185"/>
        <v>0</v>
      </c>
      <c r="AE581" s="5">
        <f t="shared" si="175"/>
        <v>0</v>
      </c>
      <c r="AF581" s="20">
        <f t="shared" si="176"/>
        <v>0</v>
      </c>
      <c r="AG581" s="3">
        <f>VLOOKUP($C581,'Team Fixtures'!$A$2:$Q$21,2,FALSE)</f>
        <v>0.36350418029807341</v>
      </c>
      <c r="AH581" s="3">
        <f>VLOOKUP($C581,'Team Fixtures'!$A$2:$Q$21,12,FALSE)</f>
        <v>6.3492063492063489E-2</v>
      </c>
      <c r="AI581" s="3">
        <f>VLOOKUP($C581,'Team Fixtures'!$A$2:$Q$21,13,FALSE)</f>
        <v>0.30001211680600992</v>
      </c>
      <c r="AJ581" s="3" t="str">
        <f>VLOOKUP($C581,'Team Fixtures'!$A$2:$Q$21,14,FALSE)</f>
        <v>H</v>
      </c>
      <c r="AK581" s="22">
        <f t="shared" si="186"/>
        <v>0</v>
      </c>
      <c r="AL581" s="5">
        <f t="shared" si="177"/>
        <v>0</v>
      </c>
      <c r="AM581" s="20">
        <f t="shared" si="178"/>
        <v>0</v>
      </c>
      <c r="AN581" s="3">
        <f>VLOOKUP($C581,'Team Fixtures'!$A$2:$Q$21,2,FALSE)</f>
        <v>0.36350418029807341</v>
      </c>
      <c r="AO581" s="3">
        <f>VLOOKUP($C581,'Team Fixtures'!$A$2:$Q$21,16,FALSE)</f>
        <v>0.17316017316017315</v>
      </c>
      <c r="AP581" s="3">
        <f>VLOOKUP($C581,'Team Fixtures'!$A$2:$Q$21,17,FALSE)</f>
        <v>0.19034400713790026</v>
      </c>
      <c r="AQ581" s="3" t="str">
        <f>VLOOKUP($C581,'Team Fixtures'!$A$2:$V$21,18,FALSE)</f>
        <v>A</v>
      </c>
      <c r="AR581" s="22">
        <f t="shared" si="187"/>
        <v>0</v>
      </c>
      <c r="AS581" s="5">
        <f t="shared" si="179"/>
        <v>0</v>
      </c>
      <c r="AT581" s="20">
        <f t="shared" si="180"/>
        <v>0</v>
      </c>
      <c r="AU581" s="3">
        <f>VLOOKUP($C581,'Team Fixtures'!$A$2:$Q$21,2,FALSE)</f>
        <v>0.36350418029807341</v>
      </c>
      <c r="AV581" s="3">
        <f>VLOOKUP($C581,'Team Fixtures'!$A$2:$V$21,20,FALSE)</f>
        <v>4.5351473922902487E-2</v>
      </c>
      <c r="AW581" s="3">
        <f>VLOOKUP($C581,'Team Fixtures'!$A$2:$V$21,21,FALSE)</f>
        <v>0.3181527063751709</v>
      </c>
      <c r="AX581" s="3" t="str">
        <f>VLOOKUP($C581,'Team Fixtures'!$A$2:$V$21,22,FALSE)</f>
        <v>H</v>
      </c>
      <c r="AY581" s="22">
        <f t="shared" si="188"/>
        <v>0</v>
      </c>
      <c r="AZ581" s="5">
        <f t="shared" si="189"/>
        <v>0</v>
      </c>
      <c r="BA581" s="20">
        <f t="shared" si="181"/>
        <v>0</v>
      </c>
      <c r="BB581" s="15">
        <f t="shared" si="182"/>
        <v>0</v>
      </c>
    </row>
    <row r="582" spans="1:54" x14ac:dyDescent="0.25">
      <c r="A582" t="str">
        <f>'Players Full'!CU582</f>
        <v>Djed Spence</v>
      </c>
      <c r="B582" t="str">
        <f>VLOOKUP(_xlfn.CONCAT('Players Full'!AK582,'Players Full'!BV582),'Players Summarised'!$A$1:$T$1000,20,0)</f>
        <v>DEF</v>
      </c>
      <c r="C582" t="str">
        <f>VLOOKUP('Players Full'!CF582,Teams!$A$1:$G$21,6,0)</f>
        <v>Spurs</v>
      </c>
      <c r="D582">
        <f>'Players Full'!BD582/10</f>
        <v>4.5</v>
      </c>
      <c r="E582" s="10">
        <f>IFERROR(VLOOKUP($A582,'Starting Lineups'!$A$2:$C$510,3,FALSE),0)</f>
        <v>1</v>
      </c>
      <c r="F582" s="5">
        <f>VLOOKUP(A582,'Score &amp; Assist'!$A$1:$G$2000,6,0)</f>
        <v>6.3492063492063489E-2</v>
      </c>
      <c r="G582" s="5">
        <f t="shared" si="171"/>
        <v>0.01</v>
      </c>
      <c r="H582" s="5">
        <f t="shared" si="183"/>
        <v>0</v>
      </c>
      <c r="I582" s="5">
        <f>VLOOKUP(A582,'Score &amp; Assist'!$A$1:$G$2000,7,0)</f>
        <v>7.3260073260073263E-2</v>
      </c>
      <c r="J582" s="5">
        <f>VLOOKUP(A582,'Yellow Card'!$C$1:$E$987,3,0)</f>
        <v>0.21994941163532386</v>
      </c>
      <c r="K582" s="5" t="e">
        <f>VLOOKUP(C582,'Team Clean Sheet'!$C$2:$F$21,4,0)</f>
        <v>#N/A</v>
      </c>
      <c r="L582" s="5" t="e">
        <f>VLOOKUP(C582,'Team Total Goals'!$D$2:$N$21,10,0)</f>
        <v>#N/A</v>
      </c>
      <c r="M582" s="5" t="e">
        <f>VLOOKUP(C582,'Team Total Goals'!$D$2:$N$21,11,0)</f>
        <v>#N/A</v>
      </c>
      <c r="N582" s="5" t="e">
        <f>VLOOKUP(A582,'Goalkeeper Saves'!$D$2:$N$15,10,0)</f>
        <v>#N/A</v>
      </c>
      <c r="O582" s="5" t="e">
        <f>VLOOKUP(A582,'Goalkeeper Saves'!$D$2:$N$15,11,0)</f>
        <v>#N/A</v>
      </c>
      <c r="P582" s="5">
        <f>IF(B582="DEF",IFERROR(VLOOKUP(A582,'Defensive Contribution - DEF'!A580:H1078,8,FALSE),'Defensive Contribution - DEF'!K$2),0)</f>
        <v>0.29152339856241527</v>
      </c>
      <c r="Q582" s="5">
        <f>IF(B582="MID",IFERROR(VLOOKUP(A582,'Defensive Contribution - MID'!A$2:I$500,9,FALSE),'Defensive Contribution - MID'!L$2),0)</f>
        <v>0</v>
      </c>
      <c r="R582" s="22">
        <f t="shared" si="184"/>
        <v>3.0238299862221076</v>
      </c>
      <c r="S582" s="5">
        <f t="shared" si="172"/>
        <v>5.008752893591642E-2</v>
      </c>
      <c r="T582" s="20">
        <f t="shared" si="173"/>
        <v>3.1240050440939404</v>
      </c>
      <c r="U582" s="3">
        <f>VLOOKUP($C582,'Team Fixtures'!$A$2:$Q$21,2,FALSE)</f>
        <v>0.36350418029807341</v>
      </c>
      <c r="V582" s="3">
        <f>VLOOKUP($C582,'Team Fixtures'!$A$2:$Q$21,4,FALSE)</f>
        <v>0.87939146110891264</v>
      </c>
      <c r="W582" s="3">
        <f>VLOOKUP($C582,'Team Fixtures'!$A$2:$Q$21,5,FALSE)</f>
        <v>-0.51588728081083923</v>
      </c>
      <c r="X582" s="3" t="str">
        <f>VLOOKUP($C582,'Team Fixtures'!$A$2:$Q$21,6,FALSE)</f>
        <v>A</v>
      </c>
      <c r="Y582" s="25">
        <f t="shared" si="174"/>
        <v>1.0359169897109433</v>
      </c>
      <c r="Z582" s="3">
        <f>VLOOKUP($C582,'Team Fixtures'!$A$2:$Q$21,2,FALSE)</f>
        <v>0.36350418029807341</v>
      </c>
      <c r="AA582" s="3">
        <f>VLOOKUP($C582,'Team Fixtures'!$A$2:$Q$21,8,FALSE)</f>
        <v>9.5238095238095233E-2</v>
      </c>
      <c r="AB582" s="3">
        <f>VLOOKUP($C582,'Team Fixtures'!$A$2:$Q$21,9,FALSE)</f>
        <v>0.26826608505997818</v>
      </c>
      <c r="AC582" s="3" t="str">
        <f>VLOOKUP($C582,'Team Fixtures'!$A$2:$Q$21,10,FALSE)</f>
        <v>H</v>
      </c>
      <c r="AD582" s="22">
        <f t="shared" si="185"/>
        <v>3.5218598213102088</v>
      </c>
      <c r="AE582" s="5">
        <f t="shared" si="175"/>
        <v>6.1802186716858734E-2</v>
      </c>
      <c r="AF582" s="20">
        <f t="shared" si="176"/>
        <v>3.6454641947439264</v>
      </c>
      <c r="AG582" s="3">
        <f>VLOOKUP($C582,'Team Fixtures'!$A$2:$Q$21,2,FALSE)</f>
        <v>0.36350418029807341</v>
      </c>
      <c r="AH582" s="3">
        <f>VLOOKUP($C582,'Team Fixtures'!$A$2:$Q$21,12,FALSE)</f>
        <v>6.3492063492063489E-2</v>
      </c>
      <c r="AI582" s="3">
        <f>VLOOKUP($C582,'Team Fixtures'!$A$2:$Q$21,13,FALSE)</f>
        <v>0.30001211680600992</v>
      </c>
      <c r="AJ582" s="3" t="str">
        <f>VLOOKUP($C582,'Team Fixtures'!$A$2:$Q$21,14,FALSE)</f>
        <v>H</v>
      </c>
      <c r="AK582" s="22">
        <f t="shared" si="186"/>
        <v>3.5223531151148331</v>
      </c>
      <c r="AL582" s="5">
        <f t="shared" si="177"/>
        <v>6.1813789973731104E-2</v>
      </c>
      <c r="AM582" s="20">
        <f t="shared" si="178"/>
        <v>3.6459806950622955</v>
      </c>
      <c r="AN582" s="3">
        <f>VLOOKUP($C582,'Team Fixtures'!$A$2:$Q$21,2,FALSE)</f>
        <v>0.36350418029807341</v>
      </c>
      <c r="AO582" s="3">
        <f>VLOOKUP($C582,'Team Fixtures'!$A$2:$Q$21,16,FALSE)</f>
        <v>0.17316017316017315</v>
      </c>
      <c r="AP582" s="3">
        <f>VLOOKUP($C582,'Team Fixtures'!$A$2:$Q$21,17,FALSE)</f>
        <v>0.19034400713790026</v>
      </c>
      <c r="AQ582" s="3" t="str">
        <f>VLOOKUP($C582,'Team Fixtures'!$A$2:$V$21,18,FALSE)</f>
        <v>A</v>
      </c>
      <c r="AR582" s="22">
        <f t="shared" si="187"/>
        <v>3.0348039410698804</v>
      </c>
      <c r="AS582" s="5">
        <f t="shared" si="179"/>
        <v>5.034565830184573E-2</v>
      </c>
      <c r="AT582" s="20">
        <f t="shared" si="180"/>
        <v>3.135495257673572</v>
      </c>
      <c r="AU582" s="3">
        <f>VLOOKUP($C582,'Team Fixtures'!$A$2:$Q$21,2,FALSE)</f>
        <v>0.36350418029807341</v>
      </c>
      <c r="AV582" s="3">
        <f>VLOOKUP($C582,'Team Fixtures'!$A$2:$V$21,20,FALSE)</f>
        <v>4.5351473922902487E-2</v>
      </c>
      <c r="AW582" s="3">
        <f>VLOOKUP($C582,'Team Fixtures'!$A$2:$V$21,21,FALSE)</f>
        <v>0.3181527063751709</v>
      </c>
      <c r="AX582" s="3" t="str">
        <f>VLOOKUP($C582,'Team Fixtures'!$A$2:$V$21,22,FALSE)</f>
        <v>H</v>
      </c>
      <c r="AY582" s="22">
        <f t="shared" si="188"/>
        <v>3.5226349972889039</v>
      </c>
      <c r="AZ582" s="5">
        <f t="shared" si="189"/>
        <v>6.1820420406229606E-2</v>
      </c>
      <c r="BA582" s="20">
        <f t="shared" si="181"/>
        <v>3.6462758381013631</v>
      </c>
      <c r="BB582" s="15">
        <f t="shared" si="182"/>
        <v>11.957868823130893</v>
      </c>
    </row>
    <row r="583" spans="1:54" x14ac:dyDescent="0.25">
      <c r="A583" t="str">
        <f>'Players Full'!CU583</f>
        <v>Destiny Udogie</v>
      </c>
      <c r="B583" t="str">
        <f>VLOOKUP(_xlfn.CONCAT('Players Full'!AK583,'Players Full'!BV583),'Players Summarised'!$A$1:$T$1000,20,0)</f>
        <v>DEF</v>
      </c>
      <c r="C583" t="str">
        <f>VLOOKUP('Players Full'!CF583,Teams!$A$1:$G$21,6,0)</f>
        <v>Spurs</v>
      </c>
      <c r="D583">
        <f>'Players Full'!BD583/10</f>
        <v>4.5</v>
      </c>
      <c r="E583" s="10">
        <f>IFERROR(VLOOKUP($A583,'Starting Lineups'!$A$2:$C$510,3,FALSE),0)</f>
        <v>0</v>
      </c>
      <c r="F583" s="5">
        <f>VLOOKUP(A583,'Score &amp; Assist'!$A$1:$G$2000,6,0)</f>
        <v>7.3260073260073263E-2</v>
      </c>
      <c r="G583" s="5">
        <f t="shared" si="171"/>
        <v>0.01</v>
      </c>
      <c r="H583" s="5">
        <f t="shared" si="183"/>
        <v>0</v>
      </c>
      <c r="I583" s="5">
        <f>VLOOKUP(A583,'Score &amp; Assist'!$A$1:$G$2000,7,0)</f>
        <v>7.3260073260073263E-2</v>
      </c>
      <c r="J583" s="5">
        <f>VLOOKUP(A583,'Yellow Card'!$C$1:$E$987,3,0)</f>
        <v>0.3072196620583717</v>
      </c>
      <c r="K583" s="5" t="e">
        <f>VLOOKUP(C583,'Team Clean Sheet'!$C$2:$F$21,4,0)</f>
        <v>#N/A</v>
      </c>
      <c r="L583" s="5" t="e">
        <f>VLOOKUP(C583,'Team Total Goals'!$D$2:$N$21,10,0)</f>
        <v>#N/A</v>
      </c>
      <c r="M583" s="5" t="e">
        <f>VLOOKUP(C583,'Team Total Goals'!$D$2:$N$21,11,0)</f>
        <v>#N/A</v>
      </c>
      <c r="N583" s="5" t="e">
        <f>VLOOKUP(A583,'Goalkeeper Saves'!$D$2:$N$15,10,0)</f>
        <v>#N/A</v>
      </c>
      <c r="O583" s="5" t="e">
        <f>VLOOKUP(A583,'Goalkeeper Saves'!$D$2:$N$15,11,0)</f>
        <v>#N/A</v>
      </c>
      <c r="P583" s="5">
        <f>IF(B583="DEF",IFERROR(VLOOKUP(A583,'Defensive Contribution - DEF'!A581:H1079,8,FALSE),'Defensive Contribution - DEF'!K$2),0)</f>
        <v>0.29152339856241527</v>
      </c>
      <c r="Q583" s="5">
        <f>IF(B583="MID",IFERROR(VLOOKUP(A583,'Defensive Contribution - MID'!A$2:I$500,9,FALSE),'Defensive Contribution - MID'!L$2),0)</f>
        <v>0</v>
      </c>
      <c r="R583" s="22">
        <f t="shared" si="184"/>
        <v>0</v>
      </c>
      <c r="S583" s="5">
        <f t="shared" si="172"/>
        <v>0</v>
      </c>
      <c r="T583" s="20">
        <f t="shared" si="173"/>
        <v>0</v>
      </c>
      <c r="U583" s="3">
        <f>VLOOKUP($C583,'Team Fixtures'!$A$2:$Q$21,2,FALSE)</f>
        <v>0.36350418029807341</v>
      </c>
      <c r="V583" s="3">
        <f>VLOOKUP($C583,'Team Fixtures'!$A$2:$Q$21,4,FALSE)</f>
        <v>0.87939146110891264</v>
      </c>
      <c r="W583" s="3">
        <f>VLOOKUP($C583,'Team Fixtures'!$A$2:$Q$21,5,FALSE)</f>
        <v>-0.51588728081083923</v>
      </c>
      <c r="X583" s="3" t="str">
        <f>VLOOKUP($C583,'Team Fixtures'!$A$2:$Q$21,6,FALSE)</f>
        <v>A</v>
      </c>
      <c r="Y583" s="25">
        <f t="shared" si="174"/>
        <v>0</v>
      </c>
      <c r="Z583" s="3">
        <f>VLOOKUP($C583,'Team Fixtures'!$A$2:$Q$21,2,FALSE)</f>
        <v>0.36350418029807341</v>
      </c>
      <c r="AA583" s="3">
        <f>VLOOKUP($C583,'Team Fixtures'!$A$2:$Q$21,8,FALSE)</f>
        <v>9.5238095238095233E-2</v>
      </c>
      <c r="AB583" s="3">
        <f>VLOOKUP($C583,'Team Fixtures'!$A$2:$Q$21,9,FALSE)</f>
        <v>0.26826608505997818</v>
      </c>
      <c r="AC583" s="3" t="str">
        <f>VLOOKUP($C583,'Team Fixtures'!$A$2:$Q$21,10,FALSE)</f>
        <v>H</v>
      </c>
      <c r="AD583" s="22">
        <f t="shared" si="185"/>
        <v>0</v>
      </c>
      <c r="AE583" s="5">
        <f t="shared" si="175"/>
        <v>0</v>
      </c>
      <c r="AF583" s="20">
        <f t="shared" si="176"/>
        <v>0</v>
      </c>
      <c r="AG583" s="3">
        <f>VLOOKUP($C583,'Team Fixtures'!$A$2:$Q$21,2,FALSE)</f>
        <v>0.36350418029807341</v>
      </c>
      <c r="AH583" s="3">
        <f>VLOOKUP($C583,'Team Fixtures'!$A$2:$Q$21,12,FALSE)</f>
        <v>6.3492063492063489E-2</v>
      </c>
      <c r="AI583" s="3">
        <f>VLOOKUP($C583,'Team Fixtures'!$A$2:$Q$21,13,FALSE)</f>
        <v>0.30001211680600992</v>
      </c>
      <c r="AJ583" s="3" t="str">
        <f>VLOOKUP($C583,'Team Fixtures'!$A$2:$Q$21,14,FALSE)</f>
        <v>H</v>
      </c>
      <c r="AK583" s="22">
        <f t="shared" si="186"/>
        <v>0</v>
      </c>
      <c r="AL583" s="5">
        <f t="shared" si="177"/>
        <v>0</v>
      </c>
      <c r="AM583" s="20">
        <f t="shared" si="178"/>
        <v>0</v>
      </c>
      <c r="AN583" s="3">
        <f>VLOOKUP($C583,'Team Fixtures'!$A$2:$Q$21,2,FALSE)</f>
        <v>0.36350418029807341</v>
      </c>
      <c r="AO583" s="3">
        <f>VLOOKUP($C583,'Team Fixtures'!$A$2:$Q$21,16,FALSE)</f>
        <v>0.17316017316017315</v>
      </c>
      <c r="AP583" s="3">
        <f>VLOOKUP($C583,'Team Fixtures'!$A$2:$Q$21,17,FALSE)</f>
        <v>0.19034400713790026</v>
      </c>
      <c r="AQ583" s="3" t="str">
        <f>VLOOKUP($C583,'Team Fixtures'!$A$2:$V$21,18,FALSE)</f>
        <v>A</v>
      </c>
      <c r="AR583" s="22">
        <f t="shared" si="187"/>
        <v>0</v>
      </c>
      <c r="AS583" s="5">
        <f t="shared" si="179"/>
        <v>0</v>
      </c>
      <c r="AT583" s="20">
        <f t="shared" si="180"/>
        <v>0</v>
      </c>
      <c r="AU583" s="3">
        <f>VLOOKUP($C583,'Team Fixtures'!$A$2:$Q$21,2,FALSE)</f>
        <v>0.36350418029807341</v>
      </c>
      <c r="AV583" s="3">
        <f>VLOOKUP($C583,'Team Fixtures'!$A$2:$V$21,20,FALSE)</f>
        <v>4.5351473922902487E-2</v>
      </c>
      <c r="AW583" s="3">
        <f>VLOOKUP($C583,'Team Fixtures'!$A$2:$V$21,21,FALSE)</f>
        <v>0.3181527063751709</v>
      </c>
      <c r="AX583" s="3" t="str">
        <f>VLOOKUP($C583,'Team Fixtures'!$A$2:$V$21,22,FALSE)</f>
        <v>H</v>
      </c>
      <c r="AY583" s="22">
        <f t="shared" si="188"/>
        <v>0</v>
      </c>
      <c r="AZ583" s="5">
        <f t="shared" si="189"/>
        <v>0</v>
      </c>
      <c r="BA583" s="20">
        <f t="shared" si="181"/>
        <v>0</v>
      </c>
      <c r="BB583" s="15">
        <f t="shared" si="182"/>
        <v>0</v>
      </c>
    </row>
    <row r="584" spans="1:54" x14ac:dyDescent="0.25">
      <c r="A584" t="str">
        <f>'Players Full'!CU584</f>
        <v>Micky van de Ven</v>
      </c>
      <c r="B584" t="str">
        <f>VLOOKUP(_xlfn.CONCAT('Players Full'!AK584,'Players Full'!BV584),'Players Summarised'!$A$1:$T$1000,20,0)</f>
        <v>DEF</v>
      </c>
      <c r="C584" t="str">
        <f>VLOOKUP('Players Full'!CF584,Teams!$A$1:$G$21,6,0)</f>
        <v>Spurs</v>
      </c>
      <c r="D584">
        <f>'Players Full'!BD584/10</f>
        <v>4.5</v>
      </c>
      <c r="E584" s="10">
        <f>IFERROR(VLOOKUP($A584,'Starting Lineups'!$A$2:$C$510,3,FALSE),0)</f>
        <v>1</v>
      </c>
      <c r="F584" s="5">
        <f>VLOOKUP(A584,'Score &amp; Assist'!$A$1:$G$2000,6,0)</f>
        <v>4.5351473922902487E-2</v>
      </c>
      <c r="G584" s="5">
        <f t="shared" si="171"/>
        <v>0.01</v>
      </c>
      <c r="H584" s="5">
        <f t="shared" si="183"/>
        <v>0</v>
      </c>
      <c r="I584" s="5">
        <f>VLOOKUP(A584,'Score &amp; Assist'!$A$1:$G$2000,7,0)</f>
        <v>1.8674136321195144E-2</v>
      </c>
      <c r="J584" s="5">
        <f>VLOOKUP(A584,'Yellow Card'!$C$1:$E$987,3,0)</f>
        <v>0.25396825396825395</v>
      </c>
      <c r="K584" s="5" t="e">
        <f>VLOOKUP(C584,'Team Clean Sheet'!$C$2:$F$21,4,0)</f>
        <v>#N/A</v>
      </c>
      <c r="L584" s="5" t="e">
        <f>VLOOKUP(C584,'Team Total Goals'!$D$2:$N$21,10,0)</f>
        <v>#N/A</v>
      </c>
      <c r="M584" s="5" t="e">
        <f>VLOOKUP(C584,'Team Total Goals'!$D$2:$N$21,11,0)</f>
        <v>#N/A</v>
      </c>
      <c r="N584" s="5" t="e">
        <f>VLOOKUP(A584,'Goalkeeper Saves'!$D$2:$N$15,10,0)</f>
        <v>#N/A</v>
      </c>
      <c r="O584" s="5" t="e">
        <f>VLOOKUP(A584,'Goalkeeper Saves'!$D$2:$N$15,11,0)</f>
        <v>#N/A</v>
      </c>
      <c r="P584" s="5">
        <f>IF(B584="DEF",IFERROR(VLOOKUP(A584,'Defensive Contribution - DEF'!A582:H1080,8,FALSE),'Defensive Contribution - DEF'!K$2),0)</f>
        <v>0.29152339856241527</v>
      </c>
      <c r="Q584" s="5">
        <f>IF(B584="MID",IFERROR(VLOOKUP(A584,'Defensive Contribution - MID'!A$2:I$500,9,FALSE),'Defensive Contribution - MID'!L$2),0)</f>
        <v>0</v>
      </c>
      <c r="R584" s="22">
        <f t="shared" si="184"/>
        <v>2.7172097956575767</v>
      </c>
      <c r="S584" s="5">
        <f t="shared" si="172"/>
        <v>4.2875208813457522E-2</v>
      </c>
      <c r="T584" s="20">
        <f t="shared" si="173"/>
        <v>2.802960213284492</v>
      </c>
      <c r="U584" s="3">
        <f>VLOOKUP($C584,'Team Fixtures'!$A$2:$Q$21,2,FALSE)</f>
        <v>0.36350418029807341</v>
      </c>
      <c r="V584" s="3">
        <f>VLOOKUP($C584,'Team Fixtures'!$A$2:$Q$21,4,FALSE)</f>
        <v>0.87939146110891264</v>
      </c>
      <c r="W584" s="3">
        <f>VLOOKUP($C584,'Team Fixtures'!$A$2:$Q$21,5,FALSE)</f>
        <v>-0.51588728081083923</v>
      </c>
      <c r="X584" s="3" t="str">
        <f>VLOOKUP($C584,'Team Fixtures'!$A$2:$Q$21,6,FALSE)</f>
        <v>A</v>
      </c>
      <c r="Y584" s="25">
        <f t="shared" si="174"/>
        <v>0.9308736948691434</v>
      </c>
      <c r="Z584" s="3">
        <f>VLOOKUP($C584,'Team Fixtures'!$A$2:$Q$21,2,FALSE)</f>
        <v>0.36350418029807341</v>
      </c>
      <c r="AA584" s="3">
        <f>VLOOKUP($C584,'Team Fixtures'!$A$2:$Q$21,8,FALSE)</f>
        <v>9.5238095238095233E-2</v>
      </c>
      <c r="AB584" s="3">
        <f>VLOOKUP($C584,'Team Fixtures'!$A$2:$Q$21,9,FALSE)</f>
        <v>0.26826608505997818</v>
      </c>
      <c r="AC584" s="3" t="str">
        <f>VLOOKUP($C584,'Team Fixtures'!$A$2:$Q$21,10,FALSE)</f>
        <v>H</v>
      </c>
      <c r="AD584" s="22">
        <f t="shared" si="185"/>
        <v>3.1647387746666888</v>
      </c>
      <c r="AE584" s="5">
        <f t="shared" si="175"/>
        <v>5.3401985457709855E-2</v>
      </c>
      <c r="AF584" s="20">
        <f t="shared" si="176"/>
        <v>3.2715427455821087</v>
      </c>
      <c r="AG584" s="3">
        <f>VLOOKUP($C584,'Team Fixtures'!$A$2:$Q$21,2,FALSE)</f>
        <v>0.36350418029807341</v>
      </c>
      <c r="AH584" s="3">
        <f>VLOOKUP($C584,'Team Fixtures'!$A$2:$Q$21,12,FALSE)</f>
        <v>6.3492063492063489E-2</v>
      </c>
      <c r="AI584" s="3">
        <f>VLOOKUP($C584,'Team Fixtures'!$A$2:$Q$21,13,FALSE)</f>
        <v>0.30001211680600992</v>
      </c>
      <c r="AJ584" s="3" t="str">
        <f>VLOOKUP($C584,'Team Fixtures'!$A$2:$Q$21,14,FALSE)</f>
        <v>H</v>
      </c>
      <c r="AK584" s="22">
        <f t="shared" si="186"/>
        <v>3.1651820478547212</v>
      </c>
      <c r="AL584" s="5">
        <f t="shared" si="177"/>
        <v>5.3412412129638751E-2</v>
      </c>
      <c r="AM584" s="20">
        <f t="shared" si="178"/>
        <v>3.2720068721139985</v>
      </c>
      <c r="AN584" s="3">
        <f>VLOOKUP($C584,'Team Fixtures'!$A$2:$Q$21,2,FALSE)</f>
        <v>0.36350418029807341</v>
      </c>
      <c r="AO584" s="3">
        <f>VLOOKUP($C584,'Team Fixtures'!$A$2:$Q$21,16,FALSE)</f>
        <v>0.17316017316017315</v>
      </c>
      <c r="AP584" s="3">
        <f>VLOOKUP($C584,'Team Fixtures'!$A$2:$Q$21,17,FALSE)</f>
        <v>0.19034400713790026</v>
      </c>
      <c r="AQ584" s="3" t="str">
        <f>VLOOKUP($C584,'Team Fixtures'!$A$2:$V$21,18,FALSE)</f>
        <v>A</v>
      </c>
      <c r="AR584" s="22">
        <f t="shared" si="187"/>
        <v>2.7270709775842521</v>
      </c>
      <c r="AS584" s="5">
        <f t="shared" si="179"/>
        <v>4.3107163534736773E-2</v>
      </c>
      <c r="AT584" s="20">
        <f t="shared" si="180"/>
        <v>2.8132853046537258</v>
      </c>
      <c r="AU584" s="3">
        <f>VLOOKUP($C584,'Team Fixtures'!$A$2:$Q$21,2,FALSE)</f>
        <v>0.36350418029807341</v>
      </c>
      <c r="AV584" s="3">
        <f>VLOOKUP($C584,'Team Fixtures'!$A$2:$V$21,20,FALSE)</f>
        <v>4.5351473922902487E-2</v>
      </c>
      <c r="AW584" s="3">
        <f>VLOOKUP($C584,'Team Fixtures'!$A$2:$V$21,21,FALSE)</f>
        <v>0.3181527063751709</v>
      </c>
      <c r="AX584" s="3" t="str">
        <f>VLOOKUP($C584,'Team Fixtures'!$A$2:$V$21,22,FALSE)</f>
        <v>H</v>
      </c>
      <c r="AY584" s="22">
        <f t="shared" si="188"/>
        <v>3.1654353468193119</v>
      </c>
      <c r="AZ584" s="5">
        <f t="shared" si="189"/>
        <v>5.3418370227883857E-2</v>
      </c>
      <c r="BA584" s="20">
        <f t="shared" si="181"/>
        <v>3.2722720872750797</v>
      </c>
      <c r="BB584" s="15">
        <f t="shared" si="182"/>
        <v>10.730392109978665</v>
      </c>
    </row>
    <row r="585" spans="1:54" x14ac:dyDescent="0.25">
      <c r="A585" t="str">
        <f>'Players Full'!CU585</f>
        <v>Ashley Phillips</v>
      </c>
      <c r="B585" t="str">
        <f>VLOOKUP(_xlfn.CONCAT('Players Full'!AK585,'Players Full'!BV585),'Players Summarised'!$A$1:$T$1000,20,0)</f>
        <v>DEF</v>
      </c>
      <c r="C585" t="str">
        <f>VLOOKUP('Players Full'!CF585,Teams!$A$1:$G$21,6,0)</f>
        <v>Spurs</v>
      </c>
      <c r="D585">
        <f>'Players Full'!BD585/10</f>
        <v>4</v>
      </c>
      <c r="E585" s="10">
        <f>IFERROR(VLOOKUP($A585,'Starting Lineups'!$A$2:$C$510,3,FALSE),0)</f>
        <v>0</v>
      </c>
      <c r="F585" s="5" t="e">
        <f>VLOOKUP(A585,'Score &amp; Assist'!$A$1:$G$2000,6,0)</f>
        <v>#N/A</v>
      </c>
      <c r="G585" s="5" t="e">
        <f t="shared" si="171"/>
        <v>#N/A</v>
      </c>
      <c r="H585" s="5" t="e">
        <f t="shared" si="183"/>
        <v>#N/A</v>
      </c>
      <c r="I585" s="5" t="e">
        <f>VLOOKUP(A585,'Score &amp; Assist'!$A$1:$G$2000,7,0)</f>
        <v>#N/A</v>
      </c>
      <c r="J585" s="5" t="e">
        <f>VLOOKUP(A585,'Yellow Card'!$C$1:$E$987,3,0)</f>
        <v>#N/A</v>
      </c>
      <c r="K585" s="5" t="e">
        <f>VLOOKUP(C585,'Team Clean Sheet'!$C$2:$F$21,4,0)</f>
        <v>#N/A</v>
      </c>
      <c r="L585" s="5" t="e">
        <f>VLOOKUP(C585,'Team Total Goals'!$D$2:$N$21,10,0)</f>
        <v>#N/A</v>
      </c>
      <c r="M585" s="5" t="e">
        <f>VLOOKUP(C585,'Team Total Goals'!$D$2:$N$21,11,0)</f>
        <v>#N/A</v>
      </c>
      <c r="N585" s="5" t="e">
        <f>VLOOKUP(A585,'Goalkeeper Saves'!$D$2:$N$15,10,0)</f>
        <v>#N/A</v>
      </c>
      <c r="O585" s="5" t="e">
        <f>VLOOKUP(A585,'Goalkeeper Saves'!$D$2:$N$15,11,0)</f>
        <v>#N/A</v>
      </c>
      <c r="P585" s="5">
        <f>IF(B585="DEF",IFERROR(VLOOKUP(A585,'Defensive Contribution - DEF'!A583:H1081,8,FALSE),'Defensive Contribution - DEF'!K$2),0)</f>
        <v>0.29152339856241527</v>
      </c>
      <c r="Q585" s="5">
        <f>IF(B585="MID",IFERROR(VLOOKUP(A585,'Defensive Contribution - MID'!A$2:I$500,9,FALSE),'Defensive Contribution - MID'!L$2),0)</f>
        <v>0</v>
      </c>
      <c r="R585" s="22">
        <f t="shared" si="184"/>
        <v>0</v>
      </c>
      <c r="S585" s="5">
        <f t="shared" si="172"/>
        <v>0</v>
      </c>
      <c r="T585" s="20">
        <f t="shared" si="173"/>
        <v>0</v>
      </c>
      <c r="U585" s="3">
        <f>VLOOKUP($C585,'Team Fixtures'!$A$2:$Q$21,2,FALSE)</f>
        <v>0.36350418029807341</v>
      </c>
      <c r="V585" s="3">
        <f>VLOOKUP($C585,'Team Fixtures'!$A$2:$Q$21,4,FALSE)</f>
        <v>0.87939146110891264</v>
      </c>
      <c r="W585" s="3">
        <f>VLOOKUP($C585,'Team Fixtures'!$A$2:$Q$21,5,FALSE)</f>
        <v>-0.51588728081083923</v>
      </c>
      <c r="X585" s="3" t="str">
        <f>VLOOKUP($C585,'Team Fixtures'!$A$2:$Q$21,6,FALSE)</f>
        <v>A</v>
      </c>
      <c r="Y585" s="25">
        <f t="shared" si="174"/>
        <v>0</v>
      </c>
      <c r="Z585" s="3">
        <f>VLOOKUP($C585,'Team Fixtures'!$A$2:$Q$21,2,FALSE)</f>
        <v>0.36350418029807341</v>
      </c>
      <c r="AA585" s="3">
        <f>VLOOKUP($C585,'Team Fixtures'!$A$2:$Q$21,8,FALSE)</f>
        <v>9.5238095238095233E-2</v>
      </c>
      <c r="AB585" s="3">
        <f>VLOOKUP($C585,'Team Fixtures'!$A$2:$Q$21,9,FALSE)</f>
        <v>0.26826608505997818</v>
      </c>
      <c r="AC585" s="3" t="str">
        <f>VLOOKUP($C585,'Team Fixtures'!$A$2:$Q$21,10,FALSE)</f>
        <v>H</v>
      </c>
      <c r="AD585" s="22">
        <f t="shared" si="185"/>
        <v>0</v>
      </c>
      <c r="AE585" s="5">
        <f t="shared" si="175"/>
        <v>0</v>
      </c>
      <c r="AF585" s="20">
        <f t="shared" si="176"/>
        <v>0</v>
      </c>
      <c r="AG585" s="3">
        <f>VLOOKUP($C585,'Team Fixtures'!$A$2:$Q$21,2,FALSE)</f>
        <v>0.36350418029807341</v>
      </c>
      <c r="AH585" s="3">
        <f>VLOOKUP($C585,'Team Fixtures'!$A$2:$Q$21,12,FALSE)</f>
        <v>6.3492063492063489E-2</v>
      </c>
      <c r="AI585" s="3">
        <f>VLOOKUP($C585,'Team Fixtures'!$A$2:$Q$21,13,FALSE)</f>
        <v>0.30001211680600992</v>
      </c>
      <c r="AJ585" s="3" t="str">
        <f>VLOOKUP($C585,'Team Fixtures'!$A$2:$Q$21,14,FALSE)</f>
        <v>H</v>
      </c>
      <c r="AK585" s="22">
        <f t="shared" si="186"/>
        <v>0</v>
      </c>
      <c r="AL585" s="5">
        <f t="shared" si="177"/>
        <v>0</v>
      </c>
      <c r="AM585" s="20">
        <f t="shared" si="178"/>
        <v>0</v>
      </c>
      <c r="AN585" s="3">
        <f>VLOOKUP($C585,'Team Fixtures'!$A$2:$Q$21,2,FALSE)</f>
        <v>0.36350418029807341</v>
      </c>
      <c r="AO585" s="3">
        <f>VLOOKUP($C585,'Team Fixtures'!$A$2:$Q$21,16,FALSE)</f>
        <v>0.17316017316017315</v>
      </c>
      <c r="AP585" s="3">
        <f>VLOOKUP($C585,'Team Fixtures'!$A$2:$Q$21,17,FALSE)</f>
        <v>0.19034400713790026</v>
      </c>
      <c r="AQ585" s="3" t="str">
        <f>VLOOKUP($C585,'Team Fixtures'!$A$2:$V$21,18,FALSE)</f>
        <v>A</v>
      </c>
      <c r="AR585" s="22">
        <f t="shared" si="187"/>
        <v>0</v>
      </c>
      <c r="AS585" s="5">
        <f t="shared" si="179"/>
        <v>0</v>
      </c>
      <c r="AT585" s="20">
        <f t="shared" si="180"/>
        <v>0</v>
      </c>
      <c r="AU585" s="3">
        <f>VLOOKUP($C585,'Team Fixtures'!$A$2:$Q$21,2,FALSE)</f>
        <v>0.36350418029807341</v>
      </c>
      <c r="AV585" s="3">
        <f>VLOOKUP($C585,'Team Fixtures'!$A$2:$V$21,20,FALSE)</f>
        <v>4.5351473922902487E-2</v>
      </c>
      <c r="AW585" s="3">
        <f>VLOOKUP($C585,'Team Fixtures'!$A$2:$V$21,21,FALSE)</f>
        <v>0.3181527063751709</v>
      </c>
      <c r="AX585" s="3" t="str">
        <f>VLOOKUP($C585,'Team Fixtures'!$A$2:$V$21,22,FALSE)</f>
        <v>H</v>
      </c>
      <c r="AY585" s="22">
        <f t="shared" si="188"/>
        <v>0</v>
      </c>
      <c r="AZ585" s="5">
        <f t="shared" si="189"/>
        <v>0</v>
      </c>
      <c r="BA585" s="20">
        <f t="shared" si="181"/>
        <v>0</v>
      </c>
      <c r="BB585" s="15">
        <f t="shared" si="182"/>
        <v>0</v>
      </c>
    </row>
    <row r="586" spans="1:54" x14ac:dyDescent="0.25">
      <c r="A586" t="str">
        <f>'Players Full'!CU586</f>
        <v>Takai KÅta</v>
      </c>
      <c r="B586" t="str">
        <f>VLOOKUP(_xlfn.CONCAT('Players Full'!AK586,'Players Full'!BV586),'Players Summarised'!$A$1:$T$1000,20,0)</f>
        <v>DEF</v>
      </c>
      <c r="C586" t="str">
        <f>VLOOKUP('Players Full'!CF586,Teams!$A$1:$G$21,6,0)</f>
        <v>Spurs</v>
      </c>
      <c r="D586">
        <f>'Players Full'!BD586/10</f>
        <v>4</v>
      </c>
      <c r="E586" s="10">
        <f>IFERROR(VLOOKUP($A586,'Starting Lineups'!$A$2:$C$510,3,FALSE),0)</f>
        <v>0</v>
      </c>
      <c r="F586" s="5" t="e">
        <f>VLOOKUP(A586,'Score &amp; Assist'!$A$1:$G$2000,6,0)</f>
        <v>#N/A</v>
      </c>
      <c r="G586" s="5" t="e">
        <f t="shared" si="171"/>
        <v>#N/A</v>
      </c>
      <c r="H586" s="5" t="e">
        <f t="shared" si="183"/>
        <v>#N/A</v>
      </c>
      <c r="I586" s="5" t="e">
        <f>VLOOKUP(A586,'Score &amp; Assist'!$A$1:$G$2000,7,0)</f>
        <v>#N/A</v>
      </c>
      <c r="J586" s="5" t="e">
        <f>VLOOKUP(A586,'Yellow Card'!$C$1:$E$987,3,0)</f>
        <v>#N/A</v>
      </c>
      <c r="K586" s="5" t="e">
        <f>VLOOKUP(C586,'Team Clean Sheet'!$C$2:$F$21,4,0)</f>
        <v>#N/A</v>
      </c>
      <c r="L586" s="5" t="e">
        <f>VLOOKUP(C586,'Team Total Goals'!$D$2:$N$21,10,0)</f>
        <v>#N/A</v>
      </c>
      <c r="M586" s="5" t="e">
        <f>VLOOKUP(C586,'Team Total Goals'!$D$2:$N$21,11,0)</f>
        <v>#N/A</v>
      </c>
      <c r="N586" s="5" t="e">
        <f>VLOOKUP(A586,'Goalkeeper Saves'!$D$2:$N$15,10,0)</f>
        <v>#N/A</v>
      </c>
      <c r="O586" s="5" t="e">
        <f>VLOOKUP(A586,'Goalkeeper Saves'!$D$2:$N$15,11,0)</f>
        <v>#N/A</v>
      </c>
      <c r="P586" s="5">
        <f>IF(B586="DEF",IFERROR(VLOOKUP(A586,'Defensive Contribution - DEF'!A584:H1082,8,FALSE),'Defensive Contribution - DEF'!K$2),0)</f>
        <v>0.29152339856241527</v>
      </c>
      <c r="Q586" s="5">
        <f>IF(B586="MID",IFERROR(VLOOKUP(A586,'Defensive Contribution - MID'!A$2:I$500,9,FALSE),'Defensive Contribution - MID'!L$2),0)</f>
        <v>0</v>
      </c>
      <c r="R586" s="22">
        <f t="shared" si="184"/>
        <v>0</v>
      </c>
      <c r="S586" s="5">
        <f t="shared" si="172"/>
        <v>0</v>
      </c>
      <c r="T586" s="20">
        <f t="shared" si="173"/>
        <v>0</v>
      </c>
      <c r="U586" s="3">
        <f>VLOOKUP($C586,'Team Fixtures'!$A$2:$Q$21,2,FALSE)</f>
        <v>0.36350418029807341</v>
      </c>
      <c r="V586" s="3">
        <f>VLOOKUP($C586,'Team Fixtures'!$A$2:$Q$21,4,FALSE)</f>
        <v>0.87939146110891264</v>
      </c>
      <c r="W586" s="3">
        <f>VLOOKUP($C586,'Team Fixtures'!$A$2:$Q$21,5,FALSE)</f>
        <v>-0.51588728081083923</v>
      </c>
      <c r="X586" s="3" t="str">
        <f>VLOOKUP($C586,'Team Fixtures'!$A$2:$Q$21,6,FALSE)</f>
        <v>A</v>
      </c>
      <c r="Y586" s="25">
        <f t="shared" si="174"/>
        <v>0</v>
      </c>
      <c r="Z586" s="3">
        <f>VLOOKUP($C586,'Team Fixtures'!$A$2:$Q$21,2,FALSE)</f>
        <v>0.36350418029807341</v>
      </c>
      <c r="AA586" s="3">
        <f>VLOOKUP($C586,'Team Fixtures'!$A$2:$Q$21,8,FALSE)</f>
        <v>9.5238095238095233E-2</v>
      </c>
      <c r="AB586" s="3">
        <f>VLOOKUP($C586,'Team Fixtures'!$A$2:$Q$21,9,FALSE)</f>
        <v>0.26826608505997818</v>
      </c>
      <c r="AC586" s="3" t="str">
        <f>VLOOKUP($C586,'Team Fixtures'!$A$2:$Q$21,10,FALSE)</f>
        <v>H</v>
      </c>
      <c r="AD586" s="22">
        <f t="shared" si="185"/>
        <v>0</v>
      </c>
      <c r="AE586" s="5">
        <f t="shared" si="175"/>
        <v>0</v>
      </c>
      <c r="AF586" s="20">
        <f t="shared" si="176"/>
        <v>0</v>
      </c>
      <c r="AG586" s="3">
        <f>VLOOKUP($C586,'Team Fixtures'!$A$2:$Q$21,2,FALSE)</f>
        <v>0.36350418029807341</v>
      </c>
      <c r="AH586" s="3">
        <f>VLOOKUP($C586,'Team Fixtures'!$A$2:$Q$21,12,FALSE)</f>
        <v>6.3492063492063489E-2</v>
      </c>
      <c r="AI586" s="3">
        <f>VLOOKUP($C586,'Team Fixtures'!$A$2:$Q$21,13,FALSE)</f>
        <v>0.30001211680600992</v>
      </c>
      <c r="AJ586" s="3" t="str">
        <f>VLOOKUP($C586,'Team Fixtures'!$A$2:$Q$21,14,FALSE)</f>
        <v>H</v>
      </c>
      <c r="AK586" s="22">
        <f t="shared" si="186"/>
        <v>0</v>
      </c>
      <c r="AL586" s="5">
        <f t="shared" si="177"/>
        <v>0</v>
      </c>
      <c r="AM586" s="20">
        <f t="shared" si="178"/>
        <v>0</v>
      </c>
      <c r="AN586" s="3">
        <f>VLOOKUP($C586,'Team Fixtures'!$A$2:$Q$21,2,FALSE)</f>
        <v>0.36350418029807341</v>
      </c>
      <c r="AO586" s="3">
        <f>VLOOKUP($C586,'Team Fixtures'!$A$2:$Q$21,16,FALSE)</f>
        <v>0.17316017316017315</v>
      </c>
      <c r="AP586" s="3">
        <f>VLOOKUP($C586,'Team Fixtures'!$A$2:$Q$21,17,FALSE)</f>
        <v>0.19034400713790026</v>
      </c>
      <c r="AQ586" s="3" t="str">
        <f>VLOOKUP($C586,'Team Fixtures'!$A$2:$V$21,18,FALSE)</f>
        <v>A</v>
      </c>
      <c r="AR586" s="22">
        <f t="shared" si="187"/>
        <v>0</v>
      </c>
      <c r="AS586" s="5">
        <f t="shared" si="179"/>
        <v>0</v>
      </c>
      <c r="AT586" s="20">
        <f t="shared" si="180"/>
        <v>0</v>
      </c>
      <c r="AU586" s="3">
        <f>VLOOKUP($C586,'Team Fixtures'!$A$2:$Q$21,2,FALSE)</f>
        <v>0.36350418029807341</v>
      </c>
      <c r="AV586" s="3">
        <f>VLOOKUP($C586,'Team Fixtures'!$A$2:$V$21,20,FALSE)</f>
        <v>4.5351473922902487E-2</v>
      </c>
      <c r="AW586" s="3">
        <f>VLOOKUP($C586,'Team Fixtures'!$A$2:$V$21,21,FALSE)</f>
        <v>0.3181527063751709</v>
      </c>
      <c r="AX586" s="3" t="str">
        <f>VLOOKUP($C586,'Team Fixtures'!$A$2:$V$21,22,FALSE)</f>
        <v>H</v>
      </c>
      <c r="AY586" s="22">
        <f t="shared" si="188"/>
        <v>0</v>
      </c>
      <c r="AZ586" s="5">
        <f t="shared" si="189"/>
        <v>0</v>
      </c>
      <c r="BA586" s="20">
        <f t="shared" si="181"/>
        <v>0</v>
      </c>
      <c r="BB586" s="15">
        <f t="shared" si="182"/>
        <v>0</v>
      </c>
    </row>
    <row r="587" spans="1:54" x14ac:dyDescent="0.25">
      <c r="A587" t="str">
        <f>'Players Full'!CU587</f>
        <v>Luka VuÅ¡koviÄ‡</v>
      </c>
      <c r="B587" t="str">
        <f>VLOOKUP(_xlfn.CONCAT('Players Full'!AK587,'Players Full'!BV587),'Players Summarised'!$A$1:$T$1000,20,0)</f>
        <v>DEF</v>
      </c>
      <c r="C587" t="str">
        <f>VLOOKUP('Players Full'!CF587,Teams!$A$1:$G$21,6,0)</f>
        <v>Spurs</v>
      </c>
      <c r="D587">
        <f>'Players Full'!BD587/10</f>
        <v>4</v>
      </c>
      <c r="E587" s="10">
        <f>IFERROR(VLOOKUP($A587,'Starting Lineups'!$A$2:$C$510,3,FALSE),0)</f>
        <v>0</v>
      </c>
      <c r="F587" s="5" t="e">
        <f>VLOOKUP(A587,'Score &amp; Assist'!$A$1:$G$2000,6,0)</f>
        <v>#N/A</v>
      </c>
      <c r="G587" s="5" t="e">
        <f t="shared" si="171"/>
        <v>#N/A</v>
      </c>
      <c r="H587" s="5" t="e">
        <f t="shared" si="183"/>
        <v>#N/A</v>
      </c>
      <c r="I587" s="5" t="e">
        <f>VLOOKUP(A587,'Score &amp; Assist'!$A$1:$G$2000,7,0)</f>
        <v>#N/A</v>
      </c>
      <c r="J587" s="5" t="e">
        <f>VLOOKUP(A587,'Yellow Card'!$C$1:$E$987,3,0)</f>
        <v>#N/A</v>
      </c>
      <c r="K587" s="5" t="e">
        <f>VLOOKUP(C587,'Team Clean Sheet'!$C$2:$F$21,4,0)</f>
        <v>#N/A</v>
      </c>
      <c r="L587" s="5" t="e">
        <f>VLOOKUP(C587,'Team Total Goals'!$D$2:$N$21,10,0)</f>
        <v>#N/A</v>
      </c>
      <c r="M587" s="5" t="e">
        <f>VLOOKUP(C587,'Team Total Goals'!$D$2:$N$21,11,0)</f>
        <v>#N/A</v>
      </c>
      <c r="N587" s="5" t="e">
        <f>VLOOKUP(A587,'Goalkeeper Saves'!$D$2:$N$15,10,0)</f>
        <v>#N/A</v>
      </c>
      <c r="O587" s="5" t="e">
        <f>VLOOKUP(A587,'Goalkeeper Saves'!$D$2:$N$15,11,0)</f>
        <v>#N/A</v>
      </c>
      <c r="P587" s="5">
        <f>IF(B587="DEF",IFERROR(VLOOKUP(A587,'Defensive Contribution - DEF'!A585:H1083,8,FALSE),'Defensive Contribution - DEF'!K$2),0)</f>
        <v>0.29152339856241527</v>
      </c>
      <c r="Q587" s="5">
        <f>IF(B587="MID",IFERROR(VLOOKUP(A587,'Defensive Contribution - MID'!A$2:I$500,9,FALSE),'Defensive Contribution - MID'!L$2),0)</f>
        <v>0</v>
      </c>
      <c r="R587" s="22">
        <f t="shared" si="184"/>
        <v>0</v>
      </c>
      <c r="S587" s="5">
        <f t="shared" si="172"/>
        <v>0</v>
      </c>
      <c r="T587" s="20">
        <f t="shared" si="173"/>
        <v>0</v>
      </c>
      <c r="U587" s="3">
        <f>VLOOKUP($C587,'Team Fixtures'!$A$2:$Q$21,2,FALSE)</f>
        <v>0.36350418029807341</v>
      </c>
      <c r="V587" s="3">
        <f>VLOOKUP($C587,'Team Fixtures'!$A$2:$Q$21,4,FALSE)</f>
        <v>0.87939146110891264</v>
      </c>
      <c r="W587" s="3">
        <f>VLOOKUP($C587,'Team Fixtures'!$A$2:$Q$21,5,FALSE)</f>
        <v>-0.51588728081083923</v>
      </c>
      <c r="X587" s="3" t="str">
        <f>VLOOKUP($C587,'Team Fixtures'!$A$2:$Q$21,6,FALSE)</f>
        <v>A</v>
      </c>
      <c r="Y587" s="25">
        <f t="shared" si="174"/>
        <v>0</v>
      </c>
      <c r="Z587" s="3">
        <f>VLOOKUP($C587,'Team Fixtures'!$A$2:$Q$21,2,FALSE)</f>
        <v>0.36350418029807341</v>
      </c>
      <c r="AA587" s="3">
        <f>VLOOKUP($C587,'Team Fixtures'!$A$2:$Q$21,8,FALSE)</f>
        <v>9.5238095238095233E-2</v>
      </c>
      <c r="AB587" s="3">
        <f>VLOOKUP($C587,'Team Fixtures'!$A$2:$Q$21,9,FALSE)</f>
        <v>0.26826608505997818</v>
      </c>
      <c r="AC587" s="3" t="str">
        <f>VLOOKUP($C587,'Team Fixtures'!$A$2:$Q$21,10,FALSE)</f>
        <v>H</v>
      </c>
      <c r="AD587" s="22">
        <f t="shared" si="185"/>
        <v>0</v>
      </c>
      <c r="AE587" s="5">
        <f t="shared" si="175"/>
        <v>0</v>
      </c>
      <c r="AF587" s="20">
        <f t="shared" si="176"/>
        <v>0</v>
      </c>
      <c r="AG587" s="3">
        <f>VLOOKUP($C587,'Team Fixtures'!$A$2:$Q$21,2,FALSE)</f>
        <v>0.36350418029807341</v>
      </c>
      <c r="AH587" s="3">
        <f>VLOOKUP($C587,'Team Fixtures'!$A$2:$Q$21,12,FALSE)</f>
        <v>6.3492063492063489E-2</v>
      </c>
      <c r="AI587" s="3">
        <f>VLOOKUP($C587,'Team Fixtures'!$A$2:$Q$21,13,FALSE)</f>
        <v>0.30001211680600992</v>
      </c>
      <c r="AJ587" s="3" t="str">
        <f>VLOOKUP($C587,'Team Fixtures'!$A$2:$Q$21,14,FALSE)</f>
        <v>H</v>
      </c>
      <c r="AK587" s="22">
        <f t="shared" si="186"/>
        <v>0</v>
      </c>
      <c r="AL587" s="5">
        <f t="shared" si="177"/>
        <v>0</v>
      </c>
      <c r="AM587" s="20">
        <f t="shared" si="178"/>
        <v>0</v>
      </c>
      <c r="AN587" s="3">
        <f>VLOOKUP($C587,'Team Fixtures'!$A$2:$Q$21,2,FALSE)</f>
        <v>0.36350418029807341</v>
      </c>
      <c r="AO587" s="3">
        <f>VLOOKUP($C587,'Team Fixtures'!$A$2:$Q$21,16,FALSE)</f>
        <v>0.17316017316017315</v>
      </c>
      <c r="AP587" s="3">
        <f>VLOOKUP($C587,'Team Fixtures'!$A$2:$Q$21,17,FALSE)</f>
        <v>0.19034400713790026</v>
      </c>
      <c r="AQ587" s="3" t="str">
        <f>VLOOKUP($C587,'Team Fixtures'!$A$2:$V$21,18,FALSE)</f>
        <v>A</v>
      </c>
      <c r="AR587" s="22">
        <f t="shared" si="187"/>
        <v>0</v>
      </c>
      <c r="AS587" s="5">
        <f t="shared" si="179"/>
        <v>0</v>
      </c>
      <c r="AT587" s="20">
        <f t="shared" si="180"/>
        <v>0</v>
      </c>
      <c r="AU587" s="3">
        <f>VLOOKUP($C587,'Team Fixtures'!$A$2:$Q$21,2,FALSE)</f>
        <v>0.36350418029807341</v>
      </c>
      <c r="AV587" s="3">
        <f>VLOOKUP($C587,'Team Fixtures'!$A$2:$V$21,20,FALSE)</f>
        <v>4.5351473922902487E-2</v>
      </c>
      <c r="AW587" s="3">
        <f>VLOOKUP($C587,'Team Fixtures'!$A$2:$V$21,21,FALSE)</f>
        <v>0.3181527063751709</v>
      </c>
      <c r="AX587" s="3" t="str">
        <f>VLOOKUP($C587,'Team Fixtures'!$A$2:$V$21,22,FALSE)</f>
        <v>H</v>
      </c>
      <c r="AY587" s="22">
        <f t="shared" si="188"/>
        <v>0</v>
      </c>
      <c r="AZ587" s="5">
        <f t="shared" si="189"/>
        <v>0</v>
      </c>
      <c r="BA587" s="20">
        <f t="shared" si="181"/>
        <v>0</v>
      </c>
      <c r="BB587" s="15">
        <f t="shared" si="182"/>
        <v>0</v>
      </c>
    </row>
    <row r="588" spans="1:54" x14ac:dyDescent="0.25">
      <c r="A588" t="str">
        <f>'Players Full'!CU588</f>
        <v>Son Heung-min</v>
      </c>
      <c r="B588" t="str">
        <f>VLOOKUP(_xlfn.CONCAT('Players Full'!AK588,'Players Full'!BV588),'Players Summarised'!$A$1:$T$1000,20,0)</f>
        <v>MID</v>
      </c>
      <c r="C588" t="str">
        <f>VLOOKUP('Players Full'!CF588,Teams!$A$1:$G$21,6,0)</f>
        <v>Spurs</v>
      </c>
      <c r="D588">
        <f>'Players Full'!BD588/10</f>
        <v>8.5</v>
      </c>
      <c r="E588" s="10">
        <f>IFERROR(VLOOKUP($A588,'Starting Lineups'!$A$2:$C$510,3,FALSE),0)</f>
        <v>0</v>
      </c>
      <c r="F588" s="5" t="e">
        <f>VLOOKUP(A588,'Score &amp; Assist'!$A$1:$G$2000,6,0)</f>
        <v>#N/A</v>
      </c>
      <c r="G588" s="5" t="e">
        <f t="shared" si="171"/>
        <v>#N/A</v>
      </c>
      <c r="H588" s="5" t="e">
        <f t="shared" si="183"/>
        <v>#N/A</v>
      </c>
      <c r="I588" s="5" t="e">
        <f>VLOOKUP(A588,'Score &amp; Assist'!$A$1:$G$2000,7,0)</f>
        <v>#N/A</v>
      </c>
      <c r="J588" s="5" t="e">
        <f>VLOOKUP(A588,'Yellow Card'!$C$1:$E$987,3,0)</f>
        <v>#N/A</v>
      </c>
      <c r="K588" s="5" t="e">
        <f>VLOOKUP(C588,'Team Clean Sheet'!$C$2:$F$21,4,0)</f>
        <v>#N/A</v>
      </c>
      <c r="L588" s="5" t="e">
        <f>VLOOKUP(C588,'Team Total Goals'!$D$2:$N$21,10,0)</f>
        <v>#N/A</v>
      </c>
      <c r="M588" s="5" t="e">
        <f>VLOOKUP(C588,'Team Total Goals'!$D$2:$N$21,11,0)</f>
        <v>#N/A</v>
      </c>
      <c r="N588" s="5" t="e">
        <f>VLOOKUP(A588,'Goalkeeper Saves'!$D$2:$N$15,10,0)</f>
        <v>#N/A</v>
      </c>
      <c r="O588" s="5" t="e">
        <f>VLOOKUP(A588,'Goalkeeper Saves'!$D$2:$N$15,11,0)</f>
        <v>#N/A</v>
      </c>
      <c r="P588" s="5">
        <f>IF(B588="DEF",IFERROR(VLOOKUP(A588,'Defensive Contribution - DEF'!A586:H1084,8,FALSE),'Defensive Contribution - DEF'!K$2),0)</f>
        <v>0</v>
      </c>
      <c r="Q588" s="5">
        <f>IF(B588="MID",IFERROR(VLOOKUP(A588,'Defensive Contribution - MID'!A$2:I$500,9,FALSE),'Defensive Contribution - MID'!L$2),0)</f>
        <v>0.3857500506789166</v>
      </c>
      <c r="R588" s="22">
        <f t="shared" si="184"/>
        <v>0</v>
      </c>
      <c r="S588" s="5">
        <f t="shared" si="172"/>
        <v>0</v>
      </c>
      <c r="T588" s="20">
        <f t="shared" si="173"/>
        <v>0</v>
      </c>
      <c r="U588" s="3">
        <f>VLOOKUP($C588,'Team Fixtures'!$A$2:$Q$21,2,FALSE)</f>
        <v>0.36350418029807341</v>
      </c>
      <c r="V588" s="3">
        <f>VLOOKUP($C588,'Team Fixtures'!$A$2:$Q$21,4,FALSE)</f>
        <v>0.87939146110891264</v>
      </c>
      <c r="W588" s="3">
        <f>VLOOKUP($C588,'Team Fixtures'!$A$2:$Q$21,5,FALSE)</f>
        <v>-0.51588728081083923</v>
      </c>
      <c r="X588" s="3" t="str">
        <f>VLOOKUP($C588,'Team Fixtures'!$A$2:$Q$21,6,FALSE)</f>
        <v>A</v>
      </c>
      <c r="Y588" s="25">
        <f t="shared" si="174"/>
        <v>0</v>
      </c>
      <c r="Z588" s="3">
        <f>VLOOKUP($C588,'Team Fixtures'!$A$2:$Q$21,2,FALSE)</f>
        <v>0.36350418029807341</v>
      </c>
      <c r="AA588" s="3">
        <f>VLOOKUP($C588,'Team Fixtures'!$A$2:$Q$21,8,FALSE)</f>
        <v>9.5238095238095233E-2</v>
      </c>
      <c r="AB588" s="3">
        <f>VLOOKUP($C588,'Team Fixtures'!$A$2:$Q$21,9,FALSE)</f>
        <v>0.26826608505997818</v>
      </c>
      <c r="AC588" s="3" t="str">
        <f>VLOOKUP($C588,'Team Fixtures'!$A$2:$Q$21,10,FALSE)</f>
        <v>H</v>
      </c>
      <c r="AD588" s="22">
        <f t="shared" si="185"/>
        <v>0</v>
      </c>
      <c r="AE588" s="5">
        <f t="shared" si="175"/>
        <v>0</v>
      </c>
      <c r="AF588" s="20">
        <f t="shared" si="176"/>
        <v>0</v>
      </c>
      <c r="AG588" s="3">
        <f>VLOOKUP($C588,'Team Fixtures'!$A$2:$Q$21,2,FALSE)</f>
        <v>0.36350418029807341</v>
      </c>
      <c r="AH588" s="3">
        <f>VLOOKUP($C588,'Team Fixtures'!$A$2:$Q$21,12,FALSE)</f>
        <v>6.3492063492063489E-2</v>
      </c>
      <c r="AI588" s="3">
        <f>VLOOKUP($C588,'Team Fixtures'!$A$2:$Q$21,13,FALSE)</f>
        <v>0.30001211680600992</v>
      </c>
      <c r="AJ588" s="3" t="str">
        <f>VLOOKUP($C588,'Team Fixtures'!$A$2:$Q$21,14,FALSE)</f>
        <v>H</v>
      </c>
      <c r="AK588" s="22">
        <f t="shared" si="186"/>
        <v>0</v>
      </c>
      <c r="AL588" s="5">
        <f t="shared" si="177"/>
        <v>0</v>
      </c>
      <c r="AM588" s="20">
        <f t="shared" si="178"/>
        <v>0</v>
      </c>
      <c r="AN588" s="3">
        <f>VLOOKUP($C588,'Team Fixtures'!$A$2:$Q$21,2,FALSE)</f>
        <v>0.36350418029807341</v>
      </c>
      <c r="AO588" s="3">
        <f>VLOOKUP($C588,'Team Fixtures'!$A$2:$Q$21,16,FALSE)</f>
        <v>0.17316017316017315</v>
      </c>
      <c r="AP588" s="3">
        <f>VLOOKUP($C588,'Team Fixtures'!$A$2:$Q$21,17,FALSE)</f>
        <v>0.19034400713790026</v>
      </c>
      <c r="AQ588" s="3" t="str">
        <f>VLOOKUP($C588,'Team Fixtures'!$A$2:$V$21,18,FALSE)</f>
        <v>A</v>
      </c>
      <c r="AR588" s="22">
        <f t="shared" si="187"/>
        <v>0</v>
      </c>
      <c r="AS588" s="5">
        <f t="shared" si="179"/>
        <v>0</v>
      </c>
      <c r="AT588" s="20">
        <f t="shared" si="180"/>
        <v>0</v>
      </c>
      <c r="AU588" s="3">
        <f>VLOOKUP($C588,'Team Fixtures'!$A$2:$Q$21,2,FALSE)</f>
        <v>0.36350418029807341</v>
      </c>
      <c r="AV588" s="3">
        <f>VLOOKUP($C588,'Team Fixtures'!$A$2:$V$21,20,FALSE)</f>
        <v>4.5351473922902487E-2</v>
      </c>
      <c r="AW588" s="3">
        <f>VLOOKUP($C588,'Team Fixtures'!$A$2:$V$21,21,FALSE)</f>
        <v>0.3181527063751709</v>
      </c>
      <c r="AX588" s="3" t="str">
        <f>VLOOKUP($C588,'Team Fixtures'!$A$2:$V$21,22,FALSE)</f>
        <v>H</v>
      </c>
      <c r="AY588" s="22">
        <f t="shared" si="188"/>
        <v>0</v>
      </c>
      <c r="AZ588" s="5">
        <f t="shared" si="189"/>
        <v>0</v>
      </c>
      <c r="BA588" s="20">
        <f t="shared" si="181"/>
        <v>0</v>
      </c>
      <c r="BB588" s="15">
        <f t="shared" si="182"/>
        <v>0</v>
      </c>
    </row>
    <row r="589" spans="1:54" x14ac:dyDescent="0.25">
      <c r="A589" t="str">
        <f>'Players Full'!CU589</f>
        <v>Brennan Johnson</v>
      </c>
      <c r="B589" t="str">
        <f>VLOOKUP(_xlfn.CONCAT('Players Full'!AK589,'Players Full'!BV589),'Players Summarised'!$A$1:$T$1000,20,0)</f>
        <v>MID</v>
      </c>
      <c r="C589" t="str">
        <f>VLOOKUP('Players Full'!CF589,Teams!$A$1:$G$21,6,0)</f>
        <v>Spurs</v>
      </c>
      <c r="D589">
        <f>'Players Full'!BD589/10</f>
        <v>7</v>
      </c>
      <c r="E589" s="10">
        <f>IFERROR(VLOOKUP($A589,'Starting Lineups'!$A$2:$C$510,3,FALSE),0)</f>
        <v>0.5</v>
      </c>
      <c r="F589" s="5">
        <f>VLOOKUP(A589,'Score &amp; Assist'!$A$1:$G$2000,6,0)</f>
        <v>0.19047619047619047</v>
      </c>
      <c r="G589" s="5">
        <f t="shared" si="171"/>
        <v>0.01</v>
      </c>
      <c r="H589" s="5">
        <f t="shared" si="183"/>
        <v>0</v>
      </c>
      <c r="I589" s="5">
        <f>VLOOKUP(A589,'Score &amp; Assist'!$A$1:$G$2000,7,0)</f>
        <v>0.11904761904761904</v>
      </c>
      <c r="J589" s="5">
        <f>VLOOKUP(A589,'Yellow Card'!$C$1:$E$987,3,0)</f>
        <v>0.13605442176870747</v>
      </c>
      <c r="K589" s="5" t="e">
        <f>VLOOKUP(C589,'Team Clean Sheet'!$C$2:$F$21,4,0)</f>
        <v>#N/A</v>
      </c>
      <c r="L589" s="5" t="e">
        <f>VLOOKUP(C589,'Team Total Goals'!$D$2:$N$21,10,0)</f>
        <v>#N/A</v>
      </c>
      <c r="M589" s="5" t="e">
        <f>VLOOKUP(C589,'Team Total Goals'!$D$2:$N$21,11,0)</f>
        <v>#N/A</v>
      </c>
      <c r="N589" s="5" t="e">
        <f>VLOOKUP(A589,'Goalkeeper Saves'!$D$2:$N$15,10,0)</f>
        <v>#N/A</v>
      </c>
      <c r="O589" s="5" t="e">
        <f>VLOOKUP(A589,'Goalkeeper Saves'!$D$2:$N$15,11,0)</f>
        <v>#N/A</v>
      </c>
      <c r="P589" s="5">
        <f>IF(B589="DEF",IFERROR(VLOOKUP(A589,'Defensive Contribution - DEF'!A587:H1085,8,FALSE),'Defensive Contribution - DEF'!K$2),0)</f>
        <v>0</v>
      </c>
      <c r="Q589" s="5">
        <f>IF(B589="MID",IFERROR(VLOOKUP(A589,'Defensive Contribution - MID'!A$2:I$500,9,FALSE),'Defensive Contribution - MID'!L$2),0)</f>
        <v>0.3857500506789166</v>
      </c>
      <c r="R589" s="22">
        <f t="shared" si="184"/>
        <v>1.9974847445564676</v>
      </c>
      <c r="S589" s="5">
        <f t="shared" si="172"/>
        <v>2.5945836161457233E-2</v>
      </c>
      <c r="T589" s="20">
        <f t="shared" si="173"/>
        <v>2.0493764168793822</v>
      </c>
      <c r="U589" s="3">
        <f>VLOOKUP($C589,'Team Fixtures'!$A$2:$Q$21,2,FALSE)</f>
        <v>0.36350418029807341</v>
      </c>
      <c r="V589" s="3">
        <f>VLOOKUP($C589,'Team Fixtures'!$A$2:$Q$21,4,FALSE)</f>
        <v>0.87939146110891264</v>
      </c>
      <c r="W589" s="3">
        <f>VLOOKUP($C589,'Team Fixtures'!$A$2:$Q$21,5,FALSE)</f>
        <v>-0.51588728081083923</v>
      </c>
      <c r="X589" s="3" t="str">
        <f>VLOOKUP($C589,'Team Fixtures'!$A$2:$Q$21,6,FALSE)</f>
        <v>A</v>
      </c>
      <c r="Y589" s="25">
        <f t="shared" si="174"/>
        <v>0.68430711812594569</v>
      </c>
      <c r="Z589" s="3">
        <f>VLOOKUP($C589,'Team Fixtures'!$A$2:$Q$21,2,FALSE)</f>
        <v>0.36350418029807341</v>
      </c>
      <c r="AA589" s="3">
        <f>VLOOKUP($C589,'Team Fixtures'!$A$2:$Q$21,8,FALSE)</f>
        <v>9.5238095238095233E-2</v>
      </c>
      <c r="AB589" s="3">
        <f>VLOOKUP($C589,'Team Fixtures'!$A$2:$Q$21,9,FALSE)</f>
        <v>0.26826608505997818</v>
      </c>
      <c r="AC589" s="3" t="str">
        <f>VLOOKUP($C589,'Team Fixtures'!$A$2:$Q$21,10,FALSE)</f>
        <v>H</v>
      </c>
      <c r="AD589" s="22">
        <f t="shared" si="185"/>
        <v>2.3264738089070534</v>
      </c>
      <c r="AE589" s="5">
        <f t="shared" si="175"/>
        <v>3.3684316933111719E-2</v>
      </c>
      <c r="AF589" s="20">
        <f t="shared" si="176"/>
        <v>2.393842442773277</v>
      </c>
      <c r="AG589" s="3">
        <f>VLOOKUP($C589,'Team Fixtures'!$A$2:$Q$21,2,FALSE)</f>
        <v>0.36350418029807341</v>
      </c>
      <c r="AH589" s="3">
        <f>VLOOKUP($C589,'Team Fixtures'!$A$2:$Q$21,12,FALSE)</f>
        <v>6.3492063492063489E-2</v>
      </c>
      <c r="AI589" s="3">
        <f>VLOOKUP($C589,'Team Fixtures'!$A$2:$Q$21,13,FALSE)</f>
        <v>0.30001211680600992</v>
      </c>
      <c r="AJ589" s="3" t="str">
        <f>VLOOKUP($C589,'Team Fixtures'!$A$2:$Q$21,14,FALSE)</f>
        <v>H</v>
      </c>
      <c r="AK589" s="22">
        <f t="shared" si="186"/>
        <v>2.3267996694394943</v>
      </c>
      <c r="AL589" s="5">
        <f t="shared" si="177"/>
        <v>3.3691981824555794E-2</v>
      </c>
      <c r="AM589" s="20">
        <f t="shared" si="178"/>
        <v>2.3941836330886059</v>
      </c>
      <c r="AN589" s="3">
        <f>VLOOKUP($C589,'Team Fixtures'!$A$2:$Q$21,2,FALSE)</f>
        <v>0.36350418029807341</v>
      </c>
      <c r="AO589" s="3">
        <f>VLOOKUP($C589,'Team Fixtures'!$A$2:$Q$21,16,FALSE)</f>
        <v>0.17316017316017315</v>
      </c>
      <c r="AP589" s="3">
        <f>VLOOKUP($C589,'Team Fixtures'!$A$2:$Q$21,17,FALSE)</f>
        <v>0.19034400713790026</v>
      </c>
      <c r="AQ589" s="3" t="str">
        <f>VLOOKUP($C589,'Team Fixtures'!$A$2:$V$21,18,FALSE)</f>
        <v>A</v>
      </c>
      <c r="AR589" s="22">
        <f t="shared" si="187"/>
        <v>2.0047339310172663</v>
      </c>
      <c r="AS589" s="5">
        <f t="shared" si="179"/>
        <v>2.6116351525388142E-2</v>
      </c>
      <c r="AT589" s="20">
        <f t="shared" si="180"/>
        <v>2.0569666340680426</v>
      </c>
      <c r="AU589" s="3">
        <f>VLOOKUP($C589,'Team Fixtures'!$A$2:$Q$21,2,FALSE)</f>
        <v>0.36350418029807341</v>
      </c>
      <c r="AV589" s="3">
        <f>VLOOKUP($C589,'Team Fixtures'!$A$2:$V$21,20,FALSE)</f>
        <v>4.5351473922902487E-2</v>
      </c>
      <c r="AW589" s="3">
        <f>VLOOKUP($C589,'Team Fixtures'!$A$2:$V$21,21,FALSE)</f>
        <v>0.3181527063751709</v>
      </c>
      <c r="AX589" s="3" t="str">
        <f>VLOOKUP($C589,'Team Fixtures'!$A$2:$V$21,22,FALSE)</f>
        <v>H</v>
      </c>
      <c r="AY589" s="22">
        <f t="shared" si="188"/>
        <v>2.3269858754580319</v>
      </c>
      <c r="AZ589" s="5">
        <f t="shared" si="189"/>
        <v>3.369636176252383E-2</v>
      </c>
      <c r="BA589" s="20">
        <f t="shared" si="181"/>
        <v>2.3943785989830797</v>
      </c>
      <c r="BB589" s="15">
        <f t="shared" si="182"/>
        <v>7.8491541247293473</v>
      </c>
    </row>
    <row r="590" spans="1:54" x14ac:dyDescent="0.25">
      <c r="A590" t="str">
        <f>'Players Full'!CU590</f>
        <v>James Maddison</v>
      </c>
      <c r="B590" t="str">
        <f>VLOOKUP(_xlfn.CONCAT('Players Full'!AK590,'Players Full'!BV590),'Players Summarised'!$A$1:$T$1000,20,0)</f>
        <v>MID</v>
      </c>
      <c r="C590" t="str">
        <f>VLOOKUP('Players Full'!CF590,Teams!$A$1:$G$21,6,0)</f>
        <v>Spurs</v>
      </c>
      <c r="D590">
        <f>'Players Full'!BD590/10</f>
        <v>7</v>
      </c>
      <c r="E590" s="10">
        <f>IFERROR(VLOOKUP($A590,'Starting Lineups'!$A$2:$C$510,3,FALSE),0)</f>
        <v>0</v>
      </c>
      <c r="F590" s="5" t="e">
        <f>VLOOKUP(A590,'Score &amp; Assist'!$A$1:$G$2000,6,0)</f>
        <v>#N/A</v>
      </c>
      <c r="G590" s="5" t="e">
        <f t="shared" si="171"/>
        <v>#N/A</v>
      </c>
      <c r="H590" s="5" t="e">
        <f t="shared" si="183"/>
        <v>#N/A</v>
      </c>
      <c r="I590" s="5" t="e">
        <f>VLOOKUP(A590,'Score &amp; Assist'!$A$1:$G$2000,7,0)</f>
        <v>#N/A</v>
      </c>
      <c r="J590" s="5" t="e">
        <f>VLOOKUP(A590,'Yellow Card'!$C$1:$E$987,3,0)</f>
        <v>#N/A</v>
      </c>
      <c r="K590" s="5" t="e">
        <f>VLOOKUP(C590,'Team Clean Sheet'!$C$2:$F$21,4,0)</f>
        <v>#N/A</v>
      </c>
      <c r="L590" s="5" t="e">
        <f>VLOOKUP(C590,'Team Total Goals'!$D$2:$N$21,10,0)</f>
        <v>#N/A</v>
      </c>
      <c r="M590" s="5" t="e">
        <f>VLOOKUP(C590,'Team Total Goals'!$D$2:$N$21,11,0)</f>
        <v>#N/A</v>
      </c>
      <c r="N590" s="5" t="e">
        <f>VLOOKUP(A590,'Goalkeeper Saves'!$D$2:$N$15,10,0)</f>
        <v>#N/A</v>
      </c>
      <c r="O590" s="5" t="e">
        <f>VLOOKUP(A590,'Goalkeeper Saves'!$D$2:$N$15,11,0)</f>
        <v>#N/A</v>
      </c>
      <c r="P590" s="5">
        <f>IF(B590="DEF",IFERROR(VLOOKUP(A590,'Defensive Contribution - DEF'!A588:H1086,8,FALSE),'Defensive Contribution - DEF'!K$2),0)</f>
        <v>0</v>
      </c>
      <c r="Q590" s="5">
        <f>IF(B590="MID",IFERROR(VLOOKUP(A590,'Defensive Contribution - MID'!A$2:I$500,9,FALSE),'Defensive Contribution - MID'!L$2),0)</f>
        <v>0.2451217442952569</v>
      </c>
      <c r="R590" s="22">
        <f t="shared" si="184"/>
        <v>0</v>
      </c>
      <c r="S590" s="5">
        <f t="shared" si="172"/>
        <v>0</v>
      </c>
      <c r="T590" s="20">
        <f t="shared" si="173"/>
        <v>0</v>
      </c>
      <c r="U590" s="3">
        <f>VLOOKUP($C590,'Team Fixtures'!$A$2:$Q$21,2,FALSE)</f>
        <v>0.36350418029807341</v>
      </c>
      <c r="V590" s="3">
        <f>VLOOKUP($C590,'Team Fixtures'!$A$2:$Q$21,4,FALSE)</f>
        <v>0.87939146110891264</v>
      </c>
      <c r="W590" s="3">
        <f>VLOOKUP($C590,'Team Fixtures'!$A$2:$Q$21,5,FALSE)</f>
        <v>-0.51588728081083923</v>
      </c>
      <c r="X590" s="3" t="str">
        <f>VLOOKUP($C590,'Team Fixtures'!$A$2:$Q$21,6,FALSE)</f>
        <v>A</v>
      </c>
      <c r="Y590" s="25">
        <f t="shared" si="174"/>
        <v>0</v>
      </c>
      <c r="Z590" s="3">
        <f>VLOOKUP($C590,'Team Fixtures'!$A$2:$Q$21,2,FALSE)</f>
        <v>0.36350418029807341</v>
      </c>
      <c r="AA590" s="3">
        <f>VLOOKUP($C590,'Team Fixtures'!$A$2:$Q$21,8,FALSE)</f>
        <v>9.5238095238095233E-2</v>
      </c>
      <c r="AB590" s="3">
        <f>VLOOKUP($C590,'Team Fixtures'!$A$2:$Q$21,9,FALSE)</f>
        <v>0.26826608505997818</v>
      </c>
      <c r="AC590" s="3" t="str">
        <f>VLOOKUP($C590,'Team Fixtures'!$A$2:$Q$21,10,FALSE)</f>
        <v>H</v>
      </c>
      <c r="AD590" s="22">
        <f t="shared" si="185"/>
        <v>0</v>
      </c>
      <c r="AE590" s="5">
        <f t="shared" si="175"/>
        <v>0</v>
      </c>
      <c r="AF590" s="20">
        <f t="shared" si="176"/>
        <v>0</v>
      </c>
      <c r="AG590" s="3">
        <f>VLOOKUP($C590,'Team Fixtures'!$A$2:$Q$21,2,FALSE)</f>
        <v>0.36350418029807341</v>
      </c>
      <c r="AH590" s="3">
        <f>VLOOKUP($C590,'Team Fixtures'!$A$2:$Q$21,12,FALSE)</f>
        <v>6.3492063492063489E-2</v>
      </c>
      <c r="AI590" s="3">
        <f>VLOOKUP($C590,'Team Fixtures'!$A$2:$Q$21,13,FALSE)</f>
        <v>0.30001211680600992</v>
      </c>
      <c r="AJ590" s="3" t="str">
        <f>VLOOKUP($C590,'Team Fixtures'!$A$2:$Q$21,14,FALSE)</f>
        <v>H</v>
      </c>
      <c r="AK590" s="22">
        <f t="shared" si="186"/>
        <v>0</v>
      </c>
      <c r="AL590" s="5">
        <f t="shared" si="177"/>
        <v>0</v>
      </c>
      <c r="AM590" s="20">
        <f t="shared" si="178"/>
        <v>0</v>
      </c>
      <c r="AN590" s="3">
        <f>VLOOKUP($C590,'Team Fixtures'!$A$2:$Q$21,2,FALSE)</f>
        <v>0.36350418029807341</v>
      </c>
      <c r="AO590" s="3">
        <f>VLOOKUP($C590,'Team Fixtures'!$A$2:$Q$21,16,FALSE)</f>
        <v>0.17316017316017315</v>
      </c>
      <c r="AP590" s="3">
        <f>VLOOKUP($C590,'Team Fixtures'!$A$2:$Q$21,17,FALSE)</f>
        <v>0.19034400713790026</v>
      </c>
      <c r="AQ590" s="3" t="str">
        <f>VLOOKUP($C590,'Team Fixtures'!$A$2:$V$21,18,FALSE)</f>
        <v>A</v>
      </c>
      <c r="AR590" s="22">
        <f t="shared" si="187"/>
        <v>0</v>
      </c>
      <c r="AS590" s="5">
        <f t="shared" si="179"/>
        <v>0</v>
      </c>
      <c r="AT590" s="20">
        <f t="shared" si="180"/>
        <v>0</v>
      </c>
      <c r="AU590" s="3">
        <f>VLOOKUP($C590,'Team Fixtures'!$A$2:$Q$21,2,FALSE)</f>
        <v>0.36350418029807341</v>
      </c>
      <c r="AV590" s="3">
        <f>VLOOKUP($C590,'Team Fixtures'!$A$2:$V$21,20,FALSE)</f>
        <v>4.5351473922902487E-2</v>
      </c>
      <c r="AW590" s="3">
        <f>VLOOKUP($C590,'Team Fixtures'!$A$2:$V$21,21,FALSE)</f>
        <v>0.3181527063751709</v>
      </c>
      <c r="AX590" s="3" t="str">
        <f>VLOOKUP($C590,'Team Fixtures'!$A$2:$V$21,22,FALSE)</f>
        <v>H</v>
      </c>
      <c r="AY590" s="22">
        <f t="shared" si="188"/>
        <v>0</v>
      </c>
      <c r="AZ590" s="5">
        <f t="shared" si="189"/>
        <v>0</v>
      </c>
      <c r="BA590" s="20">
        <f t="shared" si="181"/>
        <v>0</v>
      </c>
      <c r="BB590" s="15">
        <f t="shared" si="182"/>
        <v>0</v>
      </c>
    </row>
    <row r="591" spans="1:54" x14ac:dyDescent="0.25">
      <c r="A591" t="str">
        <f>'Players Full'!CU591</f>
        <v>Mohammed Kudus</v>
      </c>
      <c r="B591" t="str">
        <f>VLOOKUP(_xlfn.CONCAT('Players Full'!AK591,'Players Full'!BV591),'Players Summarised'!$A$1:$T$1000,20,0)</f>
        <v>MID</v>
      </c>
      <c r="C591" t="str">
        <f>VLOOKUP('Players Full'!CF591,Teams!$A$1:$G$21,6,0)</f>
        <v>Spurs</v>
      </c>
      <c r="D591">
        <f>'Players Full'!BD591/10</f>
        <v>6.5</v>
      </c>
      <c r="E591" s="10">
        <f>IFERROR(VLOOKUP($A591,'Starting Lineups'!$A$2:$C$510,3,FALSE),0)</f>
        <v>1</v>
      </c>
      <c r="F591" s="5">
        <f>VLOOKUP(A591,'Score &amp; Assist'!$A$1:$G$2000,6,0)</f>
        <v>0.19047619047619047</v>
      </c>
      <c r="G591" s="5">
        <f t="shared" si="171"/>
        <v>0.01</v>
      </c>
      <c r="H591" s="5">
        <f t="shared" si="183"/>
        <v>0</v>
      </c>
      <c r="I591" s="5">
        <f>VLOOKUP(A591,'Score &amp; Assist'!$A$1:$G$2000,7,0)</f>
        <v>0.11904761904761904</v>
      </c>
      <c r="J591" s="5">
        <f>VLOOKUP(A591,'Yellow Card'!$C$1:$E$987,3,0)</f>
        <v>0.20050125313283207</v>
      </c>
      <c r="K591" s="5" t="e">
        <f>VLOOKUP(C591,'Team Clean Sheet'!$C$2:$F$21,4,0)</f>
        <v>#N/A</v>
      </c>
      <c r="L591" s="5" t="e">
        <f>VLOOKUP(C591,'Team Total Goals'!$D$2:$N$21,10,0)</f>
        <v>#N/A</v>
      </c>
      <c r="M591" s="5" t="e">
        <f>VLOOKUP(C591,'Team Total Goals'!$D$2:$N$21,11,0)</f>
        <v>#N/A</v>
      </c>
      <c r="N591" s="5" t="e">
        <f>VLOOKUP(A591,'Goalkeeper Saves'!$D$2:$N$15,10,0)</f>
        <v>#N/A</v>
      </c>
      <c r="O591" s="5" t="e">
        <f>VLOOKUP(A591,'Goalkeeper Saves'!$D$2:$N$15,11,0)</f>
        <v>#N/A</v>
      </c>
      <c r="P591" s="5">
        <f>IF(B591="DEF",IFERROR(VLOOKUP(A591,'Defensive Contribution - DEF'!A589:H1087,8,FALSE),'Defensive Contribution - DEF'!K$2),0)</f>
        <v>0</v>
      </c>
      <c r="Q591" s="5">
        <f>IF(B591="MID",IFERROR(VLOOKUP(A591,'Defensive Contribution - MID'!A$2:I$500,9,FALSE),'Defensive Contribution - MID'!L$2),0)</f>
        <v>0.3857500506789166</v>
      </c>
      <c r="R591" s="22">
        <f t="shared" si="184"/>
        <v>3.9305226577488108</v>
      </c>
      <c r="S591" s="5">
        <f t="shared" si="172"/>
        <v>7.1414753955567525E-2</v>
      </c>
      <c r="T591" s="20">
        <f t="shared" si="173"/>
        <v>4.0733521656599461</v>
      </c>
      <c r="U591" s="3">
        <f>VLOOKUP($C591,'Team Fixtures'!$A$2:$Q$21,2,FALSE)</f>
        <v>0.36350418029807341</v>
      </c>
      <c r="V591" s="3">
        <f>VLOOKUP($C591,'Team Fixtures'!$A$2:$Q$21,4,FALSE)</f>
        <v>0.87939146110891264</v>
      </c>
      <c r="W591" s="3">
        <f>VLOOKUP($C591,'Team Fixtures'!$A$2:$Q$21,5,FALSE)</f>
        <v>-0.51588728081083923</v>
      </c>
      <c r="X591" s="3" t="str">
        <f>VLOOKUP($C591,'Team Fixtures'!$A$2:$Q$21,6,FALSE)</f>
        <v>A</v>
      </c>
      <c r="Y591" s="25">
        <f t="shared" si="174"/>
        <v>1.346535757022792</v>
      </c>
      <c r="Z591" s="3">
        <f>VLOOKUP($C591,'Team Fixtures'!$A$2:$Q$21,2,FALSE)</f>
        <v>0.36350418029807341</v>
      </c>
      <c r="AA591" s="3">
        <f>VLOOKUP($C591,'Team Fixtures'!$A$2:$Q$21,8,FALSE)</f>
        <v>9.5238095238095233E-2</v>
      </c>
      <c r="AB591" s="3">
        <f>VLOOKUP($C591,'Team Fixtures'!$A$2:$Q$21,9,FALSE)</f>
        <v>0.26826608505997818</v>
      </c>
      <c r="AC591" s="3" t="str">
        <f>VLOOKUP($C591,'Team Fixtures'!$A$2:$Q$21,10,FALSE)</f>
        <v>H</v>
      </c>
      <c r="AD591" s="22">
        <f t="shared" si="185"/>
        <v>4.5778862859845226</v>
      </c>
      <c r="AE591" s="5">
        <f t="shared" si="175"/>
        <v>8.6642041218927948E-2</v>
      </c>
      <c r="AF591" s="20">
        <f t="shared" si="176"/>
        <v>4.7511703684223789</v>
      </c>
      <c r="AG591" s="3">
        <f>VLOOKUP($C591,'Team Fixtures'!$A$2:$Q$21,2,FALSE)</f>
        <v>0.36350418029807341</v>
      </c>
      <c r="AH591" s="3">
        <f>VLOOKUP($C591,'Team Fixtures'!$A$2:$Q$21,12,FALSE)</f>
        <v>6.3492063492063489E-2</v>
      </c>
      <c r="AI591" s="3">
        <f>VLOOKUP($C591,'Team Fixtures'!$A$2:$Q$21,13,FALSE)</f>
        <v>0.30001211680600992</v>
      </c>
      <c r="AJ591" s="3" t="str">
        <f>VLOOKUP($C591,'Team Fixtures'!$A$2:$Q$21,14,FALSE)</f>
        <v>H</v>
      </c>
      <c r="AK591" s="22">
        <f t="shared" si="186"/>
        <v>4.5785274934878668</v>
      </c>
      <c r="AL591" s="5">
        <f t="shared" si="177"/>
        <v>8.6657123701821603E-2</v>
      </c>
      <c r="AM591" s="20">
        <f t="shared" si="178"/>
        <v>4.7518417408915097</v>
      </c>
      <c r="AN591" s="3">
        <f>VLOOKUP($C591,'Team Fixtures'!$A$2:$Q$21,2,FALSE)</f>
        <v>0.36350418029807341</v>
      </c>
      <c r="AO591" s="3">
        <f>VLOOKUP($C591,'Team Fixtures'!$A$2:$Q$21,16,FALSE)</f>
        <v>0.17316017316017315</v>
      </c>
      <c r="AP591" s="3">
        <f>VLOOKUP($C591,'Team Fixtures'!$A$2:$Q$21,17,FALSE)</f>
        <v>0.19034400713790026</v>
      </c>
      <c r="AQ591" s="3" t="str">
        <f>VLOOKUP($C591,'Team Fixtures'!$A$2:$V$21,18,FALSE)</f>
        <v>A</v>
      </c>
      <c r="AR591" s="22">
        <f t="shared" si="187"/>
        <v>3.9447871429780794</v>
      </c>
      <c r="AS591" s="5">
        <f t="shared" si="179"/>
        <v>7.1750283177130392E-2</v>
      </c>
      <c r="AT591" s="20">
        <f t="shared" si="180"/>
        <v>4.0882877093323398</v>
      </c>
      <c r="AU591" s="3">
        <f>VLOOKUP($C591,'Team Fixtures'!$A$2:$Q$21,2,FALSE)</f>
        <v>0.36350418029807341</v>
      </c>
      <c r="AV591" s="3">
        <f>VLOOKUP($C591,'Team Fixtures'!$A$2:$V$21,20,FALSE)</f>
        <v>4.5351473922902487E-2</v>
      </c>
      <c r="AW591" s="3">
        <f>VLOOKUP($C591,'Team Fixtures'!$A$2:$V$21,21,FALSE)</f>
        <v>0.3181527063751709</v>
      </c>
      <c r="AX591" s="3" t="str">
        <f>VLOOKUP($C591,'Team Fixtures'!$A$2:$V$21,22,FALSE)</f>
        <v>H</v>
      </c>
      <c r="AY591" s="22">
        <f t="shared" si="188"/>
        <v>4.5788938977754921</v>
      </c>
      <c r="AZ591" s="5">
        <f t="shared" si="189"/>
        <v>8.6665742263475121E-2</v>
      </c>
      <c r="BA591" s="20">
        <f t="shared" si="181"/>
        <v>4.7522253823024423</v>
      </c>
      <c r="BB591" s="15">
        <f t="shared" si="182"/>
        <v>15.587584590496789</v>
      </c>
    </row>
    <row r="592" spans="1:54" x14ac:dyDescent="0.25">
      <c r="A592" t="str">
        <f>'Players Full'!CU592</f>
        <v>Dejan Kulusevski</v>
      </c>
      <c r="B592" t="str">
        <f>VLOOKUP(_xlfn.CONCAT('Players Full'!AK592,'Players Full'!BV592),'Players Summarised'!$A$1:$T$1000,20,0)</f>
        <v>MID</v>
      </c>
      <c r="C592" t="str">
        <f>VLOOKUP('Players Full'!CF592,Teams!$A$1:$G$21,6,0)</f>
        <v>Spurs</v>
      </c>
      <c r="D592">
        <f>'Players Full'!BD592/10</f>
        <v>6.5</v>
      </c>
      <c r="E592" s="10">
        <f>IFERROR(VLOOKUP($A592,'Starting Lineups'!$A$2:$C$510,3,FALSE),0)</f>
        <v>0</v>
      </c>
      <c r="F592" s="5" t="e">
        <f>VLOOKUP(A592,'Score &amp; Assist'!$A$1:$G$2000,6,0)</f>
        <v>#N/A</v>
      </c>
      <c r="G592" s="5" t="e">
        <f t="shared" si="171"/>
        <v>#N/A</v>
      </c>
      <c r="H592" s="5" t="e">
        <f t="shared" si="183"/>
        <v>#N/A</v>
      </c>
      <c r="I592" s="5" t="e">
        <f>VLOOKUP(A592,'Score &amp; Assist'!$A$1:$G$2000,7,0)</f>
        <v>#N/A</v>
      </c>
      <c r="J592" s="5" t="e">
        <f>VLOOKUP(A592,'Yellow Card'!$C$1:$E$987,3,0)</f>
        <v>#N/A</v>
      </c>
      <c r="K592" s="5" t="e">
        <f>VLOOKUP(C592,'Team Clean Sheet'!$C$2:$F$21,4,0)</f>
        <v>#N/A</v>
      </c>
      <c r="L592" s="5" t="e">
        <f>VLOOKUP(C592,'Team Total Goals'!$D$2:$N$21,10,0)</f>
        <v>#N/A</v>
      </c>
      <c r="M592" s="5" t="e">
        <f>VLOOKUP(C592,'Team Total Goals'!$D$2:$N$21,11,0)</f>
        <v>#N/A</v>
      </c>
      <c r="N592" s="5" t="e">
        <f>VLOOKUP(A592,'Goalkeeper Saves'!$D$2:$N$15,10,0)</f>
        <v>#N/A</v>
      </c>
      <c r="O592" s="5" t="e">
        <f>VLOOKUP(A592,'Goalkeeper Saves'!$D$2:$N$15,11,0)</f>
        <v>#N/A</v>
      </c>
      <c r="P592" s="5">
        <f>IF(B592="DEF",IFERROR(VLOOKUP(A592,'Defensive Contribution - DEF'!A590:H1088,8,FALSE),'Defensive Contribution - DEF'!K$2),0)</f>
        <v>0</v>
      </c>
      <c r="Q592" s="5">
        <f>IF(B592="MID",IFERROR(VLOOKUP(A592,'Defensive Contribution - MID'!A$2:I$500,9,FALSE),'Defensive Contribution - MID'!L$2),0)</f>
        <v>0.3857500506789166</v>
      </c>
      <c r="R592" s="22">
        <f t="shared" si="184"/>
        <v>0</v>
      </c>
      <c r="S592" s="5">
        <f t="shared" si="172"/>
        <v>0</v>
      </c>
      <c r="T592" s="20">
        <f t="shared" si="173"/>
        <v>0</v>
      </c>
      <c r="U592" s="3">
        <f>VLOOKUP($C592,'Team Fixtures'!$A$2:$Q$21,2,FALSE)</f>
        <v>0.36350418029807341</v>
      </c>
      <c r="V592" s="3">
        <f>VLOOKUP($C592,'Team Fixtures'!$A$2:$Q$21,4,FALSE)</f>
        <v>0.87939146110891264</v>
      </c>
      <c r="W592" s="3">
        <f>VLOOKUP($C592,'Team Fixtures'!$A$2:$Q$21,5,FALSE)</f>
        <v>-0.51588728081083923</v>
      </c>
      <c r="X592" s="3" t="str">
        <f>VLOOKUP($C592,'Team Fixtures'!$A$2:$Q$21,6,FALSE)</f>
        <v>A</v>
      </c>
      <c r="Y592" s="25">
        <f t="shared" si="174"/>
        <v>0</v>
      </c>
      <c r="Z592" s="3">
        <f>VLOOKUP($C592,'Team Fixtures'!$A$2:$Q$21,2,FALSE)</f>
        <v>0.36350418029807341</v>
      </c>
      <c r="AA592" s="3">
        <f>VLOOKUP($C592,'Team Fixtures'!$A$2:$Q$21,8,FALSE)</f>
        <v>9.5238095238095233E-2</v>
      </c>
      <c r="AB592" s="3">
        <f>VLOOKUP($C592,'Team Fixtures'!$A$2:$Q$21,9,FALSE)</f>
        <v>0.26826608505997818</v>
      </c>
      <c r="AC592" s="3" t="str">
        <f>VLOOKUP($C592,'Team Fixtures'!$A$2:$Q$21,10,FALSE)</f>
        <v>H</v>
      </c>
      <c r="AD592" s="22">
        <f t="shared" si="185"/>
        <v>0</v>
      </c>
      <c r="AE592" s="5">
        <f t="shared" si="175"/>
        <v>0</v>
      </c>
      <c r="AF592" s="20">
        <f t="shared" si="176"/>
        <v>0</v>
      </c>
      <c r="AG592" s="3">
        <f>VLOOKUP($C592,'Team Fixtures'!$A$2:$Q$21,2,FALSE)</f>
        <v>0.36350418029807341</v>
      </c>
      <c r="AH592" s="3">
        <f>VLOOKUP($C592,'Team Fixtures'!$A$2:$Q$21,12,FALSE)</f>
        <v>6.3492063492063489E-2</v>
      </c>
      <c r="AI592" s="3">
        <f>VLOOKUP($C592,'Team Fixtures'!$A$2:$Q$21,13,FALSE)</f>
        <v>0.30001211680600992</v>
      </c>
      <c r="AJ592" s="3" t="str">
        <f>VLOOKUP($C592,'Team Fixtures'!$A$2:$Q$21,14,FALSE)</f>
        <v>H</v>
      </c>
      <c r="AK592" s="22">
        <f t="shared" si="186"/>
        <v>0</v>
      </c>
      <c r="AL592" s="5">
        <f t="shared" si="177"/>
        <v>0</v>
      </c>
      <c r="AM592" s="20">
        <f t="shared" si="178"/>
        <v>0</v>
      </c>
      <c r="AN592" s="3">
        <f>VLOOKUP($C592,'Team Fixtures'!$A$2:$Q$21,2,FALSE)</f>
        <v>0.36350418029807341</v>
      </c>
      <c r="AO592" s="3">
        <f>VLOOKUP($C592,'Team Fixtures'!$A$2:$Q$21,16,FALSE)</f>
        <v>0.17316017316017315</v>
      </c>
      <c r="AP592" s="3">
        <f>VLOOKUP($C592,'Team Fixtures'!$A$2:$Q$21,17,FALSE)</f>
        <v>0.19034400713790026</v>
      </c>
      <c r="AQ592" s="3" t="str">
        <f>VLOOKUP($C592,'Team Fixtures'!$A$2:$V$21,18,FALSE)</f>
        <v>A</v>
      </c>
      <c r="AR592" s="22">
        <f t="shared" si="187"/>
        <v>0</v>
      </c>
      <c r="AS592" s="5">
        <f t="shared" si="179"/>
        <v>0</v>
      </c>
      <c r="AT592" s="20">
        <f t="shared" si="180"/>
        <v>0</v>
      </c>
      <c r="AU592" s="3">
        <f>VLOOKUP($C592,'Team Fixtures'!$A$2:$Q$21,2,FALSE)</f>
        <v>0.36350418029807341</v>
      </c>
      <c r="AV592" s="3">
        <f>VLOOKUP($C592,'Team Fixtures'!$A$2:$V$21,20,FALSE)</f>
        <v>4.5351473922902487E-2</v>
      </c>
      <c r="AW592" s="3">
        <f>VLOOKUP($C592,'Team Fixtures'!$A$2:$V$21,21,FALSE)</f>
        <v>0.3181527063751709</v>
      </c>
      <c r="AX592" s="3" t="str">
        <f>VLOOKUP($C592,'Team Fixtures'!$A$2:$V$21,22,FALSE)</f>
        <v>H</v>
      </c>
      <c r="AY592" s="22">
        <f t="shared" si="188"/>
        <v>0</v>
      </c>
      <c r="AZ592" s="5">
        <f t="shared" si="189"/>
        <v>0</v>
      </c>
      <c r="BA592" s="20">
        <f t="shared" si="181"/>
        <v>0</v>
      </c>
      <c r="BB592" s="15">
        <f t="shared" si="182"/>
        <v>0</v>
      </c>
    </row>
    <row r="593" spans="1:54" x14ac:dyDescent="0.25">
      <c r="A593" t="str">
        <f>'Players Full'!CU593</f>
        <v>Mathys Tel</v>
      </c>
      <c r="B593" t="str">
        <f>VLOOKUP(_xlfn.CONCAT('Players Full'!AK593,'Players Full'!BV593),'Players Summarised'!$A$1:$T$1000,20,0)</f>
        <v>MID</v>
      </c>
      <c r="C593" t="str">
        <f>VLOOKUP('Players Full'!CF593,Teams!$A$1:$G$21,6,0)</f>
        <v>Spurs</v>
      </c>
      <c r="D593">
        <f>'Players Full'!BD593/10</f>
        <v>6.5</v>
      </c>
      <c r="E593" s="10">
        <f>IFERROR(VLOOKUP($A593,'Starting Lineups'!$A$2:$C$510,3,FALSE),0)</f>
        <v>0</v>
      </c>
      <c r="F593" s="5">
        <f>VLOOKUP(A593,'Score &amp; Assist'!$A$1:$G$2000,6,0)</f>
        <v>0.21994941163532386</v>
      </c>
      <c r="G593" s="5">
        <f t="shared" si="171"/>
        <v>0.01</v>
      </c>
      <c r="H593" s="5">
        <f t="shared" si="183"/>
        <v>0</v>
      </c>
      <c r="I593" s="5">
        <f>VLOOKUP(A593,'Score &amp; Assist'!$A$1:$G$2000,7,0)</f>
        <v>0.10582010582010581</v>
      </c>
      <c r="J593" s="5">
        <f>VLOOKUP(A593,'Yellow Card'!$C$1:$E$987,3,0)</f>
        <v>0.21994941163532386</v>
      </c>
      <c r="K593" s="5" t="e">
        <f>VLOOKUP(C593,'Team Clean Sheet'!$C$2:$F$21,4,0)</f>
        <v>#N/A</v>
      </c>
      <c r="L593" s="5" t="e">
        <f>VLOOKUP(C593,'Team Total Goals'!$D$2:$N$21,10,0)</f>
        <v>#N/A</v>
      </c>
      <c r="M593" s="5" t="e">
        <f>VLOOKUP(C593,'Team Total Goals'!$D$2:$N$21,11,0)</f>
        <v>#N/A</v>
      </c>
      <c r="N593" s="5" t="e">
        <f>VLOOKUP(A593,'Goalkeeper Saves'!$D$2:$N$15,10,0)</f>
        <v>#N/A</v>
      </c>
      <c r="O593" s="5" t="e">
        <f>VLOOKUP(A593,'Goalkeeper Saves'!$D$2:$N$15,11,0)</f>
        <v>#N/A</v>
      </c>
      <c r="P593" s="5">
        <f>IF(B593="DEF",IFERROR(VLOOKUP(A593,'Defensive Contribution - DEF'!A591:H1089,8,FALSE),'Defensive Contribution - DEF'!K$2),0)</f>
        <v>0</v>
      </c>
      <c r="Q593" s="5">
        <f>IF(B593="MID",IFERROR(VLOOKUP(A593,'Defensive Contribution - MID'!A$2:I$500,9,FALSE),'Defensive Contribution - MID'!L$2),0)</f>
        <v>0.3857500506789166</v>
      </c>
      <c r="R593" s="22">
        <f t="shared" si="184"/>
        <v>0</v>
      </c>
      <c r="S593" s="5">
        <f t="shared" si="172"/>
        <v>0</v>
      </c>
      <c r="T593" s="20">
        <f t="shared" si="173"/>
        <v>0</v>
      </c>
      <c r="U593" s="3">
        <f>VLOOKUP($C593,'Team Fixtures'!$A$2:$Q$21,2,FALSE)</f>
        <v>0.36350418029807341</v>
      </c>
      <c r="V593" s="3">
        <f>VLOOKUP($C593,'Team Fixtures'!$A$2:$Q$21,4,FALSE)</f>
        <v>0.87939146110891264</v>
      </c>
      <c r="W593" s="3">
        <f>VLOOKUP($C593,'Team Fixtures'!$A$2:$Q$21,5,FALSE)</f>
        <v>-0.51588728081083923</v>
      </c>
      <c r="X593" s="3" t="str">
        <f>VLOOKUP($C593,'Team Fixtures'!$A$2:$Q$21,6,FALSE)</f>
        <v>A</v>
      </c>
      <c r="Y593" s="25">
        <f t="shared" si="174"/>
        <v>0</v>
      </c>
      <c r="Z593" s="3">
        <f>VLOOKUP($C593,'Team Fixtures'!$A$2:$Q$21,2,FALSE)</f>
        <v>0.36350418029807341</v>
      </c>
      <c r="AA593" s="3">
        <f>VLOOKUP($C593,'Team Fixtures'!$A$2:$Q$21,8,FALSE)</f>
        <v>9.5238095238095233E-2</v>
      </c>
      <c r="AB593" s="3">
        <f>VLOOKUP($C593,'Team Fixtures'!$A$2:$Q$21,9,FALSE)</f>
        <v>0.26826608505997818</v>
      </c>
      <c r="AC593" s="3" t="str">
        <f>VLOOKUP($C593,'Team Fixtures'!$A$2:$Q$21,10,FALSE)</f>
        <v>H</v>
      </c>
      <c r="AD593" s="22">
        <f t="shared" si="185"/>
        <v>0</v>
      </c>
      <c r="AE593" s="5">
        <f t="shared" si="175"/>
        <v>0</v>
      </c>
      <c r="AF593" s="20">
        <f t="shared" si="176"/>
        <v>0</v>
      </c>
      <c r="AG593" s="3">
        <f>VLOOKUP($C593,'Team Fixtures'!$A$2:$Q$21,2,FALSE)</f>
        <v>0.36350418029807341</v>
      </c>
      <c r="AH593" s="3">
        <f>VLOOKUP($C593,'Team Fixtures'!$A$2:$Q$21,12,FALSE)</f>
        <v>6.3492063492063489E-2</v>
      </c>
      <c r="AI593" s="3">
        <f>VLOOKUP($C593,'Team Fixtures'!$A$2:$Q$21,13,FALSE)</f>
        <v>0.30001211680600992</v>
      </c>
      <c r="AJ593" s="3" t="str">
        <f>VLOOKUP($C593,'Team Fixtures'!$A$2:$Q$21,14,FALSE)</f>
        <v>H</v>
      </c>
      <c r="AK593" s="22">
        <f t="shared" si="186"/>
        <v>0</v>
      </c>
      <c r="AL593" s="5">
        <f t="shared" si="177"/>
        <v>0</v>
      </c>
      <c r="AM593" s="20">
        <f t="shared" si="178"/>
        <v>0</v>
      </c>
      <c r="AN593" s="3">
        <f>VLOOKUP($C593,'Team Fixtures'!$A$2:$Q$21,2,FALSE)</f>
        <v>0.36350418029807341</v>
      </c>
      <c r="AO593" s="3">
        <f>VLOOKUP($C593,'Team Fixtures'!$A$2:$Q$21,16,FALSE)</f>
        <v>0.17316017316017315</v>
      </c>
      <c r="AP593" s="3">
        <f>VLOOKUP($C593,'Team Fixtures'!$A$2:$Q$21,17,FALSE)</f>
        <v>0.19034400713790026</v>
      </c>
      <c r="AQ593" s="3" t="str">
        <f>VLOOKUP($C593,'Team Fixtures'!$A$2:$V$21,18,FALSE)</f>
        <v>A</v>
      </c>
      <c r="AR593" s="22">
        <f t="shared" si="187"/>
        <v>0</v>
      </c>
      <c r="AS593" s="5">
        <f t="shared" si="179"/>
        <v>0</v>
      </c>
      <c r="AT593" s="20">
        <f t="shared" si="180"/>
        <v>0</v>
      </c>
      <c r="AU593" s="3">
        <f>VLOOKUP($C593,'Team Fixtures'!$A$2:$Q$21,2,FALSE)</f>
        <v>0.36350418029807341</v>
      </c>
      <c r="AV593" s="3">
        <f>VLOOKUP($C593,'Team Fixtures'!$A$2:$V$21,20,FALSE)</f>
        <v>4.5351473922902487E-2</v>
      </c>
      <c r="AW593" s="3">
        <f>VLOOKUP($C593,'Team Fixtures'!$A$2:$V$21,21,FALSE)</f>
        <v>0.3181527063751709</v>
      </c>
      <c r="AX593" s="3" t="str">
        <f>VLOOKUP($C593,'Team Fixtures'!$A$2:$V$21,22,FALSE)</f>
        <v>H</v>
      </c>
      <c r="AY593" s="22">
        <f t="shared" si="188"/>
        <v>0</v>
      </c>
      <c r="AZ593" s="5">
        <f t="shared" si="189"/>
        <v>0</v>
      </c>
      <c r="BA593" s="20">
        <f t="shared" si="181"/>
        <v>0</v>
      </c>
      <c r="BB593" s="15">
        <f t="shared" si="182"/>
        <v>0</v>
      </c>
    </row>
    <row r="594" spans="1:54" x14ac:dyDescent="0.25">
      <c r="A594" t="str">
        <f>'Players Full'!CU594</f>
        <v>Rodrigo Bentancur</v>
      </c>
      <c r="B594" t="str">
        <f>VLOOKUP(_xlfn.CONCAT('Players Full'!AK594,'Players Full'!BV594),'Players Summarised'!$A$1:$T$1000,20,0)</f>
        <v>MID</v>
      </c>
      <c r="C594" t="str">
        <f>VLOOKUP('Players Full'!CF594,Teams!$A$1:$G$21,6,0)</f>
        <v>Spurs</v>
      </c>
      <c r="D594">
        <f>'Players Full'!BD594/10</f>
        <v>5.5</v>
      </c>
      <c r="E594" s="10">
        <f>IFERROR(VLOOKUP($A594,'Starting Lineups'!$A$2:$C$510,3,FALSE),0)</f>
        <v>1</v>
      </c>
      <c r="F594" s="5">
        <f>VLOOKUP(A594,'Score &amp; Assist'!$A$1:$G$2000,6,0)</f>
        <v>8.6580086580086577E-2</v>
      </c>
      <c r="G594" s="5">
        <f t="shared" si="171"/>
        <v>0.01</v>
      </c>
      <c r="H594" s="5">
        <f t="shared" si="183"/>
        <v>0</v>
      </c>
      <c r="I594" s="5">
        <f>VLOOKUP(A594,'Score &amp; Assist'!$A$1:$G$2000,7,0)</f>
        <v>5.0125313283208017E-2</v>
      </c>
      <c r="J594" s="5">
        <f>VLOOKUP(A594,'Yellow Card'!$C$1:$E$987,3,0)</f>
        <v>0.38095238095238093</v>
      </c>
      <c r="K594" s="5" t="e">
        <f>VLOOKUP(C594,'Team Clean Sheet'!$C$2:$F$21,4,0)</f>
        <v>#N/A</v>
      </c>
      <c r="L594" s="5" t="e">
        <f>VLOOKUP(C594,'Team Total Goals'!$D$2:$N$21,10,0)</f>
        <v>#N/A</v>
      </c>
      <c r="M594" s="5" t="e">
        <f>VLOOKUP(C594,'Team Total Goals'!$D$2:$N$21,11,0)</f>
        <v>#N/A</v>
      </c>
      <c r="N594" s="5" t="e">
        <f>VLOOKUP(A594,'Goalkeeper Saves'!$D$2:$N$15,10,0)</f>
        <v>#N/A</v>
      </c>
      <c r="O594" s="5" t="e">
        <f>VLOOKUP(A594,'Goalkeeper Saves'!$D$2:$N$15,11,0)</f>
        <v>#N/A</v>
      </c>
      <c r="P594" s="5">
        <f>IF(B594="DEF",IFERROR(VLOOKUP(A594,'Defensive Contribution - DEF'!A592:H1090,8,FALSE),'Defensive Contribution - DEF'!K$2),0)</f>
        <v>0</v>
      </c>
      <c r="Q594" s="5">
        <f>IF(B594="MID",IFERROR(VLOOKUP(A594,'Defensive Contribution - MID'!A$2:I$500,9,FALSE),'Defensive Contribution - MID'!L$2),0)</f>
        <v>0.64857231520701319</v>
      </c>
      <c r="R594" s="22">
        <f t="shared" si="184"/>
        <v>3.5494686222117027</v>
      </c>
      <c r="S594" s="5">
        <f t="shared" si="172"/>
        <v>6.2451600931663673E-2</v>
      </c>
      <c r="T594" s="20">
        <f t="shared" si="173"/>
        <v>3.6743718240750298</v>
      </c>
      <c r="U594" s="3">
        <f>VLOOKUP($C594,'Team Fixtures'!$A$2:$Q$21,2,FALSE)</f>
        <v>0.36350418029807341</v>
      </c>
      <c r="V594" s="3">
        <f>VLOOKUP($C594,'Team Fixtures'!$A$2:$Q$21,4,FALSE)</f>
        <v>0.87939146110891264</v>
      </c>
      <c r="W594" s="3">
        <f>VLOOKUP($C594,'Team Fixtures'!$A$2:$Q$21,5,FALSE)</f>
        <v>-0.51588728081083923</v>
      </c>
      <c r="X594" s="3" t="str">
        <f>VLOOKUP($C594,'Team Fixtures'!$A$2:$Q$21,6,FALSE)</f>
        <v>A</v>
      </c>
      <c r="Y594" s="25">
        <f t="shared" si="174"/>
        <v>1.2159925878600357</v>
      </c>
      <c r="Z594" s="3">
        <f>VLOOKUP($C594,'Team Fixtures'!$A$2:$Q$21,2,FALSE)</f>
        <v>0.36350418029807341</v>
      </c>
      <c r="AA594" s="3">
        <f>VLOOKUP($C594,'Team Fixtures'!$A$2:$Q$21,8,FALSE)</f>
        <v>9.5238095238095233E-2</v>
      </c>
      <c r="AB594" s="3">
        <f>VLOOKUP($C594,'Team Fixtures'!$A$2:$Q$21,9,FALSE)</f>
        <v>0.26826608505997818</v>
      </c>
      <c r="AC594" s="3" t="str">
        <f>VLOOKUP($C594,'Team Fixtures'!$A$2:$Q$21,10,FALSE)</f>
        <v>H</v>
      </c>
      <c r="AD594" s="22">
        <f t="shared" si="185"/>
        <v>4.1340720161277256</v>
      </c>
      <c r="AE594" s="5">
        <f t="shared" si="175"/>
        <v>7.6202641963356368E-2</v>
      </c>
      <c r="AF594" s="20">
        <f t="shared" si="176"/>
        <v>4.2864773000544387</v>
      </c>
      <c r="AG594" s="3">
        <f>VLOOKUP($C594,'Team Fixtures'!$A$2:$Q$21,2,FALSE)</f>
        <v>0.36350418029807341</v>
      </c>
      <c r="AH594" s="3">
        <f>VLOOKUP($C594,'Team Fixtures'!$A$2:$Q$21,12,FALSE)</f>
        <v>6.3492063492063489E-2</v>
      </c>
      <c r="AI594" s="3">
        <f>VLOOKUP($C594,'Team Fixtures'!$A$2:$Q$21,13,FALSE)</f>
        <v>0.30001211680600992</v>
      </c>
      <c r="AJ594" s="3" t="str">
        <f>VLOOKUP($C594,'Team Fixtures'!$A$2:$Q$21,14,FALSE)</f>
        <v>H</v>
      </c>
      <c r="AK594" s="22">
        <f t="shared" si="186"/>
        <v>4.1346510602171831</v>
      </c>
      <c r="AL594" s="5">
        <f t="shared" si="177"/>
        <v>7.6216262238428589E-2</v>
      </c>
      <c r="AM594" s="20">
        <f t="shared" si="178"/>
        <v>4.2870835846940398</v>
      </c>
      <c r="AN594" s="3">
        <f>VLOOKUP($C594,'Team Fixtures'!$A$2:$Q$21,2,FALSE)</f>
        <v>0.36350418029807341</v>
      </c>
      <c r="AO594" s="3">
        <f>VLOOKUP($C594,'Team Fixtures'!$A$2:$Q$21,16,FALSE)</f>
        <v>0.17316017316017315</v>
      </c>
      <c r="AP594" s="3">
        <f>VLOOKUP($C594,'Team Fixtures'!$A$2:$Q$21,17,FALSE)</f>
        <v>0.19034400713790026</v>
      </c>
      <c r="AQ594" s="3" t="str">
        <f>VLOOKUP($C594,'Team Fixtures'!$A$2:$V$21,18,FALSE)</f>
        <v>A</v>
      </c>
      <c r="AR594" s="22">
        <f t="shared" si="187"/>
        <v>3.5623502023836107</v>
      </c>
      <c r="AS594" s="5">
        <f t="shared" si="179"/>
        <v>6.2754601460467296E-2</v>
      </c>
      <c r="AT594" s="20">
        <f t="shared" si="180"/>
        <v>3.687859405304545</v>
      </c>
      <c r="AU594" s="3">
        <f>VLOOKUP($C594,'Team Fixtures'!$A$2:$Q$21,2,FALSE)</f>
        <v>0.36350418029807341</v>
      </c>
      <c r="AV594" s="3">
        <f>VLOOKUP($C594,'Team Fixtures'!$A$2:$V$21,20,FALSE)</f>
        <v>4.5351473922902487E-2</v>
      </c>
      <c r="AW594" s="3">
        <f>VLOOKUP($C594,'Team Fixtures'!$A$2:$V$21,21,FALSE)</f>
        <v>0.3181527063751709</v>
      </c>
      <c r="AX594" s="3" t="str">
        <f>VLOOKUP($C594,'Team Fixtures'!$A$2:$V$21,22,FALSE)</f>
        <v>H</v>
      </c>
      <c r="AY594" s="22">
        <f t="shared" si="188"/>
        <v>4.134981942554016</v>
      </c>
      <c r="AZ594" s="5">
        <f t="shared" si="189"/>
        <v>7.6224045252755571E-2</v>
      </c>
      <c r="BA594" s="20">
        <f t="shared" si="181"/>
        <v>4.2874300330595272</v>
      </c>
      <c r="BB594" s="15">
        <f t="shared" si="182"/>
        <v>14.062130724548442</v>
      </c>
    </row>
    <row r="595" spans="1:54" x14ac:dyDescent="0.25">
      <c r="A595" t="str">
        <f>'Players Full'!CU595</f>
        <v>Lucas Bergvall</v>
      </c>
      <c r="B595" t="str">
        <f>VLOOKUP(_xlfn.CONCAT('Players Full'!AK595,'Players Full'!BV595),'Players Summarised'!$A$1:$T$1000,20,0)</f>
        <v>MID</v>
      </c>
      <c r="C595" t="str">
        <f>VLOOKUP('Players Full'!CF595,Teams!$A$1:$G$21,6,0)</f>
        <v>Spurs</v>
      </c>
      <c r="D595">
        <f>'Players Full'!BD595/10</f>
        <v>5.5</v>
      </c>
      <c r="E595" s="10">
        <f>IFERROR(VLOOKUP($A595,'Starting Lineups'!$A$2:$C$510,3,FALSE),0)</f>
        <v>0</v>
      </c>
      <c r="F595" s="5">
        <f>VLOOKUP(A595,'Score &amp; Assist'!$A$1:$G$2000,6,0)</f>
        <v>0.10582010582010581</v>
      </c>
      <c r="G595" s="5">
        <f t="shared" si="171"/>
        <v>0.01</v>
      </c>
      <c r="H595" s="5">
        <f t="shared" si="183"/>
        <v>0</v>
      </c>
      <c r="I595" s="5">
        <f>VLOOKUP(A595,'Score &amp; Assist'!$A$1:$G$2000,7,0)</f>
        <v>5.6022408963585429E-2</v>
      </c>
      <c r="J595" s="5">
        <f>VLOOKUP(A595,'Yellow Card'!$C$1:$E$987,3,0)</f>
        <v>0.3072196620583717</v>
      </c>
      <c r="K595" s="5" t="e">
        <f>VLOOKUP(C595,'Team Clean Sheet'!$C$2:$F$21,4,0)</f>
        <v>#N/A</v>
      </c>
      <c r="L595" s="5" t="e">
        <f>VLOOKUP(C595,'Team Total Goals'!$D$2:$N$21,10,0)</f>
        <v>#N/A</v>
      </c>
      <c r="M595" s="5" t="e">
        <f>VLOOKUP(C595,'Team Total Goals'!$D$2:$N$21,11,0)</f>
        <v>#N/A</v>
      </c>
      <c r="N595" s="5" t="e">
        <f>VLOOKUP(A595,'Goalkeeper Saves'!$D$2:$N$15,10,0)</f>
        <v>#N/A</v>
      </c>
      <c r="O595" s="5" t="e">
        <f>VLOOKUP(A595,'Goalkeeper Saves'!$D$2:$N$15,11,0)</f>
        <v>#N/A</v>
      </c>
      <c r="P595" s="5">
        <f>IF(B595="DEF",IFERROR(VLOOKUP(A595,'Defensive Contribution - DEF'!A593:H1091,8,FALSE),'Defensive Contribution - DEF'!K$2),0)</f>
        <v>0</v>
      </c>
      <c r="Q595" s="5">
        <f>IF(B595="MID",IFERROR(VLOOKUP(A595,'Defensive Contribution - MID'!A$2:I$500,9,FALSE),'Defensive Contribution - MID'!L$2),0)</f>
        <v>0.56476056716192291</v>
      </c>
      <c r="R595" s="22">
        <f t="shared" si="184"/>
        <v>0</v>
      </c>
      <c r="S595" s="5">
        <f t="shared" si="172"/>
        <v>0</v>
      </c>
      <c r="T595" s="20">
        <f t="shared" si="173"/>
        <v>0</v>
      </c>
      <c r="U595" s="3">
        <f>VLOOKUP($C595,'Team Fixtures'!$A$2:$Q$21,2,FALSE)</f>
        <v>0.36350418029807341</v>
      </c>
      <c r="V595" s="3">
        <f>VLOOKUP($C595,'Team Fixtures'!$A$2:$Q$21,4,FALSE)</f>
        <v>0.87939146110891264</v>
      </c>
      <c r="W595" s="3">
        <f>VLOOKUP($C595,'Team Fixtures'!$A$2:$Q$21,5,FALSE)</f>
        <v>-0.51588728081083923</v>
      </c>
      <c r="X595" s="3" t="str">
        <f>VLOOKUP($C595,'Team Fixtures'!$A$2:$Q$21,6,FALSE)</f>
        <v>A</v>
      </c>
      <c r="Y595" s="25">
        <f t="shared" si="174"/>
        <v>0</v>
      </c>
      <c r="Z595" s="3">
        <f>VLOOKUP($C595,'Team Fixtures'!$A$2:$Q$21,2,FALSE)</f>
        <v>0.36350418029807341</v>
      </c>
      <c r="AA595" s="3">
        <f>VLOOKUP($C595,'Team Fixtures'!$A$2:$Q$21,8,FALSE)</f>
        <v>9.5238095238095233E-2</v>
      </c>
      <c r="AB595" s="3">
        <f>VLOOKUP($C595,'Team Fixtures'!$A$2:$Q$21,9,FALSE)</f>
        <v>0.26826608505997818</v>
      </c>
      <c r="AC595" s="3" t="str">
        <f>VLOOKUP($C595,'Team Fixtures'!$A$2:$Q$21,10,FALSE)</f>
        <v>H</v>
      </c>
      <c r="AD595" s="22">
        <f t="shared" si="185"/>
        <v>0</v>
      </c>
      <c r="AE595" s="5">
        <f t="shared" si="175"/>
        <v>0</v>
      </c>
      <c r="AF595" s="20">
        <f t="shared" si="176"/>
        <v>0</v>
      </c>
      <c r="AG595" s="3">
        <f>VLOOKUP($C595,'Team Fixtures'!$A$2:$Q$21,2,FALSE)</f>
        <v>0.36350418029807341</v>
      </c>
      <c r="AH595" s="3">
        <f>VLOOKUP($C595,'Team Fixtures'!$A$2:$Q$21,12,FALSE)</f>
        <v>6.3492063492063489E-2</v>
      </c>
      <c r="AI595" s="3">
        <f>VLOOKUP($C595,'Team Fixtures'!$A$2:$Q$21,13,FALSE)</f>
        <v>0.30001211680600992</v>
      </c>
      <c r="AJ595" s="3" t="str">
        <f>VLOOKUP($C595,'Team Fixtures'!$A$2:$Q$21,14,FALSE)</f>
        <v>H</v>
      </c>
      <c r="AK595" s="22">
        <f t="shared" si="186"/>
        <v>0</v>
      </c>
      <c r="AL595" s="5">
        <f t="shared" si="177"/>
        <v>0</v>
      </c>
      <c r="AM595" s="20">
        <f t="shared" si="178"/>
        <v>0</v>
      </c>
      <c r="AN595" s="3">
        <f>VLOOKUP($C595,'Team Fixtures'!$A$2:$Q$21,2,FALSE)</f>
        <v>0.36350418029807341</v>
      </c>
      <c r="AO595" s="3">
        <f>VLOOKUP($C595,'Team Fixtures'!$A$2:$Q$21,16,FALSE)</f>
        <v>0.17316017316017315</v>
      </c>
      <c r="AP595" s="3">
        <f>VLOOKUP($C595,'Team Fixtures'!$A$2:$Q$21,17,FALSE)</f>
        <v>0.19034400713790026</v>
      </c>
      <c r="AQ595" s="3" t="str">
        <f>VLOOKUP($C595,'Team Fixtures'!$A$2:$V$21,18,FALSE)</f>
        <v>A</v>
      </c>
      <c r="AR595" s="22">
        <f t="shared" si="187"/>
        <v>0</v>
      </c>
      <c r="AS595" s="5">
        <f t="shared" si="179"/>
        <v>0</v>
      </c>
      <c r="AT595" s="20">
        <f t="shared" si="180"/>
        <v>0</v>
      </c>
      <c r="AU595" s="3">
        <f>VLOOKUP($C595,'Team Fixtures'!$A$2:$Q$21,2,FALSE)</f>
        <v>0.36350418029807341</v>
      </c>
      <c r="AV595" s="3">
        <f>VLOOKUP($C595,'Team Fixtures'!$A$2:$V$21,20,FALSE)</f>
        <v>4.5351473922902487E-2</v>
      </c>
      <c r="AW595" s="3">
        <f>VLOOKUP($C595,'Team Fixtures'!$A$2:$V$21,21,FALSE)</f>
        <v>0.3181527063751709</v>
      </c>
      <c r="AX595" s="3" t="str">
        <f>VLOOKUP($C595,'Team Fixtures'!$A$2:$V$21,22,FALSE)</f>
        <v>H</v>
      </c>
      <c r="AY595" s="22">
        <f t="shared" si="188"/>
        <v>0</v>
      </c>
      <c r="AZ595" s="5">
        <f t="shared" si="189"/>
        <v>0</v>
      </c>
      <c r="BA595" s="20">
        <f t="shared" si="181"/>
        <v>0</v>
      </c>
      <c r="BB595" s="15">
        <f t="shared" si="182"/>
        <v>0</v>
      </c>
    </row>
    <row r="596" spans="1:54" x14ac:dyDescent="0.25">
      <c r="A596" t="str">
        <f>'Players Full'!CU596</f>
        <v>Yves Bissouma</v>
      </c>
      <c r="B596" t="str">
        <f>VLOOKUP(_xlfn.CONCAT('Players Full'!AK596,'Players Full'!BV596),'Players Summarised'!$A$1:$T$1000,20,0)</f>
        <v>MID</v>
      </c>
      <c r="C596" t="str">
        <f>VLOOKUP('Players Full'!CF596,Teams!$A$1:$G$21,6,0)</f>
        <v>Spurs</v>
      </c>
      <c r="D596">
        <f>'Players Full'!BD596/10</f>
        <v>5.5</v>
      </c>
      <c r="E596" s="10">
        <f>IFERROR(VLOOKUP($A596,'Starting Lineups'!$A$2:$C$510,3,FALSE),0)</f>
        <v>0</v>
      </c>
      <c r="F596" s="5">
        <f>VLOOKUP(A596,'Score &amp; Assist'!$A$1:$G$2000,6,0)</f>
        <v>0.10582010582010581</v>
      </c>
      <c r="G596" s="5">
        <f t="shared" si="171"/>
        <v>0.01</v>
      </c>
      <c r="H596" s="5">
        <f t="shared" si="183"/>
        <v>0</v>
      </c>
      <c r="I596" s="5">
        <f>VLOOKUP(A596,'Score &amp; Assist'!$A$1:$G$2000,7,0)</f>
        <v>4.5351473922902487E-2</v>
      </c>
      <c r="J596" s="5">
        <f>VLOOKUP(A596,'Yellow Card'!$C$1:$E$987,3,0)</f>
        <v>0.34632034632034631</v>
      </c>
      <c r="K596" s="5" t="e">
        <f>VLOOKUP(C596,'Team Clean Sheet'!$C$2:$F$21,4,0)</f>
        <v>#N/A</v>
      </c>
      <c r="L596" s="5" t="e">
        <f>VLOOKUP(C596,'Team Total Goals'!$D$2:$N$21,10,0)</f>
        <v>#N/A</v>
      </c>
      <c r="M596" s="5" t="e">
        <f>VLOOKUP(C596,'Team Total Goals'!$D$2:$N$21,11,0)</f>
        <v>#N/A</v>
      </c>
      <c r="N596" s="5" t="e">
        <f>VLOOKUP(A596,'Goalkeeper Saves'!$D$2:$N$15,10,0)</f>
        <v>#N/A</v>
      </c>
      <c r="O596" s="5" t="e">
        <f>VLOOKUP(A596,'Goalkeeper Saves'!$D$2:$N$15,11,0)</f>
        <v>#N/A</v>
      </c>
      <c r="P596" s="5">
        <f>IF(B596="DEF",IFERROR(VLOOKUP(A596,'Defensive Contribution - DEF'!A594:H1092,8,FALSE),'Defensive Contribution - DEF'!K$2),0)</f>
        <v>0</v>
      </c>
      <c r="Q596" s="5">
        <f>IF(B596="MID",IFERROR(VLOOKUP(A596,'Defensive Contribution - MID'!A$2:I$500,9,FALSE),'Defensive Contribution - MID'!L$2),0)</f>
        <v>0.56326119337352909</v>
      </c>
      <c r="R596" s="22">
        <f t="shared" si="184"/>
        <v>0</v>
      </c>
      <c r="S596" s="5">
        <f t="shared" si="172"/>
        <v>0</v>
      </c>
      <c r="T596" s="20">
        <f t="shared" si="173"/>
        <v>0</v>
      </c>
      <c r="U596" s="3">
        <f>VLOOKUP($C596,'Team Fixtures'!$A$2:$Q$21,2,FALSE)</f>
        <v>0.36350418029807341</v>
      </c>
      <c r="V596" s="3">
        <f>VLOOKUP($C596,'Team Fixtures'!$A$2:$Q$21,4,FALSE)</f>
        <v>0.87939146110891264</v>
      </c>
      <c r="W596" s="3">
        <f>VLOOKUP($C596,'Team Fixtures'!$A$2:$Q$21,5,FALSE)</f>
        <v>-0.51588728081083923</v>
      </c>
      <c r="X596" s="3" t="str">
        <f>VLOOKUP($C596,'Team Fixtures'!$A$2:$Q$21,6,FALSE)</f>
        <v>A</v>
      </c>
      <c r="Y596" s="25">
        <f t="shared" si="174"/>
        <v>0</v>
      </c>
      <c r="Z596" s="3">
        <f>VLOOKUP($C596,'Team Fixtures'!$A$2:$Q$21,2,FALSE)</f>
        <v>0.36350418029807341</v>
      </c>
      <c r="AA596" s="3">
        <f>VLOOKUP($C596,'Team Fixtures'!$A$2:$Q$21,8,FALSE)</f>
        <v>9.5238095238095233E-2</v>
      </c>
      <c r="AB596" s="3">
        <f>VLOOKUP($C596,'Team Fixtures'!$A$2:$Q$21,9,FALSE)</f>
        <v>0.26826608505997818</v>
      </c>
      <c r="AC596" s="3" t="str">
        <f>VLOOKUP($C596,'Team Fixtures'!$A$2:$Q$21,10,FALSE)</f>
        <v>H</v>
      </c>
      <c r="AD596" s="22">
        <f t="shared" si="185"/>
        <v>0</v>
      </c>
      <c r="AE596" s="5">
        <f t="shared" si="175"/>
        <v>0</v>
      </c>
      <c r="AF596" s="20">
        <f t="shared" si="176"/>
        <v>0</v>
      </c>
      <c r="AG596" s="3">
        <f>VLOOKUP($C596,'Team Fixtures'!$A$2:$Q$21,2,FALSE)</f>
        <v>0.36350418029807341</v>
      </c>
      <c r="AH596" s="3">
        <f>VLOOKUP($C596,'Team Fixtures'!$A$2:$Q$21,12,FALSE)</f>
        <v>6.3492063492063489E-2</v>
      </c>
      <c r="AI596" s="3">
        <f>VLOOKUP($C596,'Team Fixtures'!$A$2:$Q$21,13,FALSE)</f>
        <v>0.30001211680600992</v>
      </c>
      <c r="AJ596" s="3" t="str">
        <f>VLOOKUP($C596,'Team Fixtures'!$A$2:$Q$21,14,FALSE)</f>
        <v>H</v>
      </c>
      <c r="AK596" s="22">
        <f t="shared" si="186"/>
        <v>0</v>
      </c>
      <c r="AL596" s="5">
        <f t="shared" si="177"/>
        <v>0</v>
      </c>
      <c r="AM596" s="20">
        <f t="shared" si="178"/>
        <v>0</v>
      </c>
      <c r="AN596" s="3">
        <f>VLOOKUP($C596,'Team Fixtures'!$A$2:$Q$21,2,FALSE)</f>
        <v>0.36350418029807341</v>
      </c>
      <c r="AO596" s="3">
        <f>VLOOKUP($C596,'Team Fixtures'!$A$2:$Q$21,16,FALSE)</f>
        <v>0.17316017316017315</v>
      </c>
      <c r="AP596" s="3">
        <f>VLOOKUP($C596,'Team Fixtures'!$A$2:$Q$21,17,FALSE)</f>
        <v>0.19034400713790026</v>
      </c>
      <c r="AQ596" s="3" t="str">
        <f>VLOOKUP($C596,'Team Fixtures'!$A$2:$V$21,18,FALSE)</f>
        <v>A</v>
      </c>
      <c r="AR596" s="22">
        <f t="shared" si="187"/>
        <v>0</v>
      </c>
      <c r="AS596" s="5">
        <f t="shared" si="179"/>
        <v>0</v>
      </c>
      <c r="AT596" s="20">
        <f t="shared" si="180"/>
        <v>0</v>
      </c>
      <c r="AU596" s="3">
        <f>VLOOKUP($C596,'Team Fixtures'!$A$2:$Q$21,2,FALSE)</f>
        <v>0.36350418029807341</v>
      </c>
      <c r="AV596" s="3">
        <f>VLOOKUP($C596,'Team Fixtures'!$A$2:$V$21,20,FALSE)</f>
        <v>4.5351473922902487E-2</v>
      </c>
      <c r="AW596" s="3">
        <f>VLOOKUP($C596,'Team Fixtures'!$A$2:$V$21,21,FALSE)</f>
        <v>0.3181527063751709</v>
      </c>
      <c r="AX596" s="3" t="str">
        <f>VLOOKUP($C596,'Team Fixtures'!$A$2:$V$21,22,FALSE)</f>
        <v>H</v>
      </c>
      <c r="AY596" s="22">
        <f t="shared" si="188"/>
        <v>0</v>
      </c>
      <c r="AZ596" s="5">
        <f t="shared" si="189"/>
        <v>0</v>
      </c>
      <c r="BA596" s="20">
        <f t="shared" si="181"/>
        <v>0</v>
      </c>
      <c r="BB596" s="15">
        <f t="shared" si="182"/>
        <v>0</v>
      </c>
    </row>
    <row r="597" spans="1:54" x14ac:dyDescent="0.25">
      <c r="A597" t="str">
        <f>'Players Full'!CU597</f>
        <v>Wilson Odobert</v>
      </c>
      <c r="B597" t="str">
        <f>VLOOKUP(_xlfn.CONCAT('Players Full'!AK597,'Players Full'!BV597),'Players Summarised'!$A$1:$T$1000,20,0)</f>
        <v>MID</v>
      </c>
      <c r="C597" t="str">
        <f>VLOOKUP('Players Full'!CF597,Teams!$A$1:$G$21,6,0)</f>
        <v>Spurs</v>
      </c>
      <c r="D597">
        <f>'Players Full'!BD597/10</f>
        <v>5.5</v>
      </c>
      <c r="E597" s="10">
        <f>IFERROR(VLOOKUP($A597,'Starting Lineups'!$A$2:$C$510,3,FALSE),0)</f>
        <v>0.5</v>
      </c>
      <c r="F597" s="5">
        <f>VLOOKUP(A597,'Score &amp; Assist'!$A$1:$G$2000,6,0)</f>
        <v>0.17316017316017315</v>
      </c>
      <c r="G597" s="5">
        <f t="shared" si="171"/>
        <v>0.01</v>
      </c>
      <c r="H597" s="5">
        <f t="shared" si="183"/>
        <v>0</v>
      </c>
      <c r="I597" s="5">
        <f>VLOOKUP(A597,'Score &amp; Assist'!$A$1:$G$2000,7,0)</f>
        <v>0.10582010582010581</v>
      </c>
      <c r="J597" s="5">
        <f>VLOOKUP(A597,'Yellow Card'!$C$1:$E$987,3,0)</f>
        <v>0.25396825396825395</v>
      </c>
      <c r="K597" s="5" t="e">
        <f>VLOOKUP(C597,'Team Clean Sheet'!$C$2:$F$21,4,0)</f>
        <v>#N/A</v>
      </c>
      <c r="L597" s="5" t="e">
        <f>VLOOKUP(C597,'Team Total Goals'!$D$2:$N$21,10,0)</f>
        <v>#N/A</v>
      </c>
      <c r="M597" s="5" t="e">
        <f>VLOOKUP(C597,'Team Total Goals'!$D$2:$N$21,11,0)</f>
        <v>#N/A</v>
      </c>
      <c r="N597" s="5" t="e">
        <f>VLOOKUP(A597,'Goalkeeper Saves'!$D$2:$N$15,10,0)</f>
        <v>#N/A</v>
      </c>
      <c r="O597" s="5" t="e">
        <f>VLOOKUP(A597,'Goalkeeper Saves'!$D$2:$N$15,11,0)</f>
        <v>#N/A</v>
      </c>
      <c r="P597" s="5">
        <f>IF(B597="DEF",IFERROR(VLOOKUP(A597,'Defensive Contribution - DEF'!A595:H1093,8,FALSE),'Defensive Contribution - DEF'!K$2),0)</f>
        <v>0</v>
      </c>
      <c r="Q597" s="5">
        <f>IF(B597="MID",IFERROR(VLOOKUP(A597,'Defensive Contribution - MID'!A$2:I$500,9,FALSE),'Defensive Contribution - MID'!L$2),0)</f>
        <v>0.3857500506789166</v>
      </c>
      <c r="R597" s="22">
        <f t="shared" si="184"/>
        <v>1.8753965153253811</v>
      </c>
      <c r="S597" s="5">
        <f t="shared" si="172"/>
        <v>2.3074076833483618E-2</v>
      </c>
      <c r="T597" s="20">
        <f t="shared" si="173"/>
        <v>1.9215446689923483</v>
      </c>
      <c r="U597" s="3">
        <f>VLOOKUP($C597,'Team Fixtures'!$A$2:$Q$21,2,FALSE)</f>
        <v>0.36350418029807341</v>
      </c>
      <c r="V597" s="3">
        <f>VLOOKUP($C597,'Team Fixtures'!$A$2:$Q$21,4,FALSE)</f>
        <v>0.87939146110891264</v>
      </c>
      <c r="W597" s="3">
        <f>VLOOKUP($C597,'Team Fixtures'!$A$2:$Q$21,5,FALSE)</f>
        <v>-0.51588728081083923</v>
      </c>
      <c r="X597" s="3" t="str">
        <f>VLOOKUP($C597,'Team Fixtures'!$A$2:$Q$21,6,FALSE)</f>
        <v>A</v>
      </c>
      <c r="Y597" s="25">
        <f t="shared" si="174"/>
        <v>0.64248159503752</v>
      </c>
      <c r="Z597" s="3">
        <f>VLOOKUP($C597,'Team Fixtures'!$A$2:$Q$21,2,FALSE)</f>
        <v>0.36350418029807341</v>
      </c>
      <c r="AA597" s="3">
        <f>VLOOKUP($C597,'Team Fixtures'!$A$2:$Q$21,8,FALSE)</f>
        <v>9.5238095238095233E-2</v>
      </c>
      <c r="AB597" s="3">
        <f>VLOOKUP($C597,'Team Fixtures'!$A$2:$Q$21,9,FALSE)</f>
        <v>0.26826608505997818</v>
      </c>
      <c r="AC597" s="3" t="str">
        <f>VLOOKUP($C597,'Team Fixtures'!$A$2:$Q$21,10,FALSE)</f>
        <v>H</v>
      </c>
      <c r="AD597" s="22">
        <f t="shared" si="185"/>
        <v>2.1842774449768592</v>
      </c>
      <c r="AE597" s="5">
        <f t="shared" si="175"/>
        <v>3.0339574060745684E-2</v>
      </c>
      <c r="AF597" s="20">
        <f t="shared" si="176"/>
        <v>2.2449565930983506</v>
      </c>
      <c r="AG597" s="3">
        <f>VLOOKUP($C597,'Team Fixtures'!$A$2:$Q$21,2,FALSE)</f>
        <v>0.36350418029807341</v>
      </c>
      <c r="AH597" s="3">
        <f>VLOOKUP($C597,'Team Fixtures'!$A$2:$Q$21,12,FALSE)</f>
        <v>6.3492063492063489E-2</v>
      </c>
      <c r="AI597" s="3">
        <f>VLOOKUP($C597,'Team Fixtures'!$A$2:$Q$21,13,FALSE)</f>
        <v>0.30001211680600992</v>
      </c>
      <c r="AJ597" s="3" t="str">
        <f>VLOOKUP($C597,'Team Fixtures'!$A$2:$Q$21,14,FALSE)</f>
        <v>H</v>
      </c>
      <c r="AK597" s="22">
        <f t="shared" si="186"/>
        <v>2.1845833885935435</v>
      </c>
      <c r="AL597" s="5">
        <f t="shared" si="177"/>
        <v>3.0346770466497332E-2</v>
      </c>
      <c r="AM597" s="20">
        <f t="shared" si="178"/>
        <v>2.245276929526538</v>
      </c>
      <c r="AN597" s="3">
        <f>VLOOKUP($C597,'Team Fixtures'!$A$2:$Q$21,2,FALSE)</f>
        <v>0.36350418029807341</v>
      </c>
      <c r="AO597" s="3">
        <f>VLOOKUP($C597,'Team Fixtures'!$A$2:$Q$21,16,FALSE)</f>
        <v>0.17316017316017315</v>
      </c>
      <c r="AP597" s="3">
        <f>VLOOKUP($C597,'Team Fixtures'!$A$2:$Q$21,17,FALSE)</f>
        <v>0.19034400713790026</v>
      </c>
      <c r="AQ597" s="3" t="str">
        <f>VLOOKUP($C597,'Team Fixtures'!$A$2:$V$21,18,FALSE)</f>
        <v>A</v>
      </c>
      <c r="AR597" s="22">
        <f t="shared" si="187"/>
        <v>1.8822026243905818</v>
      </c>
      <c r="AS597" s="5">
        <f t="shared" si="179"/>
        <v>2.3234170130915267E-2</v>
      </c>
      <c r="AT597" s="20">
        <f t="shared" si="180"/>
        <v>1.9286709646524123</v>
      </c>
      <c r="AU597" s="3">
        <f>VLOOKUP($C597,'Team Fixtures'!$A$2:$Q$21,2,FALSE)</f>
        <v>0.36350418029807341</v>
      </c>
      <c r="AV597" s="3">
        <f>VLOOKUP($C597,'Team Fixtures'!$A$2:$V$21,20,FALSE)</f>
        <v>4.5351473922902487E-2</v>
      </c>
      <c r="AW597" s="3">
        <f>VLOOKUP($C597,'Team Fixtures'!$A$2:$V$21,21,FALSE)</f>
        <v>0.3181527063751709</v>
      </c>
      <c r="AX597" s="3" t="str">
        <f>VLOOKUP($C597,'Team Fixtures'!$A$2:$V$21,22,FALSE)</f>
        <v>H</v>
      </c>
      <c r="AY597" s="22">
        <f t="shared" si="188"/>
        <v>2.1847582135173633</v>
      </c>
      <c r="AZ597" s="5">
        <f t="shared" si="189"/>
        <v>3.0350882698355421E-2</v>
      </c>
      <c r="BA597" s="20">
        <f t="shared" si="181"/>
        <v>2.2454599789140741</v>
      </c>
      <c r="BB597" s="15">
        <f t="shared" si="182"/>
        <v>7.3604046459189796</v>
      </c>
    </row>
    <row r="598" spans="1:54" x14ac:dyDescent="0.25">
      <c r="A598" t="str">
        <f>'Players Full'!CU598</f>
        <v>Manor Solomon</v>
      </c>
      <c r="B598" t="str">
        <f>VLOOKUP(_xlfn.CONCAT('Players Full'!AK598,'Players Full'!BV598),'Players Summarised'!$A$1:$T$1000,20,0)</f>
        <v>MID</v>
      </c>
      <c r="C598" t="str">
        <f>VLOOKUP('Players Full'!CF598,Teams!$A$1:$G$21,6,0)</f>
        <v>Spurs</v>
      </c>
      <c r="D598">
        <f>'Players Full'!BD598/10</f>
        <v>5.5</v>
      </c>
      <c r="E598" s="10">
        <f>IFERROR(VLOOKUP($A598,'Starting Lineups'!$A$2:$C$510,3,FALSE),0)</f>
        <v>0</v>
      </c>
      <c r="F598" s="5" t="e">
        <f>VLOOKUP(A598,'Score &amp; Assist'!$A$1:$G$2000,6,0)</f>
        <v>#N/A</v>
      </c>
      <c r="G598" s="5" t="e">
        <f t="shared" si="171"/>
        <v>#N/A</v>
      </c>
      <c r="H598" s="5" t="e">
        <f t="shared" si="183"/>
        <v>#N/A</v>
      </c>
      <c r="I598" s="5" t="e">
        <f>VLOOKUP(A598,'Score &amp; Assist'!$A$1:$G$2000,7,0)</f>
        <v>#N/A</v>
      </c>
      <c r="J598" s="5" t="e">
        <f>VLOOKUP(A598,'Yellow Card'!$C$1:$E$987,3,0)</f>
        <v>#N/A</v>
      </c>
      <c r="K598" s="5" t="e">
        <f>VLOOKUP(C598,'Team Clean Sheet'!$C$2:$F$21,4,0)</f>
        <v>#N/A</v>
      </c>
      <c r="L598" s="5" t="e">
        <f>VLOOKUP(C598,'Team Total Goals'!$D$2:$N$21,10,0)</f>
        <v>#N/A</v>
      </c>
      <c r="M598" s="5" t="e">
        <f>VLOOKUP(C598,'Team Total Goals'!$D$2:$N$21,11,0)</f>
        <v>#N/A</v>
      </c>
      <c r="N598" s="5" t="e">
        <f>VLOOKUP(A598,'Goalkeeper Saves'!$D$2:$N$15,10,0)</f>
        <v>#N/A</v>
      </c>
      <c r="O598" s="5" t="e">
        <f>VLOOKUP(A598,'Goalkeeper Saves'!$D$2:$N$15,11,0)</f>
        <v>#N/A</v>
      </c>
      <c r="P598" s="5">
        <f>IF(B598="DEF",IFERROR(VLOOKUP(A598,'Defensive Contribution - DEF'!A596:H1094,8,FALSE),'Defensive Contribution - DEF'!K$2),0)</f>
        <v>0</v>
      </c>
      <c r="Q598" s="5">
        <f>IF(B598="MID",IFERROR(VLOOKUP(A598,'Defensive Contribution - MID'!A$2:I$500,9,FALSE),'Defensive Contribution - MID'!L$2),0)</f>
        <v>0.3857500506789166</v>
      </c>
      <c r="R598" s="22">
        <f t="shared" si="184"/>
        <v>0</v>
      </c>
      <c r="S598" s="5">
        <f t="shared" si="172"/>
        <v>0</v>
      </c>
      <c r="T598" s="20">
        <f t="shared" si="173"/>
        <v>0</v>
      </c>
      <c r="U598" s="3">
        <f>VLOOKUP($C598,'Team Fixtures'!$A$2:$Q$21,2,FALSE)</f>
        <v>0.36350418029807341</v>
      </c>
      <c r="V598" s="3">
        <f>VLOOKUP($C598,'Team Fixtures'!$A$2:$Q$21,4,FALSE)</f>
        <v>0.87939146110891264</v>
      </c>
      <c r="W598" s="3">
        <f>VLOOKUP($C598,'Team Fixtures'!$A$2:$Q$21,5,FALSE)</f>
        <v>-0.51588728081083923</v>
      </c>
      <c r="X598" s="3" t="str">
        <f>VLOOKUP($C598,'Team Fixtures'!$A$2:$Q$21,6,FALSE)</f>
        <v>A</v>
      </c>
      <c r="Y598" s="25">
        <f t="shared" si="174"/>
        <v>0</v>
      </c>
      <c r="Z598" s="3">
        <f>VLOOKUP($C598,'Team Fixtures'!$A$2:$Q$21,2,FALSE)</f>
        <v>0.36350418029807341</v>
      </c>
      <c r="AA598" s="3">
        <f>VLOOKUP($C598,'Team Fixtures'!$A$2:$Q$21,8,FALSE)</f>
        <v>9.5238095238095233E-2</v>
      </c>
      <c r="AB598" s="3">
        <f>VLOOKUP($C598,'Team Fixtures'!$A$2:$Q$21,9,FALSE)</f>
        <v>0.26826608505997818</v>
      </c>
      <c r="AC598" s="3" t="str">
        <f>VLOOKUP($C598,'Team Fixtures'!$A$2:$Q$21,10,FALSE)</f>
        <v>H</v>
      </c>
      <c r="AD598" s="22">
        <f t="shared" si="185"/>
        <v>0</v>
      </c>
      <c r="AE598" s="5">
        <f t="shared" si="175"/>
        <v>0</v>
      </c>
      <c r="AF598" s="20">
        <f t="shared" si="176"/>
        <v>0</v>
      </c>
      <c r="AG598" s="3">
        <f>VLOOKUP($C598,'Team Fixtures'!$A$2:$Q$21,2,FALSE)</f>
        <v>0.36350418029807341</v>
      </c>
      <c r="AH598" s="3">
        <f>VLOOKUP($C598,'Team Fixtures'!$A$2:$Q$21,12,FALSE)</f>
        <v>6.3492063492063489E-2</v>
      </c>
      <c r="AI598" s="3">
        <f>VLOOKUP($C598,'Team Fixtures'!$A$2:$Q$21,13,FALSE)</f>
        <v>0.30001211680600992</v>
      </c>
      <c r="AJ598" s="3" t="str">
        <f>VLOOKUP($C598,'Team Fixtures'!$A$2:$Q$21,14,FALSE)</f>
        <v>H</v>
      </c>
      <c r="AK598" s="22">
        <f t="shared" si="186"/>
        <v>0</v>
      </c>
      <c r="AL598" s="5">
        <f t="shared" si="177"/>
        <v>0</v>
      </c>
      <c r="AM598" s="20">
        <f t="shared" si="178"/>
        <v>0</v>
      </c>
      <c r="AN598" s="3">
        <f>VLOOKUP($C598,'Team Fixtures'!$A$2:$Q$21,2,FALSE)</f>
        <v>0.36350418029807341</v>
      </c>
      <c r="AO598" s="3">
        <f>VLOOKUP($C598,'Team Fixtures'!$A$2:$Q$21,16,FALSE)</f>
        <v>0.17316017316017315</v>
      </c>
      <c r="AP598" s="3">
        <f>VLOOKUP($C598,'Team Fixtures'!$A$2:$Q$21,17,FALSE)</f>
        <v>0.19034400713790026</v>
      </c>
      <c r="AQ598" s="3" t="str">
        <f>VLOOKUP($C598,'Team Fixtures'!$A$2:$V$21,18,FALSE)</f>
        <v>A</v>
      </c>
      <c r="AR598" s="22">
        <f t="shared" si="187"/>
        <v>0</v>
      </c>
      <c r="AS598" s="5">
        <f t="shared" si="179"/>
        <v>0</v>
      </c>
      <c r="AT598" s="20">
        <f t="shared" si="180"/>
        <v>0</v>
      </c>
      <c r="AU598" s="3">
        <f>VLOOKUP($C598,'Team Fixtures'!$A$2:$Q$21,2,FALSE)</f>
        <v>0.36350418029807341</v>
      </c>
      <c r="AV598" s="3">
        <f>VLOOKUP($C598,'Team Fixtures'!$A$2:$V$21,20,FALSE)</f>
        <v>4.5351473922902487E-2</v>
      </c>
      <c r="AW598" s="3">
        <f>VLOOKUP($C598,'Team Fixtures'!$A$2:$V$21,21,FALSE)</f>
        <v>0.3181527063751709</v>
      </c>
      <c r="AX598" s="3" t="str">
        <f>VLOOKUP($C598,'Team Fixtures'!$A$2:$V$21,22,FALSE)</f>
        <v>H</v>
      </c>
      <c r="AY598" s="22">
        <f t="shared" si="188"/>
        <v>0</v>
      </c>
      <c r="AZ598" s="5">
        <f t="shared" si="189"/>
        <v>0</v>
      </c>
      <c r="BA598" s="20">
        <f t="shared" si="181"/>
        <v>0</v>
      </c>
      <c r="BB598" s="15">
        <f t="shared" si="182"/>
        <v>0</v>
      </c>
    </row>
    <row r="599" spans="1:54" x14ac:dyDescent="0.25">
      <c r="A599" t="str">
        <f>'Players Full'!CU599</f>
        <v>Bryan Gil Salvatierra</v>
      </c>
      <c r="B599" t="str">
        <f>VLOOKUP(_xlfn.CONCAT('Players Full'!AK599,'Players Full'!BV599),'Players Summarised'!$A$1:$T$1000,20,0)</f>
        <v>MID</v>
      </c>
      <c r="C599" t="str">
        <f>VLOOKUP('Players Full'!CF599,Teams!$A$1:$G$21,6,0)</f>
        <v>Spurs</v>
      </c>
      <c r="D599">
        <f>'Players Full'!BD599/10</f>
        <v>5</v>
      </c>
      <c r="E599" s="10">
        <f>IFERROR(VLOOKUP($A599,'Starting Lineups'!$A$2:$C$510,3,FALSE),0)</f>
        <v>0</v>
      </c>
      <c r="F599" s="5" t="e">
        <f>VLOOKUP(A599,'Score &amp; Assist'!$A$1:$G$2000,6,0)</f>
        <v>#N/A</v>
      </c>
      <c r="G599" s="5" t="e">
        <f t="shared" si="171"/>
        <v>#N/A</v>
      </c>
      <c r="H599" s="5" t="e">
        <f t="shared" si="183"/>
        <v>#N/A</v>
      </c>
      <c r="I599" s="5" t="e">
        <f>VLOOKUP(A599,'Score &amp; Assist'!$A$1:$G$2000,7,0)</f>
        <v>#N/A</v>
      </c>
      <c r="J599" s="5" t="e">
        <f>VLOOKUP(A599,'Yellow Card'!$C$1:$E$987,3,0)</f>
        <v>#N/A</v>
      </c>
      <c r="K599" s="5" t="e">
        <f>VLOOKUP(C599,'Team Clean Sheet'!$C$2:$F$21,4,0)</f>
        <v>#N/A</v>
      </c>
      <c r="L599" s="5" t="e">
        <f>VLOOKUP(C599,'Team Total Goals'!$D$2:$N$21,10,0)</f>
        <v>#N/A</v>
      </c>
      <c r="M599" s="5" t="e">
        <f>VLOOKUP(C599,'Team Total Goals'!$D$2:$N$21,11,0)</f>
        <v>#N/A</v>
      </c>
      <c r="N599" s="5" t="e">
        <f>VLOOKUP(A599,'Goalkeeper Saves'!$D$2:$N$15,10,0)</f>
        <v>#N/A</v>
      </c>
      <c r="O599" s="5" t="e">
        <f>VLOOKUP(A599,'Goalkeeper Saves'!$D$2:$N$15,11,0)</f>
        <v>#N/A</v>
      </c>
      <c r="P599" s="5">
        <f>IF(B599="DEF",IFERROR(VLOOKUP(A599,'Defensive Contribution - DEF'!A597:H1095,8,FALSE),'Defensive Contribution - DEF'!K$2),0)</f>
        <v>0</v>
      </c>
      <c r="Q599" s="5">
        <f>IF(B599="MID",IFERROR(VLOOKUP(A599,'Defensive Contribution - MID'!A$2:I$500,9,FALSE),'Defensive Contribution - MID'!L$2),0)</f>
        <v>0.3857500506789166</v>
      </c>
      <c r="R599" s="22">
        <f t="shared" si="184"/>
        <v>0</v>
      </c>
      <c r="S599" s="5">
        <f t="shared" si="172"/>
        <v>0</v>
      </c>
      <c r="T599" s="20">
        <f t="shared" si="173"/>
        <v>0</v>
      </c>
      <c r="U599" s="3">
        <f>VLOOKUP($C599,'Team Fixtures'!$A$2:$Q$21,2,FALSE)</f>
        <v>0.36350418029807341</v>
      </c>
      <c r="V599" s="3">
        <f>VLOOKUP($C599,'Team Fixtures'!$A$2:$Q$21,4,FALSE)</f>
        <v>0.87939146110891264</v>
      </c>
      <c r="W599" s="3">
        <f>VLOOKUP($C599,'Team Fixtures'!$A$2:$Q$21,5,FALSE)</f>
        <v>-0.51588728081083923</v>
      </c>
      <c r="X599" s="3" t="str">
        <f>VLOOKUP($C599,'Team Fixtures'!$A$2:$Q$21,6,FALSE)</f>
        <v>A</v>
      </c>
      <c r="Y599" s="25">
        <f t="shared" si="174"/>
        <v>0</v>
      </c>
      <c r="Z599" s="3">
        <f>VLOOKUP($C599,'Team Fixtures'!$A$2:$Q$21,2,FALSE)</f>
        <v>0.36350418029807341</v>
      </c>
      <c r="AA599" s="3">
        <f>VLOOKUP($C599,'Team Fixtures'!$A$2:$Q$21,8,FALSE)</f>
        <v>9.5238095238095233E-2</v>
      </c>
      <c r="AB599" s="3">
        <f>VLOOKUP($C599,'Team Fixtures'!$A$2:$Q$21,9,FALSE)</f>
        <v>0.26826608505997818</v>
      </c>
      <c r="AC599" s="3" t="str">
        <f>VLOOKUP($C599,'Team Fixtures'!$A$2:$Q$21,10,FALSE)</f>
        <v>H</v>
      </c>
      <c r="AD599" s="22">
        <f t="shared" si="185"/>
        <v>0</v>
      </c>
      <c r="AE599" s="5">
        <f t="shared" si="175"/>
        <v>0</v>
      </c>
      <c r="AF599" s="20">
        <f t="shared" si="176"/>
        <v>0</v>
      </c>
      <c r="AG599" s="3">
        <f>VLOOKUP($C599,'Team Fixtures'!$A$2:$Q$21,2,FALSE)</f>
        <v>0.36350418029807341</v>
      </c>
      <c r="AH599" s="3">
        <f>VLOOKUP($C599,'Team Fixtures'!$A$2:$Q$21,12,FALSE)</f>
        <v>6.3492063492063489E-2</v>
      </c>
      <c r="AI599" s="3">
        <f>VLOOKUP($C599,'Team Fixtures'!$A$2:$Q$21,13,FALSE)</f>
        <v>0.30001211680600992</v>
      </c>
      <c r="AJ599" s="3" t="str">
        <f>VLOOKUP($C599,'Team Fixtures'!$A$2:$Q$21,14,FALSE)</f>
        <v>H</v>
      </c>
      <c r="AK599" s="22">
        <f t="shared" si="186"/>
        <v>0</v>
      </c>
      <c r="AL599" s="5">
        <f t="shared" si="177"/>
        <v>0</v>
      </c>
      <c r="AM599" s="20">
        <f t="shared" si="178"/>
        <v>0</v>
      </c>
      <c r="AN599" s="3">
        <f>VLOOKUP($C599,'Team Fixtures'!$A$2:$Q$21,2,FALSE)</f>
        <v>0.36350418029807341</v>
      </c>
      <c r="AO599" s="3">
        <f>VLOOKUP($C599,'Team Fixtures'!$A$2:$Q$21,16,FALSE)</f>
        <v>0.17316017316017315</v>
      </c>
      <c r="AP599" s="3">
        <f>VLOOKUP($C599,'Team Fixtures'!$A$2:$Q$21,17,FALSE)</f>
        <v>0.19034400713790026</v>
      </c>
      <c r="AQ599" s="3" t="str">
        <f>VLOOKUP($C599,'Team Fixtures'!$A$2:$V$21,18,FALSE)</f>
        <v>A</v>
      </c>
      <c r="AR599" s="22">
        <f t="shared" si="187"/>
        <v>0</v>
      </c>
      <c r="AS599" s="5">
        <f t="shared" si="179"/>
        <v>0</v>
      </c>
      <c r="AT599" s="20">
        <f t="shared" si="180"/>
        <v>0</v>
      </c>
      <c r="AU599" s="3">
        <f>VLOOKUP($C599,'Team Fixtures'!$A$2:$Q$21,2,FALSE)</f>
        <v>0.36350418029807341</v>
      </c>
      <c r="AV599" s="3">
        <f>VLOOKUP($C599,'Team Fixtures'!$A$2:$V$21,20,FALSE)</f>
        <v>4.5351473922902487E-2</v>
      </c>
      <c r="AW599" s="3">
        <f>VLOOKUP($C599,'Team Fixtures'!$A$2:$V$21,21,FALSE)</f>
        <v>0.3181527063751709</v>
      </c>
      <c r="AX599" s="3" t="str">
        <f>VLOOKUP($C599,'Team Fixtures'!$A$2:$V$21,22,FALSE)</f>
        <v>H</v>
      </c>
      <c r="AY599" s="22">
        <f t="shared" si="188"/>
        <v>0</v>
      </c>
      <c r="AZ599" s="5">
        <f t="shared" si="189"/>
        <v>0</v>
      </c>
      <c r="BA599" s="20">
        <f t="shared" si="181"/>
        <v>0</v>
      </c>
      <c r="BB599" s="15">
        <f t="shared" si="182"/>
        <v>0</v>
      </c>
    </row>
    <row r="600" spans="1:54" x14ac:dyDescent="0.25">
      <c r="A600" t="str">
        <f>'Players Full'!CU600</f>
        <v>Archie Gray</v>
      </c>
      <c r="B600" t="str">
        <f>VLOOKUP(_xlfn.CONCAT('Players Full'!AK600,'Players Full'!BV600),'Players Summarised'!$A$1:$T$1000,20,0)</f>
        <v>MID</v>
      </c>
      <c r="C600" t="str">
        <f>VLOOKUP('Players Full'!CF600,Teams!$A$1:$G$21,6,0)</f>
        <v>Spurs</v>
      </c>
      <c r="D600">
        <f>'Players Full'!BD600/10</f>
        <v>5</v>
      </c>
      <c r="E600" s="10">
        <f>IFERROR(VLOOKUP($A600,'Starting Lineups'!$A$2:$C$510,3,FALSE),0)</f>
        <v>0</v>
      </c>
      <c r="F600" s="5">
        <f>VLOOKUP(A600,'Score &amp; Assist'!$A$1:$G$2000,6,0)</f>
        <v>7.3260073260073263E-2</v>
      </c>
      <c r="G600" s="5">
        <f t="shared" si="171"/>
        <v>0.01</v>
      </c>
      <c r="H600" s="5">
        <f t="shared" si="183"/>
        <v>0</v>
      </c>
      <c r="I600" s="5">
        <f>VLOOKUP(A600,'Score &amp; Assist'!$A$1:$G$2000,7,0)</f>
        <v>6.3492063492063489E-2</v>
      </c>
      <c r="J600" s="5">
        <f>VLOOKUP(A600,'Yellow Card'!$C$1:$E$987,3,0)</f>
        <v>0.25396825396825395</v>
      </c>
      <c r="K600" s="5" t="e">
        <f>VLOOKUP(C600,'Team Clean Sheet'!$C$2:$F$21,4,0)</f>
        <v>#N/A</v>
      </c>
      <c r="L600" s="5" t="e">
        <f>VLOOKUP(C600,'Team Total Goals'!$D$2:$N$21,10,0)</f>
        <v>#N/A</v>
      </c>
      <c r="M600" s="5" t="e">
        <f>VLOOKUP(C600,'Team Total Goals'!$D$2:$N$21,11,0)</f>
        <v>#N/A</v>
      </c>
      <c r="N600" s="5" t="e">
        <f>VLOOKUP(A600,'Goalkeeper Saves'!$D$2:$N$15,10,0)</f>
        <v>#N/A</v>
      </c>
      <c r="O600" s="5" t="e">
        <f>VLOOKUP(A600,'Goalkeeper Saves'!$D$2:$N$15,11,0)</f>
        <v>#N/A</v>
      </c>
      <c r="P600" s="5">
        <f>IF(B600="DEF",IFERROR(VLOOKUP(A600,'Defensive Contribution - DEF'!A598:H1096,8,FALSE),'Defensive Contribution - DEF'!K$2),0)</f>
        <v>0</v>
      </c>
      <c r="Q600" s="5">
        <f>IF(B600="MID",IFERROR(VLOOKUP(A600,'Defensive Contribution - MID'!A$2:I$500,9,FALSE),'Defensive Contribution - MID'!L$2),0)</f>
        <v>0.3857500506789166</v>
      </c>
      <c r="R600" s="22">
        <f t="shared" si="184"/>
        <v>0</v>
      </c>
      <c r="S600" s="5">
        <f t="shared" si="172"/>
        <v>0</v>
      </c>
      <c r="T600" s="20">
        <f t="shared" si="173"/>
        <v>0</v>
      </c>
      <c r="U600" s="3">
        <f>VLOOKUP($C600,'Team Fixtures'!$A$2:$Q$21,2,FALSE)</f>
        <v>0.36350418029807341</v>
      </c>
      <c r="V600" s="3">
        <f>VLOOKUP($C600,'Team Fixtures'!$A$2:$Q$21,4,FALSE)</f>
        <v>0.87939146110891264</v>
      </c>
      <c r="W600" s="3">
        <f>VLOOKUP($C600,'Team Fixtures'!$A$2:$Q$21,5,FALSE)</f>
        <v>-0.51588728081083923</v>
      </c>
      <c r="X600" s="3" t="str">
        <f>VLOOKUP($C600,'Team Fixtures'!$A$2:$Q$21,6,FALSE)</f>
        <v>A</v>
      </c>
      <c r="Y600" s="25">
        <f t="shared" si="174"/>
        <v>0</v>
      </c>
      <c r="Z600" s="3">
        <f>VLOOKUP($C600,'Team Fixtures'!$A$2:$Q$21,2,FALSE)</f>
        <v>0.36350418029807341</v>
      </c>
      <c r="AA600" s="3">
        <f>VLOOKUP($C600,'Team Fixtures'!$A$2:$Q$21,8,FALSE)</f>
        <v>9.5238095238095233E-2</v>
      </c>
      <c r="AB600" s="3">
        <f>VLOOKUP($C600,'Team Fixtures'!$A$2:$Q$21,9,FALSE)</f>
        <v>0.26826608505997818</v>
      </c>
      <c r="AC600" s="3" t="str">
        <f>VLOOKUP($C600,'Team Fixtures'!$A$2:$Q$21,10,FALSE)</f>
        <v>H</v>
      </c>
      <c r="AD600" s="22">
        <f t="shared" si="185"/>
        <v>0</v>
      </c>
      <c r="AE600" s="5">
        <f t="shared" si="175"/>
        <v>0</v>
      </c>
      <c r="AF600" s="20">
        <f t="shared" si="176"/>
        <v>0</v>
      </c>
      <c r="AG600" s="3">
        <f>VLOOKUP($C600,'Team Fixtures'!$A$2:$Q$21,2,FALSE)</f>
        <v>0.36350418029807341</v>
      </c>
      <c r="AH600" s="3">
        <f>VLOOKUP($C600,'Team Fixtures'!$A$2:$Q$21,12,FALSE)</f>
        <v>6.3492063492063489E-2</v>
      </c>
      <c r="AI600" s="3">
        <f>VLOOKUP($C600,'Team Fixtures'!$A$2:$Q$21,13,FALSE)</f>
        <v>0.30001211680600992</v>
      </c>
      <c r="AJ600" s="3" t="str">
        <f>VLOOKUP($C600,'Team Fixtures'!$A$2:$Q$21,14,FALSE)</f>
        <v>H</v>
      </c>
      <c r="AK600" s="22">
        <f t="shared" si="186"/>
        <v>0</v>
      </c>
      <c r="AL600" s="5">
        <f t="shared" si="177"/>
        <v>0</v>
      </c>
      <c r="AM600" s="20">
        <f t="shared" si="178"/>
        <v>0</v>
      </c>
      <c r="AN600" s="3">
        <f>VLOOKUP($C600,'Team Fixtures'!$A$2:$Q$21,2,FALSE)</f>
        <v>0.36350418029807341</v>
      </c>
      <c r="AO600" s="3">
        <f>VLOOKUP($C600,'Team Fixtures'!$A$2:$Q$21,16,FALSE)</f>
        <v>0.17316017316017315</v>
      </c>
      <c r="AP600" s="3">
        <f>VLOOKUP($C600,'Team Fixtures'!$A$2:$Q$21,17,FALSE)</f>
        <v>0.19034400713790026</v>
      </c>
      <c r="AQ600" s="3" t="str">
        <f>VLOOKUP($C600,'Team Fixtures'!$A$2:$V$21,18,FALSE)</f>
        <v>A</v>
      </c>
      <c r="AR600" s="22">
        <f t="shared" si="187"/>
        <v>0</v>
      </c>
      <c r="AS600" s="5">
        <f t="shared" si="179"/>
        <v>0</v>
      </c>
      <c r="AT600" s="20">
        <f t="shared" si="180"/>
        <v>0</v>
      </c>
      <c r="AU600" s="3">
        <f>VLOOKUP($C600,'Team Fixtures'!$A$2:$Q$21,2,FALSE)</f>
        <v>0.36350418029807341</v>
      </c>
      <c r="AV600" s="3">
        <f>VLOOKUP($C600,'Team Fixtures'!$A$2:$V$21,20,FALSE)</f>
        <v>4.5351473922902487E-2</v>
      </c>
      <c r="AW600" s="3">
        <f>VLOOKUP($C600,'Team Fixtures'!$A$2:$V$21,21,FALSE)</f>
        <v>0.3181527063751709</v>
      </c>
      <c r="AX600" s="3" t="str">
        <f>VLOOKUP($C600,'Team Fixtures'!$A$2:$V$21,22,FALSE)</f>
        <v>H</v>
      </c>
      <c r="AY600" s="22">
        <f t="shared" si="188"/>
        <v>0</v>
      </c>
      <c r="AZ600" s="5">
        <f t="shared" si="189"/>
        <v>0</v>
      </c>
      <c r="BA600" s="20">
        <f t="shared" si="181"/>
        <v>0</v>
      </c>
      <c r="BB600" s="15">
        <f t="shared" si="182"/>
        <v>0</v>
      </c>
    </row>
    <row r="601" spans="1:54" x14ac:dyDescent="0.25">
      <c r="A601" t="str">
        <f>'Players Full'!CU601</f>
        <v>Mikey Moore</v>
      </c>
      <c r="B601" t="str">
        <f>VLOOKUP(_xlfn.CONCAT('Players Full'!AK601,'Players Full'!BV601),'Players Summarised'!$A$1:$T$1000,20,0)</f>
        <v>MID</v>
      </c>
      <c r="C601" t="str">
        <f>VLOOKUP('Players Full'!CF601,Teams!$A$1:$G$21,6,0)</f>
        <v>Spurs</v>
      </c>
      <c r="D601">
        <f>'Players Full'!BD601/10</f>
        <v>5</v>
      </c>
      <c r="E601" s="10">
        <f>IFERROR(VLOOKUP($A601,'Starting Lineups'!$A$2:$C$510,3,FALSE),0)</f>
        <v>0</v>
      </c>
      <c r="F601" s="5" t="e">
        <f>VLOOKUP(A601,'Score &amp; Assist'!$A$1:$G$2000,6,0)</f>
        <v>#N/A</v>
      </c>
      <c r="G601" s="5" t="e">
        <f t="shared" si="171"/>
        <v>#N/A</v>
      </c>
      <c r="H601" s="5" t="e">
        <f t="shared" si="183"/>
        <v>#N/A</v>
      </c>
      <c r="I601" s="5" t="e">
        <f>VLOOKUP(A601,'Score &amp; Assist'!$A$1:$G$2000,7,0)</f>
        <v>#N/A</v>
      </c>
      <c r="J601" s="5" t="e">
        <f>VLOOKUP(A601,'Yellow Card'!$C$1:$E$987,3,0)</f>
        <v>#N/A</v>
      </c>
      <c r="K601" s="5" t="e">
        <f>VLOOKUP(C601,'Team Clean Sheet'!$C$2:$F$21,4,0)</f>
        <v>#N/A</v>
      </c>
      <c r="L601" s="5" t="e">
        <f>VLOOKUP(C601,'Team Total Goals'!$D$2:$N$21,10,0)</f>
        <v>#N/A</v>
      </c>
      <c r="M601" s="5" t="e">
        <f>VLOOKUP(C601,'Team Total Goals'!$D$2:$N$21,11,0)</f>
        <v>#N/A</v>
      </c>
      <c r="N601" s="5" t="e">
        <f>VLOOKUP(A601,'Goalkeeper Saves'!$D$2:$N$15,10,0)</f>
        <v>#N/A</v>
      </c>
      <c r="O601" s="5" t="e">
        <f>VLOOKUP(A601,'Goalkeeper Saves'!$D$2:$N$15,11,0)</f>
        <v>#N/A</v>
      </c>
      <c r="P601" s="5">
        <f>IF(B601="DEF",IFERROR(VLOOKUP(A601,'Defensive Contribution - DEF'!A599:H1097,8,FALSE),'Defensive Contribution - DEF'!K$2),0)</f>
        <v>0</v>
      </c>
      <c r="Q601" s="5">
        <f>IF(B601="MID",IFERROR(VLOOKUP(A601,'Defensive Contribution - MID'!A$2:I$500,9,FALSE),'Defensive Contribution - MID'!L$2),0)</f>
        <v>0.3857500506789166</v>
      </c>
      <c r="R601" s="22">
        <f t="shared" si="184"/>
        <v>0</v>
      </c>
      <c r="S601" s="5">
        <f t="shared" si="172"/>
        <v>0</v>
      </c>
      <c r="T601" s="20">
        <f t="shared" si="173"/>
        <v>0</v>
      </c>
      <c r="U601" s="3">
        <f>VLOOKUP($C601,'Team Fixtures'!$A$2:$Q$21,2,FALSE)</f>
        <v>0.36350418029807341</v>
      </c>
      <c r="V601" s="3">
        <f>VLOOKUP($C601,'Team Fixtures'!$A$2:$Q$21,4,FALSE)</f>
        <v>0.87939146110891264</v>
      </c>
      <c r="W601" s="3">
        <f>VLOOKUP($C601,'Team Fixtures'!$A$2:$Q$21,5,FALSE)</f>
        <v>-0.51588728081083923</v>
      </c>
      <c r="X601" s="3" t="str">
        <f>VLOOKUP($C601,'Team Fixtures'!$A$2:$Q$21,6,FALSE)</f>
        <v>A</v>
      </c>
      <c r="Y601" s="25">
        <f t="shared" si="174"/>
        <v>0</v>
      </c>
      <c r="Z601" s="3">
        <f>VLOOKUP($C601,'Team Fixtures'!$A$2:$Q$21,2,FALSE)</f>
        <v>0.36350418029807341</v>
      </c>
      <c r="AA601" s="3">
        <f>VLOOKUP($C601,'Team Fixtures'!$A$2:$Q$21,8,FALSE)</f>
        <v>9.5238095238095233E-2</v>
      </c>
      <c r="AB601" s="3">
        <f>VLOOKUP($C601,'Team Fixtures'!$A$2:$Q$21,9,FALSE)</f>
        <v>0.26826608505997818</v>
      </c>
      <c r="AC601" s="3" t="str">
        <f>VLOOKUP($C601,'Team Fixtures'!$A$2:$Q$21,10,FALSE)</f>
        <v>H</v>
      </c>
      <c r="AD601" s="22">
        <f t="shared" si="185"/>
        <v>0</v>
      </c>
      <c r="AE601" s="5">
        <f t="shared" si="175"/>
        <v>0</v>
      </c>
      <c r="AF601" s="20">
        <f t="shared" si="176"/>
        <v>0</v>
      </c>
      <c r="AG601" s="3">
        <f>VLOOKUP($C601,'Team Fixtures'!$A$2:$Q$21,2,FALSE)</f>
        <v>0.36350418029807341</v>
      </c>
      <c r="AH601" s="3">
        <f>VLOOKUP($C601,'Team Fixtures'!$A$2:$Q$21,12,FALSE)</f>
        <v>6.3492063492063489E-2</v>
      </c>
      <c r="AI601" s="3">
        <f>VLOOKUP($C601,'Team Fixtures'!$A$2:$Q$21,13,FALSE)</f>
        <v>0.30001211680600992</v>
      </c>
      <c r="AJ601" s="3" t="str">
        <f>VLOOKUP($C601,'Team Fixtures'!$A$2:$Q$21,14,FALSE)</f>
        <v>H</v>
      </c>
      <c r="AK601" s="22">
        <f t="shared" si="186"/>
        <v>0</v>
      </c>
      <c r="AL601" s="5">
        <f t="shared" si="177"/>
        <v>0</v>
      </c>
      <c r="AM601" s="20">
        <f t="shared" si="178"/>
        <v>0</v>
      </c>
      <c r="AN601" s="3">
        <f>VLOOKUP($C601,'Team Fixtures'!$A$2:$Q$21,2,FALSE)</f>
        <v>0.36350418029807341</v>
      </c>
      <c r="AO601" s="3">
        <f>VLOOKUP($C601,'Team Fixtures'!$A$2:$Q$21,16,FALSE)</f>
        <v>0.17316017316017315</v>
      </c>
      <c r="AP601" s="3">
        <f>VLOOKUP($C601,'Team Fixtures'!$A$2:$Q$21,17,FALSE)</f>
        <v>0.19034400713790026</v>
      </c>
      <c r="AQ601" s="3" t="str">
        <f>VLOOKUP($C601,'Team Fixtures'!$A$2:$V$21,18,FALSE)</f>
        <v>A</v>
      </c>
      <c r="AR601" s="22">
        <f t="shared" si="187"/>
        <v>0</v>
      </c>
      <c r="AS601" s="5">
        <f t="shared" si="179"/>
        <v>0</v>
      </c>
      <c r="AT601" s="20">
        <f t="shared" si="180"/>
        <v>0</v>
      </c>
      <c r="AU601" s="3">
        <f>VLOOKUP($C601,'Team Fixtures'!$A$2:$Q$21,2,FALSE)</f>
        <v>0.36350418029807341</v>
      </c>
      <c r="AV601" s="3">
        <f>VLOOKUP($C601,'Team Fixtures'!$A$2:$V$21,20,FALSE)</f>
        <v>4.5351473922902487E-2</v>
      </c>
      <c r="AW601" s="3">
        <f>VLOOKUP($C601,'Team Fixtures'!$A$2:$V$21,21,FALSE)</f>
        <v>0.3181527063751709</v>
      </c>
      <c r="AX601" s="3" t="str">
        <f>VLOOKUP($C601,'Team Fixtures'!$A$2:$V$21,22,FALSE)</f>
        <v>H</v>
      </c>
      <c r="AY601" s="22">
        <f t="shared" si="188"/>
        <v>0</v>
      </c>
      <c r="AZ601" s="5">
        <f t="shared" si="189"/>
        <v>0</v>
      </c>
      <c r="BA601" s="20">
        <f t="shared" si="181"/>
        <v>0</v>
      </c>
      <c r="BB601" s="15">
        <f t="shared" si="182"/>
        <v>0</v>
      </c>
    </row>
    <row r="602" spans="1:54" x14ac:dyDescent="0.25">
      <c r="A602" t="str">
        <f>'Players Full'!CU602</f>
        <v>Pape Sarr</v>
      </c>
      <c r="B602" t="str">
        <f>VLOOKUP(_xlfn.CONCAT('Players Full'!AK602,'Players Full'!BV602),'Players Summarised'!$A$1:$T$1000,20,0)</f>
        <v>MID</v>
      </c>
      <c r="C602" t="str">
        <f>VLOOKUP('Players Full'!CF602,Teams!$A$1:$G$21,6,0)</f>
        <v>Spurs</v>
      </c>
      <c r="D602">
        <f>'Players Full'!BD602/10</f>
        <v>5</v>
      </c>
      <c r="E602" s="10">
        <f>IFERROR(VLOOKUP($A602,'Starting Lineups'!$A$2:$C$510,3,FALSE),0)</f>
        <v>1</v>
      </c>
      <c r="F602" s="5">
        <f>VLOOKUP(A602,'Score &amp; Assist'!$A$1:$G$2000,6,0)</f>
        <v>0.12698412698412698</v>
      </c>
      <c r="G602" s="5">
        <f t="shared" si="171"/>
        <v>0.01</v>
      </c>
      <c r="H602" s="5">
        <f t="shared" si="183"/>
        <v>0</v>
      </c>
      <c r="I602" s="5">
        <f>VLOOKUP(A602,'Score &amp; Assist'!$A$1:$G$2000,7,0)</f>
        <v>5.6022408963585429E-2</v>
      </c>
      <c r="J602" s="5">
        <f>VLOOKUP(A602,'Yellow Card'!$C$1:$E$987,3,0)</f>
        <v>0.27210884353741494</v>
      </c>
      <c r="K602" s="5" t="e">
        <f>VLOOKUP(C602,'Team Clean Sheet'!$C$2:$F$21,4,0)</f>
        <v>#N/A</v>
      </c>
      <c r="L602" s="5" t="e">
        <f>VLOOKUP(C602,'Team Total Goals'!$D$2:$N$21,10,0)</f>
        <v>#N/A</v>
      </c>
      <c r="M602" s="5" t="e">
        <f>VLOOKUP(C602,'Team Total Goals'!$D$2:$N$21,11,0)</f>
        <v>#N/A</v>
      </c>
      <c r="N602" s="5" t="e">
        <f>VLOOKUP(A602,'Goalkeeper Saves'!$D$2:$N$15,10,0)</f>
        <v>#N/A</v>
      </c>
      <c r="O602" s="5" t="e">
        <f>VLOOKUP(A602,'Goalkeeper Saves'!$D$2:$N$15,11,0)</f>
        <v>#N/A</v>
      </c>
      <c r="P602" s="5">
        <f>IF(B602="DEF",IFERROR(VLOOKUP(A602,'Defensive Contribution - DEF'!A600:H1098,8,FALSE),'Defensive Contribution - DEF'!K$2),0)</f>
        <v>0</v>
      </c>
      <c r="Q602" s="5">
        <f>IF(B602="MID",IFERROR(VLOOKUP(A602,'Defensive Contribution - MID'!A$2:I$500,9,FALSE),'Defensive Contribution - MID'!L$2),0)</f>
        <v>0.3857500506789166</v>
      </c>
      <c r="R602" s="22">
        <f t="shared" si="184"/>
        <v>3.3523791196318093</v>
      </c>
      <c r="S602" s="5">
        <f t="shared" si="172"/>
        <v>5.7815661651979419E-2</v>
      </c>
      <c r="T602" s="20">
        <f t="shared" si="173"/>
        <v>3.4680104429357681</v>
      </c>
      <c r="U602" s="3">
        <f>VLOOKUP($C602,'Team Fixtures'!$A$2:$Q$21,2,FALSE)</f>
        <v>0.36350418029807341</v>
      </c>
      <c r="V602" s="3">
        <f>VLOOKUP($C602,'Team Fixtures'!$A$2:$Q$21,4,FALSE)</f>
        <v>0.87939146110891264</v>
      </c>
      <c r="W602" s="3">
        <f>VLOOKUP($C602,'Team Fixtures'!$A$2:$Q$21,5,FALSE)</f>
        <v>-0.51588728081083923</v>
      </c>
      <c r="X602" s="3" t="str">
        <f>VLOOKUP($C602,'Team Fixtures'!$A$2:$Q$21,6,FALSE)</f>
        <v>A</v>
      </c>
      <c r="Y602" s="25">
        <f t="shared" si="174"/>
        <v>1.148472798339305</v>
      </c>
      <c r="Z602" s="3">
        <f>VLOOKUP($C602,'Team Fixtures'!$A$2:$Q$21,2,FALSE)</f>
        <v>0.36350418029807341</v>
      </c>
      <c r="AA602" s="3">
        <f>VLOOKUP($C602,'Team Fixtures'!$A$2:$Q$21,8,FALSE)</f>
        <v>9.5238095238095233E-2</v>
      </c>
      <c r="AB602" s="3">
        <f>VLOOKUP($C602,'Team Fixtures'!$A$2:$Q$21,9,FALSE)</f>
        <v>0.26826608505997818</v>
      </c>
      <c r="AC602" s="3" t="str">
        <f>VLOOKUP($C602,'Team Fixtures'!$A$2:$Q$21,10,FALSE)</f>
        <v>H</v>
      </c>
      <c r="AD602" s="22">
        <f t="shared" si="185"/>
        <v>3.9045215442093761</v>
      </c>
      <c r="AE602" s="5">
        <f t="shared" si="175"/>
        <v>7.080315576289295E-2</v>
      </c>
      <c r="AF602" s="20">
        <f t="shared" si="176"/>
        <v>4.0461278557351621</v>
      </c>
      <c r="AG602" s="3">
        <f>VLOOKUP($C602,'Team Fixtures'!$A$2:$Q$21,2,FALSE)</f>
        <v>0.36350418029807341</v>
      </c>
      <c r="AH602" s="3">
        <f>VLOOKUP($C602,'Team Fixtures'!$A$2:$Q$21,12,FALSE)</f>
        <v>6.3492063492063489E-2</v>
      </c>
      <c r="AI602" s="3">
        <f>VLOOKUP($C602,'Team Fixtures'!$A$2:$Q$21,13,FALSE)</f>
        <v>0.30001211680600992</v>
      </c>
      <c r="AJ602" s="3" t="str">
        <f>VLOOKUP($C602,'Team Fixtures'!$A$2:$Q$21,14,FALSE)</f>
        <v>H</v>
      </c>
      <c r="AK602" s="22">
        <f t="shared" si="186"/>
        <v>3.9050684360181087</v>
      </c>
      <c r="AL602" s="5">
        <f t="shared" si="177"/>
        <v>7.0816019752017956E-2</v>
      </c>
      <c r="AM602" s="20">
        <f t="shared" si="178"/>
        <v>4.0467004755221447</v>
      </c>
      <c r="AN602" s="3">
        <f>VLOOKUP($C602,'Team Fixtures'!$A$2:$Q$21,2,FALSE)</f>
        <v>0.36350418029807341</v>
      </c>
      <c r="AO602" s="3">
        <f>VLOOKUP($C602,'Team Fixtures'!$A$2:$Q$21,16,FALSE)</f>
        <v>0.17316017316017315</v>
      </c>
      <c r="AP602" s="3">
        <f>VLOOKUP($C602,'Team Fixtures'!$A$2:$Q$21,17,FALSE)</f>
        <v>0.19034400713790026</v>
      </c>
      <c r="AQ602" s="3" t="str">
        <f>VLOOKUP($C602,'Team Fixtures'!$A$2:$V$21,18,FALSE)</f>
        <v>A</v>
      </c>
      <c r="AR602" s="22">
        <f t="shared" si="187"/>
        <v>3.3645454309849883</v>
      </c>
      <c r="AS602" s="5">
        <f t="shared" si="179"/>
        <v>5.8101837627628897E-2</v>
      </c>
      <c r="AT602" s="20">
        <f t="shared" si="180"/>
        <v>3.4807491062402462</v>
      </c>
      <c r="AU602" s="3">
        <f>VLOOKUP($C602,'Team Fixtures'!$A$2:$Q$21,2,FALSE)</f>
        <v>0.36350418029807341</v>
      </c>
      <c r="AV602" s="3">
        <f>VLOOKUP($C602,'Team Fixtures'!$A$2:$V$21,20,FALSE)</f>
        <v>4.5351473922902487E-2</v>
      </c>
      <c r="AW602" s="3">
        <f>VLOOKUP($C602,'Team Fixtures'!$A$2:$V$21,21,FALSE)</f>
        <v>0.3181527063751709</v>
      </c>
      <c r="AX602" s="3" t="str">
        <f>VLOOKUP($C602,'Team Fixtures'!$A$2:$V$21,22,FALSE)</f>
        <v>H</v>
      </c>
      <c r="AY602" s="22">
        <f t="shared" si="188"/>
        <v>3.9053809456230995</v>
      </c>
      <c r="AZ602" s="5">
        <f t="shared" si="189"/>
        <v>7.082337060294655E-2</v>
      </c>
      <c r="BA602" s="20">
        <f t="shared" si="181"/>
        <v>4.0470276868289927</v>
      </c>
      <c r="BB602" s="15">
        <f t="shared" si="182"/>
        <v>13.27313253633989</v>
      </c>
    </row>
    <row r="603" spans="1:54" x14ac:dyDescent="0.25">
      <c r="A603" t="str">
        <f>'Players Full'!CU603</f>
        <v>Yang Min-hyeok</v>
      </c>
      <c r="B603" t="str">
        <f>VLOOKUP(_xlfn.CONCAT('Players Full'!AK603,'Players Full'!BV603),'Players Summarised'!$A$1:$T$1000,20,0)</f>
        <v>MID</v>
      </c>
      <c r="C603" t="str">
        <f>VLOOKUP('Players Full'!CF603,Teams!$A$1:$G$21,6,0)</f>
        <v>Spurs</v>
      </c>
      <c r="D603">
        <f>'Players Full'!BD603/10</f>
        <v>4.5</v>
      </c>
      <c r="E603" s="10">
        <f>IFERROR(VLOOKUP($A603,'Starting Lineups'!$A$2:$C$510,3,FALSE),0)</f>
        <v>0</v>
      </c>
      <c r="F603" s="5" t="e">
        <f>VLOOKUP(A603,'Score &amp; Assist'!$A$1:$G$2000,6,0)</f>
        <v>#N/A</v>
      </c>
      <c r="G603" s="5" t="e">
        <f t="shared" si="171"/>
        <v>#N/A</v>
      </c>
      <c r="H603" s="5" t="e">
        <f t="shared" si="183"/>
        <v>#N/A</v>
      </c>
      <c r="I603" s="5" t="e">
        <f>VLOOKUP(A603,'Score &amp; Assist'!$A$1:$G$2000,7,0)</f>
        <v>#N/A</v>
      </c>
      <c r="J603" s="5" t="e">
        <f>VLOOKUP(A603,'Yellow Card'!$C$1:$E$987,3,0)</f>
        <v>#N/A</v>
      </c>
      <c r="K603" s="5" t="e">
        <f>VLOOKUP(C603,'Team Clean Sheet'!$C$2:$F$21,4,0)</f>
        <v>#N/A</v>
      </c>
      <c r="L603" s="5" t="e">
        <f>VLOOKUP(C603,'Team Total Goals'!$D$2:$N$21,10,0)</f>
        <v>#N/A</v>
      </c>
      <c r="M603" s="5" t="e">
        <f>VLOOKUP(C603,'Team Total Goals'!$D$2:$N$21,11,0)</f>
        <v>#N/A</v>
      </c>
      <c r="N603" s="5" t="e">
        <f>VLOOKUP(A603,'Goalkeeper Saves'!$D$2:$N$15,10,0)</f>
        <v>#N/A</v>
      </c>
      <c r="O603" s="5" t="e">
        <f>VLOOKUP(A603,'Goalkeeper Saves'!$D$2:$N$15,11,0)</f>
        <v>#N/A</v>
      </c>
      <c r="P603" s="5">
        <f>IF(B603="DEF",IFERROR(VLOOKUP(A603,'Defensive Contribution - DEF'!A601:H1099,8,FALSE),'Defensive Contribution - DEF'!K$2),0)</f>
        <v>0</v>
      </c>
      <c r="Q603" s="5">
        <f>IF(B603="MID",IFERROR(VLOOKUP(A603,'Defensive Contribution - MID'!A$2:I$500,9,FALSE),'Defensive Contribution - MID'!L$2),0)</f>
        <v>0.3857500506789166</v>
      </c>
      <c r="R603" s="22">
        <f t="shared" si="184"/>
        <v>0</v>
      </c>
      <c r="S603" s="5">
        <f t="shared" si="172"/>
        <v>0</v>
      </c>
      <c r="T603" s="20">
        <f t="shared" si="173"/>
        <v>0</v>
      </c>
      <c r="U603" s="3">
        <f>VLOOKUP($C603,'Team Fixtures'!$A$2:$Q$21,2,FALSE)</f>
        <v>0.36350418029807341</v>
      </c>
      <c r="V603" s="3">
        <f>VLOOKUP($C603,'Team Fixtures'!$A$2:$Q$21,4,FALSE)</f>
        <v>0.87939146110891264</v>
      </c>
      <c r="W603" s="3">
        <f>VLOOKUP($C603,'Team Fixtures'!$A$2:$Q$21,5,FALSE)</f>
        <v>-0.51588728081083923</v>
      </c>
      <c r="X603" s="3" t="str">
        <f>VLOOKUP($C603,'Team Fixtures'!$A$2:$Q$21,6,FALSE)</f>
        <v>A</v>
      </c>
      <c r="Y603" s="25">
        <f t="shared" si="174"/>
        <v>0</v>
      </c>
      <c r="Z603" s="3">
        <f>VLOOKUP($C603,'Team Fixtures'!$A$2:$Q$21,2,FALSE)</f>
        <v>0.36350418029807341</v>
      </c>
      <c r="AA603" s="3">
        <f>VLOOKUP($C603,'Team Fixtures'!$A$2:$Q$21,8,FALSE)</f>
        <v>9.5238095238095233E-2</v>
      </c>
      <c r="AB603" s="3">
        <f>VLOOKUP($C603,'Team Fixtures'!$A$2:$Q$21,9,FALSE)</f>
        <v>0.26826608505997818</v>
      </c>
      <c r="AC603" s="3" t="str">
        <f>VLOOKUP($C603,'Team Fixtures'!$A$2:$Q$21,10,FALSE)</f>
        <v>H</v>
      </c>
      <c r="AD603" s="22">
        <f t="shared" si="185"/>
        <v>0</v>
      </c>
      <c r="AE603" s="5">
        <f t="shared" si="175"/>
        <v>0</v>
      </c>
      <c r="AF603" s="20">
        <f t="shared" si="176"/>
        <v>0</v>
      </c>
      <c r="AG603" s="3">
        <f>VLOOKUP($C603,'Team Fixtures'!$A$2:$Q$21,2,FALSE)</f>
        <v>0.36350418029807341</v>
      </c>
      <c r="AH603" s="3">
        <f>VLOOKUP($C603,'Team Fixtures'!$A$2:$Q$21,12,FALSE)</f>
        <v>6.3492063492063489E-2</v>
      </c>
      <c r="AI603" s="3">
        <f>VLOOKUP($C603,'Team Fixtures'!$A$2:$Q$21,13,FALSE)</f>
        <v>0.30001211680600992</v>
      </c>
      <c r="AJ603" s="3" t="str">
        <f>VLOOKUP($C603,'Team Fixtures'!$A$2:$Q$21,14,FALSE)</f>
        <v>H</v>
      </c>
      <c r="AK603" s="22">
        <f t="shared" si="186"/>
        <v>0</v>
      </c>
      <c r="AL603" s="5">
        <f t="shared" si="177"/>
        <v>0</v>
      </c>
      <c r="AM603" s="20">
        <f t="shared" si="178"/>
        <v>0</v>
      </c>
      <c r="AN603" s="3">
        <f>VLOOKUP($C603,'Team Fixtures'!$A$2:$Q$21,2,FALSE)</f>
        <v>0.36350418029807341</v>
      </c>
      <c r="AO603" s="3">
        <f>VLOOKUP($C603,'Team Fixtures'!$A$2:$Q$21,16,FALSE)</f>
        <v>0.17316017316017315</v>
      </c>
      <c r="AP603" s="3">
        <f>VLOOKUP($C603,'Team Fixtures'!$A$2:$Q$21,17,FALSE)</f>
        <v>0.19034400713790026</v>
      </c>
      <c r="AQ603" s="3" t="str">
        <f>VLOOKUP($C603,'Team Fixtures'!$A$2:$V$21,18,FALSE)</f>
        <v>A</v>
      </c>
      <c r="AR603" s="22">
        <f t="shared" si="187"/>
        <v>0</v>
      </c>
      <c r="AS603" s="5">
        <f t="shared" si="179"/>
        <v>0</v>
      </c>
      <c r="AT603" s="20">
        <f t="shared" si="180"/>
        <v>0</v>
      </c>
      <c r="AU603" s="3">
        <f>VLOOKUP($C603,'Team Fixtures'!$A$2:$Q$21,2,FALSE)</f>
        <v>0.36350418029807341</v>
      </c>
      <c r="AV603" s="3">
        <f>VLOOKUP($C603,'Team Fixtures'!$A$2:$V$21,20,FALSE)</f>
        <v>4.5351473922902487E-2</v>
      </c>
      <c r="AW603" s="3">
        <f>VLOOKUP($C603,'Team Fixtures'!$A$2:$V$21,21,FALSE)</f>
        <v>0.3181527063751709</v>
      </c>
      <c r="AX603" s="3" t="str">
        <f>VLOOKUP($C603,'Team Fixtures'!$A$2:$V$21,22,FALSE)</f>
        <v>H</v>
      </c>
      <c r="AY603" s="22">
        <f t="shared" si="188"/>
        <v>0</v>
      </c>
      <c r="AZ603" s="5">
        <f t="shared" si="189"/>
        <v>0</v>
      </c>
      <c r="BA603" s="20">
        <f t="shared" si="181"/>
        <v>0</v>
      </c>
      <c r="BB603" s="15">
        <f t="shared" si="182"/>
        <v>0</v>
      </c>
    </row>
    <row r="604" spans="1:54" x14ac:dyDescent="0.25">
      <c r="A604" t="str">
        <f>'Players Full'!CU604</f>
        <v>Callum Olusesi</v>
      </c>
      <c r="B604" t="str">
        <f>VLOOKUP(_xlfn.CONCAT('Players Full'!AK604,'Players Full'!BV604),'Players Summarised'!$A$1:$T$1000,20,0)</f>
        <v>MID</v>
      </c>
      <c r="C604" t="str">
        <f>VLOOKUP('Players Full'!CF604,Teams!$A$1:$G$21,6,0)</f>
        <v>Spurs</v>
      </c>
      <c r="D604">
        <f>'Players Full'!BD604/10</f>
        <v>4.5</v>
      </c>
      <c r="E604" s="10">
        <f>IFERROR(VLOOKUP($A604,'Starting Lineups'!$A$2:$C$510,3,FALSE),0)</f>
        <v>0</v>
      </c>
      <c r="F604" s="5" t="e">
        <f>VLOOKUP(A604,'Score &amp; Assist'!$A$1:$G$2000,6,0)</f>
        <v>#N/A</v>
      </c>
      <c r="G604" s="5" t="e">
        <f t="shared" si="171"/>
        <v>#N/A</v>
      </c>
      <c r="H604" s="5" t="e">
        <f t="shared" si="183"/>
        <v>#N/A</v>
      </c>
      <c r="I604" s="5" t="e">
        <f>VLOOKUP(A604,'Score &amp; Assist'!$A$1:$G$2000,7,0)</f>
        <v>#N/A</v>
      </c>
      <c r="J604" s="5" t="e">
        <f>VLOOKUP(A604,'Yellow Card'!$C$1:$E$987,3,0)</f>
        <v>#N/A</v>
      </c>
      <c r="K604" s="5" t="e">
        <f>VLOOKUP(C604,'Team Clean Sheet'!$C$2:$F$21,4,0)</f>
        <v>#N/A</v>
      </c>
      <c r="L604" s="5" t="e">
        <f>VLOOKUP(C604,'Team Total Goals'!$D$2:$N$21,10,0)</f>
        <v>#N/A</v>
      </c>
      <c r="M604" s="5" t="e">
        <f>VLOOKUP(C604,'Team Total Goals'!$D$2:$N$21,11,0)</f>
        <v>#N/A</v>
      </c>
      <c r="N604" s="5" t="e">
        <f>VLOOKUP(A604,'Goalkeeper Saves'!$D$2:$N$15,10,0)</f>
        <v>#N/A</v>
      </c>
      <c r="O604" s="5" t="e">
        <f>VLOOKUP(A604,'Goalkeeper Saves'!$D$2:$N$15,11,0)</f>
        <v>#N/A</v>
      </c>
      <c r="P604" s="5">
        <f>IF(B604="DEF",IFERROR(VLOOKUP(A604,'Defensive Contribution - DEF'!A602:H1100,8,FALSE),'Defensive Contribution - DEF'!K$2),0)</f>
        <v>0</v>
      </c>
      <c r="Q604" s="5">
        <f>IF(B604="MID",IFERROR(VLOOKUP(A604,'Defensive Contribution - MID'!A$2:I$500,9,FALSE),'Defensive Contribution - MID'!L$2),0)</f>
        <v>0.3857500506789166</v>
      </c>
      <c r="R604" s="22">
        <f t="shared" si="184"/>
        <v>0</v>
      </c>
      <c r="S604" s="5">
        <f t="shared" si="172"/>
        <v>0</v>
      </c>
      <c r="T604" s="20">
        <f t="shared" si="173"/>
        <v>0</v>
      </c>
      <c r="U604" s="3">
        <f>VLOOKUP($C604,'Team Fixtures'!$A$2:$Q$21,2,FALSE)</f>
        <v>0.36350418029807341</v>
      </c>
      <c r="V604" s="3">
        <f>VLOOKUP($C604,'Team Fixtures'!$A$2:$Q$21,4,FALSE)</f>
        <v>0.87939146110891264</v>
      </c>
      <c r="W604" s="3">
        <f>VLOOKUP($C604,'Team Fixtures'!$A$2:$Q$21,5,FALSE)</f>
        <v>-0.51588728081083923</v>
      </c>
      <c r="X604" s="3" t="str">
        <f>VLOOKUP($C604,'Team Fixtures'!$A$2:$Q$21,6,FALSE)</f>
        <v>A</v>
      </c>
      <c r="Y604" s="25">
        <f t="shared" si="174"/>
        <v>0</v>
      </c>
      <c r="Z604" s="3">
        <f>VLOOKUP($C604,'Team Fixtures'!$A$2:$Q$21,2,FALSE)</f>
        <v>0.36350418029807341</v>
      </c>
      <c r="AA604" s="3">
        <f>VLOOKUP($C604,'Team Fixtures'!$A$2:$Q$21,8,FALSE)</f>
        <v>9.5238095238095233E-2</v>
      </c>
      <c r="AB604" s="3">
        <f>VLOOKUP($C604,'Team Fixtures'!$A$2:$Q$21,9,FALSE)</f>
        <v>0.26826608505997818</v>
      </c>
      <c r="AC604" s="3" t="str">
        <f>VLOOKUP($C604,'Team Fixtures'!$A$2:$Q$21,10,FALSE)</f>
        <v>H</v>
      </c>
      <c r="AD604" s="22">
        <f t="shared" si="185"/>
        <v>0</v>
      </c>
      <c r="AE604" s="5">
        <f t="shared" si="175"/>
        <v>0</v>
      </c>
      <c r="AF604" s="20">
        <f t="shared" si="176"/>
        <v>0</v>
      </c>
      <c r="AG604" s="3">
        <f>VLOOKUP($C604,'Team Fixtures'!$A$2:$Q$21,2,FALSE)</f>
        <v>0.36350418029807341</v>
      </c>
      <c r="AH604" s="3">
        <f>VLOOKUP($C604,'Team Fixtures'!$A$2:$Q$21,12,FALSE)</f>
        <v>6.3492063492063489E-2</v>
      </c>
      <c r="AI604" s="3">
        <f>VLOOKUP($C604,'Team Fixtures'!$A$2:$Q$21,13,FALSE)</f>
        <v>0.30001211680600992</v>
      </c>
      <c r="AJ604" s="3" t="str">
        <f>VLOOKUP($C604,'Team Fixtures'!$A$2:$Q$21,14,FALSE)</f>
        <v>H</v>
      </c>
      <c r="AK604" s="22">
        <f t="shared" si="186"/>
        <v>0</v>
      </c>
      <c r="AL604" s="5">
        <f t="shared" si="177"/>
        <v>0</v>
      </c>
      <c r="AM604" s="20">
        <f t="shared" si="178"/>
        <v>0</v>
      </c>
      <c r="AN604" s="3">
        <f>VLOOKUP($C604,'Team Fixtures'!$A$2:$Q$21,2,FALSE)</f>
        <v>0.36350418029807341</v>
      </c>
      <c r="AO604" s="3">
        <f>VLOOKUP($C604,'Team Fixtures'!$A$2:$Q$21,16,FALSE)</f>
        <v>0.17316017316017315</v>
      </c>
      <c r="AP604" s="3">
        <f>VLOOKUP($C604,'Team Fixtures'!$A$2:$Q$21,17,FALSE)</f>
        <v>0.19034400713790026</v>
      </c>
      <c r="AQ604" s="3" t="str">
        <f>VLOOKUP($C604,'Team Fixtures'!$A$2:$V$21,18,FALSE)</f>
        <v>A</v>
      </c>
      <c r="AR604" s="22">
        <f t="shared" si="187"/>
        <v>0</v>
      </c>
      <c r="AS604" s="5">
        <f t="shared" si="179"/>
        <v>0</v>
      </c>
      <c r="AT604" s="20">
        <f t="shared" si="180"/>
        <v>0</v>
      </c>
      <c r="AU604" s="3">
        <f>VLOOKUP($C604,'Team Fixtures'!$A$2:$Q$21,2,FALSE)</f>
        <v>0.36350418029807341</v>
      </c>
      <c r="AV604" s="3">
        <f>VLOOKUP($C604,'Team Fixtures'!$A$2:$V$21,20,FALSE)</f>
        <v>4.5351473922902487E-2</v>
      </c>
      <c r="AW604" s="3">
        <f>VLOOKUP($C604,'Team Fixtures'!$A$2:$V$21,21,FALSE)</f>
        <v>0.3181527063751709</v>
      </c>
      <c r="AX604" s="3" t="str">
        <f>VLOOKUP($C604,'Team Fixtures'!$A$2:$V$21,22,FALSE)</f>
        <v>H</v>
      </c>
      <c r="AY604" s="22">
        <f t="shared" si="188"/>
        <v>0</v>
      </c>
      <c r="AZ604" s="5">
        <f t="shared" si="189"/>
        <v>0</v>
      </c>
      <c r="BA604" s="20">
        <f t="shared" si="181"/>
        <v>0</v>
      </c>
      <c r="BB604" s="15">
        <f t="shared" si="182"/>
        <v>0</v>
      </c>
    </row>
    <row r="605" spans="1:54" x14ac:dyDescent="0.25">
      <c r="A605" t="str">
        <f>'Players Full'!CU605</f>
        <v>Dominic Solanke-Mitchell</v>
      </c>
      <c r="B605" t="str">
        <f>VLOOKUP(_xlfn.CONCAT('Players Full'!AK605,'Players Full'!BV605),'Players Summarised'!$A$1:$T$1000,20,0)</f>
        <v>FWD</v>
      </c>
      <c r="C605" t="str">
        <f>VLOOKUP('Players Full'!CF605,Teams!$A$1:$G$21,6,0)</f>
        <v>Spurs</v>
      </c>
      <c r="D605">
        <f>'Players Full'!BD605/10</f>
        <v>7.5</v>
      </c>
      <c r="E605" s="10">
        <f>IFERROR(VLOOKUP($A605,'Starting Lineups'!$A$2:$C$510,3,FALSE),0)</f>
        <v>0</v>
      </c>
      <c r="F605" s="5" t="e">
        <f>VLOOKUP(A605,'Score &amp; Assist'!$A$1:$G$2000,6,0)</f>
        <v>#N/A</v>
      </c>
      <c r="G605" s="5" t="e">
        <f t="shared" si="171"/>
        <v>#N/A</v>
      </c>
      <c r="H605" s="5" t="e">
        <f t="shared" si="183"/>
        <v>#N/A</v>
      </c>
      <c r="I605" s="5" t="e">
        <f>VLOOKUP(A605,'Score &amp; Assist'!$A$1:$G$2000,7,0)</f>
        <v>#N/A</v>
      </c>
      <c r="J605" s="5" t="e">
        <f>VLOOKUP(A605,'Yellow Card'!$C$1:$E$987,3,0)</f>
        <v>#N/A</v>
      </c>
      <c r="K605" s="5" t="e">
        <f>VLOOKUP(C605,'Team Clean Sheet'!$C$2:$F$21,4,0)</f>
        <v>#N/A</v>
      </c>
      <c r="L605" s="5" t="e">
        <f>VLOOKUP(C605,'Team Total Goals'!$D$2:$N$21,10,0)</f>
        <v>#N/A</v>
      </c>
      <c r="M605" s="5" t="e">
        <f>VLOOKUP(C605,'Team Total Goals'!$D$2:$N$21,11,0)</f>
        <v>#N/A</v>
      </c>
      <c r="N605" s="5" t="e">
        <f>VLOOKUP(A605,'Goalkeeper Saves'!$D$2:$N$15,10,0)</f>
        <v>#N/A</v>
      </c>
      <c r="O605" s="5" t="e">
        <f>VLOOKUP(A605,'Goalkeeper Saves'!$D$2:$N$15,11,0)</f>
        <v>#N/A</v>
      </c>
      <c r="P605" s="5">
        <f>IF(B605="DEF",IFERROR(VLOOKUP(A605,'Defensive Contribution - DEF'!A603:H1101,8,FALSE),'Defensive Contribution - DEF'!K$2),0)</f>
        <v>0</v>
      </c>
      <c r="Q605" s="5">
        <f>IF(B605="MID",IFERROR(VLOOKUP(A605,'Defensive Contribution - MID'!A$2:I$500,9,FALSE),'Defensive Contribution - MID'!L$2),0)</f>
        <v>0</v>
      </c>
      <c r="R605" s="22">
        <f t="shared" si="184"/>
        <v>0</v>
      </c>
      <c r="S605" s="5">
        <f t="shared" si="172"/>
        <v>0</v>
      </c>
      <c r="T605" s="20">
        <f t="shared" si="173"/>
        <v>0</v>
      </c>
      <c r="U605" s="3">
        <f>VLOOKUP($C605,'Team Fixtures'!$A$2:$Q$21,2,FALSE)</f>
        <v>0.36350418029807341</v>
      </c>
      <c r="V605" s="3">
        <f>VLOOKUP($C605,'Team Fixtures'!$A$2:$Q$21,4,FALSE)</f>
        <v>0.87939146110891264</v>
      </c>
      <c r="W605" s="3">
        <f>VLOOKUP($C605,'Team Fixtures'!$A$2:$Q$21,5,FALSE)</f>
        <v>-0.51588728081083923</v>
      </c>
      <c r="X605" s="3" t="str">
        <f>VLOOKUP($C605,'Team Fixtures'!$A$2:$Q$21,6,FALSE)</f>
        <v>A</v>
      </c>
      <c r="Y605" s="25">
        <f t="shared" si="174"/>
        <v>0</v>
      </c>
      <c r="Z605" s="3">
        <f>VLOOKUP($C605,'Team Fixtures'!$A$2:$Q$21,2,FALSE)</f>
        <v>0.36350418029807341</v>
      </c>
      <c r="AA605" s="3">
        <f>VLOOKUP($C605,'Team Fixtures'!$A$2:$Q$21,8,FALSE)</f>
        <v>9.5238095238095233E-2</v>
      </c>
      <c r="AB605" s="3">
        <f>VLOOKUP($C605,'Team Fixtures'!$A$2:$Q$21,9,FALSE)</f>
        <v>0.26826608505997818</v>
      </c>
      <c r="AC605" s="3" t="str">
        <f>VLOOKUP($C605,'Team Fixtures'!$A$2:$Q$21,10,FALSE)</f>
        <v>H</v>
      </c>
      <c r="AD605" s="22">
        <f t="shared" si="185"/>
        <v>0</v>
      </c>
      <c r="AE605" s="5">
        <f t="shared" si="175"/>
        <v>0</v>
      </c>
      <c r="AF605" s="20">
        <f t="shared" si="176"/>
        <v>0</v>
      </c>
      <c r="AG605" s="3">
        <f>VLOOKUP($C605,'Team Fixtures'!$A$2:$Q$21,2,FALSE)</f>
        <v>0.36350418029807341</v>
      </c>
      <c r="AH605" s="3">
        <f>VLOOKUP($C605,'Team Fixtures'!$A$2:$Q$21,12,FALSE)</f>
        <v>6.3492063492063489E-2</v>
      </c>
      <c r="AI605" s="3">
        <f>VLOOKUP($C605,'Team Fixtures'!$A$2:$Q$21,13,FALSE)</f>
        <v>0.30001211680600992</v>
      </c>
      <c r="AJ605" s="3" t="str">
        <f>VLOOKUP($C605,'Team Fixtures'!$A$2:$Q$21,14,FALSE)</f>
        <v>H</v>
      </c>
      <c r="AK605" s="22">
        <f t="shared" si="186"/>
        <v>0</v>
      </c>
      <c r="AL605" s="5">
        <f t="shared" si="177"/>
        <v>0</v>
      </c>
      <c r="AM605" s="20">
        <f t="shared" si="178"/>
        <v>0</v>
      </c>
      <c r="AN605" s="3">
        <f>VLOOKUP($C605,'Team Fixtures'!$A$2:$Q$21,2,FALSE)</f>
        <v>0.36350418029807341</v>
      </c>
      <c r="AO605" s="3">
        <f>VLOOKUP($C605,'Team Fixtures'!$A$2:$Q$21,16,FALSE)</f>
        <v>0.17316017316017315</v>
      </c>
      <c r="AP605" s="3">
        <f>VLOOKUP($C605,'Team Fixtures'!$A$2:$Q$21,17,FALSE)</f>
        <v>0.19034400713790026</v>
      </c>
      <c r="AQ605" s="3" t="str">
        <f>VLOOKUP($C605,'Team Fixtures'!$A$2:$V$21,18,FALSE)</f>
        <v>A</v>
      </c>
      <c r="AR605" s="22">
        <f t="shared" si="187"/>
        <v>0</v>
      </c>
      <c r="AS605" s="5">
        <f t="shared" si="179"/>
        <v>0</v>
      </c>
      <c r="AT605" s="20">
        <f t="shared" si="180"/>
        <v>0</v>
      </c>
      <c r="AU605" s="3">
        <f>VLOOKUP($C605,'Team Fixtures'!$A$2:$Q$21,2,FALSE)</f>
        <v>0.36350418029807341</v>
      </c>
      <c r="AV605" s="3">
        <f>VLOOKUP($C605,'Team Fixtures'!$A$2:$V$21,20,FALSE)</f>
        <v>4.5351473922902487E-2</v>
      </c>
      <c r="AW605" s="3">
        <f>VLOOKUP($C605,'Team Fixtures'!$A$2:$V$21,21,FALSE)</f>
        <v>0.3181527063751709</v>
      </c>
      <c r="AX605" s="3" t="str">
        <f>VLOOKUP($C605,'Team Fixtures'!$A$2:$V$21,22,FALSE)</f>
        <v>H</v>
      </c>
      <c r="AY605" s="22">
        <f t="shared" si="188"/>
        <v>0</v>
      </c>
      <c r="AZ605" s="5">
        <f t="shared" si="189"/>
        <v>0</v>
      </c>
      <c r="BA605" s="20">
        <f t="shared" si="181"/>
        <v>0</v>
      </c>
      <c r="BB605" s="15">
        <f t="shared" si="182"/>
        <v>0</v>
      </c>
    </row>
    <row r="606" spans="1:54" x14ac:dyDescent="0.25">
      <c r="A606" t="str">
        <f>'Players Full'!CU606</f>
        <v>Richarlison</v>
      </c>
      <c r="B606" t="str">
        <f>VLOOKUP(_xlfn.CONCAT('Players Full'!AK606,'Players Full'!BV606),'Players Summarised'!$A$1:$T$1000,20,0)</f>
        <v>FWD</v>
      </c>
      <c r="C606" t="str">
        <f>VLOOKUP('Players Full'!CF606,Teams!$A$1:$G$21,6,0)</f>
        <v>Spurs</v>
      </c>
      <c r="D606">
        <f>'Players Full'!BD606/10</f>
        <v>6.5</v>
      </c>
      <c r="E606" s="10">
        <f>IFERROR(VLOOKUP($A606,'Starting Lineups'!$A$2:$C$510,3,FALSE),0)</f>
        <v>1</v>
      </c>
      <c r="F606" s="5">
        <f>VLOOKUP(A606,'Score &amp; Assist'!$A$1:$G$2000,6,0)</f>
        <v>0.28011204481792717</v>
      </c>
      <c r="G606" s="5">
        <f t="shared" si="171"/>
        <v>0.01</v>
      </c>
      <c r="H606" s="5">
        <f t="shared" si="183"/>
        <v>0</v>
      </c>
      <c r="I606" s="5">
        <f>VLOOKUP(A606,'Score &amp; Assist'!$A$1:$G$2000,7,0)</f>
        <v>0.13605442176870747</v>
      </c>
      <c r="J606" s="5">
        <f>VLOOKUP(A606,'Yellow Card'!$C$1:$E$987,3,0)</f>
        <v>0.20050125313283207</v>
      </c>
      <c r="K606" s="5" t="e">
        <f>VLOOKUP(C606,'Team Clean Sheet'!$C$2:$F$21,4,0)</f>
        <v>#N/A</v>
      </c>
      <c r="L606" s="5" t="e">
        <f>VLOOKUP(C606,'Team Total Goals'!$D$2:$N$21,10,0)</f>
        <v>#N/A</v>
      </c>
      <c r="M606" s="5" t="e">
        <f>VLOOKUP(C606,'Team Total Goals'!$D$2:$N$21,11,0)</f>
        <v>#N/A</v>
      </c>
      <c r="N606" s="5" t="e">
        <f>VLOOKUP(A606,'Goalkeeper Saves'!$D$2:$N$15,10,0)</f>
        <v>#N/A</v>
      </c>
      <c r="O606" s="5" t="e">
        <f>VLOOKUP(A606,'Goalkeeper Saves'!$D$2:$N$15,11,0)</f>
        <v>#N/A</v>
      </c>
      <c r="P606" s="5">
        <f>IF(B606="DEF",IFERROR(VLOOKUP(A606,'Defensive Contribution - DEF'!A604:H1102,8,FALSE),'Defensive Contribution - DEF'!K$2),0)</f>
        <v>0</v>
      </c>
      <c r="Q606" s="5">
        <f>IF(B606="MID",IFERROR(VLOOKUP(A606,'Defensive Contribution - MID'!A$2:I$500,9,FALSE),'Defensive Contribution - MID'!L$2),0)</f>
        <v>0</v>
      </c>
      <c r="R606" s="22">
        <f t="shared" si="184"/>
        <v>3.3681101914449991</v>
      </c>
      <c r="S606" s="5">
        <f t="shared" si="172"/>
        <v>5.8185687923169277E-2</v>
      </c>
      <c r="T606" s="20">
        <f t="shared" si="173"/>
        <v>3.4844815672913376</v>
      </c>
      <c r="U606" s="3">
        <f>VLOOKUP($C606,'Team Fixtures'!$A$2:$Q$21,2,FALSE)</f>
        <v>0.36350418029807341</v>
      </c>
      <c r="V606" s="3">
        <f>VLOOKUP($C606,'Team Fixtures'!$A$2:$Q$21,4,FALSE)</f>
        <v>0.87939146110891264</v>
      </c>
      <c r="W606" s="3">
        <f>VLOOKUP($C606,'Team Fixtures'!$A$2:$Q$21,5,FALSE)</f>
        <v>-0.51588728081083923</v>
      </c>
      <c r="X606" s="3" t="str">
        <f>VLOOKUP($C606,'Team Fixtures'!$A$2:$Q$21,6,FALSE)</f>
        <v>A</v>
      </c>
      <c r="Y606" s="25">
        <f t="shared" si="174"/>
        <v>1.1538620181803338</v>
      </c>
      <c r="Z606" s="3">
        <f>VLOOKUP($C606,'Team Fixtures'!$A$2:$Q$21,2,FALSE)</f>
        <v>0.36350418029807341</v>
      </c>
      <c r="AA606" s="3">
        <f>VLOOKUP($C606,'Team Fixtures'!$A$2:$Q$21,8,FALSE)</f>
        <v>9.5238095238095233E-2</v>
      </c>
      <c r="AB606" s="3">
        <f>VLOOKUP($C606,'Team Fixtures'!$A$2:$Q$21,9,FALSE)</f>
        <v>0.26826608505997818</v>
      </c>
      <c r="AC606" s="3" t="str">
        <f>VLOOKUP($C606,'Team Fixtures'!$A$2:$Q$21,10,FALSE)</f>
        <v>H</v>
      </c>
      <c r="AD606" s="22">
        <f t="shared" si="185"/>
        <v>3.9228435497511747</v>
      </c>
      <c r="AE606" s="5">
        <f t="shared" si="175"/>
        <v>7.123412597724714E-2</v>
      </c>
      <c r="AF606" s="20">
        <f t="shared" si="176"/>
        <v>4.0653118017056693</v>
      </c>
      <c r="AG606" s="3">
        <f>VLOOKUP($C606,'Team Fixtures'!$A$2:$Q$21,2,FALSE)</f>
        <v>0.36350418029807341</v>
      </c>
      <c r="AH606" s="3">
        <f>VLOOKUP($C606,'Team Fixtures'!$A$2:$Q$21,12,FALSE)</f>
        <v>6.3492063492063489E-2</v>
      </c>
      <c r="AI606" s="3">
        <f>VLOOKUP($C606,'Team Fixtures'!$A$2:$Q$21,13,FALSE)</f>
        <v>0.30001211680600992</v>
      </c>
      <c r="AJ606" s="3" t="str">
        <f>VLOOKUP($C606,'Team Fixtures'!$A$2:$Q$21,14,FALSE)</f>
        <v>H</v>
      </c>
      <c r="AK606" s="22">
        <f t="shared" si="186"/>
        <v>3.9233930078550698</v>
      </c>
      <c r="AL606" s="5">
        <f t="shared" si="177"/>
        <v>7.1247050330766962E-2</v>
      </c>
      <c r="AM606" s="20">
        <f t="shared" si="178"/>
        <v>4.0658871085166037</v>
      </c>
      <c r="AN606" s="3">
        <f>VLOOKUP($C606,'Team Fixtures'!$A$2:$Q$21,2,FALSE)</f>
        <v>0.36350418029807341</v>
      </c>
      <c r="AO606" s="3">
        <f>VLOOKUP($C606,'Team Fixtures'!$A$2:$Q$21,16,FALSE)</f>
        <v>0.17316017316017315</v>
      </c>
      <c r="AP606" s="3">
        <f>VLOOKUP($C606,'Team Fixtures'!$A$2:$Q$21,17,FALSE)</f>
        <v>0.19034400713790026</v>
      </c>
      <c r="AQ606" s="3" t="str">
        <f>VLOOKUP($C606,'Team Fixtures'!$A$2:$V$21,18,FALSE)</f>
        <v>A</v>
      </c>
      <c r="AR606" s="22">
        <f t="shared" si="187"/>
        <v>3.3803335933332184</v>
      </c>
      <c r="AS606" s="5">
        <f t="shared" si="179"/>
        <v>5.8473206782383963E-2</v>
      </c>
      <c r="AT606" s="20">
        <f t="shared" si="180"/>
        <v>3.4972800068979861</v>
      </c>
      <c r="AU606" s="3">
        <f>VLOOKUP($C606,'Team Fixtures'!$A$2:$Q$21,2,FALSE)</f>
        <v>0.36350418029807341</v>
      </c>
      <c r="AV606" s="3">
        <f>VLOOKUP($C606,'Team Fixtures'!$A$2:$V$21,20,FALSE)</f>
        <v>4.5351473922902487E-2</v>
      </c>
      <c r="AW606" s="3">
        <f>VLOOKUP($C606,'Team Fixtures'!$A$2:$V$21,21,FALSE)</f>
        <v>0.3181527063751709</v>
      </c>
      <c r="AX606" s="3" t="str">
        <f>VLOOKUP($C606,'Team Fixtures'!$A$2:$V$21,22,FALSE)</f>
        <v>H</v>
      </c>
      <c r="AY606" s="22">
        <f t="shared" si="188"/>
        <v>3.9237069839144385</v>
      </c>
      <c r="AZ606" s="5">
        <f t="shared" si="189"/>
        <v>7.1254435675635427E-2</v>
      </c>
      <c r="BA606" s="20">
        <f t="shared" si="181"/>
        <v>4.0662158552657095</v>
      </c>
      <c r="BB606" s="15">
        <f t="shared" si="182"/>
        <v>13.336107920602956</v>
      </c>
    </row>
    <row r="607" spans="1:54" x14ac:dyDescent="0.25">
      <c r="A607" t="str">
        <f>'Players Full'!CU607</f>
        <v>Will Lankshear</v>
      </c>
      <c r="B607" t="str">
        <f>VLOOKUP(_xlfn.CONCAT('Players Full'!AK607,'Players Full'!BV607),'Players Summarised'!$A$1:$T$1000,20,0)</f>
        <v>FWD</v>
      </c>
      <c r="C607" t="str">
        <f>VLOOKUP('Players Full'!CF607,Teams!$A$1:$G$21,6,0)</f>
        <v>Spurs</v>
      </c>
      <c r="D607">
        <f>'Players Full'!BD607/10</f>
        <v>4.5</v>
      </c>
      <c r="E607" s="10">
        <f>IFERROR(VLOOKUP($A607,'Starting Lineups'!$A$2:$C$510,3,FALSE),0)</f>
        <v>0</v>
      </c>
      <c r="F607" s="5" t="e">
        <f>VLOOKUP(A607,'Score &amp; Assist'!$A$1:$G$2000,6,0)</f>
        <v>#N/A</v>
      </c>
      <c r="G607" s="5" t="e">
        <f t="shared" si="171"/>
        <v>#N/A</v>
      </c>
      <c r="H607" s="5" t="e">
        <f t="shared" si="183"/>
        <v>#N/A</v>
      </c>
      <c r="I607" s="5" t="e">
        <f>VLOOKUP(A607,'Score &amp; Assist'!$A$1:$G$2000,7,0)</f>
        <v>#N/A</v>
      </c>
      <c r="J607" s="5" t="e">
        <f>VLOOKUP(A607,'Yellow Card'!$C$1:$E$987,3,0)</f>
        <v>#N/A</v>
      </c>
      <c r="K607" s="5" t="e">
        <f>VLOOKUP(C607,'Team Clean Sheet'!$C$2:$F$21,4,0)</f>
        <v>#N/A</v>
      </c>
      <c r="L607" s="5" t="e">
        <f>VLOOKUP(C607,'Team Total Goals'!$D$2:$N$21,10,0)</f>
        <v>#N/A</v>
      </c>
      <c r="M607" s="5" t="e">
        <f>VLOOKUP(C607,'Team Total Goals'!$D$2:$N$21,11,0)</f>
        <v>#N/A</v>
      </c>
      <c r="N607" s="5" t="e">
        <f>VLOOKUP(A607,'Goalkeeper Saves'!$D$2:$N$15,10,0)</f>
        <v>#N/A</v>
      </c>
      <c r="O607" s="5" t="e">
        <f>VLOOKUP(A607,'Goalkeeper Saves'!$D$2:$N$15,11,0)</f>
        <v>#N/A</v>
      </c>
      <c r="P607" s="5">
        <f>IF(B607="DEF",IFERROR(VLOOKUP(A607,'Defensive Contribution - DEF'!A605:H1103,8,FALSE),'Defensive Contribution - DEF'!K$2),0)</f>
        <v>0</v>
      </c>
      <c r="Q607" s="5">
        <f>IF(B607="MID",IFERROR(VLOOKUP(A607,'Defensive Contribution - MID'!A$2:I$500,9,FALSE),'Defensive Contribution - MID'!L$2),0)</f>
        <v>0</v>
      </c>
      <c r="R607" s="22">
        <f t="shared" si="184"/>
        <v>0</v>
      </c>
      <c r="S607" s="5">
        <f t="shared" si="172"/>
        <v>0</v>
      </c>
      <c r="T607" s="20">
        <f t="shared" si="173"/>
        <v>0</v>
      </c>
      <c r="U607" s="3">
        <f>VLOOKUP($C607,'Team Fixtures'!$A$2:$Q$21,2,FALSE)</f>
        <v>0.36350418029807341</v>
      </c>
      <c r="V607" s="3">
        <f>VLOOKUP($C607,'Team Fixtures'!$A$2:$Q$21,4,FALSE)</f>
        <v>0.87939146110891264</v>
      </c>
      <c r="W607" s="3">
        <f>VLOOKUP($C607,'Team Fixtures'!$A$2:$Q$21,5,FALSE)</f>
        <v>-0.51588728081083923</v>
      </c>
      <c r="X607" s="3" t="str">
        <f>VLOOKUP($C607,'Team Fixtures'!$A$2:$Q$21,6,FALSE)</f>
        <v>A</v>
      </c>
      <c r="Y607" s="25">
        <f t="shared" si="174"/>
        <v>0</v>
      </c>
      <c r="Z607" s="3">
        <f>VLOOKUP($C607,'Team Fixtures'!$A$2:$Q$21,2,FALSE)</f>
        <v>0.36350418029807341</v>
      </c>
      <c r="AA607" s="3">
        <f>VLOOKUP($C607,'Team Fixtures'!$A$2:$Q$21,8,FALSE)</f>
        <v>9.5238095238095233E-2</v>
      </c>
      <c r="AB607" s="3">
        <f>VLOOKUP($C607,'Team Fixtures'!$A$2:$Q$21,9,FALSE)</f>
        <v>0.26826608505997818</v>
      </c>
      <c r="AC607" s="3" t="str">
        <f>VLOOKUP($C607,'Team Fixtures'!$A$2:$Q$21,10,FALSE)</f>
        <v>H</v>
      </c>
      <c r="AD607" s="22">
        <f t="shared" si="185"/>
        <v>0</v>
      </c>
      <c r="AE607" s="5">
        <f t="shared" si="175"/>
        <v>0</v>
      </c>
      <c r="AF607" s="20">
        <f t="shared" si="176"/>
        <v>0</v>
      </c>
      <c r="AG607" s="3">
        <f>VLOOKUP($C607,'Team Fixtures'!$A$2:$Q$21,2,FALSE)</f>
        <v>0.36350418029807341</v>
      </c>
      <c r="AH607" s="3">
        <f>VLOOKUP($C607,'Team Fixtures'!$A$2:$Q$21,12,FALSE)</f>
        <v>6.3492063492063489E-2</v>
      </c>
      <c r="AI607" s="3">
        <f>VLOOKUP($C607,'Team Fixtures'!$A$2:$Q$21,13,FALSE)</f>
        <v>0.30001211680600992</v>
      </c>
      <c r="AJ607" s="3" t="str">
        <f>VLOOKUP($C607,'Team Fixtures'!$A$2:$Q$21,14,FALSE)</f>
        <v>H</v>
      </c>
      <c r="AK607" s="22">
        <f t="shared" si="186"/>
        <v>0</v>
      </c>
      <c r="AL607" s="5">
        <f t="shared" si="177"/>
        <v>0</v>
      </c>
      <c r="AM607" s="20">
        <f t="shared" si="178"/>
        <v>0</v>
      </c>
      <c r="AN607" s="3">
        <f>VLOOKUP($C607,'Team Fixtures'!$A$2:$Q$21,2,FALSE)</f>
        <v>0.36350418029807341</v>
      </c>
      <c r="AO607" s="3">
        <f>VLOOKUP($C607,'Team Fixtures'!$A$2:$Q$21,16,FALSE)</f>
        <v>0.17316017316017315</v>
      </c>
      <c r="AP607" s="3">
        <f>VLOOKUP($C607,'Team Fixtures'!$A$2:$Q$21,17,FALSE)</f>
        <v>0.19034400713790026</v>
      </c>
      <c r="AQ607" s="3" t="str">
        <f>VLOOKUP($C607,'Team Fixtures'!$A$2:$V$21,18,FALSE)</f>
        <v>A</v>
      </c>
      <c r="AR607" s="22">
        <f t="shared" si="187"/>
        <v>0</v>
      </c>
      <c r="AS607" s="5">
        <f t="shared" si="179"/>
        <v>0</v>
      </c>
      <c r="AT607" s="20">
        <f t="shared" si="180"/>
        <v>0</v>
      </c>
      <c r="AU607" s="3">
        <f>VLOOKUP($C607,'Team Fixtures'!$A$2:$Q$21,2,FALSE)</f>
        <v>0.36350418029807341</v>
      </c>
      <c r="AV607" s="3">
        <f>VLOOKUP($C607,'Team Fixtures'!$A$2:$V$21,20,FALSE)</f>
        <v>4.5351473922902487E-2</v>
      </c>
      <c r="AW607" s="3">
        <f>VLOOKUP($C607,'Team Fixtures'!$A$2:$V$21,21,FALSE)</f>
        <v>0.3181527063751709</v>
      </c>
      <c r="AX607" s="3" t="str">
        <f>VLOOKUP($C607,'Team Fixtures'!$A$2:$V$21,22,FALSE)</f>
        <v>H</v>
      </c>
      <c r="AY607" s="22">
        <f t="shared" si="188"/>
        <v>0</v>
      </c>
      <c r="AZ607" s="5">
        <f t="shared" si="189"/>
        <v>0</v>
      </c>
      <c r="BA607" s="20">
        <f t="shared" si="181"/>
        <v>0</v>
      </c>
      <c r="BB607" s="15">
        <f t="shared" si="182"/>
        <v>0</v>
      </c>
    </row>
    <row r="608" spans="1:54" x14ac:dyDescent="0.25">
      <c r="A608" t="str">
        <f>'Players Full'!CU608</f>
        <v>Dane Scarlett</v>
      </c>
      <c r="B608" t="str">
        <f>VLOOKUP(_xlfn.CONCAT('Players Full'!AK608,'Players Full'!BV608),'Players Summarised'!$A$1:$T$1000,20,0)</f>
        <v>FWD</v>
      </c>
      <c r="C608" t="str">
        <f>VLOOKUP('Players Full'!CF608,Teams!$A$1:$G$21,6,0)</f>
        <v>Spurs</v>
      </c>
      <c r="D608">
        <f>'Players Full'!BD608/10</f>
        <v>4.5</v>
      </c>
      <c r="E608" s="10">
        <f>IFERROR(VLOOKUP($A608,'Starting Lineups'!$A$2:$C$510,3,FALSE),0)</f>
        <v>0</v>
      </c>
      <c r="F608" s="5" t="e">
        <f>VLOOKUP(A608,'Score &amp; Assist'!$A$1:$G$2000,6,0)</f>
        <v>#N/A</v>
      </c>
      <c r="G608" s="5" t="e">
        <f t="shared" si="171"/>
        <v>#N/A</v>
      </c>
      <c r="H608" s="5" t="e">
        <f t="shared" si="183"/>
        <v>#N/A</v>
      </c>
      <c r="I608" s="5" t="e">
        <f>VLOOKUP(A608,'Score &amp; Assist'!$A$1:$G$2000,7,0)</f>
        <v>#N/A</v>
      </c>
      <c r="J608" s="5" t="e">
        <f>VLOOKUP(A608,'Yellow Card'!$C$1:$E$987,3,0)</f>
        <v>#N/A</v>
      </c>
      <c r="K608" s="5" t="e">
        <f>VLOOKUP(C608,'Team Clean Sheet'!$C$2:$F$21,4,0)</f>
        <v>#N/A</v>
      </c>
      <c r="L608" s="5" t="e">
        <f>VLOOKUP(C608,'Team Total Goals'!$D$2:$N$21,10,0)</f>
        <v>#N/A</v>
      </c>
      <c r="M608" s="5" t="e">
        <f>VLOOKUP(C608,'Team Total Goals'!$D$2:$N$21,11,0)</f>
        <v>#N/A</v>
      </c>
      <c r="N608" s="5" t="e">
        <f>VLOOKUP(A608,'Goalkeeper Saves'!$D$2:$N$15,10,0)</f>
        <v>#N/A</v>
      </c>
      <c r="O608" s="5" t="e">
        <f>VLOOKUP(A608,'Goalkeeper Saves'!$D$2:$N$15,11,0)</f>
        <v>#N/A</v>
      </c>
      <c r="P608" s="5">
        <f>IF(B608="DEF",IFERROR(VLOOKUP(A608,'Defensive Contribution - DEF'!A606:H1104,8,FALSE),'Defensive Contribution - DEF'!K$2),0)</f>
        <v>0</v>
      </c>
      <c r="Q608" s="5">
        <f>IF(B608="MID",IFERROR(VLOOKUP(A608,'Defensive Contribution - MID'!A$2:I$500,9,FALSE),'Defensive Contribution - MID'!L$2),0)</f>
        <v>0</v>
      </c>
      <c r="R608" s="22">
        <f t="shared" si="184"/>
        <v>0</v>
      </c>
      <c r="S608" s="5">
        <f t="shared" si="172"/>
        <v>0</v>
      </c>
      <c r="T608" s="20">
        <f t="shared" si="173"/>
        <v>0</v>
      </c>
      <c r="U608" s="3">
        <f>VLOOKUP($C608,'Team Fixtures'!$A$2:$Q$21,2,FALSE)</f>
        <v>0.36350418029807341</v>
      </c>
      <c r="V608" s="3">
        <f>VLOOKUP($C608,'Team Fixtures'!$A$2:$Q$21,4,FALSE)</f>
        <v>0.87939146110891264</v>
      </c>
      <c r="W608" s="3">
        <f>VLOOKUP($C608,'Team Fixtures'!$A$2:$Q$21,5,FALSE)</f>
        <v>-0.51588728081083923</v>
      </c>
      <c r="X608" s="3" t="str">
        <f>VLOOKUP($C608,'Team Fixtures'!$A$2:$Q$21,6,FALSE)</f>
        <v>A</v>
      </c>
      <c r="Y608" s="25">
        <f t="shared" si="174"/>
        <v>0</v>
      </c>
      <c r="Z608" s="3">
        <f>VLOOKUP($C608,'Team Fixtures'!$A$2:$Q$21,2,FALSE)</f>
        <v>0.36350418029807341</v>
      </c>
      <c r="AA608" s="3">
        <f>VLOOKUP($C608,'Team Fixtures'!$A$2:$Q$21,8,FALSE)</f>
        <v>9.5238095238095233E-2</v>
      </c>
      <c r="AB608" s="3">
        <f>VLOOKUP($C608,'Team Fixtures'!$A$2:$Q$21,9,FALSE)</f>
        <v>0.26826608505997818</v>
      </c>
      <c r="AC608" s="3" t="str">
        <f>VLOOKUP($C608,'Team Fixtures'!$A$2:$Q$21,10,FALSE)</f>
        <v>H</v>
      </c>
      <c r="AD608" s="22">
        <f t="shared" si="185"/>
        <v>0</v>
      </c>
      <c r="AE608" s="5">
        <f t="shared" si="175"/>
        <v>0</v>
      </c>
      <c r="AF608" s="20">
        <f t="shared" si="176"/>
        <v>0</v>
      </c>
      <c r="AG608" s="3">
        <f>VLOOKUP($C608,'Team Fixtures'!$A$2:$Q$21,2,FALSE)</f>
        <v>0.36350418029807341</v>
      </c>
      <c r="AH608" s="3">
        <f>VLOOKUP($C608,'Team Fixtures'!$A$2:$Q$21,12,FALSE)</f>
        <v>6.3492063492063489E-2</v>
      </c>
      <c r="AI608" s="3">
        <f>VLOOKUP($C608,'Team Fixtures'!$A$2:$Q$21,13,FALSE)</f>
        <v>0.30001211680600992</v>
      </c>
      <c r="AJ608" s="3" t="str">
        <f>VLOOKUP($C608,'Team Fixtures'!$A$2:$Q$21,14,FALSE)</f>
        <v>H</v>
      </c>
      <c r="AK608" s="22">
        <f t="shared" si="186"/>
        <v>0</v>
      </c>
      <c r="AL608" s="5">
        <f t="shared" si="177"/>
        <v>0</v>
      </c>
      <c r="AM608" s="20">
        <f t="shared" si="178"/>
        <v>0</v>
      </c>
      <c r="AN608" s="3">
        <f>VLOOKUP($C608,'Team Fixtures'!$A$2:$Q$21,2,FALSE)</f>
        <v>0.36350418029807341</v>
      </c>
      <c r="AO608" s="3">
        <f>VLOOKUP($C608,'Team Fixtures'!$A$2:$Q$21,16,FALSE)</f>
        <v>0.17316017316017315</v>
      </c>
      <c r="AP608" s="3">
        <f>VLOOKUP($C608,'Team Fixtures'!$A$2:$Q$21,17,FALSE)</f>
        <v>0.19034400713790026</v>
      </c>
      <c r="AQ608" s="3" t="str">
        <f>VLOOKUP($C608,'Team Fixtures'!$A$2:$V$21,18,FALSE)</f>
        <v>A</v>
      </c>
      <c r="AR608" s="22">
        <f t="shared" si="187"/>
        <v>0</v>
      </c>
      <c r="AS608" s="5">
        <f t="shared" si="179"/>
        <v>0</v>
      </c>
      <c r="AT608" s="20">
        <f t="shared" si="180"/>
        <v>0</v>
      </c>
      <c r="AU608" s="3">
        <f>VLOOKUP($C608,'Team Fixtures'!$A$2:$Q$21,2,FALSE)</f>
        <v>0.36350418029807341</v>
      </c>
      <c r="AV608" s="3">
        <f>VLOOKUP($C608,'Team Fixtures'!$A$2:$V$21,20,FALSE)</f>
        <v>4.5351473922902487E-2</v>
      </c>
      <c r="AW608" s="3">
        <f>VLOOKUP($C608,'Team Fixtures'!$A$2:$V$21,21,FALSE)</f>
        <v>0.3181527063751709</v>
      </c>
      <c r="AX608" s="3" t="str">
        <f>VLOOKUP($C608,'Team Fixtures'!$A$2:$V$21,22,FALSE)</f>
        <v>H</v>
      </c>
      <c r="AY608" s="22">
        <f t="shared" si="188"/>
        <v>0</v>
      </c>
      <c r="AZ608" s="5">
        <f t="shared" si="189"/>
        <v>0</v>
      </c>
      <c r="BA608" s="20">
        <f t="shared" si="181"/>
        <v>0</v>
      </c>
      <c r="BB608" s="15">
        <f t="shared" si="182"/>
        <v>0</v>
      </c>
    </row>
    <row r="609" spans="1:54" x14ac:dyDescent="0.25">
      <c r="A609" t="str">
        <f>'Players Full'!CU609</f>
        <v>Alphonse Areola</v>
      </c>
      <c r="B609" t="str">
        <f>VLOOKUP(_xlfn.CONCAT('Players Full'!AK609,'Players Full'!BV609),'Players Summarised'!$A$1:$T$1000,20,0)</f>
        <v>GK</v>
      </c>
      <c r="C609" t="str">
        <f>VLOOKUP('Players Full'!CF609,Teams!$A$1:$G$21,6,0)</f>
        <v>West Ham</v>
      </c>
      <c r="D609">
        <f>'Players Full'!BD609/10</f>
        <v>4.5</v>
      </c>
      <c r="E609" s="10">
        <f>IFERROR(VLOOKUP($A609,'Starting Lineups'!$A$2:$C$510,3,FALSE),0)</f>
        <v>0</v>
      </c>
      <c r="F609" s="5" t="e">
        <f>VLOOKUP(A609,'Score &amp; Assist'!$A$1:$G$2000,6,0)</f>
        <v>#N/A</v>
      </c>
      <c r="G609" s="5" t="e">
        <f t="shared" si="171"/>
        <v>#N/A</v>
      </c>
      <c r="H609" s="5" t="e">
        <f t="shared" si="183"/>
        <v>#N/A</v>
      </c>
      <c r="I609" s="5" t="e">
        <f>VLOOKUP(A609,'Score &amp; Assist'!$A$1:$G$2000,7,0)</f>
        <v>#N/A</v>
      </c>
      <c r="J609" s="5">
        <f>VLOOKUP(A609,'Yellow Card'!$C$1:$E$987,3,0)</f>
        <v>0.19047619047619047</v>
      </c>
      <c r="K609" s="5">
        <f>VLOOKUP(C609,'Team Clean Sheet'!$C$2:$F$21,4,0)</f>
        <v>0.15730337078651685</v>
      </c>
      <c r="L609" s="5">
        <f>VLOOKUP(C609,'Team Total Goals'!$D$2:$N$21,10,0)</f>
        <v>0.5585106382978724</v>
      </c>
      <c r="M609" s="5">
        <f>VLOOKUP(C609,'Team Total Goals'!$D$2:$N$21,11,0)</f>
        <v>0.13580246913580246</v>
      </c>
      <c r="N609" s="5" t="e">
        <f>VLOOKUP(A609,'Goalkeeper Saves'!$D$2:$N$15,10,0)</f>
        <v>#N/A</v>
      </c>
      <c r="O609" s="5" t="e">
        <f>VLOOKUP(A609,'Goalkeeper Saves'!$D$2:$N$15,11,0)</f>
        <v>#N/A</v>
      </c>
      <c r="P609" s="5">
        <f>IF(B609="DEF",IFERROR(VLOOKUP(A609,'Defensive Contribution - DEF'!A607:H1105,8,FALSE),'Defensive Contribution - DEF'!K$2),0)</f>
        <v>0</v>
      </c>
      <c r="Q609" s="5">
        <f>IF(B609="MID",IFERROR(VLOOKUP(A609,'Defensive Contribution - MID'!A$2:I$500,9,FALSE),'Defensive Contribution - MID'!L$2),0)</f>
        <v>0</v>
      </c>
      <c r="R609" s="22">
        <f t="shared" si="184"/>
        <v>0</v>
      </c>
      <c r="S609" s="5">
        <f t="shared" si="172"/>
        <v>0</v>
      </c>
      <c r="T609" s="20">
        <f t="shared" si="173"/>
        <v>0</v>
      </c>
      <c r="U609" s="3">
        <f>VLOOKUP($C609,'Team Fixtures'!$A$2:$Q$21,2,FALSE)</f>
        <v>6.3492063492063489E-2</v>
      </c>
      <c r="V609" s="3">
        <f>VLOOKUP($C609,'Team Fixtures'!$A$2:$Q$21,4,FALSE)</f>
        <v>0.82101806239737274</v>
      </c>
      <c r="W609" s="3">
        <f>VLOOKUP($C609,'Team Fixtures'!$A$2:$Q$21,5,FALSE)</f>
        <v>-0.75752599890530925</v>
      </c>
      <c r="X609" s="3" t="str">
        <f>VLOOKUP($C609,'Team Fixtures'!$A$2:$Q$21,6,FALSE)</f>
        <v>H</v>
      </c>
      <c r="Y609" s="25">
        <f t="shared" si="174"/>
        <v>0</v>
      </c>
      <c r="Z609" s="3">
        <f>VLOOKUP($C609,'Team Fixtures'!$A$2:$Q$21,2,FALSE)</f>
        <v>6.3492063492063489E-2</v>
      </c>
      <c r="AA609" s="3">
        <f>VLOOKUP($C609,'Team Fixtures'!$A$2:$Q$21,8,FALSE)</f>
        <v>0.10582010582010581</v>
      </c>
      <c r="AB609" s="3">
        <f>VLOOKUP($C609,'Team Fixtures'!$A$2:$Q$21,9,FALSE)</f>
        <v>-4.2328042328042326E-2</v>
      </c>
      <c r="AC609" s="3" t="str">
        <f>VLOOKUP($C609,'Team Fixtures'!$A$2:$Q$21,10,FALSE)</f>
        <v>A</v>
      </c>
      <c r="AD609" s="22">
        <f t="shared" si="185"/>
        <v>0</v>
      </c>
      <c r="AE609" s="5">
        <f t="shared" si="175"/>
        <v>0</v>
      </c>
      <c r="AF609" s="20">
        <f t="shared" si="176"/>
        <v>0</v>
      </c>
      <c r="AG609" s="3">
        <f>VLOOKUP($C609,'Team Fixtures'!$A$2:$Q$21,2,FALSE)</f>
        <v>6.3492063492063489E-2</v>
      </c>
      <c r="AH609" s="3">
        <f>VLOOKUP($C609,'Team Fixtures'!$A$2:$Q$21,12,FALSE)</f>
        <v>0.36350418029807341</v>
      </c>
      <c r="AI609" s="3">
        <f>VLOOKUP($C609,'Team Fixtures'!$A$2:$Q$21,13,FALSE)</f>
        <v>-0.30001211680600992</v>
      </c>
      <c r="AJ609" s="3" t="str">
        <f>VLOOKUP($C609,'Team Fixtures'!$A$2:$Q$21,14,FALSE)</f>
        <v>A</v>
      </c>
      <c r="AK609" s="22">
        <f t="shared" si="186"/>
        <v>0</v>
      </c>
      <c r="AL609" s="5">
        <f t="shared" si="177"/>
        <v>0</v>
      </c>
      <c r="AM609" s="20">
        <f t="shared" si="178"/>
        <v>0</v>
      </c>
      <c r="AN609" s="3">
        <f>VLOOKUP($C609,'Team Fixtures'!$A$2:$Q$21,2,FALSE)</f>
        <v>6.3492063492063489E-2</v>
      </c>
      <c r="AO609" s="3">
        <f>VLOOKUP($C609,'Team Fixtures'!$A$2:$Q$21,16,FALSE)</f>
        <v>0.10582010582010581</v>
      </c>
      <c r="AP609" s="3">
        <f>VLOOKUP($C609,'Team Fixtures'!$A$2:$Q$21,17,FALSE)</f>
        <v>-4.2328042328042326E-2</v>
      </c>
      <c r="AQ609" s="3" t="str">
        <f>VLOOKUP($C609,'Team Fixtures'!$A$2:$V$21,18,FALSE)</f>
        <v>H</v>
      </c>
      <c r="AR609" s="22">
        <f t="shared" si="187"/>
        <v>0</v>
      </c>
      <c r="AS609" s="5">
        <f t="shared" si="179"/>
        <v>0</v>
      </c>
      <c r="AT609" s="20">
        <f t="shared" si="180"/>
        <v>0</v>
      </c>
      <c r="AU609" s="3">
        <f>VLOOKUP($C609,'Team Fixtures'!$A$2:$Q$21,2,FALSE)</f>
        <v>6.3492063492063489E-2</v>
      </c>
      <c r="AV609" s="3">
        <f>VLOOKUP($C609,'Team Fixtures'!$A$2:$V$21,20,FALSE)</f>
        <v>8.6580086580086577E-2</v>
      </c>
      <c r="AW609" s="3">
        <f>VLOOKUP($C609,'Team Fixtures'!$A$2:$V$21,21,FALSE)</f>
        <v>-2.3088023088023088E-2</v>
      </c>
      <c r="AX609" s="3" t="str">
        <f>VLOOKUP($C609,'Team Fixtures'!$A$2:$V$21,22,FALSE)</f>
        <v>A</v>
      </c>
      <c r="AY609" s="22">
        <f t="shared" si="188"/>
        <v>0</v>
      </c>
      <c r="AZ609" s="5">
        <f t="shared" si="189"/>
        <v>0</v>
      </c>
      <c r="BA609" s="20">
        <f t="shared" si="181"/>
        <v>0</v>
      </c>
      <c r="BB609" s="15">
        <f t="shared" si="182"/>
        <v>0</v>
      </c>
    </row>
    <row r="610" spans="1:54" x14ac:dyDescent="0.25">
      <c r="A610" t="str">
        <f>'Players Full'!CU610</f>
        <v>Wes Foderingham</v>
      </c>
      <c r="B610" t="str">
        <f>VLOOKUP(_xlfn.CONCAT('Players Full'!AK610,'Players Full'!BV610),'Players Summarised'!$A$1:$T$1000,20,0)</f>
        <v>GK</v>
      </c>
      <c r="C610" t="str">
        <f>VLOOKUP('Players Full'!CF610,Teams!$A$1:$G$21,6,0)</f>
        <v>West Ham</v>
      </c>
      <c r="D610">
        <f>'Players Full'!BD610/10</f>
        <v>4</v>
      </c>
      <c r="E610" s="10">
        <f>IFERROR(VLOOKUP($A610,'Starting Lineups'!$A$2:$C$510,3,FALSE),0)</f>
        <v>0</v>
      </c>
      <c r="F610" s="5" t="e">
        <f>VLOOKUP(A610,'Score &amp; Assist'!$A$1:$G$2000,6,0)</f>
        <v>#N/A</v>
      </c>
      <c r="G610" s="5" t="e">
        <f t="shared" si="171"/>
        <v>#N/A</v>
      </c>
      <c r="H610" s="5" t="e">
        <f t="shared" si="183"/>
        <v>#N/A</v>
      </c>
      <c r="I610" s="5" t="e">
        <f>VLOOKUP(A610,'Score &amp; Assist'!$A$1:$G$2000,7,0)</f>
        <v>#N/A</v>
      </c>
      <c r="J610" s="5">
        <f>VLOOKUP(A610,'Yellow Card'!$C$1:$E$987,3,0)</f>
        <v>0.21994941163532386</v>
      </c>
      <c r="K610" s="5">
        <f>VLOOKUP(C610,'Team Clean Sheet'!$C$2:$F$21,4,0)</f>
        <v>0.15730337078651685</v>
      </c>
      <c r="L610" s="5">
        <f>VLOOKUP(C610,'Team Total Goals'!$D$2:$N$21,10,0)</f>
        <v>0.5585106382978724</v>
      </c>
      <c r="M610" s="5">
        <f>VLOOKUP(C610,'Team Total Goals'!$D$2:$N$21,11,0)</f>
        <v>0.13580246913580246</v>
      </c>
      <c r="N610" s="5" t="e">
        <f>VLOOKUP(A610,'Goalkeeper Saves'!$D$2:$N$15,10,0)</f>
        <v>#N/A</v>
      </c>
      <c r="O610" s="5" t="e">
        <f>VLOOKUP(A610,'Goalkeeper Saves'!$D$2:$N$15,11,0)</f>
        <v>#N/A</v>
      </c>
      <c r="P610" s="5">
        <f>IF(B610="DEF",IFERROR(VLOOKUP(A610,'Defensive Contribution - DEF'!A608:H1106,8,FALSE),'Defensive Contribution - DEF'!K$2),0)</f>
        <v>0</v>
      </c>
      <c r="Q610" s="5">
        <f>IF(B610="MID",IFERROR(VLOOKUP(A610,'Defensive Contribution - MID'!A$2:I$500,9,FALSE),'Defensive Contribution - MID'!L$2),0)</f>
        <v>0</v>
      </c>
      <c r="R610" s="22">
        <f t="shared" si="184"/>
        <v>0</v>
      </c>
      <c r="S610" s="5">
        <f t="shared" si="172"/>
        <v>0</v>
      </c>
      <c r="T610" s="20">
        <f t="shared" si="173"/>
        <v>0</v>
      </c>
      <c r="U610" s="3">
        <f>VLOOKUP($C610,'Team Fixtures'!$A$2:$Q$21,2,FALSE)</f>
        <v>6.3492063492063489E-2</v>
      </c>
      <c r="V610" s="3">
        <f>VLOOKUP($C610,'Team Fixtures'!$A$2:$Q$21,4,FALSE)</f>
        <v>0.82101806239737274</v>
      </c>
      <c r="W610" s="3">
        <f>VLOOKUP($C610,'Team Fixtures'!$A$2:$Q$21,5,FALSE)</f>
        <v>-0.75752599890530925</v>
      </c>
      <c r="X610" s="3" t="str">
        <f>VLOOKUP($C610,'Team Fixtures'!$A$2:$Q$21,6,FALSE)</f>
        <v>H</v>
      </c>
      <c r="Y610" s="25">
        <f t="shared" si="174"/>
        <v>0</v>
      </c>
      <c r="Z610" s="3">
        <f>VLOOKUP($C610,'Team Fixtures'!$A$2:$Q$21,2,FALSE)</f>
        <v>6.3492063492063489E-2</v>
      </c>
      <c r="AA610" s="3">
        <f>VLOOKUP($C610,'Team Fixtures'!$A$2:$Q$21,8,FALSE)</f>
        <v>0.10582010582010581</v>
      </c>
      <c r="AB610" s="3">
        <f>VLOOKUP($C610,'Team Fixtures'!$A$2:$Q$21,9,FALSE)</f>
        <v>-4.2328042328042326E-2</v>
      </c>
      <c r="AC610" s="3" t="str">
        <f>VLOOKUP($C610,'Team Fixtures'!$A$2:$Q$21,10,FALSE)</f>
        <v>A</v>
      </c>
      <c r="AD610" s="22">
        <f t="shared" si="185"/>
        <v>0</v>
      </c>
      <c r="AE610" s="5">
        <f t="shared" si="175"/>
        <v>0</v>
      </c>
      <c r="AF610" s="20">
        <f t="shared" si="176"/>
        <v>0</v>
      </c>
      <c r="AG610" s="3">
        <f>VLOOKUP($C610,'Team Fixtures'!$A$2:$Q$21,2,FALSE)</f>
        <v>6.3492063492063489E-2</v>
      </c>
      <c r="AH610" s="3">
        <f>VLOOKUP($C610,'Team Fixtures'!$A$2:$Q$21,12,FALSE)</f>
        <v>0.36350418029807341</v>
      </c>
      <c r="AI610" s="3">
        <f>VLOOKUP($C610,'Team Fixtures'!$A$2:$Q$21,13,FALSE)</f>
        <v>-0.30001211680600992</v>
      </c>
      <c r="AJ610" s="3" t="str">
        <f>VLOOKUP($C610,'Team Fixtures'!$A$2:$Q$21,14,FALSE)</f>
        <v>A</v>
      </c>
      <c r="AK610" s="22">
        <f t="shared" si="186"/>
        <v>0</v>
      </c>
      <c r="AL610" s="5">
        <f t="shared" si="177"/>
        <v>0</v>
      </c>
      <c r="AM610" s="20">
        <f t="shared" si="178"/>
        <v>0</v>
      </c>
      <c r="AN610" s="3">
        <f>VLOOKUP($C610,'Team Fixtures'!$A$2:$Q$21,2,FALSE)</f>
        <v>6.3492063492063489E-2</v>
      </c>
      <c r="AO610" s="3">
        <f>VLOOKUP($C610,'Team Fixtures'!$A$2:$Q$21,16,FALSE)</f>
        <v>0.10582010582010581</v>
      </c>
      <c r="AP610" s="3">
        <f>VLOOKUP($C610,'Team Fixtures'!$A$2:$Q$21,17,FALSE)</f>
        <v>-4.2328042328042326E-2</v>
      </c>
      <c r="AQ610" s="3" t="str">
        <f>VLOOKUP($C610,'Team Fixtures'!$A$2:$V$21,18,FALSE)</f>
        <v>H</v>
      </c>
      <c r="AR610" s="22">
        <f t="shared" si="187"/>
        <v>0</v>
      </c>
      <c r="AS610" s="5">
        <f t="shared" si="179"/>
        <v>0</v>
      </c>
      <c r="AT610" s="20">
        <f t="shared" si="180"/>
        <v>0</v>
      </c>
      <c r="AU610" s="3">
        <f>VLOOKUP($C610,'Team Fixtures'!$A$2:$Q$21,2,FALSE)</f>
        <v>6.3492063492063489E-2</v>
      </c>
      <c r="AV610" s="3">
        <f>VLOOKUP($C610,'Team Fixtures'!$A$2:$V$21,20,FALSE)</f>
        <v>8.6580086580086577E-2</v>
      </c>
      <c r="AW610" s="3">
        <f>VLOOKUP($C610,'Team Fixtures'!$A$2:$V$21,21,FALSE)</f>
        <v>-2.3088023088023088E-2</v>
      </c>
      <c r="AX610" s="3" t="str">
        <f>VLOOKUP($C610,'Team Fixtures'!$A$2:$V$21,22,FALSE)</f>
        <v>A</v>
      </c>
      <c r="AY610" s="22">
        <f t="shared" si="188"/>
        <v>0</v>
      </c>
      <c r="AZ610" s="5">
        <f t="shared" si="189"/>
        <v>0</v>
      </c>
      <c r="BA610" s="20">
        <f t="shared" si="181"/>
        <v>0</v>
      </c>
      <c r="BB610" s="15">
        <f t="shared" si="182"/>
        <v>0</v>
      </c>
    </row>
    <row r="611" spans="1:54" x14ac:dyDescent="0.25">
      <c r="A611" t="str">
        <f>'Players Full'!CU611</f>
        <v>KrisztiÃ¡n Hegyi</v>
      </c>
      <c r="B611" t="str">
        <f>VLOOKUP(_xlfn.CONCAT('Players Full'!AK611,'Players Full'!BV611),'Players Summarised'!$A$1:$T$1000,20,0)</f>
        <v>GK</v>
      </c>
      <c r="C611" t="str">
        <f>VLOOKUP('Players Full'!CF611,Teams!$A$1:$G$21,6,0)</f>
        <v>West Ham</v>
      </c>
      <c r="D611">
        <f>'Players Full'!BD611/10</f>
        <v>4</v>
      </c>
      <c r="E611" s="10">
        <f>IFERROR(VLOOKUP($A611,'Starting Lineups'!$A$2:$C$510,3,FALSE),0)</f>
        <v>0</v>
      </c>
      <c r="F611" s="5" t="e">
        <f>VLOOKUP(A611,'Score &amp; Assist'!$A$1:$G$2000,6,0)</f>
        <v>#N/A</v>
      </c>
      <c r="G611" s="5" t="e">
        <f t="shared" si="171"/>
        <v>#N/A</v>
      </c>
      <c r="H611" s="5" t="e">
        <f t="shared" si="183"/>
        <v>#N/A</v>
      </c>
      <c r="I611" s="5" t="e">
        <f>VLOOKUP(A611,'Score &amp; Assist'!$A$1:$G$2000,7,0)</f>
        <v>#N/A</v>
      </c>
      <c r="J611" s="5" t="e">
        <f>VLOOKUP(A611,'Yellow Card'!$C$1:$E$987,3,0)</f>
        <v>#N/A</v>
      </c>
      <c r="K611" s="5">
        <f>VLOOKUP(C611,'Team Clean Sheet'!$C$2:$F$21,4,0)</f>
        <v>0.15730337078651685</v>
      </c>
      <c r="L611" s="5">
        <f>VLOOKUP(C611,'Team Total Goals'!$D$2:$N$21,10,0)</f>
        <v>0.5585106382978724</v>
      </c>
      <c r="M611" s="5">
        <f>VLOOKUP(C611,'Team Total Goals'!$D$2:$N$21,11,0)</f>
        <v>0.13580246913580246</v>
      </c>
      <c r="N611" s="5" t="e">
        <f>VLOOKUP(A611,'Goalkeeper Saves'!$D$2:$N$15,10,0)</f>
        <v>#N/A</v>
      </c>
      <c r="O611" s="5" t="e">
        <f>VLOOKUP(A611,'Goalkeeper Saves'!$D$2:$N$15,11,0)</f>
        <v>#N/A</v>
      </c>
      <c r="P611" s="5">
        <f>IF(B611="DEF",IFERROR(VLOOKUP(A611,'Defensive Contribution - DEF'!A609:H1107,8,FALSE),'Defensive Contribution - DEF'!K$2),0)</f>
        <v>0</v>
      </c>
      <c r="Q611" s="5">
        <f>IF(B611="MID",IFERROR(VLOOKUP(A611,'Defensive Contribution - MID'!A$2:I$500,9,FALSE),'Defensive Contribution - MID'!L$2),0)</f>
        <v>0</v>
      </c>
      <c r="R611" s="22">
        <f t="shared" si="184"/>
        <v>0</v>
      </c>
      <c r="S611" s="5">
        <f t="shared" si="172"/>
        <v>0</v>
      </c>
      <c r="T611" s="20">
        <f t="shared" si="173"/>
        <v>0</v>
      </c>
      <c r="U611" s="3">
        <f>VLOOKUP($C611,'Team Fixtures'!$A$2:$Q$21,2,FALSE)</f>
        <v>6.3492063492063489E-2</v>
      </c>
      <c r="V611" s="3">
        <f>VLOOKUP($C611,'Team Fixtures'!$A$2:$Q$21,4,FALSE)</f>
        <v>0.82101806239737274</v>
      </c>
      <c r="W611" s="3">
        <f>VLOOKUP($C611,'Team Fixtures'!$A$2:$Q$21,5,FALSE)</f>
        <v>-0.75752599890530925</v>
      </c>
      <c r="X611" s="3" t="str">
        <f>VLOOKUP($C611,'Team Fixtures'!$A$2:$Q$21,6,FALSE)</f>
        <v>H</v>
      </c>
      <c r="Y611" s="25">
        <f t="shared" si="174"/>
        <v>0</v>
      </c>
      <c r="Z611" s="3">
        <f>VLOOKUP($C611,'Team Fixtures'!$A$2:$Q$21,2,FALSE)</f>
        <v>6.3492063492063489E-2</v>
      </c>
      <c r="AA611" s="3">
        <f>VLOOKUP($C611,'Team Fixtures'!$A$2:$Q$21,8,FALSE)</f>
        <v>0.10582010582010581</v>
      </c>
      <c r="AB611" s="3">
        <f>VLOOKUP($C611,'Team Fixtures'!$A$2:$Q$21,9,FALSE)</f>
        <v>-4.2328042328042326E-2</v>
      </c>
      <c r="AC611" s="3" t="str">
        <f>VLOOKUP($C611,'Team Fixtures'!$A$2:$Q$21,10,FALSE)</f>
        <v>A</v>
      </c>
      <c r="AD611" s="22">
        <f t="shared" si="185"/>
        <v>0</v>
      </c>
      <c r="AE611" s="5">
        <f t="shared" si="175"/>
        <v>0</v>
      </c>
      <c r="AF611" s="20">
        <f t="shared" si="176"/>
        <v>0</v>
      </c>
      <c r="AG611" s="3">
        <f>VLOOKUP($C611,'Team Fixtures'!$A$2:$Q$21,2,FALSE)</f>
        <v>6.3492063492063489E-2</v>
      </c>
      <c r="AH611" s="3">
        <f>VLOOKUP($C611,'Team Fixtures'!$A$2:$Q$21,12,FALSE)</f>
        <v>0.36350418029807341</v>
      </c>
      <c r="AI611" s="3">
        <f>VLOOKUP($C611,'Team Fixtures'!$A$2:$Q$21,13,FALSE)</f>
        <v>-0.30001211680600992</v>
      </c>
      <c r="AJ611" s="3" t="str">
        <f>VLOOKUP($C611,'Team Fixtures'!$A$2:$Q$21,14,FALSE)</f>
        <v>A</v>
      </c>
      <c r="AK611" s="22">
        <f t="shared" si="186"/>
        <v>0</v>
      </c>
      <c r="AL611" s="5">
        <f t="shared" si="177"/>
        <v>0</v>
      </c>
      <c r="AM611" s="20">
        <f t="shared" si="178"/>
        <v>0</v>
      </c>
      <c r="AN611" s="3">
        <f>VLOOKUP($C611,'Team Fixtures'!$A$2:$Q$21,2,FALSE)</f>
        <v>6.3492063492063489E-2</v>
      </c>
      <c r="AO611" s="3">
        <f>VLOOKUP($C611,'Team Fixtures'!$A$2:$Q$21,16,FALSE)</f>
        <v>0.10582010582010581</v>
      </c>
      <c r="AP611" s="3">
        <f>VLOOKUP($C611,'Team Fixtures'!$A$2:$Q$21,17,FALSE)</f>
        <v>-4.2328042328042326E-2</v>
      </c>
      <c r="AQ611" s="3" t="str">
        <f>VLOOKUP($C611,'Team Fixtures'!$A$2:$V$21,18,FALSE)</f>
        <v>H</v>
      </c>
      <c r="AR611" s="22">
        <f t="shared" si="187"/>
        <v>0</v>
      </c>
      <c r="AS611" s="5">
        <f t="shared" si="179"/>
        <v>0</v>
      </c>
      <c r="AT611" s="20">
        <f t="shared" si="180"/>
        <v>0</v>
      </c>
      <c r="AU611" s="3">
        <f>VLOOKUP($C611,'Team Fixtures'!$A$2:$Q$21,2,FALSE)</f>
        <v>6.3492063492063489E-2</v>
      </c>
      <c r="AV611" s="3">
        <f>VLOOKUP($C611,'Team Fixtures'!$A$2:$V$21,20,FALSE)</f>
        <v>8.6580086580086577E-2</v>
      </c>
      <c r="AW611" s="3">
        <f>VLOOKUP($C611,'Team Fixtures'!$A$2:$V$21,21,FALSE)</f>
        <v>-2.3088023088023088E-2</v>
      </c>
      <c r="AX611" s="3" t="str">
        <f>VLOOKUP($C611,'Team Fixtures'!$A$2:$V$21,22,FALSE)</f>
        <v>A</v>
      </c>
      <c r="AY611" s="22">
        <f t="shared" si="188"/>
        <v>0</v>
      </c>
      <c r="AZ611" s="5">
        <f t="shared" si="189"/>
        <v>0</v>
      </c>
      <c r="BA611" s="20">
        <f t="shared" si="181"/>
        <v>0</v>
      </c>
      <c r="BB611" s="15">
        <f t="shared" si="182"/>
        <v>0</v>
      </c>
    </row>
    <row r="612" spans="1:54" x14ac:dyDescent="0.25">
      <c r="A612" t="str">
        <f>'Players Full'!CU612</f>
        <v>El Hadji Diouf</v>
      </c>
      <c r="B612" t="str">
        <f>VLOOKUP(_xlfn.CONCAT('Players Full'!AK612,'Players Full'!BV612),'Players Summarised'!$A$1:$T$1000,20,0)</f>
        <v>DEF</v>
      </c>
      <c r="C612" t="str">
        <f>VLOOKUP('Players Full'!CF612,Teams!$A$1:$G$21,6,0)</f>
        <v>West Ham</v>
      </c>
      <c r="D612">
        <f>'Players Full'!BD612/10</f>
        <v>4.5</v>
      </c>
      <c r="E612" s="10">
        <f>IFERROR(VLOOKUP($A612,'Starting Lineups'!$A$2:$C$510,3,FALSE),0)</f>
        <v>1</v>
      </c>
      <c r="F612" s="5">
        <f>VLOOKUP(A612,'Score &amp; Assist'!$A$1:$G$2000,6,0)</f>
        <v>7.9365079365079361E-2</v>
      </c>
      <c r="G612" s="5">
        <f t="shared" si="171"/>
        <v>0.01</v>
      </c>
      <c r="H612" s="5">
        <f t="shared" si="183"/>
        <v>0</v>
      </c>
      <c r="I612" s="5">
        <f>VLOOKUP(A612,'Score &amp; Assist'!$A$1:$G$2000,7,0)</f>
        <v>0.10582010582010581</v>
      </c>
      <c r="J612" s="5">
        <f>VLOOKUP(A612,'Yellow Card'!$C$1:$E$987,3,0)</f>
        <v>0.25396825396825395</v>
      </c>
      <c r="K612" s="5">
        <f>VLOOKUP(C612,'Team Clean Sheet'!$C$2:$F$21,4,0)</f>
        <v>0.15730337078651685</v>
      </c>
      <c r="L612" s="5">
        <f>VLOOKUP(C612,'Team Total Goals'!$D$2:$N$21,10,0)</f>
        <v>0.5585106382978724</v>
      </c>
      <c r="M612" s="5">
        <f>VLOOKUP(C612,'Team Total Goals'!$D$2:$N$21,11,0)</f>
        <v>0.13580246913580246</v>
      </c>
      <c r="N612" s="5" t="e">
        <f>VLOOKUP(A612,'Goalkeeper Saves'!$D$2:$N$15,10,0)</f>
        <v>#N/A</v>
      </c>
      <c r="O612" s="5" t="e">
        <f>VLOOKUP(A612,'Goalkeeper Saves'!$D$2:$N$15,11,0)</f>
        <v>#N/A</v>
      </c>
      <c r="P612" s="5">
        <f>IF(B612="DEF",IFERROR(VLOOKUP(A612,'Defensive Contribution - DEF'!A610:H1108,8,FALSE),'Defensive Contribution - DEF'!K$2),0)</f>
        <v>0.29152339856241527</v>
      </c>
      <c r="Q612" s="5">
        <f>IF(B612="MID",IFERROR(VLOOKUP(A612,'Defensive Contribution - MID'!A$2:I$500,9,FALSE),'Defensive Contribution - MID'!L$2),0)</f>
        <v>0</v>
      </c>
      <c r="R612" s="22">
        <f t="shared" si="184"/>
        <v>2.4233166050860881</v>
      </c>
      <c r="S612" s="5">
        <f t="shared" si="172"/>
        <v>3.5962253184834966E-2</v>
      </c>
      <c r="T612" s="20">
        <f t="shared" si="173"/>
        <v>2.495241111455758</v>
      </c>
      <c r="U612" s="3">
        <f>VLOOKUP($C612,'Team Fixtures'!$A$2:$Q$21,2,FALSE)</f>
        <v>6.3492063492063489E-2</v>
      </c>
      <c r="V612" s="3">
        <f>VLOOKUP($C612,'Team Fixtures'!$A$2:$Q$21,4,FALSE)</f>
        <v>0.82101806239737274</v>
      </c>
      <c r="W612" s="3">
        <f>VLOOKUP($C612,'Team Fixtures'!$A$2:$Q$21,5,FALSE)</f>
        <v>-0.75752599890530925</v>
      </c>
      <c r="X612" s="3" t="str">
        <f>VLOOKUP($C612,'Team Fixtures'!$A$2:$Q$21,6,FALSE)</f>
        <v>H</v>
      </c>
      <c r="Y612" s="25">
        <f t="shared" si="174"/>
        <v>0.71616003292911212</v>
      </c>
      <c r="Z612" s="3">
        <f>VLOOKUP($C612,'Team Fixtures'!$A$2:$Q$21,2,FALSE)</f>
        <v>6.3492063492063489E-2</v>
      </c>
      <c r="AA612" s="3">
        <f>VLOOKUP($C612,'Team Fixtures'!$A$2:$Q$21,8,FALSE)</f>
        <v>0.10582010582010581</v>
      </c>
      <c r="AB612" s="3">
        <f>VLOOKUP($C612,'Team Fixtures'!$A$2:$Q$21,9,FALSE)</f>
        <v>-4.2328042328042326E-2</v>
      </c>
      <c r="AC612" s="3" t="str">
        <f>VLOOKUP($C612,'Team Fixtures'!$A$2:$Q$21,10,FALSE)</f>
        <v>A</v>
      </c>
      <c r="AD612" s="22">
        <f t="shared" si="185"/>
        <v>2.0951204925243321</v>
      </c>
      <c r="AE612" s="5">
        <f t="shared" si="175"/>
        <v>2.8242424225157343E-2</v>
      </c>
      <c r="AF612" s="20">
        <f t="shared" si="176"/>
        <v>2.1516053409746467</v>
      </c>
      <c r="AG612" s="3">
        <f>VLOOKUP($C612,'Team Fixtures'!$A$2:$Q$21,2,FALSE)</f>
        <v>6.3492063492063489E-2</v>
      </c>
      <c r="AH612" s="3">
        <f>VLOOKUP($C612,'Team Fixtures'!$A$2:$Q$21,12,FALSE)</f>
        <v>0.36350418029807341</v>
      </c>
      <c r="AI612" s="3">
        <f>VLOOKUP($C612,'Team Fixtures'!$A$2:$Q$21,13,FALSE)</f>
        <v>-0.30001211680600992</v>
      </c>
      <c r="AJ612" s="3" t="str">
        <f>VLOOKUP($C612,'Team Fixtures'!$A$2:$Q$21,14,FALSE)</f>
        <v>A</v>
      </c>
      <c r="AK612" s="22">
        <f t="shared" si="186"/>
        <v>2.0923523469953809</v>
      </c>
      <c r="AL612" s="5">
        <f t="shared" si="177"/>
        <v>2.8177311906025352E-2</v>
      </c>
      <c r="AM612" s="20">
        <f t="shared" si="178"/>
        <v>2.1487069708074316</v>
      </c>
      <c r="AN612" s="3">
        <f>VLOOKUP($C612,'Team Fixtures'!$A$2:$Q$21,2,FALSE)</f>
        <v>6.3492063492063489E-2</v>
      </c>
      <c r="AO612" s="3">
        <f>VLOOKUP($C612,'Team Fixtures'!$A$2:$Q$21,16,FALSE)</f>
        <v>0.10582010582010581</v>
      </c>
      <c r="AP612" s="3">
        <f>VLOOKUP($C612,'Team Fixtures'!$A$2:$Q$21,17,FALSE)</f>
        <v>-4.2328042328042326E-2</v>
      </c>
      <c r="AQ612" s="3" t="str">
        <f>VLOOKUP($C612,'Team Fixtures'!$A$2:$V$21,18,FALSE)</f>
        <v>H</v>
      </c>
      <c r="AR612" s="22">
        <f t="shared" si="187"/>
        <v>2.4309995479680859</v>
      </c>
      <c r="AS612" s="5">
        <f t="shared" si="179"/>
        <v>3.6142971367305321E-2</v>
      </c>
      <c r="AT612" s="20">
        <f t="shared" si="180"/>
        <v>2.5032854907026967</v>
      </c>
      <c r="AU612" s="3">
        <f>VLOOKUP($C612,'Team Fixtures'!$A$2:$Q$21,2,FALSE)</f>
        <v>6.3492063492063489E-2</v>
      </c>
      <c r="AV612" s="3">
        <f>VLOOKUP($C612,'Team Fixtures'!$A$2:$V$21,20,FALSE)</f>
        <v>8.6580086580086577E-2</v>
      </c>
      <c r="AW612" s="3">
        <f>VLOOKUP($C612,'Team Fixtures'!$A$2:$V$21,21,FALSE)</f>
        <v>-2.3088023088023088E-2</v>
      </c>
      <c r="AX612" s="3" t="str">
        <f>VLOOKUP($C612,'Team Fixtures'!$A$2:$V$21,22,FALSE)</f>
        <v>A</v>
      </c>
      <c r="AY612" s="22">
        <f t="shared" si="188"/>
        <v>2.0953271765165198</v>
      </c>
      <c r="AZ612" s="5">
        <f t="shared" si="189"/>
        <v>2.824728584602158E-2</v>
      </c>
      <c r="BA612" s="20">
        <f t="shared" si="181"/>
        <v>2.1518217482085631</v>
      </c>
      <c r="BB612" s="15">
        <f t="shared" si="182"/>
        <v>8.0657362500193184</v>
      </c>
    </row>
    <row r="613" spans="1:54" x14ac:dyDescent="0.25">
      <c r="A613" t="str">
        <f>'Players Full'!CU613</f>
        <v>Emerson Palmieri dos Santos</v>
      </c>
      <c r="B613" t="str">
        <f>VLOOKUP(_xlfn.CONCAT('Players Full'!AK613,'Players Full'!BV613),'Players Summarised'!$A$1:$T$1000,20,0)</f>
        <v>DEF</v>
      </c>
      <c r="C613" t="str">
        <f>VLOOKUP('Players Full'!CF613,Teams!$A$1:$G$21,6,0)</f>
        <v>West Ham</v>
      </c>
      <c r="D613">
        <f>'Players Full'!BD613/10</f>
        <v>4.5</v>
      </c>
      <c r="E613" s="10">
        <f>IFERROR(VLOOKUP($A613,'Starting Lineups'!$A$2:$C$510,3,FALSE),0)</f>
        <v>0</v>
      </c>
      <c r="F613" s="5" t="e">
        <f>VLOOKUP(A613,'Score &amp; Assist'!$A$1:$G$2000,6,0)</f>
        <v>#N/A</v>
      </c>
      <c r="G613" s="5" t="e">
        <f t="shared" si="171"/>
        <v>#N/A</v>
      </c>
      <c r="H613" s="5" t="e">
        <f t="shared" si="183"/>
        <v>#N/A</v>
      </c>
      <c r="I613" s="5" t="e">
        <f>VLOOKUP(A613,'Score &amp; Assist'!$A$1:$G$2000,7,0)</f>
        <v>#N/A</v>
      </c>
      <c r="J613" s="5" t="e">
        <f>VLOOKUP(A613,'Yellow Card'!$C$1:$E$987,3,0)</f>
        <v>#N/A</v>
      </c>
      <c r="K613" s="5">
        <f>VLOOKUP(C613,'Team Clean Sheet'!$C$2:$F$21,4,0)</f>
        <v>0.15730337078651685</v>
      </c>
      <c r="L613" s="5">
        <f>VLOOKUP(C613,'Team Total Goals'!$D$2:$N$21,10,0)</f>
        <v>0.5585106382978724</v>
      </c>
      <c r="M613" s="5">
        <f>VLOOKUP(C613,'Team Total Goals'!$D$2:$N$21,11,0)</f>
        <v>0.13580246913580246</v>
      </c>
      <c r="N613" s="5" t="e">
        <f>VLOOKUP(A613,'Goalkeeper Saves'!$D$2:$N$15,10,0)</f>
        <v>#N/A</v>
      </c>
      <c r="O613" s="5" t="e">
        <f>VLOOKUP(A613,'Goalkeeper Saves'!$D$2:$N$15,11,0)</f>
        <v>#N/A</v>
      </c>
      <c r="P613" s="5">
        <f>IF(B613="DEF",IFERROR(VLOOKUP(A613,'Defensive Contribution - DEF'!A611:H1109,8,FALSE),'Defensive Contribution - DEF'!K$2),0)</f>
        <v>0.29152339856241527</v>
      </c>
      <c r="Q613" s="5">
        <f>IF(B613="MID",IFERROR(VLOOKUP(A613,'Defensive Contribution - MID'!A$2:I$500,9,FALSE),'Defensive Contribution - MID'!L$2),0)</f>
        <v>0</v>
      </c>
      <c r="R613" s="22">
        <f t="shared" si="184"/>
        <v>0</v>
      </c>
      <c r="S613" s="5">
        <f t="shared" si="172"/>
        <v>0</v>
      </c>
      <c r="T613" s="20">
        <f t="shared" si="173"/>
        <v>0</v>
      </c>
      <c r="U613" s="3">
        <f>VLOOKUP($C613,'Team Fixtures'!$A$2:$Q$21,2,FALSE)</f>
        <v>6.3492063492063489E-2</v>
      </c>
      <c r="V613" s="3">
        <f>VLOOKUP($C613,'Team Fixtures'!$A$2:$Q$21,4,FALSE)</f>
        <v>0.82101806239737274</v>
      </c>
      <c r="W613" s="3">
        <f>VLOOKUP($C613,'Team Fixtures'!$A$2:$Q$21,5,FALSE)</f>
        <v>-0.75752599890530925</v>
      </c>
      <c r="X613" s="3" t="str">
        <f>VLOOKUP($C613,'Team Fixtures'!$A$2:$Q$21,6,FALSE)</f>
        <v>H</v>
      </c>
      <c r="Y613" s="25">
        <f t="shared" si="174"/>
        <v>0</v>
      </c>
      <c r="Z613" s="3">
        <f>VLOOKUP($C613,'Team Fixtures'!$A$2:$Q$21,2,FALSE)</f>
        <v>6.3492063492063489E-2</v>
      </c>
      <c r="AA613" s="3">
        <f>VLOOKUP($C613,'Team Fixtures'!$A$2:$Q$21,8,FALSE)</f>
        <v>0.10582010582010581</v>
      </c>
      <c r="AB613" s="3">
        <f>VLOOKUP($C613,'Team Fixtures'!$A$2:$Q$21,9,FALSE)</f>
        <v>-4.2328042328042326E-2</v>
      </c>
      <c r="AC613" s="3" t="str">
        <f>VLOOKUP($C613,'Team Fixtures'!$A$2:$Q$21,10,FALSE)</f>
        <v>A</v>
      </c>
      <c r="AD613" s="22">
        <f t="shared" si="185"/>
        <v>0</v>
      </c>
      <c r="AE613" s="5">
        <f t="shared" si="175"/>
        <v>0</v>
      </c>
      <c r="AF613" s="20">
        <f t="shared" si="176"/>
        <v>0</v>
      </c>
      <c r="AG613" s="3">
        <f>VLOOKUP($C613,'Team Fixtures'!$A$2:$Q$21,2,FALSE)</f>
        <v>6.3492063492063489E-2</v>
      </c>
      <c r="AH613" s="3">
        <f>VLOOKUP($C613,'Team Fixtures'!$A$2:$Q$21,12,FALSE)</f>
        <v>0.36350418029807341</v>
      </c>
      <c r="AI613" s="3">
        <f>VLOOKUP($C613,'Team Fixtures'!$A$2:$Q$21,13,FALSE)</f>
        <v>-0.30001211680600992</v>
      </c>
      <c r="AJ613" s="3" t="str">
        <f>VLOOKUP($C613,'Team Fixtures'!$A$2:$Q$21,14,FALSE)</f>
        <v>A</v>
      </c>
      <c r="AK613" s="22">
        <f t="shared" si="186"/>
        <v>0</v>
      </c>
      <c r="AL613" s="5">
        <f t="shared" si="177"/>
        <v>0</v>
      </c>
      <c r="AM613" s="20">
        <f t="shared" si="178"/>
        <v>0</v>
      </c>
      <c r="AN613" s="3">
        <f>VLOOKUP($C613,'Team Fixtures'!$A$2:$Q$21,2,FALSE)</f>
        <v>6.3492063492063489E-2</v>
      </c>
      <c r="AO613" s="3">
        <f>VLOOKUP($C613,'Team Fixtures'!$A$2:$Q$21,16,FALSE)</f>
        <v>0.10582010582010581</v>
      </c>
      <c r="AP613" s="3">
        <f>VLOOKUP($C613,'Team Fixtures'!$A$2:$Q$21,17,FALSE)</f>
        <v>-4.2328042328042326E-2</v>
      </c>
      <c r="AQ613" s="3" t="str">
        <f>VLOOKUP($C613,'Team Fixtures'!$A$2:$V$21,18,FALSE)</f>
        <v>H</v>
      </c>
      <c r="AR613" s="22">
        <f t="shared" si="187"/>
        <v>0</v>
      </c>
      <c r="AS613" s="5">
        <f t="shared" si="179"/>
        <v>0</v>
      </c>
      <c r="AT613" s="20">
        <f t="shared" si="180"/>
        <v>0</v>
      </c>
      <c r="AU613" s="3">
        <f>VLOOKUP($C613,'Team Fixtures'!$A$2:$Q$21,2,FALSE)</f>
        <v>6.3492063492063489E-2</v>
      </c>
      <c r="AV613" s="3">
        <f>VLOOKUP($C613,'Team Fixtures'!$A$2:$V$21,20,FALSE)</f>
        <v>8.6580086580086577E-2</v>
      </c>
      <c r="AW613" s="3">
        <f>VLOOKUP($C613,'Team Fixtures'!$A$2:$V$21,21,FALSE)</f>
        <v>-2.3088023088023088E-2</v>
      </c>
      <c r="AX613" s="3" t="str">
        <f>VLOOKUP($C613,'Team Fixtures'!$A$2:$V$21,22,FALSE)</f>
        <v>A</v>
      </c>
      <c r="AY613" s="22">
        <f t="shared" si="188"/>
        <v>0</v>
      </c>
      <c r="AZ613" s="5">
        <f t="shared" si="189"/>
        <v>0</v>
      </c>
      <c r="BA613" s="20">
        <f t="shared" si="181"/>
        <v>0</v>
      </c>
      <c r="BB613" s="15">
        <f t="shared" si="182"/>
        <v>0</v>
      </c>
    </row>
    <row r="614" spans="1:54" x14ac:dyDescent="0.25">
      <c r="A614" t="str">
        <f>'Players Full'!CU614</f>
        <v>Max Kilman</v>
      </c>
      <c r="B614" t="str">
        <f>VLOOKUP(_xlfn.CONCAT('Players Full'!AK614,'Players Full'!BV614),'Players Summarised'!$A$1:$T$1000,20,0)</f>
        <v>DEF</v>
      </c>
      <c r="C614" t="str">
        <f>VLOOKUP('Players Full'!CF614,Teams!$A$1:$G$21,6,0)</f>
        <v>West Ham</v>
      </c>
      <c r="D614">
        <f>'Players Full'!BD614/10</f>
        <v>4.5</v>
      </c>
      <c r="E614" s="10">
        <f>IFERROR(VLOOKUP($A614,'Starting Lineups'!$A$2:$C$510,3,FALSE),0)</f>
        <v>1</v>
      </c>
      <c r="F614" s="5">
        <f>VLOOKUP(A614,'Score &amp; Assist'!$A$1:$G$2000,6,0)</f>
        <v>5.6022408963585429E-2</v>
      </c>
      <c r="G614" s="5">
        <f t="shared" si="171"/>
        <v>0.01</v>
      </c>
      <c r="H614" s="5">
        <f t="shared" si="183"/>
        <v>0</v>
      </c>
      <c r="I614" s="5">
        <f>VLOOKUP(A614,'Score &amp; Assist'!$A$1:$G$2000,7,0)</f>
        <v>3.6630036630036632E-2</v>
      </c>
      <c r="J614" s="5">
        <f>VLOOKUP(A614,'Yellow Card'!$C$1:$E$987,3,0)</f>
        <v>0.21994941163532386</v>
      </c>
      <c r="K614" s="5">
        <f>VLOOKUP(C614,'Team Clean Sheet'!$C$2:$F$21,4,0)</f>
        <v>0.15730337078651685</v>
      </c>
      <c r="L614" s="5">
        <f>VLOOKUP(C614,'Team Total Goals'!$D$2:$N$21,10,0)</f>
        <v>0.5585106382978724</v>
      </c>
      <c r="M614" s="5">
        <f>VLOOKUP(C614,'Team Total Goals'!$D$2:$N$21,11,0)</f>
        <v>0.13580246913580246</v>
      </c>
      <c r="N614" s="5" t="e">
        <f>VLOOKUP(A614,'Goalkeeper Saves'!$D$2:$N$15,10,0)</f>
        <v>#N/A</v>
      </c>
      <c r="O614" s="5" t="e">
        <f>VLOOKUP(A614,'Goalkeeper Saves'!$D$2:$N$15,11,0)</f>
        <v>#N/A</v>
      </c>
      <c r="P614" s="5">
        <f>IF(B614="DEF",IFERROR(VLOOKUP(A614,'Defensive Contribution - DEF'!A612:H1110,8,FALSE),'Defensive Contribution - DEF'!K$2),0)</f>
        <v>0.29152339856241527</v>
      </c>
      <c r="Q614" s="5">
        <f>IF(B614="MID",IFERROR(VLOOKUP(A614,'Defensive Contribution - MID'!A$2:I$500,9,FALSE),'Defensive Contribution - MID'!L$2),0)</f>
        <v>0</v>
      </c>
      <c r="R614" s="22">
        <f t="shared" si="184"/>
        <v>2.1097092174398475</v>
      </c>
      <c r="S614" s="5">
        <f t="shared" si="172"/>
        <v>2.8585580212620098E-2</v>
      </c>
      <c r="T614" s="20">
        <f t="shared" si="173"/>
        <v>2.1668803778650876</v>
      </c>
      <c r="U614" s="3">
        <f>VLOOKUP($C614,'Team Fixtures'!$A$2:$Q$21,2,FALSE)</f>
        <v>6.3492063492063489E-2</v>
      </c>
      <c r="V614" s="3">
        <f>VLOOKUP($C614,'Team Fixtures'!$A$2:$Q$21,4,FALSE)</f>
        <v>0.82101806239737274</v>
      </c>
      <c r="W614" s="3">
        <f>VLOOKUP($C614,'Team Fixtures'!$A$2:$Q$21,5,FALSE)</f>
        <v>-0.75752599890530925</v>
      </c>
      <c r="X614" s="3" t="str">
        <f>VLOOKUP($C614,'Team Fixtures'!$A$2:$Q$21,6,FALSE)</f>
        <v>H</v>
      </c>
      <c r="Y614" s="25">
        <f t="shared" si="174"/>
        <v>0.62347999409631349</v>
      </c>
      <c r="Z614" s="3">
        <f>VLOOKUP($C614,'Team Fixtures'!$A$2:$Q$21,2,FALSE)</f>
        <v>6.3492063492063489E-2</v>
      </c>
      <c r="AA614" s="3">
        <f>VLOOKUP($C614,'Team Fixtures'!$A$2:$Q$21,8,FALSE)</f>
        <v>0.10582010582010581</v>
      </c>
      <c r="AB614" s="3">
        <f>VLOOKUP($C614,'Team Fixtures'!$A$2:$Q$21,9,FALSE)</f>
        <v>-4.2328042328042326E-2</v>
      </c>
      <c r="AC614" s="3" t="str">
        <f>VLOOKUP($C614,'Team Fixtures'!$A$2:$Q$21,10,FALSE)</f>
        <v>A</v>
      </c>
      <c r="AD614" s="22">
        <f t="shared" si="185"/>
        <v>1.8239857744748436</v>
      </c>
      <c r="AE614" s="5">
        <f t="shared" si="175"/>
        <v>2.1864793387197271E-2</v>
      </c>
      <c r="AF614" s="20">
        <f t="shared" si="176"/>
        <v>1.8677153612492381</v>
      </c>
      <c r="AG614" s="3">
        <f>VLOOKUP($C614,'Team Fixtures'!$A$2:$Q$21,2,FALSE)</f>
        <v>6.3492063492063489E-2</v>
      </c>
      <c r="AH614" s="3">
        <f>VLOOKUP($C614,'Team Fixtures'!$A$2:$Q$21,12,FALSE)</f>
        <v>0.36350418029807341</v>
      </c>
      <c r="AI614" s="3">
        <f>VLOOKUP($C614,'Team Fixtures'!$A$2:$Q$21,13,FALSE)</f>
        <v>-0.30001211680600992</v>
      </c>
      <c r="AJ614" s="3" t="str">
        <f>VLOOKUP($C614,'Team Fixtures'!$A$2:$Q$21,14,FALSE)</f>
        <v>A</v>
      </c>
      <c r="AK614" s="22">
        <f t="shared" si="186"/>
        <v>1.8215758614963304</v>
      </c>
      <c r="AL614" s="5">
        <f t="shared" si="177"/>
        <v>2.1808107414116689E-2</v>
      </c>
      <c r="AM614" s="20">
        <f t="shared" si="178"/>
        <v>1.8651920763245637</v>
      </c>
      <c r="AN614" s="3">
        <f>VLOOKUP($C614,'Team Fixtures'!$A$2:$Q$21,2,FALSE)</f>
        <v>6.3492063492063489E-2</v>
      </c>
      <c r="AO614" s="3">
        <f>VLOOKUP($C614,'Team Fixtures'!$A$2:$Q$21,16,FALSE)</f>
        <v>0.10582010582010581</v>
      </c>
      <c r="AP614" s="3">
        <f>VLOOKUP($C614,'Team Fixtures'!$A$2:$Q$21,17,FALSE)</f>
        <v>-4.2328042328042326E-2</v>
      </c>
      <c r="AQ614" s="3" t="str">
        <f>VLOOKUP($C614,'Team Fixtures'!$A$2:$V$21,18,FALSE)</f>
        <v>H</v>
      </c>
      <c r="AR614" s="22">
        <f t="shared" si="187"/>
        <v>2.1163978917060144</v>
      </c>
      <c r="AS614" s="5">
        <f t="shared" si="179"/>
        <v>2.8742911208708876E-2</v>
      </c>
      <c r="AT614" s="20">
        <f t="shared" si="180"/>
        <v>2.1738837141234324</v>
      </c>
      <c r="AU614" s="3">
        <f>VLOOKUP($C614,'Team Fixtures'!$A$2:$Q$21,2,FALSE)</f>
        <v>6.3492063492063489E-2</v>
      </c>
      <c r="AV614" s="3">
        <f>VLOOKUP($C614,'Team Fixtures'!$A$2:$V$21,20,FALSE)</f>
        <v>8.6580086580086577E-2</v>
      </c>
      <c r="AW614" s="3">
        <f>VLOOKUP($C614,'Team Fixtures'!$A$2:$V$21,21,FALSE)</f>
        <v>-2.3088023088023088E-2</v>
      </c>
      <c r="AX614" s="3" t="str">
        <f>VLOOKUP($C614,'Team Fixtures'!$A$2:$V$21,22,FALSE)</f>
        <v>A</v>
      </c>
      <c r="AY614" s="22">
        <f t="shared" si="188"/>
        <v>1.8241657109810765</v>
      </c>
      <c r="AZ614" s="5">
        <f t="shared" si="189"/>
        <v>2.1869025853696888E-2</v>
      </c>
      <c r="BA614" s="20">
        <f t="shared" si="181"/>
        <v>1.8679037626884702</v>
      </c>
      <c r="BB614" s="15">
        <f t="shared" si="182"/>
        <v>7.0028704361974103</v>
      </c>
    </row>
    <row r="615" spans="1:54" x14ac:dyDescent="0.25">
      <c r="A615" t="str">
        <f>'Players Full'!CU615</f>
        <v>Konstantinos Mavropanos</v>
      </c>
      <c r="B615" t="str">
        <f>VLOOKUP(_xlfn.CONCAT('Players Full'!AK615,'Players Full'!BV615),'Players Summarised'!$A$1:$T$1000,20,0)</f>
        <v>DEF</v>
      </c>
      <c r="C615" t="str">
        <f>VLOOKUP('Players Full'!CF615,Teams!$A$1:$G$21,6,0)</f>
        <v>West Ham</v>
      </c>
      <c r="D615">
        <f>'Players Full'!BD615/10</f>
        <v>4.5</v>
      </c>
      <c r="E615" s="10">
        <f>IFERROR(VLOOKUP($A615,'Starting Lineups'!$A$2:$C$510,3,FALSE),0)</f>
        <v>0</v>
      </c>
      <c r="F615" s="5">
        <f>VLOOKUP(A615,'Score &amp; Assist'!$A$1:$G$2000,6,0)</f>
        <v>0.10582010582010581</v>
      </c>
      <c r="G615" s="5">
        <f t="shared" si="171"/>
        <v>0.01</v>
      </c>
      <c r="H615" s="5">
        <f t="shared" si="183"/>
        <v>0</v>
      </c>
      <c r="I615" s="5">
        <f>VLOOKUP(A615,'Score &amp; Assist'!$A$1:$G$2000,7,0)</f>
        <v>2.8011204481792715E-2</v>
      </c>
      <c r="J615" s="5">
        <f>VLOOKUP(A615,'Yellow Card'!$C$1:$E$987,3,0)</f>
        <v>0.28011204481792717</v>
      </c>
      <c r="K615" s="5">
        <f>VLOOKUP(C615,'Team Clean Sheet'!$C$2:$F$21,4,0)</f>
        <v>0.15730337078651685</v>
      </c>
      <c r="L615" s="5">
        <f>VLOOKUP(C615,'Team Total Goals'!$D$2:$N$21,10,0)</f>
        <v>0.5585106382978724</v>
      </c>
      <c r="M615" s="5">
        <f>VLOOKUP(C615,'Team Total Goals'!$D$2:$N$21,11,0)</f>
        <v>0.13580246913580246</v>
      </c>
      <c r="N615" s="5" t="e">
        <f>VLOOKUP(A615,'Goalkeeper Saves'!$D$2:$N$15,10,0)</f>
        <v>#N/A</v>
      </c>
      <c r="O615" s="5" t="e">
        <f>VLOOKUP(A615,'Goalkeeper Saves'!$D$2:$N$15,11,0)</f>
        <v>#N/A</v>
      </c>
      <c r="P615" s="5">
        <f>IF(B615="DEF",IFERROR(VLOOKUP(A615,'Defensive Contribution - DEF'!A613:H1111,8,FALSE),'Defensive Contribution - DEF'!K$2),0)</f>
        <v>0.29152339856241527</v>
      </c>
      <c r="Q615" s="5">
        <f>IF(B615="MID",IFERROR(VLOOKUP(A615,'Defensive Contribution - MID'!A$2:I$500,9,FALSE),'Defensive Contribution - MID'!L$2),0)</f>
        <v>0</v>
      </c>
      <c r="R615" s="22">
        <f t="shared" si="184"/>
        <v>0</v>
      </c>
      <c r="S615" s="5">
        <f t="shared" si="172"/>
        <v>0</v>
      </c>
      <c r="T615" s="20">
        <f t="shared" si="173"/>
        <v>0</v>
      </c>
      <c r="U615" s="3">
        <f>VLOOKUP($C615,'Team Fixtures'!$A$2:$Q$21,2,FALSE)</f>
        <v>6.3492063492063489E-2</v>
      </c>
      <c r="V615" s="3">
        <f>VLOOKUP($C615,'Team Fixtures'!$A$2:$Q$21,4,FALSE)</f>
        <v>0.82101806239737274</v>
      </c>
      <c r="W615" s="3">
        <f>VLOOKUP($C615,'Team Fixtures'!$A$2:$Q$21,5,FALSE)</f>
        <v>-0.75752599890530925</v>
      </c>
      <c r="X615" s="3" t="str">
        <f>VLOOKUP($C615,'Team Fixtures'!$A$2:$Q$21,6,FALSE)</f>
        <v>H</v>
      </c>
      <c r="Y615" s="25">
        <f t="shared" si="174"/>
        <v>0</v>
      </c>
      <c r="Z615" s="3">
        <f>VLOOKUP($C615,'Team Fixtures'!$A$2:$Q$21,2,FALSE)</f>
        <v>6.3492063492063489E-2</v>
      </c>
      <c r="AA615" s="3">
        <f>VLOOKUP($C615,'Team Fixtures'!$A$2:$Q$21,8,FALSE)</f>
        <v>0.10582010582010581</v>
      </c>
      <c r="AB615" s="3">
        <f>VLOOKUP($C615,'Team Fixtures'!$A$2:$Q$21,9,FALSE)</f>
        <v>-4.2328042328042326E-2</v>
      </c>
      <c r="AC615" s="3" t="str">
        <f>VLOOKUP($C615,'Team Fixtures'!$A$2:$Q$21,10,FALSE)</f>
        <v>A</v>
      </c>
      <c r="AD615" s="22">
        <f t="shared" si="185"/>
        <v>0</v>
      </c>
      <c r="AE615" s="5">
        <f t="shared" si="175"/>
        <v>0</v>
      </c>
      <c r="AF615" s="20">
        <f t="shared" si="176"/>
        <v>0</v>
      </c>
      <c r="AG615" s="3">
        <f>VLOOKUP($C615,'Team Fixtures'!$A$2:$Q$21,2,FALSE)</f>
        <v>6.3492063492063489E-2</v>
      </c>
      <c r="AH615" s="3">
        <f>VLOOKUP($C615,'Team Fixtures'!$A$2:$Q$21,12,FALSE)</f>
        <v>0.36350418029807341</v>
      </c>
      <c r="AI615" s="3">
        <f>VLOOKUP($C615,'Team Fixtures'!$A$2:$Q$21,13,FALSE)</f>
        <v>-0.30001211680600992</v>
      </c>
      <c r="AJ615" s="3" t="str">
        <f>VLOOKUP($C615,'Team Fixtures'!$A$2:$Q$21,14,FALSE)</f>
        <v>A</v>
      </c>
      <c r="AK615" s="22">
        <f t="shared" si="186"/>
        <v>0</v>
      </c>
      <c r="AL615" s="5">
        <f t="shared" si="177"/>
        <v>0</v>
      </c>
      <c r="AM615" s="20">
        <f t="shared" si="178"/>
        <v>0</v>
      </c>
      <c r="AN615" s="3">
        <f>VLOOKUP($C615,'Team Fixtures'!$A$2:$Q$21,2,FALSE)</f>
        <v>6.3492063492063489E-2</v>
      </c>
      <c r="AO615" s="3">
        <f>VLOOKUP($C615,'Team Fixtures'!$A$2:$Q$21,16,FALSE)</f>
        <v>0.10582010582010581</v>
      </c>
      <c r="AP615" s="3">
        <f>VLOOKUP($C615,'Team Fixtures'!$A$2:$Q$21,17,FALSE)</f>
        <v>-4.2328042328042326E-2</v>
      </c>
      <c r="AQ615" s="3" t="str">
        <f>VLOOKUP($C615,'Team Fixtures'!$A$2:$V$21,18,FALSE)</f>
        <v>H</v>
      </c>
      <c r="AR615" s="22">
        <f t="shared" si="187"/>
        <v>0</v>
      </c>
      <c r="AS615" s="5">
        <f t="shared" si="179"/>
        <v>0</v>
      </c>
      <c r="AT615" s="20">
        <f t="shared" si="180"/>
        <v>0</v>
      </c>
      <c r="AU615" s="3">
        <f>VLOOKUP($C615,'Team Fixtures'!$A$2:$Q$21,2,FALSE)</f>
        <v>6.3492063492063489E-2</v>
      </c>
      <c r="AV615" s="3">
        <f>VLOOKUP($C615,'Team Fixtures'!$A$2:$V$21,20,FALSE)</f>
        <v>8.6580086580086577E-2</v>
      </c>
      <c r="AW615" s="3">
        <f>VLOOKUP($C615,'Team Fixtures'!$A$2:$V$21,21,FALSE)</f>
        <v>-2.3088023088023088E-2</v>
      </c>
      <c r="AX615" s="3" t="str">
        <f>VLOOKUP($C615,'Team Fixtures'!$A$2:$V$21,22,FALSE)</f>
        <v>A</v>
      </c>
      <c r="AY615" s="22">
        <f t="shared" si="188"/>
        <v>0</v>
      </c>
      <c r="AZ615" s="5">
        <f t="shared" si="189"/>
        <v>0</v>
      </c>
      <c r="BA615" s="20">
        <f t="shared" si="181"/>
        <v>0</v>
      </c>
      <c r="BB615" s="15">
        <f t="shared" si="182"/>
        <v>0</v>
      </c>
    </row>
    <row r="616" spans="1:54" x14ac:dyDescent="0.25">
      <c r="A616" t="str">
        <f>'Players Full'!CU616</f>
        <v>Nayef Aguerd</v>
      </c>
      <c r="B616" t="str">
        <f>VLOOKUP(_xlfn.CONCAT('Players Full'!AK616,'Players Full'!BV616),'Players Summarised'!$A$1:$T$1000,20,0)</f>
        <v>DEF</v>
      </c>
      <c r="C616" t="str">
        <f>VLOOKUP('Players Full'!CF616,Teams!$A$1:$G$21,6,0)</f>
        <v>West Ham</v>
      </c>
      <c r="D616">
        <f>'Players Full'!BD616/10</f>
        <v>4.5</v>
      </c>
      <c r="E616" s="10">
        <f>IFERROR(VLOOKUP($A616,'Starting Lineups'!$A$2:$C$510,3,FALSE),0)</f>
        <v>1</v>
      </c>
      <c r="F616" s="5">
        <f>VLOOKUP(A616,'Score &amp; Assist'!$A$1:$G$2000,6,0)</f>
        <v>5.6022408963585429E-2</v>
      </c>
      <c r="G616" s="5">
        <f t="shared" si="171"/>
        <v>0.01</v>
      </c>
      <c r="H616" s="5">
        <f t="shared" si="183"/>
        <v>0</v>
      </c>
      <c r="I616" s="5">
        <f>VLOOKUP(A616,'Score &amp; Assist'!$A$1:$G$2000,7,0)</f>
        <v>4.1407867494824016E-2</v>
      </c>
      <c r="J616" s="5">
        <f>VLOOKUP(A616,'Yellow Card'!$C$1:$E$987,3,0)</f>
        <v>0.21164021164021163</v>
      </c>
      <c r="K616" s="5">
        <f>VLOOKUP(C616,'Team Clean Sheet'!$C$2:$F$21,4,0)</f>
        <v>0.15730337078651685</v>
      </c>
      <c r="L616" s="5">
        <f>VLOOKUP(C616,'Team Total Goals'!$D$2:$N$21,10,0)</f>
        <v>0.5585106382978724</v>
      </c>
      <c r="M616" s="5">
        <f>VLOOKUP(C616,'Team Total Goals'!$D$2:$N$21,11,0)</f>
        <v>0.13580246913580246</v>
      </c>
      <c r="N616" s="5" t="e">
        <f>VLOOKUP(A616,'Goalkeeper Saves'!$D$2:$N$15,10,0)</f>
        <v>#N/A</v>
      </c>
      <c r="O616" s="5" t="e">
        <f>VLOOKUP(A616,'Goalkeeper Saves'!$D$2:$N$15,11,0)</f>
        <v>#N/A</v>
      </c>
      <c r="P616" s="5">
        <f>IF(B616="DEF",IFERROR(VLOOKUP(A616,'Defensive Contribution - DEF'!A614:H1112,8,FALSE),'Defensive Contribution - DEF'!K$2),0)</f>
        <v>0.29152339856241527</v>
      </c>
      <c r="Q616" s="5">
        <f>IF(B616="MID",IFERROR(VLOOKUP(A616,'Defensive Contribution - MID'!A$2:I$500,9,FALSE),'Defensive Contribution - MID'!L$2),0)</f>
        <v>0</v>
      </c>
      <c r="R616" s="22">
        <f t="shared" si="184"/>
        <v>2.1323519100293216</v>
      </c>
      <c r="S616" s="5">
        <f t="shared" si="172"/>
        <v>2.9118181627709707E-2</v>
      </c>
      <c r="T616" s="20">
        <f t="shared" si="173"/>
        <v>2.190588273284741</v>
      </c>
      <c r="U616" s="3">
        <f>VLOOKUP($C616,'Team Fixtures'!$A$2:$Q$21,2,FALSE)</f>
        <v>6.3492063492063489E-2</v>
      </c>
      <c r="V616" s="3">
        <f>VLOOKUP($C616,'Team Fixtures'!$A$2:$Q$21,4,FALSE)</f>
        <v>0.82101806239737274</v>
      </c>
      <c r="W616" s="3">
        <f>VLOOKUP($C616,'Team Fixtures'!$A$2:$Q$21,5,FALSE)</f>
        <v>-0.75752599890530925</v>
      </c>
      <c r="X616" s="3" t="str">
        <f>VLOOKUP($C616,'Team Fixtures'!$A$2:$Q$21,6,FALSE)</f>
        <v>H</v>
      </c>
      <c r="Y616" s="25">
        <f t="shared" si="174"/>
        <v>0.63017156359096704</v>
      </c>
      <c r="Z616" s="3">
        <f>VLOOKUP($C616,'Team Fixtures'!$A$2:$Q$21,2,FALSE)</f>
        <v>6.3492063492063489E-2</v>
      </c>
      <c r="AA616" s="3">
        <f>VLOOKUP($C616,'Team Fixtures'!$A$2:$Q$21,8,FALSE)</f>
        <v>0.10582010582010581</v>
      </c>
      <c r="AB616" s="3">
        <f>VLOOKUP($C616,'Team Fixtures'!$A$2:$Q$21,9,FALSE)</f>
        <v>-4.2328042328042326E-2</v>
      </c>
      <c r="AC616" s="3" t="str">
        <f>VLOOKUP($C616,'Team Fixtures'!$A$2:$Q$21,10,FALSE)</f>
        <v>A</v>
      </c>
      <c r="AD616" s="22">
        <f t="shared" si="185"/>
        <v>1.8435619079237582</v>
      </c>
      <c r="AE616" s="5">
        <f t="shared" si="175"/>
        <v>2.2325263198182645E-2</v>
      </c>
      <c r="AF616" s="20">
        <f t="shared" si="176"/>
        <v>1.8882124343201234</v>
      </c>
      <c r="AG616" s="3">
        <f>VLOOKUP($C616,'Team Fixtures'!$A$2:$Q$21,2,FALSE)</f>
        <v>6.3492063492063489E-2</v>
      </c>
      <c r="AH616" s="3">
        <f>VLOOKUP($C616,'Team Fixtures'!$A$2:$Q$21,12,FALSE)</f>
        <v>0.36350418029807341</v>
      </c>
      <c r="AI616" s="3">
        <f>VLOOKUP($C616,'Team Fixtures'!$A$2:$Q$21,13,FALSE)</f>
        <v>-0.30001211680600992</v>
      </c>
      <c r="AJ616" s="3" t="str">
        <f>VLOOKUP($C616,'Team Fixtures'!$A$2:$Q$21,14,FALSE)</f>
        <v>A</v>
      </c>
      <c r="AK616" s="22">
        <f t="shared" si="186"/>
        <v>1.8411261302818644</v>
      </c>
      <c r="AL616" s="5">
        <f t="shared" si="177"/>
        <v>2.2267968836490019E-2</v>
      </c>
      <c r="AM616" s="20">
        <f t="shared" si="178"/>
        <v>1.8856620679548446</v>
      </c>
      <c r="AN616" s="3">
        <f>VLOOKUP($C616,'Team Fixtures'!$A$2:$Q$21,2,FALSE)</f>
        <v>6.3492063492063489E-2</v>
      </c>
      <c r="AO616" s="3">
        <f>VLOOKUP($C616,'Team Fixtures'!$A$2:$Q$21,16,FALSE)</f>
        <v>0.10582010582010581</v>
      </c>
      <c r="AP616" s="3">
        <f>VLOOKUP($C616,'Team Fixtures'!$A$2:$Q$21,17,FALSE)</f>
        <v>-4.2328042328042326E-2</v>
      </c>
      <c r="AQ616" s="3" t="str">
        <f>VLOOKUP($C616,'Team Fixtures'!$A$2:$V$21,18,FALSE)</f>
        <v>H</v>
      </c>
      <c r="AR616" s="22">
        <f t="shared" si="187"/>
        <v>2.1391123712479216</v>
      </c>
      <c r="AS616" s="5">
        <f t="shared" si="179"/>
        <v>2.9277201196493619E-2</v>
      </c>
      <c r="AT616" s="20">
        <f t="shared" si="180"/>
        <v>2.197666773640909</v>
      </c>
      <c r="AU616" s="3">
        <f>VLOOKUP($C616,'Team Fixtures'!$A$2:$Q$21,2,FALSE)</f>
        <v>6.3492063492063489E-2</v>
      </c>
      <c r="AV616" s="3">
        <f>VLOOKUP($C616,'Team Fixtures'!$A$2:$V$21,20,FALSE)</f>
        <v>8.6580086580086577E-2</v>
      </c>
      <c r="AW616" s="3">
        <f>VLOOKUP($C616,'Team Fixtures'!$A$2:$V$21,21,FALSE)</f>
        <v>-2.3088023088023088E-2</v>
      </c>
      <c r="AX616" s="3" t="str">
        <f>VLOOKUP($C616,'Team Fixtures'!$A$2:$V$21,22,FALSE)</f>
        <v>A</v>
      </c>
      <c r="AY616" s="22">
        <f t="shared" si="188"/>
        <v>1.8437437756188784</v>
      </c>
      <c r="AZ616" s="5">
        <f t="shared" si="189"/>
        <v>2.232954109010726E-2</v>
      </c>
      <c r="BA616" s="20">
        <f t="shared" si="181"/>
        <v>1.8884028577990928</v>
      </c>
      <c r="BB616" s="15">
        <f t="shared" si="182"/>
        <v>7.079610158647375</v>
      </c>
    </row>
    <row r="617" spans="1:54" x14ac:dyDescent="0.25">
      <c r="A617" t="str">
        <f>'Players Full'!CU617</f>
        <v>Ollie Scarles</v>
      </c>
      <c r="B617" t="str">
        <f>VLOOKUP(_xlfn.CONCAT('Players Full'!AK617,'Players Full'!BV617),'Players Summarised'!$A$1:$T$1000,20,0)</f>
        <v>DEF</v>
      </c>
      <c r="C617" t="str">
        <f>VLOOKUP('Players Full'!CF617,Teams!$A$1:$G$21,6,0)</f>
        <v>West Ham</v>
      </c>
      <c r="D617">
        <f>'Players Full'!BD617/10</f>
        <v>4.5</v>
      </c>
      <c r="E617" s="10">
        <f>IFERROR(VLOOKUP($A617,'Starting Lineups'!$A$2:$C$510,3,FALSE),0)</f>
        <v>0</v>
      </c>
      <c r="F617" s="5" t="e">
        <f>VLOOKUP(A617,'Score &amp; Assist'!$A$1:$G$2000,6,0)</f>
        <v>#N/A</v>
      </c>
      <c r="G617" s="5" t="e">
        <f t="shared" si="171"/>
        <v>#N/A</v>
      </c>
      <c r="H617" s="5" t="e">
        <f t="shared" si="183"/>
        <v>#N/A</v>
      </c>
      <c r="I617" s="5" t="e">
        <f>VLOOKUP(A617,'Score &amp; Assist'!$A$1:$G$2000,7,0)</f>
        <v>#N/A</v>
      </c>
      <c r="J617" s="5" t="e">
        <f>VLOOKUP(A617,'Yellow Card'!$C$1:$E$987,3,0)</f>
        <v>#N/A</v>
      </c>
      <c r="K617" s="5">
        <f>VLOOKUP(C617,'Team Clean Sheet'!$C$2:$F$21,4,0)</f>
        <v>0.15730337078651685</v>
      </c>
      <c r="L617" s="5">
        <f>VLOOKUP(C617,'Team Total Goals'!$D$2:$N$21,10,0)</f>
        <v>0.5585106382978724</v>
      </c>
      <c r="M617" s="5">
        <f>VLOOKUP(C617,'Team Total Goals'!$D$2:$N$21,11,0)</f>
        <v>0.13580246913580246</v>
      </c>
      <c r="N617" s="5" t="e">
        <f>VLOOKUP(A617,'Goalkeeper Saves'!$D$2:$N$15,10,0)</f>
        <v>#N/A</v>
      </c>
      <c r="O617" s="5" t="e">
        <f>VLOOKUP(A617,'Goalkeeper Saves'!$D$2:$N$15,11,0)</f>
        <v>#N/A</v>
      </c>
      <c r="P617" s="5">
        <f>IF(B617="DEF",IFERROR(VLOOKUP(A617,'Defensive Contribution - DEF'!A615:H1113,8,FALSE),'Defensive Contribution - DEF'!K$2),0)</f>
        <v>0.29152339856241527</v>
      </c>
      <c r="Q617" s="5">
        <f>IF(B617="MID",IFERROR(VLOOKUP(A617,'Defensive Contribution - MID'!A$2:I$500,9,FALSE),'Defensive Contribution - MID'!L$2),0)</f>
        <v>0</v>
      </c>
      <c r="R617" s="22">
        <f t="shared" si="184"/>
        <v>0</v>
      </c>
      <c r="S617" s="5">
        <f t="shared" si="172"/>
        <v>0</v>
      </c>
      <c r="T617" s="20">
        <f t="shared" si="173"/>
        <v>0</v>
      </c>
      <c r="U617" s="3">
        <f>VLOOKUP($C617,'Team Fixtures'!$A$2:$Q$21,2,FALSE)</f>
        <v>6.3492063492063489E-2</v>
      </c>
      <c r="V617" s="3">
        <f>VLOOKUP($C617,'Team Fixtures'!$A$2:$Q$21,4,FALSE)</f>
        <v>0.82101806239737274</v>
      </c>
      <c r="W617" s="3">
        <f>VLOOKUP($C617,'Team Fixtures'!$A$2:$Q$21,5,FALSE)</f>
        <v>-0.75752599890530925</v>
      </c>
      <c r="X617" s="3" t="str">
        <f>VLOOKUP($C617,'Team Fixtures'!$A$2:$Q$21,6,FALSE)</f>
        <v>H</v>
      </c>
      <c r="Y617" s="25">
        <f t="shared" si="174"/>
        <v>0</v>
      </c>
      <c r="Z617" s="3">
        <f>VLOOKUP($C617,'Team Fixtures'!$A$2:$Q$21,2,FALSE)</f>
        <v>6.3492063492063489E-2</v>
      </c>
      <c r="AA617" s="3">
        <f>VLOOKUP($C617,'Team Fixtures'!$A$2:$Q$21,8,FALSE)</f>
        <v>0.10582010582010581</v>
      </c>
      <c r="AB617" s="3">
        <f>VLOOKUP($C617,'Team Fixtures'!$A$2:$Q$21,9,FALSE)</f>
        <v>-4.2328042328042326E-2</v>
      </c>
      <c r="AC617" s="3" t="str">
        <f>VLOOKUP($C617,'Team Fixtures'!$A$2:$Q$21,10,FALSE)</f>
        <v>A</v>
      </c>
      <c r="AD617" s="22">
        <f t="shared" si="185"/>
        <v>0</v>
      </c>
      <c r="AE617" s="5">
        <f t="shared" si="175"/>
        <v>0</v>
      </c>
      <c r="AF617" s="20">
        <f t="shared" si="176"/>
        <v>0</v>
      </c>
      <c r="AG617" s="3">
        <f>VLOOKUP($C617,'Team Fixtures'!$A$2:$Q$21,2,FALSE)</f>
        <v>6.3492063492063489E-2</v>
      </c>
      <c r="AH617" s="3">
        <f>VLOOKUP($C617,'Team Fixtures'!$A$2:$Q$21,12,FALSE)</f>
        <v>0.36350418029807341</v>
      </c>
      <c r="AI617" s="3">
        <f>VLOOKUP($C617,'Team Fixtures'!$A$2:$Q$21,13,FALSE)</f>
        <v>-0.30001211680600992</v>
      </c>
      <c r="AJ617" s="3" t="str">
        <f>VLOOKUP($C617,'Team Fixtures'!$A$2:$Q$21,14,FALSE)</f>
        <v>A</v>
      </c>
      <c r="AK617" s="22">
        <f t="shared" si="186"/>
        <v>0</v>
      </c>
      <c r="AL617" s="5">
        <f t="shared" si="177"/>
        <v>0</v>
      </c>
      <c r="AM617" s="20">
        <f t="shared" si="178"/>
        <v>0</v>
      </c>
      <c r="AN617" s="3">
        <f>VLOOKUP($C617,'Team Fixtures'!$A$2:$Q$21,2,FALSE)</f>
        <v>6.3492063492063489E-2</v>
      </c>
      <c r="AO617" s="3">
        <f>VLOOKUP($C617,'Team Fixtures'!$A$2:$Q$21,16,FALSE)</f>
        <v>0.10582010582010581</v>
      </c>
      <c r="AP617" s="3">
        <f>VLOOKUP($C617,'Team Fixtures'!$A$2:$Q$21,17,FALSE)</f>
        <v>-4.2328042328042326E-2</v>
      </c>
      <c r="AQ617" s="3" t="str">
        <f>VLOOKUP($C617,'Team Fixtures'!$A$2:$V$21,18,FALSE)</f>
        <v>H</v>
      </c>
      <c r="AR617" s="22">
        <f t="shared" si="187"/>
        <v>0</v>
      </c>
      <c r="AS617" s="5">
        <f t="shared" si="179"/>
        <v>0</v>
      </c>
      <c r="AT617" s="20">
        <f t="shared" si="180"/>
        <v>0</v>
      </c>
      <c r="AU617" s="3">
        <f>VLOOKUP($C617,'Team Fixtures'!$A$2:$Q$21,2,FALSE)</f>
        <v>6.3492063492063489E-2</v>
      </c>
      <c r="AV617" s="3">
        <f>VLOOKUP($C617,'Team Fixtures'!$A$2:$V$21,20,FALSE)</f>
        <v>8.6580086580086577E-2</v>
      </c>
      <c r="AW617" s="3">
        <f>VLOOKUP($C617,'Team Fixtures'!$A$2:$V$21,21,FALSE)</f>
        <v>-2.3088023088023088E-2</v>
      </c>
      <c r="AX617" s="3" t="str">
        <f>VLOOKUP($C617,'Team Fixtures'!$A$2:$V$21,22,FALSE)</f>
        <v>A</v>
      </c>
      <c r="AY617" s="22">
        <f t="shared" si="188"/>
        <v>0</v>
      </c>
      <c r="AZ617" s="5">
        <f t="shared" si="189"/>
        <v>0</v>
      </c>
      <c r="BA617" s="20">
        <f t="shared" si="181"/>
        <v>0</v>
      </c>
      <c r="BB617" s="15">
        <f t="shared" si="182"/>
        <v>0</v>
      </c>
    </row>
    <row r="618" spans="1:54" x14ac:dyDescent="0.25">
      <c r="A618" t="str">
        <f>'Players Full'!CU618</f>
        <v>Jean-Clair Todibo</v>
      </c>
      <c r="B618" t="str">
        <f>VLOOKUP(_xlfn.CONCAT('Players Full'!AK618,'Players Full'!BV618),'Players Summarised'!$A$1:$T$1000,20,0)</f>
        <v>DEF</v>
      </c>
      <c r="C618" t="str">
        <f>VLOOKUP('Players Full'!CF618,Teams!$A$1:$G$21,6,0)</f>
        <v>West Ham</v>
      </c>
      <c r="D618">
        <f>'Players Full'!BD618/10</f>
        <v>4.5</v>
      </c>
      <c r="E618" s="10">
        <f>IFERROR(VLOOKUP($A618,'Starting Lineups'!$A$2:$C$510,3,FALSE),0)</f>
        <v>1</v>
      </c>
      <c r="F618" s="5">
        <f>VLOOKUP(A618,'Score &amp; Assist'!$A$1:$G$2000,6,0)</f>
        <v>4.1407867494824016E-2</v>
      </c>
      <c r="G618" s="5">
        <f t="shared" si="171"/>
        <v>0.01</v>
      </c>
      <c r="H618" s="5">
        <f t="shared" si="183"/>
        <v>0</v>
      </c>
      <c r="I618" s="5">
        <f>VLOOKUP(A618,'Score &amp; Assist'!$A$1:$G$2000,7,0)</f>
        <v>1.8674136321195144E-2</v>
      </c>
      <c r="J618" s="5">
        <f>VLOOKUP(A618,'Yellow Card'!$C$1:$E$987,3,0)</f>
        <v>0.33184005309440845</v>
      </c>
      <c r="K618" s="5">
        <f>VLOOKUP(C618,'Team Clean Sheet'!$C$2:$F$21,4,0)</f>
        <v>0.15730337078651685</v>
      </c>
      <c r="L618" s="5">
        <f>VLOOKUP(C618,'Team Total Goals'!$D$2:$N$21,10,0)</f>
        <v>0.5585106382978724</v>
      </c>
      <c r="M618" s="5">
        <f>VLOOKUP(C618,'Team Total Goals'!$D$2:$N$21,11,0)</f>
        <v>0.13580246913580246</v>
      </c>
      <c r="N618" s="5" t="e">
        <f>VLOOKUP(A618,'Goalkeeper Saves'!$D$2:$N$15,10,0)</f>
        <v>#N/A</v>
      </c>
      <c r="O618" s="5" t="e">
        <f>VLOOKUP(A618,'Goalkeeper Saves'!$D$2:$N$15,11,0)</f>
        <v>#N/A</v>
      </c>
      <c r="P618" s="5">
        <f>IF(B618="DEF",IFERROR(VLOOKUP(A618,'Defensive Contribution - DEF'!A616:H1114,8,FALSE),'Defensive Contribution - DEF'!K$2),0)</f>
        <v>0.29152339856241527</v>
      </c>
      <c r="Q618" s="5">
        <f>IF(B618="MID",IFERROR(VLOOKUP(A618,'Defensive Contribution - MID'!A$2:I$500,9,FALSE),'Defensive Contribution - MID'!L$2),0)</f>
        <v>0</v>
      </c>
      <c r="R618" s="22">
        <f t="shared" si="184"/>
        <v>1.856263626241669</v>
      </c>
      <c r="S618" s="5">
        <f t="shared" si="172"/>
        <v>2.2624033016456543E-2</v>
      </c>
      <c r="T618" s="20">
        <f t="shared" si="173"/>
        <v>1.9015116922745821</v>
      </c>
      <c r="U618" s="3">
        <f>VLOOKUP($C618,'Team Fixtures'!$A$2:$Q$21,2,FALSE)</f>
        <v>6.3492063492063489E-2</v>
      </c>
      <c r="V618" s="3">
        <f>VLOOKUP($C618,'Team Fixtures'!$A$2:$Q$21,4,FALSE)</f>
        <v>0.82101806239737274</v>
      </c>
      <c r="W618" s="3">
        <f>VLOOKUP($C618,'Team Fixtures'!$A$2:$Q$21,5,FALSE)</f>
        <v>-0.75752599890530925</v>
      </c>
      <c r="X618" s="3" t="str">
        <f>VLOOKUP($C618,'Team Fixtures'!$A$2:$Q$21,6,FALSE)</f>
        <v>H</v>
      </c>
      <c r="Y618" s="25">
        <f t="shared" si="174"/>
        <v>0.54857950335677275</v>
      </c>
      <c r="Z618" s="3">
        <f>VLOOKUP($C618,'Team Fixtures'!$A$2:$Q$21,2,FALSE)</f>
        <v>6.3492063492063489E-2</v>
      </c>
      <c r="AA618" s="3">
        <f>VLOOKUP($C618,'Team Fixtures'!$A$2:$Q$21,8,FALSE)</f>
        <v>0.10582010582010581</v>
      </c>
      <c r="AB618" s="3">
        <f>VLOOKUP($C618,'Team Fixtures'!$A$2:$Q$21,9,FALSE)</f>
        <v>-4.2328042328042326E-2</v>
      </c>
      <c r="AC618" s="3" t="str">
        <f>VLOOKUP($C618,'Team Fixtures'!$A$2:$Q$21,10,FALSE)</f>
        <v>A</v>
      </c>
      <c r="AD618" s="22">
        <f t="shared" si="185"/>
        <v>1.6048649832646564</v>
      </c>
      <c r="AE618" s="5">
        <f t="shared" si="175"/>
        <v>1.6710634136351255E-2</v>
      </c>
      <c r="AF618" s="20">
        <f t="shared" si="176"/>
        <v>1.6382862515373589</v>
      </c>
      <c r="AG618" s="3">
        <f>VLOOKUP($C618,'Team Fixtures'!$A$2:$Q$21,2,FALSE)</f>
        <v>6.3492063492063489E-2</v>
      </c>
      <c r="AH618" s="3">
        <f>VLOOKUP($C618,'Team Fixtures'!$A$2:$Q$21,12,FALSE)</f>
        <v>0.36350418029807341</v>
      </c>
      <c r="AI618" s="3">
        <f>VLOOKUP($C618,'Team Fixtures'!$A$2:$Q$21,13,FALSE)</f>
        <v>-0.30001211680600992</v>
      </c>
      <c r="AJ618" s="3" t="str">
        <f>VLOOKUP($C618,'Team Fixtures'!$A$2:$Q$21,14,FALSE)</f>
        <v>A</v>
      </c>
      <c r="AK618" s="22">
        <f t="shared" si="186"/>
        <v>1.6027445802406557</v>
      </c>
      <c r="AL618" s="5">
        <f t="shared" si="177"/>
        <v>1.6660758016420706E-2</v>
      </c>
      <c r="AM618" s="20">
        <f t="shared" si="178"/>
        <v>1.6360660962734972</v>
      </c>
      <c r="AN618" s="3">
        <f>VLOOKUP($C618,'Team Fixtures'!$A$2:$Q$21,2,FALSE)</f>
        <v>6.3492063492063489E-2</v>
      </c>
      <c r="AO618" s="3">
        <f>VLOOKUP($C618,'Team Fixtures'!$A$2:$Q$21,16,FALSE)</f>
        <v>0.10582010582010581</v>
      </c>
      <c r="AP618" s="3">
        <f>VLOOKUP($C618,'Team Fixtures'!$A$2:$Q$21,17,FALSE)</f>
        <v>-4.2328042328042326E-2</v>
      </c>
      <c r="AQ618" s="3" t="str">
        <f>VLOOKUP($C618,'Team Fixtures'!$A$2:$V$21,18,FALSE)</f>
        <v>H</v>
      </c>
      <c r="AR618" s="22">
        <f t="shared" si="187"/>
        <v>1.8621487703389827</v>
      </c>
      <c r="AS618" s="5">
        <f t="shared" si="179"/>
        <v>2.2762463375913557E-2</v>
      </c>
      <c r="AT618" s="20">
        <f t="shared" si="180"/>
        <v>1.9076736970908099</v>
      </c>
      <c r="AU618" s="3">
        <f>VLOOKUP($C618,'Team Fixtures'!$A$2:$Q$21,2,FALSE)</f>
        <v>6.3492063492063489E-2</v>
      </c>
      <c r="AV618" s="3">
        <f>VLOOKUP($C618,'Team Fixtures'!$A$2:$V$21,20,FALSE)</f>
        <v>8.6580086580086577E-2</v>
      </c>
      <c r="AW618" s="3">
        <f>VLOOKUP($C618,'Team Fixtures'!$A$2:$V$21,21,FALSE)</f>
        <v>-2.3088023088023088E-2</v>
      </c>
      <c r="AX618" s="3" t="str">
        <f>VLOOKUP($C618,'Team Fixtures'!$A$2:$V$21,22,FALSE)</f>
        <v>A</v>
      </c>
      <c r="AY618" s="22">
        <f t="shared" si="188"/>
        <v>1.6050233034676455</v>
      </c>
      <c r="AZ618" s="5">
        <f t="shared" si="189"/>
        <v>1.6714358144165959E-2</v>
      </c>
      <c r="BA618" s="20">
        <f t="shared" si="181"/>
        <v>1.6384520197559775</v>
      </c>
      <c r="BB618" s="15">
        <f t="shared" si="182"/>
        <v>6.1439026147751212</v>
      </c>
    </row>
    <row r="619" spans="1:54" x14ac:dyDescent="0.25">
      <c r="A619" t="str">
        <f>'Players Full'!CU619</f>
        <v>Aaron Wan-Bissaka</v>
      </c>
      <c r="B619" t="str">
        <f>VLOOKUP(_xlfn.CONCAT('Players Full'!AK619,'Players Full'!BV619),'Players Summarised'!$A$1:$T$1000,20,0)</f>
        <v>DEF</v>
      </c>
      <c r="C619" t="str">
        <f>VLOOKUP('Players Full'!CF619,Teams!$A$1:$G$21,6,0)</f>
        <v>West Ham</v>
      </c>
      <c r="D619">
        <f>'Players Full'!BD619/10</f>
        <v>4.5</v>
      </c>
      <c r="E619" s="10">
        <f>IFERROR(VLOOKUP($A619,'Starting Lineups'!$A$2:$C$510,3,FALSE),0)</f>
        <v>1</v>
      </c>
      <c r="F619" s="5">
        <f>VLOOKUP(A619,'Score &amp; Assist'!$A$1:$G$2000,6,0)</f>
        <v>4.1407867494824016E-2</v>
      </c>
      <c r="G619" s="5">
        <f t="shared" si="171"/>
        <v>0.01</v>
      </c>
      <c r="H619" s="5">
        <f t="shared" si="183"/>
        <v>0</v>
      </c>
      <c r="I619" s="5">
        <f>VLOOKUP(A619,'Score &amp; Assist'!$A$1:$G$2000,7,0)</f>
        <v>8.6580086580086577E-2</v>
      </c>
      <c r="J619" s="5">
        <f>VLOOKUP(A619,'Yellow Card'!$C$1:$E$987,3,0)</f>
        <v>0.28011204481792717</v>
      </c>
      <c r="K619" s="5">
        <f>VLOOKUP(C619,'Team Clean Sheet'!$C$2:$F$21,4,0)</f>
        <v>0.15730337078651685</v>
      </c>
      <c r="L619" s="5">
        <f>VLOOKUP(C619,'Team Total Goals'!$D$2:$N$21,10,0)</f>
        <v>0.5585106382978724</v>
      </c>
      <c r="M619" s="5">
        <f>VLOOKUP(C619,'Team Total Goals'!$D$2:$N$21,11,0)</f>
        <v>0.13580246913580246</v>
      </c>
      <c r="N619" s="5" t="e">
        <f>VLOOKUP(A619,'Goalkeeper Saves'!$D$2:$N$15,10,0)</f>
        <v>#N/A</v>
      </c>
      <c r="O619" s="5" t="e">
        <f>VLOOKUP(A619,'Goalkeeper Saves'!$D$2:$N$15,11,0)</f>
        <v>#N/A</v>
      </c>
      <c r="P619" s="5">
        <f>IF(B619="DEF",IFERROR(VLOOKUP(A619,'Defensive Contribution - DEF'!A617:H1115,8,FALSE),'Defensive Contribution - DEF'!K$2),0)</f>
        <v>0.29152339856241527</v>
      </c>
      <c r="Q619" s="5">
        <f>IF(B619="MID",IFERROR(VLOOKUP(A619,'Defensive Contribution - MID'!A$2:I$500,9,FALSE),'Defensive Contribution - MID'!L$2),0)</f>
        <v>0</v>
      </c>
      <c r="R619" s="22">
        <f t="shared" si="184"/>
        <v>2.1117094852948255</v>
      </c>
      <c r="S619" s="5">
        <f t="shared" si="172"/>
        <v>2.8632630513104888E-2</v>
      </c>
      <c r="T619" s="20">
        <f t="shared" si="173"/>
        <v>2.1689747463210352</v>
      </c>
      <c r="U619" s="3">
        <f>VLOOKUP($C619,'Team Fixtures'!$A$2:$Q$21,2,FALSE)</f>
        <v>6.3492063492063489E-2</v>
      </c>
      <c r="V619" s="3">
        <f>VLOOKUP($C619,'Team Fixtures'!$A$2:$Q$21,4,FALSE)</f>
        <v>0.82101806239737274</v>
      </c>
      <c r="W619" s="3">
        <f>VLOOKUP($C619,'Team Fixtures'!$A$2:$Q$21,5,FALSE)</f>
        <v>-0.75752599890530925</v>
      </c>
      <c r="X619" s="3" t="str">
        <f>VLOOKUP($C619,'Team Fixtures'!$A$2:$Q$21,6,FALSE)</f>
        <v>H</v>
      </c>
      <c r="Y619" s="25">
        <f t="shared" si="174"/>
        <v>0.62407113100755385</v>
      </c>
      <c r="Z619" s="3">
        <f>VLOOKUP($C619,'Team Fixtures'!$A$2:$Q$21,2,FALSE)</f>
        <v>6.3492063492063489E-2</v>
      </c>
      <c r="AA619" s="3">
        <f>VLOOKUP($C619,'Team Fixtures'!$A$2:$Q$21,8,FALSE)</f>
        <v>0.10582010582010581</v>
      </c>
      <c r="AB619" s="3">
        <f>VLOOKUP($C619,'Team Fixtures'!$A$2:$Q$21,9,FALSE)</f>
        <v>-4.2328042328042326E-2</v>
      </c>
      <c r="AC619" s="3" t="str">
        <f>VLOOKUP($C619,'Team Fixtures'!$A$2:$Q$21,10,FALSE)</f>
        <v>A</v>
      </c>
      <c r="AD619" s="22">
        <f t="shared" si="185"/>
        <v>1.8257151408171146</v>
      </c>
      <c r="AE619" s="5">
        <f t="shared" si="175"/>
        <v>2.1905471542300176E-2</v>
      </c>
      <c r="AF619" s="20">
        <f t="shared" si="176"/>
        <v>1.8695260839017149</v>
      </c>
      <c r="AG619" s="3">
        <f>VLOOKUP($C619,'Team Fixtures'!$A$2:$Q$21,2,FALSE)</f>
        <v>6.3492063492063489E-2</v>
      </c>
      <c r="AH619" s="3">
        <f>VLOOKUP($C619,'Team Fixtures'!$A$2:$Q$21,12,FALSE)</f>
        <v>0.36350418029807341</v>
      </c>
      <c r="AI619" s="3">
        <f>VLOOKUP($C619,'Team Fixtures'!$A$2:$Q$21,13,FALSE)</f>
        <v>-0.30001211680600992</v>
      </c>
      <c r="AJ619" s="3" t="str">
        <f>VLOOKUP($C619,'Team Fixtures'!$A$2:$Q$21,14,FALSE)</f>
        <v>A</v>
      </c>
      <c r="AK619" s="22">
        <f t="shared" si="186"/>
        <v>1.8233029429400833</v>
      </c>
      <c r="AL619" s="5">
        <f t="shared" si="177"/>
        <v>2.1848731823836644E-2</v>
      </c>
      <c r="AM619" s="20">
        <f t="shared" si="178"/>
        <v>1.8670004065877566</v>
      </c>
      <c r="AN619" s="3">
        <f>VLOOKUP($C619,'Team Fixtures'!$A$2:$Q$21,2,FALSE)</f>
        <v>6.3492063492063489E-2</v>
      </c>
      <c r="AO619" s="3">
        <f>VLOOKUP($C619,'Team Fixtures'!$A$2:$Q$21,16,FALSE)</f>
        <v>0.10582010582010581</v>
      </c>
      <c r="AP619" s="3">
        <f>VLOOKUP($C619,'Team Fixtures'!$A$2:$Q$21,17,FALSE)</f>
        <v>-4.2328042328042326E-2</v>
      </c>
      <c r="AQ619" s="3" t="str">
        <f>VLOOKUP($C619,'Team Fixtures'!$A$2:$V$21,18,FALSE)</f>
        <v>H</v>
      </c>
      <c r="AR619" s="22">
        <f t="shared" si="187"/>
        <v>2.1184045012596573</v>
      </c>
      <c r="AS619" s="5">
        <f t="shared" si="179"/>
        <v>2.8790110678629664E-2</v>
      </c>
      <c r="AT619" s="20">
        <f t="shared" si="180"/>
        <v>2.1759847226169167</v>
      </c>
      <c r="AU619" s="3">
        <f>VLOOKUP($C619,'Team Fixtures'!$A$2:$Q$21,2,FALSE)</f>
        <v>6.3492063492063489E-2</v>
      </c>
      <c r="AV619" s="3">
        <f>VLOOKUP($C619,'Team Fixtures'!$A$2:$V$21,20,FALSE)</f>
        <v>8.6580086580086577E-2</v>
      </c>
      <c r="AW619" s="3">
        <f>VLOOKUP($C619,'Team Fixtures'!$A$2:$V$21,21,FALSE)</f>
        <v>-2.3088023088023088E-2</v>
      </c>
      <c r="AX619" s="3" t="str">
        <f>VLOOKUP($C619,'Team Fixtures'!$A$2:$V$21,22,FALSE)</f>
        <v>A</v>
      </c>
      <c r="AY619" s="22">
        <f t="shared" si="188"/>
        <v>1.8258952479256305</v>
      </c>
      <c r="AZ619" s="5">
        <f t="shared" si="189"/>
        <v>2.1909708021706682E-2</v>
      </c>
      <c r="BA619" s="20">
        <f t="shared" si="181"/>
        <v>1.8697146639690438</v>
      </c>
      <c r="BB619" s="15">
        <f t="shared" si="182"/>
        <v>7.0096496652758447</v>
      </c>
    </row>
    <row r="620" spans="1:54" x14ac:dyDescent="0.25">
      <c r="A620" t="str">
        <f>'Players Full'!CU620</f>
        <v>Kaelan Casey</v>
      </c>
      <c r="B620" t="str">
        <f>VLOOKUP(_xlfn.CONCAT('Players Full'!AK620,'Players Full'!BV620),'Players Summarised'!$A$1:$T$1000,20,0)</f>
        <v>DEF</v>
      </c>
      <c r="C620" t="str">
        <f>VLOOKUP('Players Full'!CF620,Teams!$A$1:$G$21,6,0)</f>
        <v>West Ham</v>
      </c>
      <c r="D620">
        <f>'Players Full'!BD620/10</f>
        <v>4</v>
      </c>
      <c r="E620" s="10">
        <f>IFERROR(VLOOKUP($A620,'Starting Lineups'!$A$2:$C$510,3,FALSE),0)</f>
        <v>0</v>
      </c>
      <c r="F620" s="5" t="e">
        <f>VLOOKUP(A620,'Score &amp; Assist'!$A$1:$G$2000,6,0)</f>
        <v>#N/A</v>
      </c>
      <c r="G620" s="5" t="e">
        <f t="shared" si="171"/>
        <v>#N/A</v>
      </c>
      <c r="H620" s="5" t="e">
        <f t="shared" si="183"/>
        <v>#N/A</v>
      </c>
      <c r="I620" s="5" t="e">
        <f>VLOOKUP(A620,'Score &amp; Assist'!$A$1:$G$2000,7,0)</f>
        <v>#N/A</v>
      </c>
      <c r="J620" s="5" t="e">
        <f>VLOOKUP(A620,'Yellow Card'!$C$1:$E$987,3,0)</f>
        <v>#N/A</v>
      </c>
      <c r="K620" s="5">
        <f>VLOOKUP(C620,'Team Clean Sheet'!$C$2:$F$21,4,0)</f>
        <v>0.15730337078651685</v>
      </c>
      <c r="L620" s="5">
        <f>VLOOKUP(C620,'Team Total Goals'!$D$2:$N$21,10,0)</f>
        <v>0.5585106382978724</v>
      </c>
      <c r="M620" s="5">
        <f>VLOOKUP(C620,'Team Total Goals'!$D$2:$N$21,11,0)</f>
        <v>0.13580246913580246</v>
      </c>
      <c r="N620" s="5" t="e">
        <f>VLOOKUP(A620,'Goalkeeper Saves'!$D$2:$N$15,10,0)</f>
        <v>#N/A</v>
      </c>
      <c r="O620" s="5" t="e">
        <f>VLOOKUP(A620,'Goalkeeper Saves'!$D$2:$N$15,11,0)</f>
        <v>#N/A</v>
      </c>
      <c r="P620" s="5">
        <f>IF(B620="DEF",IFERROR(VLOOKUP(A620,'Defensive Contribution - DEF'!A618:H1116,8,FALSE),'Defensive Contribution - DEF'!K$2),0)</f>
        <v>0.29152339856241527</v>
      </c>
      <c r="Q620" s="5">
        <f>IF(B620="MID",IFERROR(VLOOKUP(A620,'Defensive Contribution - MID'!A$2:I$500,9,FALSE),'Defensive Contribution - MID'!L$2),0)</f>
        <v>0</v>
      </c>
      <c r="R620" s="22">
        <f t="shared" si="184"/>
        <v>0</v>
      </c>
      <c r="S620" s="5">
        <f t="shared" si="172"/>
        <v>0</v>
      </c>
      <c r="T620" s="20">
        <f t="shared" si="173"/>
        <v>0</v>
      </c>
      <c r="U620" s="3">
        <f>VLOOKUP($C620,'Team Fixtures'!$A$2:$Q$21,2,FALSE)</f>
        <v>6.3492063492063489E-2</v>
      </c>
      <c r="V620" s="3">
        <f>VLOOKUP($C620,'Team Fixtures'!$A$2:$Q$21,4,FALSE)</f>
        <v>0.82101806239737274</v>
      </c>
      <c r="W620" s="3">
        <f>VLOOKUP($C620,'Team Fixtures'!$A$2:$Q$21,5,FALSE)</f>
        <v>-0.75752599890530925</v>
      </c>
      <c r="X620" s="3" t="str">
        <f>VLOOKUP($C620,'Team Fixtures'!$A$2:$Q$21,6,FALSE)</f>
        <v>H</v>
      </c>
      <c r="Y620" s="25">
        <f t="shared" si="174"/>
        <v>0</v>
      </c>
      <c r="Z620" s="3">
        <f>VLOOKUP($C620,'Team Fixtures'!$A$2:$Q$21,2,FALSE)</f>
        <v>6.3492063492063489E-2</v>
      </c>
      <c r="AA620" s="3">
        <f>VLOOKUP($C620,'Team Fixtures'!$A$2:$Q$21,8,FALSE)</f>
        <v>0.10582010582010581</v>
      </c>
      <c r="AB620" s="3">
        <f>VLOOKUP($C620,'Team Fixtures'!$A$2:$Q$21,9,FALSE)</f>
        <v>-4.2328042328042326E-2</v>
      </c>
      <c r="AC620" s="3" t="str">
        <f>VLOOKUP($C620,'Team Fixtures'!$A$2:$Q$21,10,FALSE)</f>
        <v>A</v>
      </c>
      <c r="AD620" s="22">
        <f t="shared" si="185"/>
        <v>0</v>
      </c>
      <c r="AE620" s="5">
        <f t="shared" si="175"/>
        <v>0</v>
      </c>
      <c r="AF620" s="20">
        <f t="shared" si="176"/>
        <v>0</v>
      </c>
      <c r="AG620" s="3">
        <f>VLOOKUP($C620,'Team Fixtures'!$A$2:$Q$21,2,FALSE)</f>
        <v>6.3492063492063489E-2</v>
      </c>
      <c r="AH620" s="3">
        <f>VLOOKUP($C620,'Team Fixtures'!$A$2:$Q$21,12,FALSE)</f>
        <v>0.36350418029807341</v>
      </c>
      <c r="AI620" s="3">
        <f>VLOOKUP($C620,'Team Fixtures'!$A$2:$Q$21,13,FALSE)</f>
        <v>-0.30001211680600992</v>
      </c>
      <c r="AJ620" s="3" t="str">
        <f>VLOOKUP($C620,'Team Fixtures'!$A$2:$Q$21,14,FALSE)</f>
        <v>A</v>
      </c>
      <c r="AK620" s="22">
        <f t="shared" si="186"/>
        <v>0</v>
      </c>
      <c r="AL620" s="5">
        <f t="shared" si="177"/>
        <v>0</v>
      </c>
      <c r="AM620" s="20">
        <f t="shared" si="178"/>
        <v>0</v>
      </c>
      <c r="AN620" s="3">
        <f>VLOOKUP($C620,'Team Fixtures'!$A$2:$Q$21,2,FALSE)</f>
        <v>6.3492063492063489E-2</v>
      </c>
      <c r="AO620" s="3">
        <f>VLOOKUP($C620,'Team Fixtures'!$A$2:$Q$21,16,FALSE)</f>
        <v>0.10582010582010581</v>
      </c>
      <c r="AP620" s="3">
        <f>VLOOKUP($C620,'Team Fixtures'!$A$2:$Q$21,17,FALSE)</f>
        <v>-4.2328042328042326E-2</v>
      </c>
      <c r="AQ620" s="3" t="str">
        <f>VLOOKUP($C620,'Team Fixtures'!$A$2:$V$21,18,FALSE)</f>
        <v>H</v>
      </c>
      <c r="AR620" s="22">
        <f t="shared" si="187"/>
        <v>0</v>
      </c>
      <c r="AS620" s="5">
        <f t="shared" si="179"/>
        <v>0</v>
      </c>
      <c r="AT620" s="20">
        <f t="shared" si="180"/>
        <v>0</v>
      </c>
      <c r="AU620" s="3">
        <f>VLOOKUP($C620,'Team Fixtures'!$A$2:$Q$21,2,FALSE)</f>
        <v>6.3492063492063489E-2</v>
      </c>
      <c r="AV620" s="3">
        <f>VLOOKUP($C620,'Team Fixtures'!$A$2:$V$21,20,FALSE)</f>
        <v>8.6580086580086577E-2</v>
      </c>
      <c r="AW620" s="3">
        <f>VLOOKUP($C620,'Team Fixtures'!$A$2:$V$21,21,FALSE)</f>
        <v>-2.3088023088023088E-2</v>
      </c>
      <c r="AX620" s="3" t="str">
        <f>VLOOKUP($C620,'Team Fixtures'!$A$2:$V$21,22,FALSE)</f>
        <v>A</v>
      </c>
      <c r="AY620" s="22">
        <f t="shared" si="188"/>
        <v>0</v>
      </c>
      <c r="AZ620" s="5">
        <f t="shared" si="189"/>
        <v>0</v>
      </c>
      <c r="BA620" s="20">
        <f t="shared" si="181"/>
        <v>0</v>
      </c>
      <c r="BB620" s="15">
        <f t="shared" si="182"/>
        <v>0</v>
      </c>
    </row>
    <row r="621" spans="1:54" x14ac:dyDescent="0.25">
      <c r="A621" t="str">
        <f>'Players Full'!CU621</f>
        <v>Lucas Paqueta</v>
      </c>
      <c r="B621" t="str">
        <f>VLOOKUP(_xlfn.CONCAT('Players Full'!AK621,'Players Full'!BV621),'Players Summarised'!$A$1:$T$1000,20,0)</f>
        <v>MID</v>
      </c>
      <c r="C621" t="str">
        <f>VLOOKUP('Players Full'!CF621,Teams!$A$1:$G$21,6,0)</f>
        <v>West Ham</v>
      </c>
      <c r="D621">
        <f>'Players Full'!BD621/10</f>
        <v>6</v>
      </c>
      <c r="E621" s="10">
        <f>IFERROR(VLOOKUP($A621,'Starting Lineups'!$A$2:$C$510,3,FALSE),0)</f>
        <v>1</v>
      </c>
      <c r="F621" s="5">
        <f>VLOOKUP(A621,'Score &amp; Assist'!$A$1:$G$2000,6,0)</f>
        <v>0.21164021164021163</v>
      </c>
      <c r="G621" s="5">
        <f t="shared" si="171"/>
        <v>0.01</v>
      </c>
      <c r="H621" s="5">
        <f t="shared" si="183"/>
        <v>0</v>
      </c>
      <c r="I621" s="5">
        <f>VLOOKUP(A621,'Score &amp; Assist'!$A$1:$G$2000,7,0)</f>
        <v>0.11904761904761904</v>
      </c>
      <c r="J621" s="5">
        <f>VLOOKUP(A621,'Yellow Card'!$C$1:$E$987,3,0)</f>
        <v>0.34632034632034631</v>
      </c>
      <c r="K621" s="5">
        <f>VLOOKUP(C621,'Team Clean Sheet'!$C$2:$F$21,4,0)</f>
        <v>0.15730337078651685</v>
      </c>
      <c r="L621" s="5">
        <f>VLOOKUP(C621,'Team Total Goals'!$D$2:$N$21,10,0)</f>
        <v>0.5585106382978724</v>
      </c>
      <c r="M621" s="5">
        <f>VLOOKUP(C621,'Team Total Goals'!$D$2:$N$21,11,0)</f>
        <v>0.13580246913580246</v>
      </c>
      <c r="N621" s="5" t="e">
        <f>VLOOKUP(A621,'Goalkeeper Saves'!$D$2:$N$15,10,0)</f>
        <v>#N/A</v>
      </c>
      <c r="O621" s="5" t="e">
        <f>VLOOKUP(A621,'Goalkeeper Saves'!$D$2:$N$15,11,0)</f>
        <v>#N/A</v>
      </c>
      <c r="P621" s="5">
        <f>IF(B621="DEF",IFERROR(VLOOKUP(A621,'Defensive Contribution - DEF'!A619:H1117,8,FALSE),'Defensive Contribution - DEF'!K$2),0)</f>
        <v>0</v>
      </c>
      <c r="Q621" s="5">
        <f>IF(B621="MID",IFERROR(VLOOKUP(A621,'Defensive Contribution - MID'!A$2:I$500,9,FALSE),'Defensive Contribution - MID'!L$2),0)</f>
        <v>0.3857500506789166</v>
      </c>
      <c r="R621" s="22">
        <f t="shared" si="184"/>
        <v>4.0478270411679187</v>
      </c>
      <c r="S621" s="5">
        <f t="shared" si="172"/>
        <v>7.4173987662351781E-2</v>
      </c>
      <c r="T621" s="20">
        <f t="shared" si="173"/>
        <v>4.1961750164926226</v>
      </c>
      <c r="U621" s="3">
        <f>VLOOKUP($C621,'Team Fixtures'!$A$2:$Q$21,2,FALSE)</f>
        <v>6.3492063492063489E-2</v>
      </c>
      <c r="V621" s="3">
        <f>VLOOKUP($C621,'Team Fixtures'!$A$2:$Q$21,4,FALSE)</f>
        <v>0.82101806239737274</v>
      </c>
      <c r="W621" s="3">
        <f>VLOOKUP($C621,'Team Fixtures'!$A$2:$Q$21,5,FALSE)</f>
        <v>-0.75752599890530925</v>
      </c>
      <c r="X621" s="3" t="str">
        <f>VLOOKUP($C621,'Team Fixtures'!$A$2:$Q$21,6,FALSE)</f>
        <v>H</v>
      </c>
      <c r="Y621" s="25">
        <f t="shared" si="174"/>
        <v>1.1962497764468478</v>
      </c>
      <c r="Z621" s="3">
        <f>VLOOKUP($C621,'Team Fixtures'!$A$2:$Q$21,2,FALSE)</f>
        <v>6.3492063492063489E-2</v>
      </c>
      <c r="AA621" s="3">
        <f>VLOOKUP($C621,'Team Fixtures'!$A$2:$Q$21,8,FALSE)</f>
        <v>0.10582010582010581</v>
      </c>
      <c r="AB621" s="3">
        <f>VLOOKUP($C621,'Team Fixtures'!$A$2:$Q$21,9,FALSE)</f>
        <v>-4.2328042328042326E-2</v>
      </c>
      <c r="AC621" s="3" t="str">
        <f>VLOOKUP($C621,'Team Fixtures'!$A$2:$Q$21,10,FALSE)</f>
        <v>A</v>
      </c>
      <c r="AD621" s="22">
        <f t="shared" si="185"/>
        <v>3.4996192269494082</v>
      </c>
      <c r="AE621" s="5">
        <f t="shared" si="175"/>
        <v>6.1279043456303986E-2</v>
      </c>
      <c r="AF621" s="20">
        <f t="shared" si="176"/>
        <v>3.6221773138620161</v>
      </c>
      <c r="AG621" s="3">
        <f>VLOOKUP($C621,'Team Fixtures'!$A$2:$Q$21,2,FALSE)</f>
        <v>6.3492063492063489E-2</v>
      </c>
      <c r="AH621" s="3">
        <f>VLOOKUP($C621,'Team Fixtures'!$A$2:$Q$21,12,FALSE)</f>
        <v>0.36350418029807341</v>
      </c>
      <c r="AI621" s="3">
        <f>VLOOKUP($C621,'Team Fixtures'!$A$2:$Q$21,13,FALSE)</f>
        <v>-0.30001211680600992</v>
      </c>
      <c r="AJ621" s="3" t="str">
        <f>VLOOKUP($C621,'Team Fixtures'!$A$2:$Q$21,14,FALSE)</f>
        <v>A</v>
      </c>
      <c r="AK621" s="22">
        <f t="shared" si="186"/>
        <v>3.4949954092020863</v>
      </c>
      <c r="AL621" s="5">
        <f t="shared" si="177"/>
        <v>6.1170282015251473E-2</v>
      </c>
      <c r="AM621" s="20">
        <f t="shared" si="178"/>
        <v>3.6173359732325894</v>
      </c>
      <c r="AN621" s="3">
        <f>VLOOKUP($C621,'Team Fixtures'!$A$2:$Q$21,2,FALSE)</f>
        <v>6.3492063492063489E-2</v>
      </c>
      <c r="AO621" s="3">
        <f>VLOOKUP($C621,'Team Fixtures'!$A$2:$Q$21,16,FALSE)</f>
        <v>0.10582010582010581</v>
      </c>
      <c r="AP621" s="3">
        <f>VLOOKUP($C621,'Team Fixtures'!$A$2:$Q$21,17,FALSE)</f>
        <v>-4.2328042328042326E-2</v>
      </c>
      <c r="AQ621" s="3" t="str">
        <f>VLOOKUP($C621,'Team Fixtures'!$A$2:$V$21,18,FALSE)</f>
        <v>H</v>
      </c>
      <c r="AR621" s="22">
        <f t="shared" si="187"/>
        <v>4.0606603721029799</v>
      </c>
      <c r="AS621" s="5">
        <f t="shared" si="179"/>
        <v>7.4475853272606293E-2</v>
      </c>
      <c r="AT621" s="20">
        <f t="shared" si="180"/>
        <v>4.2096120786481928</v>
      </c>
      <c r="AU621" s="3">
        <f>VLOOKUP($C621,'Team Fixtures'!$A$2:$Q$21,2,FALSE)</f>
        <v>6.3492063492063489E-2</v>
      </c>
      <c r="AV621" s="3">
        <f>VLOOKUP($C621,'Team Fixtures'!$A$2:$V$21,20,FALSE)</f>
        <v>8.6580086580086577E-2</v>
      </c>
      <c r="AW621" s="3">
        <f>VLOOKUP($C621,'Team Fixtures'!$A$2:$V$21,21,FALSE)</f>
        <v>-2.3088023088023088E-2</v>
      </c>
      <c r="AX621" s="3" t="str">
        <f>VLOOKUP($C621,'Team Fixtures'!$A$2:$V$21,22,FALSE)</f>
        <v>A</v>
      </c>
      <c r="AY621" s="22">
        <f t="shared" si="188"/>
        <v>3.4999644649801289</v>
      </c>
      <c r="AZ621" s="5">
        <f t="shared" si="189"/>
        <v>6.1287164145262599E-2</v>
      </c>
      <c r="BA621" s="20">
        <f t="shared" si="181"/>
        <v>3.6225387932706541</v>
      </c>
      <c r="BB621" s="15">
        <f t="shared" si="182"/>
        <v>13.571463075102917</v>
      </c>
    </row>
    <row r="622" spans="1:54" x14ac:dyDescent="0.25">
      <c r="A622" t="str">
        <f>'Players Full'!CU622</f>
        <v>TomÃ¡Å¡ SouÄek</v>
      </c>
      <c r="B622" t="str">
        <f>VLOOKUP(_xlfn.CONCAT('Players Full'!AK622,'Players Full'!BV622),'Players Summarised'!$A$1:$T$1000,20,0)</f>
        <v>MID</v>
      </c>
      <c r="C622" t="str">
        <f>VLOOKUP('Players Full'!CF622,Teams!$A$1:$G$21,6,0)</f>
        <v>West Ham</v>
      </c>
      <c r="D622">
        <f>'Players Full'!BD622/10</f>
        <v>6</v>
      </c>
      <c r="E622" s="10">
        <f>IFERROR(VLOOKUP($A622,'Starting Lineups'!$A$2:$C$510,3,FALSE),0)</f>
        <v>0</v>
      </c>
      <c r="F622" s="5" t="e">
        <f>VLOOKUP(A622,'Score &amp; Assist'!$A$1:$G$2000,6,0)</f>
        <v>#N/A</v>
      </c>
      <c r="G622" s="5" t="e">
        <f t="shared" si="171"/>
        <v>#N/A</v>
      </c>
      <c r="H622" s="5" t="e">
        <f t="shared" si="183"/>
        <v>#N/A</v>
      </c>
      <c r="I622" s="5" t="e">
        <f>VLOOKUP(A622,'Score &amp; Assist'!$A$1:$G$2000,7,0)</f>
        <v>#N/A</v>
      </c>
      <c r="J622" s="5" t="e">
        <f>VLOOKUP(A622,'Yellow Card'!$C$1:$E$987,3,0)</f>
        <v>#N/A</v>
      </c>
      <c r="K622" s="5">
        <f>VLOOKUP(C622,'Team Clean Sheet'!$C$2:$F$21,4,0)</f>
        <v>0.15730337078651685</v>
      </c>
      <c r="L622" s="5">
        <f>VLOOKUP(C622,'Team Total Goals'!$D$2:$N$21,10,0)</f>
        <v>0.5585106382978724</v>
      </c>
      <c r="M622" s="5">
        <f>VLOOKUP(C622,'Team Total Goals'!$D$2:$N$21,11,0)</f>
        <v>0.13580246913580246</v>
      </c>
      <c r="N622" s="5" t="e">
        <f>VLOOKUP(A622,'Goalkeeper Saves'!$D$2:$N$15,10,0)</f>
        <v>#N/A</v>
      </c>
      <c r="O622" s="5" t="e">
        <f>VLOOKUP(A622,'Goalkeeper Saves'!$D$2:$N$15,11,0)</f>
        <v>#N/A</v>
      </c>
      <c r="P622" s="5">
        <f>IF(B622="DEF",IFERROR(VLOOKUP(A622,'Defensive Contribution - DEF'!A620:H1118,8,FALSE),'Defensive Contribution - DEF'!K$2),0)</f>
        <v>0</v>
      </c>
      <c r="Q622" s="5">
        <f>IF(B622="MID",IFERROR(VLOOKUP(A622,'Defensive Contribution - MID'!A$2:I$500,9,FALSE),'Defensive Contribution - MID'!L$2),0)</f>
        <v>0.3857500506789166</v>
      </c>
      <c r="R622" s="22">
        <f t="shared" si="184"/>
        <v>0</v>
      </c>
      <c r="S622" s="5">
        <f t="shared" si="172"/>
        <v>0</v>
      </c>
      <c r="T622" s="20">
        <f t="shared" si="173"/>
        <v>0</v>
      </c>
      <c r="U622" s="3">
        <f>VLOOKUP($C622,'Team Fixtures'!$A$2:$Q$21,2,FALSE)</f>
        <v>6.3492063492063489E-2</v>
      </c>
      <c r="V622" s="3">
        <f>VLOOKUP($C622,'Team Fixtures'!$A$2:$Q$21,4,FALSE)</f>
        <v>0.82101806239737274</v>
      </c>
      <c r="W622" s="3">
        <f>VLOOKUP($C622,'Team Fixtures'!$A$2:$Q$21,5,FALSE)</f>
        <v>-0.75752599890530925</v>
      </c>
      <c r="X622" s="3" t="str">
        <f>VLOOKUP($C622,'Team Fixtures'!$A$2:$Q$21,6,FALSE)</f>
        <v>H</v>
      </c>
      <c r="Y622" s="25">
        <f t="shared" si="174"/>
        <v>0</v>
      </c>
      <c r="Z622" s="3">
        <f>VLOOKUP($C622,'Team Fixtures'!$A$2:$Q$21,2,FALSE)</f>
        <v>6.3492063492063489E-2</v>
      </c>
      <c r="AA622" s="3">
        <f>VLOOKUP($C622,'Team Fixtures'!$A$2:$Q$21,8,FALSE)</f>
        <v>0.10582010582010581</v>
      </c>
      <c r="AB622" s="3">
        <f>VLOOKUP($C622,'Team Fixtures'!$A$2:$Q$21,9,FALSE)</f>
        <v>-4.2328042328042326E-2</v>
      </c>
      <c r="AC622" s="3" t="str">
        <f>VLOOKUP($C622,'Team Fixtures'!$A$2:$Q$21,10,FALSE)</f>
        <v>A</v>
      </c>
      <c r="AD622" s="22">
        <f t="shared" si="185"/>
        <v>0</v>
      </c>
      <c r="AE622" s="5">
        <f t="shared" si="175"/>
        <v>0</v>
      </c>
      <c r="AF622" s="20">
        <f t="shared" si="176"/>
        <v>0</v>
      </c>
      <c r="AG622" s="3">
        <f>VLOOKUP($C622,'Team Fixtures'!$A$2:$Q$21,2,FALSE)</f>
        <v>6.3492063492063489E-2</v>
      </c>
      <c r="AH622" s="3">
        <f>VLOOKUP($C622,'Team Fixtures'!$A$2:$Q$21,12,FALSE)</f>
        <v>0.36350418029807341</v>
      </c>
      <c r="AI622" s="3">
        <f>VLOOKUP($C622,'Team Fixtures'!$A$2:$Q$21,13,FALSE)</f>
        <v>-0.30001211680600992</v>
      </c>
      <c r="AJ622" s="3" t="str">
        <f>VLOOKUP($C622,'Team Fixtures'!$A$2:$Q$21,14,FALSE)</f>
        <v>A</v>
      </c>
      <c r="AK622" s="22">
        <f t="shared" si="186"/>
        <v>0</v>
      </c>
      <c r="AL622" s="5">
        <f t="shared" si="177"/>
        <v>0</v>
      </c>
      <c r="AM622" s="20">
        <f t="shared" si="178"/>
        <v>0</v>
      </c>
      <c r="AN622" s="3">
        <f>VLOOKUP($C622,'Team Fixtures'!$A$2:$Q$21,2,FALSE)</f>
        <v>6.3492063492063489E-2</v>
      </c>
      <c r="AO622" s="3">
        <f>VLOOKUP($C622,'Team Fixtures'!$A$2:$Q$21,16,FALSE)</f>
        <v>0.10582010582010581</v>
      </c>
      <c r="AP622" s="3">
        <f>VLOOKUP($C622,'Team Fixtures'!$A$2:$Q$21,17,FALSE)</f>
        <v>-4.2328042328042326E-2</v>
      </c>
      <c r="AQ622" s="3" t="str">
        <f>VLOOKUP($C622,'Team Fixtures'!$A$2:$V$21,18,FALSE)</f>
        <v>H</v>
      </c>
      <c r="AR622" s="22">
        <f t="shared" si="187"/>
        <v>0</v>
      </c>
      <c r="AS622" s="5">
        <f t="shared" si="179"/>
        <v>0</v>
      </c>
      <c r="AT622" s="20">
        <f t="shared" si="180"/>
        <v>0</v>
      </c>
      <c r="AU622" s="3">
        <f>VLOOKUP($C622,'Team Fixtures'!$A$2:$Q$21,2,FALSE)</f>
        <v>6.3492063492063489E-2</v>
      </c>
      <c r="AV622" s="3">
        <f>VLOOKUP($C622,'Team Fixtures'!$A$2:$V$21,20,FALSE)</f>
        <v>8.6580086580086577E-2</v>
      </c>
      <c r="AW622" s="3">
        <f>VLOOKUP($C622,'Team Fixtures'!$A$2:$V$21,21,FALSE)</f>
        <v>-2.3088023088023088E-2</v>
      </c>
      <c r="AX622" s="3" t="str">
        <f>VLOOKUP($C622,'Team Fixtures'!$A$2:$V$21,22,FALSE)</f>
        <v>A</v>
      </c>
      <c r="AY622" s="22">
        <f t="shared" si="188"/>
        <v>0</v>
      </c>
      <c r="AZ622" s="5">
        <f t="shared" si="189"/>
        <v>0</v>
      </c>
      <c r="BA622" s="20">
        <f t="shared" si="181"/>
        <v>0</v>
      </c>
      <c r="BB622" s="15">
        <f t="shared" si="182"/>
        <v>0</v>
      </c>
    </row>
    <row r="623" spans="1:54" x14ac:dyDescent="0.25">
      <c r="A623" t="str">
        <f>'Players Full'!CU623</f>
        <v>James Ward-Prowse</v>
      </c>
      <c r="B623" t="str">
        <f>VLOOKUP(_xlfn.CONCAT('Players Full'!AK623,'Players Full'!BV623),'Players Summarised'!$A$1:$T$1000,20,0)</f>
        <v>MID</v>
      </c>
      <c r="C623" t="str">
        <f>VLOOKUP('Players Full'!CF623,Teams!$A$1:$G$21,6,0)</f>
        <v>West Ham</v>
      </c>
      <c r="D623">
        <f>'Players Full'!BD623/10</f>
        <v>6</v>
      </c>
      <c r="E623" s="10">
        <f>IFERROR(VLOOKUP($A623,'Starting Lineups'!$A$2:$C$510,3,FALSE),0)</f>
        <v>1</v>
      </c>
      <c r="F623" s="5">
        <f>VLOOKUP(A623,'Score &amp; Assist'!$A$1:$G$2000,6,0)</f>
        <v>0.10582010582010581</v>
      </c>
      <c r="G623" s="5">
        <f t="shared" si="171"/>
        <v>0.01</v>
      </c>
      <c r="H623" s="5">
        <f t="shared" si="183"/>
        <v>0</v>
      </c>
      <c r="I623" s="5">
        <f>VLOOKUP(A623,'Score &amp; Assist'!$A$1:$G$2000,7,0)</f>
        <v>0.10582010582010581</v>
      </c>
      <c r="J623" s="5">
        <f>VLOOKUP(A623,'Yellow Card'!$C$1:$E$987,3,0)</f>
        <v>0.19047619047619047</v>
      </c>
      <c r="K623" s="5">
        <f>VLOOKUP(C623,'Team Clean Sheet'!$C$2:$F$21,4,0)</f>
        <v>0.15730337078651685</v>
      </c>
      <c r="L623" s="5">
        <f>VLOOKUP(C623,'Team Total Goals'!$D$2:$N$21,10,0)</f>
        <v>0.5585106382978724</v>
      </c>
      <c r="M623" s="5">
        <f>VLOOKUP(C623,'Team Total Goals'!$D$2:$N$21,11,0)</f>
        <v>0.13580246913580246</v>
      </c>
      <c r="N623" s="5" t="e">
        <f>VLOOKUP(A623,'Goalkeeper Saves'!$D$2:$N$15,10,0)</f>
        <v>#N/A</v>
      </c>
      <c r="O623" s="5" t="e">
        <f>VLOOKUP(A623,'Goalkeeper Saves'!$D$2:$N$15,11,0)</f>
        <v>#N/A</v>
      </c>
      <c r="P623" s="5">
        <f>IF(B623="DEF",IFERROR(VLOOKUP(A623,'Defensive Contribution - DEF'!A621:H1119,8,FALSE),'Defensive Contribution - DEF'!K$2),0)</f>
        <v>0</v>
      </c>
      <c r="Q623" s="5">
        <f>IF(B623="MID",IFERROR(VLOOKUP(A623,'Defensive Contribution - MID'!A$2:I$500,9,FALSE),'Defensive Contribution - MID'!L$2),0)</f>
        <v>0.30647715591080149</v>
      </c>
      <c r="R623" s="22">
        <f t="shared" si="184"/>
        <v>3.4763423386927754</v>
      </c>
      <c r="S623" s="5">
        <f t="shared" si="172"/>
        <v>6.0731524490731464E-2</v>
      </c>
      <c r="T623" s="20">
        <f t="shared" si="173"/>
        <v>3.5978053876742382</v>
      </c>
      <c r="U623" s="3">
        <f>VLOOKUP($C623,'Team Fixtures'!$A$2:$Q$21,2,FALSE)</f>
        <v>6.3492063492063489E-2</v>
      </c>
      <c r="V623" s="3">
        <f>VLOOKUP($C623,'Team Fixtures'!$A$2:$Q$21,4,FALSE)</f>
        <v>0.82101806239737274</v>
      </c>
      <c r="W623" s="3">
        <f>VLOOKUP($C623,'Team Fixtures'!$A$2:$Q$21,5,FALSE)</f>
        <v>-0.75752599890530925</v>
      </c>
      <c r="X623" s="3" t="str">
        <f>VLOOKUP($C623,'Team Fixtures'!$A$2:$Q$21,6,FALSE)</f>
        <v>H</v>
      </c>
      <c r="Y623" s="25">
        <f t="shared" si="174"/>
        <v>1.0273595445703807</v>
      </c>
      <c r="Z623" s="3">
        <f>VLOOKUP($C623,'Team Fixtures'!$A$2:$Q$21,2,FALSE)</f>
        <v>6.3492063492063489E-2</v>
      </c>
      <c r="AA623" s="3">
        <f>VLOOKUP($C623,'Team Fixtures'!$A$2:$Q$21,8,FALSE)</f>
        <v>0.10582010582010581</v>
      </c>
      <c r="AB623" s="3">
        <f>VLOOKUP($C623,'Team Fixtures'!$A$2:$Q$21,9,FALSE)</f>
        <v>-4.2328042328042326E-2</v>
      </c>
      <c r="AC623" s="3" t="str">
        <f>VLOOKUP($C623,'Team Fixtures'!$A$2:$Q$21,10,FALSE)</f>
        <v>A</v>
      </c>
      <c r="AD623" s="22">
        <f t="shared" si="185"/>
        <v>3.0055321939934694</v>
      </c>
      <c r="AE623" s="5">
        <f t="shared" si="175"/>
        <v>4.9657128267114395E-2</v>
      </c>
      <c r="AF623" s="20">
        <f t="shared" si="176"/>
        <v>3.104846450527698</v>
      </c>
      <c r="AG623" s="3">
        <f>VLOOKUP($C623,'Team Fixtures'!$A$2:$Q$21,2,FALSE)</f>
        <v>6.3492063492063489E-2</v>
      </c>
      <c r="AH623" s="3">
        <f>VLOOKUP($C623,'Team Fixtures'!$A$2:$Q$21,12,FALSE)</f>
        <v>0.36350418029807341</v>
      </c>
      <c r="AI623" s="3">
        <f>VLOOKUP($C623,'Team Fixtures'!$A$2:$Q$21,13,FALSE)</f>
        <v>-0.30001211680600992</v>
      </c>
      <c r="AJ623" s="3" t="str">
        <f>VLOOKUP($C623,'Team Fixtures'!$A$2:$Q$21,14,FALSE)</f>
        <v>A</v>
      </c>
      <c r="AK623" s="22">
        <f t="shared" si="186"/>
        <v>3.0015611810924892</v>
      </c>
      <c r="AL623" s="5">
        <f t="shared" si="177"/>
        <v>4.9563722101657534E-2</v>
      </c>
      <c r="AM623" s="20">
        <f t="shared" si="178"/>
        <v>3.1006886252958044</v>
      </c>
      <c r="AN623" s="3">
        <f>VLOOKUP($C623,'Team Fixtures'!$A$2:$Q$21,2,FALSE)</f>
        <v>6.3492063492063489E-2</v>
      </c>
      <c r="AO623" s="3">
        <f>VLOOKUP($C623,'Team Fixtures'!$A$2:$Q$21,16,FALSE)</f>
        <v>0.10582010582010581</v>
      </c>
      <c r="AP623" s="3">
        <f>VLOOKUP($C623,'Team Fixtures'!$A$2:$Q$21,17,FALSE)</f>
        <v>-4.2328042328042326E-2</v>
      </c>
      <c r="AQ623" s="3" t="str">
        <f>VLOOKUP($C623,'Team Fixtures'!$A$2:$V$21,18,FALSE)</f>
        <v>H</v>
      </c>
      <c r="AR623" s="22">
        <f t="shared" si="187"/>
        <v>3.4873638203969777</v>
      </c>
      <c r="AS623" s="5">
        <f t="shared" si="179"/>
        <v>6.0990771783377709E-2</v>
      </c>
      <c r="AT623" s="20">
        <f t="shared" si="180"/>
        <v>3.6093453639637332</v>
      </c>
      <c r="AU623" s="3">
        <f>VLOOKUP($C623,'Team Fixtures'!$A$2:$Q$21,2,FALSE)</f>
        <v>6.3492063492063489E-2</v>
      </c>
      <c r="AV623" s="3">
        <f>VLOOKUP($C623,'Team Fixtures'!$A$2:$V$21,20,FALSE)</f>
        <v>8.6580086580086577E-2</v>
      </c>
      <c r="AW623" s="3">
        <f>VLOOKUP($C623,'Team Fixtures'!$A$2:$V$21,21,FALSE)</f>
        <v>-2.3088023088023088E-2</v>
      </c>
      <c r="AX623" s="3" t="str">
        <f>VLOOKUP($C623,'Team Fixtures'!$A$2:$V$21,22,FALSE)</f>
        <v>A</v>
      </c>
      <c r="AY623" s="22">
        <f t="shared" si="188"/>
        <v>3.0058286902545288</v>
      </c>
      <c r="AZ623" s="5">
        <f t="shared" si="189"/>
        <v>4.9664102452167028E-2</v>
      </c>
      <c r="BA623" s="20">
        <f t="shared" si="181"/>
        <v>3.1051568951588631</v>
      </c>
      <c r="BB623" s="15">
        <f t="shared" si="182"/>
        <v>11.634609616573442</v>
      </c>
    </row>
    <row r="624" spans="1:54" x14ac:dyDescent="0.25">
      <c r="A624" t="str">
        <f>'Players Full'!CU624</f>
        <v>Crysencio Summerville</v>
      </c>
      <c r="B624" t="str">
        <f>VLOOKUP(_xlfn.CONCAT('Players Full'!AK624,'Players Full'!BV624),'Players Summarised'!$A$1:$T$1000,20,0)</f>
        <v>MID</v>
      </c>
      <c r="C624" t="str">
        <f>VLOOKUP('Players Full'!CF624,Teams!$A$1:$G$21,6,0)</f>
        <v>West Ham</v>
      </c>
      <c r="D624">
        <f>'Players Full'!BD624/10</f>
        <v>5.5</v>
      </c>
      <c r="E624" s="10">
        <f>IFERROR(VLOOKUP($A624,'Starting Lineups'!$A$2:$C$510,3,FALSE),0)</f>
        <v>0</v>
      </c>
      <c r="F624" s="5" t="e">
        <f>VLOOKUP(A624,'Score &amp; Assist'!$A$1:$G$2000,6,0)</f>
        <v>#N/A</v>
      </c>
      <c r="G624" s="5" t="e">
        <f t="shared" si="171"/>
        <v>#N/A</v>
      </c>
      <c r="H624" s="5" t="e">
        <f t="shared" si="183"/>
        <v>#N/A</v>
      </c>
      <c r="I624" s="5" t="e">
        <f>VLOOKUP(A624,'Score &amp; Assist'!$A$1:$G$2000,7,0)</f>
        <v>#N/A</v>
      </c>
      <c r="J624" s="5" t="e">
        <f>VLOOKUP(A624,'Yellow Card'!$C$1:$E$987,3,0)</f>
        <v>#N/A</v>
      </c>
      <c r="K624" s="5">
        <f>VLOOKUP(C624,'Team Clean Sheet'!$C$2:$F$21,4,0)</f>
        <v>0.15730337078651685</v>
      </c>
      <c r="L624" s="5">
        <f>VLOOKUP(C624,'Team Total Goals'!$D$2:$N$21,10,0)</f>
        <v>0.5585106382978724</v>
      </c>
      <c r="M624" s="5">
        <f>VLOOKUP(C624,'Team Total Goals'!$D$2:$N$21,11,0)</f>
        <v>0.13580246913580246</v>
      </c>
      <c r="N624" s="5" t="e">
        <f>VLOOKUP(A624,'Goalkeeper Saves'!$D$2:$N$15,10,0)</f>
        <v>#N/A</v>
      </c>
      <c r="O624" s="5" t="e">
        <f>VLOOKUP(A624,'Goalkeeper Saves'!$D$2:$N$15,11,0)</f>
        <v>#N/A</v>
      </c>
      <c r="P624" s="5">
        <f>IF(B624="DEF",IFERROR(VLOOKUP(A624,'Defensive Contribution - DEF'!A622:H1120,8,FALSE),'Defensive Contribution - DEF'!K$2),0)</f>
        <v>0</v>
      </c>
      <c r="Q624" s="5">
        <f>IF(B624="MID",IFERROR(VLOOKUP(A624,'Defensive Contribution - MID'!A$2:I$500,9,FALSE),'Defensive Contribution - MID'!L$2),0)</f>
        <v>0.3857500506789166</v>
      </c>
      <c r="R624" s="22">
        <f t="shared" si="184"/>
        <v>0</v>
      </c>
      <c r="S624" s="5">
        <f t="shared" si="172"/>
        <v>0</v>
      </c>
      <c r="T624" s="20">
        <f t="shared" si="173"/>
        <v>0</v>
      </c>
      <c r="U624" s="3">
        <f>VLOOKUP($C624,'Team Fixtures'!$A$2:$Q$21,2,FALSE)</f>
        <v>6.3492063492063489E-2</v>
      </c>
      <c r="V624" s="3">
        <f>VLOOKUP($C624,'Team Fixtures'!$A$2:$Q$21,4,FALSE)</f>
        <v>0.82101806239737274</v>
      </c>
      <c r="W624" s="3">
        <f>VLOOKUP($C624,'Team Fixtures'!$A$2:$Q$21,5,FALSE)</f>
        <v>-0.75752599890530925</v>
      </c>
      <c r="X624" s="3" t="str">
        <f>VLOOKUP($C624,'Team Fixtures'!$A$2:$Q$21,6,FALSE)</f>
        <v>H</v>
      </c>
      <c r="Y624" s="25">
        <f t="shared" si="174"/>
        <v>0</v>
      </c>
      <c r="Z624" s="3">
        <f>VLOOKUP($C624,'Team Fixtures'!$A$2:$Q$21,2,FALSE)</f>
        <v>6.3492063492063489E-2</v>
      </c>
      <c r="AA624" s="3">
        <f>VLOOKUP($C624,'Team Fixtures'!$A$2:$Q$21,8,FALSE)</f>
        <v>0.10582010582010581</v>
      </c>
      <c r="AB624" s="3">
        <f>VLOOKUP($C624,'Team Fixtures'!$A$2:$Q$21,9,FALSE)</f>
        <v>-4.2328042328042326E-2</v>
      </c>
      <c r="AC624" s="3" t="str">
        <f>VLOOKUP($C624,'Team Fixtures'!$A$2:$Q$21,10,FALSE)</f>
        <v>A</v>
      </c>
      <c r="AD624" s="22">
        <f t="shared" si="185"/>
        <v>0</v>
      </c>
      <c r="AE624" s="5">
        <f t="shared" si="175"/>
        <v>0</v>
      </c>
      <c r="AF624" s="20">
        <f t="shared" si="176"/>
        <v>0</v>
      </c>
      <c r="AG624" s="3">
        <f>VLOOKUP($C624,'Team Fixtures'!$A$2:$Q$21,2,FALSE)</f>
        <v>6.3492063492063489E-2</v>
      </c>
      <c r="AH624" s="3">
        <f>VLOOKUP($C624,'Team Fixtures'!$A$2:$Q$21,12,FALSE)</f>
        <v>0.36350418029807341</v>
      </c>
      <c r="AI624" s="3">
        <f>VLOOKUP($C624,'Team Fixtures'!$A$2:$Q$21,13,FALSE)</f>
        <v>-0.30001211680600992</v>
      </c>
      <c r="AJ624" s="3" t="str">
        <f>VLOOKUP($C624,'Team Fixtures'!$A$2:$Q$21,14,FALSE)</f>
        <v>A</v>
      </c>
      <c r="AK624" s="22">
        <f t="shared" si="186"/>
        <v>0</v>
      </c>
      <c r="AL624" s="5">
        <f t="shared" si="177"/>
        <v>0</v>
      </c>
      <c r="AM624" s="20">
        <f t="shared" si="178"/>
        <v>0</v>
      </c>
      <c r="AN624" s="3">
        <f>VLOOKUP($C624,'Team Fixtures'!$A$2:$Q$21,2,FALSE)</f>
        <v>6.3492063492063489E-2</v>
      </c>
      <c r="AO624" s="3">
        <f>VLOOKUP($C624,'Team Fixtures'!$A$2:$Q$21,16,FALSE)</f>
        <v>0.10582010582010581</v>
      </c>
      <c r="AP624" s="3">
        <f>VLOOKUP($C624,'Team Fixtures'!$A$2:$Q$21,17,FALSE)</f>
        <v>-4.2328042328042326E-2</v>
      </c>
      <c r="AQ624" s="3" t="str">
        <f>VLOOKUP($C624,'Team Fixtures'!$A$2:$V$21,18,FALSE)</f>
        <v>H</v>
      </c>
      <c r="AR624" s="22">
        <f t="shared" si="187"/>
        <v>0</v>
      </c>
      <c r="AS624" s="5">
        <f t="shared" si="179"/>
        <v>0</v>
      </c>
      <c r="AT624" s="20">
        <f t="shared" si="180"/>
        <v>0</v>
      </c>
      <c r="AU624" s="3">
        <f>VLOOKUP($C624,'Team Fixtures'!$A$2:$Q$21,2,FALSE)</f>
        <v>6.3492063492063489E-2</v>
      </c>
      <c r="AV624" s="3">
        <f>VLOOKUP($C624,'Team Fixtures'!$A$2:$V$21,20,FALSE)</f>
        <v>8.6580086580086577E-2</v>
      </c>
      <c r="AW624" s="3">
        <f>VLOOKUP($C624,'Team Fixtures'!$A$2:$V$21,21,FALSE)</f>
        <v>-2.3088023088023088E-2</v>
      </c>
      <c r="AX624" s="3" t="str">
        <f>VLOOKUP($C624,'Team Fixtures'!$A$2:$V$21,22,FALSE)</f>
        <v>A</v>
      </c>
      <c r="AY624" s="22">
        <f t="shared" si="188"/>
        <v>0</v>
      </c>
      <c r="AZ624" s="5">
        <f t="shared" si="189"/>
        <v>0</v>
      </c>
      <c r="BA624" s="20">
        <f t="shared" si="181"/>
        <v>0</v>
      </c>
      <c r="BB624" s="15">
        <f t="shared" si="182"/>
        <v>0</v>
      </c>
    </row>
    <row r="625" spans="1:54" x14ac:dyDescent="0.25">
      <c r="A625" t="str">
        <f>'Players Full'!CU625</f>
        <v>Edson Ãlvarez VelÃ¡zquez</v>
      </c>
      <c r="B625" t="str">
        <f>VLOOKUP(_xlfn.CONCAT('Players Full'!AK625,'Players Full'!BV625),'Players Summarised'!$A$1:$T$1000,20,0)</f>
        <v>MID</v>
      </c>
      <c r="C625" t="str">
        <f>VLOOKUP('Players Full'!CF625,Teams!$A$1:$G$21,6,0)</f>
        <v>West Ham</v>
      </c>
      <c r="D625">
        <f>'Players Full'!BD625/10</f>
        <v>5</v>
      </c>
      <c r="E625" s="10">
        <f>IFERROR(VLOOKUP($A625,'Starting Lineups'!$A$2:$C$510,3,FALSE),0)</f>
        <v>0</v>
      </c>
      <c r="F625" s="5" t="e">
        <f>VLOOKUP(A625,'Score &amp; Assist'!$A$1:$G$2000,6,0)</f>
        <v>#N/A</v>
      </c>
      <c r="G625" s="5" t="e">
        <f t="shared" si="171"/>
        <v>#N/A</v>
      </c>
      <c r="H625" s="5" t="e">
        <f t="shared" si="183"/>
        <v>#N/A</v>
      </c>
      <c r="I625" s="5" t="e">
        <f>VLOOKUP(A625,'Score &amp; Assist'!$A$1:$G$2000,7,0)</f>
        <v>#N/A</v>
      </c>
      <c r="J625" s="5" t="e">
        <f>VLOOKUP(A625,'Yellow Card'!$C$1:$E$987,3,0)</f>
        <v>#N/A</v>
      </c>
      <c r="K625" s="5">
        <f>VLOOKUP(C625,'Team Clean Sheet'!$C$2:$F$21,4,0)</f>
        <v>0.15730337078651685</v>
      </c>
      <c r="L625" s="5">
        <f>VLOOKUP(C625,'Team Total Goals'!$D$2:$N$21,10,0)</f>
        <v>0.5585106382978724</v>
      </c>
      <c r="M625" s="5">
        <f>VLOOKUP(C625,'Team Total Goals'!$D$2:$N$21,11,0)</f>
        <v>0.13580246913580246</v>
      </c>
      <c r="N625" s="5" t="e">
        <f>VLOOKUP(A625,'Goalkeeper Saves'!$D$2:$N$15,10,0)</f>
        <v>#N/A</v>
      </c>
      <c r="O625" s="5" t="e">
        <f>VLOOKUP(A625,'Goalkeeper Saves'!$D$2:$N$15,11,0)</f>
        <v>#N/A</v>
      </c>
      <c r="P625" s="5">
        <f>IF(B625="DEF",IFERROR(VLOOKUP(A625,'Defensive Contribution - DEF'!A623:H1121,8,FALSE),'Defensive Contribution - DEF'!K$2),0)</f>
        <v>0</v>
      </c>
      <c r="Q625" s="5">
        <f>IF(B625="MID",IFERROR(VLOOKUP(A625,'Defensive Contribution - MID'!A$2:I$500,9,FALSE),'Defensive Contribution - MID'!L$2),0)</f>
        <v>0.3857500506789166</v>
      </c>
      <c r="R625" s="22">
        <f t="shared" si="184"/>
        <v>0</v>
      </c>
      <c r="S625" s="5">
        <f t="shared" si="172"/>
        <v>0</v>
      </c>
      <c r="T625" s="20">
        <f t="shared" si="173"/>
        <v>0</v>
      </c>
      <c r="U625" s="3">
        <f>VLOOKUP($C625,'Team Fixtures'!$A$2:$Q$21,2,FALSE)</f>
        <v>6.3492063492063489E-2</v>
      </c>
      <c r="V625" s="3">
        <f>VLOOKUP($C625,'Team Fixtures'!$A$2:$Q$21,4,FALSE)</f>
        <v>0.82101806239737274</v>
      </c>
      <c r="W625" s="3">
        <f>VLOOKUP($C625,'Team Fixtures'!$A$2:$Q$21,5,FALSE)</f>
        <v>-0.75752599890530925</v>
      </c>
      <c r="X625" s="3" t="str">
        <f>VLOOKUP($C625,'Team Fixtures'!$A$2:$Q$21,6,FALSE)</f>
        <v>H</v>
      </c>
      <c r="Y625" s="25">
        <f t="shared" si="174"/>
        <v>0</v>
      </c>
      <c r="Z625" s="3">
        <f>VLOOKUP($C625,'Team Fixtures'!$A$2:$Q$21,2,FALSE)</f>
        <v>6.3492063492063489E-2</v>
      </c>
      <c r="AA625" s="3">
        <f>VLOOKUP($C625,'Team Fixtures'!$A$2:$Q$21,8,FALSE)</f>
        <v>0.10582010582010581</v>
      </c>
      <c r="AB625" s="3">
        <f>VLOOKUP($C625,'Team Fixtures'!$A$2:$Q$21,9,FALSE)</f>
        <v>-4.2328042328042326E-2</v>
      </c>
      <c r="AC625" s="3" t="str">
        <f>VLOOKUP($C625,'Team Fixtures'!$A$2:$Q$21,10,FALSE)</f>
        <v>A</v>
      </c>
      <c r="AD625" s="22">
        <f t="shared" si="185"/>
        <v>0</v>
      </c>
      <c r="AE625" s="5">
        <f t="shared" si="175"/>
        <v>0</v>
      </c>
      <c r="AF625" s="20">
        <f t="shared" si="176"/>
        <v>0</v>
      </c>
      <c r="AG625" s="3">
        <f>VLOOKUP($C625,'Team Fixtures'!$A$2:$Q$21,2,FALSE)</f>
        <v>6.3492063492063489E-2</v>
      </c>
      <c r="AH625" s="3">
        <f>VLOOKUP($C625,'Team Fixtures'!$A$2:$Q$21,12,FALSE)</f>
        <v>0.36350418029807341</v>
      </c>
      <c r="AI625" s="3">
        <f>VLOOKUP($C625,'Team Fixtures'!$A$2:$Q$21,13,FALSE)</f>
        <v>-0.30001211680600992</v>
      </c>
      <c r="AJ625" s="3" t="str">
        <f>VLOOKUP($C625,'Team Fixtures'!$A$2:$Q$21,14,FALSE)</f>
        <v>A</v>
      </c>
      <c r="AK625" s="22">
        <f t="shared" si="186"/>
        <v>0</v>
      </c>
      <c r="AL625" s="5">
        <f t="shared" si="177"/>
        <v>0</v>
      </c>
      <c r="AM625" s="20">
        <f t="shared" si="178"/>
        <v>0</v>
      </c>
      <c r="AN625" s="3">
        <f>VLOOKUP($C625,'Team Fixtures'!$A$2:$Q$21,2,FALSE)</f>
        <v>6.3492063492063489E-2</v>
      </c>
      <c r="AO625" s="3">
        <f>VLOOKUP($C625,'Team Fixtures'!$A$2:$Q$21,16,FALSE)</f>
        <v>0.10582010582010581</v>
      </c>
      <c r="AP625" s="3">
        <f>VLOOKUP($C625,'Team Fixtures'!$A$2:$Q$21,17,FALSE)</f>
        <v>-4.2328042328042326E-2</v>
      </c>
      <c r="AQ625" s="3" t="str">
        <f>VLOOKUP($C625,'Team Fixtures'!$A$2:$V$21,18,FALSE)</f>
        <v>H</v>
      </c>
      <c r="AR625" s="22">
        <f t="shared" si="187"/>
        <v>0</v>
      </c>
      <c r="AS625" s="5">
        <f t="shared" si="179"/>
        <v>0</v>
      </c>
      <c r="AT625" s="20">
        <f t="shared" si="180"/>
        <v>0</v>
      </c>
      <c r="AU625" s="3">
        <f>VLOOKUP($C625,'Team Fixtures'!$A$2:$Q$21,2,FALSE)</f>
        <v>6.3492063492063489E-2</v>
      </c>
      <c r="AV625" s="3">
        <f>VLOOKUP($C625,'Team Fixtures'!$A$2:$V$21,20,FALSE)</f>
        <v>8.6580086580086577E-2</v>
      </c>
      <c r="AW625" s="3">
        <f>VLOOKUP($C625,'Team Fixtures'!$A$2:$V$21,21,FALSE)</f>
        <v>-2.3088023088023088E-2</v>
      </c>
      <c r="AX625" s="3" t="str">
        <f>VLOOKUP($C625,'Team Fixtures'!$A$2:$V$21,22,FALSE)</f>
        <v>A</v>
      </c>
      <c r="AY625" s="22">
        <f t="shared" si="188"/>
        <v>0</v>
      </c>
      <c r="AZ625" s="5">
        <f t="shared" si="189"/>
        <v>0</v>
      </c>
      <c r="BA625" s="20">
        <f t="shared" si="181"/>
        <v>0</v>
      </c>
      <c r="BB625" s="15">
        <f t="shared" si="182"/>
        <v>0</v>
      </c>
    </row>
    <row r="626" spans="1:54" x14ac:dyDescent="0.25">
      <c r="A626" t="str">
        <f>'Players Full'!CU626</f>
        <v>Maxwel Cornet</v>
      </c>
      <c r="B626" t="str">
        <f>VLOOKUP(_xlfn.CONCAT('Players Full'!AK626,'Players Full'!BV626),'Players Summarised'!$A$1:$T$1000,20,0)</f>
        <v>MID</v>
      </c>
      <c r="C626" t="str">
        <f>VLOOKUP('Players Full'!CF626,Teams!$A$1:$G$21,6,0)</f>
        <v>West Ham</v>
      </c>
      <c r="D626">
        <f>'Players Full'!BD626/10</f>
        <v>5</v>
      </c>
      <c r="E626" s="10">
        <f>IFERROR(VLOOKUP($A626,'Starting Lineups'!$A$2:$C$510,3,FALSE),0)</f>
        <v>0</v>
      </c>
      <c r="F626" s="5">
        <f>VLOOKUP(A626,'Score &amp; Assist'!$A$1:$G$2000,6,0)</f>
        <v>0.20050125313283207</v>
      </c>
      <c r="G626" s="5">
        <f t="shared" si="171"/>
        <v>0.01</v>
      </c>
      <c r="H626" s="5">
        <f t="shared" si="183"/>
        <v>0</v>
      </c>
      <c r="I626" s="5">
        <f>VLOOKUP(A626,'Score &amp; Assist'!$A$1:$G$2000,7,0)</f>
        <v>0.11904761904761904</v>
      </c>
      <c r="J626" s="5">
        <f>VLOOKUP(A626,'Yellow Card'!$C$1:$E$987,3,0)</f>
        <v>0.21164021164021163</v>
      </c>
      <c r="K626" s="5">
        <f>VLOOKUP(C626,'Team Clean Sheet'!$C$2:$F$21,4,0)</f>
        <v>0.15730337078651685</v>
      </c>
      <c r="L626" s="5">
        <f>VLOOKUP(C626,'Team Total Goals'!$D$2:$N$21,10,0)</f>
        <v>0.5585106382978724</v>
      </c>
      <c r="M626" s="5">
        <f>VLOOKUP(C626,'Team Total Goals'!$D$2:$N$21,11,0)</f>
        <v>0.13580246913580246</v>
      </c>
      <c r="N626" s="5" t="e">
        <f>VLOOKUP(A626,'Goalkeeper Saves'!$D$2:$N$15,10,0)</f>
        <v>#N/A</v>
      </c>
      <c r="O626" s="5" t="e">
        <f>VLOOKUP(A626,'Goalkeeper Saves'!$D$2:$N$15,11,0)</f>
        <v>#N/A</v>
      </c>
      <c r="P626" s="5">
        <f>IF(B626="DEF",IFERROR(VLOOKUP(A626,'Defensive Contribution - DEF'!A624:H1122,8,FALSE),'Defensive Contribution - DEF'!K$2),0)</f>
        <v>0</v>
      </c>
      <c r="Q626" s="5">
        <f>IF(B626="MID",IFERROR(VLOOKUP(A626,'Defensive Contribution - MID'!A$2:I$500,9,FALSE),'Defensive Contribution - MID'!L$2),0)</f>
        <v>0.3857500506789166</v>
      </c>
      <c r="R626" s="22">
        <f t="shared" si="184"/>
        <v>0</v>
      </c>
      <c r="S626" s="5">
        <f t="shared" si="172"/>
        <v>0</v>
      </c>
      <c r="T626" s="20">
        <f t="shared" si="173"/>
        <v>0</v>
      </c>
      <c r="U626" s="3">
        <f>VLOOKUP($C626,'Team Fixtures'!$A$2:$Q$21,2,FALSE)</f>
        <v>6.3492063492063489E-2</v>
      </c>
      <c r="V626" s="3">
        <f>VLOOKUP($C626,'Team Fixtures'!$A$2:$Q$21,4,FALSE)</f>
        <v>0.82101806239737274</v>
      </c>
      <c r="W626" s="3">
        <f>VLOOKUP($C626,'Team Fixtures'!$A$2:$Q$21,5,FALSE)</f>
        <v>-0.75752599890530925</v>
      </c>
      <c r="X626" s="3" t="str">
        <f>VLOOKUP($C626,'Team Fixtures'!$A$2:$Q$21,6,FALSE)</f>
        <v>H</v>
      </c>
      <c r="Y626" s="25">
        <f t="shared" si="174"/>
        <v>0</v>
      </c>
      <c r="Z626" s="3">
        <f>VLOOKUP($C626,'Team Fixtures'!$A$2:$Q$21,2,FALSE)</f>
        <v>6.3492063492063489E-2</v>
      </c>
      <c r="AA626" s="3">
        <f>VLOOKUP($C626,'Team Fixtures'!$A$2:$Q$21,8,FALSE)</f>
        <v>0.10582010582010581</v>
      </c>
      <c r="AB626" s="3">
        <f>VLOOKUP($C626,'Team Fixtures'!$A$2:$Q$21,9,FALSE)</f>
        <v>-4.2328042328042326E-2</v>
      </c>
      <c r="AC626" s="3" t="str">
        <f>VLOOKUP($C626,'Team Fixtures'!$A$2:$Q$21,10,FALSE)</f>
        <v>A</v>
      </c>
      <c r="AD626" s="22">
        <f t="shared" si="185"/>
        <v>0</v>
      </c>
      <c r="AE626" s="5">
        <f t="shared" si="175"/>
        <v>0</v>
      </c>
      <c r="AF626" s="20">
        <f t="shared" si="176"/>
        <v>0</v>
      </c>
      <c r="AG626" s="3">
        <f>VLOOKUP($C626,'Team Fixtures'!$A$2:$Q$21,2,FALSE)</f>
        <v>6.3492063492063489E-2</v>
      </c>
      <c r="AH626" s="3">
        <f>VLOOKUP($C626,'Team Fixtures'!$A$2:$Q$21,12,FALSE)</f>
        <v>0.36350418029807341</v>
      </c>
      <c r="AI626" s="3">
        <f>VLOOKUP($C626,'Team Fixtures'!$A$2:$Q$21,13,FALSE)</f>
        <v>-0.30001211680600992</v>
      </c>
      <c r="AJ626" s="3" t="str">
        <f>VLOOKUP($C626,'Team Fixtures'!$A$2:$Q$21,14,FALSE)</f>
        <v>A</v>
      </c>
      <c r="AK626" s="22">
        <f t="shared" si="186"/>
        <v>0</v>
      </c>
      <c r="AL626" s="5">
        <f t="shared" si="177"/>
        <v>0</v>
      </c>
      <c r="AM626" s="20">
        <f t="shared" si="178"/>
        <v>0</v>
      </c>
      <c r="AN626" s="3">
        <f>VLOOKUP($C626,'Team Fixtures'!$A$2:$Q$21,2,FALSE)</f>
        <v>6.3492063492063489E-2</v>
      </c>
      <c r="AO626" s="3">
        <f>VLOOKUP($C626,'Team Fixtures'!$A$2:$Q$21,16,FALSE)</f>
        <v>0.10582010582010581</v>
      </c>
      <c r="AP626" s="3">
        <f>VLOOKUP($C626,'Team Fixtures'!$A$2:$Q$21,17,FALSE)</f>
        <v>-4.2328042328042326E-2</v>
      </c>
      <c r="AQ626" s="3" t="str">
        <f>VLOOKUP($C626,'Team Fixtures'!$A$2:$V$21,18,FALSE)</f>
        <v>H</v>
      </c>
      <c r="AR626" s="22">
        <f t="shared" si="187"/>
        <v>0</v>
      </c>
      <c r="AS626" s="5">
        <f t="shared" si="179"/>
        <v>0</v>
      </c>
      <c r="AT626" s="20">
        <f t="shared" si="180"/>
        <v>0</v>
      </c>
      <c r="AU626" s="3">
        <f>VLOOKUP($C626,'Team Fixtures'!$A$2:$Q$21,2,FALSE)</f>
        <v>6.3492063492063489E-2</v>
      </c>
      <c r="AV626" s="3">
        <f>VLOOKUP($C626,'Team Fixtures'!$A$2:$V$21,20,FALSE)</f>
        <v>8.6580086580086577E-2</v>
      </c>
      <c r="AW626" s="3">
        <f>VLOOKUP($C626,'Team Fixtures'!$A$2:$V$21,21,FALSE)</f>
        <v>-2.3088023088023088E-2</v>
      </c>
      <c r="AX626" s="3" t="str">
        <f>VLOOKUP($C626,'Team Fixtures'!$A$2:$V$21,22,FALSE)</f>
        <v>A</v>
      </c>
      <c r="AY626" s="22">
        <f t="shared" si="188"/>
        <v>0</v>
      </c>
      <c r="AZ626" s="5">
        <f t="shared" si="189"/>
        <v>0</v>
      </c>
      <c r="BA626" s="20">
        <f t="shared" si="181"/>
        <v>0</v>
      </c>
      <c r="BB626" s="15">
        <f t="shared" si="182"/>
        <v>0</v>
      </c>
    </row>
    <row r="627" spans="1:54" x14ac:dyDescent="0.25">
      <c r="A627" t="str">
        <f>'Players Full'!CU627</f>
        <v>Guido RodrÃ­guez</v>
      </c>
      <c r="B627" t="str">
        <f>VLOOKUP(_xlfn.CONCAT('Players Full'!AK627,'Players Full'!BV627),'Players Summarised'!$A$1:$T$1000,20,0)</f>
        <v>MID</v>
      </c>
      <c r="C627" t="str">
        <f>VLOOKUP('Players Full'!CF627,Teams!$A$1:$G$21,6,0)</f>
        <v>West Ham</v>
      </c>
      <c r="D627">
        <f>'Players Full'!BD627/10</f>
        <v>5</v>
      </c>
      <c r="E627" s="10">
        <f>IFERROR(VLOOKUP($A627,'Starting Lineups'!$A$2:$C$510,3,FALSE),0)</f>
        <v>0</v>
      </c>
      <c r="F627" s="5" t="e">
        <f>VLOOKUP(A627,'Score &amp; Assist'!$A$1:$G$2000,6,0)</f>
        <v>#N/A</v>
      </c>
      <c r="G627" s="5" t="e">
        <f t="shared" si="171"/>
        <v>#N/A</v>
      </c>
      <c r="H627" s="5" t="e">
        <f t="shared" si="183"/>
        <v>#N/A</v>
      </c>
      <c r="I627" s="5" t="e">
        <f>VLOOKUP(A627,'Score &amp; Assist'!$A$1:$G$2000,7,0)</f>
        <v>#N/A</v>
      </c>
      <c r="J627" s="5" t="e">
        <f>VLOOKUP(A627,'Yellow Card'!$C$1:$E$987,3,0)</f>
        <v>#N/A</v>
      </c>
      <c r="K627" s="5">
        <f>VLOOKUP(C627,'Team Clean Sheet'!$C$2:$F$21,4,0)</f>
        <v>0.15730337078651685</v>
      </c>
      <c r="L627" s="5">
        <f>VLOOKUP(C627,'Team Total Goals'!$D$2:$N$21,10,0)</f>
        <v>0.5585106382978724</v>
      </c>
      <c r="M627" s="5">
        <f>VLOOKUP(C627,'Team Total Goals'!$D$2:$N$21,11,0)</f>
        <v>0.13580246913580246</v>
      </c>
      <c r="N627" s="5" t="e">
        <f>VLOOKUP(A627,'Goalkeeper Saves'!$D$2:$N$15,10,0)</f>
        <v>#N/A</v>
      </c>
      <c r="O627" s="5" t="e">
        <f>VLOOKUP(A627,'Goalkeeper Saves'!$D$2:$N$15,11,0)</f>
        <v>#N/A</v>
      </c>
      <c r="P627" s="5">
        <f>IF(B627="DEF",IFERROR(VLOOKUP(A627,'Defensive Contribution - DEF'!A625:H1123,8,FALSE),'Defensive Contribution - DEF'!K$2),0)</f>
        <v>0</v>
      </c>
      <c r="Q627" s="5">
        <f>IF(B627="MID",IFERROR(VLOOKUP(A627,'Defensive Contribution - MID'!A$2:I$500,9,FALSE),'Defensive Contribution - MID'!L$2),0)</f>
        <v>0.3857500506789166</v>
      </c>
      <c r="R627" s="22">
        <f t="shared" si="184"/>
        <v>0</v>
      </c>
      <c r="S627" s="5">
        <f t="shared" si="172"/>
        <v>0</v>
      </c>
      <c r="T627" s="20">
        <f t="shared" si="173"/>
        <v>0</v>
      </c>
      <c r="U627" s="3">
        <f>VLOOKUP($C627,'Team Fixtures'!$A$2:$Q$21,2,FALSE)</f>
        <v>6.3492063492063489E-2</v>
      </c>
      <c r="V627" s="3">
        <f>VLOOKUP($C627,'Team Fixtures'!$A$2:$Q$21,4,FALSE)</f>
        <v>0.82101806239737274</v>
      </c>
      <c r="W627" s="3">
        <f>VLOOKUP($C627,'Team Fixtures'!$A$2:$Q$21,5,FALSE)</f>
        <v>-0.75752599890530925</v>
      </c>
      <c r="X627" s="3" t="str">
        <f>VLOOKUP($C627,'Team Fixtures'!$A$2:$Q$21,6,FALSE)</f>
        <v>H</v>
      </c>
      <c r="Y627" s="25">
        <f t="shared" si="174"/>
        <v>0</v>
      </c>
      <c r="Z627" s="3">
        <f>VLOOKUP($C627,'Team Fixtures'!$A$2:$Q$21,2,FALSE)</f>
        <v>6.3492063492063489E-2</v>
      </c>
      <c r="AA627" s="3">
        <f>VLOOKUP($C627,'Team Fixtures'!$A$2:$Q$21,8,FALSE)</f>
        <v>0.10582010582010581</v>
      </c>
      <c r="AB627" s="3">
        <f>VLOOKUP($C627,'Team Fixtures'!$A$2:$Q$21,9,FALSE)</f>
        <v>-4.2328042328042326E-2</v>
      </c>
      <c r="AC627" s="3" t="str">
        <f>VLOOKUP($C627,'Team Fixtures'!$A$2:$Q$21,10,FALSE)</f>
        <v>A</v>
      </c>
      <c r="AD627" s="22">
        <f t="shared" si="185"/>
        <v>0</v>
      </c>
      <c r="AE627" s="5">
        <f t="shared" si="175"/>
        <v>0</v>
      </c>
      <c r="AF627" s="20">
        <f t="shared" si="176"/>
        <v>0</v>
      </c>
      <c r="AG627" s="3">
        <f>VLOOKUP($C627,'Team Fixtures'!$A$2:$Q$21,2,FALSE)</f>
        <v>6.3492063492063489E-2</v>
      </c>
      <c r="AH627" s="3">
        <f>VLOOKUP($C627,'Team Fixtures'!$A$2:$Q$21,12,FALSE)</f>
        <v>0.36350418029807341</v>
      </c>
      <c r="AI627" s="3">
        <f>VLOOKUP($C627,'Team Fixtures'!$A$2:$Q$21,13,FALSE)</f>
        <v>-0.30001211680600992</v>
      </c>
      <c r="AJ627" s="3" t="str">
        <f>VLOOKUP($C627,'Team Fixtures'!$A$2:$Q$21,14,FALSE)</f>
        <v>A</v>
      </c>
      <c r="AK627" s="22">
        <f t="shared" si="186"/>
        <v>0</v>
      </c>
      <c r="AL627" s="5">
        <f t="shared" si="177"/>
        <v>0</v>
      </c>
      <c r="AM627" s="20">
        <f t="shared" si="178"/>
        <v>0</v>
      </c>
      <c r="AN627" s="3">
        <f>VLOOKUP($C627,'Team Fixtures'!$A$2:$Q$21,2,FALSE)</f>
        <v>6.3492063492063489E-2</v>
      </c>
      <c r="AO627" s="3">
        <f>VLOOKUP($C627,'Team Fixtures'!$A$2:$Q$21,16,FALSE)</f>
        <v>0.10582010582010581</v>
      </c>
      <c r="AP627" s="3">
        <f>VLOOKUP($C627,'Team Fixtures'!$A$2:$Q$21,17,FALSE)</f>
        <v>-4.2328042328042326E-2</v>
      </c>
      <c r="AQ627" s="3" t="str">
        <f>VLOOKUP($C627,'Team Fixtures'!$A$2:$V$21,18,FALSE)</f>
        <v>H</v>
      </c>
      <c r="AR627" s="22">
        <f t="shared" si="187"/>
        <v>0</v>
      </c>
      <c r="AS627" s="5">
        <f t="shared" si="179"/>
        <v>0</v>
      </c>
      <c r="AT627" s="20">
        <f t="shared" si="180"/>
        <v>0</v>
      </c>
      <c r="AU627" s="3">
        <f>VLOOKUP($C627,'Team Fixtures'!$A$2:$Q$21,2,FALSE)</f>
        <v>6.3492063492063489E-2</v>
      </c>
      <c r="AV627" s="3">
        <f>VLOOKUP($C627,'Team Fixtures'!$A$2:$V$21,20,FALSE)</f>
        <v>8.6580086580086577E-2</v>
      </c>
      <c r="AW627" s="3">
        <f>VLOOKUP($C627,'Team Fixtures'!$A$2:$V$21,21,FALSE)</f>
        <v>-2.3088023088023088E-2</v>
      </c>
      <c r="AX627" s="3" t="str">
        <f>VLOOKUP($C627,'Team Fixtures'!$A$2:$V$21,22,FALSE)</f>
        <v>A</v>
      </c>
      <c r="AY627" s="22">
        <f t="shared" si="188"/>
        <v>0</v>
      </c>
      <c r="AZ627" s="5">
        <f t="shared" si="189"/>
        <v>0</v>
      </c>
      <c r="BA627" s="20">
        <f t="shared" si="181"/>
        <v>0</v>
      </c>
      <c r="BB627" s="15">
        <f t="shared" si="182"/>
        <v>0</v>
      </c>
    </row>
    <row r="628" spans="1:54" x14ac:dyDescent="0.25">
      <c r="A628" t="str">
        <f>'Players Full'!CU628</f>
        <v>Luis Guilherme Lira dos Santos</v>
      </c>
      <c r="B628" t="str">
        <f>VLOOKUP(_xlfn.CONCAT('Players Full'!AK628,'Players Full'!BV628),'Players Summarised'!$A$1:$T$1000,20,0)</f>
        <v>MID</v>
      </c>
      <c r="C628" t="str">
        <f>VLOOKUP('Players Full'!CF628,Teams!$A$1:$G$21,6,0)</f>
        <v>West Ham</v>
      </c>
      <c r="D628">
        <f>'Players Full'!BD628/10</f>
        <v>5</v>
      </c>
      <c r="E628" s="10">
        <f>IFERROR(VLOOKUP($A628,'Starting Lineups'!$A$2:$C$510,3,FALSE),0)</f>
        <v>0</v>
      </c>
      <c r="F628" s="5" t="e">
        <f>VLOOKUP(A628,'Score &amp; Assist'!$A$1:$G$2000,6,0)</f>
        <v>#N/A</v>
      </c>
      <c r="G628" s="5" t="e">
        <f t="shared" si="171"/>
        <v>#N/A</v>
      </c>
      <c r="H628" s="5" t="e">
        <f t="shared" si="183"/>
        <v>#N/A</v>
      </c>
      <c r="I628" s="5" t="e">
        <f>VLOOKUP(A628,'Score &amp; Assist'!$A$1:$G$2000,7,0)</f>
        <v>#N/A</v>
      </c>
      <c r="J628" s="5" t="e">
        <f>VLOOKUP(A628,'Yellow Card'!$C$1:$E$987,3,0)</f>
        <v>#N/A</v>
      </c>
      <c r="K628" s="5">
        <f>VLOOKUP(C628,'Team Clean Sheet'!$C$2:$F$21,4,0)</f>
        <v>0.15730337078651685</v>
      </c>
      <c r="L628" s="5">
        <f>VLOOKUP(C628,'Team Total Goals'!$D$2:$N$21,10,0)</f>
        <v>0.5585106382978724</v>
      </c>
      <c r="M628" s="5">
        <f>VLOOKUP(C628,'Team Total Goals'!$D$2:$N$21,11,0)</f>
        <v>0.13580246913580246</v>
      </c>
      <c r="N628" s="5" t="e">
        <f>VLOOKUP(A628,'Goalkeeper Saves'!$D$2:$N$15,10,0)</f>
        <v>#N/A</v>
      </c>
      <c r="O628" s="5" t="e">
        <f>VLOOKUP(A628,'Goalkeeper Saves'!$D$2:$N$15,11,0)</f>
        <v>#N/A</v>
      </c>
      <c r="P628" s="5">
        <f>IF(B628="DEF",IFERROR(VLOOKUP(A628,'Defensive Contribution - DEF'!A626:H1124,8,FALSE),'Defensive Contribution - DEF'!K$2),0)</f>
        <v>0</v>
      </c>
      <c r="Q628" s="5">
        <f>IF(B628="MID",IFERROR(VLOOKUP(A628,'Defensive Contribution - MID'!A$2:I$500,9,FALSE),'Defensive Contribution - MID'!L$2),0)</f>
        <v>0.3857500506789166</v>
      </c>
      <c r="R628" s="22">
        <f t="shared" si="184"/>
        <v>0</v>
      </c>
      <c r="S628" s="5">
        <f t="shared" si="172"/>
        <v>0</v>
      </c>
      <c r="T628" s="20">
        <f t="shared" si="173"/>
        <v>0</v>
      </c>
      <c r="U628" s="3">
        <f>VLOOKUP($C628,'Team Fixtures'!$A$2:$Q$21,2,FALSE)</f>
        <v>6.3492063492063489E-2</v>
      </c>
      <c r="V628" s="3">
        <f>VLOOKUP($C628,'Team Fixtures'!$A$2:$Q$21,4,FALSE)</f>
        <v>0.82101806239737274</v>
      </c>
      <c r="W628" s="3">
        <f>VLOOKUP($C628,'Team Fixtures'!$A$2:$Q$21,5,FALSE)</f>
        <v>-0.75752599890530925</v>
      </c>
      <c r="X628" s="3" t="str">
        <f>VLOOKUP($C628,'Team Fixtures'!$A$2:$Q$21,6,FALSE)</f>
        <v>H</v>
      </c>
      <c r="Y628" s="25">
        <f t="shared" si="174"/>
        <v>0</v>
      </c>
      <c r="Z628" s="3">
        <f>VLOOKUP($C628,'Team Fixtures'!$A$2:$Q$21,2,FALSE)</f>
        <v>6.3492063492063489E-2</v>
      </c>
      <c r="AA628" s="3">
        <f>VLOOKUP($C628,'Team Fixtures'!$A$2:$Q$21,8,FALSE)</f>
        <v>0.10582010582010581</v>
      </c>
      <c r="AB628" s="3">
        <f>VLOOKUP($C628,'Team Fixtures'!$A$2:$Q$21,9,FALSE)</f>
        <v>-4.2328042328042326E-2</v>
      </c>
      <c r="AC628" s="3" t="str">
        <f>VLOOKUP($C628,'Team Fixtures'!$A$2:$Q$21,10,FALSE)</f>
        <v>A</v>
      </c>
      <c r="AD628" s="22">
        <f t="shared" si="185"/>
        <v>0</v>
      </c>
      <c r="AE628" s="5">
        <f t="shared" si="175"/>
        <v>0</v>
      </c>
      <c r="AF628" s="20">
        <f t="shared" si="176"/>
        <v>0</v>
      </c>
      <c r="AG628" s="3">
        <f>VLOOKUP($C628,'Team Fixtures'!$A$2:$Q$21,2,FALSE)</f>
        <v>6.3492063492063489E-2</v>
      </c>
      <c r="AH628" s="3">
        <f>VLOOKUP($C628,'Team Fixtures'!$A$2:$Q$21,12,FALSE)</f>
        <v>0.36350418029807341</v>
      </c>
      <c r="AI628" s="3">
        <f>VLOOKUP($C628,'Team Fixtures'!$A$2:$Q$21,13,FALSE)</f>
        <v>-0.30001211680600992</v>
      </c>
      <c r="AJ628" s="3" t="str">
        <f>VLOOKUP($C628,'Team Fixtures'!$A$2:$Q$21,14,FALSE)</f>
        <v>A</v>
      </c>
      <c r="AK628" s="22">
        <f t="shared" si="186"/>
        <v>0</v>
      </c>
      <c r="AL628" s="5">
        <f t="shared" si="177"/>
        <v>0</v>
      </c>
      <c r="AM628" s="20">
        <f t="shared" si="178"/>
        <v>0</v>
      </c>
      <c r="AN628" s="3">
        <f>VLOOKUP($C628,'Team Fixtures'!$A$2:$Q$21,2,FALSE)</f>
        <v>6.3492063492063489E-2</v>
      </c>
      <c r="AO628" s="3">
        <f>VLOOKUP($C628,'Team Fixtures'!$A$2:$Q$21,16,FALSE)</f>
        <v>0.10582010582010581</v>
      </c>
      <c r="AP628" s="3">
        <f>VLOOKUP($C628,'Team Fixtures'!$A$2:$Q$21,17,FALSE)</f>
        <v>-4.2328042328042326E-2</v>
      </c>
      <c r="AQ628" s="3" t="str">
        <f>VLOOKUP($C628,'Team Fixtures'!$A$2:$V$21,18,FALSE)</f>
        <v>H</v>
      </c>
      <c r="AR628" s="22">
        <f t="shared" si="187"/>
        <v>0</v>
      </c>
      <c r="AS628" s="5">
        <f t="shared" si="179"/>
        <v>0</v>
      </c>
      <c r="AT628" s="20">
        <f t="shared" si="180"/>
        <v>0</v>
      </c>
      <c r="AU628" s="3">
        <f>VLOOKUP($C628,'Team Fixtures'!$A$2:$Q$21,2,FALSE)</f>
        <v>6.3492063492063489E-2</v>
      </c>
      <c r="AV628" s="3">
        <f>VLOOKUP($C628,'Team Fixtures'!$A$2:$V$21,20,FALSE)</f>
        <v>8.6580086580086577E-2</v>
      </c>
      <c r="AW628" s="3">
        <f>VLOOKUP($C628,'Team Fixtures'!$A$2:$V$21,21,FALSE)</f>
        <v>-2.3088023088023088E-2</v>
      </c>
      <c r="AX628" s="3" t="str">
        <f>VLOOKUP($C628,'Team Fixtures'!$A$2:$V$21,22,FALSE)</f>
        <v>A</v>
      </c>
      <c r="AY628" s="22">
        <f t="shared" si="188"/>
        <v>0</v>
      </c>
      <c r="AZ628" s="5">
        <f t="shared" si="189"/>
        <v>0</v>
      </c>
      <c r="BA628" s="20">
        <f t="shared" si="181"/>
        <v>0</v>
      </c>
      <c r="BB628" s="15">
        <f t="shared" si="182"/>
        <v>0</v>
      </c>
    </row>
    <row r="629" spans="1:54" x14ac:dyDescent="0.25">
      <c r="A629" t="str">
        <f>'Players Full'!CU629</f>
        <v>George Earthy</v>
      </c>
      <c r="B629" t="str">
        <f>VLOOKUP(_xlfn.CONCAT('Players Full'!AK629,'Players Full'!BV629),'Players Summarised'!$A$1:$T$1000,20,0)</f>
        <v>MID</v>
      </c>
      <c r="C629" t="str">
        <f>VLOOKUP('Players Full'!CF629,Teams!$A$1:$G$21,6,0)</f>
        <v>West Ham</v>
      </c>
      <c r="D629">
        <f>'Players Full'!BD629/10</f>
        <v>4.5</v>
      </c>
      <c r="E629" s="10">
        <f>IFERROR(VLOOKUP($A629,'Starting Lineups'!$A$2:$C$510,3,FALSE),0)</f>
        <v>0</v>
      </c>
      <c r="F629" s="5" t="e">
        <f>VLOOKUP(A629,'Score &amp; Assist'!$A$1:$G$2000,6,0)</f>
        <v>#N/A</v>
      </c>
      <c r="G629" s="5" t="e">
        <f t="shared" si="171"/>
        <v>#N/A</v>
      </c>
      <c r="H629" s="5" t="e">
        <f t="shared" si="183"/>
        <v>#N/A</v>
      </c>
      <c r="I629" s="5" t="e">
        <f>VLOOKUP(A629,'Score &amp; Assist'!$A$1:$G$2000,7,0)</f>
        <v>#N/A</v>
      </c>
      <c r="J629" s="5" t="e">
        <f>VLOOKUP(A629,'Yellow Card'!$C$1:$E$987,3,0)</f>
        <v>#N/A</v>
      </c>
      <c r="K629" s="5">
        <f>VLOOKUP(C629,'Team Clean Sheet'!$C$2:$F$21,4,0)</f>
        <v>0.15730337078651685</v>
      </c>
      <c r="L629" s="5">
        <f>VLOOKUP(C629,'Team Total Goals'!$D$2:$N$21,10,0)</f>
        <v>0.5585106382978724</v>
      </c>
      <c r="M629" s="5">
        <f>VLOOKUP(C629,'Team Total Goals'!$D$2:$N$21,11,0)</f>
        <v>0.13580246913580246</v>
      </c>
      <c r="N629" s="5" t="e">
        <f>VLOOKUP(A629,'Goalkeeper Saves'!$D$2:$N$15,10,0)</f>
        <v>#N/A</v>
      </c>
      <c r="O629" s="5" t="e">
        <f>VLOOKUP(A629,'Goalkeeper Saves'!$D$2:$N$15,11,0)</f>
        <v>#N/A</v>
      </c>
      <c r="P629" s="5">
        <f>IF(B629="DEF",IFERROR(VLOOKUP(A629,'Defensive Contribution - DEF'!A627:H1125,8,FALSE),'Defensive Contribution - DEF'!K$2),0)</f>
        <v>0</v>
      </c>
      <c r="Q629" s="5">
        <f>IF(B629="MID",IFERROR(VLOOKUP(A629,'Defensive Contribution - MID'!A$2:I$500,9,FALSE),'Defensive Contribution - MID'!L$2),0)</f>
        <v>0.3857500506789166</v>
      </c>
      <c r="R629" s="22">
        <f t="shared" si="184"/>
        <v>0</v>
      </c>
      <c r="S629" s="5">
        <f t="shared" si="172"/>
        <v>0</v>
      </c>
      <c r="T629" s="20">
        <f t="shared" si="173"/>
        <v>0</v>
      </c>
      <c r="U629" s="3">
        <f>VLOOKUP($C629,'Team Fixtures'!$A$2:$Q$21,2,FALSE)</f>
        <v>6.3492063492063489E-2</v>
      </c>
      <c r="V629" s="3">
        <f>VLOOKUP($C629,'Team Fixtures'!$A$2:$Q$21,4,FALSE)</f>
        <v>0.82101806239737274</v>
      </c>
      <c r="W629" s="3">
        <f>VLOOKUP($C629,'Team Fixtures'!$A$2:$Q$21,5,FALSE)</f>
        <v>-0.75752599890530925</v>
      </c>
      <c r="X629" s="3" t="str">
        <f>VLOOKUP($C629,'Team Fixtures'!$A$2:$Q$21,6,FALSE)</f>
        <v>H</v>
      </c>
      <c r="Y629" s="25">
        <f t="shared" si="174"/>
        <v>0</v>
      </c>
      <c r="Z629" s="3">
        <f>VLOOKUP($C629,'Team Fixtures'!$A$2:$Q$21,2,FALSE)</f>
        <v>6.3492063492063489E-2</v>
      </c>
      <c r="AA629" s="3">
        <f>VLOOKUP($C629,'Team Fixtures'!$A$2:$Q$21,8,FALSE)</f>
        <v>0.10582010582010581</v>
      </c>
      <c r="AB629" s="3">
        <f>VLOOKUP($C629,'Team Fixtures'!$A$2:$Q$21,9,FALSE)</f>
        <v>-4.2328042328042326E-2</v>
      </c>
      <c r="AC629" s="3" t="str">
        <f>VLOOKUP($C629,'Team Fixtures'!$A$2:$Q$21,10,FALSE)</f>
        <v>A</v>
      </c>
      <c r="AD629" s="22">
        <f t="shared" si="185"/>
        <v>0</v>
      </c>
      <c r="AE629" s="5">
        <f t="shared" si="175"/>
        <v>0</v>
      </c>
      <c r="AF629" s="20">
        <f t="shared" si="176"/>
        <v>0</v>
      </c>
      <c r="AG629" s="3">
        <f>VLOOKUP($C629,'Team Fixtures'!$A$2:$Q$21,2,FALSE)</f>
        <v>6.3492063492063489E-2</v>
      </c>
      <c r="AH629" s="3">
        <f>VLOOKUP($C629,'Team Fixtures'!$A$2:$Q$21,12,FALSE)</f>
        <v>0.36350418029807341</v>
      </c>
      <c r="AI629" s="3">
        <f>VLOOKUP($C629,'Team Fixtures'!$A$2:$Q$21,13,FALSE)</f>
        <v>-0.30001211680600992</v>
      </c>
      <c r="AJ629" s="3" t="str">
        <f>VLOOKUP($C629,'Team Fixtures'!$A$2:$Q$21,14,FALSE)</f>
        <v>A</v>
      </c>
      <c r="AK629" s="22">
        <f t="shared" si="186"/>
        <v>0</v>
      </c>
      <c r="AL629" s="5">
        <f t="shared" si="177"/>
        <v>0</v>
      </c>
      <c r="AM629" s="20">
        <f t="shared" si="178"/>
        <v>0</v>
      </c>
      <c r="AN629" s="3">
        <f>VLOOKUP($C629,'Team Fixtures'!$A$2:$Q$21,2,FALSE)</f>
        <v>6.3492063492063489E-2</v>
      </c>
      <c r="AO629" s="3">
        <f>VLOOKUP($C629,'Team Fixtures'!$A$2:$Q$21,16,FALSE)</f>
        <v>0.10582010582010581</v>
      </c>
      <c r="AP629" s="3">
        <f>VLOOKUP($C629,'Team Fixtures'!$A$2:$Q$21,17,FALSE)</f>
        <v>-4.2328042328042326E-2</v>
      </c>
      <c r="AQ629" s="3" t="str">
        <f>VLOOKUP($C629,'Team Fixtures'!$A$2:$V$21,18,FALSE)</f>
        <v>H</v>
      </c>
      <c r="AR629" s="22">
        <f t="shared" si="187"/>
        <v>0</v>
      </c>
      <c r="AS629" s="5">
        <f t="shared" si="179"/>
        <v>0</v>
      </c>
      <c r="AT629" s="20">
        <f t="shared" si="180"/>
        <v>0</v>
      </c>
      <c r="AU629" s="3">
        <f>VLOOKUP($C629,'Team Fixtures'!$A$2:$Q$21,2,FALSE)</f>
        <v>6.3492063492063489E-2</v>
      </c>
      <c r="AV629" s="3">
        <f>VLOOKUP($C629,'Team Fixtures'!$A$2:$V$21,20,FALSE)</f>
        <v>8.6580086580086577E-2</v>
      </c>
      <c r="AW629" s="3">
        <f>VLOOKUP($C629,'Team Fixtures'!$A$2:$V$21,21,FALSE)</f>
        <v>-2.3088023088023088E-2</v>
      </c>
      <c r="AX629" s="3" t="str">
        <f>VLOOKUP($C629,'Team Fixtures'!$A$2:$V$21,22,FALSE)</f>
        <v>A</v>
      </c>
      <c r="AY629" s="22">
        <f t="shared" si="188"/>
        <v>0</v>
      </c>
      <c r="AZ629" s="5">
        <f t="shared" si="189"/>
        <v>0</v>
      </c>
      <c r="BA629" s="20">
        <f t="shared" si="181"/>
        <v>0</v>
      </c>
      <c r="BB629" s="15">
        <f t="shared" si="182"/>
        <v>0</v>
      </c>
    </row>
    <row r="630" spans="1:54" x14ac:dyDescent="0.25">
      <c r="A630" t="str">
        <f>'Players Full'!CU630</f>
        <v>Andy Irving</v>
      </c>
      <c r="B630" t="str">
        <f>VLOOKUP(_xlfn.CONCAT('Players Full'!AK630,'Players Full'!BV630),'Players Summarised'!$A$1:$T$1000,20,0)</f>
        <v>MID</v>
      </c>
      <c r="C630" t="str">
        <f>VLOOKUP('Players Full'!CF630,Teams!$A$1:$G$21,6,0)</f>
        <v>West Ham</v>
      </c>
      <c r="D630">
        <f>'Players Full'!BD630/10</f>
        <v>4.5</v>
      </c>
      <c r="E630" s="10">
        <f>IFERROR(VLOOKUP($A630,'Starting Lineups'!$A$2:$C$510,3,FALSE),0)</f>
        <v>0</v>
      </c>
      <c r="F630" s="5" t="e">
        <f>VLOOKUP(A630,'Score &amp; Assist'!$A$1:$G$2000,6,0)</f>
        <v>#N/A</v>
      </c>
      <c r="G630" s="5" t="e">
        <f t="shared" si="171"/>
        <v>#N/A</v>
      </c>
      <c r="H630" s="5" t="e">
        <f t="shared" si="183"/>
        <v>#N/A</v>
      </c>
      <c r="I630" s="5" t="e">
        <f>VLOOKUP(A630,'Score &amp; Assist'!$A$1:$G$2000,7,0)</f>
        <v>#N/A</v>
      </c>
      <c r="J630" s="5" t="e">
        <f>VLOOKUP(A630,'Yellow Card'!$C$1:$E$987,3,0)</f>
        <v>#N/A</v>
      </c>
      <c r="K630" s="5">
        <f>VLOOKUP(C630,'Team Clean Sheet'!$C$2:$F$21,4,0)</f>
        <v>0.15730337078651685</v>
      </c>
      <c r="L630" s="5">
        <f>VLOOKUP(C630,'Team Total Goals'!$D$2:$N$21,10,0)</f>
        <v>0.5585106382978724</v>
      </c>
      <c r="M630" s="5">
        <f>VLOOKUP(C630,'Team Total Goals'!$D$2:$N$21,11,0)</f>
        <v>0.13580246913580246</v>
      </c>
      <c r="N630" s="5" t="e">
        <f>VLOOKUP(A630,'Goalkeeper Saves'!$D$2:$N$15,10,0)</f>
        <v>#N/A</v>
      </c>
      <c r="O630" s="5" t="e">
        <f>VLOOKUP(A630,'Goalkeeper Saves'!$D$2:$N$15,11,0)</f>
        <v>#N/A</v>
      </c>
      <c r="P630" s="5">
        <f>IF(B630="DEF",IFERROR(VLOOKUP(A630,'Defensive Contribution - DEF'!A628:H1126,8,FALSE),'Defensive Contribution - DEF'!K$2),0)</f>
        <v>0</v>
      </c>
      <c r="Q630" s="5">
        <f>IF(B630="MID",IFERROR(VLOOKUP(A630,'Defensive Contribution - MID'!A$2:I$500,9,FALSE),'Defensive Contribution - MID'!L$2),0)</f>
        <v>0.71192918870939159</v>
      </c>
      <c r="R630" s="22">
        <f t="shared" si="184"/>
        <v>0</v>
      </c>
      <c r="S630" s="5">
        <f t="shared" si="172"/>
        <v>0</v>
      </c>
      <c r="T630" s="20">
        <f t="shared" si="173"/>
        <v>0</v>
      </c>
      <c r="U630" s="3">
        <f>VLOOKUP($C630,'Team Fixtures'!$A$2:$Q$21,2,FALSE)</f>
        <v>6.3492063492063489E-2</v>
      </c>
      <c r="V630" s="3">
        <f>VLOOKUP($C630,'Team Fixtures'!$A$2:$Q$21,4,FALSE)</f>
        <v>0.82101806239737274</v>
      </c>
      <c r="W630" s="3">
        <f>VLOOKUP($C630,'Team Fixtures'!$A$2:$Q$21,5,FALSE)</f>
        <v>-0.75752599890530925</v>
      </c>
      <c r="X630" s="3" t="str">
        <f>VLOOKUP($C630,'Team Fixtures'!$A$2:$Q$21,6,FALSE)</f>
        <v>H</v>
      </c>
      <c r="Y630" s="25">
        <f t="shared" si="174"/>
        <v>0</v>
      </c>
      <c r="Z630" s="3">
        <f>VLOOKUP($C630,'Team Fixtures'!$A$2:$Q$21,2,FALSE)</f>
        <v>6.3492063492063489E-2</v>
      </c>
      <c r="AA630" s="3">
        <f>VLOOKUP($C630,'Team Fixtures'!$A$2:$Q$21,8,FALSE)</f>
        <v>0.10582010582010581</v>
      </c>
      <c r="AB630" s="3">
        <f>VLOOKUP($C630,'Team Fixtures'!$A$2:$Q$21,9,FALSE)</f>
        <v>-4.2328042328042326E-2</v>
      </c>
      <c r="AC630" s="3" t="str">
        <f>VLOOKUP($C630,'Team Fixtures'!$A$2:$Q$21,10,FALSE)</f>
        <v>A</v>
      </c>
      <c r="AD630" s="22">
        <f t="shared" si="185"/>
        <v>0</v>
      </c>
      <c r="AE630" s="5">
        <f t="shared" si="175"/>
        <v>0</v>
      </c>
      <c r="AF630" s="20">
        <f t="shared" si="176"/>
        <v>0</v>
      </c>
      <c r="AG630" s="3">
        <f>VLOOKUP($C630,'Team Fixtures'!$A$2:$Q$21,2,FALSE)</f>
        <v>6.3492063492063489E-2</v>
      </c>
      <c r="AH630" s="3">
        <f>VLOOKUP($C630,'Team Fixtures'!$A$2:$Q$21,12,FALSE)</f>
        <v>0.36350418029807341</v>
      </c>
      <c r="AI630" s="3">
        <f>VLOOKUP($C630,'Team Fixtures'!$A$2:$Q$21,13,FALSE)</f>
        <v>-0.30001211680600992</v>
      </c>
      <c r="AJ630" s="3" t="str">
        <f>VLOOKUP($C630,'Team Fixtures'!$A$2:$Q$21,14,FALSE)</f>
        <v>A</v>
      </c>
      <c r="AK630" s="22">
        <f t="shared" si="186"/>
        <v>0</v>
      </c>
      <c r="AL630" s="5">
        <f t="shared" si="177"/>
        <v>0</v>
      </c>
      <c r="AM630" s="20">
        <f t="shared" si="178"/>
        <v>0</v>
      </c>
      <c r="AN630" s="3">
        <f>VLOOKUP($C630,'Team Fixtures'!$A$2:$Q$21,2,FALSE)</f>
        <v>6.3492063492063489E-2</v>
      </c>
      <c r="AO630" s="3">
        <f>VLOOKUP($C630,'Team Fixtures'!$A$2:$Q$21,16,FALSE)</f>
        <v>0.10582010582010581</v>
      </c>
      <c r="AP630" s="3">
        <f>VLOOKUP($C630,'Team Fixtures'!$A$2:$Q$21,17,FALSE)</f>
        <v>-4.2328042328042326E-2</v>
      </c>
      <c r="AQ630" s="3" t="str">
        <f>VLOOKUP($C630,'Team Fixtures'!$A$2:$V$21,18,FALSE)</f>
        <v>H</v>
      </c>
      <c r="AR630" s="22">
        <f t="shared" si="187"/>
        <v>0</v>
      </c>
      <c r="AS630" s="5">
        <f t="shared" si="179"/>
        <v>0</v>
      </c>
      <c r="AT630" s="20">
        <f t="shared" si="180"/>
        <v>0</v>
      </c>
      <c r="AU630" s="3">
        <f>VLOOKUP($C630,'Team Fixtures'!$A$2:$Q$21,2,FALSE)</f>
        <v>6.3492063492063489E-2</v>
      </c>
      <c r="AV630" s="3">
        <f>VLOOKUP($C630,'Team Fixtures'!$A$2:$V$21,20,FALSE)</f>
        <v>8.6580086580086577E-2</v>
      </c>
      <c r="AW630" s="3">
        <f>VLOOKUP($C630,'Team Fixtures'!$A$2:$V$21,21,FALSE)</f>
        <v>-2.3088023088023088E-2</v>
      </c>
      <c r="AX630" s="3" t="str">
        <f>VLOOKUP($C630,'Team Fixtures'!$A$2:$V$21,22,FALSE)</f>
        <v>A</v>
      </c>
      <c r="AY630" s="22">
        <f t="shared" si="188"/>
        <v>0</v>
      </c>
      <c r="AZ630" s="5">
        <f t="shared" si="189"/>
        <v>0</v>
      </c>
      <c r="BA630" s="20">
        <f t="shared" si="181"/>
        <v>0</v>
      </c>
      <c r="BB630" s="15">
        <f t="shared" si="182"/>
        <v>0</v>
      </c>
    </row>
    <row r="631" spans="1:54" x14ac:dyDescent="0.25">
      <c r="A631" t="str">
        <f>'Players Full'!CU631</f>
        <v>Lewis Orford</v>
      </c>
      <c r="B631" t="str">
        <f>VLOOKUP(_xlfn.CONCAT('Players Full'!AK631,'Players Full'!BV631),'Players Summarised'!$A$1:$T$1000,20,0)</f>
        <v>MID</v>
      </c>
      <c r="C631" t="str">
        <f>VLOOKUP('Players Full'!CF631,Teams!$A$1:$G$21,6,0)</f>
        <v>West Ham</v>
      </c>
      <c r="D631">
        <f>'Players Full'!BD631/10</f>
        <v>4.5</v>
      </c>
      <c r="E631" s="10">
        <f>IFERROR(VLOOKUP($A631,'Starting Lineups'!$A$2:$C$510,3,FALSE),0)</f>
        <v>0</v>
      </c>
      <c r="F631" s="5">
        <f>VLOOKUP(A631,'Score &amp; Assist'!$A$1:$G$2000,6,0)</f>
        <v>0.10582010582010581</v>
      </c>
      <c r="G631" s="5">
        <f t="shared" si="171"/>
        <v>0.01</v>
      </c>
      <c r="H631" s="5">
        <f t="shared" si="183"/>
        <v>0</v>
      </c>
      <c r="I631" s="5">
        <f>VLOOKUP(A631,'Score &amp; Assist'!$A$1:$G$2000,7,0)</f>
        <v>6.3492063492063489E-2</v>
      </c>
      <c r="J631" s="5">
        <f>VLOOKUP(A631,'Yellow Card'!$C$1:$E$987,3,0)</f>
        <v>0.25396825396825395</v>
      </c>
      <c r="K631" s="5">
        <f>VLOOKUP(C631,'Team Clean Sheet'!$C$2:$F$21,4,0)</f>
        <v>0.15730337078651685</v>
      </c>
      <c r="L631" s="5">
        <f>VLOOKUP(C631,'Team Total Goals'!$D$2:$N$21,10,0)</f>
        <v>0.5585106382978724</v>
      </c>
      <c r="M631" s="5">
        <f>VLOOKUP(C631,'Team Total Goals'!$D$2:$N$21,11,0)</f>
        <v>0.13580246913580246</v>
      </c>
      <c r="N631" s="5" t="e">
        <f>VLOOKUP(A631,'Goalkeeper Saves'!$D$2:$N$15,10,0)</f>
        <v>#N/A</v>
      </c>
      <c r="O631" s="5" t="e">
        <f>VLOOKUP(A631,'Goalkeeper Saves'!$D$2:$N$15,11,0)</f>
        <v>#N/A</v>
      </c>
      <c r="P631" s="5">
        <f>IF(B631="DEF",IFERROR(VLOOKUP(A631,'Defensive Contribution - DEF'!A629:H1127,8,FALSE),'Defensive Contribution - DEF'!K$2),0)</f>
        <v>0</v>
      </c>
      <c r="Q631" s="5">
        <f>IF(B631="MID",IFERROR(VLOOKUP(A631,'Defensive Contribution - MID'!A$2:I$500,9,FALSE),'Defensive Contribution - MID'!L$2),0)</f>
        <v>0.82725216313640093</v>
      </c>
      <c r="R631" s="22">
        <f t="shared" si="184"/>
        <v>0</v>
      </c>
      <c r="S631" s="5">
        <f t="shared" si="172"/>
        <v>0</v>
      </c>
      <c r="T631" s="20">
        <f t="shared" si="173"/>
        <v>0</v>
      </c>
      <c r="U631" s="3">
        <f>VLOOKUP($C631,'Team Fixtures'!$A$2:$Q$21,2,FALSE)</f>
        <v>6.3492063492063489E-2</v>
      </c>
      <c r="V631" s="3">
        <f>VLOOKUP($C631,'Team Fixtures'!$A$2:$Q$21,4,FALSE)</f>
        <v>0.82101806239737274</v>
      </c>
      <c r="W631" s="3">
        <f>VLOOKUP($C631,'Team Fixtures'!$A$2:$Q$21,5,FALSE)</f>
        <v>-0.75752599890530925</v>
      </c>
      <c r="X631" s="3" t="str">
        <f>VLOOKUP($C631,'Team Fixtures'!$A$2:$Q$21,6,FALSE)</f>
        <v>H</v>
      </c>
      <c r="Y631" s="25">
        <f t="shared" si="174"/>
        <v>0</v>
      </c>
      <c r="Z631" s="3">
        <f>VLOOKUP($C631,'Team Fixtures'!$A$2:$Q$21,2,FALSE)</f>
        <v>6.3492063492063489E-2</v>
      </c>
      <c r="AA631" s="3">
        <f>VLOOKUP($C631,'Team Fixtures'!$A$2:$Q$21,8,FALSE)</f>
        <v>0.10582010582010581</v>
      </c>
      <c r="AB631" s="3">
        <f>VLOOKUP($C631,'Team Fixtures'!$A$2:$Q$21,9,FALSE)</f>
        <v>-4.2328042328042326E-2</v>
      </c>
      <c r="AC631" s="3" t="str">
        <f>VLOOKUP($C631,'Team Fixtures'!$A$2:$Q$21,10,FALSE)</f>
        <v>A</v>
      </c>
      <c r="AD631" s="22">
        <f t="shared" si="185"/>
        <v>0</v>
      </c>
      <c r="AE631" s="5">
        <f t="shared" si="175"/>
        <v>0</v>
      </c>
      <c r="AF631" s="20">
        <f t="shared" si="176"/>
        <v>0</v>
      </c>
      <c r="AG631" s="3">
        <f>VLOOKUP($C631,'Team Fixtures'!$A$2:$Q$21,2,FALSE)</f>
        <v>6.3492063492063489E-2</v>
      </c>
      <c r="AH631" s="3">
        <f>VLOOKUP($C631,'Team Fixtures'!$A$2:$Q$21,12,FALSE)</f>
        <v>0.36350418029807341</v>
      </c>
      <c r="AI631" s="3">
        <f>VLOOKUP($C631,'Team Fixtures'!$A$2:$Q$21,13,FALSE)</f>
        <v>-0.30001211680600992</v>
      </c>
      <c r="AJ631" s="3" t="str">
        <f>VLOOKUP($C631,'Team Fixtures'!$A$2:$Q$21,14,FALSE)</f>
        <v>A</v>
      </c>
      <c r="AK631" s="22">
        <f t="shared" si="186"/>
        <v>0</v>
      </c>
      <c r="AL631" s="5">
        <f t="shared" si="177"/>
        <v>0</v>
      </c>
      <c r="AM631" s="20">
        <f t="shared" si="178"/>
        <v>0</v>
      </c>
      <c r="AN631" s="3">
        <f>VLOOKUP($C631,'Team Fixtures'!$A$2:$Q$21,2,FALSE)</f>
        <v>6.3492063492063489E-2</v>
      </c>
      <c r="AO631" s="3">
        <f>VLOOKUP($C631,'Team Fixtures'!$A$2:$Q$21,16,FALSE)</f>
        <v>0.10582010582010581</v>
      </c>
      <c r="AP631" s="3">
        <f>VLOOKUP($C631,'Team Fixtures'!$A$2:$Q$21,17,FALSE)</f>
        <v>-4.2328042328042326E-2</v>
      </c>
      <c r="AQ631" s="3" t="str">
        <f>VLOOKUP($C631,'Team Fixtures'!$A$2:$V$21,18,FALSE)</f>
        <v>H</v>
      </c>
      <c r="AR631" s="22">
        <f t="shared" si="187"/>
        <v>0</v>
      </c>
      <c r="AS631" s="5">
        <f t="shared" si="179"/>
        <v>0</v>
      </c>
      <c r="AT631" s="20">
        <f t="shared" si="180"/>
        <v>0</v>
      </c>
      <c r="AU631" s="3">
        <f>VLOOKUP($C631,'Team Fixtures'!$A$2:$Q$21,2,FALSE)</f>
        <v>6.3492063492063489E-2</v>
      </c>
      <c r="AV631" s="3">
        <f>VLOOKUP($C631,'Team Fixtures'!$A$2:$V$21,20,FALSE)</f>
        <v>8.6580086580086577E-2</v>
      </c>
      <c r="AW631" s="3">
        <f>VLOOKUP($C631,'Team Fixtures'!$A$2:$V$21,21,FALSE)</f>
        <v>-2.3088023088023088E-2</v>
      </c>
      <c r="AX631" s="3" t="str">
        <f>VLOOKUP($C631,'Team Fixtures'!$A$2:$V$21,22,FALSE)</f>
        <v>A</v>
      </c>
      <c r="AY631" s="22">
        <f t="shared" si="188"/>
        <v>0</v>
      </c>
      <c r="AZ631" s="5">
        <f t="shared" si="189"/>
        <v>0</v>
      </c>
      <c r="BA631" s="20">
        <f t="shared" si="181"/>
        <v>0</v>
      </c>
      <c r="BB631" s="15">
        <f t="shared" si="182"/>
        <v>0</v>
      </c>
    </row>
    <row r="632" spans="1:54" x14ac:dyDescent="0.25">
      <c r="A632" t="str">
        <f>'Players Full'!CU632</f>
        <v>Freddie Potts</v>
      </c>
      <c r="B632" t="str">
        <f>VLOOKUP(_xlfn.CONCAT('Players Full'!AK632,'Players Full'!BV632),'Players Summarised'!$A$1:$T$1000,20,0)</f>
        <v>MID</v>
      </c>
      <c r="C632" t="str">
        <f>VLOOKUP('Players Full'!CF632,Teams!$A$1:$G$21,6,0)</f>
        <v>West Ham</v>
      </c>
      <c r="D632">
        <f>'Players Full'!BD632/10</f>
        <v>4.5</v>
      </c>
      <c r="E632" s="10">
        <f>IFERROR(VLOOKUP($A632,'Starting Lineups'!$A$2:$C$510,3,FALSE),0)</f>
        <v>1</v>
      </c>
      <c r="F632" s="5">
        <f>VLOOKUP(A632,'Score &amp; Assist'!$A$1:$G$2000,6,0)</f>
        <v>7.9365079365079361E-2</v>
      </c>
      <c r="G632" s="5">
        <f t="shared" si="171"/>
        <v>0.01</v>
      </c>
      <c r="H632" s="5">
        <f t="shared" si="183"/>
        <v>0</v>
      </c>
      <c r="I632" s="5">
        <f>VLOOKUP(A632,'Score &amp; Assist'!$A$1:$G$2000,7,0)</f>
        <v>3.6630036630036632E-2</v>
      </c>
      <c r="J632" s="5">
        <f>VLOOKUP(A632,'Yellow Card'!$C$1:$E$987,3,0)</f>
        <v>0.21994941163532386</v>
      </c>
      <c r="K632" s="5">
        <f>VLOOKUP(C632,'Team Clean Sheet'!$C$2:$F$21,4,0)</f>
        <v>0.15730337078651685</v>
      </c>
      <c r="L632" s="5">
        <f>VLOOKUP(C632,'Team Total Goals'!$D$2:$N$21,10,0)</f>
        <v>0.5585106382978724</v>
      </c>
      <c r="M632" s="5">
        <f>VLOOKUP(C632,'Team Total Goals'!$D$2:$N$21,11,0)</f>
        <v>0.13580246913580246</v>
      </c>
      <c r="N632" s="5" t="e">
        <f>VLOOKUP(A632,'Goalkeeper Saves'!$D$2:$N$15,10,0)</f>
        <v>#N/A</v>
      </c>
      <c r="O632" s="5" t="e">
        <f>VLOOKUP(A632,'Goalkeeper Saves'!$D$2:$N$15,11,0)</f>
        <v>#N/A</v>
      </c>
      <c r="P632" s="5">
        <f>IF(B632="DEF",IFERROR(VLOOKUP(A632,'Defensive Contribution - DEF'!A630:H1128,8,FALSE),'Defensive Contribution - DEF'!K$2),0)</f>
        <v>0</v>
      </c>
      <c r="Q632" s="5">
        <f>IF(B632="MID",IFERROR(VLOOKUP(A632,'Defensive Contribution - MID'!A$2:I$500,9,FALSE),'Defensive Contribution - MID'!L$2),0)</f>
        <v>0.3857500506789166</v>
      </c>
      <c r="R632" s="22">
        <f t="shared" si="184"/>
        <v>3.2655695672245328</v>
      </c>
      <c r="S632" s="5">
        <f t="shared" si="172"/>
        <v>5.577372736025546E-2</v>
      </c>
      <c r="T632" s="20">
        <f t="shared" si="173"/>
        <v>3.3771170219450437</v>
      </c>
      <c r="U632" s="3">
        <f>VLOOKUP($C632,'Team Fixtures'!$A$2:$Q$21,2,FALSE)</f>
        <v>6.3492063492063489E-2</v>
      </c>
      <c r="V632" s="3">
        <f>VLOOKUP($C632,'Team Fixtures'!$A$2:$Q$21,4,FALSE)</f>
        <v>0.82101806239737274</v>
      </c>
      <c r="W632" s="3">
        <f>VLOOKUP($C632,'Team Fixtures'!$A$2:$Q$21,5,FALSE)</f>
        <v>-0.75752599890530925</v>
      </c>
      <c r="X632" s="3" t="str">
        <f>VLOOKUP($C632,'Team Fixtures'!$A$2:$Q$21,6,FALSE)</f>
        <v>H</v>
      </c>
      <c r="Y632" s="25">
        <f t="shared" si="174"/>
        <v>0.96507010428905426</v>
      </c>
      <c r="Z632" s="3">
        <f>VLOOKUP($C632,'Team Fixtures'!$A$2:$Q$21,2,FALSE)</f>
        <v>6.3492063492063489E-2</v>
      </c>
      <c r="AA632" s="3">
        <f>VLOOKUP($C632,'Team Fixtures'!$A$2:$Q$21,8,FALSE)</f>
        <v>0.10582010582010581</v>
      </c>
      <c r="AB632" s="3">
        <f>VLOOKUP($C632,'Team Fixtures'!$A$2:$Q$21,9,FALSE)</f>
        <v>-4.2328042328042326E-2</v>
      </c>
      <c r="AC632" s="3" t="str">
        <f>VLOOKUP($C632,'Team Fixtures'!$A$2:$Q$21,10,FALSE)</f>
        <v>A</v>
      </c>
      <c r="AD632" s="22">
        <f t="shared" si="185"/>
        <v>2.8233049308110862</v>
      </c>
      <c r="AE632" s="5">
        <f t="shared" si="175"/>
        <v>4.5370778582538365E-2</v>
      </c>
      <c r="AF632" s="20">
        <f t="shared" si="176"/>
        <v>2.9140464879761629</v>
      </c>
      <c r="AG632" s="3">
        <f>VLOOKUP($C632,'Team Fixtures'!$A$2:$Q$21,2,FALSE)</f>
        <v>6.3492063492063489E-2</v>
      </c>
      <c r="AH632" s="3">
        <f>VLOOKUP($C632,'Team Fixtures'!$A$2:$Q$21,12,FALSE)</f>
        <v>0.36350418029807341</v>
      </c>
      <c r="AI632" s="3">
        <f>VLOOKUP($C632,'Team Fixtures'!$A$2:$Q$21,13,FALSE)</f>
        <v>-0.30001211680600992</v>
      </c>
      <c r="AJ632" s="3" t="str">
        <f>VLOOKUP($C632,'Team Fixtures'!$A$2:$Q$21,14,FALSE)</f>
        <v>A</v>
      </c>
      <c r="AK632" s="22">
        <f t="shared" si="186"/>
        <v>2.8195746828616355</v>
      </c>
      <c r="AL632" s="5">
        <f t="shared" si="177"/>
        <v>4.5283035690271395E-2</v>
      </c>
      <c r="AM632" s="20">
        <f t="shared" si="178"/>
        <v>2.9101407542421782</v>
      </c>
      <c r="AN632" s="3">
        <f>VLOOKUP($C632,'Team Fixtures'!$A$2:$Q$21,2,FALSE)</f>
        <v>6.3492063492063489E-2</v>
      </c>
      <c r="AO632" s="3">
        <f>VLOOKUP($C632,'Team Fixtures'!$A$2:$Q$21,16,FALSE)</f>
        <v>0.10582010582010581</v>
      </c>
      <c r="AP632" s="3">
        <f>VLOOKUP($C632,'Team Fixtures'!$A$2:$Q$21,17,FALSE)</f>
        <v>-4.2328042328042326E-2</v>
      </c>
      <c r="AQ632" s="3" t="str">
        <f>VLOOKUP($C632,'Team Fixtures'!$A$2:$V$21,18,FALSE)</f>
        <v>H</v>
      </c>
      <c r="AR632" s="22">
        <f t="shared" si="187"/>
        <v>3.2759228097226525</v>
      </c>
      <c r="AS632" s="5">
        <f t="shared" si="179"/>
        <v>5.6017256330296236E-2</v>
      </c>
      <c r="AT632" s="20">
        <f t="shared" si="180"/>
        <v>3.3879573223832451</v>
      </c>
      <c r="AU632" s="3">
        <f>VLOOKUP($C632,'Team Fixtures'!$A$2:$Q$21,2,FALSE)</f>
        <v>6.3492063492063489E-2</v>
      </c>
      <c r="AV632" s="3">
        <f>VLOOKUP($C632,'Team Fixtures'!$A$2:$V$21,20,FALSE)</f>
        <v>8.6580086580086577E-2</v>
      </c>
      <c r="AW632" s="3">
        <f>VLOOKUP($C632,'Team Fixtures'!$A$2:$V$21,21,FALSE)</f>
        <v>-2.3088023088023088E-2</v>
      </c>
      <c r="AX632" s="3" t="str">
        <f>VLOOKUP($C632,'Team Fixtures'!$A$2:$V$21,22,FALSE)</f>
        <v>A</v>
      </c>
      <c r="AY632" s="22">
        <f t="shared" si="188"/>
        <v>2.8235834503217037</v>
      </c>
      <c r="AZ632" s="5">
        <f t="shared" si="189"/>
        <v>4.5377329918467116E-2</v>
      </c>
      <c r="BA632" s="20">
        <f t="shared" si="181"/>
        <v>2.9143381101586381</v>
      </c>
      <c r="BB632" s="15">
        <f t="shared" si="182"/>
        <v>10.920266836068546</v>
      </c>
    </row>
    <row r="633" spans="1:54" x14ac:dyDescent="0.25">
      <c r="A633" t="str">
        <f>'Players Full'!CU633</f>
        <v>Jarrod Bowen</v>
      </c>
      <c r="B633" t="str">
        <f>VLOOKUP(_xlfn.CONCAT('Players Full'!AK633,'Players Full'!BV633),'Players Summarised'!$A$1:$T$1000,20,0)</f>
        <v>FWD</v>
      </c>
      <c r="C633" t="str">
        <f>VLOOKUP('Players Full'!CF633,Teams!$A$1:$G$21,6,0)</f>
        <v>West Ham</v>
      </c>
      <c r="D633">
        <f>'Players Full'!BD633/10</f>
        <v>8</v>
      </c>
      <c r="E633" s="10">
        <f>IFERROR(VLOOKUP($A633,'Starting Lineups'!$A$2:$C$510,3,FALSE),0)</f>
        <v>1</v>
      </c>
      <c r="F633" s="5">
        <f>VLOOKUP(A633,'Score &amp; Assist'!$A$1:$G$2000,6,0)</f>
        <v>0.26455026455026454</v>
      </c>
      <c r="G633" s="5">
        <f t="shared" si="171"/>
        <v>0.01</v>
      </c>
      <c r="H633" s="5">
        <f t="shared" si="183"/>
        <v>0</v>
      </c>
      <c r="I633" s="5">
        <f>VLOOKUP(A633,'Score &amp; Assist'!$A$1:$G$2000,7,0)</f>
        <v>0.15873015873015872</v>
      </c>
      <c r="J633" s="5">
        <f>VLOOKUP(A633,'Yellow Card'!$C$1:$E$987,3,0)</f>
        <v>0.11904761904761904</v>
      </c>
      <c r="K633" s="5">
        <f>VLOOKUP(C633,'Team Clean Sheet'!$C$2:$F$21,4,0)</f>
        <v>0.15730337078651685</v>
      </c>
      <c r="L633" s="5">
        <f>VLOOKUP(C633,'Team Total Goals'!$D$2:$N$21,10,0)</f>
        <v>0.5585106382978724</v>
      </c>
      <c r="M633" s="5">
        <f>VLOOKUP(C633,'Team Total Goals'!$D$2:$N$21,11,0)</f>
        <v>0.13580246913580246</v>
      </c>
      <c r="N633" s="5" t="e">
        <f>VLOOKUP(A633,'Goalkeeper Saves'!$D$2:$N$15,10,0)</f>
        <v>#N/A</v>
      </c>
      <c r="O633" s="5" t="e">
        <f>VLOOKUP(A633,'Goalkeeper Saves'!$D$2:$N$15,11,0)</f>
        <v>#N/A</v>
      </c>
      <c r="P633" s="5">
        <f>IF(B633="DEF",IFERROR(VLOOKUP(A633,'Defensive Contribution - DEF'!A631:H1129,8,FALSE),'Defensive Contribution - DEF'!K$2),0)</f>
        <v>0</v>
      </c>
      <c r="Q633" s="5">
        <f>IF(B633="MID",IFERROR(VLOOKUP(A633,'Defensive Contribution - MID'!A$2:I$500,9,FALSE),'Defensive Contribution - MID'!L$2),0)</f>
        <v>0</v>
      </c>
      <c r="R633" s="22">
        <f t="shared" si="184"/>
        <v>3.4553439153439154</v>
      </c>
      <c r="S633" s="5">
        <f t="shared" si="172"/>
        <v>6.0237599576719578E-2</v>
      </c>
      <c r="T633" s="20">
        <f t="shared" si="173"/>
        <v>3.5758191144973543</v>
      </c>
      <c r="U633" s="3">
        <f>VLOOKUP($C633,'Team Fixtures'!$A$2:$Q$21,2,FALSE)</f>
        <v>6.3492063492063489E-2</v>
      </c>
      <c r="V633" s="3">
        <f>VLOOKUP($C633,'Team Fixtures'!$A$2:$Q$21,4,FALSE)</f>
        <v>0.82101806239737274</v>
      </c>
      <c r="W633" s="3">
        <f>VLOOKUP($C633,'Team Fixtures'!$A$2:$Q$21,5,FALSE)</f>
        <v>-0.75752599890530925</v>
      </c>
      <c r="X633" s="3" t="str">
        <f>VLOOKUP($C633,'Team Fixtures'!$A$2:$Q$21,6,FALSE)</f>
        <v>H</v>
      </c>
      <c r="Y633" s="25">
        <f t="shared" si="174"/>
        <v>1.0211539041165429</v>
      </c>
      <c r="Z633" s="3">
        <f>VLOOKUP($C633,'Team Fixtures'!$A$2:$Q$21,2,FALSE)</f>
        <v>6.3492063492063489E-2</v>
      </c>
      <c r="AA633" s="3">
        <f>VLOOKUP($C633,'Team Fixtures'!$A$2:$Q$21,8,FALSE)</f>
        <v>0.10582010582010581</v>
      </c>
      <c r="AB633" s="3">
        <f>VLOOKUP($C633,'Team Fixtures'!$A$2:$Q$21,9,FALSE)</f>
        <v>-4.2328042328042326E-2</v>
      </c>
      <c r="AC633" s="3" t="str">
        <f>VLOOKUP($C633,'Team Fixtures'!$A$2:$Q$21,10,FALSE)</f>
        <v>A</v>
      </c>
      <c r="AD633" s="22">
        <f t="shared" si="185"/>
        <v>2.9873776420968818</v>
      </c>
      <c r="AE633" s="5">
        <f t="shared" si="175"/>
        <v>4.9230096897402861E-2</v>
      </c>
      <c r="AF633" s="20">
        <f t="shared" si="176"/>
        <v>3.0858378358916876</v>
      </c>
      <c r="AG633" s="3">
        <f>VLOOKUP($C633,'Team Fixtures'!$A$2:$Q$21,2,FALSE)</f>
        <v>6.3492063492063489E-2</v>
      </c>
      <c r="AH633" s="3">
        <f>VLOOKUP($C633,'Team Fixtures'!$A$2:$Q$21,12,FALSE)</f>
        <v>0.36350418029807341</v>
      </c>
      <c r="AI633" s="3">
        <f>VLOOKUP($C633,'Team Fixtures'!$A$2:$Q$21,13,FALSE)</f>
        <v>-0.30001211680600992</v>
      </c>
      <c r="AJ633" s="3" t="str">
        <f>VLOOKUP($C633,'Team Fixtures'!$A$2:$Q$21,14,FALSE)</f>
        <v>A</v>
      </c>
      <c r="AK633" s="22">
        <f t="shared" si="186"/>
        <v>2.9834306156166548</v>
      </c>
      <c r="AL633" s="5">
        <f t="shared" si="177"/>
        <v>4.9137254940534961E-2</v>
      </c>
      <c r="AM633" s="20">
        <f t="shared" si="178"/>
        <v>3.0817051254977246</v>
      </c>
      <c r="AN633" s="3">
        <f>VLOOKUP($C633,'Team Fixtures'!$A$2:$Q$21,2,FALSE)</f>
        <v>6.3492063492063489E-2</v>
      </c>
      <c r="AO633" s="3">
        <f>VLOOKUP($C633,'Team Fixtures'!$A$2:$Q$21,16,FALSE)</f>
        <v>0.10582010582010581</v>
      </c>
      <c r="AP633" s="3">
        <f>VLOOKUP($C633,'Team Fixtures'!$A$2:$Q$21,17,FALSE)</f>
        <v>-4.2328042328042326E-2</v>
      </c>
      <c r="AQ633" s="3" t="str">
        <f>VLOOKUP($C633,'Team Fixtures'!$A$2:$V$21,18,FALSE)</f>
        <v>H</v>
      </c>
      <c r="AR633" s="22">
        <f t="shared" si="187"/>
        <v>3.4662988231275405</v>
      </c>
      <c r="AS633" s="5">
        <f t="shared" si="179"/>
        <v>6.0495280917606004E-2</v>
      </c>
      <c r="AT633" s="20">
        <f t="shared" si="180"/>
        <v>3.5872893849627525</v>
      </c>
      <c r="AU633" s="3">
        <f>VLOOKUP($C633,'Team Fixtures'!$A$2:$Q$21,2,FALSE)</f>
        <v>6.3492063492063489E-2</v>
      </c>
      <c r="AV633" s="3">
        <f>VLOOKUP($C633,'Team Fixtures'!$A$2:$V$21,20,FALSE)</f>
        <v>8.6580086580086577E-2</v>
      </c>
      <c r="AW633" s="3">
        <f>VLOOKUP($C633,'Team Fixtures'!$A$2:$V$21,21,FALSE)</f>
        <v>-2.3088023088023088E-2</v>
      </c>
      <c r="AX633" s="3" t="str">
        <f>VLOOKUP($C633,'Team Fixtures'!$A$2:$V$21,22,FALSE)</f>
        <v>A</v>
      </c>
      <c r="AY633" s="22">
        <f t="shared" si="188"/>
        <v>2.9876723474083153</v>
      </c>
      <c r="AZ633" s="5">
        <f t="shared" si="189"/>
        <v>4.9237028955738393E-2</v>
      </c>
      <c r="BA633" s="20">
        <f t="shared" si="181"/>
        <v>3.0861464053197922</v>
      </c>
      <c r="BB633" s="15">
        <f t="shared" si="182"/>
        <v>11.563442586711128</v>
      </c>
    </row>
    <row r="634" spans="1:54" x14ac:dyDescent="0.25">
      <c r="A634" t="str">
        <f>'Players Full'!CU634</f>
        <v>Niclas Fullkrug</v>
      </c>
      <c r="B634" t="str">
        <f>VLOOKUP(_xlfn.CONCAT('Players Full'!AK634,'Players Full'!BV634),'Players Summarised'!$A$1:$T$1000,20,0)</f>
        <v>FWD</v>
      </c>
      <c r="C634" t="str">
        <f>VLOOKUP('Players Full'!CF634,Teams!$A$1:$G$21,6,0)</f>
        <v>West Ham</v>
      </c>
      <c r="D634">
        <f>'Players Full'!BD634/10</f>
        <v>6</v>
      </c>
      <c r="E634" s="10">
        <f>IFERROR(VLOOKUP($A634,'Starting Lineups'!$A$2:$C$510,3,FALSE),0)</f>
        <v>1</v>
      </c>
      <c r="F634" s="5">
        <f>VLOOKUP(A634,'Score &amp; Assist'!$A$1:$G$2000,6,0)</f>
        <v>0.26455026455026454</v>
      </c>
      <c r="G634" s="5">
        <f t="shared" si="171"/>
        <v>0.01</v>
      </c>
      <c r="H634" s="5">
        <f t="shared" si="183"/>
        <v>0</v>
      </c>
      <c r="I634" s="5">
        <f>VLOOKUP(A634,'Score &amp; Assist'!$A$1:$G$2000,7,0)</f>
        <v>0.11904761904761904</v>
      </c>
      <c r="J634" s="5">
        <f>VLOOKUP(A634,'Yellow Card'!$C$1:$E$987,3,0)</f>
        <v>0.13605442176870747</v>
      </c>
      <c r="K634" s="5">
        <f>VLOOKUP(C634,'Team Clean Sheet'!$C$2:$F$21,4,0)</f>
        <v>0.15730337078651685</v>
      </c>
      <c r="L634" s="5">
        <f>VLOOKUP(C634,'Team Total Goals'!$D$2:$N$21,10,0)</f>
        <v>0.5585106382978724</v>
      </c>
      <c r="M634" s="5">
        <f>VLOOKUP(C634,'Team Total Goals'!$D$2:$N$21,11,0)</f>
        <v>0.13580246913580246</v>
      </c>
      <c r="N634" s="5" t="e">
        <f>VLOOKUP(A634,'Goalkeeper Saves'!$D$2:$N$15,10,0)</f>
        <v>#N/A</v>
      </c>
      <c r="O634" s="5" t="e">
        <f>VLOOKUP(A634,'Goalkeeper Saves'!$D$2:$N$15,11,0)</f>
        <v>#N/A</v>
      </c>
      <c r="P634" s="5">
        <f>IF(B634="DEF",IFERROR(VLOOKUP(A634,'Defensive Contribution - DEF'!A632:H1130,8,FALSE),'Defensive Contribution - DEF'!K$2),0)</f>
        <v>0</v>
      </c>
      <c r="Q634" s="5">
        <f>IF(B634="MID",IFERROR(VLOOKUP(A634,'Defensive Contribution - MID'!A$2:I$500,9,FALSE),'Defensive Contribution - MID'!L$2),0)</f>
        <v>0</v>
      </c>
      <c r="R634" s="22">
        <f t="shared" si="184"/>
        <v>3.3192894935752078</v>
      </c>
      <c r="S634" s="5">
        <f t="shared" si="172"/>
        <v>5.7037327467876042E-2</v>
      </c>
      <c r="T634" s="20">
        <f t="shared" si="173"/>
        <v>3.4333641485109601</v>
      </c>
      <c r="U634" s="3">
        <f>VLOOKUP($C634,'Team Fixtures'!$A$2:$Q$21,2,FALSE)</f>
        <v>6.3492063492063489E-2</v>
      </c>
      <c r="V634" s="3">
        <f>VLOOKUP($C634,'Team Fixtures'!$A$2:$Q$21,4,FALSE)</f>
        <v>0.82101806239737274</v>
      </c>
      <c r="W634" s="3">
        <f>VLOOKUP($C634,'Team Fixtures'!$A$2:$Q$21,5,FALSE)</f>
        <v>-0.75752599890530925</v>
      </c>
      <c r="X634" s="3" t="str">
        <f>VLOOKUP($C634,'Team Fixtures'!$A$2:$Q$21,6,FALSE)</f>
        <v>H</v>
      </c>
      <c r="Y634" s="25">
        <f t="shared" si="174"/>
        <v>0.98094589375193464</v>
      </c>
      <c r="Z634" s="3">
        <f>VLOOKUP($C634,'Team Fixtures'!$A$2:$Q$21,2,FALSE)</f>
        <v>6.3492063492063489E-2</v>
      </c>
      <c r="AA634" s="3">
        <f>VLOOKUP($C634,'Team Fixtures'!$A$2:$Q$21,8,FALSE)</f>
        <v>0.10582010582010581</v>
      </c>
      <c r="AB634" s="3">
        <f>VLOOKUP($C634,'Team Fixtures'!$A$2:$Q$21,9,FALSE)</f>
        <v>-4.2328042328042326E-2</v>
      </c>
      <c r="AC634" s="3" t="str">
        <f>VLOOKUP($C634,'Team Fixtures'!$A$2:$Q$21,10,FALSE)</f>
        <v>A</v>
      </c>
      <c r="AD634" s="22">
        <f t="shared" si="185"/>
        <v>2.8697494268864134</v>
      </c>
      <c r="AE634" s="5">
        <f t="shared" si="175"/>
        <v>4.6463246019222221E-2</v>
      </c>
      <c r="AF634" s="20">
        <f t="shared" si="176"/>
        <v>2.9626759189248579</v>
      </c>
      <c r="AG634" s="3">
        <f>VLOOKUP($C634,'Team Fixtures'!$A$2:$Q$21,2,FALSE)</f>
        <v>6.3492063492063489E-2</v>
      </c>
      <c r="AH634" s="3">
        <f>VLOOKUP($C634,'Team Fixtures'!$A$2:$Q$21,12,FALSE)</f>
        <v>0.36350418029807341</v>
      </c>
      <c r="AI634" s="3">
        <f>VLOOKUP($C634,'Team Fixtures'!$A$2:$Q$21,13,FALSE)</f>
        <v>-0.30001211680600992</v>
      </c>
      <c r="AJ634" s="3" t="str">
        <f>VLOOKUP($C634,'Team Fixtures'!$A$2:$Q$21,14,FALSE)</f>
        <v>A</v>
      </c>
      <c r="AK634" s="22">
        <f t="shared" si="186"/>
        <v>2.8659578148652476</v>
      </c>
      <c r="AL634" s="5">
        <f t="shared" si="177"/>
        <v>4.6374059721260352E-2</v>
      </c>
      <c r="AM634" s="20">
        <f t="shared" si="178"/>
        <v>2.9587059343077682</v>
      </c>
      <c r="AN634" s="3">
        <f>VLOOKUP($C634,'Team Fixtures'!$A$2:$Q$21,2,FALSE)</f>
        <v>6.3492063492063489E-2</v>
      </c>
      <c r="AO634" s="3">
        <f>VLOOKUP($C634,'Team Fixtures'!$A$2:$Q$21,16,FALSE)</f>
        <v>0.10582010582010581</v>
      </c>
      <c r="AP634" s="3">
        <f>VLOOKUP($C634,'Team Fixtures'!$A$2:$Q$21,17,FALSE)</f>
        <v>-4.2328042328042326E-2</v>
      </c>
      <c r="AQ634" s="3" t="str">
        <f>VLOOKUP($C634,'Team Fixtures'!$A$2:$V$21,18,FALSE)</f>
        <v>H</v>
      </c>
      <c r="AR634" s="22">
        <f t="shared" si="187"/>
        <v>3.3298130510560706</v>
      </c>
      <c r="AS634" s="5">
        <f t="shared" si="179"/>
        <v>5.7284862586940891E-2</v>
      </c>
      <c r="AT634" s="20">
        <f t="shared" si="180"/>
        <v>3.4443827762299524</v>
      </c>
      <c r="AU634" s="3">
        <f>VLOOKUP($C634,'Team Fixtures'!$A$2:$Q$21,2,FALSE)</f>
        <v>6.3492063492063489E-2</v>
      </c>
      <c r="AV634" s="3">
        <f>VLOOKUP($C634,'Team Fixtures'!$A$2:$V$21,20,FALSE)</f>
        <v>8.6580086580086577E-2</v>
      </c>
      <c r="AW634" s="3">
        <f>VLOOKUP($C634,'Team Fixtures'!$A$2:$V$21,21,FALSE)</f>
        <v>-2.3088023088023088E-2</v>
      </c>
      <c r="AX634" s="3" t="str">
        <f>VLOOKUP($C634,'Team Fixtures'!$A$2:$V$21,22,FALSE)</f>
        <v>A</v>
      </c>
      <c r="AY634" s="22">
        <f t="shared" si="188"/>
        <v>2.8700325281544519</v>
      </c>
      <c r="AZ634" s="5">
        <f t="shared" si="189"/>
        <v>4.6469905127249023E-2</v>
      </c>
      <c r="BA634" s="20">
        <f t="shared" si="181"/>
        <v>2.9629723384089499</v>
      </c>
      <c r="BB634" s="15">
        <f t="shared" si="182"/>
        <v>11.102332295902581</v>
      </c>
    </row>
    <row r="635" spans="1:54" x14ac:dyDescent="0.25">
      <c r="A635" t="str">
        <f>'Players Full'!CU635</f>
        <v>Callum Marshall</v>
      </c>
      <c r="B635" t="str">
        <f>VLOOKUP(_xlfn.CONCAT('Players Full'!AK635,'Players Full'!BV635),'Players Summarised'!$A$1:$T$1000,20,0)</f>
        <v>FWD</v>
      </c>
      <c r="C635" t="str">
        <f>VLOOKUP('Players Full'!CF635,Teams!$A$1:$G$21,6,0)</f>
        <v>West Ham</v>
      </c>
      <c r="D635">
        <f>'Players Full'!BD635/10</f>
        <v>4.5</v>
      </c>
      <c r="E635" s="10">
        <f>IFERROR(VLOOKUP($A635,'Starting Lineups'!$A$2:$C$510,3,FALSE),0)</f>
        <v>0</v>
      </c>
      <c r="F635" s="5">
        <f>VLOOKUP(A635,'Score &amp; Assist'!$A$1:$G$2000,6,0)</f>
        <v>0.21164021164021163</v>
      </c>
      <c r="G635" s="5">
        <f t="shared" si="171"/>
        <v>0.01</v>
      </c>
      <c r="H635" s="5">
        <f t="shared" si="183"/>
        <v>0</v>
      </c>
      <c r="I635" s="5">
        <f>VLOOKUP(A635,'Score &amp; Assist'!$A$1:$G$2000,7,0)</f>
        <v>6.3492063492063489E-2</v>
      </c>
      <c r="J635" s="5">
        <f>VLOOKUP(A635,'Yellow Card'!$C$1:$E$987,3,0)</f>
        <v>0.25396825396825395</v>
      </c>
      <c r="K635" s="5">
        <f>VLOOKUP(C635,'Team Clean Sheet'!$C$2:$F$21,4,0)</f>
        <v>0.15730337078651685</v>
      </c>
      <c r="L635" s="5">
        <f>VLOOKUP(C635,'Team Total Goals'!$D$2:$N$21,10,0)</f>
        <v>0.5585106382978724</v>
      </c>
      <c r="M635" s="5">
        <f>VLOOKUP(C635,'Team Total Goals'!$D$2:$N$21,11,0)</f>
        <v>0.13580246913580246</v>
      </c>
      <c r="N635" s="5" t="e">
        <f>VLOOKUP(A635,'Goalkeeper Saves'!$D$2:$N$15,10,0)</f>
        <v>#N/A</v>
      </c>
      <c r="O635" s="5" t="e">
        <f>VLOOKUP(A635,'Goalkeeper Saves'!$D$2:$N$15,11,0)</f>
        <v>#N/A</v>
      </c>
      <c r="P635" s="5">
        <f>IF(B635="DEF",IFERROR(VLOOKUP(A635,'Defensive Contribution - DEF'!A633:H1131,8,FALSE),'Defensive Contribution - DEF'!K$2),0)</f>
        <v>0</v>
      </c>
      <c r="Q635" s="5">
        <f>IF(B635="MID",IFERROR(VLOOKUP(A635,'Defensive Contribution - MID'!A$2:I$500,9,FALSE),'Defensive Contribution - MID'!L$2),0)</f>
        <v>0</v>
      </c>
      <c r="R635" s="22">
        <f t="shared" si="184"/>
        <v>0</v>
      </c>
      <c r="S635" s="5">
        <f t="shared" si="172"/>
        <v>0</v>
      </c>
      <c r="T635" s="20">
        <f t="shared" si="173"/>
        <v>0</v>
      </c>
      <c r="U635" s="3">
        <f>VLOOKUP($C635,'Team Fixtures'!$A$2:$Q$21,2,FALSE)</f>
        <v>6.3492063492063489E-2</v>
      </c>
      <c r="V635" s="3">
        <f>VLOOKUP($C635,'Team Fixtures'!$A$2:$Q$21,4,FALSE)</f>
        <v>0.82101806239737274</v>
      </c>
      <c r="W635" s="3">
        <f>VLOOKUP($C635,'Team Fixtures'!$A$2:$Q$21,5,FALSE)</f>
        <v>-0.75752599890530925</v>
      </c>
      <c r="X635" s="3" t="str">
        <f>VLOOKUP($C635,'Team Fixtures'!$A$2:$Q$21,6,FALSE)</f>
        <v>H</v>
      </c>
      <c r="Y635" s="25">
        <f t="shared" si="174"/>
        <v>0</v>
      </c>
      <c r="Z635" s="3">
        <f>VLOOKUP($C635,'Team Fixtures'!$A$2:$Q$21,2,FALSE)</f>
        <v>6.3492063492063489E-2</v>
      </c>
      <c r="AA635" s="3">
        <f>VLOOKUP($C635,'Team Fixtures'!$A$2:$Q$21,8,FALSE)</f>
        <v>0.10582010582010581</v>
      </c>
      <c r="AB635" s="3">
        <f>VLOOKUP($C635,'Team Fixtures'!$A$2:$Q$21,9,FALSE)</f>
        <v>-4.2328042328042326E-2</v>
      </c>
      <c r="AC635" s="3" t="str">
        <f>VLOOKUP($C635,'Team Fixtures'!$A$2:$Q$21,10,FALSE)</f>
        <v>A</v>
      </c>
      <c r="AD635" s="22">
        <f t="shared" si="185"/>
        <v>0</v>
      </c>
      <c r="AE635" s="5">
        <f t="shared" si="175"/>
        <v>0</v>
      </c>
      <c r="AF635" s="20">
        <f t="shared" si="176"/>
        <v>0</v>
      </c>
      <c r="AG635" s="3">
        <f>VLOOKUP($C635,'Team Fixtures'!$A$2:$Q$21,2,FALSE)</f>
        <v>6.3492063492063489E-2</v>
      </c>
      <c r="AH635" s="3">
        <f>VLOOKUP($C635,'Team Fixtures'!$A$2:$Q$21,12,FALSE)</f>
        <v>0.36350418029807341</v>
      </c>
      <c r="AI635" s="3">
        <f>VLOOKUP($C635,'Team Fixtures'!$A$2:$Q$21,13,FALSE)</f>
        <v>-0.30001211680600992</v>
      </c>
      <c r="AJ635" s="3" t="str">
        <f>VLOOKUP($C635,'Team Fixtures'!$A$2:$Q$21,14,FALSE)</f>
        <v>A</v>
      </c>
      <c r="AK635" s="22">
        <f t="shared" si="186"/>
        <v>0</v>
      </c>
      <c r="AL635" s="5">
        <f t="shared" si="177"/>
        <v>0</v>
      </c>
      <c r="AM635" s="20">
        <f t="shared" si="178"/>
        <v>0</v>
      </c>
      <c r="AN635" s="3">
        <f>VLOOKUP($C635,'Team Fixtures'!$A$2:$Q$21,2,FALSE)</f>
        <v>6.3492063492063489E-2</v>
      </c>
      <c r="AO635" s="3">
        <f>VLOOKUP($C635,'Team Fixtures'!$A$2:$Q$21,16,FALSE)</f>
        <v>0.10582010582010581</v>
      </c>
      <c r="AP635" s="3">
        <f>VLOOKUP($C635,'Team Fixtures'!$A$2:$Q$21,17,FALSE)</f>
        <v>-4.2328042328042326E-2</v>
      </c>
      <c r="AQ635" s="3" t="str">
        <f>VLOOKUP($C635,'Team Fixtures'!$A$2:$V$21,18,FALSE)</f>
        <v>H</v>
      </c>
      <c r="AR635" s="22">
        <f t="shared" si="187"/>
        <v>0</v>
      </c>
      <c r="AS635" s="5">
        <f t="shared" si="179"/>
        <v>0</v>
      </c>
      <c r="AT635" s="20">
        <f t="shared" si="180"/>
        <v>0</v>
      </c>
      <c r="AU635" s="3">
        <f>VLOOKUP($C635,'Team Fixtures'!$A$2:$Q$21,2,FALSE)</f>
        <v>6.3492063492063489E-2</v>
      </c>
      <c r="AV635" s="3">
        <f>VLOOKUP($C635,'Team Fixtures'!$A$2:$V$21,20,FALSE)</f>
        <v>8.6580086580086577E-2</v>
      </c>
      <c r="AW635" s="3">
        <f>VLOOKUP($C635,'Team Fixtures'!$A$2:$V$21,21,FALSE)</f>
        <v>-2.3088023088023088E-2</v>
      </c>
      <c r="AX635" s="3" t="str">
        <f>VLOOKUP($C635,'Team Fixtures'!$A$2:$V$21,22,FALSE)</f>
        <v>A</v>
      </c>
      <c r="AY635" s="22">
        <f t="shared" si="188"/>
        <v>0</v>
      </c>
      <c r="AZ635" s="5">
        <f t="shared" si="189"/>
        <v>0</v>
      </c>
      <c r="BA635" s="20">
        <f t="shared" si="181"/>
        <v>0</v>
      </c>
      <c r="BB635" s="15">
        <f t="shared" si="182"/>
        <v>0</v>
      </c>
    </row>
    <row r="636" spans="1:54" x14ac:dyDescent="0.25">
      <c r="A636" t="str">
        <f>'Players Full'!CU636</f>
        <v>Kyle Walker-Peters</v>
      </c>
      <c r="B636" t="str">
        <f>VLOOKUP(_xlfn.CONCAT('Players Full'!AK636,'Players Full'!BV636),'Players Summarised'!$A$1:$T$1000,20,0)</f>
        <v>DEF</v>
      </c>
      <c r="C636" t="str">
        <f>VLOOKUP('Players Full'!CF636,Teams!$A$1:$G$21,6,0)</f>
        <v>West Ham</v>
      </c>
      <c r="D636">
        <f>'Players Full'!BD636/10</f>
        <v>4.5</v>
      </c>
      <c r="E636" s="10">
        <f>IFERROR(VLOOKUP($A636,'Starting Lineups'!$A$2:$C$510,3,FALSE),0)</f>
        <v>0</v>
      </c>
      <c r="F636" s="5">
        <f>VLOOKUP(A636,'Score &amp; Assist'!$A$1:$G$2000,6,0)</f>
        <v>5.6022408963585429E-2</v>
      </c>
      <c r="G636" s="5">
        <f t="shared" si="171"/>
        <v>0.01</v>
      </c>
      <c r="H636" s="5">
        <f t="shared" si="183"/>
        <v>0</v>
      </c>
      <c r="I636" s="5">
        <f>VLOOKUP(A636,'Score &amp; Assist'!$A$1:$G$2000,7,0)</f>
        <v>8.6580086580086577E-2</v>
      </c>
      <c r="J636" s="5">
        <f>VLOOKUP(A636,'Yellow Card'!$C$1:$E$987,3,0)</f>
        <v>0.21164021164021163</v>
      </c>
      <c r="K636" s="5">
        <f>VLOOKUP(C636,'Team Clean Sheet'!$C$2:$F$21,4,0)</f>
        <v>0.15730337078651685</v>
      </c>
      <c r="L636" s="5">
        <f>VLOOKUP(C636,'Team Total Goals'!$D$2:$N$21,10,0)</f>
        <v>0.5585106382978724</v>
      </c>
      <c r="M636" s="5">
        <f>VLOOKUP(C636,'Team Total Goals'!$D$2:$N$21,11,0)</f>
        <v>0.13580246913580246</v>
      </c>
      <c r="N636" s="5" t="e">
        <f>VLOOKUP(A636,'Goalkeeper Saves'!$D$2:$N$15,10,0)</f>
        <v>#N/A</v>
      </c>
      <c r="O636" s="5" t="e">
        <f>VLOOKUP(A636,'Goalkeeper Saves'!$D$2:$N$15,11,0)</f>
        <v>#N/A</v>
      </c>
      <c r="P636" s="5">
        <f>IF(B636="DEF",IFERROR(VLOOKUP(A636,'Defensive Contribution - DEF'!A634:H1132,8,FALSE),'Defensive Contribution - DEF'!K$2),0)</f>
        <v>0.29152339856241527</v>
      </c>
      <c r="Q636" s="5">
        <f>IF(B636="MID",IFERROR(VLOOKUP(A636,'Defensive Contribution - MID'!A$2:I$500,9,FALSE),'Defensive Contribution - MID'!L$2),0)</f>
        <v>0</v>
      </c>
      <c r="R636" s="22">
        <f t="shared" si="184"/>
        <v>0</v>
      </c>
      <c r="S636" s="5">
        <f t="shared" si="172"/>
        <v>0</v>
      </c>
      <c r="T636" s="20">
        <f t="shared" si="173"/>
        <v>0</v>
      </c>
      <c r="U636" s="3">
        <f>VLOOKUP($C636,'Team Fixtures'!$A$2:$Q$21,2,FALSE)</f>
        <v>6.3492063492063489E-2</v>
      </c>
      <c r="V636" s="3">
        <f>VLOOKUP($C636,'Team Fixtures'!$A$2:$Q$21,4,FALSE)</f>
        <v>0.82101806239737274</v>
      </c>
      <c r="W636" s="3">
        <f>VLOOKUP($C636,'Team Fixtures'!$A$2:$Q$21,5,FALSE)</f>
        <v>-0.75752599890530925</v>
      </c>
      <c r="X636" s="3" t="str">
        <f>VLOOKUP($C636,'Team Fixtures'!$A$2:$Q$21,6,FALSE)</f>
        <v>H</v>
      </c>
      <c r="Y636" s="25">
        <f t="shared" si="174"/>
        <v>0</v>
      </c>
      <c r="Z636" s="3">
        <f>VLOOKUP($C636,'Team Fixtures'!$A$2:$Q$21,2,FALSE)</f>
        <v>6.3492063492063489E-2</v>
      </c>
      <c r="AA636" s="3">
        <f>VLOOKUP($C636,'Team Fixtures'!$A$2:$Q$21,8,FALSE)</f>
        <v>0.10582010582010581</v>
      </c>
      <c r="AB636" s="3">
        <f>VLOOKUP($C636,'Team Fixtures'!$A$2:$Q$21,9,FALSE)</f>
        <v>-4.2328042328042326E-2</v>
      </c>
      <c r="AC636" s="3" t="str">
        <f>VLOOKUP($C636,'Team Fixtures'!$A$2:$Q$21,10,FALSE)</f>
        <v>A</v>
      </c>
      <c r="AD636" s="22">
        <f t="shared" si="185"/>
        <v>0</v>
      </c>
      <c r="AE636" s="5">
        <f t="shared" si="175"/>
        <v>0</v>
      </c>
      <c r="AF636" s="20">
        <f t="shared" si="176"/>
        <v>0</v>
      </c>
      <c r="AG636" s="3">
        <f>VLOOKUP($C636,'Team Fixtures'!$A$2:$Q$21,2,FALSE)</f>
        <v>6.3492063492063489E-2</v>
      </c>
      <c r="AH636" s="3">
        <f>VLOOKUP($C636,'Team Fixtures'!$A$2:$Q$21,12,FALSE)</f>
        <v>0.36350418029807341</v>
      </c>
      <c r="AI636" s="3">
        <f>VLOOKUP($C636,'Team Fixtures'!$A$2:$Q$21,13,FALSE)</f>
        <v>-0.30001211680600992</v>
      </c>
      <c r="AJ636" s="3" t="str">
        <f>VLOOKUP($C636,'Team Fixtures'!$A$2:$Q$21,14,FALSE)</f>
        <v>A</v>
      </c>
      <c r="AK636" s="22">
        <f t="shared" si="186"/>
        <v>0</v>
      </c>
      <c r="AL636" s="5">
        <f t="shared" si="177"/>
        <v>0</v>
      </c>
      <c r="AM636" s="20">
        <f t="shared" si="178"/>
        <v>0</v>
      </c>
      <c r="AN636" s="3">
        <f>VLOOKUP($C636,'Team Fixtures'!$A$2:$Q$21,2,FALSE)</f>
        <v>6.3492063492063489E-2</v>
      </c>
      <c r="AO636" s="3">
        <f>VLOOKUP($C636,'Team Fixtures'!$A$2:$Q$21,16,FALSE)</f>
        <v>0.10582010582010581</v>
      </c>
      <c r="AP636" s="3">
        <f>VLOOKUP($C636,'Team Fixtures'!$A$2:$Q$21,17,FALSE)</f>
        <v>-4.2328042328042326E-2</v>
      </c>
      <c r="AQ636" s="3" t="str">
        <f>VLOOKUP($C636,'Team Fixtures'!$A$2:$V$21,18,FALSE)</f>
        <v>H</v>
      </c>
      <c r="AR636" s="22">
        <f t="shared" si="187"/>
        <v>0</v>
      </c>
      <c r="AS636" s="5">
        <f t="shared" si="179"/>
        <v>0</v>
      </c>
      <c r="AT636" s="20">
        <f t="shared" si="180"/>
        <v>0</v>
      </c>
      <c r="AU636" s="3">
        <f>VLOOKUP($C636,'Team Fixtures'!$A$2:$Q$21,2,FALSE)</f>
        <v>6.3492063492063489E-2</v>
      </c>
      <c r="AV636" s="3">
        <f>VLOOKUP($C636,'Team Fixtures'!$A$2:$V$21,20,FALSE)</f>
        <v>8.6580086580086577E-2</v>
      </c>
      <c r="AW636" s="3">
        <f>VLOOKUP($C636,'Team Fixtures'!$A$2:$V$21,21,FALSE)</f>
        <v>-2.3088023088023088E-2</v>
      </c>
      <c r="AX636" s="3" t="str">
        <f>VLOOKUP($C636,'Team Fixtures'!$A$2:$V$21,22,FALSE)</f>
        <v>A</v>
      </c>
      <c r="AY636" s="22">
        <f t="shared" si="188"/>
        <v>0</v>
      </c>
      <c r="AZ636" s="5">
        <f t="shared" si="189"/>
        <v>0</v>
      </c>
      <c r="BA636" s="20">
        <f t="shared" si="181"/>
        <v>0</v>
      </c>
      <c r="BB636" s="15">
        <f t="shared" si="182"/>
        <v>0</v>
      </c>
    </row>
    <row r="637" spans="1:54" x14ac:dyDescent="0.25">
      <c r="A637" t="str">
        <f>'Players Full'!CU637</f>
        <v>Sam Johnstone</v>
      </c>
      <c r="B637" t="str">
        <f>VLOOKUP(_xlfn.CONCAT('Players Full'!AK637,'Players Full'!BV637),'Players Summarised'!$A$1:$T$1000,20,0)</f>
        <v>GK</v>
      </c>
      <c r="C637" t="str">
        <f>VLOOKUP('Players Full'!CF637,Teams!$A$1:$G$21,6,0)</f>
        <v>Wolves</v>
      </c>
      <c r="D637">
        <f>'Players Full'!BD637/10</f>
        <v>4.5</v>
      </c>
      <c r="E637" s="10">
        <f>IFERROR(VLOOKUP($A637,'Starting Lineups'!$A$2:$C$510,3,FALSE),0)</f>
        <v>0</v>
      </c>
      <c r="F637" s="5" t="e">
        <f>VLOOKUP(A637,'Score &amp; Assist'!$A$1:$G$2000,6,0)</f>
        <v>#N/A</v>
      </c>
      <c r="G637" s="5" t="e">
        <f t="shared" si="171"/>
        <v>#N/A</v>
      </c>
      <c r="H637" s="5" t="e">
        <f t="shared" si="183"/>
        <v>#N/A</v>
      </c>
      <c r="I637" s="5" t="e">
        <f>VLOOKUP(A637,'Score &amp; Assist'!$A$1:$G$2000,7,0)</f>
        <v>#N/A</v>
      </c>
      <c r="J637" s="5">
        <f>VLOOKUP(A637,'Yellow Card'!$C$1:$E$987,3,0)</f>
        <v>0.21164021164021163</v>
      </c>
      <c r="K637" s="5" t="e">
        <f>VLOOKUP(C637,'Team Clean Sheet'!$C$2:$F$21,4,0)</f>
        <v>#N/A</v>
      </c>
      <c r="L637" s="5" t="e">
        <f>VLOOKUP(C637,'Team Total Goals'!$D$2:$N$21,10,0)</f>
        <v>#N/A</v>
      </c>
      <c r="M637" s="5" t="e">
        <f>VLOOKUP(C637,'Team Total Goals'!$D$2:$N$21,11,0)</f>
        <v>#N/A</v>
      </c>
      <c r="N637" s="5" t="e">
        <f>VLOOKUP(A637,'Goalkeeper Saves'!$D$2:$N$15,10,0)</f>
        <v>#N/A</v>
      </c>
      <c r="O637" s="5" t="e">
        <f>VLOOKUP(A637,'Goalkeeper Saves'!$D$2:$N$15,11,0)</f>
        <v>#N/A</v>
      </c>
      <c r="P637" s="5">
        <f>IF(B637="DEF",IFERROR(VLOOKUP(A637,'Defensive Contribution - DEF'!A635:H1133,8,FALSE),'Defensive Contribution - DEF'!K$2),0)</f>
        <v>0</v>
      </c>
      <c r="Q637" s="5">
        <f>IF(B637="MID",IFERROR(VLOOKUP(A637,'Defensive Contribution - MID'!A$2:I$500,9,FALSE),'Defensive Contribution - MID'!L$2),0)</f>
        <v>0</v>
      </c>
      <c r="R637" s="22">
        <f t="shared" si="184"/>
        <v>0</v>
      </c>
      <c r="S637" s="5">
        <f t="shared" si="172"/>
        <v>0</v>
      </c>
      <c r="T637" s="20">
        <f t="shared" si="173"/>
        <v>0</v>
      </c>
      <c r="U637" s="3">
        <f>VLOOKUP($C637,'Team Fixtures'!$A$2:$Q$21,2,FALSE)</f>
        <v>4.5351473922902487E-2</v>
      </c>
      <c r="V637" s="3">
        <f>VLOOKUP($C637,'Team Fixtures'!$A$2:$Q$21,4,FALSE)</f>
        <v>9.5238095238095233E-2</v>
      </c>
      <c r="W637" s="3">
        <f>VLOOKUP($C637,'Team Fixtures'!$A$2:$Q$21,5,FALSE)</f>
        <v>-4.9886621315192746E-2</v>
      </c>
      <c r="X637" s="3" t="str">
        <f>VLOOKUP($C637,'Team Fixtures'!$A$2:$Q$21,6,FALSE)</f>
        <v>A</v>
      </c>
      <c r="Y637" s="25">
        <f t="shared" si="174"/>
        <v>0</v>
      </c>
      <c r="Z637" s="3">
        <f>VLOOKUP($C637,'Team Fixtures'!$A$2:$Q$21,2,FALSE)</f>
        <v>4.5351473922902487E-2</v>
      </c>
      <c r="AA637" s="3">
        <f>VLOOKUP($C637,'Team Fixtures'!$A$2:$Q$21,8,FALSE)</f>
        <v>8.6580086580086577E-2</v>
      </c>
      <c r="AB637" s="3">
        <f>VLOOKUP($C637,'Team Fixtures'!$A$2:$Q$21,9,FALSE)</f>
        <v>-4.122861265718409E-2</v>
      </c>
      <c r="AC637" s="3" t="str">
        <f>VLOOKUP($C637,'Team Fixtures'!$A$2:$Q$21,10,FALSE)</f>
        <v>H</v>
      </c>
      <c r="AD637" s="22">
        <f t="shared" si="185"/>
        <v>0</v>
      </c>
      <c r="AE637" s="5">
        <f t="shared" si="175"/>
        <v>0</v>
      </c>
      <c r="AF637" s="20">
        <f t="shared" si="176"/>
        <v>0</v>
      </c>
      <c r="AG637" s="3">
        <f>VLOOKUP($C637,'Team Fixtures'!$A$2:$Q$21,2,FALSE)</f>
        <v>4.5351473922902487E-2</v>
      </c>
      <c r="AH637" s="3">
        <f>VLOOKUP($C637,'Team Fixtures'!$A$2:$Q$21,12,FALSE)</f>
        <v>0.50125313283208017</v>
      </c>
      <c r="AI637" s="3">
        <f>VLOOKUP($C637,'Team Fixtures'!$A$2:$Q$21,13,FALSE)</f>
        <v>-0.45590165890917767</v>
      </c>
      <c r="AJ637" s="3" t="str">
        <f>VLOOKUP($C637,'Team Fixtures'!$A$2:$Q$21,14,FALSE)</f>
        <v>H</v>
      </c>
      <c r="AK637" s="22">
        <f t="shared" si="186"/>
        <v>0</v>
      </c>
      <c r="AL637" s="5">
        <f t="shared" si="177"/>
        <v>0</v>
      </c>
      <c r="AM637" s="20">
        <f t="shared" si="178"/>
        <v>0</v>
      </c>
      <c r="AN637" s="3">
        <f>VLOOKUP($C637,'Team Fixtures'!$A$2:$Q$21,2,FALSE)</f>
        <v>4.5351473922902487E-2</v>
      </c>
      <c r="AO637" s="3">
        <f>VLOOKUP($C637,'Team Fixtures'!$A$2:$Q$21,16,FALSE)</f>
        <v>2.8011204481792715E-2</v>
      </c>
      <c r="AP637" s="3">
        <f>VLOOKUP($C637,'Team Fixtures'!$A$2:$Q$21,17,FALSE)</f>
        <v>1.7340269441109772E-2</v>
      </c>
      <c r="AQ637" s="3" t="str">
        <f>VLOOKUP($C637,'Team Fixtures'!$A$2:$V$21,18,FALSE)</f>
        <v>H</v>
      </c>
      <c r="AR637" s="22">
        <f t="shared" si="187"/>
        <v>0</v>
      </c>
      <c r="AS637" s="5">
        <f t="shared" si="179"/>
        <v>0</v>
      </c>
      <c r="AT637" s="20">
        <f t="shared" si="180"/>
        <v>0</v>
      </c>
      <c r="AU637" s="3">
        <f>VLOOKUP($C637,'Team Fixtures'!$A$2:$Q$21,2,FALSE)</f>
        <v>4.5351473922902487E-2</v>
      </c>
      <c r="AV637" s="3">
        <f>VLOOKUP($C637,'Team Fixtures'!$A$2:$V$21,20,FALSE)</f>
        <v>0.36350418029807341</v>
      </c>
      <c r="AW637" s="3">
        <f>VLOOKUP($C637,'Team Fixtures'!$A$2:$V$21,21,FALSE)</f>
        <v>-0.3181527063751709</v>
      </c>
      <c r="AX637" s="3" t="str">
        <f>VLOOKUP($C637,'Team Fixtures'!$A$2:$V$21,22,FALSE)</f>
        <v>A</v>
      </c>
      <c r="AY637" s="22">
        <f t="shared" si="188"/>
        <v>0</v>
      </c>
      <c r="AZ637" s="5">
        <f t="shared" si="189"/>
        <v>0</v>
      </c>
      <c r="BA637" s="20">
        <f t="shared" si="181"/>
        <v>0</v>
      </c>
      <c r="BB637" s="15">
        <f t="shared" si="182"/>
        <v>0</v>
      </c>
    </row>
    <row r="638" spans="1:54" x14ac:dyDescent="0.25">
      <c r="A638" t="str">
        <f>'Players Full'!CU638</f>
        <v>Jose Sa</v>
      </c>
      <c r="B638" t="str">
        <f>VLOOKUP(_xlfn.CONCAT('Players Full'!AK638,'Players Full'!BV638),'Players Summarised'!$A$1:$T$1000,20,0)</f>
        <v>GK</v>
      </c>
      <c r="C638" t="str">
        <f>VLOOKUP('Players Full'!CF638,Teams!$A$1:$G$21,6,0)</f>
        <v>Wolves</v>
      </c>
      <c r="D638">
        <f>'Players Full'!BD638/10</f>
        <v>4.5</v>
      </c>
      <c r="E638" s="10">
        <f>IFERROR(VLOOKUP($A638,'Starting Lineups'!$A$2:$C$510,3,FALSE),0)</f>
        <v>1</v>
      </c>
      <c r="F638" s="5" t="e">
        <f>VLOOKUP(A638,'Score &amp; Assist'!$A$1:$G$2000,6,0)</f>
        <v>#N/A</v>
      </c>
      <c r="G638" s="5" t="e">
        <f t="shared" si="171"/>
        <v>#N/A</v>
      </c>
      <c r="H638" s="5" t="e">
        <f t="shared" si="183"/>
        <v>#N/A</v>
      </c>
      <c r="I638" s="5" t="e">
        <f>VLOOKUP(A638,'Score &amp; Assist'!$A$1:$G$2000,7,0)</f>
        <v>#N/A</v>
      </c>
      <c r="J638" s="5">
        <f>VLOOKUP(A638,'Yellow Card'!$C$1:$E$987,3,0)</f>
        <v>0.25396825396825395</v>
      </c>
      <c r="K638" s="5" t="e">
        <f>VLOOKUP(C638,'Team Clean Sheet'!$C$2:$F$21,4,0)</f>
        <v>#N/A</v>
      </c>
      <c r="L638" s="5" t="e">
        <f>VLOOKUP(C638,'Team Total Goals'!$D$2:$N$21,10,0)</f>
        <v>#N/A</v>
      </c>
      <c r="M638" s="5" t="e">
        <f>VLOOKUP(C638,'Team Total Goals'!$D$2:$N$21,11,0)</f>
        <v>#N/A</v>
      </c>
      <c r="N638" s="5">
        <f>VLOOKUP(A638,'Goalkeeper Saves'!$D$2:$N$15,10,0)</f>
        <v>0.68027210884353739</v>
      </c>
      <c r="O638" s="5">
        <f>VLOOKUP(A638,'Goalkeeper Saves'!$D$2:$N$15,11,0)</f>
        <v>0.15873015873015872</v>
      </c>
      <c r="P638" s="5">
        <f>IF(B638="DEF",IFERROR(VLOOKUP(A638,'Defensive Contribution - DEF'!A636:H1134,8,FALSE),'Defensive Contribution - DEF'!K$2),0)</f>
        <v>0</v>
      </c>
      <c r="Q638" s="5">
        <f>IF(B638="MID",IFERROR(VLOOKUP(A638,'Defensive Contribution - MID'!A$2:I$500,9,FALSE),'Defensive Contribution - MID'!L$2),0)</f>
        <v>0</v>
      </c>
      <c r="R638" s="22">
        <f t="shared" si="184"/>
        <v>2.5850340136054419</v>
      </c>
      <c r="S638" s="5">
        <f t="shared" si="172"/>
        <v>3.9766170068027212E-2</v>
      </c>
      <c r="T638" s="20">
        <f t="shared" si="173"/>
        <v>2.6645663537414963</v>
      </c>
      <c r="U638" s="3">
        <f>VLOOKUP($C638,'Team Fixtures'!$A$2:$Q$21,2,FALSE)</f>
        <v>4.5351473922902487E-2</v>
      </c>
      <c r="V638" s="3">
        <f>VLOOKUP($C638,'Team Fixtures'!$A$2:$Q$21,4,FALSE)</f>
        <v>9.5238095238095233E-2</v>
      </c>
      <c r="W638" s="3">
        <f>VLOOKUP($C638,'Team Fixtures'!$A$2:$Q$21,5,FALSE)</f>
        <v>-4.9886621315192746E-2</v>
      </c>
      <c r="X638" s="3" t="str">
        <f>VLOOKUP($C638,'Team Fixtures'!$A$2:$Q$21,6,FALSE)</f>
        <v>A</v>
      </c>
      <c r="Y638" s="25">
        <f t="shared" si="174"/>
        <v>0.88366886912088882</v>
      </c>
      <c r="Z638" s="3">
        <f>VLOOKUP($C638,'Team Fixtures'!$A$2:$Q$21,2,FALSE)</f>
        <v>4.5351473922902487E-2</v>
      </c>
      <c r="AA638" s="3">
        <f>VLOOKUP($C638,'Team Fixtures'!$A$2:$Q$21,8,FALSE)</f>
        <v>8.6580086580086577E-2</v>
      </c>
      <c r="AB638" s="3">
        <f>VLOOKUP($C638,'Team Fixtures'!$A$2:$Q$21,9,FALSE)</f>
        <v>-4.122861265718409E-2</v>
      </c>
      <c r="AC638" s="3" t="str">
        <f>VLOOKUP($C638,'Team Fixtures'!$A$2:$Q$21,10,FALSE)</f>
        <v>H</v>
      </c>
      <c r="AD638" s="22">
        <f t="shared" si="185"/>
        <v>2.9995894754139334</v>
      </c>
      <c r="AE638" s="5">
        <f t="shared" si="175"/>
        <v>4.9517343640686537E-2</v>
      </c>
      <c r="AF638" s="20">
        <f t="shared" si="176"/>
        <v>3.0986241626953066</v>
      </c>
      <c r="AG638" s="3">
        <f>VLOOKUP($C638,'Team Fixtures'!$A$2:$Q$21,2,FALSE)</f>
        <v>4.5351473922902487E-2</v>
      </c>
      <c r="AH638" s="3">
        <f>VLOOKUP($C638,'Team Fixtures'!$A$2:$Q$21,12,FALSE)</f>
        <v>0.50125313283208017</v>
      </c>
      <c r="AI638" s="3">
        <f>VLOOKUP($C638,'Team Fixtures'!$A$2:$Q$21,13,FALSE)</f>
        <v>-0.45590165890917767</v>
      </c>
      <c r="AJ638" s="3" t="str">
        <f>VLOOKUP($C638,'Team Fixtures'!$A$2:$Q$21,14,FALSE)</f>
        <v>H</v>
      </c>
      <c r="AK638" s="22">
        <f t="shared" si="186"/>
        <v>2.994092970486387</v>
      </c>
      <c r="AL638" s="5">
        <f t="shared" si="177"/>
        <v>4.9388054851780799E-2</v>
      </c>
      <c r="AM638" s="20">
        <f t="shared" si="178"/>
        <v>3.0928690801899488</v>
      </c>
      <c r="AN638" s="3">
        <f>VLOOKUP($C638,'Team Fixtures'!$A$2:$Q$21,2,FALSE)</f>
        <v>4.5351473922902487E-2</v>
      </c>
      <c r="AO638" s="3">
        <f>VLOOKUP($C638,'Team Fixtures'!$A$2:$Q$21,16,FALSE)</f>
        <v>2.8011204481792715E-2</v>
      </c>
      <c r="AP638" s="3">
        <f>VLOOKUP($C638,'Team Fixtures'!$A$2:$Q$21,17,FALSE)</f>
        <v>1.7340269441109772E-2</v>
      </c>
      <c r="AQ638" s="3" t="str">
        <f>VLOOKUP($C638,'Team Fixtures'!$A$2:$V$21,18,FALSE)</f>
        <v>H</v>
      </c>
      <c r="AR638" s="22">
        <f t="shared" si="187"/>
        <v>3.0003658078810758</v>
      </c>
      <c r="AS638" s="5">
        <f t="shared" si="179"/>
        <v>4.9535604532978672E-2</v>
      </c>
      <c r="AT638" s="20">
        <f t="shared" si="180"/>
        <v>3.0994370169470331</v>
      </c>
      <c r="AU638" s="3">
        <f>VLOOKUP($C638,'Team Fixtures'!$A$2:$Q$21,2,FALSE)</f>
        <v>4.5351473922902487E-2</v>
      </c>
      <c r="AV638" s="3">
        <f>VLOOKUP($C638,'Team Fixtures'!$A$2:$V$21,20,FALSE)</f>
        <v>0.36350418029807341</v>
      </c>
      <c r="AW638" s="3">
        <f>VLOOKUP($C638,'Team Fixtures'!$A$2:$V$21,21,FALSE)</f>
        <v>-0.3181527063751709</v>
      </c>
      <c r="AX638" s="3" t="str">
        <f>VLOOKUP($C638,'Team Fixtures'!$A$2:$V$21,22,FALSE)</f>
        <v>A</v>
      </c>
      <c r="AY638" s="22">
        <f t="shared" si="188"/>
        <v>2.5814781377853153</v>
      </c>
      <c r="AZ638" s="5">
        <f t="shared" si="189"/>
        <v>3.9682528756986191E-2</v>
      </c>
      <c r="BA638" s="20">
        <f t="shared" si="181"/>
        <v>2.6608431952992877</v>
      </c>
      <c r="BB638" s="15">
        <f t="shared" si="182"/>
        <v>10.232432885606055</v>
      </c>
    </row>
    <row r="639" spans="1:54" x14ac:dyDescent="0.25">
      <c r="A639" t="str">
        <f>'Players Full'!CU639</f>
        <v>Daniel Bentley</v>
      </c>
      <c r="B639" t="str">
        <f>VLOOKUP(_xlfn.CONCAT('Players Full'!AK639,'Players Full'!BV639),'Players Summarised'!$A$1:$T$1000,20,0)</f>
        <v>GK</v>
      </c>
      <c r="C639" t="str">
        <f>VLOOKUP('Players Full'!CF639,Teams!$A$1:$G$21,6,0)</f>
        <v>Wolves</v>
      </c>
      <c r="D639">
        <f>'Players Full'!BD639/10</f>
        <v>4</v>
      </c>
      <c r="E639" s="10">
        <f>IFERROR(VLOOKUP($A639,'Starting Lineups'!$A$2:$C$510,3,FALSE),0)</f>
        <v>0</v>
      </c>
      <c r="F639" s="5" t="e">
        <f>VLOOKUP(A639,'Score &amp; Assist'!$A$1:$G$2000,6,0)</f>
        <v>#N/A</v>
      </c>
      <c r="G639" s="5" t="e">
        <f t="shared" si="171"/>
        <v>#N/A</v>
      </c>
      <c r="H639" s="5" t="e">
        <f t="shared" si="183"/>
        <v>#N/A</v>
      </c>
      <c r="I639" s="5" t="e">
        <f>VLOOKUP(A639,'Score &amp; Assist'!$A$1:$G$2000,7,0)</f>
        <v>#N/A</v>
      </c>
      <c r="J639" s="5">
        <f>VLOOKUP(A639,'Yellow Card'!$C$1:$E$987,3,0)</f>
        <v>0.25396825396825395</v>
      </c>
      <c r="K639" s="5" t="e">
        <f>VLOOKUP(C639,'Team Clean Sheet'!$C$2:$F$21,4,0)</f>
        <v>#N/A</v>
      </c>
      <c r="L639" s="5" t="e">
        <f>VLOOKUP(C639,'Team Total Goals'!$D$2:$N$21,10,0)</f>
        <v>#N/A</v>
      </c>
      <c r="M639" s="5" t="e">
        <f>VLOOKUP(C639,'Team Total Goals'!$D$2:$N$21,11,0)</f>
        <v>#N/A</v>
      </c>
      <c r="N639" s="5" t="e">
        <f>VLOOKUP(A639,'Goalkeeper Saves'!$D$2:$N$15,10,0)</f>
        <v>#N/A</v>
      </c>
      <c r="O639" s="5" t="e">
        <f>VLOOKUP(A639,'Goalkeeper Saves'!$D$2:$N$15,11,0)</f>
        <v>#N/A</v>
      </c>
      <c r="P639" s="5">
        <f>IF(B639="DEF",IFERROR(VLOOKUP(A639,'Defensive Contribution - DEF'!A637:H1135,8,FALSE),'Defensive Contribution - DEF'!K$2),0)</f>
        <v>0</v>
      </c>
      <c r="Q639" s="5">
        <f>IF(B639="MID",IFERROR(VLOOKUP(A639,'Defensive Contribution - MID'!A$2:I$500,9,FALSE),'Defensive Contribution - MID'!L$2),0)</f>
        <v>0</v>
      </c>
      <c r="R639" s="22">
        <f t="shared" si="184"/>
        <v>0</v>
      </c>
      <c r="S639" s="5">
        <f t="shared" si="172"/>
        <v>0</v>
      </c>
      <c r="T639" s="20">
        <f t="shared" si="173"/>
        <v>0</v>
      </c>
      <c r="U639" s="3">
        <f>VLOOKUP($C639,'Team Fixtures'!$A$2:$Q$21,2,FALSE)</f>
        <v>4.5351473922902487E-2</v>
      </c>
      <c r="V639" s="3">
        <f>VLOOKUP($C639,'Team Fixtures'!$A$2:$Q$21,4,FALSE)</f>
        <v>9.5238095238095233E-2</v>
      </c>
      <c r="W639" s="3">
        <f>VLOOKUP($C639,'Team Fixtures'!$A$2:$Q$21,5,FALSE)</f>
        <v>-4.9886621315192746E-2</v>
      </c>
      <c r="X639" s="3" t="str">
        <f>VLOOKUP($C639,'Team Fixtures'!$A$2:$Q$21,6,FALSE)</f>
        <v>A</v>
      </c>
      <c r="Y639" s="25">
        <f t="shared" si="174"/>
        <v>0</v>
      </c>
      <c r="Z639" s="3">
        <f>VLOOKUP($C639,'Team Fixtures'!$A$2:$Q$21,2,FALSE)</f>
        <v>4.5351473922902487E-2</v>
      </c>
      <c r="AA639" s="3">
        <f>VLOOKUP($C639,'Team Fixtures'!$A$2:$Q$21,8,FALSE)</f>
        <v>8.6580086580086577E-2</v>
      </c>
      <c r="AB639" s="3">
        <f>VLOOKUP($C639,'Team Fixtures'!$A$2:$Q$21,9,FALSE)</f>
        <v>-4.122861265718409E-2</v>
      </c>
      <c r="AC639" s="3" t="str">
        <f>VLOOKUP($C639,'Team Fixtures'!$A$2:$Q$21,10,FALSE)</f>
        <v>H</v>
      </c>
      <c r="AD639" s="22">
        <f t="shared" si="185"/>
        <v>0</v>
      </c>
      <c r="AE639" s="5">
        <f t="shared" si="175"/>
        <v>0</v>
      </c>
      <c r="AF639" s="20">
        <f t="shared" si="176"/>
        <v>0</v>
      </c>
      <c r="AG639" s="3">
        <f>VLOOKUP($C639,'Team Fixtures'!$A$2:$Q$21,2,FALSE)</f>
        <v>4.5351473922902487E-2</v>
      </c>
      <c r="AH639" s="3">
        <f>VLOOKUP($C639,'Team Fixtures'!$A$2:$Q$21,12,FALSE)</f>
        <v>0.50125313283208017</v>
      </c>
      <c r="AI639" s="3">
        <f>VLOOKUP($C639,'Team Fixtures'!$A$2:$Q$21,13,FALSE)</f>
        <v>-0.45590165890917767</v>
      </c>
      <c r="AJ639" s="3" t="str">
        <f>VLOOKUP($C639,'Team Fixtures'!$A$2:$Q$21,14,FALSE)</f>
        <v>H</v>
      </c>
      <c r="AK639" s="22">
        <f t="shared" si="186"/>
        <v>0</v>
      </c>
      <c r="AL639" s="5">
        <f t="shared" si="177"/>
        <v>0</v>
      </c>
      <c r="AM639" s="20">
        <f t="shared" si="178"/>
        <v>0</v>
      </c>
      <c r="AN639" s="3">
        <f>VLOOKUP($C639,'Team Fixtures'!$A$2:$Q$21,2,FALSE)</f>
        <v>4.5351473922902487E-2</v>
      </c>
      <c r="AO639" s="3">
        <f>VLOOKUP($C639,'Team Fixtures'!$A$2:$Q$21,16,FALSE)</f>
        <v>2.8011204481792715E-2</v>
      </c>
      <c r="AP639" s="3">
        <f>VLOOKUP($C639,'Team Fixtures'!$A$2:$Q$21,17,FALSE)</f>
        <v>1.7340269441109772E-2</v>
      </c>
      <c r="AQ639" s="3" t="str">
        <f>VLOOKUP($C639,'Team Fixtures'!$A$2:$V$21,18,FALSE)</f>
        <v>H</v>
      </c>
      <c r="AR639" s="22">
        <f t="shared" si="187"/>
        <v>0</v>
      </c>
      <c r="AS639" s="5">
        <f t="shared" si="179"/>
        <v>0</v>
      </c>
      <c r="AT639" s="20">
        <f t="shared" si="180"/>
        <v>0</v>
      </c>
      <c r="AU639" s="3">
        <f>VLOOKUP($C639,'Team Fixtures'!$A$2:$Q$21,2,FALSE)</f>
        <v>4.5351473922902487E-2</v>
      </c>
      <c r="AV639" s="3">
        <f>VLOOKUP($C639,'Team Fixtures'!$A$2:$V$21,20,FALSE)</f>
        <v>0.36350418029807341</v>
      </c>
      <c r="AW639" s="3">
        <f>VLOOKUP($C639,'Team Fixtures'!$A$2:$V$21,21,FALSE)</f>
        <v>-0.3181527063751709</v>
      </c>
      <c r="AX639" s="3" t="str">
        <f>VLOOKUP($C639,'Team Fixtures'!$A$2:$V$21,22,FALSE)</f>
        <v>A</v>
      </c>
      <c r="AY639" s="22">
        <f t="shared" si="188"/>
        <v>0</v>
      </c>
      <c r="AZ639" s="5">
        <f t="shared" si="189"/>
        <v>0</v>
      </c>
      <c r="BA639" s="20">
        <f t="shared" si="181"/>
        <v>0</v>
      </c>
      <c r="BB639" s="15">
        <f t="shared" si="182"/>
        <v>0</v>
      </c>
    </row>
    <row r="640" spans="1:54" x14ac:dyDescent="0.25">
      <c r="A640" t="str">
        <f>'Players Full'!CU640</f>
        <v>Tom King</v>
      </c>
      <c r="B640" t="str">
        <f>VLOOKUP(_xlfn.CONCAT('Players Full'!AK640,'Players Full'!BV640),'Players Summarised'!$A$1:$T$1000,20,0)</f>
        <v>GK</v>
      </c>
      <c r="C640" t="str">
        <f>VLOOKUP('Players Full'!CF640,Teams!$A$1:$G$21,6,0)</f>
        <v>Wolves</v>
      </c>
      <c r="D640">
        <f>'Players Full'!BD640/10</f>
        <v>4</v>
      </c>
      <c r="E640" s="10">
        <f>IFERROR(VLOOKUP($A640,'Starting Lineups'!$A$2:$C$510,3,FALSE),0)</f>
        <v>0</v>
      </c>
      <c r="F640" s="5" t="e">
        <f>VLOOKUP(A640,'Score &amp; Assist'!$A$1:$G$2000,6,0)</f>
        <v>#N/A</v>
      </c>
      <c r="G640" s="5" t="e">
        <f t="shared" si="171"/>
        <v>#N/A</v>
      </c>
      <c r="H640" s="5" t="e">
        <f t="shared" si="183"/>
        <v>#N/A</v>
      </c>
      <c r="I640" s="5" t="e">
        <f>VLOOKUP(A640,'Score &amp; Assist'!$A$1:$G$2000,7,0)</f>
        <v>#N/A</v>
      </c>
      <c r="J640" s="5">
        <f>VLOOKUP(A640,'Yellow Card'!$C$1:$E$987,3,0)</f>
        <v>0.25396825396825395</v>
      </c>
      <c r="K640" s="5" t="e">
        <f>VLOOKUP(C640,'Team Clean Sheet'!$C$2:$F$21,4,0)</f>
        <v>#N/A</v>
      </c>
      <c r="L640" s="5" t="e">
        <f>VLOOKUP(C640,'Team Total Goals'!$D$2:$N$21,10,0)</f>
        <v>#N/A</v>
      </c>
      <c r="M640" s="5" t="e">
        <f>VLOOKUP(C640,'Team Total Goals'!$D$2:$N$21,11,0)</f>
        <v>#N/A</v>
      </c>
      <c r="N640" s="5" t="e">
        <f>VLOOKUP(A640,'Goalkeeper Saves'!$D$2:$N$15,10,0)</f>
        <v>#N/A</v>
      </c>
      <c r="O640" s="5" t="e">
        <f>VLOOKUP(A640,'Goalkeeper Saves'!$D$2:$N$15,11,0)</f>
        <v>#N/A</v>
      </c>
      <c r="P640" s="5">
        <f>IF(B640="DEF",IFERROR(VLOOKUP(A640,'Defensive Contribution - DEF'!A638:H1136,8,FALSE),'Defensive Contribution - DEF'!K$2),0)</f>
        <v>0</v>
      </c>
      <c r="Q640" s="5">
        <f>IF(B640="MID",IFERROR(VLOOKUP(A640,'Defensive Contribution - MID'!A$2:I$500,9,FALSE),'Defensive Contribution - MID'!L$2),0)</f>
        <v>0</v>
      </c>
      <c r="R640" s="22">
        <f t="shared" si="184"/>
        <v>0</v>
      </c>
      <c r="S640" s="5">
        <f t="shared" si="172"/>
        <v>0</v>
      </c>
      <c r="T640" s="20">
        <f t="shared" si="173"/>
        <v>0</v>
      </c>
      <c r="U640" s="3">
        <f>VLOOKUP($C640,'Team Fixtures'!$A$2:$Q$21,2,FALSE)</f>
        <v>4.5351473922902487E-2</v>
      </c>
      <c r="V640" s="3">
        <f>VLOOKUP($C640,'Team Fixtures'!$A$2:$Q$21,4,FALSE)</f>
        <v>9.5238095238095233E-2</v>
      </c>
      <c r="W640" s="3">
        <f>VLOOKUP($C640,'Team Fixtures'!$A$2:$Q$21,5,FALSE)</f>
        <v>-4.9886621315192746E-2</v>
      </c>
      <c r="X640" s="3" t="str">
        <f>VLOOKUP($C640,'Team Fixtures'!$A$2:$Q$21,6,FALSE)</f>
        <v>A</v>
      </c>
      <c r="Y640" s="25">
        <f t="shared" si="174"/>
        <v>0</v>
      </c>
      <c r="Z640" s="3">
        <f>VLOOKUP($C640,'Team Fixtures'!$A$2:$Q$21,2,FALSE)</f>
        <v>4.5351473922902487E-2</v>
      </c>
      <c r="AA640" s="3">
        <f>VLOOKUP($C640,'Team Fixtures'!$A$2:$Q$21,8,FALSE)</f>
        <v>8.6580086580086577E-2</v>
      </c>
      <c r="AB640" s="3">
        <f>VLOOKUP($C640,'Team Fixtures'!$A$2:$Q$21,9,FALSE)</f>
        <v>-4.122861265718409E-2</v>
      </c>
      <c r="AC640" s="3" t="str">
        <f>VLOOKUP($C640,'Team Fixtures'!$A$2:$Q$21,10,FALSE)</f>
        <v>H</v>
      </c>
      <c r="AD640" s="22">
        <f t="shared" si="185"/>
        <v>0</v>
      </c>
      <c r="AE640" s="5">
        <f t="shared" si="175"/>
        <v>0</v>
      </c>
      <c r="AF640" s="20">
        <f t="shared" si="176"/>
        <v>0</v>
      </c>
      <c r="AG640" s="3">
        <f>VLOOKUP($C640,'Team Fixtures'!$A$2:$Q$21,2,FALSE)</f>
        <v>4.5351473922902487E-2</v>
      </c>
      <c r="AH640" s="3">
        <f>VLOOKUP($C640,'Team Fixtures'!$A$2:$Q$21,12,FALSE)</f>
        <v>0.50125313283208017</v>
      </c>
      <c r="AI640" s="3">
        <f>VLOOKUP($C640,'Team Fixtures'!$A$2:$Q$21,13,FALSE)</f>
        <v>-0.45590165890917767</v>
      </c>
      <c r="AJ640" s="3" t="str">
        <f>VLOOKUP($C640,'Team Fixtures'!$A$2:$Q$21,14,FALSE)</f>
        <v>H</v>
      </c>
      <c r="AK640" s="22">
        <f t="shared" si="186"/>
        <v>0</v>
      </c>
      <c r="AL640" s="5">
        <f t="shared" si="177"/>
        <v>0</v>
      </c>
      <c r="AM640" s="20">
        <f t="shared" si="178"/>
        <v>0</v>
      </c>
      <c r="AN640" s="3">
        <f>VLOOKUP($C640,'Team Fixtures'!$A$2:$Q$21,2,FALSE)</f>
        <v>4.5351473922902487E-2</v>
      </c>
      <c r="AO640" s="3">
        <f>VLOOKUP($C640,'Team Fixtures'!$A$2:$Q$21,16,FALSE)</f>
        <v>2.8011204481792715E-2</v>
      </c>
      <c r="AP640" s="3">
        <f>VLOOKUP($C640,'Team Fixtures'!$A$2:$Q$21,17,FALSE)</f>
        <v>1.7340269441109772E-2</v>
      </c>
      <c r="AQ640" s="3" t="str">
        <f>VLOOKUP($C640,'Team Fixtures'!$A$2:$V$21,18,FALSE)</f>
        <v>H</v>
      </c>
      <c r="AR640" s="22">
        <f t="shared" si="187"/>
        <v>0</v>
      </c>
      <c r="AS640" s="5">
        <f t="shared" si="179"/>
        <v>0</v>
      </c>
      <c r="AT640" s="20">
        <f t="shared" si="180"/>
        <v>0</v>
      </c>
      <c r="AU640" s="3">
        <f>VLOOKUP($C640,'Team Fixtures'!$A$2:$Q$21,2,FALSE)</f>
        <v>4.5351473922902487E-2</v>
      </c>
      <c r="AV640" s="3">
        <f>VLOOKUP($C640,'Team Fixtures'!$A$2:$V$21,20,FALSE)</f>
        <v>0.36350418029807341</v>
      </c>
      <c r="AW640" s="3">
        <f>VLOOKUP($C640,'Team Fixtures'!$A$2:$V$21,21,FALSE)</f>
        <v>-0.3181527063751709</v>
      </c>
      <c r="AX640" s="3" t="str">
        <f>VLOOKUP($C640,'Team Fixtures'!$A$2:$V$21,22,FALSE)</f>
        <v>A</v>
      </c>
      <c r="AY640" s="22">
        <f t="shared" si="188"/>
        <v>0</v>
      </c>
      <c r="AZ640" s="5">
        <f t="shared" si="189"/>
        <v>0</v>
      </c>
      <c r="BA640" s="20">
        <f t="shared" si="181"/>
        <v>0</v>
      </c>
      <c r="BB640" s="15">
        <f t="shared" si="182"/>
        <v>0</v>
      </c>
    </row>
    <row r="641" spans="1:54" x14ac:dyDescent="0.25">
      <c r="A641" t="str">
        <f>'Players Full'!CU641</f>
        <v>Emmanuel Agbadou</v>
      </c>
      <c r="B641" t="str">
        <f>VLOOKUP(_xlfn.CONCAT('Players Full'!AK641,'Players Full'!BV641),'Players Summarised'!$A$1:$T$1000,20,0)</f>
        <v>DEF</v>
      </c>
      <c r="C641" t="str">
        <f>VLOOKUP('Players Full'!CF641,Teams!$A$1:$G$21,6,0)</f>
        <v>Wolves</v>
      </c>
      <c r="D641">
        <f>'Players Full'!BD641/10</f>
        <v>4.5</v>
      </c>
      <c r="E641" s="10">
        <f>IFERROR(VLOOKUP($A641,'Starting Lineups'!$A$2:$C$510,3,FALSE),0)</f>
        <v>1</v>
      </c>
      <c r="F641" s="5">
        <f>VLOOKUP(A641,'Score &amp; Assist'!$A$1:$G$2000,6,0)</f>
        <v>5.6022408963585429E-2</v>
      </c>
      <c r="G641" s="5">
        <f t="shared" si="171"/>
        <v>0.01</v>
      </c>
      <c r="H641" s="5">
        <f t="shared" si="183"/>
        <v>0</v>
      </c>
      <c r="I641" s="5">
        <f>VLOOKUP(A641,'Score &amp; Assist'!$A$1:$G$2000,7,0)</f>
        <v>5.0125313283208017E-2</v>
      </c>
      <c r="J641" s="5">
        <f>VLOOKUP(A641,'Yellow Card'!$C$1:$E$987,3,0)</f>
        <v>0.3072196620583717</v>
      </c>
      <c r="K641" s="5" t="e">
        <f>VLOOKUP(C641,'Team Clean Sheet'!$C$2:$F$21,4,0)</f>
        <v>#N/A</v>
      </c>
      <c r="L641" s="5" t="e">
        <f>VLOOKUP(C641,'Team Total Goals'!$D$2:$N$21,10,0)</f>
        <v>#N/A</v>
      </c>
      <c r="M641" s="5" t="e">
        <f>VLOOKUP(C641,'Team Total Goals'!$D$2:$N$21,11,0)</f>
        <v>#N/A</v>
      </c>
      <c r="N641" s="5" t="e">
        <f>VLOOKUP(A641,'Goalkeeper Saves'!$D$2:$N$15,10,0)</f>
        <v>#N/A</v>
      </c>
      <c r="O641" s="5" t="e">
        <f>VLOOKUP(A641,'Goalkeeper Saves'!$D$2:$N$15,11,0)</f>
        <v>#N/A</v>
      </c>
      <c r="P641" s="5">
        <f>IF(B641="DEF",IFERROR(VLOOKUP(A641,'Defensive Contribution - DEF'!A639:H1137,8,FALSE),'Defensive Contribution - DEF'!K$2),0)</f>
        <v>0.29152339856241527</v>
      </c>
      <c r="Q641" s="5">
        <f>IF(B641="MID",IFERROR(VLOOKUP(A641,'Defensive Contribution - MID'!A$2:I$500,9,FALSE),'Defensive Contribution - MID'!L$2),0)</f>
        <v>0</v>
      </c>
      <c r="R641" s="22">
        <f t="shared" si="184"/>
        <v>2.822337528697596</v>
      </c>
      <c r="S641" s="5">
        <f t="shared" si="172"/>
        <v>4.5348023350024858E-2</v>
      </c>
      <c r="T641" s="20">
        <f t="shared" si="173"/>
        <v>2.9130335753976455</v>
      </c>
      <c r="U641" s="3">
        <f>VLOOKUP($C641,'Team Fixtures'!$A$2:$Q$21,2,FALSE)</f>
        <v>4.5351473922902487E-2</v>
      </c>
      <c r="V641" s="3">
        <f>VLOOKUP($C641,'Team Fixtures'!$A$2:$Q$21,4,FALSE)</f>
        <v>9.5238095238095233E-2</v>
      </c>
      <c r="W641" s="3">
        <f>VLOOKUP($C641,'Team Fixtures'!$A$2:$Q$21,5,FALSE)</f>
        <v>-4.9886621315192746E-2</v>
      </c>
      <c r="X641" s="3" t="str">
        <f>VLOOKUP($C641,'Team Fixtures'!$A$2:$Q$21,6,FALSE)</f>
        <v>A</v>
      </c>
      <c r="Y641" s="25">
        <f t="shared" si="174"/>
        <v>0.96478878000648005</v>
      </c>
      <c r="Z641" s="3">
        <f>VLOOKUP($C641,'Team Fixtures'!$A$2:$Q$21,2,FALSE)</f>
        <v>4.5351473922902487E-2</v>
      </c>
      <c r="AA641" s="3">
        <f>VLOOKUP($C641,'Team Fixtures'!$A$2:$Q$21,8,FALSE)</f>
        <v>8.6580086580086577E-2</v>
      </c>
      <c r="AB641" s="3">
        <f>VLOOKUP($C641,'Team Fixtures'!$A$2:$Q$21,9,FALSE)</f>
        <v>-4.122861265718409E-2</v>
      </c>
      <c r="AC641" s="3" t="str">
        <f>VLOOKUP($C641,'Team Fixtures'!$A$2:$Q$21,10,FALSE)</f>
        <v>H</v>
      </c>
      <c r="AD641" s="22">
        <f t="shared" si="185"/>
        <v>3.2749487637647916</v>
      </c>
      <c r="AE641" s="5">
        <f t="shared" si="175"/>
        <v>5.5994344821275424E-2</v>
      </c>
      <c r="AF641" s="20">
        <f t="shared" si="176"/>
        <v>3.3869374534073424</v>
      </c>
      <c r="AG641" s="3">
        <f>VLOOKUP($C641,'Team Fixtures'!$A$2:$Q$21,2,FALSE)</f>
        <v>4.5351473922902487E-2</v>
      </c>
      <c r="AH641" s="3">
        <f>VLOOKUP($C641,'Team Fixtures'!$A$2:$Q$21,12,FALSE)</f>
        <v>0.50125313283208017</v>
      </c>
      <c r="AI641" s="3">
        <f>VLOOKUP($C641,'Team Fixtures'!$A$2:$Q$21,13,FALSE)</f>
        <v>-0.45590165890917767</v>
      </c>
      <c r="AJ641" s="3" t="str">
        <f>VLOOKUP($C641,'Team Fixtures'!$A$2:$Q$21,14,FALSE)</f>
        <v>H</v>
      </c>
      <c r="AK641" s="22">
        <f t="shared" si="186"/>
        <v>3.2689476852288659</v>
      </c>
      <c r="AL641" s="5">
        <f t="shared" si="177"/>
        <v>5.585318745195339E-2</v>
      </c>
      <c r="AM641" s="20">
        <f t="shared" si="178"/>
        <v>3.3806540601327728</v>
      </c>
      <c r="AN641" s="3">
        <f>VLOOKUP($C641,'Team Fixtures'!$A$2:$Q$21,2,FALSE)</f>
        <v>4.5351473922902487E-2</v>
      </c>
      <c r="AO641" s="3">
        <f>VLOOKUP($C641,'Team Fixtures'!$A$2:$Q$21,16,FALSE)</f>
        <v>2.8011204481792715E-2</v>
      </c>
      <c r="AP641" s="3">
        <f>VLOOKUP($C641,'Team Fixtures'!$A$2:$Q$21,17,FALSE)</f>
        <v>1.7340269441109772E-2</v>
      </c>
      <c r="AQ641" s="3" t="str">
        <f>VLOOKUP($C641,'Team Fixtures'!$A$2:$V$21,18,FALSE)</f>
        <v>H</v>
      </c>
      <c r="AR641" s="22">
        <f t="shared" si="187"/>
        <v>3.2757963627693809</v>
      </c>
      <c r="AS641" s="5">
        <f t="shared" si="179"/>
        <v>5.6014282045061384E-2</v>
      </c>
      <c r="AT641" s="20">
        <f t="shared" si="180"/>
        <v>3.3878249268595035</v>
      </c>
      <c r="AU641" s="3">
        <f>VLOOKUP($C641,'Team Fixtures'!$A$2:$Q$21,2,FALSE)</f>
        <v>4.5351473922902487E-2</v>
      </c>
      <c r="AV641" s="3">
        <f>VLOOKUP($C641,'Team Fixtures'!$A$2:$V$21,20,FALSE)</f>
        <v>0.36350418029807341</v>
      </c>
      <c r="AW641" s="3">
        <f>VLOOKUP($C641,'Team Fixtures'!$A$2:$V$21,21,FALSE)</f>
        <v>-0.3181527063751709</v>
      </c>
      <c r="AX641" s="3" t="str">
        <f>VLOOKUP($C641,'Team Fixtures'!$A$2:$V$21,22,FALSE)</f>
        <v>A</v>
      </c>
      <c r="AY641" s="22">
        <f t="shared" si="188"/>
        <v>2.8184552270637639</v>
      </c>
      <c r="AZ641" s="5">
        <f t="shared" si="189"/>
        <v>4.5256703850993854E-2</v>
      </c>
      <c r="BA641" s="20">
        <f t="shared" si="181"/>
        <v>2.9089686347657517</v>
      </c>
      <c r="BB641" s="15">
        <f t="shared" si="182"/>
        <v>11.185279416565855</v>
      </c>
    </row>
    <row r="642" spans="1:54" x14ac:dyDescent="0.25">
      <c r="A642" t="str">
        <f>'Players Full'!CU642</f>
        <v>Matt Doherty</v>
      </c>
      <c r="B642" t="str">
        <f>VLOOKUP(_xlfn.CONCAT('Players Full'!AK642,'Players Full'!BV642),'Players Summarised'!$A$1:$T$1000,20,0)</f>
        <v>DEF</v>
      </c>
      <c r="C642" t="str">
        <f>VLOOKUP('Players Full'!CF642,Teams!$A$1:$G$21,6,0)</f>
        <v>Wolves</v>
      </c>
      <c r="D642">
        <f>'Players Full'!BD642/10</f>
        <v>4.5</v>
      </c>
      <c r="E642" s="10">
        <f>IFERROR(VLOOKUP($A642,'Starting Lineups'!$A$2:$C$510,3,FALSE),0)</f>
        <v>1</v>
      </c>
      <c r="F642" s="5">
        <f>VLOOKUP(A642,'Score &amp; Assist'!$A$1:$G$2000,6,0)</f>
        <v>6.3492063492063489E-2</v>
      </c>
      <c r="G642" s="5">
        <f t="shared" ref="G642:G701" si="190">IF(F642&lt;0.3, 0.01,IF(F642=0.3,0.03,IF(F642&lt;0.5,0.05,IF(F642&lt;0.55,0.06,IF(F642&lt;0.57,0.1,IF(F642&lt;0.58,0.11,IF(F642&lt;0.59,0.12,IF(F642&lt;0.6,0.15,0.28))))))))</f>
        <v>0.01</v>
      </c>
      <c r="H642" s="5">
        <f t="shared" si="183"/>
        <v>0</v>
      </c>
      <c r="I642" s="5">
        <f>VLOOKUP(A642,'Score &amp; Assist'!$A$1:$G$2000,7,0)</f>
        <v>7.3260073260073263E-2</v>
      </c>
      <c r="J642" s="5">
        <f>VLOOKUP(A642,'Yellow Card'!$C$1:$E$987,3,0)</f>
        <v>0.21164021164021163</v>
      </c>
      <c r="K642" s="5" t="e">
        <f>VLOOKUP(C642,'Team Clean Sheet'!$C$2:$F$21,4,0)</f>
        <v>#N/A</v>
      </c>
      <c r="L642" s="5" t="e">
        <f>VLOOKUP(C642,'Team Total Goals'!$D$2:$N$21,10,0)</f>
        <v>#N/A</v>
      </c>
      <c r="M642" s="5" t="e">
        <f>VLOOKUP(C642,'Team Total Goals'!$D$2:$N$21,11,0)</f>
        <v>#N/A</v>
      </c>
      <c r="N642" s="5" t="e">
        <f>VLOOKUP(A642,'Goalkeeper Saves'!$D$2:$N$15,10,0)</f>
        <v>#N/A</v>
      </c>
      <c r="O642" s="5" t="e">
        <f>VLOOKUP(A642,'Goalkeeper Saves'!$D$2:$N$15,11,0)</f>
        <v>#N/A</v>
      </c>
      <c r="P642" s="5">
        <f>IF(B642="DEF",IFERROR(VLOOKUP(A642,'Defensive Contribution - DEF'!A640:H1138,8,FALSE),'Defensive Contribution - DEF'!K$2),0)</f>
        <v>0.29152339856241527</v>
      </c>
      <c r="Q642" s="5">
        <f>IF(B642="MID",IFERROR(VLOOKUP(A642,'Defensive Contribution - MID'!A$2:I$500,9,FALSE),'Defensive Contribution - MID'!L$2),0)</f>
        <v>0</v>
      </c>
      <c r="R642" s="22">
        <f t="shared" si="184"/>
        <v>3.0321391862172198</v>
      </c>
      <c r="S642" s="5">
        <f t="shared" ref="S642" si="191">MAX(0, MIN(1, -0.021039 + 0.023522 * R642))</f>
        <v>5.028297793820144E-2</v>
      </c>
      <c r="T642" s="20">
        <f t="shared" ref="T642:T701" si="192">R642+S642*2</f>
        <v>3.1327051420936227</v>
      </c>
      <c r="U642" s="3">
        <f>VLOOKUP($C642,'Team Fixtures'!$A$2:$Q$21,2,FALSE)</f>
        <v>4.5351473922902487E-2</v>
      </c>
      <c r="V642" s="3">
        <f>VLOOKUP($C642,'Team Fixtures'!$A$2:$Q$21,4,FALSE)</f>
        <v>9.5238095238095233E-2</v>
      </c>
      <c r="W642" s="3">
        <f>VLOOKUP($C642,'Team Fixtures'!$A$2:$Q$21,5,FALSE)</f>
        <v>-4.9886621315192746E-2</v>
      </c>
      <c r="X642" s="3" t="str">
        <f>VLOOKUP($C642,'Team Fixtures'!$A$2:$Q$21,6,FALSE)</f>
        <v>A</v>
      </c>
      <c r="Y642" s="25">
        <f t="shared" ref="Y642:Y701" si="193">R642/(2.926+0.578*U642-0.576*V642-0.561*W642+0.469*IF(X642="H",1,0))</f>
        <v>1.0365074469425009</v>
      </c>
      <c r="Z642" s="3">
        <f>VLOOKUP($C642,'Team Fixtures'!$A$2:$Q$21,2,FALSE)</f>
        <v>4.5351473922902487E-2</v>
      </c>
      <c r="AA642" s="3">
        <f>VLOOKUP($C642,'Team Fixtures'!$A$2:$Q$21,8,FALSE)</f>
        <v>8.6580086580086577E-2</v>
      </c>
      <c r="AB642" s="3">
        <f>VLOOKUP($C642,'Team Fixtures'!$A$2:$Q$21,9,FALSE)</f>
        <v>-4.122861265718409E-2</v>
      </c>
      <c r="AC642" s="3" t="str">
        <f>VLOOKUP($C642,'Team Fixtures'!$A$2:$Q$21,10,FALSE)</f>
        <v>H</v>
      </c>
      <c r="AD642" s="22">
        <f t="shared" si="185"/>
        <v>3.5183957901899978</v>
      </c>
      <c r="AE642" s="5">
        <f t="shared" ref="AE642:AE701" si="194">MAX(0, MIN(1, -0.021039 + 0.023522 * AD642))</f>
        <v>6.1720705776849127E-2</v>
      </c>
      <c r="AF642" s="20">
        <f t="shared" ref="AF642:AF701" si="195">AD642+AE642*2</f>
        <v>3.6418372017436962</v>
      </c>
      <c r="AG642" s="3">
        <f>VLOOKUP($C642,'Team Fixtures'!$A$2:$Q$21,2,FALSE)</f>
        <v>4.5351473922902487E-2</v>
      </c>
      <c r="AH642" s="3">
        <f>VLOOKUP($C642,'Team Fixtures'!$A$2:$Q$21,12,FALSE)</f>
        <v>0.50125313283208017</v>
      </c>
      <c r="AI642" s="3">
        <f>VLOOKUP($C642,'Team Fixtures'!$A$2:$Q$21,13,FALSE)</f>
        <v>-0.45590165890917767</v>
      </c>
      <c r="AJ642" s="3" t="str">
        <f>VLOOKUP($C642,'Team Fixtures'!$A$2:$Q$21,14,FALSE)</f>
        <v>H</v>
      </c>
      <c r="AK642" s="22">
        <f t="shared" si="186"/>
        <v>3.5119486146826997</v>
      </c>
      <c r="AL642" s="5">
        <f t="shared" ref="AL642:AL701" si="196">MAX(0, MIN(1, -0.021039 + 0.023522 * AK642))</f>
        <v>6.1569055314566468E-2</v>
      </c>
      <c r="AM642" s="20">
        <f t="shared" ref="AM642:AM701" si="197">AK642+AL642*2</f>
        <v>3.6350867253118326</v>
      </c>
      <c r="AN642" s="3">
        <f>VLOOKUP($C642,'Team Fixtures'!$A$2:$Q$21,2,FALSE)</f>
        <v>4.5351473922902487E-2</v>
      </c>
      <c r="AO642" s="3">
        <f>VLOOKUP($C642,'Team Fixtures'!$A$2:$Q$21,16,FALSE)</f>
        <v>2.8011204481792715E-2</v>
      </c>
      <c r="AP642" s="3">
        <f>VLOOKUP($C642,'Team Fixtures'!$A$2:$Q$21,17,FALSE)</f>
        <v>1.7340269441109772E-2</v>
      </c>
      <c r="AQ642" s="3" t="str">
        <f>VLOOKUP($C642,'Team Fixtures'!$A$2:$V$21,18,FALSE)</f>
        <v>H</v>
      </c>
      <c r="AR642" s="22">
        <f t="shared" si="187"/>
        <v>3.5193063964268076</v>
      </c>
      <c r="AS642" s="5">
        <f t="shared" ref="AS642:AS701" si="198">MAX(0, MIN(1, -0.021039 + 0.023522 * AR642))</f>
        <v>6.1742125056751376E-2</v>
      </c>
      <c r="AT642" s="20">
        <f t="shared" ref="AT642:AT701" si="199">AR642+AS642*2</f>
        <v>3.6427906465403104</v>
      </c>
      <c r="AU642" s="3">
        <f>VLOOKUP($C642,'Team Fixtures'!$A$2:$Q$21,2,FALSE)</f>
        <v>4.5351473922902487E-2</v>
      </c>
      <c r="AV642" s="3">
        <f>VLOOKUP($C642,'Team Fixtures'!$A$2:$V$21,20,FALSE)</f>
        <v>0.36350418029807341</v>
      </c>
      <c r="AW642" s="3">
        <f>VLOOKUP($C642,'Team Fixtures'!$A$2:$V$21,21,FALSE)</f>
        <v>-0.3181527063751709</v>
      </c>
      <c r="AX642" s="3" t="str">
        <f>VLOOKUP($C642,'Team Fixtures'!$A$2:$V$21,22,FALSE)</f>
        <v>A</v>
      </c>
      <c r="AY642" s="22">
        <f t="shared" si="188"/>
        <v>3.0279682892933177</v>
      </c>
      <c r="AZ642" s="5">
        <f t="shared" si="189"/>
        <v>5.0184870100757423E-2</v>
      </c>
      <c r="BA642" s="20">
        <f t="shared" ref="BA642:BA701" si="200">AY642+AZ642*2</f>
        <v>3.1283380294948326</v>
      </c>
      <c r="BB642" s="15">
        <f t="shared" ref="BB642:BB701" si="201">IFERROR(T642*1+AF642*0.85+AM642*0.7+AT642*0.55+BA642*0.4,0)</f>
        <v>12.02769753868915</v>
      </c>
    </row>
    <row r="643" spans="1:54" x14ac:dyDescent="0.25">
      <c r="A643" t="str">
        <f>'Players Full'!CU643</f>
        <v>Hugo Bueno LÃ³pez</v>
      </c>
      <c r="B643" t="str">
        <f>VLOOKUP(_xlfn.CONCAT('Players Full'!AK643,'Players Full'!BV643),'Players Summarised'!$A$1:$T$1000,20,0)</f>
        <v>DEF</v>
      </c>
      <c r="C643" t="str">
        <f>VLOOKUP('Players Full'!CF643,Teams!$A$1:$G$21,6,0)</f>
        <v>Wolves</v>
      </c>
      <c r="D643">
        <f>'Players Full'!BD643/10</f>
        <v>4.5</v>
      </c>
      <c r="E643" s="10">
        <f>IFERROR(VLOOKUP($A643,'Starting Lineups'!$A$2:$C$510,3,FALSE),0)</f>
        <v>0</v>
      </c>
      <c r="F643" s="5" t="e">
        <f>VLOOKUP(A643,'Score &amp; Assist'!$A$1:$G$2000,6,0)</f>
        <v>#N/A</v>
      </c>
      <c r="G643" s="5" t="e">
        <f t="shared" si="190"/>
        <v>#N/A</v>
      </c>
      <c r="H643" s="5" t="e">
        <f t="shared" ref="H643:H701" si="202">IF(F643&lt;0.3,0,IF(F643&lt;0.55,0.01,IF(F643&lt;0.59,0.02,IF(F643&lt;0.6,0.03,0.11))))</f>
        <v>#N/A</v>
      </c>
      <c r="I643" s="5" t="e">
        <f>VLOOKUP(A643,'Score &amp; Assist'!$A$1:$G$2000,7,0)</f>
        <v>#N/A</v>
      </c>
      <c r="J643" s="5" t="e">
        <f>VLOOKUP(A643,'Yellow Card'!$C$1:$E$987,3,0)</f>
        <v>#N/A</v>
      </c>
      <c r="K643" s="5" t="e">
        <f>VLOOKUP(C643,'Team Clean Sheet'!$C$2:$F$21,4,0)</f>
        <v>#N/A</v>
      </c>
      <c r="L643" s="5" t="e">
        <f>VLOOKUP(C643,'Team Total Goals'!$D$2:$N$21,10,0)</f>
        <v>#N/A</v>
      </c>
      <c r="M643" s="5" t="e">
        <f>VLOOKUP(C643,'Team Total Goals'!$D$2:$N$21,11,0)</f>
        <v>#N/A</v>
      </c>
      <c r="N643" s="5" t="e">
        <f>VLOOKUP(A643,'Goalkeeper Saves'!$D$2:$N$15,10,0)</f>
        <v>#N/A</v>
      </c>
      <c r="O643" s="5" t="e">
        <f>VLOOKUP(A643,'Goalkeeper Saves'!$D$2:$N$15,11,0)</f>
        <v>#N/A</v>
      </c>
      <c r="P643" s="5">
        <f>IF(B643="DEF",IFERROR(VLOOKUP(A643,'Defensive Contribution - DEF'!A641:H1139,8,FALSE),'Defensive Contribution - DEF'!K$2),0)</f>
        <v>0.29152339856241527</v>
      </c>
      <c r="Q643" s="5">
        <f>IF(B643="MID",IFERROR(VLOOKUP(A643,'Defensive Contribution - MID'!A$2:I$500,9,FALSE),'Defensive Contribution - MID'!L$2),0)</f>
        <v>0</v>
      </c>
      <c r="R643" s="22">
        <f t="shared" ref="R643:R701" si="203">IFERROR(IFERROR(E643,0)*IF(B643="GK",2+IFERROR(F643*10,0)+IFERROR(G643*10,0)+IFERROR(H643*10,0)+IFERROR(I643*3,0)-IFERROR(J643*1,0)+IFERROR(K643*4,0)+IFERROR(N643*1,0)+IFERROR(O643*1,0)-IFERROR(L643*2,0)-IFERROR(M643*2,0),IF(B643="DEF",2+IFERROR(F643*6,0)+IFERROR(G643*6,0)+IFERROR(H643*6,0)+IFERROR(I643*3,0)-IFERROR(J643*1,0)+IFERROR(K643*4,0)-IFERROR(L643*2,0)-IFERROR(M643*2,0)+IFERROR(P643*2,0),IF(B643="MID",2+IFERROR(F643*5,0)+IFERROR(G643*5,0)+IFERROR(H643*5,0)+IFERROR(I643*3,0)-IFERROR(J643*1,0)+IFERROR(K643*1,0)+IFERROR(Q643*2,0),IF(B643="FWD",2+IFERROR(F643*4,0)+IFERROR(G643*4,0)+IFERROR(H643*4,0)+IFERROR(I643*3,0)-IFERROR(J643*1,0),"ERROR")))),0)</f>
        <v>0</v>
      </c>
      <c r="S643" s="5">
        <f t="shared" ref="S643:S701" si="204">MAX(0, MIN(1, -0.021039 + 0.023522 * R643))</f>
        <v>0</v>
      </c>
      <c r="T643" s="20">
        <f t="shared" si="192"/>
        <v>0</v>
      </c>
      <c r="U643" s="3">
        <f>VLOOKUP($C643,'Team Fixtures'!$A$2:$Q$21,2,FALSE)</f>
        <v>4.5351473922902487E-2</v>
      </c>
      <c r="V643" s="3">
        <f>VLOOKUP($C643,'Team Fixtures'!$A$2:$Q$21,4,FALSE)</f>
        <v>9.5238095238095233E-2</v>
      </c>
      <c r="W643" s="3">
        <f>VLOOKUP($C643,'Team Fixtures'!$A$2:$Q$21,5,FALSE)</f>
        <v>-4.9886621315192746E-2</v>
      </c>
      <c r="X643" s="3" t="str">
        <f>VLOOKUP($C643,'Team Fixtures'!$A$2:$Q$21,6,FALSE)</f>
        <v>A</v>
      </c>
      <c r="Y643" s="25">
        <f t="shared" si="193"/>
        <v>0</v>
      </c>
      <c r="Z643" s="3">
        <f>VLOOKUP($C643,'Team Fixtures'!$A$2:$Q$21,2,FALSE)</f>
        <v>4.5351473922902487E-2</v>
      </c>
      <c r="AA643" s="3">
        <f>VLOOKUP($C643,'Team Fixtures'!$A$2:$Q$21,8,FALSE)</f>
        <v>8.6580086580086577E-2</v>
      </c>
      <c r="AB643" s="3">
        <f>VLOOKUP($C643,'Team Fixtures'!$A$2:$Q$21,9,FALSE)</f>
        <v>-4.122861265718409E-2</v>
      </c>
      <c r="AC643" s="3" t="str">
        <f>VLOOKUP($C643,'Team Fixtures'!$A$2:$Q$21,10,FALSE)</f>
        <v>H</v>
      </c>
      <c r="AD643" s="22">
        <f t="shared" ref="AD643:AD701" si="205">IFERROR((2.926+0.578*Z643-0.576*AA643-0.561*AB643+0.469*IF(AC643="H",1,0))*$Y643,0)</f>
        <v>0</v>
      </c>
      <c r="AE643" s="5">
        <f t="shared" si="194"/>
        <v>0</v>
      </c>
      <c r="AF643" s="20">
        <f t="shared" si="195"/>
        <v>0</v>
      </c>
      <c r="AG643" s="3">
        <f>VLOOKUP($C643,'Team Fixtures'!$A$2:$Q$21,2,FALSE)</f>
        <v>4.5351473922902487E-2</v>
      </c>
      <c r="AH643" s="3">
        <f>VLOOKUP($C643,'Team Fixtures'!$A$2:$Q$21,12,FALSE)</f>
        <v>0.50125313283208017</v>
      </c>
      <c r="AI643" s="3">
        <f>VLOOKUP($C643,'Team Fixtures'!$A$2:$Q$21,13,FALSE)</f>
        <v>-0.45590165890917767</v>
      </c>
      <c r="AJ643" s="3" t="str">
        <f>VLOOKUP($C643,'Team Fixtures'!$A$2:$Q$21,14,FALSE)</f>
        <v>H</v>
      </c>
      <c r="AK643" s="22">
        <f t="shared" ref="AK643:AK701" si="206">IFERROR((2.926+0.578*AG643-0.576*AH643-0.561*AI643+0.469*IF(AJ643="H",1,0))*$Y643,0)</f>
        <v>0</v>
      </c>
      <c r="AL643" s="5">
        <f t="shared" si="196"/>
        <v>0</v>
      </c>
      <c r="AM643" s="20">
        <f t="shared" si="197"/>
        <v>0</v>
      </c>
      <c r="AN643" s="3">
        <f>VLOOKUP($C643,'Team Fixtures'!$A$2:$Q$21,2,FALSE)</f>
        <v>4.5351473922902487E-2</v>
      </c>
      <c r="AO643" s="3">
        <f>VLOOKUP($C643,'Team Fixtures'!$A$2:$Q$21,16,FALSE)</f>
        <v>2.8011204481792715E-2</v>
      </c>
      <c r="AP643" s="3">
        <f>VLOOKUP($C643,'Team Fixtures'!$A$2:$Q$21,17,FALSE)</f>
        <v>1.7340269441109772E-2</v>
      </c>
      <c r="AQ643" s="3" t="str">
        <f>VLOOKUP($C643,'Team Fixtures'!$A$2:$V$21,18,FALSE)</f>
        <v>H</v>
      </c>
      <c r="AR643" s="22">
        <f t="shared" ref="AR643:AR701" si="207">IFERROR((2.926+0.578*AN643-0.576*AO643-0.561*AP643+0.469*IF(AQ643="H",1,0))*$Y643,0)</f>
        <v>0</v>
      </c>
      <c r="AS643" s="5">
        <f t="shared" si="198"/>
        <v>0</v>
      </c>
      <c r="AT643" s="20">
        <f t="shared" si="199"/>
        <v>0</v>
      </c>
      <c r="AU643" s="3">
        <f>VLOOKUP($C643,'Team Fixtures'!$A$2:$Q$21,2,FALSE)</f>
        <v>4.5351473922902487E-2</v>
      </c>
      <c r="AV643" s="3">
        <f>VLOOKUP($C643,'Team Fixtures'!$A$2:$V$21,20,FALSE)</f>
        <v>0.36350418029807341</v>
      </c>
      <c r="AW643" s="3">
        <f>VLOOKUP($C643,'Team Fixtures'!$A$2:$V$21,21,FALSE)</f>
        <v>-0.3181527063751709</v>
      </c>
      <c r="AX643" s="3" t="str">
        <f>VLOOKUP($C643,'Team Fixtures'!$A$2:$V$21,22,FALSE)</f>
        <v>A</v>
      </c>
      <c r="AY643" s="22">
        <f t="shared" ref="AY643:AY701" si="208">IFERROR((2.926+0.578*AU643-0.576*AV643-0.561*AW643+0.469*IF(AX643="H",1,0))*$Y643,0)</f>
        <v>0</v>
      </c>
      <c r="AZ643" s="5">
        <f t="shared" ref="AZ643:AZ701" si="209">MAX(0, MIN(1, -0.021039 + 0.023522 * AY643))</f>
        <v>0</v>
      </c>
      <c r="BA643" s="20">
        <f t="shared" si="200"/>
        <v>0</v>
      </c>
      <c r="BB643" s="15">
        <f t="shared" si="201"/>
        <v>0</v>
      </c>
    </row>
    <row r="644" spans="1:54" x14ac:dyDescent="0.25">
      <c r="A644" t="str">
        <f>'Players Full'!CU644</f>
        <v>Yerson Mosquera Valdelamar</v>
      </c>
      <c r="B644" t="str">
        <f>VLOOKUP(_xlfn.CONCAT('Players Full'!AK644,'Players Full'!BV644),'Players Summarised'!$A$1:$T$1000,20,0)</f>
        <v>DEF</v>
      </c>
      <c r="C644" t="str">
        <f>VLOOKUP('Players Full'!CF644,Teams!$A$1:$G$21,6,0)</f>
        <v>Wolves</v>
      </c>
      <c r="D644">
        <f>'Players Full'!BD644/10</f>
        <v>4.5</v>
      </c>
      <c r="E644" s="10">
        <f>IFERROR(VLOOKUP($A644,'Starting Lineups'!$A$2:$C$510,3,FALSE),0)</f>
        <v>0</v>
      </c>
      <c r="F644" s="5" t="e">
        <f>VLOOKUP(A644,'Score &amp; Assist'!$A$1:$G$2000,6,0)</f>
        <v>#N/A</v>
      </c>
      <c r="G644" s="5" t="e">
        <f t="shared" si="190"/>
        <v>#N/A</v>
      </c>
      <c r="H644" s="5" t="e">
        <f t="shared" si="202"/>
        <v>#N/A</v>
      </c>
      <c r="I644" s="5" t="e">
        <f>VLOOKUP(A644,'Score &amp; Assist'!$A$1:$G$2000,7,0)</f>
        <v>#N/A</v>
      </c>
      <c r="J644" s="5" t="e">
        <f>VLOOKUP(A644,'Yellow Card'!$C$1:$E$987,3,0)</f>
        <v>#N/A</v>
      </c>
      <c r="K644" s="5" t="e">
        <f>VLOOKUP(C644,'Team Clean Sheet'!$C$2:$F$21,4,0)</f>
        <v>#N/A</v>
      </c>
      <c r="L644" s="5" t="e">
        <f>VLOOKUP(C644,'Team Total Goals'!$D$2:$N$21,10,0)</f>
        <v>#N/A</v>
      </c>
      <c r="M644" s="5" t="e">
        <f>VLOOKUP(C644,'Team Total Goals'!$D$2:$N$21,11,0)</f>
        <v>#N/A</v>
      </c>
      <c r="N644" s="5" t="e">
        <f>VLOOKUP(A644,'Goalkeeper Saves'!$D$2:$N$15,10,0)</f>
        <v>#N/A</v>
      </c>
      <c r="O644" s="5" t="e">
        <f>VLOOKUP(A644,'Goalkeeper Saves'!$D$2:$N$15,11,0)</f>
        <v>#N/A</v>
      </c>
      <c r="P644" s="5">
        <f>IF(B644="DEF",IFERROR(VLOOKUP(A644,'Defensive Contribution - DEF'!A642:H1140,8,FALSE),'Defensive Contribution - DEF'!K$2),0)</f>
        <v>0.29152339856241527</v>
      </c>
      <c r="Q644" s="5">
        <f>IF(B644="MID",IFERROR(VLOOKUP(A644,'Defensive Contribution - MID'!A$2:I$500,9,FALSE),'Defensive Contribution - MID'!L$2),0)</f>
        <v>0</v>
      </c>
      <c r="R644" s="22">
        <f t="shared" si="203"/>
        <v>0</v>
      </c>
      <c r="S644" s="5">
        <f t="shared" si="204"/>
        <v>0</v>
      </c>
      <c r="T644" s="20">
        <f t="shared" si="192"/>
        <v>0</v>
      </c>
      <c r="U644" s="3">
        <f>VLOOKUP($C644,'Team Fixtures'!$A$2:$Q$21,2,FALSE)</f>
        <v>4.5351473922902487E-2</v>
      </c>
      <c r="V644" s="3">
        <f>VLOOKUP($C644,'Team Fixtures'!$A$2:$Q$21,4,FALSE)</f>
        <v>9.5238095238095233E-2</v>
      </c>
      <c r="W644" s="3">
        <f>VLOOKUP($C644,'Team Fixtures'!$A$2:$Q$21,5,FALSE)</f>
        <v>-4.9886621315192746E-2</v>
      </c>
      <c r="X644" s="3" t="str">
        <f>VLOOKUP($C644,'Team Fixtures'!$A$2:$Q$21,6,FALSE)</f>
        <v>A</v>
      </c>
      <c r="Y644" s="25">
        <f t="shared" si="193"/>
        <v>0</v>
      </c>
      <c r="Z644" s="3">
        <f>VLOOKUP($C644,'Team Fixtures'!$A$2:$Q$21,2,FALSE)</f>
        <v>4.5351473922902487E-2</v>
      </c>
      <c r="AA644" s="3">
        <f>VLOOKUP($C644,'Team Fixtures'!$A$2:$Q$21,8,FALSE)</f>
        <v>8.6580086580086577E-2</v>
      </c>
      <c r="AB644" s="3">
        <f>VLOOKUP($C644,'Team Fixtures'!$A$2:$Q$21,9,FALSE)</f>
        <v>-4.122861265718409E-2</v>
      </c>
      <c r="AC644" s="3" t="str">
        <f>VLOOKUP($C644,'Team Fixtures'!$A$2:$Q$21,10,FALSE)</f>
        <v>H</v>
      </c>
      <c r="AD644" s="22">
        <f t="shared" si="205"/>
        <v>0</v>
      </c>
      <c r="AE644" s="5">
        <f t="shared" si="194"/>
        <v>0</v>
      </c>
      <c r="AF644" s="20">
        <f t="shared" si="195"/>
        <v>0</v>
      </c>
      <c r="AG644" s="3">
        <f>VLOOKUP($C644,'Team Fixtures'!$A$2:$Q$21,2,FALSE)</f>
        <v>4.5351473922902487E-2</v>
      </c>
      <c r="AH644" s="3">
        <f>VLOOKUP($C644,'Team Fixtures'!$A$2:$Q$21,12,FALSE)</f>
        <v>0.50125313283208017</v>
      </c>
      <c r="AI644" s="3">
        <f>VLOOKUP($C644,'Team Fixtures'!$A$2:$Q$21,13,FALSE)</f>
        <v>-0.45590165890917767</v>
      </c>
      <c r="AJ644" s="3" t="str">
        <f>VLOOKUP($C644,'Team Fixtures'!$A$2:$Q$21,14,FALSE)</f>
        <v>H</v>
      </c>
      <c r="AK644" s="22">
        <f t="shared" si="206"/>
        <v>0</v>
      </c>
      <c r="AL644" s="5">
        <f t="shared" si="196"/>
        <v>0</v>
      </c>
      <c r="AM644" s="20">
        <f t="shared" si="197"/>
        <v>0</v>
      </c>
      <c r="AN644" s="3">
        <f>VLOOKUP($C644,'Team Fixtures'!$A$2:$Q$21,2,FALSE)</f>
        <v>4.5351473922902487E-2</v>
      </c>
      <c r="AO644" s="3">
        <f>VLOOKUP($C644,'Team Fixtures'!$A$2:$Q$21,16,FALSE)</f>
        <v>2.8011204481792715E-2</v>
      </c>
      <c r="AP644" s="3">
        <f>VLOOKUP($C644,'Team Fixtures'!$A$2:$Q$21,17,FALSE)</f>
        <v>1.7340269441109772E-2</v>
      </c>
      <c r="AQ644" s="3" t="str">
        <f>VLOOKUP($C644,'Team Fixtures'!$A$2:$V$21,18,FALSE)</f>
        <v>H</v>
      </c>
      <c r="AR644" s="22">
        <f t="shared" si="207"/>
        <v>0</v>
      </c>
      <c r="AS644" s="5">
        <f t="shared" si="198"/>
        <v>0</v>
      </c>
      <c r="AT644" s="20">
        <f t="shared" si="199"/>
        <v>0</v>
      </c>
      <c r="AU644" s="3">
        <f>VLOOKUP($C644,'Team Fixtures'!$A$2:$Q$21,2,FALSE)</f>
        <v>4.5351473922902487E-2</v>
      </c>
      <c r="AV644" s="3">
        <f>VLOOKUP($C644,'Team Fixtures'!$A$2:$V$21,20,FALSE)</f>
        <v>0.36350418029807341</v>
      </c>
      <c r="AW644" s="3">
        <f>VLOOKUP($C644,'Team Fixtures'!$A$2:$V$21,21,FALSE)</f>
        <v>-0.3181527063751709</v>
      </c>
      <c r="AX644" s="3" t="str">
        <f>VLOOKUP($C644,'Team Fixtures'!$A$2:$V$21,22,FALSE)</f>
        <v>A</v>
      </c>
      <c r="AY644" s="22">
        <f t="shared" si="208"/>
        <v>0</v>
      </c>
      <c r="AZ644" s="5">
        <f t="shared" si="209"/>
        <v>0</v>
      </c>
      <c r="BA644" s="20">
        <f t="shared" si="200"/>
        <v>0</v>
      </c>
      <c r="BB644" s="15">
        <f t="shared" si="201"/>
        <v>0</v>
      </c>
    </row>
    <row r="645" spans="1:54" x14ac:dyDescent="0.25">
      <c r="A645" t="str">
        <f>'Players Full'!CU645</f>
        <v>Rodrigo Martins Gomes</v>
      </c>
      <c r="B645" t="str">
        <f>VLOOKUP(_xlfn.CONCAT('Players Full'!AK645,'Players Full'!BV645),'Players Summarised'!$A$1:$T$1000,20,0)</f>
        <v>DEF</v>
      </c>
      <c r="C645" t="str">
        <f>VLOOKUP('Players Full'!CF645,Teams!$A$1:$G$21,6,0)</f>
        <v>Wolves</v>
      </c>
      <c r="D645">
        <f>'Players Full'!BD645/10</f>
        <v>4.5</v>
      </c>
      <c r="E645" s="10">
        <f>IFERROR(VLOOKUP($A645,'Starting Lineups'!$A$2:$C$510,3,FALSE),0)</f>
        <v>0</v>
      </c>
      <c r="F645" s="5" t="e">
        <f>VLOOKUP(A645,'Score &amp; Assist'!$A$1:$G$2000,6,0)</f>
        <v>#N/A</v>
      </c>
      <c r="G645" s="5" t="e">
        <f t="shared" si="190"/>
        <v>#N/A</v>
      </c>
      <c r="H645" s="5" t="e">
        <f t="shared" si="202"/>
        <v>#N/A</v>
      </c>
      <c r="I645" s="5" t="e">
        <f>VLOOKUP(A645,'Score &amp; Assist'!$A$1:$G$2000,7,0)</f>
        <v>#N/A</v>
      </c>
      <c r="J645" s="5" t="e">
        <f>VLOOKUP(A645,'Yellow Card'!$C$1:$E$987,3,0)</f>
        <v>#N/A</v>
      </c>
      <c r="K645" s="5" t="e">
        <f>VLOOKUP(C645,'Team Clean Sheet'!$C$2:$F$21,4,0)</f>
        <v>#N/A</v>
      </c>
      <c r="L645" s="5" t="e">
        <f>VLOOKUP(C645,'Team Total Goals'!$D$2:$N$21,10,0)</f>
        <v>#N/A</v>
      </c>
      <c r="M645" s="5" t="e">
        <f>VLOOKUP(C645,'Team Total Goals'!$D$2:$N$21,11,0)</f>
        <v>#N/A</v>
      </c>
      <c r="N645" s="5" t="e">
        <f>VLOOKUP(A645,'Goalkeeper Saves'!$D$2:$N$15,10,0)</f>
        <v>#N/A</v>
      </c>
      <c r="O645" s="5" t="e">
        <f>VLOOKUP(A645,'Goalkeeper Saves'!$D$2:$N$15,11,0)</f>
        <v>#N/A</v>
      </c>
      <c r="P645" s="5">
        <f>IF(B645="DEF",IFERROR(VLOOKUP(A645,'Defensive Contribution - DEF'!A643:H1141,8,FALSE),'Defensive Contribution - DEF'!K$2),0)</f>
        <v>0.29152339856241527</v>
      </c>
      <c r="Q645" s="5">
        <f>IF(B645="MID",IFERROR(VLOOKUP(A645,'Defensive Contribution - MID'!A$2:I$500,9,FALSE),'Defensive Contribution - MID'!L$2),0)</f>
        <v>0</v>
      </c>
      <c r="R645" s="22">
        <f t="shared" si="203"/>
        <v>0</v>
      </c>
      <c r="S645" s="5">
        <f t="shared" si="204"/>
        <v>0</v>
      </c>
      <c r="T645" s="20">
        <f t="shared" si="192"/>
        <v>0</v>
      </c>
      <c r="U645" s="3">
        <f>VLOOKUP($C645,'Team Fixtures'!$A$2:$Q$21,2,FALSE)</f>
        <v>4.5351473922902487E-2</v>
      </c>
      <c r="V645" s="3">
        <f>VLOOKUP($C645,'Team Fixtures'!$A$2:$Q$21,4,FALSE)</f>
        <v>9.5238095238095233E-2</v>
      </c>
      <c r="W645" s="3">
        <f>VLOOKUP($C645,'Team Fixtures'!$A$2:$Q$21,5,FALSE)</f>
        <v>-4.9886621315192746E-2</v>
      </c>
      <c r="X645" s="3" t="str">
        <f>VLOOKUP($C645,'Team Fixtures'!$A$2:$Q$21,6,FALSE)</f>
        <v>A</v>
      </c>
      <c r="Y645" s="25">
        <f t="shared" si="193"/>
        <v>0</v>
      </c>
      <c r="Z645" s="3">
        <f>VLOOKUP($C645,'Team Fixtures'!$A$2:$Q$21,2,FALSE)</f>
        <v>4.5351473922902487E-2</v>
      </c>
      <c r="AA645" s="3">
        <f>VLOOKUP($C645,'Team Fixtures'!$A$2:$Q$21,8,FALSE)</f>
        <v>8.6580086580086577E-2</v>
      </c>
      <c r="AB645" s="3">
        <f>VLOOKUP($C645,'Team Fixtures'!$A$2:$Q$21,9,FALSE)</f>
        <v>-4.122861265718409E-2</v>
      </c>
      <c r="AC645" s="3" t="str">
        <f>VLOOKUP($C645,'Team Fixtures'!$A$2:$Q$21,10,FALSE)</f>
        <v>H</v>
      </c>
      <c r="AD645" s="22">
        <f t="shared" si="205"/>
        <v>0</v>
      </c>
      <c r="AE645" s="5">
        <f t="shared" si="194"/>
        <v>0</v>
      </c>
      <c r="AF645" s="20">
        <f t="shared" si="195"/>
        <v>0</v>
      </c>
      <c r="AG645" s="3">
        <f>VLOOKUP($C645,'Team Fixtures'!$A$2:$Q$21,2,FALSE)</f>
        <v>4.5351473922902487E-2</v>
      </c>
      <c r="AH645" s="3">
        <f>VLOOKUP($C645,'Team Fixtures'!$A$2:$Q$21,12,FALSE)</f>
        <v>0.50125313283208017</v>
      </c>
      <c r="AI645" s="3">
        <f>VLOOKUP($C645,'Team Fixtures'!$A$2:$Q$21,13,FALSE)</f>
        <v>-0.45590165890917767</v>
      </c>
      <c r="AJ645" s="3" t="str">
        <f>VLOOKUP($C645,'Team Fixtures'!$A$2:$Q$21,14,FALSE)</f>
        <v>H</v>
      </c>
      <c r="AK645" s="22">
        <f t="shared" si="206"/>
        <v>0</v>
      </c>
      <c r="AL645" s="5">
        <f t="shared" si="196"/>
        <v>0</v>
      </c>
      <c r="AM645" s="20">
        <f t="shared" si="197"/>
        <v>0</v>
      </c>
      <c r="AN645" s="3">
        <f>VLOOKUP($C645,'Team Fixtures'!$A$2:$Q$21,2,FALSE)</f>
        <v>4.5351473922902487E-2</v>
      </c>
      <c r="AO645" s="3">
        <f>VLOOKUP($C645,'Team Fixtures'!$A$2:$Q$21,16,FALSE)</f>
        <v>2.8011204481792715E-2</v>
      </c>
      <c r="AP645" s="3">
        <f>VLOOKUP($C645,'Team Fixtures'!$A$2:$Q$21,17,FALSE)</f>
        <v>1.7340269441109772E-2</v>
      </c>
      <c r="AQ645" s="3" t="str">
        <f>VLOOKUP($C645,'Team Fixtures'!$A$2:$V$21,18,FALSE)</f>
        <v>H</v>
      </c>
      <c r="AR645" s="22">
        <f t="shared" si="207"/>
        <v>0</v>
      </c>
      <c r="AS645" s="5">
        <f t="shared" si="198"/>
        <v>0</v>
      </c>
      <c r="AT645" s="20">
        <f t="shared" si="199"/>
        <v>0</v>
      </c>
      <c r="AU645" s="3">
        <f>VLOOKUP($C645,'Team Fixtures'!$A$2:$Q$21,2,FALSE)</f>
        <v>4.5351473922902487E-2</v>
      </c>
      <c r="AV645" s="3">
        <f>VLOOKUP($C645,'Team Fixtures'!$A$2:$V$21,20,FALSE)</f>
        <v>0.36350418029807341</v>
      </c>
      <c r="AW645" s="3">
        <f>VLOOKUP($C645,'Team Fixtures'!$A$2:$V$21,21,FALSE)</f>
        <v>-0.3181527063751709</v>
      </c>
      <c r="AX645" s="3" t="str">
        <f>VLOOKUP($C645,'Team Fixtures'!$A$2:$V$21,22,FALSE)</f>
        <v>A</v>
      </c>
      <c r="AY645" s="22">
        <f t="shared" si="208"/>
        <v>0</v>
      </c>
      <c r="AZ645" s="5">
        <f t="shared" si="209"/>
        <v>0</v>
      </c>
      <c r="BA645" s="20">
        <f t="shared" si="200"/>
        <v>0</v>
      </c>
      <c r="BB645" s="15">
        <f t="shared" si="201"/>
        <v>0</v>
      </c>
    </row>
    <row r="646" spans="1:54" x14ac:dyDescent="0.25">
      <c r="A646" t="str">
        <f>'Players Full'!CU646</f>
        <v>Santiago Bueno</v>
      </c>
      <c r="B646" t="str">
        <f>VLOOKUP(_xlfn.CONCAT('Players Full'!AK646,'Players Full'!BV646),'Players Summarised'!$A$1:$T$1000,20,0)</f>
        <v>DEF</v>
      </c>
      <c r="C646" t="str">
        <f>VLOOKUP('Players Full'!CF646,Teams!$A$1:$G$21,6,0)</f>
        <v>Wolves</v>
      </c>
      <c r="D646">
        <f>'Players Full'!BD646/10</f>
        <v>4.5</v>
      </c>
      <c r="E646" s="10">
        <f>IFERROR(VLOOKUP($A646,'Starting Lineups'!$A$2:$C$510,3,FALSE),0)</f>
        <v>0</v>
      </c>
      <c r="F646" s="5">
        <f>VLOOKUP(A646,'Score &amp; Assist'!$A$1:$G$2000,6,0)</f>
        <v>5.6022408963585429E-2</v>
      </c>
      <c r="G646" s="5">
        <f t="shared" si="190"/>
        <v>0.01</v>
      </c>
      <c r="H646" s="5">
        <f t="shared" si="202"/>
        <v>0</v>
      </c>
      <c r="I646" s="5">
        <f>VLOOKUP(A646,'Score &amp; Assist'!$A$1:$G$2000,7,0)</f>
        <v>3.6630036630036632E-2</v>
      </c>
      <c r="J646" s="5">
        <f>VLOOKUP(A646,'Yellow Card'!$C$1:$E$987,3,0)</f>
        <v>0.25396825396825395</v>
      </c>
      <c r="K646" s="5" t="e">
        <f>VLOOKUP(C646,'Team Clean Sheet'!$C$2:$F$21,4,0)</f>
        <v>#N/A</v>
      </c>
      <c r="L646" s="5" t="e">
        <f>VLOOKUP(C646,'Team Total Goals'!$D$2:$N$21,10,0)</f>
        <v>#N/A</v>
      </c>
      <c r="M646" s="5" t="e">
        <f>VLOOKUP(C646,'Team Total Goals'!$D$2:$N$21,11,0)</f>
        <v>#N/A</v>
      </c>
      <c r="N646" s="5" t="e">
        <f>VLOOKUP(A646,'Goalkeeper Saves'!$D$2:$N$15,10,0)</f>
        <v>#N/A</v>
      </c>
      <c r="O646" s="5" t="e">
        <f>VLOOKUP(A646,'Goalkeeper Saves'!$D$2:$N$15,11,0)</f>
        <v>#N/A</v>
      </c>
      <c r="P646" s="5">
        <f>IF(B646="DEF",IFERROR(VLOOKUP(A646,'Defensive Contribution - DEF'!A644:H1142,8,FALSE),'Defensive Contribution - DEF'!K$2),0)</f>
        <v>0.29152339856241527</v>
      </c>
      <c r="Q646" s="5">
        <f>IF(B646="MID",IFERROR(VLOOKUP(A646,'Defensive Contribution - MID'!A$2:I$500,9,FALSE),'Defensive Contribution - MID'!L$2),0)</f>
        <v>0</v>
      </c>
      <c r="R646" s="22">
        <f t="shared" si="203"/>
        <v>0</v>
      </c>
      <c r="S646" s="5">
        <f t="shared" si="204"/>
        <v>0</v>
      </c>
      <c r="T646" s="20">
        <f t="shared" si="192"/>
        <v>0</v>
      </c>
      <c r="U646" s="3">
        <f>VLOOKUP($C646,'Team Fixtures'!$A$2:$Q$21,2,FALSE)</f>
        <v>4.5351473922902487E-2</v>
      </c>
      <c r="V646" s="3">
        <f>VLOOKUP($C646,'Team Fixtures'!$A$2:$Q$21,4,FALSE)</f>
        <v>9.5238095238095233E-2</v>
      </c>
      <c r="W646" s="3">
        <f>VLOOKUP($C646,'Team Fixtures'!$A$2:$Q$21,5,FALSE)</f>
        <v>-4.9886621315192746E-2</v>
      </c>
      <c r="X646" s="3" t="str">
        <f>VLOOKUP($C646,'Team Fixtures'!$A$2:$Q$21,6,FALSE)</f>
        <v>A</v>
      </c>
      <c r="Y646" s="25">
        <f t="shared" si="193"/>
        <v>0</v>
      </c>
      <c r="Z646" s="3">
        <f>VLOOKUP($C646,'Team Fixtures'!$A$2:$Q$21,2,FALSE)</f>
        <v>4.5351473922902487E-2</v>
      </c>
      <c r="AA646" s="3">
        <f>VLOOKUP($C646,'Team Fixtures'!$A$2:$Q$21,8,FALSE)</f>
        <v>8.6580086580086577E-2</v>
      </c>
      <c r="AB646" s="3">
        <f>VLOOKUP($C646,'Team Fixtures'!$A$2:$Q$21,9,FALSE)</f>
        <v>-4.122861265718409E-2</v>
      </c>
      <c r="AC646" s="3" t="str">
        <f>VLOOKUP($C646,'Team Fixtures'!$A$2:$Q$21,10,FALSE)</f>
        <v>H</v>
      </c>
      <c r="AD646" s="22">
        <f t="shared" si="205"/>
        <v>0</v>
      </c>
      <c r="AE646" s="5">
        <f t="shared" si="194"/>
        <v>0</v>
      </c>
      <c r="AF646" s="20">
        <f t="shared" si="195"/>
        <v>0</v>
      </c>
      <c r="AG646" s="3">
        <f>VLOOKUP($C646,'Team Fixtures'!$A$2:$Q$21,2,FALSE)</f>
        <v>4.5351473922902487E-2</v>
      </c>
      <c r="AH646" s="3">
        <f>VLOOKUP($C646,'Team Fixtures'!$A$2:$Q$21,12,FALSE)</f>
        <v>0.50125313283208017</v>
      </c>
      <c r="AI646" s="3">
        <f>VLOOKUP($C646,'Team Fixtures'!$A$2:$Q$21,13,FALSE)</f>
        <v>-0.45590165890917767</v>
      </c>
      <c r="AJ646" s="3" t="str">
        <f>VLOOKUP($C646,'Team Fixtures'!$A$2:$Q$21,14,FALSE)</f>
        <v>H</v>
      </c>
      <c r="AK646" s="22">
        <f t="shared" si="206"/>
        <v>0</v>
      </c>
      <c r="AL646" s="5">
        <f t="shared" si="196"/>
        <v>0</v>
      </c>
      <c r="AM646" s="20">
        <f t="shared" si="197"/>
        <v>0</v>
      </c>
      <c r="AN646" s="3">
        <f>VLOOKUP($C646,'Team Fixtures'!$A$2:$Q$21,2,FALSE)</f>
        <v>4.5351473922902487E-2</v>
      </c>
      <c r="AO646" s="3">
        <f>VLOOKUP($C646,'Team Fixtures'!$A$2:$Q$21,16,FALSE)</f>
        <v>2.8011204481792715E-2</v>
      </c>
      <c r="AP646" s="3">
        <f>VLOOKUP($C646,'Team Fixtures'!$A$2:$Q$21,17,FALSE)</f>
        <v>1.7340269441109772E-2</v>
      </c>
      <c r="AQ646" s="3" t="str">
        <f>VLOOKUP($C646,'Team Fixtures'!$A$2:$V$21,18,FALSE)</f>
        <v>H</v>
      </c>
      <c r="AR646" s="22">
        <f t="shared" si="207"/>
        <v>0</v>
      </c>
      <c r="AS646" s="5">
        <f t="shared" si="198"/>
        <v>0</v>
      </c>
      <c r="AT646" s="20">
        <f t="shared" si="199"/>
        <v>0</v>
      </c>
      <c r="AU646" s="3">
        <f>VLOOKUP($C646,'Team Fixtures'!$A$2:$Q$21,2,FALSE)</f>
        <v>4.5351473922902487E-2</v>
      </c>
      <c r="AV646" s="3">
        <f>VLOOKUP($C646,'Team Fixtures'!$A$2:$V$21,20,FALSE)</f>
        <v>0.36350418029807341</v>
      </c>
      <c r="AW646" s="3">
        <f>VLOOKUP($C646,'Team Fixtures'!$A$2:$V$21,21,FALSE)</f>
        <v>-0.3181527063751709</v>
      </c>
      <c r="AX646" s="3" t="str">
        <f>VLOOKUP($C646,'Team Fixtures'!$A$2:$V$21,22,FALSE)</f>
        <v>A</v>
      </c>
      <c r="AY646" s="22">
        <f t="shared" si="208"/>
        <v>0</v>
      </c>
      <c r="AZ646" s="5">
        <f t="shared" si="209"/>
        <v>0</v>
      </c>
      <c r="BA646" s="20">
        <f t="shared" si="200"/>
        <v>0</v>
      </c>
      <c r="BB646" s="15">
        <f t="shared" si="201"/>
        <v>0</v>
      </c>
    </row>
    <row r="647" spans="1:54" x14ac:dyDescent="0.25">
      <c r="A647" t="str">
        <f>'Players Full'!CU647</f>
        <v>Toti Gomes</v>
      </c>
      <c r="B647" t="str">
        <f>VLOOKUP(_xlfn.CONCAT('Players Full'!AK647,'Players Full'!BV647),'Players Summarised'!$A$1:$T$1000,20,0)</f>
        <v>DEF</v>
      </c>
      <c r="C647" t="str">
        <f>VLOOKUP('Players Full'!CF647,Teams!$A$1:$G$21,6,0)</f>
        <v>Wolves</v>
      </c>
      <c r="D647">
        <f>'Players Full'!BD647/10</f>
        <v>4.5</v>
      </c>
      <c r="E647" s="10">
        <f>IFERROR(VLOOKUP($A647,'Starting Lineups'!$A$2:$C$510,3,FALSE),0)</f>
        <v>1</v>
      </c>
      <c r="F647" s="5">
        <f>VLOOKUP(A647,'Score &amp; Assist'!$A$1:$G$2000,6,0)</f>
        <v>6.3492063492063489E-2</v>
      </c>
      <c r="G647" s="5">
        <f t="shared" si="190"/>
        <v>0.01</v>
      </c>
      <c r="H647" s="5">
        <f t="shared" si="202"/>
        <v>0</v>
      </c>
      <c r="I647" s="5">
        <f>VLOOKUP(A647,'Score &amp; Assist'!$A$1:$G$2000,7,0)</f>
        <v>5.0125313283208017E-2</v>
      </c>
      <c r="J647" s="5">
        <f>VLOOKUP(A647,'Yellow Card'!$C$1:$E$987,3,0)</f>
        <v>0.21164021164021163</v>
      </c>
      <c r="K647" s="5" t="e">
        <f>VLOOKUP(C647,'Team Clean Sheet'!$C$2:$F$21,4,0)</f>
        <v>#N/A</v>
      </c>
      <c r="L647" s="5" t="e">
        <f>VLOOKUP(C647,'Team Total Goals'!$D$2:$N$21,10,0)</f>
        <v>#N/A</v>
      </c>
      <c r="M647" s="5" t="e">
        <f>VLOOKUP(C647,'Team Total Goals'!$D$2:$N$21,11,0)</f>
        <v>#N/A</v>
      </c>
      <c r="N647" s="5" t="e">
        <f>VLOOKUP(A647,'Goalkeeper Saves'!$D$2:$N$15,10,0)</f>
        <v>#N/A</v>
      </c>
      <c r="O647" s="5" t="e">
        <f>VLOOKUP(A647,'Goalkeeper Saves'!$D$2:$N$15,11,0)</f>
        <v>#N/A</v>
      </c>
      <c r="P647" s="5">
        <f>IF(B647="DEF",IFERROR(VLOOKUP(A647,'Defensive Contribution - DEF'!A645:H1143,8,FALSE),'Defensive Contribution - DEF'!K$2),0)</f>
        <v>0.29152339856241527</v>
      </c>
      <c r="Q647" s="5">
        <f>IF(B647="MID",IFERROR(VLOOKUP(A647,'Defensive Contribution - MID'!A$2:I$500,9,FALSE),'Defensive Contribution - MID'!L$2),0)</f>
        <v>0</v>
      </c>
      <c r="R647" s="22">
        <f t="shared" si="203"/>
        <v>2.9627349062866242</v>
      </c>
      <c r="S647" s="5">
        <f t="shared" si="204"/>
        <v>4.8650450465673969E-2</v>
      </c>
      <c r="T647" s="20">
        <f t="shared" si="192"/>
        <v>3.0600358072179721</v>
      </c>
      <c r="U647" s="3">
        <f>VLOOKUP($C647,'Team Fixtures'!$A$2:$Q$21,2,FALSE)</f>
        <v>4.5351473922902487E-2</v>
      </c>
      <c r="V647" s="3">
        <f>VLOOKUP($C647,'Team Fixtures'!$A$2:$Q$21,4,FALSE)</f>
        <v>9.5238095238095233E-2</v>
      </c>
      <c r="W647" s="3">
        <f>VLOOKUP($C647,'Team Fixtures'!$A$2:$Q$21,5,FALSE)</f>
        <v>-4.9886621315192746E-2</v>
      </c>
      <c r="X647" s="3" t="str">
        <f>VLOOKUP($C647,'Team Fixtures'!$A$2:$Q$21,6,FALSE)</f>
        <v>A</v>
      </c>
      <c r="Y647" s="25">
        <f t="shared" si="193"/>
        <v>1.0127822652870073</v>
      </c>
      <c r="Z647" s="3">
        <f>VLOOKUP($C647,'Team Fixtures'!$A$2:$Q$21,2,FALSE)</f>
        <v>4.5351473922902487E-2</v>
      </c>
      <c r="AA647" s="3">
        <f>VLOOKUP($C647,'Team Fixtures'!$A$2:$Q$21,8,FALSE)</f>
        <v>8.6580086580086577E-2</v>
      </c>
      <c r="AB647" s="3">
        <f>VLOOKUP($C647,'Team Fixtures'!$A$2:$Q$21,9,FALSE)</f>
        <v>-4.122861265718409E-2</v>
      </c>
      <c r="AC647" s="3" t="str">
        <f>VLOOKUP($C647,'Team Fixtures'!$A$2:$Q$21,10,FALSE)</f>
        <v>H</v>
      </c>
      <c r="AD647" s="22">
        <f t="shared" si="205"/>
        <v>3.4378613188705534</v>
      </c>
      <c r="AE647" s="5">
        <f t="shared" si="194"/>
        <v>5.9826373942473157E-2</v>
      </c>
      <c r="AF647" s="20">
        <f t="shared" si="195"/>
        <v>3.5575140667554996</v>
      </c>
      <c r="AG647" s="3">
        <f>VLOOKUP($C647,'Team Fixtures'!$A$2:$Q$21,2,FALSE)</f>
        <v>4.5351473922902487E-2</v>
      </c>
      <c r="AH647" s="3">
        <f>VLOOKUP($C647,'Team Fixtures'!$A$2:$Q$21,12,FALSE)</f>
        <v>0.50125313283208017</v>
      </c>
      <c r="AI647" s="3">
        <f>VLOOKUP($C647,'Team Fixtures'!$A$2:$Q$21,13,FALSE)</f>
        <v>-0.45590165890917767</v>
      </c>
      <c r="AJ647" s="3" t="str">
        <f>VLOOKUP($C647,'Team Fixtures'!$A$2:$Q$21,14,FALSE)</f>
        <v>H</v>
      </c>
      <c r="AK647" s="22">
        <f t="shared" si="206"/>
        <v>3.4315617162635048</v>
      </c>
      <c r="AL647" s="5">
        <f t="shared" si="196"/>
        <v>5.9678194689950156E-2</v>
      </c>
      <c r="AM647" s="20">
        <f t="shared" si="197"/>
        <v>3.5509181056434049</v>
      </c>
      <c r="AN647" s="3">
        <f>VLOOKUP($C647,'Team Fixtures'!$A$2:$Q$21,2,FALSE)</f>
        <v>4.5351473922902487E-2</v>
      </c>
      <c r="AO647" s="3">
        <f>VLOOKUP($C647,'Team Fixtures'!$A$2:$Q$21,16,FALSE)</f>
        <v>2.8011204481792715E-2</v>
      </c>
      <c r="AP647" s="3">
        <f>VLOOKUP($C647,'Team Fixtures'!$A$2:$Q$21,17,FALSE)</f>
        <v>1.7340269441109772E-2</v>
      </c>
      <c r="AQ647" s="3" t="str">
        <f>VLOOKUP($C647,'Team Fixtures'!$A$2:$V$21,18,FALSE)</f>
        <v>H</v>
      </c>
      <c r="AR647" s="22">
        <f t="shared" si="207"/>
        <v>3.4387510817468563</v>
      </c>
      <c r="AS647" s="5">
        <f t="shared" si="198"/>
        <v>5.9847302944849551E-2</v>
      </c>
      <c r="AT647" s="20">
        <f t="shared" si="199"/>
        <v>3.5584456876365556</v>
      </c>
      <c r="AU647" s="3">
        <f>VLOOKUP($C647,'Team Fixtures'!$A$2:$Q$21,2,FALSE)</f>
        <v>4.5351473922902487E-2</v>
      </c>
      <c r="AV647" s="3">
        <f>VLOOKUP($C647,'Team Fixtures'!$A$2:$V$21,20,FALSE)</f>
        <v>0.36350418029807341</v>
      </c>
      <c r="AW647" s="3">
        <f>VLOOKUP($C647,'Team Fixtures'!$A$2:$V$21,21,FALSE)</f>
        <v>-0.3181527063751709</v>
      </c>
      <c r="AX647" s="3" t="str">
        <f>VLOOKUP($C647,'Team Fixtures'!$A$2:$V$21,22,FALSE)</f>
        <v>A</v>
      </c>
      <c r="AY647" s="22">
        <f t="shared" si="208"/>
        <v>2.9586594792867236</v>
      </c>
      <c r="AZ647" s="5">
        <f t="shared" si="209"/>
        <v>4.8554588271782315E-2</v>
      </c>
      <c r="BA647" s="20">
        <f t="shared" si="200"/>
        <v>3.0557686558302883</v>
      </c>
      <c r="BB647" s="15">
        <f t="shared" si="201"/>
        <v>11.749018028442752</v>
      </c>
    </row>
    <row r="648" spans="1:54" x14ac:dyDescent="0.25">
      <c r="A648" t="str">
        <f>'Players Full'!CU648</f>
        <v>Ki-Jana Hoever</v>
      </c>
      <c r="B648" t="str">
        <f>VLOOKUP(_xlfn.CONCAT('Players Full'!AK648,'Players Full'!BV648),'Players Summarised'!$A$1:$T$1000,20,0)</f>
        <v>DEF</v>
      </c>
      <c r="C648" t="str">
        <f>VLOOKUP('Players Full'!CF648,Teams!$A$1:$G$21,6,0)</f>
        <v>Wolves</v>
      </c>
      <c r="D648">
        <f>'Players Full'!BD648/10</f>
        <v>4</v>
      </c>
      <c r="E648" s="10">
        <f>IFERROR(VLOOKUP($A648,'Starting Lineups'!$A$2:$C$510,3,FALSE),0)</f>
        <v>1</v>
      </c>
      <c r="F648" s="5">
        <f>VLOOKUP(A648,'Score &amp; Assist'!$A$1:$G$2000,6,0)</f>
        <v>9.5238095238095233E-2</v>
      </c>
      <c r="G648" s="5">
        <f t="shared" si="190"/>
        <v>0.01</v>
      </c>
      <c r="H648" s="5">
        <f t="shared" si="202"/>
        <v>0</v>
      </c>
      <c r="I648" s="5">
        <f>VLOOKUP(A648,'Score &amp; Assist'!$A$1:$G$2000,7,0)</f>
        <v>5.6022408963585429E-2</v>
      </c>
      <c r="J648" s="5">
        <f>VLOOKUP(A648,'Yellow Card'!$C$1:$E$987,3,0)</f>
        <v>0.41407867494824019</v>
      </c>
      <c r="K648" s="5" t="e">
        <f>VLOOKUP(C648,'Team Clean Sheet'!$C$2:$F$21,4,0)</f>
        <v>#N/A</v>
      </c>
      <c r="L648" s="5" t="e">
        <f>VLOOKUP(C648,'Team Total Goals'!$D$2:$N$21,10,0)</f>
        <v>#N/A</v>
      </c>
      <c r="M648" s="5" t="e">
        <f>VLOOKUP(C648,'Team Total Goals'!$D$2:$N$21,11,0)</f>
        <v>#N/A</v>
      </c>
      <c r="N648" s="5" t="e">
        <f>VLOOKUP(A648,'Goalkeeper Saves'!$D$2:$N$15,10,0)</f>
        <v>#N/A</v>
      </c>
      <c r="O648" s="5" t="e">
        <f>VLOOKUP(A648,'Goalkeeper Saves'!$D$2:$N$15,11,0)</f>
        <v>#N/A</v>
      </c>
      <c r="P648" s="5">
        <f>IF(B648="DEF",IFERROR(VLOOKUP(A648,'Defensive Contribution - DEF'!A646:H1144,8,FALSE),'Defensive Contribution - DEF'!K$2),0)</f>
        <v>0.29152339856241527</v>
      </c>
      <c r="Q648" s="5">
        <f>IF(B648="MID",IFERROR(VLOOKUP(A648,'Defensive Contribution - MID'!A$2:I$500,9,FALSE),'Defensive Contribution - MID'!L$2),0)</f>
        <v>0</v>
      </c>
      <c r="R648" s="22">
        <f t="shared" si="203"/>
        <v>2.9684639204959176</v>
      </c>
      <c r="S648" s="5">
        <f t="shared" si="204"/>
        <v>4.8785208337904978E-2</v>
      </c>
      <c r="T648" s="20">
        <f t="shared" si="192"/>
        <v>3.0660343371717276</v>
      </c>
      <c r="U648" s="3">
        <f>VLOOKUP($C648,'Team Fixtures'!$A$2:$Q$21,2,FALSE)</f>
        <v>4.5351473922902487E-2</v>
      </c>
      <c r="V648" s="3">
        <f>VLOOKUP($C648,'Team Fixtures'!$A$2:$Q$21,4,FALSE)</f>
        <v>9.5238095238095233E-2</v>
      </c>
      <c r="W648" s="3">
        <f>VLOOKUP($C648,'Team Fixtures'!$A$2:$Q$21,5,FALSE)</f>
        <v>-4.9886621315192746E-2</v>
      </c>
      <c r="X648" s="3" t="str">
        <f>VLOOKUP($C648,'Team Fixtures'!$A$2:$Q$21,6,FALSE)</f>
        <v>A</v>
      </c>
      <c r="Y648" s="25">
        <f t="shared" si="193"/>
        <v>1.0147406733701732</v>
      </c>
      <c r="Z648" s="3">
        <f>VLOOKUP($C648,'Team Fixtures'!$A$2:$Q$21,2,FALSE)</f>
        <v>4.5351473922902487E-2</v>
      </c>
      <c r="AA648" s="3">
        <f>VLOOKUP($C648,'Team Fixtures'!$A$2:$Q$21,8,FALSE)</f>
        <v>8.6580086580086577E-2</v>
      </c>
      <c r="AB648" s="3">
        <f>VLOOKUP($C648,'Team Fixtures'!$A$2:$Q$21,9,FALSE)</f>
        <v>-4.122861265718409E-2</v>
      </c>
      <c r="AC648" s="3" t="str">
        <f>VLOOKUP($C648,'Team Fixtures'!$A$2:$Q$21,10,FALSE)</f>
        <v>H</v>
      </c>
      <c r="AD648" s="22">
        <f t="shared" si="205"/>
        <v>3.4445090808095631</v>
      </c>
      <c r="AE648" s="5">
        <f t="shared" si="194"/>
        <v>5.9982742598802541E-2</v>
      </c>
      <c r="AF648" s="20">
        <f t="shared" si="195"/>
        <v>3.5644745660071679</v>
      </c>
      <c r="AG648" s="3">
        <f>VLOOKUP($C648,'Team Fixtures'!$A$2:$Q$21,2,FALSE)</f>
        <v>4.5351473922902487E-2</v>
      </c>
      <c r="AH648" s="3">
        <f>VLOOKUP($C648,'Team Fixtures'!$A$2:$Q$21,12,FALSE)</f>
        <v>0.50125313283208017</v>
      </c>
      <c r="AI648" s="3">
        <f>VLOOKUP($C648,'Team Fixtures'!$A$2:$Q$21,13,FALSE)</f>
        <v>-0.45590165890917767</v>
      </c>
      <c r="AJ648" s="3" t="str">
        <f>VLOOKUP($C648,'Team Fixtures'!$A$2:$Q$21,14,FALSE)</f>
        <v>H</v>
      </c>
      <c r="AK648" s="22">
        <f t="shared" si="206"/>
        <v>3.4381972967168299</v>
      </c>
      <c r="AL648" s="5">
        <f t="shared" si="196"/>
        <v>5.9834276813373277E-2</v>
      </c>
      <c r="AM648" s="20">
        <f t="shared" si="197"/>
        <v>3.5578658503435765</v>
      </c>
      <c r="AN648" s="3">
        <f>VLOOKUP($C648,'Team Fixtures'!$A$2:$Q$21,2,FALSE)</f>
        <v>4.5351473922902487E-2</v>
      </c>
      <c r="AO648" s="3">
        <f>VLOOKUP($C648,'Team Fixtures'!$A$2:$Q$21,16,FALSE)</f>
        <v>2.8011204481792715E-2</v>
      </c>
      <c r="AP648" s="3">
        <f>VLOOKUP($C648,'Team Fixtures'!$A$2:$Q$21,17,FALSE)</f>
        <v>1.7340269441109772E-2</v>
      </c>
      <c r="AQ648" s="3" t="str">
        <f>VLOOKUP($C648,'Team Fixtures'!$A$2:$V$21,18,FALSE)</f>
        <v>H</v>
      </c>
      <c r="AR648" s="22">
        <f t="shared" si="207"/>
        <v>3.4454005642124481</v>
      </c>
      <c r="AS648" s="5">
        <f t="shared" si="198"/>
        <v>6.0003712071405202E-2</v>
      </c>
      <c r="AT648" s="20">
        <f t="shared" si="199"/>
        <v>3.5654079883552585</v>
      </c>
      <c r="AU648" s="3">
        <f>VLOOKUP($C648,'Team Fixtures'!$A$2:$Q$21,2,FALSE)</f>
        <v>4.5351473922902487E-2</v>
      </c>
      <c r="AV648" s="3">
        <f>VLOOKUP($C648,'Team Fixtures'!$A$2:$V$21,20,FALSE)</f>
        <v>0.36350418029807341</v>
      </c>
      <c r="AW648" s="3">
        <f>VLOOKUP($C648,'Team Fixtures'!$A$2:$V$21,21,FALSE)</f>
        <v>-0.3181527063751709</v>
      </c>
      <c r="AX648" s="3" t="str">
        <f>VLOOKUP($C648,'Team Fixtures'!$A$2:$V$21,22,FALSE)</f>
        <v>A</v>
      </c>
      <c r="AY648" s="22">
        <f t="shared" si="208"/>
        <v>2.9643806128789754</v>
      </c>
      <c r="AZ648" s="5">
        <f t="shared" si="209"/>
        <v>4.8689160776139259E-2</v>
      </c>
      <c r="BA648" s="20">
        <f t="shared" si="200"/>
        <v>3.0617589344312539</v>
      </c>
      <c r="BB648" s="15">
        <f t="shared" si="201"/>
        <v>11.772021780886218</v>
      </c>
    </row>
    <row r="649" spans="1:54" x14ac:dyDescent="0.25">
      <c r="A649" t="str">
        <f>'Players Full'!CU649</f>
        <v>Bastien Meupiyou Menadjou</v>
      </c>
      <c r="B649" t="str">
        <f>VLOOKUP(_xlfn.CONCAT('Players Full'!AK649,'Players Full'!BV649),'Players Summarised'!$A$1:$T$1000,20,0)</f>
        <v>DEF</v>
      </c>
      <c r="C649" t="str">
        <f>VLOOKUP('Players Full'!CF649,Teams!$A$1:$G$21,6,0)</f>
        <v>Wolves</v>
      </c>
      <c r="D649">
        <f>'Players Full'!BD649/10</f>
        <v>4</v>
      </c>
      <c r="E649" s="10">
        <f>IFERROR(VLOOKUP($A649,'Starting Lineups'!$A$2:$C$510,3,FALSE),0)</f>
        <v>0</v>
      </c>
      <c r="F649" s="5" t="e">
        <f>VLOOKUP(A649,'Score &amp; Assist'!$A$1:$G$2000,6,0)</f>
        <v>#N/A</v>
      </c>
      <c r="G649" s="5" t="e">
        <f t="shared" si="190"/>
        <v>#N/A</v>
      </c>
      <c r="H649" s="5" t="e">
        <f t="shared" si="202"/>
        <v>#N/A</v>
      </c>
      <c r="I649" s="5" t="e">
        <f>VLOOKUP(A649,'Score &amp; Assist'!$A$1:$G$2000,7,0)</f>
        <v>#N/A</v>
      </c>
      <c r="J649" s="5" t="e">
        <f>VLOOKUP(A649,'Yellow Card'!$C$1:$E$987,3,0)</f>
        <v>#N/A</v>
      </c>
      <c r="K649" s="5" t="e">
        <f>VLOOKUP(C649,'Team Clean Sheet'!$C$2:$F$21,4,0)</f>
        <v>#N/A</v>
      </c>
      <c r="L649" s="5" t="e">
        <f>VLOOKUP(C649,'Team Total Goals'!$D$2:$N$21,10,0)</f>
        <v>#N/A</v>
      </c>
      <c r="M649" s="5" t="e">
        <f>VLOOKUP(C649,'Team Total Goals'!$D$2:$N$21,11,0)</f>
        <v>#N/A</v>
      </c>
      <c r="N649" s="5" t="e">
        <f>VLOOKUP(A649,'Goalkeeper Saves'!$D$2:$N$15,10,0)</f>
        <v>#N/A</v>
      </c>
      <c r="O649" s="5" t="e">
        <f>VLOOKUP(A649,'Goalkeeper Saves'!$D$2:$N$15,11,0)</f>
        <v>#N/A</v>
      </c>
      <c r="P649" s="5">
        <f>IF(B649="DEF",IFERROR(VLOOKUP(A649,'Defensive Contribution - DEF'!A647:H1145,8,FALSE),'Defensive Contribution - DEF'!K$2),0)</f>
        <v>0.29152339856241527</v>
      </c>
      <c r="Q649" s="5">
        <f>IF(B649="MID",IFERROR(VLOOKUP(A649,'Defensive Contribution - MID'!A$2:I$500,9,FALSE),'Defensive Contribution - MID'!L$2),0)</f>
        <v>0</v>
      </c>
      <c r="R649" s="22">
        <f t="shared" si="203"/>
        <v>0</v>
      </c>
      <c r="S649" s="5">
        <f t="shared" si="204"/>
        <v>0</v>
      </c>
      <c r="T649" s="20">
        <f t="shared" si="192"/>
        <v>0</v>
      </c>
      <c r="U649" s="3">
        <f>VLOOKUP($C649,'Team Fixtures'!$A$2:$Q$21,2,FALSE)</f>
        <v>4.5351473922902487E-2</v>
      </c>
      <c r="V649" s="3">
        <f>VLOOKUP($C649,'Team Fixtures'!$A$2:$Q$21,4,FALSE)</f>
        <v>9.5238095238095233E-2</v>
      </c>
      <c r="W649" s="3">
        <f>VLOOKUP($C649,'Team Fixtures'!$A$2:$Q$21,5,FALSE)</f>
        <v>-4.9886621315192746E-2</v>
      </c>
      <c r="X649" s="3" t="str">
        <f>VLOOKUP($C649,'Team Fixtures'!$A$2:$Q$21,6,FALSE)</f>
        <v>A</v>
      </c>
      <c r="Y649" s="25">
        <f t="shared" si="193"/>
        <v>0</v>
      </c>
      <c r="Z649" s="3">
        <f>VLOOKUP($C649,'Team Fixtures'!$A$2:$Q$21,2,FALSE)</f>
        <v>4.5351473922902487E-2</v>
      </c>
      <c r="AA649" s="3">
        <f>VLOOKUP($C649,'Team Fixtures'!$A$2:$Q$21,8,FALSE)</f>
        <v>8.6580086580086577E-2</v>
      </c>
      <c r="AB649" s="3">
        <f>VLOOKUP($C649,'Team Fixtures'!$A$2:$Q$21,9,FALSE)</f>
        <v>-4.122861265718409E-2</v>
      </c>
      <c r="AC649" s="3" t="str">
        <f>VLOOKUP($C649,'Team Fixtures'!$A$2:$Q$21,10,FALSE)</f>
        <v>H</v>
      </c>
      <c r="AD649" s="22">
        <f t="shared" si="205"/>
        <v>0</v>
      </c>
      <c r="AE649" s="5">
        <f t="shared" si="194"/>
        <v>0</v>
      </c>
      <c r="AF649" s="20">
        <f t="shared" si="195"/>
        <v>0</v>
      </c>
      <c r="AG649" s="3">
        <f>VLOOKUP($C649,'Team Fixtures'!$A$2:$Q$21,2,FALSE)</f>
        <v>4.5351473922902487E-2</v>
      </c>
      <c r="AH649" s="3">
        <f>VLOOKUP($C649,'Team Fixtures'!$A$2:$Q$21,12,FALSE)</f>
        <v>0.50125313283208017</v>
      </c>
      <c r="AI649" s="3">
        <f>VLOOKUP($C649,'Team Fixtures'!$A$2:$Q$21,13,FALSE)</f>
        <v>-0.45590165890917767</v>
      </c>
      <c r="AJ649" s="3" t="str">
        <f>VLOOKUP($C649,'Team Fixtures'!$A$2:$Q$21,14,FALSE)</f>
        <v>H</v>
      </c>
      <c r="AK649" s="22">
        <f t="shared" si="206"/>
        <v>0</v>
      </c>
      <c r="AL649" s="5">
        <f t="shared" si="196"/>
        <v>0</v>
      </c>
      <c r="AM649" s="20">
        <f t="shared" si="197"/>
        <v>0</v>
      </c>
      <c r="AN649" s="3">
        <f>VLOOKUP($C649,'Team Fixtures'!$A$2:$Q$21,2,FALSE)</f>
        <v>4.5351473922902487E-2</v>
      </c>
      <c r="AO649" s="3">
        <f>VLOOKUP($C649,'Team Fixtures'!$A$2:$Q$21,16,FALSE)</f>
        <v>2.8011204481792715E-2</v>
      </c>
      <c r="AP649" s="3">
        <f>VLOOKUP($C649,'Team Fixtures'!$A$2:$Q$21,17,FALSE)</f>
        <v>1.7340269441109772E-2</v>
      </c>
      <c r="AQ649" s="3" t="str">
        <f>VLOOKUP($C649,'Team Fixtures'!$A$2:$V$21,18,FALSE)</f>
        <v>H</v>
      </c>
      <c r="AR649" s="22">
        <f t="shared" si="207"/>
        <v>0</v>
      </c>
      <c r="AS649" s="5">
        <f t="shared" si="198"/>
        <v>0</v>
      </c>
      <c r="AT649" s="20">
        <f t="shared" si="199"/>
        <v>0</v>
      </c>
      <c r="AU649" s="3">
        <f>VLOOKUP($C649,'Team Fixtures'!$A$2:$Q$21,2,FALSE)</f>
        <v>4.5351473922902487E-2</v>
      </c>
      <c r="AV649" s="3">
        <f>VLOOKUP($C649,'Team Fixtures'!$A$2:$V$21,20,FALSE)</f>
        <v>0.36350418029807341</v>
      </c>
      <c r="AW649" s="3">
        <f>VLOOKUP($C649,'Team Fixtures'!$A$2:$V$21,21,FALSE)</f>
        <v>-0.3181527063751709</v>
      </c>
      <c r="AX649" s="3" t="str">
        <f>VLOOKUP($C649,'Team Fixtures'!$A$2:$V$21,22,FALSE)</f>
        <v>A</v>
      </c>
      <c r="AY649" s="22">
        <f t="shared" si="208"/>
        <v>0</v>
      </c>
      <c r="AZ649" s="5">
        <f t="shared" si="209"/>
        <v>0</v>
      </c>
      <c r="BA649" s="20">
        <f t="shared" si="200"/>
        <v>0</v>
      </c>
      <c r="BB649" s="15">
        <f t="shared" si="201"/>
        <v>0</v>
      </c>
    </row>
    <row r="650" spans="1:54" x14ac:dyDescent="0.25">
      <c r="A650" t="str">
        <f>'Players Full'!CU650</f>
        <v>Pedro Cardoso de Lima</v>
      </c>
      <c r="B650" t="str">
        <f>VLOOKUP(_xlfn.CONCAT('Players Full'!AK650,'Players Full'!BV650),'Players Summarised'!$A$1:$T$1000,20,0)</f>
        <v>DEF</v>
      </c>
      <c r="C650" t="str">
        <f>VLOOKUP('Players Full'!CF650,Teams!$A$1:$G$21,6,0)</f>
        <v>Wolves</v>
      </c>
      <c r="D650">
        <f>'Players Full'!BD650/10</f>
        <v>4</v>
      </c>
      <c r="E650" s="10">
        <f>IFERROR(VLOOKUP($A650,'Starting Lineups'!$A$2:$C$510,3,FALSE),0)</f>
        <v>0</v>
      </c>
      <c r="F650" s="5" t="e">
        <f>VLOOKUP(A650,'Score &amp; Assist'!$A$1:$G$2000,6,0)</f>
        <v>#N/A</v>
      </c>
      <c r="G650" s="5" t="e">
        <f t="shared" si="190"/>
        <v>#N/A</v>
      </c>
      <c r="H650" s="5" t="e">
        <f t="shared" si="202"/>
        <v>#N/A</v>
      </c>
      <c r="I650" s="5" t="e">
        <f>VLOOKUP(A650,'Score &amp; Assist'!$A$1:$G$2000,7,0)</f>
        <v>#N/A</v>
      </c>
      <c r="J650" s="5" t="e">
        <f>VLOOKUP(A650,'Yellow Card'!$C$1:$E$987,3,0)</f>
        <v>#N/A</v>
      </c>
      <c r="K650" s="5" t="e">
        <f>VLOOKUP(C650,'Team Clean Sheet'!$C$2:$F$21,4,0)</f>
        <v>#N/A</v>
      </c>
      <c r="L650" s="5" t="e">
        <f>VLOOKUP(C650,'Team Total Goals'!$D$2:$N$21,10,0)</f>
        <v>#N/A</v>
      </c>
      <c r="M650" s="5" t="e">
        <f>VLOOKUP(C650,'Team Total Goals'!$D$2:$N$21,11,0)</f>
        <v>#N/A</v>
      </c>
      <c r="N650" s="5" t="e">
        <f>VLOOKUP(A650,'Goalkeeper Saves'!$D$2:$N$15,10,0)</f>
        <v>#N/A</v>
      </c>
      <c r="O650" s="5" t="e">
        <f>VLOOKUP(A650,'Goalkeeper Saves'!$D$2:$N$15,11,0)</f>
        <v>#N/A</v>
      </c>
      <c r="P650" s="5">
        <f>IF(B650="DEF",IFERROR(VLOOKUP(A650,'Defensive Contribution - DEF'!A648:H1146,8,FALSE),'Defensive Contribution - DEF'!K$2),0)</f>
        <v>0.29152339856241527</v>
      </c>
      <c r="Q650" s="5">
        <f>IF(B650="MID",IFERROR(VLOOKUP(A650,'Defensive Contribution - MID'!A$2:I$500,9,FALSE),'Defensive Contribution - MID'!L$2),0)</f>
        <v>0</v>
      </c>
      <c r="R650" s="22">
        <f t="shared" si="203"/>
        <v>0</v>
      </c>
      <c r="S650" s="5">
        <f t="shared" si="204"/>
        <v>0</v>
      </c>
      <c r="T650" s="20">
        <f t="shared" si="192"/>
        <v>0</v>
      </c>
      <c r="U650" s="3">
        <f>VLOOKUP($C650,'Team Fixtures'!$A$2:$Q$21,2,FALSE)</f>
        <v>4.5351473922902487E-2</v>
      </c>
      <c r="V650" s="3">
        <f>VLOOKUP($C650,'Team Fixtures'!$A$2:$Q$21,4,FALSE)</f>
        <v>9.5238095238095233E-2</v>
      </c>
      <c r="W650" s="3">
        <f>VLOOKUP($C650,'Team Fixtures'!$A$2:$Q$21,5,FALSE)</f>
        <v>-4.9886621315192746E-2</v>
      </c>
      <c r="X650" s="3" t="str">
        <f>VLOOKUP($C650,'Team Fixtures'!$A$2:$Q$21,6,FALSE)</f>
        <v>A</v>
      </c>
      <c r="Y650" s="25">
        <f t="shared" si="193"/>
        <v>0</v>
      </c>
      <c r="Z650" s="3">
        <f>VLOOKUP($C650,'Team Fixtures'!$A$2:$Q$21,2,FALSE)</f>
        <v>4.5351473922902487E-2</v>
      </c>
      <c r="AA650" s="3">
        <f>VLOOKUP($C650,'Team Fixtures'!$A$2:$Q$21,8,FALSE)</f>
        <v>8.6580086580086577E-2</v>
      </c>
      <c r="AB650" s="3">
        <f>VLOOKUP($C650,'Team Fixtures'!$A$2:$Q$21,9,FALSE)</f>
        <v>-4.122861265718409E-2</v>
      </c>
      <c r="AC650" s="3" t="str">
        <f>VLOOKUP($C650,'Team Fixtures'!$A$2:$Q$21,10,FALSE)</f>
        <v>H</v>
      </c>
      <c r="AD650" s="22">
        <f t="shared" si="205"/>
        <v>0</v>
      </c>
      <c r="AE650" s="5">
        <f t="shared" si="194"/>
        <v>0</v>
      </c>
      <c r="AF650" s="20">
        <f t="shared" si="195"/>
        <v>0</v>
      </c>
      <c r="AG650" s="3">
        <f>VLOOKUP($C650,'Team Fixtures'!$A$2:$Q$21,2,FALSE)</f>
        <v>4.5351473922902487E-2</v>
      </c>
      <c r="AH650" s="3">
        <f>VLOOKUP($C650,'Team Fixtures'!$A$2:$Q$21,12,FALSE)</f>
        <v>0.50125313283208017</v>
      </c>
      <c r="AI650" s="3">
        <f>VLOOKUP($C650,'Team Fixtures'!$A$2:$Q$21,13,FALSE)</f>
        <v>-0.45590165890917767</v>
      </c>
      <c r="AJ650" s="3" t="str">
        <f>VLOOKUP($C650,'Team Fixtures'!$A$2:$Q$21,14,FALSE)</f>
        <v>H</v>
      </c>
      <c r="AK650" s="22">
        <f t="shared" si="206"/>
        <v>0</v>
      </c>
      <c r="AL650" s="5">
        <f t="shared" si="196"/>
        <v>0</v>
      </c>
      <c r="AM650" s="20">
        <f t="shared" si="197"/>
        <v>0</v>
      </c>
      <c r="AN650" s="3">
        <f>VLOOKUP($C650,'Team Fixtures'!$A$2:$Q$21,2,FALSE)</f>
        <v>4.5351473922902487E-2</v>
      </c>
      <c r="AO650" s="3">
        <f>VLOOKUP($C650,'Team Fixtures'!$A$2:$Q$21,16,FALSE)</f>
        <v>2.8011204481792715E-2</v>
      </c>
      <c r="AP650" s="3">
        <f>VLOOKUP($C650,'Team Fixtures'!$A$2:$Q$21,17,FALSE)</f>
        <v>1.7340269441109772E-2</v>
      </c>
      <c r="AQ650" s="3" t="str">
        <f>VLOOKUP($C650,'Team Fixtures'!$A$2:$V$21,18,FALSE)</f>
        <v>H</v>
      </c>
      <c r="AR650" s="22">
        <f t="shared" si="207"/>
        <v>0</v>
      </c>
      <c r="AS650" s="5">
        <f t="shared" si="198"/>
        <v>0</v>
      </c>
      <c r="AT650" s="20">
        <f t="shared" si="199"/>
        <v>0</v>
      </c>
      <c r="AU650" s="3">
        <f>VLOOKUP($C650,'Team Fixtures'!$A$2:$Q$21,2,FALSE)</f>
        <v>4.5351473922902487E-2</v>
      </c>
      <c r="AV650" s="3">
        <f>VLOOKUP($C650,'Team Fixtures'!$A$2:$V$21,20,FALSE)</f>
        <v>0.36350418029807341</v>
      </c>
      <c r="AW650" s="3">
        <f>VLOOKUP($C650,'Team Fixtures'!$A$2:$V$21,21,FALSE)</f>
        <v>-0.3181527063751709</v>
      </c>
      <c r="AX650" s="3" t="str">
        <f>VLOOKUP($C650,'Team Fixtures'!$A$2:$V$21,22,FALSE)</f>
        <v>A</v>
      </c>
      <c r="AY650" s="22">
        <f t="shared" si="208"/>
        <v>0</v>
      </c>
      <c r="AZ650" s="5">
        <f t="shared" si="209"/>
        <v>0</v>
      </c>
      <c r="BA650" s="20">
        <f t="shared" si="200"/>
        <v>0</v>
      </c>
      <c r="BB650" s="15">
        <f t="shared" si="201"/>
        <v>0</v>
      </c>
    </row>
    <row r="651" spans="1:54" x14ac:dyDescent="0.25">
      <c r="A651" t="str">
        <f>'Players Full'!CU651</f>
        <v>Alfie Pond</v>
      </c>
      <c r="B651" t="str">
        <f>VLOOKUP(_xlfn.CONCAT('Players Full'!AK651,'Players Full'!BV651),'Players Summarised'!$A$1:$T$1000,20,0)</f>
        <v>DEF</v>
      </c>
      <c r="C651" t="str">
        <f>VLOOKUP('Players Full'!CF651,Teams!$A$1:$G$21,6,0)</f>
        <v>Wolves</v>
      </c>
      <c r="D651">
        <f>'Players Full'!BD651/10</f>
        <v>4</v>
      </c>
      <c r="E651" s="10">
        <f>IFERROR(VLOOKUP($A651,'Starting Lineups'!$A$2:$C$510,3,FALSE),0)</f>
        <v>0</v>
      </c>
      <c r="F651" s="5" t="e">
        <f>VLOOKUP(A651,'Score &amp; Assist'!$A$1:$G$2000,6,0)</f>
        <v>#N/A</v>
      </c>
      <c r="G651" s="5" t="e">
        <f t="shared" si="190"/>
        <v>#N/A</v>
      </c>
      <c r="H651" s="5" t="e">
        <f t="shared" si="202"/>
        <v>#N/A</v>
      </c>
      <c r="I651" s="5" t="e">
        <f>VLOOKUP(A651,'Score &amp; Assist'!$A$1:$G$2000,7,0)</f>
        <v>#N/A</v>
      </c>
      <c r="J651" s="5" t="e">
        <f>VLOOKUP(A651,'Yellow Card'!$C$1:$E$987,3,0)</f>
        <v>#N/A</v>
      </c>
      <c r="K651" s="5" t="e">
        <f>VLOOKUP(C651,'Team Clean Sheet'!$C$2:$F$21,4,0)</f>
        <v>#N/A</v>
      </c>
      <c r="L651" s="5" t="e">
        <f>VLOOKUP(C651,'Team Total Goals'!$D$2:$N$21,10,0)</f>
        <v>#N/A</v>
      </c>
      <c r="M651" s="5" t="e">
        <f>VLOOKUP(C651,'Team Total Goals'!$D$2:$N$21,11,0)</f>
        <v>#N/A</v>
      </c>
      <c r="N651" s="5" t="e">
        <f>VLOOKUP(A651,'Goalkeeper Saves'!$D$2:$N$15,10,0)</f>
        <v>#N/A</v>
      </c>
      <c r="O651" s="5" t="e">
        <f>VLOOKUP(A651,'Goalkeeper Saves'!$D$2:$N$15,11,0)</f>
        <v>#N/A</v>
      </c>
      <c r="P651" s="5">
        <f>IF(B651="DEF",IFERROR(VLOOKUP(A651,'Defensive Contribution - DEF'!A649:H1147,8,FALSE),'Defensive Contribution - DEF'!K$2),0)</f>
        <v>0.29152339856241527</v>
      </c>
      <c r="Q651" s="5">
        <f>IF(B651="MID",IFERROR(VLOOKUP(A651,'Defensive Contribution - MID'!A$2:I$500,9,FALSE),'Defensive Contribution - MID'!L$2),0)</f>
        <v>0</v>
      </c>
      <c r="R651" s="22">
        <f t="shared" si="203"/>
        <v>0</v>
      </c>
      <c r="S651" s="5">
        <f t="shared" si="204"/>
        <v>0</v>
      </c>
      <c r="T651" s="20">
        <f t="shared" si="192"/>
        <v>0</v>
      </c>
      <c r="U651" s="3">
        <f>VLOOKUP($C651,'Team Fixtures'!$A$2:$Q$21,2,FALSE)</f>
        <v>4.5351473922902487E-2</v>
      </c>
      <c r="V651" s="3">
        <f>VLOOKUP($C651,'Team Fixtures'!$A$2:$Q$21,4,FALSE)</f>
        <v>9.5238095238095233E-2</v>
      </c>
      <c r="W651" s="3">
        <f>VLOOKUP($C651,'Team Fixtures'!$A$2:$Q$21,5,FALSE)</f>
        <v>-4.9886621315192746E-2</v>
      </c>
      <c r="X651" s="3" t="str">
        <f>VLOOKUP($C651,'Team Fixtures'!$A$2:$Q$21,6,FALSE)</f>
        <v>A</v>
      </c>
      <c r="Y651" s="25">
        <f t="shared" si="193"/>
        <v>0</v>
      </c>
      <c r="Z651" s="3">
        <f>VLOOKUP($C651,'Team Fixtures'!$A$2:$Q$21,2,FALSE)</f>
        <v>4.5351473922902487E-2</v>
      </c>
      <c r="AA651" s="3">
        <f>VLOOKUP($C651,'Team Fixtures'!$A$2:$Q$21,8,FALSE)</f>
        <v>8.6580086580086577E-2</v>
      </c>
      <c r="AB651" s="3">
        <f>VLOOKUP($C651,'Team Fixtures'!$A$2:$Q$21,9,FALSE)</f>
        <v>-4.122861265718409E-2</v>
      </c>
      <c r="AC651" s="3" t="str">
        <f>VLOOKUP($C651,'Team Fixtures'!$A$2:$Q$21,10,FALSE)</f>
        <v>H</v>
      </c>
      <c r="AD651" s="22">
        <f t="shared" si="205"/>
        <v>0</v>
      </c>
      <c r="AE651" s="5">
        <f t="shared" si="194"/>
        <v>0</v>
      </c>
      <c r="AF651" s="20">
        <f t="shared" si="195"/>
        <v>0</v>
      </c>
      <c r="AG651" s="3">
        <f>VLOOKUP($C651,'Team Fixtures'!$A$2:$Q$21,2,FALSE)</f>
        <v>4.5351473922902487E-2</v>
      </c>
      <c r="AH651" s="3">
        <f>VLOOKUP($C651,'Team Fixtures'!$A$2:$Q$21,12,FALSE)</f>
        <v>0.50125313283208017</v>
      </c>
      <c r="AI651" s="3">
        <f>VLOOKUP($C651,'Team Fixtures'!$A$2:$Q$21,13,FALSE)</f>
        <v>-0.45590165890917767</v>
      </c>
      <c r="AJ651" s="3" t="str">
        <f>VLOOKUP($C651,'Team Fixtures'!$A$2:$Q$21,14,FALSE)</f>
        <v>H</v>
      </c>
      <c r="AK651" s="22">
        <f t="shared" si="206"/>
        <v>0</v>
      </c>
      <c r="AL651" s="5">
        <f t="shared" si="196"/>
        <v>0</v>
      </c>
      <c r="AM651" s="20">
        <f t="shared" si="197"/>
        <v>0</v>
      </c>
      <c r="AN651" s="3">
        <f>VLOOKUP($C651,'Team Fixtures'!$A$2:$Q$21,2,FALSE)</f>
        <v>4.5351473922902487E-2</v>
      </c>
      <c r="AO651" s="3">
        <f>VLOOKUP($C651,'Team Fixtures'!$A$2:$Q$21,16,FALSE)</f>
        <v>2.8011204481792715E-2</v>
      </c>
      <c r="AP651" s="3">
        <f>VLOOKUP($C651,'Team Fixtures'!$A$2:$Q$21,17,FALSE)</f>
        <v>1.7340269441109772E-2</v>
      </c>
      <c r="AQ651" s="3" t="str">
        <f>VLOOKUP($C651,'Team Fixtures'!$A$2:$V$21,18,FALSE)</f>
        <v>H</v>
      </c>
      <c r="AR651" s="22">
        <f t="shared" si="207"/>
        <v>0</v>
      </c>
      <c r="AS651" s="5">
        <f t="shared" si="198"/>
        <v>0</v>
      </c>
      <c r="AT651" s="20">
        <f t="shared" si="199"/>
        <v>0</v>
      </c>
      <c r="AU651" s="3">
        <f>VLOOKUP($C651,'Team Fixtures'!$A$2:$Q$21,2,FALSE)</f>
        <v>4.5351473922902487E-2</v>
      </c>
      <c r="AV651" s="3">
        <f>VLOOKUP($C651,'Team Fixtures'!$A$2:$V$21,20,FALSE)</f>
        <v>0.36350418029807341</v>
      </c>
      <c r="AW651" s="3">
        <f>VLOOKUP($C651,'Team Fixtures'!$A$2:$V$21,21,FALSE)</f>
        <v>-0.3181527063751709</v>
      </c>
      <c r="AX651" s="3" t="str">
        <f>VLOOKUP($C651,'Team Fixtures'!$A$2:$V$21,22,FALSE)</f>
        <v>A</v>
      </c>
      <c r="AY651" s="22">
        <f t="shared" si="208"/>
        <v>0</v>
      </c>
      <c r="AZ651" s="5">
        <f t="shared" si="209"/>
        <v>0</v>
      </c>
      <c r="BA651" s="20">
        <f t="shared" si="200"/>
        <v>0</v>
      </c>
      <c r="BB651" s="15">
        <f t="shared" si="201"/>
        <v>0</v>
      </c>
    </row>
    <row r="652" spans="1:54" x14ac:dyDescent="0.25">
      <c r="A652" t="str">
        <f>'Players Full'!CU652</f>
        <v>Hwang Hee-chan</v>
      </c>
      <c r="B652" t="str">
        <f>VLOOKUP(_xlfn.CONCAT('Players Full'!AK652,'Players Full'!BV652),'Players Summarised'!$A$1:$T$1000,20,0)</f>
        <v>MID</v>
      </c>
      <c r="C652" t="str">
        <f>VLOOKUP('Players Full'!CF652,Teams!$A$1:$G$21,6,0)</f>
        <v>Wolves</v>
      </c>
      <c r="D652">
        <f>'Players Full'!BD652/10</f>
        <v>6</v>
      </c>
      <c r="E652" s="10">
        <f>IFERROR(VLOOKUP($A652,'Starting Lineups'!$A$2:$C$510,3,FALSE),0)</f>
        <v>0</v>
      </c>
      <c r="F652" s="5" t="e">
        <f>VLOOKUP(A652,'Score &amp; Assist'!$A$1:$G$2000,6,0)</f>
        <v>#N/A</v>
      </c>
      <c r="G652" s="5" t="e">
        <f t="shared" si="190"/>
        <v>#N/A</v>
      </c>
      <c r="H652" s="5" t="e">
        <f t="shared" si="202"/>
        <v>#N/A</v>
      </c>
      <c r="I652" s="5" t="e">
        <f>VLOOKUP(A652,'Score &amp; Assist'!$A$1:$G$2000,7,0)</f>
        <v>#N/A</v>
      </c>
      <c r="J652" s="5" t="e">
        <f>VLOOKUP(A652,'Yellow Card'!$C$1:$E$987,3,0)</f>
        <v>#N/A</v>
      </c>
      <c r="K652" s="5" t="e">
        <f>VLOOKUP(C652,'Team Clean Sheet'!$C$2:$F$21,4,0)</f>
        <v>#N/A</v>
      </c>
      <c r="L652" s="5" t="e">
        <f>VLOOKUP(C652,'Team Total Goals'!$D$2:$N$21,10,0)</f>
        <v>#N/A</v>
      </c>
      <c r="M652" s="5" t="e">
        <f>VLOOKUP(C652,'Team Total Goals'!$D$2:$N$21,11,0)</f>
        <v>#N/A</v>
      </c>
      <c r="N652" s="5" t="e">
        <f>VLOOKUP(A652,'Goalkeeper Saves'!$D$2:$N$15,10,0)</f>
        <v>#N/A</v>
      </c>
      <c r="O652" s="5" t="e">
        <f>VLOOKUP(A652,'Goalkeeper Saves'!$D$2:$N$15,11,0)</f>
        <v>#N/A</v>
      </c>
      <c r="P652" s="5">
        <f>IF(B652="DEF",IFERROR(VLOOKUP(A652,'Defensive Contribution - DEF'!A650:H1148,8,FALSE),'Defensive Contribution - DEF'!K$2),0)</f>
        <v>0</v>
      </c>
      <c r="Q652" s="5">
        <f>IF(B652="MID",IFERROR(VLOOKUP(A652,'Defensive Contribution - MID'!A$2:I$500,9,FALSE),'Defensive Contribution - MID'!L$2),0)</f>
        <v>0.3857500506789166</v>
      </c>
      <c r="R652" s="22">
        <f t="shared" si="203"/>
        <v>0</v>
      </c>
      <c r="S652" s="5">
        <f t="shared" si="204"/>
        <v>0</v>
      </c>
      <c r="T652" s="20">
        <f t="shared" si="192"/>
        <v>0</v>
      </c>
      <c r="U652" s="3">
        <f>VLOOKUP($C652,'Team Fixtures'!$A$2:$Q$21,2,FALSE)</f>
        <v>4.5351473922902487E-2</v>
      </c>
      <c r="V652" s="3">
        <f>VLOOKUP($C652,'Team Fixtures'!$A$2:$Q$21,4,FALSE)</f>
        <v>9.5238095238095233E-2</v>
      </c>
      <c r="W652" s="3">
        <f>VLOOKUP($C652,'Team Fixtures'!$A$2:$Q$21,5,FALSE)</f>
        <v>-4.9886621315192746E-2</v>
      </c>
      <c r="X652" s="3" t="str">
        <f>VLOOKUP($C652,'Team Fixtures'!$A$2:$Q$21,6,FALSE)</f>
        <v>A</v>
      </c>
      <c r="Y652" s="25">
        <f t="shared" si="193"/>
        <v>0</v>
      </c>
      <c r="Z652" s="3">
        <f>VLOOKUP($C652,'Team Fixtures'!$A$2:$Q$21,2,FALSE)</f>
        <v>4.5351473922902487E-2</v>
      </c>
      <c r="AA652" s="3">
        <f>VLOOKUP($C652,'Team Fixtures'!$A$2:$Q$21,8,FALSE)</f>
        <v>8.6580086580086577E-2</v>
      </c>
      <c r="AB652" s="3">
        <f>VLOOKUP($C652,'Team Fixtures'!$A$2:$Q$21,9,FALSE)</f>
        <v>-4.122861265718409E-2</v>
      </c>
      <c r="AC652" s="3" t="str">
        <f>VLOOKUP($C652,'Team Fixtures'!$A$2:$Q$21,10,FALSE)</f>
        <v>H</v>
      </c>
      <c r="AD652" s="22">
        <f t="shared" si="205"/>
        <v>0</v>
      </c>
      <c r="AE652" s="5">
        <f t="shared" si="194"/>
        <v>0</v>
      </c>
      <c r="AF652" s="20">
        <f t="shared" si="195"/>
        <v>0</v>
      </c>
      <c r="AG652" s="3">
        <f>VLOOKUP($C652,'Team Fixtures'!$A$2:$Q$21,2,FALSE)</f>
        <v>4.5351473922902487E-2</v>
      </c>
      <c r="AH652" s="3">
        <f>VLOOKUP($C652,'Team Fixtures'!$A$2:$Q$21,12,FALSE)</f>
        <v>0.50125313283208017</v>
      </c>
      <c r="AI652" s="3">
        <f>VLOOKUP($C652,'Team Fixtures'!$A$2:$Q$21,13,FALSE)</f>
        <v>-0.45590165890917767</v>
      </c>
      <c r="AJ652" s="3" t="str">
        <f>VLOOKUP($C652,'Team Fixtures'!$A$2:$Q$21,14,FALSE)</f>
        <v>H</v>
      </c>
      <c r="AK652" s="22">
        <f t="shared" si="206"/>
        <v>0</v>
      </c>
      <c r="AL652" s="5">
        <f t="shared" si="196"/>
        <v>0</v>
      </c>
      <c r="AM652" s="20">
        <f t="shared" si="197"/>
        <v>0</v>
      </c>
      <c r="AN652" s="3">
        <f>VLOOKUP($C652,'Team Fixtures'!$A$2:$Q$21,2,FALSE)</f>
        <v>4.5351473922902487E-2</v>
      </c>
      <c r="AO652" s="3">
        <f>VLOOKUP($C652,'Team Fixtures'!$A$2:$Q$21,16,FALSE)</f>
        <v>2.8011204481792715E-2</v>
      </c>
      <c r="AP652" s="3">
        <f>VLOOKUP($C652,'Team Fixtures'!$A$2:$Q$21,17,FALSE)</f>
        <v>1.7340269441109772E-2</v>
      </c>
      <c r="AQ652" s="3" t="str">
        <f>VLOOKUP($C652,'Team Fixtures'!$A$2:$V$21,18,FALSE)</f>
        <v>H</v>
      </c>
      <c r="AR652" s="22">
        <f t="shared" si="207"/>
        <v>0</v>
      </c>
      <c r="AS652" s="5">
        <f t="shared" si="198"/>
        <v>0</v>
      </c>
      <c r="AT652" s="20">
        <f t="shared" si="199"/>
        <v>0</v>
      </c>
      <c r="AU652" s="3">
        <f>VLOOKUP($C652,'Team Fixtures'!$A$2:$Q$21,2,FALSE)</f>
        <v>4.5351473922902487E-2</v>
      </c>
      <c r="AV652" s="3">
        <f>VLOOKUP($C652,'Team Fixtures'!$A$2:$V$21,20,FALSE)</f>
        <v>0.36350418029807341</v>
      </c>
      <c r="AW652" s="3">
        <f>VLOOKUP($C652,'Team Fixtures'!$A$2:$V$21,21,FALSE)</f>
        <v>-0.3181527063751709</v>
      </c>
      <c r="AX652" s="3" t="str">
        <f>VLOOKUP($C652,'Team Fixtures'!$A$2:$V$21,22,FALSE)</f>
        <v>A</v>
      </c>
      <c r="AY652" s="22">
        <f t="shared" si="208"/>
        <v>0</v>
      </c>
      <c r="AZ652" s="5">
        <f t="shared" si="209"/>
        <v>0</v>
      </c>
      <c r="BA652" s="20">
        <f t="shared" si="200"/>
        <v>0</v>
      </c>
      <c r="BB652" s="15">
        <f t="shared" si="201"/>
        <v>0</v>
      </c>
    </row>
    <row r="653" spans="1:54" x14ac:dyDescent="0.25">
      <c r="A653" t="str">
        <f>'Players Full'!CU653</f>
        <v>Andre Trindade</v>
      </c>
      <c r="B653" t="str">
        <f>VLOOKUP(_xlfn.CONCAT('Players Full'!AK653,'Players Full'!BV653),'Players Summarised'!$A$1:$T$1000,20,0)</f>
        <v>MID</v>
      </c>
      <c r="C653" t="str">
        <f>VLOOKUP('Players Full'!CF653,Teams!$A$1:$G$21,6,0)</f>
        <v>Wolves</v>
      </c>
      <c r="D653">
        <f>'Players Full'!BD653/10</f>
        <v>5.5</v>
      </c>
      <c r="E653" s="10">
        <f>IFERROR(VLOOKUP($A653,'Starting Lineups'!$A$2:$C$510,3,FALSE),0)</f>
        <v>1</v>
      </c>
      <c r="F653" s="5">
        <f>VLOOKUP(A653,'Score &amp; Assist'!$A$1:$G$2000,6,0)</f>
        <v>9.5238095238095233E-2</v>
      </c>
      <c r="G653" s="5">
        <f t="shared" si="190"/>
        <v>0.01</v>
      </c>
      <c r="H653" s="5">
        <f t="shared" si="202"/>
        <v>0</v>
      </c>
      <c r="I653" s="5">
        <f>VLOOKUP(A653,'Score &amp; Assist'!$A$1:$G$2000,7,0)</f>
        <v>5.6022408963585429E-2</v>
      </c>
      <c r="J653" s="5">
        <f>VLOOKUP(A653,'Yellow Card'!$C$1:$E$987,3,0)</f>
        <v>0.38095238095238093</v>
      </c>
      <c r="K653" s="5" t="e">
        <f>VLOOKUP(C653,'Team Clean Sheet'!$C$2:$F$21,4,0)</f>
        <v>#N/A</v>
      </c>
      <c r="L653" s="5" t="e">
        <f>VLOOKUP(C653,'Team Total Goals'!$D$2:$N$21,10,0)</f>
        <v>#N/A</v>
      </c>
      <c r="M653" s="5" t="e">
        <f>VLOOKUP(C653,'Team Total Goals'!$D$2:$N$21,11,0)</f>
        <v>#N/A</v>
      </c>
      <c r="N653" s="5" t="e">
        <f>VLOOKUP(A653,'Goalkeeper Saves'!$D$2:$N$15,10,0)</f>
        <v>#N/A</v>
      </c>
      <c r="O653" s="5" t="e">
        <f>VLOOKUP(A653,'Goalkeeper Saves'!$D$2:$N$15,11,0)</f>
        <v>#N/A</v>
      </c>
      <c r="P653" s="5">
        <f>IF(B653="DEF",IFERROR(VLOOKUP(A653,'Defensive Contribution - DEF'!A651:H1149,8,FALSE),'Defensive Contribution - DEF'!K$2),0)</f>
        <v>0</v>
      </c>
      <c r="Q653" s="5">
        <f>IF(B653="MID",IFERROR(VLOOKUP(A653,'Defensive Contribution - MID'!A$2:I$500,9,FALSE),'Defensive Contribution - MID'!L$2),0)</f>
        <v>0.3857500506789166</v>
      </c>
      <c r="R653" s="22">
        <f t="shared" si="203"/>
        <v>3.0848054234866846</v>
      </c>
      <c r="S653" s="5">
        <f t="shared" si="204"/>
        <v>5.1521793171253799E-2</v>
      </c>
      <c r="T653" s="20">
        <f t="shared" si="192"/>
        <v>3.1878490098291921</v>
      </c>
      <c r="U653" s="3">
        <f>VLOOKUP($C653,'Team Fixtures'!$A$2:$Q$21,2,FALSE)</f>
        <v>4.5351473922902487E-2</v>
      </c>
      <c r="V653" s="3">
        <f>VLOOKUP($C653,'Team Fixtures'!$A$2:$Q$21,4,FALSE)</f>
        <v>9.5238095238095233E-2</v>
      </c>
      <c r="W653" s="3">
        <f>VLOOKUP($C653,'Team Fixtures'!$A$2:$Q$21,5,FALSE)</f>
        <v>-4.9886621315192746E-2</v>
      </c>
      <c r="X653" s="3" t="str">
        <f>VLOOKUP($C653,'Team Fixtures'!$A$2:$Q$21,6,FALSE)</f>
        <v>A</v>
      </c>
      <c r="Y653" s="25">
        <f t="shared" si="193"/>
        <v>1.0545108906433636</v>
      </c>
      <c r="Z653" s="3">
        <f>VLOOKUP($C653,'Team Fixtures'!$A$2:$Q$21,2,FALSE)</f>
        <v>4.5351473922902487E-2</v>
      </c>
      <c r="AA653" s="3">
        <f>VLOOKUP($C653,'Team Fixtures'!$A$2:$Q$21,8,FALSE)</f>
        <v>8.6580086580086577E-2</v>
      </c>
      <c r="AB653" s="3">
        <f>VLOOKUP($C653,'Team Fixtures'!$A$2:$Q$21,9,FALSE)</f>
        <v>-4.122861265718409E-2</v>
      </c>
      <c r="AC653" s="3" t="str">
        <f>VLOOKUP($C653,'Team Fixtures'!$A$2:$Q$21,10,FALSE)</f>
        <v>H</v>
      </c>
      <c r="AD653" s="22">
        <f t="shared" si="205"/>
        <v>3.5795079806647392</v>
      </c>
      <c r="AE653" s="5">
        <f t="shared" si="194"/>
        <v>6.3158186721195997E-2</v>
      </c>
      <c r="AF653" s="20">
        <f t="shared" si="195"/>
        <v>3.705824354107131</v>
      </c>
      <c r="AG653" s="3">
        <f>VLOOKUP($C653,'Team Fixtures'!$A$2:$Q$21,2,FALSE)</f>
        <v>4.5351473922902487E-2</v>
      </c>
      <c r="AH653" s="3">
        <f>VLOOKUP($C653,'Team Fixtures'!$A$2:$Q$21,12,FALSE)</f>
        <v>0.50125313283208017</v>
      </c>
      <c r="AI653" s="3">
        <f>VLOOKUP($C653,'Team Fixtures'!$A$2:$Q$21,13,FALSE)</f>
        <v>-0.45590165890917767</v>
      </c>
      <c r="AJ653" s="3" t="str">
        <f>VLOOKUP($C653,'Team Fixtures'!$A$2:$Q$21,14,FALSE)</f>
        <v>H</v>
      </c>
      <c r="AK653" s="22">
        <f t="shared" si="206"/>
        <v>3.5729488220148045</v>
      </c>
      <c r="AL653" s="5">
        <f t="shared" si="196"/>
        <v>6.3003902191432232E-2</v>
      </c>
      <c r="AM653" s="20">
        <f t="shared" si="197"/>
        <v>3.6989566263976688</v>
      </c>
      <c r="AN653" s="3">
        <f>VLOOKUP($C653,'Team Fixtures'!$A$2:$Q$21,2,FALSE)</f>
        <v>4.5351473922902487E-2</v>
      </c>
      <c r="AO653" s="3">
        <f>VLOOKUP($C653,'Team Fixtures'!$A$2:$Q$21,16,FALSE)</f>
        <v>2.8011204481792715E-2</v>
      </c>
      <c r="AP653" s="3">
        <f>VLOOKUP($C653,'Team Fixtures'!$A$2:$Q$21,17,FALSE)</f>
        <v>1.7340269441109772E-2</v>
      </c>
      <c r="AQ653" s="3" t="str">
        <f>VLOOKUP($C653,'Team Fixtures'!$A$2:$V$21,18,FALSE)</f>
        <v>H</v>
      </c>
      <c r="AR653" s="22">
        <f t="shared" si="207"/>
        <v>3.5804344035251212</v>
      </c>
      <c r="AS653" s="5">
        <f t="shared" si="198"/>
        <v>6.3179978039717907E-2</v>
      </c>
      <c r="AT653" s="20">
        <f t="shared" si="199"/>
        <v>3.7067943596045572</v>
      </c>
      <c r="AU653" s="3">
        <f>VLOOKUP($C653,'Team Fixtures'!$A$2:$Q$21,2,FALSE)</f>
        <v>4.5351473922902487E-2</v>
      </c>
      <c r="AV653" s="3">
        <f>VLOOKUP($C653,'Team Fixtures'!$A$2:$V$21,20,FALSE)</f>
        <v>0.36350418029807341</v>
      </c>
      <c r="AW653" s="3">
        <f>VLOOKUP($C653,'Team Fixtures'!$A$2:$V$21,21,FALSE)</f>
        <v>-0.3181527063751709</v>
      </c>
      <c r="AX653" s="3" t="str">
        <f>VLOOKUP($C653,'Team Fixtures'!$A$2:$V$21,22,FALSE)</f>
        <v>A</v>
      </c>
      <c r="AY653" s="22">
        <f t="shared" si="208"/>
        <v>3.0805620808623946</v>
      </c>
      <c r="AZ653" s="5">
        <f t="shared" si="209"/>
        <v>5.1421981266045247E-2</v>
      </c>
      <c r="BA653" s="20">
        <f t="shared" si="200"/>
        <v>3.1834060433944851</v>
      </c>
      <c r="BB653" s="15">
        <f t="shared" si="201"/>
        <v>12.239168664438921</v>
      </c>
    </row>
    <row r="654" spans="1:54" x14ac:dyDescent="0.25">
      <c r="A654" t="str">
        <f>'Players Full'!CU654</f>
        <v>Jean-Ricner Bellegarde</v>
      </c>
      <c r="B654" t="str">
        <f>VLOOKUP(_xlfn.CONCAT('Players Full'!AK654,'Players Full'!BV654),'Players Summarised'!$A$1:$T$1000,20,0)</f>
        <v>MID</v>
      </c>
      <c r="C654" t="str">
        <f>VLOOKUP('Players Full'!CF654,Teams!$A$1:$G$21,6,0)</f>
        <v>Wolves</v>
      </c>
      <c r="D654">
        <f>'Players Full'!BD654/10</f>
        <v>5.5</v>
      </c>
      <c r="E654" s="10">
        <f>IFERROR(VLOOKUP($A654,'Starting Lineups'!$A$2:$C$510,3,FALSE),0)</f>
        <v>0</v>
      </c>
      <c r="F654" s="5" t="e">
        <f>VLOOKUP(A654,'Score &amp; Assist'!$A$1:$G$2000,6,0)</f>
        <v>#N/A</v>
      </c>
      <c r="G654" s="5" t="e">
        <f t="shared" si="190"/>
        <v>#N/A</v>
      </c>
      <c r="H654" s="5" t="e">
        <f t="shared" si="202"/>
        <v>#N/A</v>
      </c>
      <c r="I654" s="5" t="e">
        <f>VLOOKUP(A654,'Score &amp; Assist'!$A$1:$G$2000,7,0)</f>
        <v>#N/A</v>
      </c>
      <c r="J654" s="5" t="e">
        <f>VLOOKUP(A654,'Yellow Card'!$C$1:$E$987,3,0)</f>
        <v>#N/A</v>
      </c>
      <c r="K654" s="5" t="e">
        <f>VLOOKUP(C654,'Team Clean Sheet'!$C$2:$F$21,4,0)</f>
        <v>#N/A</v>
      </c>
      <c r="L654" s="5" t="e">
        <f>VLOOKUP(C654,'Team Total Goals'!$D$2:$N$21,10,0)</f>
        <v>#N/A</v>
      </c>
      <c r="M654" s="5" t="e">
        <f>VLOOKUP(C654,'Team Total Goals'!$D$2:$N$21,11,0)</f>
        <v>#N/A</v>
      </c>
      <c r="N654" s="5" t="e">
        <f>VLOOKUP(A654,'Goalkeeper Saves'!$D$2:$N$15,10,0)</f>
        <v>#N/A</v>
      </c>
      <c r="O654" s="5" t="e">
        <f>VLOOKUP(A654,'Goalkeeper Saves'!$D$2:$N$15,11,0)</f>
        <v>#N/A</v>
      </c>
      <c r="P654" s="5">
        <f>IF(B654="DEF",IFERROR(VLOOKUP(A654,'Defensive Contribution - DEF'!A652:H1150,8,FALSE),'Defensive Contribution - DEF'!K$2),0)</f>
        <v>0</v>
      </c>
      <c r="Q654" s="5">
        <f>IF(B654="MID",IFERROR(VLOOKUP(A654,'Defensive Contribution - MID'!A$2:I$500,9,FALSE),'Defensive Contribution - MID'!L$2),0)</f>
        <v>0.3857500506789166</v>
      </c>
      <c r="R654" s="22">
        <f t="shared" si="203"/>
        <v>0</v>
      </c>
      <c r="S654" s="5">
        <f t="shared" si="204"/>
        <v>0</v>
      </c>
      <c r="T654" s="20">
        <f t="shared" si="192"/>
        <v>0</v>
      </c>
      <c r="U654" s="3">
        <f>VLOOKUP($C654,'Team Fixtures'!$A$2:$Q$21,2,FALSE)</f>
        <v>4.5351473922902487E-2</v>
      </c>
      <c r="V654" s="3">
        <f>VLOOKUP($C654,'Team Fixtures'!$A$2:$Q$21,4,FALSE)</f>
        <v>9.5238095238095233E-2</v>
      </c>
      <c r="W654" s="3">
        <f>VLOOKUP($C654,'Team Fixtures'!$A$2:$Q$21,5,FALSE)</f>
        <v>-4.9886621315192746E-2</v>
      </c>
      <c r="X654" s="3" t="str">
        <f>VLOOKUP($C654,'Team Fixtures'!$A$2:$Q$21,6,FALSE)</f>
        <v>A</v>
      </c>
      <c r="Y654" s="25">
        <f t="shared" si="193"/>
        <v>0</v>
      </c>
      <c r="Z654" s="3">
        <f>VLOOKUP($C654,'Team Fixtures'!$A$2:$Q$21,2,FALSE)</f>
        <v>4.5351473922902487E-2</v>
      </c>
      <c r="AA654" s="3">
        <f>VLOOKUP($C654,'Team Fixtures'!$A$2:$Q$21,8,FALSE)</f>
        <v>8.6580086580086577E-2</v>
      </c>
      <c r="AB654" s="3">
        <f>VLOOKUP($C654,'Team Fixtures'!$A$2:$Q$21,9,FALSE)</f>
        <v>-4.122861265718409E-2</v>
      </c>
      <c r="AC654" s="3" t="str">
        <f>VLOOKUP($C654,'Team Fixtures'!$A$2:$Q$21,10,FALSE)</f>
        <v>H</v>
      </c>
      <c r="AD654" s="22">
        <f t="shared" si="205"/>
        <v>0</v>
      </c>
      <c r="AE654" s="5">
        <f t="shared" si="194"/>
        <v>0</v>
      </c>
      <c r="AF654" s="20">
        <f t="shared" si="195"/>
        <v>0</v>
      </c>
      <c r="AG654" s="3">
        <f>VLOOKUP($C654,'Team Fixtures'!$A$2:$Q$21,2,FALSE)</f>
        <v>4.5351473922902487E-2</v>
      </c>
      <c r="AH654" s="3">
        <f>VLOOKUP($C654,'Team Fixtures'!$A$2:$Q$21,12,FALSE)</f>
        <v>0.50125313283208017</v>
      </c>
      <c r="AI654" s="3">
        <f>VLOOKUP($C654,'Team Fixtures'!$A$2:$Q$21,13,FALSE)</f>
        <v>-0.45590165890917767</v>
      </c>
      <c r="AJ654" s="3" t="str">
        <f>VLOOKUP($C654,'Team Fixtures'!$A$2:$Q$21,14,FALSE)</f>
        <v>H</v>
      </c>
      <c r="AK654" s="22">
        <f t="shared" si="206"/>
        <v>0</v>
      </c>
      <c r="AL654" s="5">
        <f t="shared" si="196"/>
        <v>0</v>
      </c>
      <c r="AM654" s="20">
        <f t="shared" si="197"/>
        <v>0</v>
      </c>
      <c r="AN654" s="3">
        <f>VLOOKUP($C654,'Team Fixtures'!$A$2:$Q$21,2,FALSE)</f>
        <v>4.5351473922902487E-2</v>
      </c>
      <c r="AO654" s="3">
        <f>VLOOKUP($C654,'Team Fixtures'!$A$2:$Q$21,16,FALSE)</f>
        <v>2.8011204481792715E-2</v>
      </c>
      <c r="AP654" s="3">
        <f>VLOOKUP($C654,'Team Fixtures'!$A$2:$Q$21,17,FALSE)</f>
        <v>1.7340269441109772E-2</v>
      </c>
      <c r="AQ654" s="3" t="str">
        <f>VLOOKUP($C654,'Team Fixtures'!$A$2:$V$21,18,FALSE)</f>
        <v>H</v>
      </c>
      <c r="AR654" s="22">
        <f t="shared" si="207"/>
        <v>0</v>
      </c>
      <c r="AS654" s="5">
        <f t="shared" si="198"/>
        <v>0</v>
      </c>
      <c r="AT654" s="20">
        <f t="shared" si="199"/>
        <v>0</v>
      </c>
      <c r="AU654" s="3">
        <f>VLOOKUP($C654,'Team Fixtures'!$A$2:$Q$21,2,FALSE)</f>
        <v>4.5351473922902487E-2</v>
      </c>
      <c r="AV654" s="3">
        <f>VLOOKUP($C654,'Team Fixtures'!$A$2:$V$21,20,FALSE)</f>
        <v>0.36350418029807341</v>
      </c>
      <c r="AW654" s="3">
        <f>VLOOKUP($C654,'Team Fixtures'!$A$2:$V$21,21,FALSE)</f>
        <v>-0.3181527063751709</v>
      </c>
      <c r="AX654" s="3" t="str">
        <f>VLOOKUP($C654,'Team Fixtures'!$A$2:$V$21,22,FALSE)</f>
        <v>A</v>
      </c>
      <c r="AY654" s="22">
        <f t="shared" si="208"/>
        <v>0</v>
      </c>
      <c r="AZ654" s="5">
        <f t="shared" si="209"/>
        <v>0</v>
      </c>
      <c r="BA654" s="20">
        <f t="shared" si="200"/>
        <v>0</v>
      </c>
      <c r="BB654" s="15">
        <f t="shared" si="201"/>
        <v>0</v>
      </c>
    </row>
    <row r="655" spans="1:54" x14ac:dyDescent="0.25">
      <c r="A655" t="str">
        <f>'Players Full'!CU655</f>
        <v>Fer LÃ³pez GonzÃ¡lez</v>
      </c>
      <c r="B655" t="str">
        <f>VLOOKUP(_xlfn.CONCAT('Players Full'!AK655,'Players Full'!BV655),'Players Summarised'!$A$1:$T$1000,20,0)</f>
        <v>MID</v>
      </c>
      <c r="C655" t="str">
        <f>VLOOKUP('Players Full'!CF655,Teams!$A$1:$G$21,6,0)</f>
        <v>Wolves</v>
      </c>
      <c r="D655">
        <f>'Players Full'!BD655/10</f>
        <v>5.5</v>
      </c>
      <c r="E655" s="10">
        <f>IFERROR(VLOOKUP($A655,'Starting Lineups'!$A$2:$C$510,3,FALSE),0)</f>
        <v>0</v>
      </c>
      <c r="F655" s="5" t="e">
        <f>VLOOKUP(A655,'Score &amp; Assist'!$A$1:$G$2000,6,0)</f>
        <v>#N/A</v>
      </c>
      <c r="G655" s="5" t="e">
        <f t="shared" si="190"/>
        <v>#N/A</v>
      </c>
      <c r="H655" s="5" t="e">
        <f t="shared" si="202"/>
        <v>#N/A</v>
      </c>
      <c r="I655" s="5" t="e">
        <f>VLOOKUP(A655,'Score &amp; Assist'!$A$1:$G$2000,7,0)</f>
        <v>#N/A</v>
      </c>
      <c r="J655" s="5" t="e">
        <f>VLOOKUP(A655,'Yellow Card'!$C$1:$E$987,3,0)</f>
        <v>#N/A</v>
      </c>
      <c r="K655" s="5" t="e">
        <f>VLOOKUP(C655,'Team Clean Sheet'!$C$2:$F$21,4,0)</f>
        <v>#N/A</v>
      </c>
      <c r="L655" s="5" t="e">
        <f>VLOOKUP(C655,'Team Total Goals'!$D$2:$N$21,10,0)</f>
        <v>#N/A</v>
      </c>
      <c r="M655" s="5" t="e">
        <f>VLOOKUP(C655,'Team Total Goals'!$D$2:$N$21,11,0)</f>
        <v>#N/A</v>
      </c>
      <c r="N655" s="5" t="e">
        <f>VLOOKUP(A655,'Goalkeeper Saves'!$D$2:$N$15,10,0)</f>
        <v>#N/A</v>
      </c>
      <c r="O655" s="5" t="e">
        <f>VLOOKUP(A655,'Goalkeeper Saves'!$D$2:$N$15,11,0)</f>
        <v>#N/A</v>
      </c>
      <c r="P655" s="5">
        <f>IF(B655="DEF",IFERROR(VLOOKUP(A655,'Defensive Contribution - DEF'!A653:H1151,8,FALSE),'Defensive Contribution - DEF'!K$2),0)</f>
        <v>0</v>
      </c>
      <c r="Q655" s="5">
        <f>IF(B655="MID",IFERROR(VLOOKUP(A655,'Defensive Contribution - MID'!A$2:I$500,9,FALSE),'Defensive Contribution - MID'!L$2),0)</f>
        <v>0.3857500506789166</v>
      </c>
      <c r="R655" s="22">
        <f t="shared" si="203"/>
        <v>0</v>
      </c>
      <c r="S655" s="5">
        <f t="shared" si="204"/>
        <v>0</v>
      </c>
      <c r="T655" s="20">
        <f t="shared" si="192"/>
        <v>0</v>
      </c>
      <c r="U655" s="3">
        <f>VLOOKUP($C655,'Team Fixtures'!$A$2:$Q$21,2,FALSE)</f>
        <v>4.5351473922902487E-2</v>
      </c>
      <c r="V655" s="3">
        <f>VLOOKUP($C655,'Team Fixtures'!$A$2:$Q$21,4,FALSE)</f>
        <v>9.5238095238095233E-2</v>
      </c>
      <c r="W655" s="3">
        <f>VLOOKUP($C655,'Team Fixtures'!$A$2:$Q$21,5,FALSE)</f>
        <v>-4.9886621315192746E-2</v>
      </c>
      <c r="X655" s="3" t="str">
        <f>VLOOKUP($C655,'Team Fixtures'!$A$2:$Q$21,6,FALSE)</f>
        <v>A</v>
      </c>
      <c r="Y655" s="25">
        <f t="shared" si="193"/>
        <v>0</v>
      </c>
      <c r="Z655" s="3">
        <f>VLOOKUP($C655,'Team Fixtures'!$A$2:$Q$21,2,FALSE)</f>
        <v>4.5351473922902487E-2</v>
      </c>
      <c r="AA655" s="3">
        <f>VLOOKUP($C655,'Team Fixtures'!$A$2:$Q$21,8,FALSE)</f>
        <v>8.6580086580086577E-2</v>
      </c>
      <c r="AB655" s="3">
        <f>VLOOKUP($C655,'Team Fixtures'!$A$2:$Q$21,9,FALSE)</f>
        <v>-4.122861265718409E-2</v>
      </c>
      <c r="AC655" s="3" t="str">
        <f>VLOOKUP($C655,'Team Fixtures'!$A$2:$Q$21,10,FALSE)</f>
        <v>H</v>
      </c>
      <c r="AD655" s="22">
        <f t="shared" si="205"/>
        <v>0</v>
      </c>
      <c r="AE655" s="5">
        <f t="shared" si="194"/>
        <v>0</v>
      </c>
      <c r="AF655" s="20">
        <f t="shared" si="195"/>
        <v>0</v>
      </c>
      <c r="AG655" s="3">
        <f>VLOOKUP($C655,'Team Fixtures'!$A$2:$Q$21,2,FALSE)</f>
        <v>4.5351473922902487E-2</v>
      </c>
      <c r="AH655" s="3">
        <f>VLOOKUP($C655,'Team Fixtures'!$A$2:$Q$21,12,FALSE)</f>
        <v>0.50125313283208017</v>
      </c>
      <c r="AI655" s="3">
        <f>VLOOKUP($C655,'Team Fixtures'!$A$2:$Q$21,13,FALSE)</f>
        <v>-0.45590165890917767</v>
      </c>
      <c r="AJ655" s="3" t="str">
        <f>VLOOKUP($C655,'Team Fixtures'!$A$2:$Q$21,14,FALSE)</f>
        <v>H</v>
      </c>
      <c r="AK655" s="22">
        <f t="shared" si="206"/>
        <v>0</v>
      </c>
      <c r="AL655" s="5">
        <f t="shared" si="196"/>
        <v>0</v>
      </c>
      <c r="AM655" s="20">
        <f t="shared" si="197"/>
        <v>0</v>
      </c>
      <c r="AN655" s="3">
        <f>VLOOKUP($C655,'Team Fixtures'!$A$2:$Q$21,2,FALSE)</f>
        <v>4.5351473922902487E-2</v>
      </c>
      <c r="AO655" s="3">
        <f>VLOOKUP($C655,'Team Fixtures'!$A$2:$Q$21,16,FALSE)</f>
        <v>2.8011204481792715E-2</v>
      </c>
      <c r="AP655" s="3">
        <f>VLOOKUP($C655,'Team Fixtures'!$A$2:$Q$21,17,FALSE)</f>
        <v>1.7340269441109772E-2</v>
      </c>
      <c r="AQ655" s="3" t="str">
        <f>VLOOKUP($C655,'Team Fixtures'!$A$2:$V$21,18,FALSE)</f>
        <v>H</v>
      </c>
      <c r="AR655" s="22">
        <f t="shared" si="207"/>
        <v>0</v>
      </c>
      <c r="AS655" s="5">
        <f t="shared" si="198"/>
        <v>0</v>
      </c>
      <c r="AT655" s="20">
        <f t="shared" si="199"/>
        <v>0</v>
      </c>
      <c r="AU655" s="3">
        <f>VLOOKUP($C655,'Team Fixtures'!$A$2:$Q$21,2,FALSE)</f>
        <v>4.5351473922902487E-2</v>
      </c>
      <c r="AV655" s="3">
        <f>VLOOKUP($C655,'Team Fixtures'!$A$2:$V$21,20,FALSE)</f>
        <v>0.36350418029807341</v>
      </c>
      <c r="AW655" s="3">
        <f>VLOOKUP($C655,'Team Fixtures'!$A$2:$V$21,21,FALSE)</f>
        <v>-0.3181527063751709</v>
      </c>
      <c r="AX655" s="3" t="str">
        <f>VLOOKUP($C655,'Team Fixtures'!$A$2:$V$21,22,FALSE)</f>
        <v>A</v>
      </c>
      <c r="AY655" s="22">
        <f t="shared" si="208"/>
        <v>0</v>
      </c>
      <c r="AZ655" s="5">
        <f t="shared" si="209"/>
        <v>0</v>
      </c>
      <c r="BA655" s="20">
        <f t="shared" si="200"/>
        <v>0</v>
      </c>
      <c r="BB655" s="15">
        <f t="shared" si="201"/>
        <v>0</v>
      </c>
    </row>
    <row r="656" spans="1:54" x14ac:dyDescent="0.25">
      <c r="A656" t="str">
        <f>'Players Full'!CU656</f>
        <v>Joao Gomes</v>
      </c>
      <c r="B656" t="str">
        <f>VLOOKUP(_xlfn.CONCAT('Players Full'!AK656,'Players Full'!BV656),'Players Summarised'!$A$1:$T$1000,20,0)</f>
        <v>MID</v>
      </c>
      <c r="C656" t="str">
        <f>VLOOKUP('Players Full'!CF656,Teams!$A$1:$G$21,6,0)</f>
        <v>Wolves</v>
      </c>
      <c r="D656">
        <f>'Players Full'!BD656/10</f>
        <v>5.5</v>
      </c>
      <c r="E656" s="10">
        <f>IFERROR(VLOOKUP($A656,'Starting Lineups'!$A$2:$C$510,3,FALSE),0)</f>
        <v>1</v>
      </c>
      <c r="F656" s="5">
        <f>VLOOKUP(A656,'Score &amp; Assist'!$A$1:$G$2000,6,0)</f>
        <v>0.13605442176870747</v>
      </c>
      <c r="G656" s="5">
        <f t="shared" si="190"/>
        <v>0.01</v>
      </c>
      <c r="H656" s="5">
        <f t="shared" si="202"/>
        <v>0</v>
      </c>
      <c r="I656" s="5">
        <f>VLOOKUP(A656,'Score &amp; Assist'!$A$1:$G$2000,7,0)</f>
        <v>5.0125313283208017E-2</v>
      </c>
      <c r="J656" s="5">
        <f>VLOOKUP(A656,'Yellow Card'!$C$1:$E$987,3,0)</f>
        <v>0.36350418029807341</v>
      </c>
      <c r="K656" s="5" t="e">
        <f>VLOOKUP(C656,'Team Clean Sheet'!$C$2:$F$21,4,0)</f>
        <v>#N/A</v>
      </c>
      <c r="L656" s="5" t="e">
        <f>VLOOKUP(C656,'Team Total Goals'!$D$2:$N$21,10,0)</f>
        <v>#N/A</v>
      </c>
      <c r="M656" s="5" t="e">
        <f>VLOOKUP(C656,'Team Total Goals'!$D$2:$N$21,11,0)</f>
        <v>#N/A</v>
      </c>
      <c r="N656" s="5" t="e">
        <f>VLOOKUP(A656,'Goalkeeper Saves'!$D$2:$N$15,10,0)</f>
        <v>#N/A</v>
      </c>
      <c r="O656" s="5" t="e">
        <f>VLOOKUP(A656,'Goalkeeper Saves'!$D$2:$N$15,11,0)</f>
        <v>#N/A</v>
      </c>
      <c r="P656" s="5">
        <f>IF(B656="DEF",IFERROR(VLOOKUP(A656,'Defensive Contribution - DEF'!A654:H1152,8,FALSE),'Defensive Contribution - DEF'!K$2),0)</f>
        <v>0</v>
      </c>
      <c r="Q656" s="5">
        <f>IF(B656="MID",IFERROR(VLOOKUP(A656,'Defensive Contribution - MID'!A$2:I$500,9,FALSE),'Defensive Contribution - MID'!L$2),0)</f>
        <v>0.19555613660694615</v>
      </c>
      <c r="R656" s="22">
        <f t="shared" si="203"/>
        <v>2.9082561416089803</v>
      </c>
      <c r="S656" s="5">
        <f t="shared" si="204"/>
        <v>4.7369000962926441E-2</v>
      </c>
      <c r="T656" s="20">
        <f t="shared" si="192"/>
        <v>3.0029941435348331</v>
      </c>
      <c r="U656" s="3">
        <f>VLOOKUP($C656,'Team Fixtures'!$A$2:$Q$21,2,FALSE)</f>
        <v>4.5351473922902487E-2</v>
      </c>
      <c r="V656" s="3">
        <f>VLOOKUP($C656,'Team Fixtures'!$A$2:$Q$21,4,FALSE)</f>
        <v>9.5238095238095233E-2</v>
      </c>
      <c r="W656" s="3">
        <f>VLOOKUP($C656,'Team Fixtures'!$A$2:$Q$21,5,FALSE)</f>
        <v>-4.9886621315192746E-2</v>
      </c>
      <c r="X656" s="3" t="str">
        <f>VLOOKUP($C656,'Team Fixtures'!$A$2:$Q$21,6,FALSE)</f>
        <v>A</v>
      </c>
      <c r="Y656" s="25">
        <f t="shared" si="193"/>
        <v>0.99415922662661749</v>
      </c>
      <c r="Z656" s="3">
        <f>VLOOKUP($C656,'Team Fixtures'!$A$2:$Q$21,2,FALSE)</f>
        <v>4.5351473922902487E-2</v>
      </c>
      <c r="AA656" s="3">
        <f>VLOOKUP($C656,'Team Fixtures'!$A$2:$Q$21,8,FALSE)</f>
        <v>8.6580086580086577E-2</v>
      </c>
      <c r="AB656" s="3">
        <f>VLOOKUP($C656,'Team Fixtures'!$A$2:$Q$21,9,FALSE)</f>
        <v>-4.122861265718409E-2</v>
      </c>
      <c r="AC656" s="3" t="str">
        <f>VLOOKUP($C656,'Team Fixtures'!$A$2:$Q$21,10,FALSE)</f>
        <v>H</v>
      </c>
      <c r="AD656" s="22">
        <f t="shared" si="205"/>
        <v>3.3746459304847369</v>
      </c>
      <c r="AE656" s="5">
        <f t="shared" si="194"/>
        <v>5.8339421576861977E-2</v>
      </c>
      <c r="AF656" s="20">
        <f t="shared" si="195"/>
        <v>3.4913247736384609</v>
      </c>
      <c r="AG656" s="3">
        <f>VLOOKUP($C656,'Team Fixtures'!$A$2:$Q$21,2,FALSE)</f>
        <v>4.5351473922902487E-2</v>
      </c>
      <c r="AH656" s="3">
        <f>VLOOKUP($C656,'Team Fixtures'!$A$2:$Q$21,12,FALSE)</f>
        <v>0.50125313283208017</v>
      </c>
      <c r="AI656" s="3">
        <f>VLOOKUP($C656,'Team Fixtures'!$A$2:$Q$21,13,FALSE)</f>
        <v>-0.45590165890917767</v>
      </c>
      <c r="AJ656" s="3" t="str">
        <f>VLOOKUP($C656,'Team Fixtures'!$A$2:$Q$21,14,FALSE)</f>
        <v>H</v>
      </c>
      <c r="AK656" s="22">
        <f t="shared" si="206"/>
        <v>3.3684621649602651</v>
      </c>
      <c r="AL656" s="5">
        <f t="shared" si="196"/>
        <v>5.8193967044195355E-2</v>
      </c>
      <c r="AM656" s="20">
        <f t="shared" si="197"/>
        <v>3.4848500990486557</v>
      </c>
      <c r="AN656" s="3">
        <f>VLOOKUP($C656,'Team Fixtures'!$A$2:$Q$21,2,FALSE)</f>
        <v>4.5351473922902487E-2</v>
      </c>
      <c r="AO656" s="3">
        <f>VLOOKUP($C656,'Team Fixtures'!$A$2:$Q$21,16,FALSE)</f>
        <v>2.8011204481792715E-2</v>
      </c>
      <c r="AP656" s="3">
        <f>VLOOKUP($C656,'Team Fixtures'!$A$2:$Q$21,17,FALSE)</f>
        <v>1.7340269441109772E-2</v>
      </c>
      <c r="AQ656" s="3" t="str">
        <f>VLOOKUP($C656,'Team Fixtures'!$A$2:$V$21,18,FALSE)</f>
        <v>H</v>
      </c>
      <c r="AR656" s="22">
        <f t="shared" si="207"/>
        <v>3.3755193324027055</v>
      </c>
      <c r="AS656" s="5">
        <f t="shared" si="198"/>
        <v>5.8359965736776445E-2</v>
      </c>
      <c r="AT656" s="20">
        <f t="shared" si="199"/>
        <v>3.4922392638762583</v>
      </c>
      <c r="AU656" s="3">
        <f>VLOOKUP($C656,'Team Fixtures'!$A$2:$Q$21,2,FALSE)</f>
        <v>4.5351473922902487E-2</v>
      </c>
      <c r="AV656" s="3">
        <f>VLOOKUP($C656,'Team Fixtures'!$A$2:$V$21,20,FALSE)</f>
        <v>0.36350418029807341</v>
      </c>
      <c r="AW656" s="3">
        <f>VLOOKUP($C656,'Team Fixtures'!$A$2:$V$21,21,FALSE)</f>
        <v>-0.3181527063751709</v>
      </c>
      <c r="AX656" s="3" t="str">
        <f>VLOOKUP($C656,'Team Fixtures'!$A$2:$V$21,22,FALSE)</f>
        <v>A</v>
      </c>
      <c r="AY656" s="22">
        <f t="shared" si="208"/>
        <v>2.9042556535541797</v>
      </c>
      <c r="AZ656" s="5">
        <f t="shared" si="209"/>
        <v>4.7274901482901421E-2</v>
      </c>
      <c r="BA656" s="20">
        <f t="shared" si="200"/>
        <v>2.9988054565199826</v>
      </c>
      <c r="BB656" s="15">
        <f t="shared" si="201"/>
        <v>11.530269048201518</v>
      </c>
    </row>
    <row r="657" spans="1:54" x14ac:dyDescent="0.25">
      <c r="A657" t="str">
        <f>'Players Full'!CU657</f>
        <v>GonÃ§alo Manuel Ganchinho Guedes</v>
      </c>
      <c r="B657" t="str">
        <f>VLOOKUP(_xlfn.CONCAT('Players Full'!AK657,'Players Full'!BV657),'Players Summarised'!$A$1:$T$1000,20,0)</f>
        <v>MID</v>
      </c>
      <c r="C657" t="str">
        <f>VLOOKUP('Players Full'!CF657,Teams!$A$1:$G$21,6,0)</f>
        <v>Wolves</v>
      </c>
      <c r="D657">
        <f>'Players Full'!BD657/10</f>
        <v>5.5</v>
      </c>
      <c r="E657" s="10">
        <f>IFERROR(VLOOKUP($A657,'Starting Lineups'!$A$2:$C$510,3,FALSE),0)</f>
        <v>0</v>
      </c>
      <c r="F657" s="5" t="e">
        <f>VLOOKUP(A657,'Score &amp; Assist'!$A$1:$G$2000,6,0)</f>
        <v>#N/A</v>
      </c>
      <c r="G657" s="5" t="e">
        <f t="shared" si="190"/>
        <v>#N/A</v>
      </c>
      <c r="H657" s="5" t="e">
        <f t="shared" si="202"/>
        <v>#N/A</v>
      </c>
      <c r="I657" s="5" t="e">
        <f>VLOOKUP(A657,'Score &amp; Assist'!$A$1:$G$2000,7,0)</f>
        <v>#N/A</v>
      </c>
      <c r="J657" s="5" t="e">
        <f>VLOOKUP(A657,'Yellow Card'!$C$1:$E$987,3,0)</f>
        <v>#N/A</v>
      </c>
      <c r="K657" s="5" t="e">
        <f>VLOOKUP(C657,'Team Clean Sheet'!$C$2:$F$21,4,0)</f>
        <v>#N/A</v>
      </c>
      <c r="L657" s="5" t="e">
        <f>VLOOKUP(C657,'Team Total Goals'!$D$2:$N$21,10,0)</f>
        <v>#N/A</v>
      </c>
      <c r="M657" s="5" t="e">
        <f>VLOOKUP(C657,'Team Total Goals'!$D$2:$N$21,11,0)</f>
        <v>#N/A</v>
      </c>
      <c r="N657" s="5" t="e">
        <f>VLOOKUP(A657,'Goalkeeper Saves'!$D$2:$N$15,10,0)</f>
        <v>#N/A</v>
      </c>
      <c r="O657" s="5" t="e">
        <f>VLOOKUP(A657,'Goalkeeper Saves'!$D$2:$N$15,11,0)</f>
        <v>#N/A</v>
      </c>
      <c r="P657" s="5">
        <f>IF(B657="DEF",IFERROR(VLOOKUP(A657,'Defensive Contribution - DEF'!A655:H1153,8,FALSE),'Defensive Contribution - DEF'!K$2),0)</f>
        <v>0</v>
      </c>
      <c r="Q657" s="5">
        <f>IF(B657="MID",IFERROR(VLOOKUP(A657,'Defensive Contribution - MID'!A$2:I$500,9,FALSE),'Defensive Contribution - MID'!L$2),0)</f>
        <v>0.3857500506789166</v>
      </c>
      <c r="R657" s="22">
        <f t="shared" si="203"/>
        <v>0</v>
      </c>
      <c r="S657" s="5">
        <f t="shared" si="204"/>
        <v>0</v>
      </c>
      <c r="T657" s="20">
        <f t="shared" si="192"/>
        <v>0</v>
      </c>
      <c r="U657" s="3">
        <f>VLOOKUP($C657,'Team Fixtures'!$A$2:$Q$21,2,FALSE)</f>
        <v>4.5351473922902487E-2</v>
      </c>
      <c r="V657" s="3">
        <f>VLOOKUP($C657,'Team Fixtures'!$A$2:$Q$21,4,FALSE)</f>
        <v>9.5238095238095233E-2</v>
      </c>
      <c r="W657" s="3">
        <f>VLOOKUP($C657,'Team Fixtures'!$A$2:$Q$21,5,FALSE)</f>
        <v>-4.9886621315192746E-2</v>
      </c>
      <c r="X657" s="3" t="str">
        <f>VLOOKUP($C657,'Team Fixtures'!$A$2:$Q$21,6,FALSE)</f>
        <v>A</v>
      </c>
      <c r="Y657" s="25">
        <f t="shared" si="193"/>
        <v>0</v>
      </c>
      <c r="Z657" s="3">
        <f>VLOOKUP($C657,'Team Fixtures'!$A$2:$Q$21,2,FALSE)</f>
        <v>4.5351473922902487E-2</v>
      </c>
      <c r="AA657" s="3">
        <f>VLOOKUP($C657,'Team Fixtures'!$A$2:$Q$21,8,FALSE)</f>
        <v>8.6580086580086577E-2</v>
      </c>
      <c r="AB657" s="3">
        <f>VLOOKUP($C657,'Team Fixtures'!$A$2:$Q$21,9,FALSE)</f>
        <v>-4.122861265718409E-2</v>
      </c>
      <c r="AC657" s="3" t="str">
        <f>VLOOKUP($C657,'Team Fixtures'!$A$2:$Q$21,10,FALSE)</f>
        <v>H</v>
      </c>
      <c r="AD657" s="22">
        <f t="shared" si="205"/>
        <v>0</v>
      </c>
      <c r="AE657" s="5">
        <f t="shared" si="194"/>
        <v>0</v>
      </c>
      <c r="AF657" s="20">
        <f t="shared" si="195"/>
        <v>0</v>
      </c>
      <c r="AG657" s="3">
        <f>VLOOKUP($C657,'Team Fixtures'!$A$2:$Q$21,2,FALSE)</f>
        <v>4.5351473922902487E-2</v>
      </c>
      <c r="AH657" s="3">
        <f>VLOOKUP($C657,'Team Fixtures'!$A$2:$Q$21,12,FALSE)</f>
        <v>0.50125313283208017</v>
      </c>
      <c r="AI657" s="3">
        <f>VLOOKUP($C657,'Team Fixtures'!$A$2:$Q$21,13,FALSE)</f>
        <v>-0.45590165890917767</v>
      </c>
      <c r="AJ657" s="3" t="str">
        <f>VLOOKUP($C657,'Team Fixtures'!$A$2:$Q$21,14,FALSE)</f>
        <v>H</v>
      </c>
      <c r="AK657" s="22">
        <f t="shared" si="206"/>
        <v>0</v>
      </c>
      <c r="AL657" s="5">
        <f t="shared" si="196"/>
        <v>0</v>
      </c>
      <c r="AM657" s="20">
        <f t="shared" si="197"/>
        <v>0</v>
      </c>
      <c r="AN657" s="3">
        <f>VLOOKUP($C657,'Team Fixtures'!$A$2:$Q$21,2,FALSE)</f>
        <v>4.5351473922902487E-2</v>
      </c>
      <c r="AO657" s="3">
        <f>VLOOKUP($C657,'Team Fixtures'!$A$2:$Q$21,16,FALSE)</f>
        <v>2.8011204481792715E-2</v>
      </c>
      <c r="AP657" s="3">
        <f>VLOOKUP($C657,'Team Fixtures'!$A$2:$Q$21,17,FALSE)</f>
        <v>1.7340269441109772E-2</v>
      </c>
      <c r="AQ657" s="3" t="str">
        <f>VLOOKUP($C657,'Team Fixtures'!$A$2:$V$21,18,FALSE)</f>
        <v>H</v>
      </c>
      <c r="AR657" s="22">
        <f t="shared" si="207"/>
        <v>0</v>
      </c>
      <c r="AS657" s="5">
        <f t="shared" si="198"/>
        <v>0</v>
      </c>
      <c r="AT657" s="20">
        <f t="shared" si="199"/>
        <v>0</v>
      </c>
      <c r="AU657" s="3">
        <f>VLOOKUP($C657,'Team Fixtures'!$A$2:$Q$21,2,FALSE)</f>
        <v>4.5351473922902487E-2</v>
      </c>
      <c r="AV657" s="3">
        <f>VLOOKUP($C657,'Team Fixtures'!$A$2:$V$21,20,FALSE)</f>
        <v>0.36350418029807341</v>
      </c>
      <c r="AW657" s="3">
        <f>VLOOKUP($C657,'Team Fixtures'!$A$2:$V$21,21,FALSE)</f>
        <v>-0.3181527063751709</v>
      </c>
      <c r="AX657" s="3" t="str">
        <f>VLOOKUP($C657,'Team Fixtures'!$A$2:$V$21,22,FALSE)</f>
        <v>A</v>
      </c>
      <c r="AY657" s="22">
        <f t="shared" si="208"/>
        <v>0</v>
      </c>
      <c r="AZ657" s="5">
        <f t="shared" si="209"/>
        <v>0</v>
      </c>
      <c r="BA657" s="20">
        <f t="shared" si="200"/>
        <v>0</v>
      </c>
      <c r="BB657" s="15">
        <f t="shared" si="201"/>
        <v>0</v>
      </c>
    </row>
    <row r="658" spans="1:54" x14ac:dyDescent="0.25">
      <c r="A658" t="str">
        <f>'Players Full'!CU658</f>
        <v>Marshall Munetsi</v>
      </c>
      <c r="B658" t="str">
        <f>VLOOKUP(_xlfn.CONCAT('Players Full'!AK658,'Players Full'!BV658),'Players Summarised'!$A$1:$T$1000,20,0)</f>
        <v>MID</v>
      </c>
      <c r="C658" t="str">
        <f>VLOOKUP('Players Full'!CF658,Teams!$A$1:$G$21,6,0)</f>
        <v>Wolves</v>
      </c>
      <c r="D658">
        <f>'Players Full'!BD658/10</f>
        <v>5.5</v>
      </c>
      <c r="E658" s="10">
        <f>IFERROR(VLOOKUP($A658,'Starting Lineups'!$A$2:$C$510,3,FALSE),0)</f>
        <v>0</v>
      </c>
      <c r="F658" s="5">
        <f>VLOOKUP(A658,'Score &amp; Assist'!$A$1:$G$2000,6,0)</f>
        <v>0.23809523809523808</v>
      </c>
      <c r="G658" s="5">
        <f t="shared" si="190"/>
        <v>0.01</v>
      </c>
      <c r="H658" s="5">
        <f t="shared" si="202"/>
        <v>0</v>
      </c>
      <c r="I658" s="5">
        <f>VLOOKUP(A658,'Score &amp; Assist'!$A$1:$G$2000,7,0)</f>
        <v>6.3492063492063489E-2</v>
      </c>
      <c r="J658" s="5">
        <f>VLOOKUP(A658,'Yellow Card'!$C$1:$E$987,3,0)</f>
        <v>0.36350418029807341</v>
      </c>
      <c r="K658" s="5" t="e">
        <f>VLOOKUP(C658,'Team Clean Sheet'!$C$2:$F$21,4,0)</f>
        <v>#N/A</v>
      </c>
      <c r="L658" s="5" t="e">
        <f>VLOOKUP(C658,'Team Total Goals'!$D$2:$N$21,10,0)</f>
        <v>#N/A</v>
      </c>
      <c r="M658" s="5" t="e">
        <f>VLOOKUP(C658,'Team Total Goals'!$D$2:$N$21,11,0)</f>
        <v>#N/A</v>
      </c>
      <c r="N658" s="5" t="e">
        <f>VLOOKUP(A658,'Goalkeeper Saves'!$D$2:$N$15,10,0)</f>
        <v>#N/A</v>
      </c>
      <c r="O658" s="5" t="e">
        <f>VLOOKUP(A658,'Goalkeeper Saves'!$D$2:$N$15,11,0)</f>
        <v>#N/A</v>
      </c>
      <c r="P658" s="5">
        <f>IF(B658="DEF",IFERROR(VLOOKUP(A658,'Defensive Contribution - DEF'!A656:H1154,8,FALSE),'Defensive Contribution - DEF'!K$2),0)</f>
        <v>0</v>
      </c>
      <c r="Q658" s="5">
        <f>IF(B658="MID",IFERROR(VLOOKUP(A658,'Defensive Contribution - MID'!A$2:I$500,9,FALSE),'Defensive Contribution - MID'!L$2),0)</f>
        <v>0.3857500506789166</v>
      </c>
      <c r="R658" s="22">
        <f t="shared" si="203"/>
        <v>0</v>
      </c>
      <c r="S658" s="5">
        <f t="shared" si="204"/>
        <v>0</v>
      </c>
      <c r="T658" s="20">
        <f t="shared" si="192"/>
        <v>0</v>
      </c>
      <c r="U658" s="3">
        <f>VLOOKUP($C658,'Team Fixtures'!$A$2:$Q$21,2,FALSE)</f>
        <v>4.5351473922902487E-2</v>
      </c>
      <c r="V658" s="3">
        <f>VLOOKUP($C658,'Team Fixtures'!$A$2:$Q$21,4,FALSE)</f>
        <v>9.5238095238095233E-2</v>
      </c>
      <c r="W658" s="3">
        <f>VLOOKUP($C658,'Team Fixtures'!$A$2:$Q$21,5,FALSE)</f>
        <v>-4.9886621315192746E-2</v>
      </c>
      <c r="X658" s="3" t="str">
        <f>VLOOKUP($C658,'Team Fixtures'!$A$2:$Q$21,6,FALSE)</f>
        <v>A</v>
      </c>
      <c r="Y658" s="25">
        <f t="shared" si="193"/>
        <v>0</v>
      </c>
      <c r="Z658" s="3">
        <f>VLOOKUP($C658,'Team Fixtures'!$A$2:$Q$21,2,FALSE)</f>
        <v>4.5351473922902487E-2</v>
      </c>
      <c r="AA658" s="3">
        <f>VLOOKUP($C658,'Team Fixtures'!$A$2:$Q$21,8,FALSE)</f>
        <v>8.6580086580086577E-2</v>
      </c>
      <c r="AB658" s="3">
        <f>VLOOKUP($C658,'Team Fixtures'!$A$2:$Q$21,9,FALSE)</f>
        <v>-4.122861265718409E-2</v>
      </c>
      <c r="AC658" s="3" t="str">
        <f>VLOOKUP($C658,'Team Fixtures'!$A$2:$Q$21,10,FALSE)</f>
        <v>H</v>
      </c>
      <c r="AD658" s="22">
        <f t="shared" si="205"/>
        <v>0</v>
      </c>
      <c r="AE658" s="5">
        <f t="shared" si="194"/>
        <v>0</v>
      </c>
      <c r="AF658" s="20">
        <f t="shared" si="195"/>
        <v>0</v>
      </c>
      <c r="AG658" s="3">
        <f>VLOOKUP($C658,'Team Fixtures'!$A$2:$Q$21,2,FALSE)</f>
        <v>4.5351473922902487E-2</v>
      </c>
      <c r="AH658" s="3">
        <f>VLOOKUP($C658,'Team Fixtures'!$A$2:$Q$21,12,FALSE)</f>
        <v>0.50125313283208017</v>
      </c>
      <c r="AI658" s="3">
        <f>VLOOKUP($C658,'Team Fixtures'!$A$2:$Q$21,13,FALSE)</f>
        <v>-0.45590165890917767</v>
      </c>
      <c r="AJ658" s="3" t="str">
        <f>VLOOKUP($C658,'Team Fixtures'!$A$2:$Q$21,14,FALSE)</f>
        <v>H</v>
      </c>
      <c r="AK658" s="22">
        <f t="shared" si="206"/>
        <v>0</v>
      </c>
      <c r="AL658" s="5">
        <f t="shared" si="196"/>
        <v>0</v>
      </c>
      <c r="AM658" s="20">
        <f t="shared" si="197"/>
        <v>0</v>
      </c>
      <c r="AN658" s="3">
        <f>VLOOKUP($C658,'Team Fixtures'!$A$2:$Q$21,2,FALSE)</f>
        <v>4.5351473922902487E-2</v>
      </c>
      <c r="AO658" s="3">
        <f>VLOOKUP($C658,'Team Fixtures'!$A$2:$Q$21,16,FALSE)</f>
        <v>2.8011204481792715E-2</v>
      </c>
      <c r="AP658" s="3">
        <f>VLOOKUP($C658,'Team Fixtures'!$A$2:$Q$21,17,FALSE)</f>
        <v>1.7340269441109772E-2</v>
      </c>
      <c r="AQ658" s="3" t="str">
        <f>VLOOKUP($C658,'Team Fixtures'!$A$2:$V$21,18,FALSE)</f>
        <v>H</v>
      </c>
      <c r="AR658" s="22">
        <f t="shared" si="207"/>
        <v>0</v>
      </c>
      <c r="AS658" s="5">
        <f t="shared" si="198"/>
        <v>0</v>
      </c>
      <c r="AT658" s="20">
        <f t="shared" si="199"/>
        <v>0</v>
      </c>
      <c r="AU658" s="3">
        <f>VLOOKUP($C658,'Team Fixtures'!$A$2:$Q$21,2,FALSE)</f>
        <v>4.5351473922902487E-2</v>
      </c>
      <c r="AV658" s="3">
        <f>VLOOKUP($C658,'Team Fixtures'!$A$2:$V$21,20,FALSE)</f>
        <v>0.36350418029807341</v>
      </c>
      <c r="AW658" s="3">
        <f>VLOOKUP($C658,'Team Fixtures'!$A$2:$V$21,21,FALSE)</f>
        <v>-0.3181527063751709</v>
      </c>
      <c r="AX658" s="3" t="str">
        <f>VLOOKUP($C658,'Team Fixtures'!$A$2:$V$21,22,FALSE)</f>
        <v>A</v>
      </c>
      <c r="AY658" s="22">
        <f t="shared" si="208"/>
        <v>0</v>
      </c>
      <c r="AZ658" s="5">
        <f t="shared" si="209"/>
        <v>0</v>
      </c>
      <c r="BA658" s="20">
        <f t="shared" si="200"/>
        <v>0</v>
      </c>
      <c r="BB658" s="15">
        <f t="shared" si="201"/>
        <v>0</v>
      </c>
    </row>
    <row r="659" spans="1:54" x14ac:dyDescent="0.25">
      <c r="A659" t="str">
        <f>'Players Full'!CU659</f>
        <v>Boubacar TraorÃ©</v>
      </c>
      <c r="B659" t="str">
        <f>VLOOKUP(_xlfn.CONCAT('Players Full'!AK659,'Players Full'!BV659),'Players Summarised'!$A$1:$T$1000,20,0)</f>
        <v>MID</v>
      </c>
      <c r="C659" t="str">
        <f>VLOOKUP('Players Full'!CF659,Teams!$A$1:$G$21,6,0)</f>
        <v>Wolves</v>
      </c>
      <c r="D659">
        <f>'Players Full'!BD659/10</f>
        <v>5</v>
      </c>
      <c r="E659" s="10">
        <f>IFERROR(VLOOKUP($A659,'Starting Lineups'!$A$2:$C$510,3,FALSE),0)</f>
        <v>0</v>
      </c>
      <c r="F659" s="5" t="e">
        <f>VLOOKUP(A659,'Score &amp; Assist'!$A$1:$G$2000,6,0)</f>
        <v>#N/A</v>
      </c>
      <c r="G659" s="5" t="e">
        <f t="shared" si="190"/>
        <v>#N/A</v>
      </c>
      <c r="H659" s="5" t="e">
        <f t="shared" si="202"/>
        <v>#N/A</v>
      </c>
      <c r="I659" s="5" t="e">
        <f>VLOOKUP(A659,'Score &amp; Assist'!$A$1:$G$2000,7,0)</f>
        <v>#N/A</v>
      </c>
      <c r="J659" s="5" t="e">
        <f>VLOOKUP(A659,'Yellow Card'!$C$1:$E$987,3,0)</f>
        <v>#N/A</v>
      </c>
      <c r="K659" s="5" t="e">
        <f>VLOOKUP(C659,'Team Clean Sheet'!$C$2:$F$21,4,0)</f>
        <v>#N/A</v>
      </c>
      <c r="L659" s="5" t="e">
        <f>VLOOKUP(C659,'Team Total Goals'!$D$2:$N$21,10,0)</f>
        <v>#N/A</v>
      </c>
      <c r="M659" s="5" t="e">
        <f>VLOOKUP(C659,'Team Total Goals'!$D$2:$N$21,11,0)</f>
        <v>#N/A</v>
      </c>
      <c r="N659" s="5" t="e">
        <f>VLOOKUP(A659,'Goalkeeper Saves'!$D$2:$N$15,10,0)</f>
        <v>#N/A</v>
      </c>
      <c r="O659" s="5" t="e">
        <f>VLOOKUP(A659,'Goalkeeper Saves'!$D$2:$N$15,11,0)</f>
        <v>#N/A</v>
      </c>
      <c r="P659" s="5">
        <f>IF(B659="DEF",IFERROR(VLOOKUP(A659,'Defensive Contribution - DEF'!A657:H1155,8,FALSE),'Defensive Contribution - DEF'!K$2),0)</f>
        <v>0</v>
      </c>
      <c r="Q659" s="5">
        <f>IF(B659="MID",IFERROR(VLOOKUP(A659,'Defensive Contribution - MID'!A$2:I$500,9,FALSE),'Defensive Contribution - MID'!L$2),0)</f>
        <v>0.3857500506789166</v>
      </c>
      <c r="R659" s="22">
        <f t="shared" si="203"/>
        <v>0</v>
      </c>
      <c r="S659" s="5">
        <f t="shared" si="204"/>
        <v>0</v>
      </c>
      <c r="T659" s="20">
        <f t="shared" si="192"/>
        <v>0</v>
      </c>
      <c r="U659" s="3">
        <f>VLOOKUP($C659,'Team Fixtures'!$A$2:$Q$21,2,FALSE)</f>
        <v>4.5351473922902487E-2</v>
      </c>
      <c r="V659" s="3">
        <f>VLOOKUP($C659,'Team Fixtures'!$A$2:$Q$21,4,FALSE)</f>
        <v>9.5238095238095233E-2</v>
      </c>
      <c r="W659" s="3">
        <f>VLOOKUP($C659,'Team Fixtures'!$A$2:$Q$21,5,FALSE)</f>
        <v>-4.9886621315192746E-2</v>
      </c>
      <c r="X659" s="3" t="str">
        <f>VLOOKUP($C659,'Team Fixtures'!$A$2:$Q$21,6,FALSE)</f>
        <v>A</v>
      </c>
      <c r="Y659" s="25">
        <f t="shared" si="193"/>
        <v>0</v>
      </c>
      <c r="Z659" s="3">
        <f>VLOOKUP($C659,'Team Fixtures'!$A$2:$Q$21,2,FALSE)</f>
        <v>4.5351473922902487E-2</v>
      </c>
      <c r="AA659" s="3">
        <f>VLOOKUP($C659,'Team Fixtures'!$A$2:$Q$21,8,FALSE)</f>
        <v>8.6580086580086577E-2</v>
      </c>
      <c r="AB659" s="3">
        <f>VLOOKUP($C659,'Team Fixtures'!$A$2:$Q$21,9,FALSE)</f>
        <v>-4.122861265718409E-2</v>
      </c>
      <c r="AC659" s="3" t="str">
        <f>VLOOKUP($C659,'Team Fixtures'!$A$2:$Q$21,10,FALSE)</f>
        <v>H</v>
      </c>
      <c r="AD659" s="22">
        <f t="shared" si="205"/>
        <v>0</v>
      </c>
      <c r="AE659" s="5">
        <f t="shared" si="194"/>
        <v>0</v>
      </c>
      <c r="AF659" s="20">
        <f t="shared" si="195"/>
        <v>0</v>
      </c>
      <c r="AG659" s="3">
        <f>VLOOKUP($C659,'Team Fixtures'!$A$2:$Q$21,2,FALSE)</f>
        <v>4.5351473922902487E-2</v>
      </c>
      <c r="AH659" s="3">
        <f>VLOOKUP($C659,'Team Fixtures'!$A$2:$Q$21,12,FALSE)</f>
        <v>0.50125313283208017</v>
      </c>
      <c r="AI659" s="3">
        <f>VLOOKUP($C659,'Team Fixtures'!$A$2:$Q$21,13,FALSE)</f>
        <v>-0.45590165890917767</v>
      </c>
      <c r="AJ659" s="3" t="str">
        <f>VLOOKUP($C659,'Team Fixtures'!$A$2:$Q$21,14,FALSE)</f>
        <v>H</v>
      </c>
      <c r="AK659" s="22">
        <f t="shared" si="206"/>
        <v>0</v>
      </c>
      <c r="AL659" s="5">
        <f t="shared" si="196"/>
        <v>0</v>
      </c>
      <c r="AM659" s="20">
        <f t="shared" si="197"/>
        <v>0</v>
      </c>
      <c r="AN659" s="3">
        <f>VLOOKUP($C659,'Team Fixtures'!$A$2:$Q$21,2,FALSE)</f>
        <v>4.5351473922902487E-2</v>
      </c>
      <c r="AO659" s="3">
        <f>VLOOKUP($C659,'Team Fixtures'!$A$2:$Q$21,16,FALSE)</f>
        <v>2.8011204481792715E-2</v>
      </c>
      <c r="AP659" s="3">
        <f>VLOOKUP($C659,'Team Fixtures'!$A$2:$Q$21,17,FALSE)</f>
        <v>1.7340269441109772E-2</v>
      </c>
      <c r="AQ659" s="3" t="str">
        <f>VLOOKUP($C659,'Team Fixtures'!$A$2:$V$21,18,FALSE)</f>
        <v>H</v>
      </c>
      <c r="AR659" s="22">
        <f t="shared" si="207"/>
        <v>0</v>
      </c>
      <c r="AS659" s="5">
        <f t="shared" si="198"/>
        <v>0</v>
      </c>
      <c r="AT659" s="20">
        <f t="shared" si="199"/>
        <v>0</v>
      </c>
      <c r="AU659" s="3">
        <f>VLOOKUP($C659,'Team Fixtures'!$A$2:$Q$21,2,FALSE)</f>
        <v>4.5351473922902487E-2</v>
      </c>
      <c r="AV659" s="3">
        <f>VLOOKUP($C659,'Team Fixtures'!$A$2:$V$21,20,FALSE)</f>
        <v>0.36350418029807341</v>
      </c>
      <c r="AW659" s="3">
        <f>VLOOKUP($C659,'Team Fixtures'!$A$2:$V$21,21,FALSE)</f>
        <v>-0.3181527063751709</v>
      </c>
      <c r="AX659" s="3" t="str">
        <f>VLOOKUP($C659,'Team Fixtures'!$A$2:$V$21,22,FALSE)</f>
        <v>A</v>
      </c>
      <c r="AY659" s="22">
        <f t="shared" si="208"/>
        <v>0</v>
      </c>
      <c r="AZ659" s="5">
        <f t="shared" si="209"/>
        <v>0</v>
      </c>
      <c r="BA659" s="20">
        <f t="shared" si="200"/>
        <v>0</v>
      </c>
      <c r="BB659" s="15">
        <f t="shared" si="201"/>
        <v>0</v>
      </c>
    </row>
    <row r="660" spans="1:54" x14ac:dyDescent="0.25">
      <c r="A660" t="str">
        <f>'Players Full'!CU660</f>
        <v>Tawanda Chirewa</v>
      </c>
      <c r="B660" t="str">
        <f>VLOOKUP(_xlfn.CONCAT('Players Full'!AK660,'Players Full'!BV660),'Players Summarised'!$A$1:$T$1000,20,0)</f>
        <v>MID</v>
      </c>
      <c r="C660" t="str">
        <f>VLOOKUP('Players Full'!CF660,Teams!$A$1:$G$21,6,0)</f>
        <v>Wolves</v>
      </c>
      <c r="D660">
        <f>'Players Full'!BD660/10</f>
        <v>4.5</v>
      </c>
      <c r="E660" s="10">
        <f>IFERROR(VLOOKUP($A660,'Starting Lineups'!$A$2:$C$510,3,FALSE),0)</f>
        <v>0</v>
      </c>
      <c r="F660" s="5" t="e">
        <f>VLOOKUP(A660,'Score &amp; Assist'!$A$1:$G$2000,6,0)</f>
        <v>#N/A</v>
      </c>
      <c r="G660" s="5" t="e">
        <f t="shared" si="190"/>
        <v>#N/A</v>
      </c>
      <c r="H660" s="5" t="e">
        <f t="shared" si="202"/>
        <v>#N/A</v>
      </c>
      <c r="I660" s="5" t="e">
        <f>VLOOKUP(A660,'Score &amp; Assist'!$A$1:$G$2000,7,0)</f>
        <v>#N/A</v>
      </c>
      <c r="J660" s="5" t="e">
        <f>VLOOKUP(A660,'Yellow Card'!$C$1:$E$987,3,0)</f>
        <v>#N/A</v>
      </c>
      <c r="K660" s="5" t="e">
        <f>VLOOKUP(C660,'Team Clean Sheet'!$C$2:$F$21,4,0)</f>
        <v>#N/A</v>
      </c>
      <c r="L660" s="5" t="e">
        <f>VLOOKUP(C660,'Team Total Goals'!$D$2:$N$21,10,0)</f>
        <v>#N/A</v>
      </c>
      <c r="M660" s="5" t="e">
        <f>VLOOKUP(C660,'Team Total Goals'!$D$2:$N$21,11,0)</f>
        <v>#N/A</v>
      </c>
      <c r="N660" s="5" t="e">
        <f>VLOOKUP(A660,'Goalkeeper Saves'!$D$2:$N$15,10,0)</f>
        <v>#N/A</v>
      </c>
      <c r="O660" s="5" t="e">
        <f>VLOOKUP(A660,'Goalkeeper Saves'!$D$2:$N$15,11,0)</f>
        <v>#N/A</v>
      </c>
      <c r="P660" s="5">
        <f>IF(B660="DEF",IFERROR(VLOOKUP(A660,'Defensive Contribution - DEF'!A658:H1156,8,FALSE),'Defensive Contribution - DEF'!K$2),0)</f>
        <v>0</v>
      </c>
      <c r="Q660" s="5">
        <f>IF(B660="MID",IFERROR(VLOOKUP(A660,'Defensive Contribution - MID'!A$2:I$500,9,FALSE),'Defensive Contribution - MID'!L$2),0)</f>
        <v>0.3857500506789166</v>
      </c>
      <c r="R660" s="22">
        <f t="shared" si="203"/>
        <v>0</v>
      </c>
      <c r="S660" s="5">
        <f t="shared" si="204"/>
        <v>0</v>
      </c>
      <c r="T660" s="20">
        <f t="shared" si="192"/>
        <v>0</v>
      </c>
      <c r="U660" s="3">
        <f>VLOOKUP($C660,'Team Fixtures'!$A$2:$Q$21,2,FALSE)</f>
        <v>4.5351473922902487E-2</v>
      </c>
      <c r="V660" s="3">
        <f>VLOOKUP($C660,'Team Fixtures'!$A$2:$Q$21,4,FALSE)</f>
        <v>9.5238095238095233E-2</v>
      </c>
      <c r="W660" s="3">
        <f>VLOOKUP($C660,'Team Fixtures'!$A$2:$Q$21,5,FALSE)</f>
        <v>-4.9886621315192746E-2</v>
      </c>
      <c r="X660" s="3" t="str">
        <f>VLOOKUP($C660,'Team Fixtures'!$A$2:$Q$21,6,FALSE)</f>
        <v>A</v>
      </c>
      <c r="Y660" s="25">
        <f t="shared" si="193"/>
        <v>0</v>
      </c>
      <c r="Z660" s="3">
        <f>VLOOKUP($C660,'Team Fixtures'!$A$2:$Q$21,2,FALSE)</f>
        <v>4.5351473922902487E-2</v>
      </c>
      <c r="AA660" s="3">
        <f>VLOOKUP($C660,'Team Fixtures'!$A$2:$Q$21,8,FALSE)</f>
        <v>8.6580086580086577E-2</v>
      </c>
      <c r="AB660" s="3">
        <f>VLOOKUP($C660,'Team Fixtures'!$A$2:$Q$21,9,FALSE)</f>
        <v>-4.122861265718409E-2</v>
      </c>
      <c r="AC660" s="3" t="str">
        <f>VLOOKUP($C660,'Team Fixtures'!$A$2:$Q$21,10,FALSE)</f>
        <v>H</v>
      </c>
      <c r="AD660" s="22">
        <f t="shared" si="205"/>
        <v>0</v>
      </c>
      <c r="AE660" s="5">
        <f t="shared" si="194"/>
        <v>0</v>
      </c>
      <c r="AF660" s="20">
        <f t="shared" si="195"/>
        <v>0</v>
      </c>
      <c r="AG660" s="3">
        <f>VLOOKUP($C660,'Team Fixtures'!$A$2:$Q$21,2,FALSE)</f>
        <v>4.5351473922902487E-2</v>
      </c>
      <c r="AH660" s="3">
        <f>VLOOKUP($C660,'Team Fixtures'!$A$2:$Q$21,12,FALSE)</f>
        <v>0.50125313283208017</v>
      </c>
      <c r="AI660" s="3">
        <f>VLOOKUP($C660,'Team Fixtures'!$A$2:$Q$21,13,FALSE)</f>
        <v>-0.45590165890917767</v>
      </c>
      <c r="AJ660" s="3" t="str">
        <f>VLOOKUP($C660,'Team Fixtures'!$A$2:$Q$21,14,FALSE)</f>
        <v>H</v>
      </c>
      <c r="AK660" s="22">
        <f t="shared" si="206"/>
        <v>0</v>
      </c>
      <c r="AL660" s="5">
        <f t="shared" si="196"/>
        <v>0</v>
      </c>
      <c r="AM660" s="20">
        <f t="shared" si="197"/>
        <v>0</v>
      </c>
      <c r="AN660" s="3">
        <f>VLOOKUP($C660,'Team Fixtures'!$A$2:$Q$21,2,FALSE)</f>
        <v>4.5351473922902487E-2</v>
      </c>
      <c r="AO660" s="3">
        <f>VLOOKUP($C660,'Team Fixtures'!$A$2:$Q$21,16,FALSE)</f>
        <v>2.8011204481792715E-2</v>
      </c>
      <c r="AP660" s="3">
        <f>VLOOKUP($C660,'Team Fixtures'!$A$2:$Q$21,17,FALSE)</f>
        <v>1.7340269441109772E-2</v>
      </c>
      <c r="AQ660" s="3" t="str">
        <f>VLOOKUP($C660,'Team Fixtures'!$A$2:$V$21,18,FALSE)</f>
        <v>H</v>
      </c>
      <c r="AR660" s="22">
        <f t="shared" si="207"/>
        <v>0</v>
      </c>
      <c r="AS660" s="5">
        <f t="shared" si="198"/>
        <v>0</v>
      </c>
      <c r="AT660" s="20">
        <f t="shared" si="199"/>
        <v>0</v>
      </c>
      <c r="AU660" s="3">
        <f>VLOOKUP($C660,'Team Fixtures'!$A$2:$Q$21,2,FALSE)</f>
        <v>4.5351473922902487E-2</v>
      </c>
      <c r="AV660" s="3">
        <f>VLOOKUP($C660,'Team Fixtures'!$A$2:$V$21,20,FALSE)</f>
        <v>0.36350418029807341</v>
      </c>
      <c r="AW660" s="3">
        <f>VLOOKUP($C660,'Team Fixtures'!$A$2:$V$21,21,FALSE)</f>
        <v>-0.3181527063751709</v>
      </c>
      <c r="AX660" s="3" t="str">
        <f>VLOOKUP($C660,'Team Fixtures'!$A$2:$V$21,22,FALSE)</f>
        <v>A</v>
      </c>
      <c r="AY660" s="22">
        <f t="shared" si="208"/>
        <v>0</v>
      </c>
      <c r="AZ660" s="5">
        <f t="shared" si="209"/>
        <v>0</v>
      </c>
      <c r="BA660" s="20">
        <f t="shared" si="200"/>
        <v>0</v>
      </c>
      <c r="BB660" s="15">
        <f t="shared" si="201"/>
        <v>0</v>
      </c>
    </row>
    <row r="661" spans="1:54" x14ac:dyDescent="0.25">
      <c r="A661" t="str">
        <f>'Players Full'!CU661</f>
        <v>Tom Edozie</v>
      </c>
      <c r="B661" t="str">
        <f>VLOOKUP(_xlfn.CONCAT('Players Full'!AK661,'Players Full'!BV661),'Players Summarised'!$A$1:$T$1000,20,0)</f>
        <v>MID</v>
      </c>
      <c r="C661" t="str">
        <f>VLOOKUP('Players Full'!CF661,Teams!$A$1:$G$21,6,0)</f>
        <v>Wolves</v>
      </c>
      <c r="D661">
        <f>'Players Full'!BD661/10</f>
        <v>4.5</v>
      </c>
      <c r="E661" s="10">
        <f>IFERROR(VLOOKUP($A661,'Starting Lineups'!$A$2:$C$510,3,FALSE),0)</f>
        <v>0</v>
      </c>
      <c r="F661" s="5">
        <f>VLOOKUP(A661,'Score &amp; Assist'!$A$1:$G$2000,6,0)</f>
        <v>0.15873015873015872</v>
      </c>
      <c r="G661" s="5">
        <f t="shared" si="190"/>
        <v>0.01</v>
      </c>
      <c r="H661" s="5">
        <f t="shared" si="202"/>
        <v>0</v>
      </c>
      <c r="I661" s="5">
        <f>VLOOKUP(A661,'Score &amp; Assist'!$A$1:$G$2000,7,0)</f>
        <v>0.10582010582010581</v>
      </c>
      <c r="J661" s="5">
        <f>VLOOKUP(A661,'Yellow Card'!$C$1:$E$987,3,0)</f>
        <v>0.21164021164021163</v>
      </c>
      <c r="K661" s="5" t="e">
        <f>VLOOKUP(C661,'Team Clean Sheet'!$C$2:$F$21,4,0)</f>
        <v>#N/A</v>
      </c>
      <c r="L661" s="5" t="e">
        <f>VLOOKUP(C661,'Team Total Goals'!$D$2:$N$21,10,0)</f>
        <v>#N/A</v>
      </c>
      <c r="M661" s="5" t="e">
        <f>VLOOKUP(C661,'Team Total Goals'!$D$2:$N$21,11,0)</f>
        <v>#N/A</v>
      </c>
      <c r="N661" s="5" t="e">
        <f>VLOOKUP(A661,'Goalkeeper Saves'!$D$2:$N$15,10,0)</f>
        <v>#N/A</v>
      </c>
      <c r="O661" s="5" t="e">
        <f>VLOOKUP(A661,'Goalkeeper Saves'!$D$2:$N$15,11,0)</f>
        <v>#N/A</v>
      </c>
      <c r="P661" s="5">
        <f>IF(B661="DEF",IFERROR(VLOOKUP(A661,'Defensive Contribution - DEF'!A659:H1157,8,FALSE),'Defensive Contribution - DEF'!K$2),0)</f>
        <v>0</v>
      </c>
      <c r="Q661" s="5">
        <f>IF(B661="MID",IFERROR(VLOOKUP(A661,'Defensive Contribution - MID'!A$2:I$500,9,FALSE),'Defensive Contribution - MID'!L$2),0)</f>
        <v>0.3857500506789166</v>
      </c>
      <c r="R661" s="22">
        <f t="shared" si="203"/>
        <v>0</v>
      </c>
      <c r="S661" s="5">
        <f t="shared" si="204"/>
        <v>0</v>
      </c>
      <c r="T661" s="20">
        <f t="shared" si="192"/>
        <v>0</v>
      </c>
      <c r="U661" s="3">
        <f>VLOOKUP($C661,'Team Fixtures'!$A$2:$Q$21,2,FALSE)</f>
        <v>4.5351473922902487E-2</v>
      </c>
      <c r="V661" s="3">
        <f>VLOOKUP($C661,'Team Fixtures'!$A$2:$Q$21,4,FALSE)</f>
        <v>9.5238095238095233E-2</v>
      </c>
      <c r="W661" s="3">
        <f>VLOOKUP($C661,'Team Fixtures'!$A$2:$Q$21,5,FALSE)</f>
        <v>-4.9886621315192746E-2</v>
      </c>
      <c r="X661" s="3" t="str">
        <f>VLOOKUP($C661,'Team Fixtures'!$A$2:$Q$21,6,FALSE)</f>
        <v>A</v>
      </c>
      <c r="Y661" s="25">
        <f t="shared" si="193"/>
        <v>0</v>
      </c>
      <c r="Z661" s="3">
        <f>VLOOKUP($C661,'Team Fixtures'!$A$2:$Q$21,2,FALSE)</f>
        <v>4.5351473922902487E-2</v>
      </c>
      <c r="AA661" s="3">
        <f>VLOOKUP($C661,'Team Fixtures'!$A$2:$Q$21,8,FALSE)</f>
        <v>8.6580086580086577E-2</v>
      </c>
      <c r="AB661" s="3">
        <f>VLOOKUP($C661,'Team Fixtures'!$A$2:$Q$21,9,FALSE)</f>
        <v>-4.122861265718409E-2</v>
      </c>
      <c r="AC661" s="3" t="str">
        <f>VLOOKUP($C661,'Team Fixtures'!$A$2:$Q$21,10,FALSE)</f>
        <v>H</v>
      </c>
      <c r="AD661" s="22">
        <f t="shared" si="205"/>
        <v>0</v>
      </c>
      <c r="AE661" s="5">
        <f t="shared" si="194"/>
        <v>0</v>
      </c>
      <c r="AF661" s="20">
        <f t="shared" si="195"/>
        <v>0</v>
      </c>
      <c r="AG661" s="3">
        <f>VLOOKUP($C661,'Team Fixtures'!$A$2:$Q$21,2,FALSE)</f>
        <v>4.5351473922902487E-2</v>
      </c>
      <c r="AH661" s="3">
        <f>VLOOKUP($C661,'Team Fixtures'!$A$2:$Q$21,12,FALSE)</f>
        <v>0.50125313283208017</v>
      </c>
      <c r="AI661" s="3">
        <f>VLOOKUP($C661,'Team Fixtures'!$A$2:$Q$21,13,FALSE)</f>
        <v>-0.45590165890917767</v>
      </c>
      <c r="AJ661" s="3" t="str">
        <f>VLOOKUP($C661,'Team Fixtures'!$A$2:$Q$21,14,FALSE)</f>
        <v>H</v>
      </c>
      <c r="AK661" s="22">
        <f t="shared" si="206"/>
        <v>0</v>
      </c>
      <c r="AL661" s="5">
        <f t="shared" si="196"/>
        <v>0</v>
      </c>
      <c r="AM661" s="20">
        <f t="shared" si="197"/>
        <v>0</v>
      </c>
      <c r="AN661" s="3">
        <f>VLOOKUP($C661,'Team Fixtures'!$A$2:$Q$21,2,FALSE)</f>
        <v>4.5351473922902487E-2</v>
      </c>
      <c r="AO661" s="3">
        <f>VLOOKUP($C661,'Team Fixtures'!$A$2:$Q$21,16,FALSE)</f>
        <v>2.8011204481792715E-2</v>
      </c>
      <c r="AP661" s="3">
        <f>VLOOKUP($C661,'Team Fixtures'!$A$2:$Q$21,17,FALSE)</f>
        <v>1.7340269441109772E-2</v>
      </c>
      <c r="AQ661" s="3" t="str">
        <f>VLOOKUP($C661,'Team Fixtures'!$A$2:$V$21,18,FALSE)</f>
        <v>H</v>
      </c>
      <c r="AR661" s="22">
        <f t="shared" si="207"/>
        <v>0</v>
      </c>
      <c r="AS661" s="5">
        <f t="shared" si="198"/>
        <v>0</v>
      </c>
      <c r="AT661" s="20">
        <f t="shared" si="199"/>
        <v>0</v>
      </c>
      <c r="AU661" s="3">
        <f>VLOOKUP($C661,'Team Fixtures'!$A$2:$Q$21,2,FALSE)</f>
        <v>4.5351473922902487E-2</v>
      </c>
      <c r="AV661" s="3">
        <f>VLOOKUP($C661,'Team Fixtures'!$A$2:$V$21,20,FALSE)</f>
        <v>0.36350418029807341</v>
      </c>
      <c r="AW661" s="3">
        <f>VLOOKUP($C661,'Team Fixtures'!$A$2:$V$21,21,FALSE)</f>
        <v>-0.3181527063751709</v>
      </c>
      <c r="AX661" s="3" t="str">
        <f>VLOOKUP($C661,'Team Fixtures'!$A$2:$V$21,22,FALSE)</f>
        <v>A</v>
      </c>
      <c r="AY661" s="22">
        <f t="shared" si="208"/>
        <v>0</v>
      </c>
      <c r="AZ661" s="5">
        <f t="shared" si="209"/>
        <v>0</v>
      </c>
      <c r="BA661" s="20">
        <f t="shared" si="200"/>
        <v>0</v>
      </c>
      <c r="BB661" s="15">
        <f t="shared" si="201"/>
        <v>0</v>
      </c>
    </row>
    <row r="662" spans="1:54" x14ac:dyDescent="0.25">
      <c r="A662" t="str">
        <f>'Players Full'!CU662</f>
        <v>Enso GonzÃ¡lez Medina</v>
      </c>
      <c r="B662" t="str">
        <f>VLOOKUP(_xlfn.CONCAT('Players Full'!AK662,'Players Full'!BV662),'Players Summarised'!$A$1:$T$1000,20,0)</f>
        <v>MID</v>
      </c>
      <c r="C662" t="str">
        <f>VLOOKUP('Players Full'!CF662,Teams!$A$1:$G$21,6,0)</f>
        <v>Wolves</v>
      </c>
      <c r="D662">
        <f>'Players Full'!BD662/10</f>
        <v>4.5</v>
      </c>
      <c r="E662" s="10">
        <f>IFERROR(VLOOKUP($A662,'Starting Lineups'!$A$2:$C$510,3,FALSE),0)</f>
        <v>0</v>
      </c>
      <c r="F662" s="5" t="e">
        <f>VLOOKUP(A662,'Score &amp; Assist'!$A$1:$G$2000,6,0)</f>
        <v>#N/A</v>
      </c>
      <c r="G662" s="5" t="e">
        <f t="shared" si="190"/>
        <v>#N/A</v>
      </c>
      <c r="H662" s="5" t="e">
        <f t="shared" si="202"/>
        <v>#N/A</v>
      </c>
      <c r="I662" s="5" t="e">
        <f>VLOOKUP(A662,'Score &amp; Assist'!$A$1:$G$2000,7,0)</f>
        <v>#N/A</v>
      </c>
      <c r="J662" s="5" t="e">
        <f>VLOOKUP(A662,'Yellow Card'!$C$1:$E$987,3,0)</f>
        <v>#N/A</v>
      </c>
      <c r="K662" s="5" t="e">
        <f>VLOOKUP(C662,'Team Clean Sheet'!$C$2:$F$21,4,0)</f>
        <v>#N/A</v>
      </c>
      <c r="L662" s="5" t="e">
        <f>VLOOKUP(C662,'Team Total Goals'!$D$2:$N$21,10,0)</f>
        <v>#N/A</v>
      </c>
      <c r="M662" s="5" t="e">
        <f>VLOOKUP(C662,'Team Total Goals'!$D$2:$N$21,11,0)</f>
        <v>#N/A</v>
      </c>
      <c r="N662" s="5" t="e">
        <f>VLOOKUP(A662,'Goalkeeper Saves'!$D$2:$N$15,10,0)</f>
        <v>#N/A</v>
      </c>
      <c r="O662" s="5" t="e">
        <f>VLOOKUP(A662,'Goalkeeper Saves'!$D$2:$N$15,11,0)</f>
        <v>#N/A</v>
      </c>
      <c r="P662" s="5">
        <f>IF(B662="DEF",IFERROR(VLOOKUP(A662,'Defensive Contribution - DEF'!A660:H1158,8,FALSE),'Defensive Contribution - DEF'!K$2),0)</f>
        <v>0</v>
      </c>
      <c r="Q662" s="5">
        <f>IF(B662="MID",IFERROR(VLOOKUP(A662,'Defensive Contribution - MID'!A$2:I$500,9,FALSE),'Defensive Contribution - MID'!L$2),0)</f>
        <v>0.3857500506789166</v>
      </c>
      <c r="R662" s="22">
        <f t="shared" si="203"/>
        <v>0</v>
      </c>
      <c r="S662" s="5">
        <f t="shared" si="204"/>
        <v>0</v>
      </c>
      <c r="T662" s="20">
        <f t="shared" si="192"/>
        <v>0</v>
      </c>
      <c r="U662" s="3">
        <f>VLOOKUP($C662,'Team Fixtures'!$A$2:$Q$21,2,FALSE)</f>
        <v>4.5351473922902487E-2</v>
      </c>
      <c r="V662" s="3">
        <f>VLOOKUP($C662,'Team Fixtures'!$A$2:$Q$21,4,FALSE)</f>
        <v>9.5238095238095233E-2</v>
      </c>
      <c r="W662" s="3">
        <f>VLOOKUP($C662,'Team Fixtures'!$A$2:$Q$21,5,FALSE)</f>
        <v>-4.9886621315192746E-2</v>
      </c>
      <c r="X662" s="3" t="str">
        <f>VLOOKUP($C662,'Team Fixtures'!$A$2:$Q$21,6,FALSE)</f>
        <v>A</v>
      </c>
      <c r="Y662" s="25">
        <f t="shared" si="193"/>
        <v>0</v>
      </c>
      <c r="Z662" s="3">
        <f>VLOOKUP($C662,'Team Fixtures'!$A$2:$Q$21,2,FALSE)</f>
        <v>4.5351473922902487E-2</v>
      </c>
      <c r="AA662" s="3">
        <f>VLOOKUP($C662,'Team Fixtures'!$A$2:$Q$21,8,FALSE)</f>
        <v>8.6580086580086577E-2</v>
      </c>
      <c r="AB662" s="3">
        <f>VLOOKUP($C662,'Team Fixtures'!$A$2:$Q$21,9,FALSE)</f>
        <v>-4.122861265718409E-2</v>
      </c>
      <c r="AC662" s="3" t="str">
        <f>VLOOKUP($C662,'Team Fixtures'!$A$2:$Q$21,10,FALSE)</f>
        <v>H</v>
      </c>
      <c r="AD662" s="22">
        <f t="shared" si="205"/>
        <v>0</v>
      </c>
      <c r="AE662" s="5">
        <f t="shared" si="194"/>
        <v>0</v>
      </c>
      <c r="AF662" s="20">
        <f t="shared" si="195"/>
        <v>0</v>
      </c>
      <c r="AG662" s="3">
        <f>VLOOKUP($C662,'Team Fixtures'!$A$2:$Q$21,2,FALSE)</f>
        <v>4.5351473922902487E-2</v>
      </c>
      <c r="AH662" s="3">
        <f>VLOOKUP($C662,'Team Fixtures'!$A$2:$Q$21,12,FALSE)</f>
        <v>0.50125313283208017</v>
      </c>
      <c r="AI662" s="3">
        <f>VLOOKUP($C662,'Team Fixtures'!$A$2:$Q$21,13,FALSE)</f>
        <v>-0.45590165890917767</v>
      </c>
      <c r="AJ662" s="3" t="str">
        <f>VLOOKUP($C662,'Team Fixtures'!$A$2:$Q$21,14,FALSE)</f>
        <v>H</v>
      </c>
      <c r="AK662" s="22">
        <f t="shared" si="206"/>
        <v>0</v>
      </c>
      <c r="AL662" s="5">
        <f t="shared" si="196"/>
        <v>0</v>
      </c>
      <c r="AM662" s="20">
        <f t="shared" si="197"/>
        <v>0</v>
      </c>
      <c r="AN662" s="3">
        <f>VLOOKUP($C662,'Team Fixtures'!$A$2:$Q$21,2,FALSE)</f>
        <v>4.5351473922902487E-2</v>
      </c>
      <c r="AO662" s="3">
        <f>VLOOKUP($C662,'Team Fixtures'!$A$2:$Q$21,16,FALSE)</f>
        <v>2.8011204481792715E-2</v>
      </c>
      <c r="AP662" s="3">
        <f>VLOOKUP($C662,'Team Fixtures'!$A$2:$Q$21,17,FALSE)</f>
        <v>1.7340269441109772E-2</v>
      </c>
      <c r="AQ662" s="3" t="str">
        <f>VLOOKUP($C662,'Team Fixtures'!$A$2:$V$21,18,FALSE)</f>
        <v>H</v>
      </c>
      <c r="AR662" s="22">
        <f t="shared" si="207"/>
        <v>0</v>
      </c>
      <c r="AS662" s="5">
        <f t="shared" si="198"/>
        <v>0</v>
      </c>
      <c r="AT662" s="20">
        <f t="shared" si="199"/>
        <v>0</v>
      </c>
      <c r="AU662" s="3">
        <f>VLOOKUP($C662,'Team Fixtures'!$A$2:$Q$21,2,FALSE)</f>
        <v>4.5351473922902487E-2</v>
      </c>
      <c r="AV662" s="3">
        <f>VLOOKUP($C662,'Team Fixtures'!$A$2:$V$21,20,FALSE)</f>
        <v>0.36350418029807341</v>
      </c>
      <c r="AW662" s="3">
        <f>VLOOKUP($C662,'Team Fixtures'!$A$2:$V$21,21,FALSE)</f>
        <v>-0.3181527063751709</v>
      </c>
      <c r="AX662" s="3" t="str">
        <f>VLOOKUP($C662,'Team Fixtures'!$A$2:$V$21,22,FALSE)</f>
        <v>A</v>
      </c>
      <c r="AY662" s="22">
        <f t="shared" si="208"/>
        <v>0</v>
      </c>
      <c r="AZ662" s="5">
        <f t="shared" si="209"/>
        <v>0</v>
      </c>
      <c r="BA662" s="20">
        <f t="shared" si="200"/>
        <v>0</v>
      </c>
      <c r="BB662" s="15">
        <f t="shared" si="201"/>
        <v>0</v>
      </c>
    </row>
    <row r="663" spans="1:54" x14ac:dyDescent="0.25">
      <c r="A663" t="str">
        <f>'Players Full'!CU663</f>
        <v>Joe Hodge</v>
      </c>
      <c r="B663" t="str">
        <f>VLOOKUP(_xlfn.CONCAT('Players Full'!AK663,'Players Full'!BV663),'Players Summarised'!$A$1:$T$1000,20,0)</f>
        <v>MID</v>
      </c>
      <c r="C663" t="str">
        <f>VLOOKUP('Players Full'!CF663,Teams!$A$1:$G$21,6,0)</f>
        <v>Wolves</v>
      </c>
      <c r="D663">
        <f>'Players Full'!BD663/10</f>
        <v>4.5</v>
      </c>
      <c r="E663" s="10">
        <f>IFERROR(VLOOKUP($A663,'Starting Lineups'!$A$2:$C$510,3,FALSE),0)</f>
        <v>0</v>
      </c>
      <c r="F663" s="5" t="e">
        <f>VLOOKUP(A663,'Score &amp; Assist'!$A$1:$G$2000,6,0)</f>
        <v>#N/A</v>
      </c>
      <c r="G663" s="5" t="e">
        <f t="shared" si="190"/>
        <v>#N/A</v>
      </c>
      <c r="H663" s="5" t="e">
        <f t="shared" si="202"/>
        <v>#N/A</v>
      </c>
      <c r="I663" s="5" t="e">
        <f>VLOOKUP(A663,'Score &amp; Assist'!$A$1:$G$2000,7,0)</f>
        <v>#N/A</v>
      </c>
      <c r="J663" s="5" t="e">
        <f>VLOOKUP(A663,'Yellow Card'!$C$1:$E$987,3,0)</f>
        <v>#N/A</v>
      </c>
      <c r="K663" s="5" t="e">
        <f>VLOOKUP(C663,'Team Clean Sheet'!$C$2:$F$21,4,0)</f>
        <v>#N/A</v>
      </c>
      <c r="L663" s="5" t="e">
        <f>VLOOKUP(C663,'Team Total Goals'!$D$2:$N$21,10,0)</f>
        <v>#N/A</v>
      </c>
      <c r="M663" s="5" t="e">
        <f>VLOOKUP(C663,'Team Total Goals'!$D$2:$N$21,11,0)</f>
        <v>#N/A</v>
      </c>
      <c r="N663" s="5" t="e">
        <f>VLOOKUP(A663,'Goalkeeper Saves'!$D$2:$N$15,10,0)</f>
        <v>#N/A</v>
      </c>
      <c r="O663" s="5" t="e">
        <f>VLOOKUP(A663,'Goalkeeper Saves'!$D$2:$N$15,11,0)</f>
        <v>#N/A</v>
      </c>
      <c r="P663" s="5">
        <f>IF(B663="DEF",IFERROR(VLOOKUP(A663,'Defensive Contribution - DEF'!A661:H1159,8,FALSE),'Defensive Contribution - DEF'!K$2),0)</f>
        <v>0</v>
      </c>
      <c r="Q663" s="5">
        <f>IF(B663="MID",IFERROR(VLOOKUP(A663,'Defensive Contribution - MID'!A$2:I$500,9,FALSE),'Defensive Contribution - MID'!L$2),0)</f>
        <v>0.3857500506789166</v>
      </c>
      <c r="R663" s="22">
        <f t="shared" si="203"/>
        <v>0</v>
      </c>
      <c r="S663" s="5">
        <f t="shared" si="204"/>
        <v>0</v>
      </c>
      <c r="T663" s="20">
        <f t="shared" si="192"/>
        <v>0</v>
      </c>
      <c r="U663" s="3">
        <f>VLOOKUP($C663,'Team Fixtures'!$A$2:$Q$21,2,FALSE)</f>
        <v>4.5351473922902487E-2</v>
      </c>
      <c r="V663" s="3">
        <f>VLOOKUP($C663,'Team Fixtures'!$A$2:$Q$21,4,FALSE)</f>
        <v>9.5238095238095233E-2</v>
      </c>
      <c r="W663" s="3">
        <f>VLOOKUP($C663,'Team Fixtures'!$A$2:$Q$21,5,FALSE)</f>
        <v>-4.9886621315192746E-2</v>
      </c>
      <c r="X663" s="3" t="str">
        <f>VLOOKUP($C663,'Team Fixtures'!$A$2:$Q$21,6,FALSE)</f>
        <v>A</v>
      </c>
      <c r="Y663" s="25">
        <f t="shared" si="193"/>
        <v>0</v>
      </c>
      <c r="Z663" s="3">
        <f>VLOOKUP($C663,'Team Fixtures'!$A$2:$Q$21,2,FALSE)</f>
        <v>4.5351473922902487E-2</v>
      </c>
      <c r="AA663" s="3">
        <f>VLOOKUP($C663,'Team Fixtures'!$A$2:$Q$21,8,FALSE)</f>
        <v>8.6580086580086577E-2</v>
      </c>
      <c r="AB663" s="3">
        <f>VLOOKUP($C663,'Team Fixtures'!$A$2:$Q$21,9,FALSE)</f>
        <v>-4.122861265718409E-2</v>
      </c>
      <c r="AC663" s="3" t="str">
        <f>VLOOKUP($C663,'Team Fixtures'!$A$2:$Q$21,10,FALSE)</f>
        <v>H</v>
      </c>
      <c r="AD663" s="22">
        <f t="shared" si="205"/>
        <v>0</v>
      </c>
      <c r="AE663" s="5">
        <f t="shared" si="194"/>
        <v>0</v>
      </c>
      <c r="AF663" s="20">
        <f t="shared" si="195"/>
        <v>0</v>
      </c>
      <c r="AG663" s="3">
        <f>VLOOKUP($C663,'Team Fixtures'!$A$2:$Q$21,2,FALSE)</f>
        <v>4.5351473922902487E-2</v>
      </c>
      <c r="AH663" s="3">
        <f>VLOOKUP($C663,'Team Fixtures'!$A$2:$Q$21,12,FALSE)</f>
        <v>0.50125313283208017</v>
      </c>
      <c r="AI663" s="3">
        <f>VLOOKUP($C663,'Team Fixtures'!$A$2:$Q$21,13,FALSE)</f>
        <v>-0.45590165890917767</v>
      </c>
      <c r="AJ663" s="3" t="str">
        <f>VLOOKUP($C663,'Team Fixtures'!$A$2:$Q$21,14,FALSE)</f>
        <v>H</v>
      </c>
      <c r="AK663" s="22">
        <f t="shared" si="206"/>
        <v>0</v>
      </c>
      <c r="AL663" s="5">
        <f t="shared" si="196"/>
        <v>0</v>
      </c>
      <c r="AM663" s="20">
        <f t="shared" si="197"/>
        <v>0</v>
      </c>
      <c r="AN663" s="3">
        <f>VLOOKUP($C663,'Team Fixtures'!$A$2:$Q$21,2,FALSE)</f>
        <v>4.5351473922902487E-2</v>
      </c>
      <c r="AO663" s="3">
        <f>VLOOKUP($C663,'Team Fixtures'!$A$2:$Q$21,16,FALSE)</f>
        <v>2.8011204481792715E-2</v>
      </c>
      <c r="AP663" s="3">
        <f>VLOOKUP($C663,'Team Fixtures'!$A$2:$Q$21,17,FALSE)</f>
        <v>1.7340269441109772E-2</v>
      </c>
      <c r="AQ663" s="3" t="str">
        <f>VLOOKUP($C663,'Team Fixtures'!$A$2:$V$21,18,FALSE)</f>
        <v>H</v>
      </c>
      <c r="AR663" s="22">
        <f t="shared" si="207"/>
        <v>0</v>
      </c>
      <c r="AS663" s="5">
        <f t="shared" si="198"/>
        <v>0</v>
      </c>
      <c r="AT663" s="20">
        <f t="shared" si="199"/>
        <v>0</v>
      </c>
      <c r="AU663" s="3">
        <f>VLOOKUP($C663,'Team Fixtures'!$A$2:$Q$21,2,FALSE)</f>
        <v>4.5351473922902487E-2</v>
      </c>
      <c r="AV663" s="3">
        <f>VLOOKUP($C663,'Team Fixtures'!$A$2:$V$21,20,FALSE)</f>
        <v>0.36350418029807341</v>
      </c>
      <c r="AW663" s="3">
        <f>VLOOKUP($C663,'Team Fixtures'!$A$2:$V$21,21,FALSE)</f>
        <v>-0.3181527063751709</v>
      </c>
      <c r="AX663" s="3" t="str">
        <f>VLOOKUP($C663,'Team Fixtures'!$A$2:$V$21,22,FALSE)</f>
        <v>A</v>
      </c>
      <c r="AY663" s="22">
        <f t="shared" si="208"/>
        <v>0</v>
      </c>
      <c r="AZ663" s="5">
        <f t="shared" si="209"/>
        <v>0</v>
      </c>
      <c r="BA663" s="20">
        <f t="shared" si="200"/>
        <v>0</v>
      </c>
      <c r="BB663" s="15">
        <f t="shared" si="201"/>
        <v>0</v>
      </c>
    </row>
    <row r="664" spans="1:54" x14ac:dyDescent="0.25">
      <c r="A664" t="str">
        <f>'Players Full'!CU664</f>
        <v>Jorgen Larsen</v>
      </c>
      <c r="B664" t="str">
        <f>VLOOKUP(_xlfn.CONCAT('Players Full'!AK664,'Players Full'!BV664),'Players Summarised'!$A$1:$T$1000,20,0)</f>
        <v>FWD</v>
      </c>
      <c r="C664" t="str">
        <f>VLOOKUP('Players Full'!CF664,Teams!$A$1:$G$21,6,0)</f>
        <v>Wolves</v>
      </c>
      <c r="D664">
        <f>'Players Full'!BD664/10</f>
        <v>6.5</v>
      </c>
      <c r="E664" s="10">
        <f>IFERROR(VLOOKUP($A664,'Starting Lineups'!$A$2:$C$510,3,FALSE),0)</f>
        <v>1</v>
      </c>
      <c r="F664" s="5">
        <f>VLOOKUP(A664,'Score &amp; Assist'!$A$1:$G$2000,6,0)</f>
        <v>0.25396825396825395</v>
      </c>
      <c r="G664" s="5">
        <f t="shared" si="190"/>
        <v>0.01</v>
      </c>
      <c r="H664" s="5">
        <f t="shared" si="202"/>
        <v>0</v>
      </c>
      <c r="I664" s="5">
        <f>VLOOKUP(A664,'Score &amp; Assist'!$A$1:$G$2000,7,0)</f>
        <v>9.5238095238095233E-2</v>
      </c>
      <c r="J664" s="5">
        <f>VLOOKUP(A664,'Yellow Card'!$C$1:$E$987,3,0)</f>
        <v>0.13605442176870747</v>
      </c>
      <c r="K664" s="5" t="e">
        <f>VLOOKUP(C664,'Team Clean Sheet'!$C$2:$F$21,4,0)</f>
        <v>#N/A</v>
      </c>
      <c r="L664" s="5" t="e">
        <f>VLOOKUP(C664,'Team Total Goals'!$D$2:$N$21,10,0)</f>
        <v>#N/A</v>
      </c>
      <c r="M664" s="5" t="e">
        <f>VLOOKUP(C664,'Team Total Goals'!$D$2:$N$21,11,0)</f>
        <v>#N/A</v>
      </c>
      <c r="N664" s="5" t="e">
        <f>VLOOKUP(A664,'Goalkeeper Saves'!$D$2:$N$15,10,0)</f>
        <v>#N/A</v>
      </c>
      <c r="O664" s="5" t="e">
        <f>VLOOKUP(A664,'Goalkeeper Saves'!$D$2:$N$15,11,0)</f>
        <v>#N/A</v>
      </c>
      <c r="P664" s="5">
        <f>IF(B664="DEF",IFERROR(VLOOKUP(A664,'Defensive Contribution - DEF'!A662:H1160,8,FALSE),'Defensive Contribution - DEF'!K$2),0)</f>
        <v>0</v>
      </c>
      <c r="Q664" s="5">
        <f>IF(B664="MID",IFERROR(VLOOKUP(A664,'Defensive Contribution - MID'!A$2:I$500,9,FALSE),'Defensive Contribution - MID'!L$2),0)</f>
        <v>0</v>
      </c>
      <c r="R664" s="22">
        <f t="shared" si="203"/>
        <v>3.2055328798185938</v>
      </c>
      <c r="S664" s="5">
        <f t="shared" si="204"/>
        <v>5.4361544399092965E-2</v>
      </c>
      <c r="T664" s="20">
        <f t="shared" si="192"/>
        <v>3.3142559686167798</v>
      </c>
      <c r="U664" s="3">
        <f>VLOOKUP($C664,'Team Fixtures'!$A$2:$Q$21,2,FALSE)</f>
        <v>4.5351473922902487E-2</v>
      </c>
      <c r="V664" s="3">
        <f>VLOOKUP($C664,'Team Fixtures'!$A$2:$Q$21,4,FALSE)</f>
        <v>9.5238095238095233E-2</v>
      </c>
      <c r="W664" s="3">
        <f>VLOOKUP($C664,'Team Fixtures'!$A$2:$Q$21,5,FALSE)</f>
        <v>-4.9886621315192746E-2</v>
      </c>
      <c r="X664" s="3" t="str">
        <f>VLOOKUP($C664,'Team Fixtures'!$A$2:$Q$21,6,FALSE)</f>
        <v>A</v>
      </c>
      <c r="Y664" s="25">
        <f t="shared" si="193"/>
        <v>1.0957804036351344</v>
      </c>
      <c r="Z664" s="3">
        <f>VLOOKUP($C664,'Team Fixtures'!$A$2:$Q$21,2,FALSE)</f>
        <v>4.5351473922902487E-2</v>
      </c>
      <c r="AA664" s="3">
        <f>VLOOKUP($C664,'Team Fixtures'!$A$2:$Q$21,8,FALSE)</f>
        <v>8.6580086580086577E-2</v>
      </c>
      <c r="AB664" s="3">
        <f>VLOOKUP($C664,'Team Fixtures'!$A$2:$Q$21,9,FALSE)</f>
        <v>-4.122861265718409E-2</v>
      </c>
      <c r="AC664" s="3" t="str">
        <f>VLOOKUP($C664,'Team Fixtures'!$A$2:$Q$21,10,FALSE)</f>
        <v>H</v>
      </c>
      <c r="AD664" s="22">
        <f t="shared" si="205"/>
        <v>3.7195961982668004</v>
      </c>
      <c r="AE664" s="5">
        <f t="shared" si="194"/>
        <v>6.6453341775631683E-2</v>
      </c>
      <c r="AF664" s="20">
        <f t="shared" si="195"/>
        <v>3.8525028818180638</v>
      </c>
      <c r="AG664" s="3">
        <f>VLOOKUP($C664,'Team Fixtures'!$A$2:$Q$21,2,FALSE)</f>
        <v>4.5351473922902487E-2</v>
      </c>
      <c r="AH664" s="3">
        <f>VLOOKUP($C664,'Team Fixtures'!$A$2:$Q$21,12,FALSE)</f>
        <v>0.50125313283208017</v>
      </c>
      <c r="AI664" s="3">
        <f>VLOOKUP($C664,'Team Fixtures'!$A$2:$Q$21,13,FALSE)</f>
        <v>-0.45590165890917767</v>
      </c>
      <c r="AJ664" s="3" t="str">
        <f>VLOOKUP($C664,'Team Fixtures'!$A$2:$Q$21,14,FALSE)</f>
        <v>H</v>
      </c>
      <c r="AK664" s="22">
        <f t="shared" si="206"/>
        <v>3.7127803392968208</v>
      </c>
      <c r="AL664" s="5">
        <f t="shared" si="196"/>
        <v>6.6293019140939824E-2</v>
      </c>
      <c r="AM664" s="20">
        <f t="shared" si="197"/>
        <v>3.8453663775787006</v>
      </c>
      <c r="AN664" s="3">
        <f>VLOOKUP($C664,'Team Fixtures'!$A$2:$Q$21,2,FALSE)</f>
        <v>4.5351473922902487E-2</v>
      </c>
      <c r="AO664" s="3">
        <f>VLOOKUP($C664,'Team Fixtures'!$A$2:$Q$21,16,FALSE)</f>
        <v>2.8011204481792715E-2</v>
      </c>
      <c r="AP664" s="3">
        <f>VLOOKUP($C664,'Team Fixtures'!$A$2:$Q$21,17,FALSE)</f>
        <v>1.7340269441109772E-2</v>
      </c>
      <c r="AQ664" s="3" t="str">
        <f>VLOOKUP($C664,'Team Fixtures'!$A$2:$V$21,18,FALSE)</f>
        <v>H</v>
      </c>
      <c r="AR664" s="22">
        <f t="shared" si="207"/>
        <v>3.7205588777657925</v>
      </c>
      <c r="AS664" s="5">
        <f t="shared" si="198"/>
        <v>6.6475985922806971E-2</v>
      </c>
      <c r="AT664" s="20">
        <f t="shared" si="199"/>
        <v>3.8535108496114066</v>
      </c>
      <c r="AU664" s="3">
        <f>VLOOKUP($C664,'Team Fixtures'!$A$2:$Q$21,2,FALSE)</f>
        <v>4.5351473922902487E-2</v>
      </c>
      <c r="AV664" s="3">
        <f>VLOOKUP($C664,'Team Fixtures'!$A$2:$V$21,20,FALSE)</f>
        <v>0.36350418029807341</v>
      </c>
      <c r="AW664" s="3">
        <f>VLOOKUP($C664,'Team Fixtures'!$A$2:$V$21,21,FALSE)</f>
        <v>-0.3181527063751709</v>
      </c>
      <c r="AX664" s="3" t="str">
        <f>VLOOKUP($C664,'Team Fixtures'!$A$2:$V$21,22,FALSE)</f>
        <v>A</v>
      </c>
      <c r="AY664" s="22">
        <f t="shared" si="208"/>
        <v>3.201123469034064</v>
      </c>
      <c r="AZ664" s="5">
        <f t="shared" si="209"/>
        <v>5.4257826238619258E-2</v>
      </c>
      <c r="BA664" s="20">
        <f t="shared" si="200"/>
        <v>3.3096391215113026</v>
      </c>
      <c r="BB664" s="15">
        <f t="shared" si="201"/>
        <v>12.723926498358018</v>
      </c>
    </row>
    <row r="665" spans="1:54" x14ac:dyDescent="0.25">
      <c r="A665" t="str">
        <f>'Players Full'!CU665</f>
        <v>FÃ¡bio Soares Silva</v>
      </c>
      <c r="B665" t="str">
        <f>VLOOKUP(_xlfn.CONCAT('Players Full'!AK665,'Players Full'!BV665),'Players Summarised'!$A$1:$T$1000,20,0)</f>
        <v>FWD</v>
      </c>
      <c r="C665" t="str">
        <f>VLOOKUP('Players Full'!CF665,Teams!$A$1:$G$21,6,0)</f>
        <v>Wolves</v>
      </c>
      <c r="D665">
        <f>'Players Full'!BD665/10</f>
        <v>5</v>
      </c>
      <c r="E665" s="10">
        <f>IFERROR(VLOOKUP($A665,'Starting Lineups'!$A$2:$C$510,3,FALSE),0)</f>
        <v>0</v>
      </c>
      <c r="F665" s="5" t="e">
        <f>VLOOKUP(A665,'Score &amp; Assist'!$A$1:$G$2000,6,0)</f>
        <v>#N/A</v>
      </c>
      <c r="G665" s="5" t="e">
        <f t="shared" si="190"/>
        <v>#N/A</v>
      </c>
      <c r="H665" s="5" t="e">
        <f t="shared" si="202"/>
        <v>#N/A</v>
      </c>
      <c r="I665" s="5" t="e">
        <f>VLOOKUP(A665,'Score &amp; Assist'!$A$1:$G$2000,7,0)</f>
        <v>#N/A</v>
      </c>
      <c r="J665" s="5" t="e">
        <f>VLOOKUP(A665,'Yellow Card'!$C$1:$E$987,3,0)</f>
        <v>#N/A</v>
      </c>
      <c r="K665" s="5" t="e">
        <f>VLOOKUP(C665,'Team Clean Sheet'!$C$2:$F$21,4,0)</f>
        <v>#N/A</v>
      </c>
      <c r="L665" s="5" t="e">
        <f>VLOOKUP(C665,'Team Total Goals'!$D$2:$N$21,10,0)</f>
        <v>#N/A</v>
      </c>
      <c r="M665" s="5" t="e">
        <f>VLOOKUP(C665,'Team Total Goals'!$D$2:$N$21,11,0)</f>
        <v>#N/A</v>
      </c>
      <c r="N665" s="5" t="e">
        <f>VLOOKUP(A665,'Goalkeeper Saves'!$D$2:$N$15,10,0)</f>
        <v>#N/A</v>
      </c>
      <c r="O665" s="5" t="e">
        <f>VLOOKUP(A665,'Goalkeeper Saves'!$D$2:$N$15,11,0)</f>
        <v>#N/A</v>
      </c>
      <c r="P665" s="5">
        <f>IF(B665="DEF",IFERROR(VLOOKUP(A665,'Defensive Contribution - DEF'!A663:H1161,8,FALSE),'Defensive Contribution - DEF'!K$2),0)</f>
        <v>0</v>
      </c>
      <c r="Q665" s="5">
        <f>IF(B665="MID",IFERROR(VLOOKUP(A665,'Defensive Contribution - MID'!A$2:I$500,9,FALSE),'Defensive Contribution - MID'!L$2),0)</f>
        <v>0</v>
      </c>
      <c r="R665" s="22">
        <f t="shared" si="203"/>
        <v>0</v>
      </c>
      <c r="S665" s="5">
        <f t="shared" si="204"/>
        <v>0</v>
      </c>
      <c r="T665" s="20">
        <f t="shared" si="192"/>
        <v>0</v>
      </c>
      <c r="U665" s="3">
        <f>VLOOKUP($C665,'Team Fixtures'!$A$2:$Q$21,2,FALSE)</f>
        <v>4.5351473922902487E-2</v>
      </c>
      <c r="V665" s="3">
        <f>VLOOKUP($C665,'Team Fixtures'!$A$2:$Q$21,4,FALSE)</f>
        <v>9.5238095238095233E-2</v>
      </c>
      <c r="W665" s="3">
        <f>VLOOKUP($C665,'Team Fixtures'!$A$2:$Q$21,5,FALSE)</f>
        <v>-4.9886621315192746E-2</v>
      </c>
      <c r="X665" s="3" t="str">
        <f>VLOOKUP($C665,'Team Fixtures'!$A$2:$Q$21,6,FALSE)</f>
        <v>A</v>
      </c>
      <c r="Y665" s="25">
        <f t="shared" si="193"/>
        <v>0</v>
      </c>
      <c r="Z665" s="3">
        <f>VLOOKUP($C665,'Team Fixtures'!$A$2:$Q$21,2,FALSE)</f>
        <v>4.5351473922902487E-2</v>
      </c>
      <c r="AA665" s="3">
        <f>VLOOKUP($C665,'Team Fixtures'!$A$2:$Q$21,8,FALSE)</f>
        <v>8.6580086580086577E-2</v>
      </c>
      <c r="AB665" s="3">
        <f>VLOOKUP($C665,'Team Fixtures'!$A$2:$Q$21,9,FALSE)</f>
        <v>-4.122861265718409E-2</v>
      </c>
      <c r="AC665" s="3" t="str">
        <f>VLOOKUP($C665,'Team Fixtures'!$A$2:$Q$21,10,FALSE)</f>
        <v>H</v>
      </c>
      <c r="AD665" s="22">
        <f t="shared" si="205"/>
        <v>0</v>
      </c>
      <c r="AE665" s="5">
        <f t="shared" si="194"/>
        <v>0</v>
      </c>
      <c r="AF665" s="20">
        <f t="shared" si="195"/>
        <v>0</v>
      </c>
      <c r="AG665" s="3">
        <f>VLOOKUP($C665,'Team Fixtures'!$A$2:$Q$21,2,FALSE)</f>
        <v>4.5351473922902487E-2</v>
      </c>
      <c r="AH665" s="3">
        <f>VLOOKUP($C665,'Team Fixtures'!$A$2:$Q$21,12,FALSE)</f>
        <v>0.50125313283208017</v>
      </c>
      <c r="AI665" s="3">
        <f>VLOOKUP($C665,'Team Fixtures'!$A$2:$Q$21,13,FALSE)</f>
        <v>-0.45590165890917767</v>
      </c>
      <c r="AJ665" s="3" t="str">
        <f>VLOOKUP($C665,'Team Fixtures'!$A$2:$Q$21,14,FALSE)</f>
        <v>H</v>
      </c>
      <c r="AK665" s="22">
        <f t="shared" si="206"/>
        <v>0</v>
      </c>
      <c r="AL665" s="5">
        <f t="shared" si="196"/>
        <v>0</v>
      </c>
      <c r="AM665" s="20">
        <f t="shared" si="197"/>
        <v>0</v>
      </c>
      <c r="AN665" s="3">
        <f>VLOOKUP($C665,'Team Fixtures'!$A$2:$Q$21,2,FALSE)</f>
        <v>4.5351473922902487E-2</v>
      </c>
      <c r="AO665" s="3">
        <f>VLOOKUP($C665,'Team Fixtures'!$A$2:$Q$21,16,FALSE)</f>
        <v>2.8011204481792715E-2</v>
      </c>
      <c r="AP665" s="3">
        <f>VLOOKUP($C665,'Team Fixtures'!$A$2:$Q$21,17,FALSE)</f>
        <v>1.7340269441109772E-2</v>
      </c>
      <c r="AQ665" s="3" t="str">
        <f>VLOOKUP($C665,'Team Fixtures'!$A$2:$V$21,18,FALSE)</f>
        <v>H</v>
      </c>
      <c r="AR665" s="22">
        <f t="shared" si="207"/>
        <v>0</v>
      </c>
      <c r="AS665" s="5">
        <f t="shared" si="198"/>
        <v>0</v>
      </c>
      <c r="AT665" s="20">
        <f t="shared" si="199"/>
        <v>0</v>
      </c>
      <c r="AU665" s="3">
        <f>VLOOKUP($C665,'Team Fixtures'!$A$2:$Q$21,2,FALSE)</f>
        <v>4.5351473922902487E-2</v>
      </c>
      <c r="AV665" s="3">
        <f>VLOOKUP($C665,'Team Fixtures'!$A$2:$V$21,20,FALSE)</f>
        <v>0.36350418029807341</v>
      </c>
      <c r="AW665" s="3">
        <f>VLOOKUP($C665,'Team Fixtures'!$A$2:$V$21,21,FALSE)</f>
        <v>-0.3181527063751709</v>
      </c>
      <c r="AX665" s="3" t="str">
        <f>VLOOKUP($C665,'Team Fixtures'!$A$2:$V$21,22,FALSE)</f>
        <v>A</v>
      </c>
      <c r="AY665" s="22">
        <f t="shared" si="208"/>
        <v>0</v>
      </c>
      <c r="AZ665" s="5">
        <f t="shared" si="209"/>
        <v>0</v>
      </c>
      <c r="BA665" s="20">
        <f t="shared" si="200"/>
        <v>0</v>
      </c>
      <c r="BB665" s="15">
        <f t="shared" si="201"/>
        <v>0</v>
      </c>
    </row>
    <row r="666" spans="1:54" x14ac:dyDescent="0.25">
      <c r="A666" t="str">
        <f>'Players Full'!CU666</f>
        <v>SaÅ¡a KalajdÅ¾iÄ‡</v>
      </c>
      <c r="B666" t="str">
        <f>VLOOKUP(_xlfn.CONCAT('Players Full'!AK666,'Players Full'!BV666),'Players Summarised'!$A$1:$T$1000,20,0)</f>
        <v>FWD</v>
      </c>
      <c r="C666" t="str">
        <f>VLOOKUP('Players Full'!CF666,Teams!$A$1:$G$21,6,0)</f>
        <v>Wolves</v>
      </c>
      <c r="D666">
        <f>'Players Full'!BD666/10</f>
        <v>5</v>
      </c>
      <c r="E666" s="10">
        <f>IFERROR(VLOOKUP($A666,'Starting Lineups'!$A$2:$C$510,3,FALSE),0)</f>
        <v>0</v>
      </c>
      <c r="F666" s="5" t="e">
        <f>VLOOKUP(A666,'Score &amp; Assist'!$A$1:$G$2000,6,0)</f>
        <v>#N/A</v>
      </c>
      <c r="G666" s="5" t="e">
        <f t="shared" si="190"/>
        <v>#N/A</v>
      </c>
      <c r="H666" s="5" t="e">
        <f t="shared" si="202"/>
        <v>#N/A</v>
      </c>
      <c r="I666" s="5" t="e">
        <f>VLOOKUP(A666,'Score &amp; Assist'!$A$1:$G$2000,7,0)</f>
        <v>#N/A</v>
      </c>
      <c r="J666" s="5" t="e">
        <f>VLOOKUP(A666,'Yellow Card'!$C$1:$E$987,3,0)</f>
        <v>#N/A</v>
      </c>
      <c r="K666" s="5" t="e">
        <f>VLOOKUP(C666,'Team Clean Sheet'!$C$2:$F$21,4,0)</f>
        <v>#N/A</v>
      </c>
      <c r="L666" s="5" t="e">
        <f>VLOOKUP(C666,'Team Total Goals'!$D$2:$N$21,10,0)</f>
        <v>#N/A</v>
      </c>
      <c r="M666" s="5" t="e">
        <f>VLOOKUP(C666,'Team Total Goals'!$D$2:$N$21,11,0)</f>
        <v>#N/A</v>
      </c>
      <c r="N666" s="5" t="e">
        <f>VLOOKUP(A666,'Goalkeeper Saves'!$D$2:$N$15,10,0)</f>
        <v>#N/A</v>
      </c>
      <c r="O666" s="5" t="e">
        <f>VLOOKUP(A666,'Goalkeeper Saves'!$D$2:$N$15,11,0)</f>
        <v>#N/A</v>
      </c>
      <c r="P666" s="5">
        <f>IF(B666="DEF",IFERROR(VLOOKUP(A666,'Defensive Contribution - DEF'!A664:H1162,8,FALSE),'Defensive Contribution - DEF'!K$2),0)</f>
        <v>0</v>
      </c>
      <c r="Q666" s="5">
        <f>IF(B666="MID",IFERROR(VLOOKUP(A666,'Defensive Contribution - MID'!A$2:I$500,9,FALSE),'Defensive Contribution - MID'!L$2),0)</f>
        <v>0</v>
      </c>
      <c r="R666" s="22">
        <f t="shared" si="203"/>
        <v>0</v>
      </c>
      <c r="S666" s="5">
        <f t="shared" si="204"/>
        <v>0</v>
      </c>
      <c r="T666" s="20">
        <f t="shared" si="192"/>
        <v>0</v>
      </c>
      <c r="U666" s="3">
        <f>VLOOKUP($C666,'Team Fixtures'!$A$2:$Q$21,2,FALSE)</f>
        <v>4.5351473922902487E-2</v>
      </c>
      <c r="V666" s="3">
        <f>VLOOKUP($C666,'Team Fixtures'!$A$2:$Q$21,4,FALSE)</f>
        <v>9.5238095238095233E-2</v>
      </c>
      <c r="W666" s="3">
        <f>VLOOKUP($C666,'Team Fixtures'!$A$2:$Q$21,5,FALSE)</f>
        <v>-4.9886621315192746E-2</v>
      </c>
      <c r="X666" s="3" t="str">
        <f>VLOOKUP($C666,'Team Fixtures'!$A$2:$Q$21,6,FALSE)</f>
        <v>A</v>
      </c>
      <c r="Y666" s="25">
        <f t="shared" si="193"/>
        <v>0</v>
      </c>
      <c r="Z666" s="3">
        <f>VLOOKUP($C666,'Team Fixtures'!$A$2:$Q$21,2,FALSE)</f>
        <v>4.5351473922902487E-2</v>
      </c>
      <c r="AA666" s="3">
        <f>VLOOKUP($C666,'Team Fixtures'!$A$2:$Q$21,8,FALSE)</f>
        <v>8.6580086580086577E-2</v>
      </c>
      <c r="AB666" s="3">
        <f>VLOOKUP($C666,'Team Fixtures'!$A$2:$Q$21,9,FALSE)</f>
        <v>-4.122861265718409E-2</v>
      </c>
      <c r="AC666" s="3" t="str">
        <f>VLOOKUP($C666,'Team Fixtures'!$A$2:$Q$21,10,FALSE)</f>
        <v>H</v>
      </c>
      <c r="AD666" s="22">
        <f t="shared" si="205"/>
        <v>0</v>
      </c>
      <c r="AE666" s="5">
        <f t="shared" si="194"/>
        <v>0</v>
      </c>
      <c r="AF666" s="20">
        <f t="shared" si="195"/>
        <v>0</v>
      </c>
      <c r="AG666" s="3">
        <f>VLOOKUP($C666,'Team Fixtures'!$A$2:$Q$21,2,FALSE)</f>
        <v>4.5351473922902487E-2</v>
      </c>
      <c r="AH666" s="3">
        <f>VLOOKUP($C666,'Team Fixtures'!$A$2:$Q$21,12,FALSE)</f>
        <v>0.50125313283208017</v>
      </c>
      <c r="AI666" s="3">
        <f>VLOOKUP($C666,'Team Fixtures'!$A$2:$Q$21,13,FALSE)</f>
        <v>-0.45590165890917767</v>
      </c>
      <c r="AJ666" s="3" t="str">
        <f>VLOOKUP($C666,'Team Fixtures'!$A$2:$Q$21,14,FALSE)</f>
        <v>H</v>
      </c>
      <c r="AK666" s="22">
        <f t="shared" si="206"/>
        <v>0</v>
      </c>
      <c r="AL666" s="5">
        <f t="shared" si="196"/>
        <v>0</v>
      </c>
      <c r="AM666" s="20">
        <f t="shared" si="197"/>
        <v>0</v>
      </c>
      <c r="AN666" s="3">
        <f>VLOOKUP($C666,'Team Fixtures'!$A$2:$Q$21,2,FALSE)</f>
        <v>4.5351473922902487E-2</v>
      </c>
      <c r="AO666" s="3">
        <f>VLOOKUP($C666,'Team Fixtures'!$A$2:$Q$21,16,FALSE)</f>
        <v>2.8011204481792715E-2</v>
      </c>
      <c r="AP666" s="3">
        <f>VLOOKUP($C666,'Team Fixtures'!$A$2:$Q$21,17,FALSE)</f>
        <v>1.7340269441109772E-2</v>
      </c>
      <c r="AQ666" s="3" t="str">
        <f>VLOOKUP($C666,'Team Fixtures'!$A$2:$V$21,18,FALSE)</f>
        <v>H</v>
      </c>
      <c r="AR666" s="22">
        <f t="shared" si="207"/>
        <v>0</v>
      </c>
      <c r="AS666" s="5">
        <f t="shared" si="198"/>
        <v>0</v>
      </c>
      <c r="AT666" s="20">
        <f t="shared" si="199"/>
        <v>0</v>
      </c>
      <c r="AU666" s="3">
        <f>VLOOKUP($C666,'Team Fixtures'!$A$2:$Q$21,2,FALSE)</f>
        <v>4.5351473922902487E-2</v>
      </c>
      <c r="AV666" s="3">
        <f>VLOOKUP($C666,'Team Fixtures'!$A$2:$V$21,20,FALSE)</f>
        <v>0.36350418029807341</v>
      </c>
      <c r="AW666" s="3">
        <f>VLOOKUP($C666,'Team Fixtures'!$A$2:$V$21,21,FALSE)</f>
        <v>-0.3181527063751709</v>
      </c>
      <c r="AX666" s="3" t="str">
        <f>VLOOKUP($C666,'Team Fixtures'!$A$2:$V$21,22,FALSE)</f>
        <v>A</v>
      </c>
      <c r="AY666" s="22">
        <f t="shared" si="208"/>
        <v>0</v>
      </c>
      <c r="AZ666" s="5">
        <f t="shared" si="209"/>
        <v>0</v>
      </c>
      <c r="BA666" s="20">
        <f t="shared" si="200"/>
        <v>0</v>
      </c>
      <c r="BB666" s="15">
        <f t="shared" si="201"/>
        <v>0</v>
      </c>
    </row>
    <row r="667" spans="1:54" x14ac:dyDescent="0.25">
      <c r="A667" t="str">
        <f>'Players Full'!CU667</f>
        <v>Leon Chiwome</v>
      </c>
      <c r="B667" t="str">
        <f>VLOOKUP(_xlfn.CONCAT('Players Full'!AK667,'Players Full'!BV667),'Players Summarised'!$A$1:$T$1000,20,0)</f>
        <v>FWD</v>
      </c>
      <c r="C667" t="str">
        <f>VLOOKUP('Players Full'!CF667,Teams!$A$1:$G$21,6,0)</f>
        <v>Wolves</v>
      </c>
      <c r="D667">
        <f>'Players Full'!BD667/10</f>
        <v>4.5</v>
      </c>
      <c r="E667" s="10">
        <f>IFERROR(VLOOKUP($A667,'Starting Lineups'!$A$2:$C$510,3,FALSE),0)</f>
        <v>0</v>
      </c>
      <c r="F667" s="5" t="e">
        <f>VLOOKUP(A667,'Score &amp; Assist'!$A$1:$G$2000,6,0)</f>
        <v>#N/A</v>
      </c>
      <c r="G667" s="5" t="e">
        <f t="shared" si="190"/>
        <v>#N/A</v>
      </c>
      <c r="H667" s="5" t="e">
        <f t="shared" si="202"/>
        <v>#N/A</v>
      </c>
      <c r="I667" s="5" t="e">
        <f>VLOOKUP(A667,'Score &amp; Assist'!$A$1:$G$2000,7,0)</f>
        <v>#N/A</v>
      </c>
      <c r="J667" s="5" t="e">
        <f>VLOOKUP(A667,'Yellow Card'!$C$1:$E$987,3,0)</f>
        <v>#N/A</v>
      </c>
      <c r="K667" s="5" t="e">
        <f>VLOOKUP(C667,'Team Clean Sheet'!$C$2:$F$21,4,0)</f>
        <v>#N/A</v>
      </c>
      <c r="L667" s="5" t="e">
        <f>VLOOKUP(C667,'Team Total Goals'!$D$2:$N$21,10,0)</f>
        <v>#N/A</v>
      </c>
      <c r="M667" s="5" t="e">
        <f>VLOOKUP(C667,'Team Total Goals'!$D$2:$N$21,11,0)</f>
        <v>#N/A</v>
      </c>
      <c r="N667" s="5" t="e">
        <f>VLOOKUP(A667,'Goalkeeper Saves'!$D$2:$N$15,10,0)</f>
        <v>#N/A</v>
      </c>
      <c r="O667" s="5" t="e">
        <f>VLOOKUP(A667,'Goalkeeper Saves'!$D$2:$N$15,11,0)</f>
        <v>#N/A</v>
      </c>
      <c r="P667" s="5">
        <f>IF(B667="DEF",IFERROR(VLOOKUP(A667,'Defensive Contribution - DEF'!A665:H1163,8,FALSE),'Defensive Contribution - DEF'!K$2),0)</f>
        <v>0</v>
      </c>
      <c r="Q667" s="5">
        <f>IF(B667="MID",IFERROR(VLOOKUP(A667,'Defensive Contribution - MID'!A$2:I$500,9,FALSE),'Defensive Contribution - MID'!L$2),0)</f>
        <v>0</v>
      </c>
      <c r="R667" s="22">
        <f t="shared" si="203"/>
        <v>0</v>
      </c>
      <c r="S667" s="5">
        <f t="shared" si="204"/>
        <v>0</v>
      </c>
      <c r="T667" s="20">
        <f t="shared" si="192"/>
        <v>0</v>
      </c>
      <c r="U667" s="3">
        <f>VLOOKUP($C667,'Team Fixtures'!$A$2:$Q$21,2,FALSE)</f>
        <v>4.5351473922902487E-2</v>
      </c>
      <c r="V667" s="3">
        <f>VLOOKUP($C667,'Team Fixtures'!$A$2:$Q$21,4,FALSE)</f>
        <v>9.5238095238095233E-2</v>
      </c>
      <c r="W667" s="3">
        <f>VLOOKUP($C667,'Team Fixtures'!$A$2:$Q$21,5,FALSE)</f>
        <v>-4.9886621315192746E-2</v>
      </c>
      <c r="X667" s="3" t="str">
        <f>VLOOKUP($C667,'Team Fixtures'!$A$2:$Q$21,6,FALSE)</f>
        <v>A</v>
      </c>
      <c r="Y667" s="25">
        <f t="shared" si="193"/>
        <v>0</v>
      </c>
      <c r="Z667" s="3">
        <f>VLOOKUP($C667,'Team Fixtures'!$A$2:$Q$21,2,FALSE)</f>
        <v>4.5351473922902487E-2</v>
      </c>
      <c r="AA667" s="3">
        <f>VLOOKUP($C667,'Team Fixtures'!$A$2:$Q$21,8,FALSE)</f>
        <v>8.6580086580086577E-2</v>
      </c>
      <c r="AB667" s="3">
        <f>VLOOKUP($C667,'Team Fixtures'!$A$2:$Q$21,9,FALSE)</f>
        <v>-4.122861265718409E-2</v>
      </c>
      <c r="AC667" s="3" t="str">
        <f>VLOOKUP($C667,'Team Fixtures'!$A$2:$Q$21,10,FALSE)</f>
        <v>H</v>
      </c>
      <c r="AD667" s="22">
        <f t="shared" si="205"/>
        <v>0</v>
      </c>
      <c r="AE667" s="5">
        <f t="shared" si="194"/>
        <v>0</v>
      </c>
      <c r="AF667" s="20">
        <f t="shared" si="195"/>
        <v>0</v>
      </c>
      <c r="AG667" s="3">
        <f>VLOOKUP($C667,'Team Fixtures'!$A$2:$Q$21,2,FALSE)</f>
        <v>4.5351473922902487E-2</v>
      </c>
      <c r="AH667" s="3">
        <f>VLOOKUP($C667,'Team Fixtures'!$A$2:$Q$21,12,FALSE)</f>
        <v>0.50125313283208017</v>
      </c>
      <c r="AI667" s="3">
        <f>VLOOKUP($C667,'Team Fixtures'!$A$2:$Q$21,13,FALSE)</f>
        <v>-0.45590165890917767</v>
      </c>
      <c r="AJ667" s="3" t="str">
        <f>VLOOKUP($C667,'Team Fixtures'!$A$2:$Q$21,14,FALSE)</f>
        <v>H</v>
      </c>
      <c r="AK667" s="22">
        <f t="shared" si="206"/>
        <v>0</v>
      </c>
      <c r="AL667" s="5">
        <f t="shared" si="196"/>
        <v>0</v>
      </c>
      <c r="AM667" s="20">
        <f t="shared" si="197"/>
        <v>0</v>
      </c>
      <c r="AN667" s="3">
        <f>VLOOKUP($C667,'Team Fixtures'!$A$2:$Q$21,2,FALSE)</f>
        <v>4.5351473922902487E-2</v>
      </c>
      <c r="AO667" s="3">
        <f>VLOOKUP($C667,'Team Fixtures'!$A$2:$Q$21,16,FALSE)</f>
        <v>2.8011204481792715E-2</v>
      </c>
      <c r="AP667" s="3">
        <f>VLOOKUP($C667,'Team Fixtures'!$A$2:$Q$21,17,FALSE)</f>
        <v>1.7340269441109772E-2</v>
      </c>
      <c r="AQ667" s="3" t="str">
        <f>VLOOKUP($C667,'Team Fixtures'!$A$2:$V$21,18,FALSE)</f>
        <v>H</v>
      </c>
      <c r="AR667" s="22">
        <f t="shared" si="207"/>
        <v>0</v>
      </c>
      <c r="AS667" s="5">
        <f t="shared" si="198"/>
        <v>0</v>
      </c>
      <c r="AT667" s="20">
        <f t="shared" si="199"/>
        <v>0</v>
      </c>
      <c r="AU667" s="3">
        <f>VLOOKUP($C667,'Team Fixtures'!$A$2:$Q$21,2,FALSE)</f>
        <v>4.5351473922902487E-2</v>
      </c>
      <c r="AV667" s="3">
        <f>VLOOKUP($C667,'Team Fixtures'!$A$2:$V$21,20,FALSE)</f>
        <v>0.36350418029807341</v>
      </c>
      <c r="AW667" s="3">
        <f>VLOOKUP($C667,'Team Fixtures'!$A$2:$V$21,21,FALSE)</f>
        <v>-0.3181527063751709</v>
      </c>
      <c r="AX667" s="3" t="str">
        <f>VLOOKUP($C667,'Team Fixtures'!$A$2:$V$21,22,FALSE)</f>
        <v>A</v>
      </c>
      <c r="AY667" s="22">
        <f t="shared" si="208"/>
        <v>0</v>
      </c>
      <c r="AZ667" s="5">
        <f t="shared" si="209"/>
        <v>0</v>
      </c>
      <c r="BA667" s="20">
        <f t="shared" si="200"/>
        <v>0</v>
      </c>
      <c r="BB667" s="15">
        <f t="shared" si="201"/>
        <v>0</v>
      </c>
    </row>
    <row r="668" spans="1:54" x14ac:dyDescent="0.25">
      <c r="A668" t="str">
        <f>'Players Full'!CU668</f>
        <v>Nathan Fraser</v>
      </c>
      <c r="B668" t="str">
        <f>VLOOKUP(_xlfn.CONCAT('Players Full'!AK668,'Players Full'!BV668),'Players Summarised'!$A$1:$T$1000,20,0)</f>
        <v>FWD</v>
      </c>
      <c r="C668" t="str">
        <f>VLOOKUP('Players Full'!CF668,Teams!$A$1:$G$21,6,0)</f>
        <v>Wolves</v>
      </c>
      <c r="D668">
        <f>'Players Full'!BD668/10</f>
        <v>4.5</v>
      </c>
      <c r="E668" s="10">
        <f>IFERROR(VLOOKUP($A668,'Starting Lineups'!$A$2:$C$510,3,FALSE),0)</f>
        <v>0</v>
      </c>
      <c r="F668" s="5" t="e">
        <f>VLOOKUP(A668,'Score &amp; Assist'!$A$1:$G$2000,6,0)</f>
        <v>#N/A</v>
      </c>
      <c r="G668" s="5" t="e">
        <f t="shared" si="190"/>
        <v>#N/A</v>
      </c>
      <c r="H668" s="5" t="e">
        <f t="shared" si="202"/>
        <v>#N/A</v>
      </c>
      <c r="I668" s="5" t="e">
        <f>VLOOKUP(A668,'Score &amp; Assist'!$A$1:$G$2000,7,0)</f>
        <v>#N/A</v>
      </c>
      <c r="J668" s="5" t="e">
        <f>VLOOKUP(A668,'Yellow Card'!$C$1:$E$987,3,0)</f>
        <v>#N/A</v>
      </c>
      <c r="K668" s="5" t="e">
        <f>VLOOKUP(C668,'Team Clean Sheet'!$C$2:$F$21,4,0)</f>
        <v>#N/A</v>
      </c>
      <c r="L668" s="5" t="e">
        <f>VLOOKUP(C668,'Team Total Goals'!$D$2:$N$21,10,0)</f>
        <v>#N/A</v>
      </c>
      <c r="M668" s="5" t="e">
        <f>VLOOKUP(C668,'Team Total Goals'!$D$2:$N$21,11,0)</f>
        <v>#N/A</v>
      </c>
      <c r="N668" s="5" t="e">
        <f>VLOOKUP(A668,'Goalkeeper Saves'!$D$2:$N$15,10,0)</f>
        <v>#N/A</v>
      </c>
      <c r="O668" s="5" t="e">
        <f>VLOOKUP(A668,'Goalkeeper Saves'!$D$2:$N$15,11,0)</f>
        <v>#N/A</v>
      </c>
      <c r="P668" s="5">
        <f>IF(B668="DEF",IFERROR(VLOOKUP(A668,'Defensive Contribution - DEF'!A666:H1164,8,FALSE),'Defensive Contribution - DEF'!K$2),0)</f>
        <v>0</v>
      </c>
      <c r="Q668" s="5">
        <f>IF(B668="MID",IFERROR(VLOOKUP(A668,'Defensive Contribution - MID'!A$2:I$500,9,FALSE),'Defensive Contribution - MID'!L$2),0)</f>
        <v>0</v>
      </c>
      <c r="R668" s="22">
        <f t="shared" si="203"/>
        <v>0</v>
      </c>
      <c r="S668" s="5">
        <f t="shared" si="204"/>
        <v>0</v>
      </c>
      <c r="T668" s="20">
        <f t="shared" si="192"/>
        <v>0</v>
      </c>
      <c r="U668" s="3">
        <f>VLOOKUP($C668,'Team Fixtures'!$A$2:$Q$21,2,FALSE)</f>
        <v>4.5351473922902487E-2</v>
      </c>
      <c r="V668" s="3">
        <f>VLOOKUP($C668,'Team Fixtures'!$A$2:$Q$21,4,FALSE)</f>
        <v>9.5238095238095233E-2</v>
      </c>
      <c r="W668" s="3">
        <f>VLOOKUP($C668,'Team Fixtures'!$A$2:$Q$21,5,FALSE)</f>
        <v>-4.9886621315192746E-2</v>
      </c>
      <c r="X668" s="3" t="str">
        <f>VLOOKUP($C668,'Team Fixtures'!$A$2:$Q$21,6,FALSE)</f>
        <v>A</v>
      </c>
      <c r="Y668" s="25">
        <f t="shared" si="193"/>
        <v>0</v>
      </c>
      <c r="Z668" s="3">
        <f>VLOOKUP($C668,'Team Fixtures'!$A$2:$Q$21,2,FALSE)</f>
        <v>4.5351473922902487E-2</v>
      </c>
      <c r="AA668" s="3">
        <f>VLOOKUP($C668,'Team Fixtures'!$A$2:$Q$21,8,FALSE)</f>
        <v>8.6580086580086577E-2</v>
      </c>
      <c r="AB668" s="3">
        <f>VLOOKUP($C668,'Team Fixtures'!$A$2:$Q$21,9,FALSE)</f>
        <v>-4.122861265718409E-2</v>
      </c>
      <c r="AC668" s="3" t="str">
        <f>VLOOKUP($C668,'Team Fixtures'!$A$2:$Q$21,10,FALSE)</f>
        <v>H</v>
      </c>
      <c r="AD668" s="22">
        <f t="shared" si="205"/>
        <v>0</v>
      </c>
      <c r="AE668" s="5">
        <f t="shared" si="194"/>
        <v>0</v>
      </c>
      <c r="AF668" s="20">
        <f t="shared" si="195"/>
        <v>0</v>
      </c>
      <c r="AG668" s="3">
        <f>VLOOKUP($C668,'Team Fixtures'!$A$2:$Q$21,2,FALSE)</f>
        <v>4.5351473922902487E-2</v>
      </c>
      <c r="AH668" s="3">
        <f>VLOOKUP($C668,'Team Fixtures'!$A$2:$Q$21,12,FALSE)</f>
        <v>0.50125313283208017</v>
      </c>
      <c r="AI668" s="3">
        <f>VLOOKUP($C668,'Team Fixtures'!$A$2:$Q$21,13,FALSE)</f>
        <v>-0.45590165890917767</v>
      </c>
      <c r="AJ668" s="3" t="str">
        <f>VLOOKUP($C668,'Team Fixtures'!$A$2:$Q$21,14,FALSE)</f>
        <v>H</v>
      </c>
      <c r="AK668" s="22">
        <f t="shared" si="206"/>
        <v>0</v>
      </c>
      <c r="AL668" s="5">
        <f t="shared" si="196"/>
        <v>0</v>
      </c>
      <c r="AM668" s="20">
        <f t="shared" si="197"/>
        <v>0</v>
      </c>
      <c r="AN668" s="3">
        <f>VLOOKUP($C668,'Team Fixtures'!$A$2:$Q$21,2,FALSE)</f>
        <v>4.5351473922902487E-2</v>
      </c>
      <c r="AO668" s="3">
        <f>VLOOKUP($C668,'Team Fixtures'!$A$2:$Q$21,16,FALSE)</f>
        <v>2.8011204481792715E-2</v>
      </c>
      <c r="AP668" s="3">
        <f>VLOOKUP($C668,'Team Fixtures'!$A$2:$Q$21,17,FALSE)</f>
        <v>1.7340269441109772E-2</v>
      </c>
      <c r="AQ668" s="3" t="str">
        <f>VLOOKUP($C668,'Team Fixtures'!$A$2:$V$21,18,FALSE)</f>
        <v>H</v>
      </c>
      <c r="AR668" s="22">
        <f t="shared" si="207"/>
        <v>0</v>
      </c>
      <c r="AS668" s="5">
        <f t="shared" si="198"/>
        <v>0</v>
      </c>
      <c r="AT668" s="20">
        <f t="shared" si="199"/>
        <v>0</v>
      </c>
      <c r="AU668" s="3">
        <f>VLOOKUP($C668,'Team Fixtures'!$A$2:$Q$21,2,FALSE)</f>
        <v>4.5351473922902487E-2</v>
      </c>
      <c r="AV668" s="3">
        <f>VLOOKUP($C668,'Team Fixtures'!$A$2:$V$21,20,FALSE)</f>
        <v>0.36350418029807341</v>
      </c>
      <c r="AW668" s="3">
        <f>VLOOKUP($C668,'Team Fixtures'!$A$2:$V$21,21,FALSE)</f>
        <v>-0.3181527063751709</v>
      </c>
      <c r="AX668" s="3" t="str">
        <f>VLOOKUP($C668,'Team Fixtures'!$A$2:$V$21,22,FALSE)</f>
        <v>A</v>
      </c>
      <c r="AY668" s="22">
        <f t="shared" si="208"/>
        <v>0</v>
      </c>
      <c r="AZ668" s="5">
        <f t="shared" si="209"/>
        <v>0</v>
      </c>
      <c r="BA668" s="20">
        <f t="shared" si="200"/>
        <v>0</v>
      </c>
      <c r="BB668" s="15">
        <f t="shared" si="201"/>
        <v>0</v>
      </c>
    </row>
    <row r="669" spans="1:54" x14ac:dyDescent="0.25">
      <c r="A669" t="str">
        <f>'Players Full'!CU669</f>
        <v>Jhon Arias</v>
      </c>
      <c r="B669" t="str">
        <f>VLOOKUP(_xlfn.CONCAT('Players Full'!AK669,'Players Full'!BV669),'Players Summarised'!$A$1:$T$1000,20,0)</f>
        <v>MID</v>
      </c>
      <c r="C669" t="str">
        <f>VLOOKUP('Players Full'!CF669,Teams!$A$1:$G$21,6,0)</f>
        <v>Wolves</v>
      </c>
      <c r="D669">
        <f>'Players Full'!BD669/10</f>
        <v>5.5</v>
      </c>
      <c r="E669" s="10">
        <f>IFERROR(VLOOKUP($A669,'Starting Lineups'!$A$2:$C$510,3,FALSE),0)</f>
        <v>1</v>
      </c>
      <c r="F669" s="5">
        <f>VLOOKUP(A669,'Score &amp; Assist'!$A$1:$G$2000,6,0)</f>
        <v>0.20050125313283207</v>
      </c>
      <c r="G669" s="5">
        <f t="shared" si="190"/>
        <v>0.01</v>
      </c>
      <c r="H669" s="5">
        <f t="shared" si="202"/>
        <v>0</v>
      </c>
      <c r="I669" s="5">
        <f>VLOOKUP(A669,'Score &amp; Assist'!$A$1:$G$2000,7,0)</f>
        <v>0.14652014652014653</v>
      </c>
      <c r="J669" s="5">
        <f>VLOOKUP(A669,'Yellow Card'!$C$1:$E$987,3,0)</f>
        <v>0.3072196620583717</v>
      </c>
      <c r="K669" s="5" t="e">
        <f>VLOOKUP(C669,'Team Clean Sheet'!$C$2:$F$21,4,0)</f>
        <v>#N/A</v>
      </c>
      <c r="L669" s="5" t="e">
        <f>VLOOKUP(C669,'Team Total Goals'!$D$2:$N$21,10,0)</f>
        <v>#N/A</v>
      </c>
      <c r="M669" s="5" t="e">
        <f>VLOOKUP(C669,'Team Total Goals'!$D$2:$N$21,11,0)</f>
        <v>#N/A</v>
      </c>
      <c r="N669" s="5" t="e">
        <f>VLOOKUP(A669,'Goalkeeper Saves'!$D$2:$N$15,10,0)</f>
        <v>#N/A</v>
      </c>
      <c r="O669" s="5" t="e">
        <f>VLOOKUP(A669,'Goalkeeper Saves'!$D$2:$N$15,11,0)</f>
        <v>#N/A</v>
      </c>
      <c r="P669" s="5">
        <f>IF(B669="DEF",IFERROR(VLOOKUP(A669,'Defensive Contribution - DEF'!A667:H1165,8,FALSE),'Defensive Contribution - DEF'!K$2),0)</f>
        <v>0</v>
      </c>
      <c r="Q669" s="5">
        <f>IF(B669="MID",IFERROR(VLOOKUP(A669,'Defensive Contribution - MID'!A$2:I$500,9,FALSE),'Defensive Contribution - MID'!L$2),0)</f>
        <v>0.3857500506789166</v>
      </c>
      <c r="R669" s="22">
        <f t="shared" si="203"/>
        <v>3.9563471445240617</v>
      </c>
      <c r="S669" s="5">
        <f t="shared" si="204"/>
        <v>7.202219753349498E-2</v>
      </c>
      <c r="T669" s="20">
        <f t="shared" si="192"/>
        <v>4.100391539591052</v>
      </c>
      <c r="U669" s="3">
        <f>VLOOKUP($C669,'Team Fixtures'!$A$2:$Q$21,2,FALSE)</f>
        <v>4.5351473922902487E-2</v>
      </c>
      <c r="V669" s="3">
        <f>VLOOKUP($C669,'Team Fixtures'!$A$2:$Q$21,4,FALSE)</f>
        <v>9.5238095238095233E-2</v>
      </c>
      <c r="W669" s="3">
        <f>VLOOKUP($C669,'Team Fixtures'!$A$2:$Q$21,5,FALSE)</f>
        <v>-4.9886621315192746E-2</v>
      </c>
      <c r="X669" s="3" t="str">
        <f>VLOOKUP($C669,'Team Fixtures'!$A$2:$Q$21,6,FALSE)</f>
        <v>A</v>
      </c>
      <c r="Y669" s="25">
        <f t="shared" si="193"/>
        <v>1.3524389964119254</v>
      </c>
      <c r="Z669" s="3">
        <f>VLOOKUP($C669,'Team Fixtures'!$A$2:$Q$21,2,FALSE)</f>
        <v>4.5351473922902487E-2</v>
      </c>
      <c r="AA669" s="3">
        <f>VLOOKUP($C669,'Team Fixtures'!$A$2:$Q$21,8,FALSE)</f>
        <v>8.6580086580086577E-2</v>
      </c>
      <c r="AB669" s="3">
        <f>VLOOKUP($C669,'Team Fixtures'!$A$2:$Q$21,9,FALSE)</f>
        <v>-4.122861265718409E-2</v>
      </c>
      <c r="AC669" s="3" t="str">
        <f>VLOOKUP($C669,'Team Fixtures'!$A$2:$Q$21,10,FALSE)</f>
        <v>H</v>
      </c>
      <c r="AD669" s="22">
        <f t="shared" si="205"/>
        <v>4.5908166752693598</v>
      </c>
      <c r="AE669" s="5">
        <f t="shared" si="194"/>
        <v>8.6946189835685889E-2</v>
      </c>
      <c r="AF669" s="20">
        <f t="shared" si="195"/>
        <v>4.7647090549407318</v>
      </c>
      <c r="AG669" s="3">
        <f>VLOOKUP($C669,'Team Fixtures'!$A$2:$Q$21,2,FALSE)</f>
        <v>4.5351473922902487E-2</v>
      </c>
      <c r="AH669" s="3">
        <f>VLOOKUP($C669,'Team Fixtures'!$A$2:$Q$21,12,FALSE)</f>
        <v>0.50125313283208017</v>
      </c>
      <c r="AI669" s="3">
        <f>VLOOKUP($C669,'Team Fixtures'!$A$2:$Q$21,13,FALSE)</f>
        <v>-0.45590165890917767</v>
      </c>
      <c r="AJ669" s="3" t="str">
        <f>VLOOKUP($C669,'Team Fixtures'!$A$2:$Q$21,14,FALSE)</f>
        <v>H</v>
      </c>
      <c r="AK669" s="22">
        <f t="shared" si="206"/>
        <v>4.5824043752916781</v>
      </c>
      <c r="AL669" s="5">
        <f t="shared" si="196"/>
        <v>8.6748315715610855E-2</v>
      </c>
      <c r="AM669" s="20">
        <f t="shared" si="197"/>
        <v>4.7559010067229002</v>
      </c>
      <c r="AN669" s="3">
        <f>VLOOKUP($C669,'Team Fixtures'!$A$2:$Q$21,2,FALSE)</f>
        <v>4.5351473922902487E-2</v>
      </c>
      <c r="AO669" s="3">
        <f>VLOOKUP($C669,'Team Fixtures'!$A$2:$Q$21,16,FALSE)</f>
        <v>2.8011204481792715E-2</v>
      </c>
      <c r="AP669" s="3">
        <f>VLOOKUP($C669,'Team Fixtures'!$A$2:$Q$21,17,FALSE)</f>
        <v>1.7340269441109772E-2</v>
      </c>
      <c r="AQ669" s="3" t="str">
        <f>VLOOKUP($C669,'Team Fixtures'!$A$2:$V$21,18,FALSE)</f>
        <v>H</v>
      </c>
      <c r="AR669" s="22">
        <f t="shared" si="207"/>
        <v>4.5920048378712499</v>
      </c>
      <c r="AS669" s="5">
        <f t="shared" si="198"/>
        <v>8.6974137796407544E-2</v>
      </c>
      <c r="AT669" s="20">
        <f t="shared" si="199"/>
        <v>4.7659531134640654</v>
      </c>
      <c r="AU669" s="3">
        <f>VLOOKUP($C669,'Team Fixtures'!$A$2:$Q$21,2,FALSE)</f>
        <v>4.5351473922902487E-2</v>
      </c>
      <c r="AV669" s="3">
        <f>VLOOKUP($C669,'Team Fixtures'!$A$2:$V$21,20,FALSE)</f>
        <v>0.36350418029807341</v>
      </c>
      <c r="AW669" s="3">
        <f>VLOOKUP($C669,'Team Fixtures'!$A$2:$V$21,21,FALSE)</f>
        <v>-0.3181527063751709</v>
      </c>
      <c r="AX669" s="3" t="str">
        <f>VLOOKUP($C669,'Team Fixtures'!$A$2:$V$21,22,FALSE)</f>
        <v>A</v>
      </c>
      <c r="AY669" s="22">
        <f t="shared" si="208"/>
        <v>3.9509049418013138</v>
      </c>
      <c r="AZ669" s="5">
        <f t="shared" si="209"/>
        <v>7.1894186041050509E-2</v>
      </c>
      <c r="BA669" s="20">
        <f t="shared" si="200"/>
        <v>4.0946933138834147</v>
      </c>
      <c r="BB669" s="15">
        <f t="shared" si="201"/>
        <v>15.738676478955306</v>
      </c>
    </row>
    <row r="670" spans="1:54" x14ac:dyDescent="0.25">
      <c r="A670" t="str">
        <f>'Players Full'!CU670</f>
        <v>Lesley Ugochukwu</v>
      </c>
      <c r="B670" t="str">
        <f>VLOOKUP(_xlfn.CONCAT('Players Full'!AK670,'Players Full'!BV670),'Players Summarised'!$A$1:$T$1000,20,0)</f>
        <v>MID</v>
      </c>
      <c r="C670" t="str">
        <f>VLOOKUP('Players Full'!CF670,Teams!$A$1:$G$21,6,0)</f>
        <v>Burnley</v>
      </c>
      <c r="D670">
        <f>'Players Full'!BD670/10</f>
        <v>5</v>
      </c>
      <c r="E670" s="10">
        <f>IFERROR(VLOOKUP($A670,'Starting Lineups'!$A$2:$C$510,3,FALSE),0)</f>
        <v>0.75</v>
      </c>
      <c r="F670" s="5">
        <f>VLOOKUP(A670,'Score &amp; Assist'!$A$1:$G$2000,6,0)</f>
        <v>7.9365079365079361E-2</v>
      </c>
      <c r="G670" s="5">
        <f t="shared" si="190"/>
        <v>0.01</v>
      </c>
      <c r="H670" s="5">
        <f t="shared" si="202"/>
        <v>0</v>
      </c>
      <c r="I670" s="5">
        <f>VLOOKUP(A670,'Score &amp; Assist'!$A$1:$G$2000,7,0)</f>
        <v>0.10582010582010581</v>
      </c>
      <c r="J670" s="5">
        <f>VLOOKUP(A670,'Yellow Card'!$C$1:$E$987,3,0)</f>
        <v>0.19047619047619047</v>
      </c>
      <c r="K670" s="5">
        <f>VLOOKUP(C670,'Team Clean Sheet'!$C$2:$F$21,4,0)</f>
        <v>0.35467980295566504</v>
      </c>
      <c r="L670" s="5">
        <f>VLOOKUP(C670,'Team Total Goals'!$D$2:$N$21,10,0)</f>
        <v>0.29039301310043669</v>
      </c>
      <c r="M670" s="5">
        <f>VLOOKUP(C670,'Team Total Goals'!$D$2:$N$21,11,0)</f>
        <v>3.7393557941503147E-2</v>
      </c>
      <c r="N670" s="5" t="e">
        <f>VLOOKUP(A670,'Goalkeeper Saves'!$D$2:$N$15,10,0)</f>
        <v>#N/A</v>
      </c>
      <c r="O670" s="5" t="e">
        <f>VLOOKUP(A670,'Goalkeeper Saves'!$D$2:$N$15,11,0)</f>
        <v>#N/A</v>
      </c>
      <c r="P670" s="5">
        <f>IF(B670="DEF",IFERROR(VLOOKUP(A670,'Defensive Contribution - DEF'!A668:H1166,8,FALSE),'Defensive Contribution - DEF'!K$2),0)</f>
        <v>0</v>
      </c>
      <c r="Q670" s="5">
        <f>IF(B670="MID",IFERROR(VLOOKUP(A670,'Defensive Contribution - MID'!A$2:I$500,9,FALSE),'Defensive Contribution - MID'!L$2),0)</f>
        <v>0.36689478768965356</v>
      </c>
      <c r="R670" s="22">
        <f t="shared" si="203"/>
        <v>2.7467091766083715</v>
      </c>
      <c r="S670" s="5">
        <f t="shared" si="204"/>
        <v>4.3569093252182112E-2</v>
      </c>
      <c r="T670" s="20">
        <f t="shared" si="192"/>
        <v>2.8338473631127359</v>
      </c>
      <c r="U670" s="3">
        <f>VLOOKUP($C670,'Team Fixtures'!$A$2:$Q$21,2,FALSE)</f>
        <v>1.4214641080312722E-2</v>
      </c>
      <c r="V670" s="3">
        <f>VLOOKUP($C670,'Team Fixtures'!$A$2:$Q$21,4,FALSE)</f>
        <v>1.8674136321195144E-2</v>
      </c>
      <c r="W670" s="3">
        <f>VLOOKUP($C670,'Team Fixtures'!$A$2:$Q$21,5,FALSE)</f>
        <v>-4.4594952408824225E-3</v>
      </c>
      <c r="X670" s="3" t="str">
        <f>VLOOKUP($C670,'Team Fixtures'!$A$2:$Q$21,6,FALSE)</f>
        <v>H</v>
      </c>
      <c r="Y670" s="25">
        <f t="shared" si="193"/>
        <v>0.80905457890813792</v>
      </c>
      <c r="Z670" s="3">
        <f>VLOOKUP($C670,'Team Fixtures'!$A$2:$Q$21,2,FALSE)</f>
        <v>1.4214641080312722E-2</v>
      </c>
      <c r="AA670" s="3">
        <f>VLOOKUP($C670,'Team Fixtures'!$A$2:$Q$21,8,FALSE)</f>
        <v>0.52910052910052907</v>
      </c>
      <c r="AB670" s="3">
        <f>VLOOKUP($C670,'Team Fixtures'!$A$2:$Q$21,9,FALSE)</f>
        <v>-0.5148858880202164</v>
      </c>
      <c r="AC670" s="3" t="str">
        <f>VLOOKUP($C670,'Team Fixtures'!$A$2:$Q$21,10,FALSE)</f>
        <v>A</v>
      </c>
      <c r="AD670" s="22">
        <f t="shared" si="205"/>
        <v>2.3610681369463502</v>
      </c>
      <c r="AE670" s="5">
        <f t="shared" si="194"/>
        <v>3.4498044717252055E-2</v>
      </c>
      <c r="AF670" s="20">
        <f t="shared" si="195"/>
        <v>2.4300642263808543</v>
      </c>
      <c r="AG670" s="3">
        <f>VLOOKUP($C670,'Team Fixtures'!$A$2:$Q$21,2,FALSE)</f>
        <v>1.4214641080312722E-2</v>
      </c>
      <c r="AH670" s="3">
        <f>VLOOKUP($C670,'Team Fixtures'!$A$2:$Q$21,12,FALSE)</f>
        <v>0.89678055779750687</v>
      </c>
      <c r="AI670" s="3">
        <f>VLOOKUP($C670,'Team Fixtures'!$A$2:$Q$21,13,FALSE)</f>
        <v>-0.8825659167171942</v>
      </c>
      <c r="AJ670" s="3" t="str">
        <f>VLOOKUP($C670,'Team Fixtures'!$A$2:$Q$21,14,FALSE)</f>
        <v>A</v>
      </c>
      <c r="AK670" s="22">
        <f t="shared" si="206"/>
        <v>2.3566060387844945</v>
      </c>
      <c r="AL670" s="5">
        <f t="shared" si="196"/>
        <v>3.4393087244288884E-2</v>
      </c>
      <c r="AM670" s="20">
        <f t="shared" si="197"/>
        <v>2.4253922132730721</v>
      </c>
      <c r="AN670" s="3">
        <f>VLOOKUP($C670,'Team Fixtures'!$A$2:$Q$21,2,FALSE)</f>
        <v>1.4214641080312722E-2</v>
      </c>
      <c r="AO670" s="3">
        <f>VLOOKUP($C670,'Team Fixtures'!$A$2:$Q$21,16,FALSE)</f>
        <v>0.10582010582010581</v>
      </c>
      <c r="AP670" s="3">
        <f>VLOOKUP($C670,'Team Fixtures'!$A$2:$Q$21,17,FALSE)</f>
        <v>-9.1605464739793085E-2</v>
      </c>
      <c r="AQ670" s="3" t="str">
        <f>VLOOKUP($C670,'Team Fixtures'!$A$2:$V$21,18,FALSE)</f>
        <v>H</v>
      </c>
      <c r="AR670" s="22">
        <f t="shared" si="207"/>
        <v>2.7456515889235242</v>
      </c>
      <c r="AS670" s="5">
        <f t="shared" si="198"/>
        <v>4.3544216674659145E-2</v>
      </c>
      <c r="AT670" s="20">
        <f t="shared" si="199"/>
        <v>2.8327400222728425</v>
      </c>
      <c r="AU670" s="3">
        <f>VLOOKUP($C670,'Team Fixtures'!$A$2:$Q$21,2,FALSE)</f>
        <v>1.4214641080312722E-2</v>
      </c>
      <c r="AV670" s="3">
        <f>VLOOKUP($C670,'Team Fixtures'!$A$2:$V$21,20,FALSE)</f>
        <v>0.87939146110891264</v>
      </c>
      <c r="AW670" s="3">
        <f>VLOOKUP($C670,'Team Fixtures'!$A$2:$V$21,21,FALSE)</f>
        <v>-0.86517682002859997</v>
      </c>
      <c r="AX670" s="3" t="str">
        <f>VLOOKUP($C670,'Team Fixtures'!$A$2:$V$21,22,FALSE)</f>
        <v>A</v>
      </c>
      <c r="AY670" s="22">
        <f t="shared" si="208"/>
        <v>2.356817069708979</v>
      </c>
      <c r="AZ670" s="5">
        <f t="shared" si="209"/>
        <v>3.4398051113694608E-2</v>
      </c>
      <c r="BA670" s="20">
        <f t="shared" si="200"/>
        <v>2.4256131719363681</v>
      </c>
      <c r="BB670" s="15">
        <f t="shared" si="201"/>
        <v>9.1254287858522236</v>
      </c>
    </row>
    <row r="671" spans="1:54" x14ac:dyDescent="0.25">
      <c r="A671" t="str">
        <f>'Players Full'!CU671</f>
        <v>Kiernan Dewsbury-Hall</v>
      </c>
      <c r="B671" t="str">
        <f>VLOOKUP(_xlfn.CONCAT('Players Full'!AK671,'Players Full'!BV671),'Players Summarised'!$A$1:$T$1000,20,0)</f>
        <v>MID</v>
      </c>
      <c r="C671" t="str">
        <f>VLOOKUP('Players Full'!CF671,Teams!$A$1:$G$21,6,0)</f>
        <v>Everton</v>
      </c>
      <c r="D671">
        <f>'Players Full'!BD671/10</f>
        <v>5</v>
      </c>
      <c r="E671" s="10">
        <f>IFERROR(VLOOKUP($A671,'Starting Lineups'!$A$2:$C$510,3,FALSE),0)</f>
        <v>1</v>
      </c>
      <c r="F671" s="5">
        <f>VLOOKUP(A671,'Score &amp; Assist'!$A$1:$G$2000,6,0)</f>
        <v>0.15873015873015872</v>
      </c>
      <c r="G671" s="5">
        <f t="shared" si="190"/>
        <v>0.01</v>
      </c>
      <c r="H671" s="5">
        <f t="shared" si="202"/>
        <v>0</v>
      </c>
      <c r="I671" s="5">
        <f>VLOOKUP(A671,'Score &amp; Assist'!$A$1:$G$2000,7,0)</f>
        <v>0.14652014652014653</v>
      </c>
      <c r="J671" s="5">
        <f>VLOOKUP(A671,'Yellow Card'!$C$1:$E$987,3,0)</f>
        <v>0.21164021164021163</v>
      </c>
      <c r="K671" s="5">
        <f>VLOOKUP(C671,'Team Clean Sheet'!$C$2:$F$21,4,0)</f>
        <v>0.26778242677824271</v>
      </c>
      <c r="L671" s="5">
        <f>VLOOKUP(C671,'Team Total Goals'!$D$2:$N$21,10,0)</f>
        <v>0.39230769230769225</v>
      </c>
      <c r="M671" s="5">
        <f>VLOOKUP(C671,'Team Total Goals'!$D$2:$N$21,11,0)</f>
        <v>6.4254522769806616E-2</v>
      </c>
      <c r="N671" s="5" t="e">
        <f>VLOOKUP(A671,'Goalkeeper Saves'!$D$2:$N$15,10,0)</f>
        <v>#N/A</v>
      </c>
      <c r="O671" s="5" t="e">
        <f>VLOOKUP(A671,'Goalkeeper Saves'!$D$2:$N$15,11,0)</f>
        <v>#N/A</v>
      </c>
      <c r="P671" s="5">
        <f>IF(B671="DEF",IFERROR(VLOOKUP(A671,'Defensive Contribution - DEF'!A669:H1167,8,FALSE),'Defensive Contribution - DEF'!K$2),0)</f>
        <v>0</v>
      </c>
      <c r="Q671" s="5">
        <f>IF(B671="MID",IFERROR(VLOOKUP(A671,'Defensive Contribution - MID'!A$2:I$500,9,FALSE),'Defensive Contribution - MID'!L$2),0)</f>
        <v>0.3857500506789166</v>
      </c>
      <c r="R671" s="22">
        <f t="shared" si="203"/>
        <v>4.1108535497070973</v>
      </c>
      <c r="S671" s="5">
        <f t="shared" si="204"/>
        <v>7.5656497196210343E-2</v>
      </c>
      <c r="T671" s="20">
        <f t="shared" si="192"/>
        <v>4.262166544099518</v>
      </c>
      <c r="U671" s="3">
        <f>VLOOKUP($C671,'Team Fixtures'!$A$2:$Q$21,2,FALSE)</f>
        <v>8.6580086580086577E-2</v>
      </c>
      <c r="V671" s="3">
        <f>VLOOKUP($C671,'Team Fixtures'!$A$2:$Q$21,4,FALSE)</f>
        <v>0.17316017316017315</v>
      </c>
      <c r="W671" s="3">
        <f>VLOOKUP($C671,'Team Fixtures'!$A$2:$Q$21,5,FALSE)</f>
        <v>-8.6580086580086577E-2</v>
      </c>
      <c r="X671" s="3" t="str">
        <f>VLOOKUP($C671,'Team Fixtures'!$A$2:$Q$21,6,FALSE)</f>
        <v>H</v>
      </c>
      <c r="Y671" s="25">
        <f t="shared" si="193"/>
        <v>1.2112568097378642</v>
      </c>
      <c r="Z671" s="3">
        <f>VLOOKUP($C671,'Team Fixtures'!$A$2:$Q$21,2,FALSE)</f>
        <v>8.6580086580086577E-2</v>
      </c>
      <c r="AA671" s="3">
        <f>VLOOKUP($C671,'Team Fixtures'!$A$2:$Q$21,8,FALSE)</f>
        <v>4.5351473922902487E-2</v>
      </c>
      <c r="AB671" s="3">
        <f>VLOOKUP($C671,'Team Fixtures'!$A$2:$Q$21,9,FALSE)</f>
        <v>4.122861265718409E-2</v>
      </c>
      <c r="AC671" s="3" t="str">
        <f>VLOOKUP($C671,'Team Fixtures'!$A$2:$Q$21,10,FALSE)</f>
        <v>A</v>
      </c>
      <c r="AD671" s="22">
        <f t="shared" si="205"/>
        <v>3.5450962432994624</v>
      </c>
      <c r="AE671" s="5">
        <f t="shared" si="194"/>
        <v>6.2348753834889956E-2</v>
      </c>
      <c r="AF671" s="20">
        <f t="shared" si="195"/>
        <v>3.6697937509692422</v>
      </c>
      <c r="AG671" s="3">
        <f>VLOOKUP($C671,'Team Fixtures'!$A$2:$Q$21,2,FALSE)</f>
        <v>8.6580086580086577E-2</v>
      </c>
      <c r="AH671" s="3">
        <f>VLOOKUP($C671,'Team Fixtures'!$A$2:$Q$21,12,FALSE)</f>
        <v>0.42328042328042326</v>
      </c>
      <c r="AI671" s="3">
        <f>VLOOKUP($C671,'Team Fixtures'!$A$2:$Q$21,13,FALSE)</f>
        <v>-0.33670033670033667</v>
      </c>
      <c r="AJ671" s="3" t="str">
        <f>VLOOKUP($C671,'Team Fixtures'!$A$2:$Q$21,14,FALSE)</f>
        <v>A</v>
      </c>
      <c r="AK671" s="22">
        <f t="shared" si="206"/>
        <v>3.5382297080968668</v>
      </c>
      <c r="AL671" s="5">
        <f t="shared" si="196"/>
        <v>6.2187239193854507E-2</v>
      </c>
      <c r="AM671" s="20">
        <f t="shared" si="197"/>
        <v>3.6626041864845758</v>
      </c>
      <c r="AN671" s="3">
        <f>VLOOKUP($C671,'Team Fixtures'!$A$2:$Q$21,2,FALSE)</f>
        <v>8.6580086580086577E-2</v>
      </c>
      <c r="AO671" s="3">
        <f>VLOOKUP($C671,'Team Fixtures'!$A$2:$Q$21,16,FALSE)</f>
        <v>0.89678055779750687</v>
      </c>
      <c r="AP671" s="3">
        <f>VLOOKUP($C671,'Team Fixtures'!$A$2:$Q$21,17,FALSE)</f>
        <v>-0.81020047121742034</v>
      </c>
      <c r="AQ671" s="3" t="str">
        <f>VLOOKUP($C671,'Team Fixtures'!$A$2:$V$21,18,FALSE)</f>
        <v>A</v>
      </c>
      <c r="AR671" s="22">
        <f t="shared" si="207"/>
        <v>3.5296267541616824</v>
      </c>
      <c r="AS671" s="5">
        <f t="shared" si="198"/>
        <v>6.1984880511391088E-2</v>
      </c>
      <c r="AT671" s="20">
        <f t="shared" si="199"/>
        <v>3.6535965151844647</v>
      </c>
      <c r="AU671" s="3">
        <f>VLOOKUP($C671,'Team Fixtures'!$A$2:$Q$21,2,FALSE)</f>
        <v>8.6580086580086577E-2</v>
      </c>
      <c r="AV671" s="3">
        <f>VLOOKUP($C671,'Team Fixtures'!$A$2:$V$21,20,FALSE)</f>
        <v>6.3492063492063489E-2</v>
      </c>
      <c r="AW671" s="3">
        <f>VLOOKUP($C671,'Team Fixtures'!$A$2:$V$21,21,FALSE)</f>
        <v>2.3088023088023088E-2</v>
      </c>
      <c r="AX671" s="3" t="str">
        <f>VLOOKUP($C671,'Team Fixtures'!$A$2:$V$21,22,FALSE)</f>
        <v>H</v>
      </c>
      <c r="AY671" s="22">
        <f t="shared" si="208"/>
        <v>4.1128460933767954</v>
      </c>
      <c r="AZ671" s="5">
        <f t="shared" si="209"/>
        <v>7.5703365808408987E-2</v>
      </c>
      <c r="BA671" s="20">
        <f t="shared" si="200"/>
        <v>4.2642528249936138</v>
      </c>
      <c r="BB671" s="15">
        <f t="shared" si="201"/>
        <v>13.660493376311477</v>
      </c>
    </row>
    <row r="672" spans="1:54" x14ac:dyDescent="0.25">
      <c r="A672" t="str">
        <f>'Players Full'!CU672</f>
        <v>Dan Ndoye</v>
      </c>
      <c r="B672" t="str">
        <f>VLOOKUP(_xlfn.CONCAT('Players Full'!AK672,'Players Full'!BV672),'Players Summarised'!$A$1:$T$1000,20,0)</f>
        <v>MID</v>
      </c>
      <c r="C672" t="str">
        <f>VLOOKUP('Players Full'!CF672,Teams!$A$1:$G$21,6,0)</f>
        <v>Nott'm Forest</v>
      </c>
      <c r="D672">
        <f>'Players Full'!BD672/10</f>
        <v>6</v>
      </c>
      <c r="E672" s="10">
        <f>IFERROR(VLOOKUP($A672,'Starting Lineups'!$A$2:$C$510,3,FALSE),0)</f>
        <v>1</v>
      </c>
      <c r="F672" s="5">
        <f>VLOOKUP(A672,'Score &amp; Assist'!$A$1:$G$2000,6,0)</f>
        <v>0.21164021164021163</v>
      </c>
      <c r="G672" s="5">
        <f t="shared" si="190"/>
        <v>0.01</v>
      </c>
      <c r="H672" s="5">
        <f t="shared" si="202"/>
        <v>0</v>
      </c>
      <c r="I672" s="5">
        <f>VLOOKUP(A672,'Score &amp; Assist'!$A$1:$G$2000,7,0)</f>
        <v>0.10582010582010581</v>
      </c>
      <c r="J672" s="5">
        <f>VLOOKUP(A672,'Yellow Card'!$C$1:$E$987,3,0)</f>
        <v>0.20050125313283207</v>
      </c>
      <c r="K672" s="5" t="e">
        <f>VLOOKUP(C672,'Team Clean Sheet'!$C$2:$F$21,4,0)</f>
        <v>#N/A</v>
      </c>
      <c r="L672" s="5" t="e">
        <f>VLOOKUP(C672,'Team Total Goals'!$D$2:$N$21,10,0)</f>
        <v>#N/A</v>
      </c>
      <c r="M672" s="5" t="e">
        <f>VLOOKUP(C672,'Team Total Goals'!$D$2:$N$21,11,0)</f>
        <v>#N/A</v>
      </c>
      <c r="N672" s="5" t="e">
        <f>VLOOKUP(A672,'Goalkeeper Saves'!$D$2:$N$15,10,0)</f>
        <v>#N/A</v>
      </c>
      <c r="O672" s="5" t="e">
        <f>VLOOKUP(A672,'Goalkeeper Saves'!$D$2:$N$15,11,0)</f>
        <v>#N/A</v>
      </c>
      <c r="P672" s="5">
        <f>IF(B672="DEF",IFERROR(VLOOKUP(A672,'Defensive Contribution - DEF'!A670:H1168,8,FALSE),'Defensive Contribution - DEF'!K$2),0)</f>
        <v>0</v>
      </c>
      <c r="Q672" s="5">
        <f>IF(B672="MID",IFERROR(VLOOKUP(A672,'Defensive Contribution - MID'!A$2:I$500,9,FALSE),'Defensive Contribution - MID'!L$2),0)</f>
        <v>0.3857500506789166</v>
      </c>
      <c r="R672" s="22">
        <f t="shared" si="203"/>
        <v>3.9966602238863769</v>
      </c>
      <c r="S672" s="5">
        <f t="shared" si="204"/>
        <v>7.2970441786255363E-2</v>
      </c>
      <c r="T672" s="20">
        <f t="shared" si="192"/>
        <v>4.142601107458888</v>
      </c>
      <c r="U672" s="3">
        <f>VLOOKUP($C672,'Team Fixtures'!$A$2:$Q$21,2,FALSE)</f>
        <v>0.10582010582010581</v>
      </c>
      <c r="V672" s="3">
        <f>VLOOKUP($C672,'Team Fixtures'!$A$2:$Q$21,4,FALSE)</f>
        <v>0.10582010582010581</v>
      </c>
      <c r="W672" s="3">
        <f>VLOOKUP($C672,'Team Fixtures'!$A$2:$Q$21,5,FALSE)</f>
        <v>0</v>
      </c>
      <c r="X672" s="3" t="str">
        <f>VLOOKUP($C672,'Team Fixtures'!$A$2:$Q$21,6,FALSE)</f>
        <v>A</v>
      </c>
      <c r="Y672" s="25">
        <f t="shared" si="193"/>
        <v>1.3658137945201105</v>
      </c>
      <c r="Z672" s="3">
        <f>VLOOKUP($C672,'Team Fixtures'!$A$2:$Q$21,2,FALSE)</f>
        <v>0.10582010582010581</v>
      </c>
      <c r="AA672" s="3">
        <f>VLOOKUP($C672,'Team Fixtures'!$A$2:$Q$21,8,FALSE)</f>
        <v>6.3492063492063489E-2</v>
      </c>
      <c r="AB672" s="3">
        <f>VLOOKUP($C672,'Team Fixtures'!$A$2:$Q$21,9,FALSE)</f>
        <v>4.2328042328042326E-2</v>
      </c>
      <c r="AC672" s="3" t="str">
        <f>VLOOKUP($C672,'Team Fixtures'!$A$2:$Q$21,10,FALSE)</f>
        <v>H</v>
      </c>
      <c r="AD672" s="22">
        <f t="shared" si="205"/>
        <v>4.6380940768779091</v>
      </c>
      <c r="AE672" s="5">
        <f t="shared" si="194"/>
        <v>8.8058248876322187E-2</v>
      </c>
      <c r="AF672" s="20">
        <f t="shared" si="195"/>
        <v>4.8142105746305539</v>
      </c>
      <c r="AG672" s="3">
        <f>VLOOKUP($C672,'Team Fixtures'!$A$2:$Q$21,2,FALSE)</f>
        <v>0.10582010582010581</v>
      </c>
      <c r="AH672" s="3">
        <f>VLOOKUP($C672,'Team Fixtures'!$A$2:$Q$21,12,FALSE)</f>
        <v>0.88924458672357831</v>
      </c>
      <c r="AI672" s="3">
        <f>VLOOKUP($C672,'Team Fixtures'!$A$2:$Q$21,13,FALSE)</f>
        <v>-0.7834244809034725</v>
      </c>
      <c r="AJ672" s="3" t="str">
        <f>VLOOKUP($C672,'Team Fixtures'!$A$2:$Q$21,14,FALSE)</f>
        <v>H</v>
      </c>
      <c r="AK672" s="22">
        <f t="shared" si="206"/>
        <v>4.6211767140715674</v>
      </c>
      <c r="AL672" s="5">
        <f t="shared" si="196"/>
        <v>8.7660318668391413E-2</v>
      </c>
      <c r="AM672" s="20">
        <f t="shared" si="197"/>
        <v>4.79649735140835</v>
      </c>
      <c r="AN672" s="3">
        <f>VLOOKUP($C672,'Team Fixtures'!$A$2:$Q$21,2,FALSE)</f>
        <v>0.10582010582010581</v>
      </c>
      <c r="AO672" s="3">
        <f>VLOOKUP($C672,'Team Fixtures'!$A$2:$Q$21,16,FALSE)</f>
        <v>1.4214641080312722E-2</v>
      </c>
      <c r="AP672" s="3">
        <f>VLOOKUP($C672,'Team Fixtures'!$A$2:$Q$21,17,FALSE)</f>
        <v>9.1605464739793085E-2</v>
      </c>
      <c r="AQ672" s="3" t="str">
        <f>VLOOKUP($C672,'Team Fixtures'!$A$2:$V$21,18,FALSE)</f>
        <v>A</v>
      </c>
      <c r="AR672" s="22">
        <f t="shared" si="207"/>
        <v>3.9985369639973025</v>
      </c>
      <c r="AS672" s="5">
        <f t="shared" si="198"/>
        <v>7.3014586467144552E-2</v>
      </c>
      <c r="AT672" s="20">
        <f t="shared" si="199"/>
        <v>4.1445661369315916</v>
      </c>
      <c r="AU672" s="3">
        <f>VLOOKUP($C672,'Team Fixtures'!$A$2:$Q$21,2,FALSE)</f>
        <v>0.10582010582010581</v>
      </c>
      <c r="AV672" s="3">
        <f>VLOOKUP($C672,'Team Fixtures'!$A$2:$V$21,20,FALSE)</f>
        <v>1.8674136321195144E-2</v>
      </c>
      <c r="AW672" s="3">
        <f>VLOOKUP($C672,'Team Fixtures'!$A$2:$V$21,21,FALSE)</f>
        <v>8.7145969498910666E-2</v>
      </c>
      <c r="AX672" s="3" t="str">
        <f>VLOOKUP($C672,'Team Fixtures'!$A$2:$V$21,22,FALSE)</f>
        <v>H</v>
      </c>
      <c r="AY672" s="22">
        <f t="shared" si="208"/>
        <v>4.6390122710254849</v>
      </c>
      <c r="AZ672" s="5">
        <f t="shared" si="209"/>
        <v>8.807984663906146E-2</v>
      </c>
      <c r="BA672" s="20">
        <f t="shared" si="200"/>
        <v>4.8151719643036079</v>
      </c>
      <c r="BB672" s="15">
        <f t="shared" si="201"/>
        <v>15.797808402914523</v>
      </c>
    </row>
    <row r="673" spans="1:54" x14ac:dyDescent="0.25">
      <c r="A673" t="str">
        <f>'Players Full'!CU673</f>
        <v>Robin Roefs</v>
      </c>
      <c r="B673" t="str">
        <f>VLOOKUP(_xlfn.CONCAT('Players Full'!AK673,'Players Full'!BV673),'Players Summarised'!$A$1:$T$1000,20,0)</f>
        <v>GK</v>
      </c>
      <c r="C673" t="str">
        <f>VLOOKUP('Players Full'!CF673,Teams!$A$1:$G$21,6,0)</f>
        <v>Sunderland</v>
      </c>
      <c r="D673">
        <f>'Players Full'!BD673/10</f>
        <v>4.5</v>
      </c>
      <c r="E673" s="10">
        <f>IFERROR(VLOOKUP($A673,'Starting Lineups'!$A$2:$C$510,3,FALSE),0)</f>
        <v>1</v>
      </c>
      <c r="F673" s="5" t="e">
        <f>VLOOKUP(A673,'Score &amp; Assist'!$A$1:$G$2000,6,0)</f>
        <v>#N/A</v>
      </c>
      <c r="G673" s="5" t="e">
        <f t="shared" si="190"/>
        <v>#N/A</v>
      </c>
      <c r="H673" s="5" t="e">
        <f t="shared" si="202"/>
        <v>#N/A</v>
      </c>
      <c r="I673" s="5" t="e">
        <f>VLOOKUP(A673,'Score &amp; Assist'!$A$1:$G$2000,7,0)</f>
        <v>#N/A</v>
      </c>
      <c r="J673" s="5">
        <f>VLOOKUP(A673,'Yellow Card'!$C$1:$E$987,3,0)</f>
        <v>0.10582010582010581</v>
      </c>
      <c r="K673" s="5">
        <f>VLOOKUP(C673,'Team Clean Sheet'!$C$2:$F$21,4,0)</f>
        <v>0.29039301310043669</v>
      </c>
      <c r="L673" s="5">
        <f>VLOOKUP(C673,'Team Total Goals'!$D$2:$N$21,10,0)</f>
        <v>0.35467980295566504</v>
      </c>
      <c r="M673" s="5">
        <f>VLOOKUP(C673,'Team Total Goals'!$D$2:$N$21,11,0)</f>
        <v>5.0949050949050945E-2</v>
      </c>
      <c r="N673" s="5">
        <f>VLOOKUP(A673,'Goalkeeper Saves'!$D$2:$N$15,10,0)</f>
        <v>0.42328042328042326</v>
      </c>
      <c r="O673" s="5">
        <f>VLOOKUP(A673,'Goalkeeper Saves'!$D$2:$N$15,11,0)</f>
        <v>0</v>
      </c>
      <c r="P673" s="5">
        <f>IF(B673="DEF",IFERROR(VLOOKUP(A673,'Defensive Contribution - DEF'!A671:H1169,8,FALSE),'Defensive Contribution - DEF'!K$2),0)</f>
        <v>0</v>
      </c>
      <c r="Q673" s="5">
        <f>IF(B673="MID",IFERROR(VLOOKUP(A673,'Defensive Contribution - MID'!A$2:I$500,9,FALSE),'Defensive Contribution - MID'!L$2),0)</f>
        <v>0</v>
      </c>
      <c r="R673" s="22">
        <f t="shared" si="203"/>
        <v>2.6677746620526324</v>
      </c>
      <c r="S673" s="5">
        <f t="shared" si="204"/>
        <v>4.1712395600802019E-2</v>
      </c>
      <c r="T673" s="20">
        <f t="shared" si="192"/>
        <v>2.7511994532542365</v>
      </c>
      <c r="U673" s="3">
        <f>VLOOKUP($C673,'Team Fixtures'!$A$2:$Q$21,2,FALSE)</f>
        <v>1.8674136321195144E-2</v>
      </c>
      <c r="V673" s="3">
        <f>VLOOKUP($C673,'Team Fixtures'!$A$2:$Q$21,4,FALSE)</f>
        <v>1.4214641080312722E-2</v>
      </c>
      <c r="W673" s="3">
        <f>VLOOKUP($C673,'Team Fixtures'!$A$2:$Q$21,5,FALSE)</f>
        <v>4.4594952408824225E-3</v>
      </c>
      <c r="X673" s="3" t="str">
        <f>VLOOKUP($C673,'Team Fixtures'!$A$2:$Q$21,6,FALSE)</f>
        <v>A</v>
      </c>
      <c r="Y673" s="25">
        <f t="shared" si="193"/>
        <v>0.91171552432912861</v>
      </c>
      <c r="Z673" s="3">
        <f>VLOOKUP($C673,'Team Fixtures'!$A$2:$Q$21,2,FALSE)</f>
        <v>1.8674136321195144E-2</v>
      </c>
      <c r="AA673" s="3">
        <f>VLOOKUP($C673,'Team Fixtures'!$A$2:$Q$21,8,FALSE)</f>
        <v>5.6022408963585429E-2</v>
      </c>
      <c r="AB673" s="3">
        <f>VLOOKUP($C673,'Team Fixtures'!$A$2:$Q$21,9,FALSE)</f>
        <v>-3.7348272642390282E-2</v>
      </c>
      <c r="AC673" s="3" t="str">
        <f>VLOOKUP($C673,'Team Fixtures'!$A$2:$Q$21,10,FALSE)</f>
        <v>H</v>
      </c>
      <c r="AD673" s="22">
        <f t="shared" si="205"/>
        <v>3.0947974910977423</v>
      </c>
      <c r="AE673" s="5">
        <f t="shared" si="194"/>
        <v>5.1756826585601101E-2</v>
      </c>
      <c r="AF673" s="20">
        <f t="shared" si="195"/>
        <v>3.1983111442689447</v>
      </c>
      <c r="AG673" s="3">
        <f>VLOOKUP($C673,'Team Fixtures'!$A$2:$Q$21,2,FALSE)</f>
        <v>1.8674136321195144E-2</v>
      </c>
      <c r="AH673" s="3">
        <f>VLOOKUP($C673,'Team Fixtures'!$A$2:$Q$21,12,FALSE)</f>
        <v>0.10582010582010581</v>
      </c>
      <c r="AI673" s="3">
        <f>VLOOKUP($C673,'Team Fixtures'!$A$2:$Q$21,13,FALSE)</f>
        <v>-8.7145969498910666E-2</v>
      </c>
      <c r="AJ673" s="3" t="str">
        <f>VLOOKUP($C673,'Team Fixtures'!$A$2:$Q$21,14,FALSE)</f>
        <v>H</v>
      </c>
      <c r="AK673" s="22">
        <f t="shared" si="206"/>
        <v>3.0941164710982432</v>
      </c>
      <c r="AL673" s="5">
        <f t="shared" si="196"/>
        <v>5.1740807633172875E-2</v>
      </c>
      <c r="AM673" s="20">
        <f t="shared" si="197"/>
        <v>3.197598086364589</v>
      </c>
      <c r="AN673" s="3">
        <f>VLOOKUP($C673,'Team Fixtures'!$A$2:$Q$21,2,FALSE)</f>
        <v>1.8674136321195144E-2</v>
      </c>
      <c r="AO673" s="3">
        <f>VLOOKUP($C673,'Team Fixtures'!$A$2:$Q$21,16,FALSE)</f>
        <v>0.42328042328042326</v>
      </c>
      <c r="AP673" s="3">
        <f>VLOOKUP($C673,'Team Fixtures'!$A$2:$Q$21,17,FALSE)</f>
        <v>-0.40460628695922812</v>
      </c>
      <c r="AQ673" s="3" t="str">
        <f>VLOOKUP($C673,'Team Fixtures'!$A$2:$V$21,18,FALSE)</f>
        <v>H</v>
      </c>
      <c r="AR673" s="22">
        <f t="shared" si="207"/>
        <v>3.089774968601438</v>
      </c>
      <c r="AS673" s="5">
        <f t="shared" si="198"/>
        <v>5.1638686811443027E-2</v>
      </c>
      <c r="AT673" s="20">
        <f t="shared" si="199"/>
        <v>3.1930523422243242</v>
      </c>
      <c r="AU673" s="3">
        <f>VLOOKUP($C673,'Team Fixtures'!$A$2:$Q$21,2,FALSE)</f>
        <v>1.8674136321195144E-2</v>
      </c>
      <c r="AV673" s="3">
        <f>VLOOKUP($C673,'Team Fixtures'!$A$2:$V$21,20,FALSE)</f>
        <v>0.10582010582010581</v>
      </c>
      <c r="AW673" s="3">
        <f>VLOOKUP($C673,'Team Fixtures'!$A$2:$V$21,21,FALSE)</f>
        <v>-8.7145969498910666E-2</v>
      </c>
      <c r="AX673" s="3" t="str">
        <f>VLOOKUP($C673,'Team Fixtures'!$A$2:$V$21,22,FALSE)</f>
        <v>A</v>
      </c>
      <c r="AY673" s="22">
        <f t="shared" si="208"/>
        <v>2.666521890187882</v>
      </c>
      <c r="AZ673" s="5">
        <f t="shared" si="209"/>
        <v>4.1682927900999367E-2</v>
      </c>
      <c r="BA673" s="20">
        <f t="shared" si="200"/>
        <v>2.7498877459898807</v>
      </c>
      <c r="BB673" s="15">
        <f t="shared" si="201"/>
        <v>10.564216472957382</v>
      </c>
    </row>
    <row r="674" spans="1:54" x14ac:dyDescent="0.25">
      <c r="A674" t="str">
        <f>'Players Full'!CU674</f>
        <v>David Moller Wolfe</v>
      </c>
      <c r="B674" t="str">
        <f>VLOOKUP(_xlfn.CONCAT('Players Full'!AK674,'Players Full'!BV674),'Players Summarised'!$A$1:$T$1000,20,0)</f>
        <v>DEF</v>
      </c>
      <c r="C674" t="str">
        <f>VLOOKUP('Players Full'!CF674,Teams!$A$1:$G$21,6,0)</f>
        <v>Wolves</v>
      </c>
      <c r="D674">
        <f>'Players Full'!BD674/10</f>
        <v>4.5</v>
      </c>
      <c r="E674" s="10">
        <f>IFERROR(VLOOKUP($A674,'Starting Lineups'!$A$2:$C$510,3,FALSE),0)</f>
        <v>1</v>
      </c>
      <c r="F674" s="5" t="e">
        <f>VLOOKUP(A674,'Score &amp; Assist'!$A$1:$G$2000,6,0)</f>
        <v>#N/A</v>
      </c>
      <c r="G674" s="5" t="e">
        <f t="shared" si="190"/>
        <v>#N/A</v>
      </c>
      <c r="H674" s="5" t="e">
        <f t="shared" si="202"/>
        <v>#N/A</v>
      </c>
      <c r="I674" s="5" t="e">
        <f>VLOOKUP(A674,'Score &amp; Assist'!$A$1:$G$2000,7,0)</f>
        <v>#N/A</v>
      </c>
      <c r="J674" s="5" t="e">
        <f>VLOOKUP(A674,'Yellow Card'!$C$1:$E$987,3,0)</f>
        <v>#N/A</v>
      </c>
      <c r="K674" s="5" t="e">
        <f>VLOOKUP(C674,'Team Clean Sheet'!$C$2:$F$21,4,0)</f>
        <v>#N/A</v>
      </c>
      <c r="L674" s="5" t="e">
        <f>VLOOKUP(C674,'Team Total Goals'!$D$2:$N$21,10,0)</f>
        <v>#N/A</v>
      </c>
      <c r="M674" s="5" t="e">
        <f>VLOOKUP(C674,'Team Total Goals'!$D$2:$N$21,11,0)</f>
        <v>#N/A</v>
      </c>
      <c r="N674" s="5" t="e">
        <f>VLOOKUP(A674,'Goalkeeper Saves'!$D$2:$N$15,10,0)</f>
        <v>#N/A</v>
      </c>
      <c r="O674" s="5" t="e">
        <f>VLOOKUP(A674,'Goalkeeper Saves'!$D$2:$N$15,11,0)</f>
        <v>#N/A</v>
      </c>
      <c r="P674" s="5">
        <f>IF(B674="DEF",IFERROR(VLOOKUP(A674,'Defensive Contribution - DEF'!A672:H1170,8,FALSE),'Defensive Contribution - DEF'!K$2),0)</f>
        <v>0.29152339856241527</v>
      </c>
      <c r="Q674" s="5">
        <f>IF(B674="MID",IFERROR(VLOOKUP(A674,'Defensive Contribution - MID'!A$2:I$500,9,FALSE),'Defensive Contribution - MID'!L$2),0)</f>
        <v>0</v>
      </c>
      <c r="R674" s="22">
        <f t="shared" si="203"/>
        <v>2.5830467971248305</v>
      </c>
      <c r="S674" s="5">
        <f t="shared" si="204"/>
        <v>3.9719426761970267E-2</v>
      </c>
      <c r="T674" s="20">
        <f t="shared" si="192"/>
        <v>2.6624856506487711</v>
      </c>
      <c r="U674" s="3">
        <f>VLOOKUP($C674,'Team Fixtures'!$A$2:$Q$21,2,FALSE)</f>
        <v>4.5351473922902487E-2</v>
      </c>
      <c r="V674" s="3">
        <f>VLOOKUP($C674,'Team Fixtures'!$A$2:$Q$21,4,FALSE)</f>
        <v>9.5238095238095233E-2</v>
      </c>
      <c r="W674" s="3">
        <f>VLOOKUP($C674,'Team Fixtures'!$A$2:$Q$21,5,FALSE)</f>
        <v>-4.9886621315192746E-2</v>
      </c>
      <c r="X674" s="3" t="str">
        <f>VLOOKUP($C674,'Team Fixtures'!$A$2:$Q$21,6,FALSE)</f>
        <v>A</v>
      </c>
      <c r="Y674" s="25">
        <f t="shared" si="193"/>
        <v>0.88298955839194759</v>
      </c>
      <c r="Z674" s="3">
        <f>VLOOKUP($C674,'Team Fixtures'!$A$2:$Q$21,2,FALSE)</f>
        <v>4.5351473922902487E-2</v>
      </c>
      <c r="AA674" s="3">
        <f>VLOOKUP($C674,'Team Fixtures'!$A$2:$Q$21,8,FALSE)</f>
        <v>8.6580086580086577E-2</v>
      </c>
      <c r="AB674" s="3">
        <f>VLOOKUP($C674,'Team Fixtures'!$A$2:$Q$21,9,FALSE)</f>
        <v>-4.122861265718409E-2</v>
      </c>
      <c r="AC674" s="3" t="str">
        <f>VLOOKUP($C674,'Team Fixtures'!$A$2:$Q$21,10,FALSE)</f>
        <v>H</v>
      </c>
      <c r="AD674" s="22">
        <f t="shared" si="205"/>
        <v>2.997283573979276</v>
      </c>
      <c r="AE674" s="5">
        <f t="shared" si="194"/>
        <v>4.9463104227140536E-2</v>
      </c>
      <c r="AF674" s="20">
        <f t="shared" si="195"/>
        <v>3.096209782433557</v>
      </c>
      <c r="AG674" s="3">
        <f>VLOOKUP($C674,'Team Fixtures'!$A$2:$Q$21,2,FALSE)</f>
        <v>4.5351473922902487E-2</v>
      </c>
      <c r="AH674" s="3">
        <f>VLOOKUP($C674,'Team Fixtures'!$A$2:$Q$21,12,FALSE)</f>
        <v>0.50125313283208017</v>
      </c>
      <c r="AI674" s="3">
        <f>VLOOKUP($C674,'Team Fixtures'!$A$2:$Q$21,13,FALSE)</f>
        <v>-0.45590165890917767</v>
      </c>
      <c r="AJ674" s="3" t="str">
        <f>VLOOKUP($C674,'Team Fixtures'!$A$2:$Q$21,14,FALSE)</f>
        <v>H</v>
      </c>
      <c r="AK674" s="22">
        <f t="shared" si="206"/>
        <v>2.9917912944294693</v>
      </c>
      <c r="AL674" s="5">
        <f t="shared" si="196"/>
        <v>4.9333914827569977E-2</v>
      </c>
      <c r="AM674" s="20">
        <f t="shared" si="197"/>
        <v>3.0904591240846093</v>
      </c>
      <c r="AN674" s="3">
        <f>VLOOKUP($C674,'Team Fixtures'!$A$2:$Q$21,2,FALSE)</f>
        <v>4.5351473922902487E-2</v>
      </c>
      <c r="AO674" s="3">
        <f>VLOOKUP($C674,'Team Fixtures'!$A$2:$Q$21,16,FALSE)</f>
        <v>2.8011204481792715E-2</v>
      </c>
      <c r="AP674" s="3">
        <f>VLOOKUP($C674,'Team Fixtures'!$A$2:$Q$21,17,FALSE)</f>
        <v>1.7340269441109772E-2</v>
      </c>
      <c r="AQ674" s="3" t="str">
        <f>VLOOKUP($C674,'Team Fixtures'!$A$2:$V$21,18,FALSE)</f>
        <v>H</v>
      </c>
      <c r="AR674" s="22">
        <f t="shared" si="207"/>
        <v>2.9980593096493684</v>
      </c>
      <c r="AS674" s="5">
        <f t="shared" si="198"/>
        <v>4.948135108157245E-2</v>
      </c>
      <c r="AT674" s="20">
        <f t="shared" si="199"/>
        <v>3.0970220118125131</v>
      </c>
      <c r="AU674" s="3">
        <f>VLOOKUP($C674,'Team Fixtures'!$A$2:$Q$21,2,FALSE)</f>
        <v>4.5351473922902487E-2</v>
      </c>
      <c r="AV674" s="3">
        <f>VLOOKUP($C674,'Team Fixtures'!$A$2:$V$21,20,FALSE)</f>
        <v>0.36350418029807341</v>
      </c>
      <c r="AW674" s="3">
        <f>VLOOKUP($C674,'Team Fixtures'!$A$2:$V$21,21,FALSE)</f>
        <v>-0.3181527063751709</v>
      </c>
      <c r="AX674" s="3" t="str">
        <f>VLOOKUP($C674,'Team Fixtures'!$A$2:$V$21,22,FALSE)</f>
        <v>A</v>
      </c>
      <c r="AY674" s="22">
        <f t="shared" si="208"/>
        <v>2.5794936548451508</v>
      </c>
      <c r="AZ674" s="5">
        <f t="shared" si="209"/>
        <v>3.9635849749267649E-2</v>
      </c>
      <c r="BA674" s="20">
        <f t="shared" si="200"/>
        <v>2.6587653543436862</v>
      </c>
      <c r="BB674" s="15">
        <f t="shared" si="201"/>
        <v>10.224453600810879</v>
      </c>
    </row>
    <row r="675" spans="1:54" x14ac:dyDescent="0.25">
      <c r="A675" t="str">
        <f>'Players Full'!CU675</f>
        <v>Fer Lopez</v>
      </c>
      <c r="B675" t="str">
        <f>VLOOKUP(_xlfn.CONCAT('Players Full'!AK675,'Players Full'!BV675),'Players Summarised'!$A$1:$T$1000,20,0)</f>
        <v>MID</v>
      </c>
      <c r="C675" t="str">
        <f>VLOOKUP('Players Full'!CF675,Teams!$A$1:$G$21,6,0)</f>
        <v>Wolves</v>
      </c>
      <c r="D675">
        <f>'Players Full'!BD675/10</f>
        <v>5.5</v>
      </c>
      <c r="E675" s="10">
        <f>IFERROR(VLOOKUP($A675,'Starting Lineups'!$A$2:$C$510,3,FALSE),0)</f>
        <v>1</v>
      </c>
      <c r="F675" s="5" t="e">
        <f>VLOOKUP(A675,'Score &amp; Assist'!$A$1:$G$2000,6,0)</f>
        <v>#N/A</v>
      </c>
      <c r="G675" s="5" t="e">
        <f t="shared" si="190"/>
        <v>#N/A</v>
      </c>
      <c r="H675" s="5" t="e">
        <f t="shared" si="202"/>
        <v>#N/A</v>
      </c>
      <c r="I675" s="5" t="e">
        <f>VLOOKUP(A675,'Score &amp; Assist'!$A$1:$G$2000,7,0)</f>
        <v>#N/A</v>
      </c>
      <c r="J675" s="5" t="e">
        <f>VLOOKUP(A675,'Yellow Card'!$C$1:$E$987,3,0)</f>
        <v>#N/A</v>
      </c>
      <c r="K675" s="5" t="e">
        <f>VLOOKUP(C675,'Team Clean Sheet'!$C$2:$F$21,4,0)</f>
        <v>#N/A</v>
      </c>
      <c r="L675" s="5" t="e">
        <f>VLOOKUP(C675,'Team Total Goals'!$D$2:$N$21,10,0)</f>
        <v>#N/A</v>
      </c>
      <c r="M675" s="5" t="e">
        <f>VLOOKUP(C675,'Team Total Goals'!$D$2:$N$21,11,0)</f>
        <v>#N/A</v>
      </c>
      <c r="N675" s="5" t="e">
        <f>VLOOKUP(A675,'Goalkeeper Saves'!$D$2:$N$15,10,0)</f>
        <v>#N/A</v>
      </c>
      <c r="O675" s="5" t="e">
        <f>VLOOKUP(A675,'Goalkeeper Saves'!$D$2:$N$15,11,0)</f>
        <v>#N/A</v>
      </c>
      <c r="P675" s="5">
        <f>IF(B675="DEF",IFERROR(VLOOKUP(A675,'Defensive Contribution - DEF'!A673:H1171,8,FALSE),'Defensive Contribution - DEF'!K$2),0)</f>
        <v>0</v>
      </c>
      <c r="Q675" s="5">
        <f>IF(B675="MID",IFERROR(VLOOKUP(A675,'Defensive Contribution - MID'!A$2:I$500,9,FALSE),'Defensive Contribution - MID'!L$2),0)</f>
        <v>0.3857500506789166</v>
      </c>
      <c r="R675" s="22">
        <f t="shared" si="203"/>
        <v>2.7715001013578333</v>
      </c>
      <c r="S675" s="5">
        <f t="shared" si="204"/>
        <v>4.415222538413896E-2</v>
      </c>
      <c r="T675" s="20">
        <f t="shared" si="192"/>
        <v>2.8598045521261111</v>
      </c>
      <c r="U675" s="3">
        <f>VLOOKUP($C675,'Team Fixtures'!$A$2:$Q$21,2,FALSE)</f>
        <v>4.5351473922902487E-2</v>
      </c>
      <c r="V675" s="3">
        <f>VLOOKUP($C675,'Team Fixtures'!$A$2:$Q$21,4,FALSE)</f>
        <v>9.5238095238095233E-2</v>
      </c>
      <c r="W675" s="3">
        <f>VLOOKUP($C675,'Team Fixtures'!$A$2:$Q$21,5,FALSE)</f>
        <v>-4.9886621315192746E-2</v>
      </c>
      <c r="X675" s="3" t="str">
        <f>VLOOKUP($C675,'Team Fixtures'!$A$2:$Q$21,6,FALSE)</f>
        <v>A</v>
      </c>
      <c r="Y675" s="25">
        <f t="shared" si="193"/>
        <v>0.94741049728760507</v>
      </c>
      <c r="Z675" s="3">
        <f>VLOOKUP($C675,'Team Fixtures'!$A$2:$Q$21,2,FALSE)</f>
        <v>4.5351473922902487E-2</v>
      </c>
      <c r="AA675" s="3">
        <f>VLOOKUP($C675,'Team Fixtures'!$A$2:$Q$21,8,FALSE)</f>
        <v>8.6580086580086577E-2</v>
      </c>
      <c r="AB675" s="3">
        <f>VLOOKUP($C675,'Team Fixtures'!$A$2:$Q$21,9,FALSE)</f>
        <v>-4.122861265718409E-2</v>
      </c>
      <c r="AC675" s="3" t="str">
        <f>VLOOKUP($C675,'Team Fixtures'!$A$2:$Q$21,10,FALSE)</f>
        <v>H</v>
      </c>
      <c r="AD675" s="22">
        <f t="shared" si="205"/>
        <v>3.2159586649100427</v>
      </c>
      <c r="AE675" s="5">
        <f t="shared" si="194"/>
        <v>5.460677971601402E-2</v>
      </c>
      <c r="AF675" s="20">
        <f t="shared" si="195"/>
        <v>3.3251722243420705</v>
      </c>
      <c r="AG675" s="3">
        <f>VLOOKUP($C675,'Team Fixtures'!$A$2:$Q$21,2,FALSE)</f>
        <v>4.5351473922902487E-2</v>
      </c>
      <c r="AH675" s="3">
        <f>VLOOKUP($C675,'Team Fixtures'!$A$2:$Q$21,12,FALSE)</f>
        <v>0.50125313283208017</v>
      </c>
      <c r="AI675" s="3">
        <f>VLOOKUP($C675,'Team Fixtures'!$A$2:$Q$21,13,FALSE)</f>
        <v>-0.45590165890917767</v>
      </c>
      <c r="AJ675" s="3" t="str">
        <f>VLOOKUP($C675,'Team Fixtures'!$A$2:$Q$21,14,FALSE)</f>
        <v>H</v>
      </c>
      <c r="AK675" s="22">
        <f t="shared" si="206"/>
        <v>3.2100656809556223</v>
      </c>
      <c r="AL675" s="5">
        <f t="shared" si="196"/>
        <v>5.4468164947438155E-2</v>
      </c>
      <c r="AM675" s="20">
        <f t="shared" si="197"/>
        <v>3.3190020108504985</v>
      </c>
      <c r="AN675" s="3">
        <f>VLOOKUP($C675,'Team Fixtures'!$A$2:$Q$21,2,FALSE)</f>
        <v>4.5351473922902487E-2</v>
      </c>
      <c r="AO675" s="3">
        <f>VLOOKUP($C675,'Team Fixtures'!$A$2:$Q$21,16,FALSE)</f>
        <v>2.8011204481792715E-2</v>
      </c>
      <c r="AP675" s="3">
        <f>VLOOKUP($C675,'Team Fixtures'!$A$2:$Q$21,17,FALSE)</f>
        <v>1.7340269441109772E-2</v>
      </c>
      <c r="AQ675" s="3" t="str">
        <f>VLOOKUP($C675,'Team Fixtures'!$A$2:$V$21,18,FALSE)</f>
        <v>H</v>
      </c>
      <c r="AR675" s="22">
        <f t="shared" si="207"/>
        <v>3.2167909965157579</v>
      </c>
      <c r="AS675" s="5">
        <f t="shared" si="198"/>
        <v>5.4626357820043658E-2</v>
      </c>
      <c r="AT675" s="20">
        <f t="shared" si="199"/>
        <v>3.3260437121558453</v>
      </c>
      <c r="AU675" s="3">
        <f>VLOOKUP($C675,'Team Fixtures'!$A$2:$Q$21,2,FALSE)</f>
        <v>4.5351473922902487E-2</v>
      </c>
      <c r="AV675" s="3">
        <f>VLOOKUP($C675,'Team Fixtures'!$A$2:$V$21,20,FALSE)</f>
        <v>0.36350418029807341</v>
      </c>
      <c r="AW675" s="3">
        <f>VLOOKUP($C675,'Team Fixtures'!$A$2:$V$21,21,FALSE)</f>
        <v>-0.3181527063751709</v>
      </c>
      <c r="AX675" s="3" t="str">
        <f>VLOOKUP($C675,'Team Fixtures'!$A$2:$V$21,22,FALSE)</f>
        <v>A</v>
      </c>
      <c r="AY675" s="22">
        <f t="shared" si="208"/>
        <v>2.7676877297820521</v>
      </c>
      <c r="AZ675" s="5">
        <f t="shared" si="209"/>
        <v>4.4062550779933429E-2</v>
      </c>
      <c r="BA675" s="20">
        <f t="shared" si="200"/>
        <v>2.8558128313419191</v>
      </c>
      <c r="BB675" s="15">
        <f t="shared" si="201"/>
        <v>10.981151524634702</v>
      </c>
    </row>
    <row r="676" spans="1:54" x14ac:dyDescent="0.25">
      <c r="A676" t="str">
        <f>'Players Full'!CU676</f>
        <v xml:space="preserve"> </v>
      </c>
      <c r="B676">
        <f>VLOOKUP(_xlfn.CONCAT('Players Full'!AK676,'Players Full'!BV676),'Players Summarised'!$A$1:$T$1000,20,0)</f>
        <v>0</v>
      </c>
      <c r="C676" t="e">
        <f>VLOOKUP('Players Full'!CF676,Teams!$A$1:$G$21,6,0)</f>
        <v>#N/A</v>
      </c>
      <c r="D676">
        <f>'Players Full'!BD676/10</f>
        <v>0</v>
      </c>
      <c r="E676" s="10">
        <f>IFERROR(VLOOKUP($A676,'Starting Lineups'!$A$2:$C$510,3,FALSE),0)</f>
        <v>0</v>
      </c>
      <c r="F676" s="5" t="e">
        <f>VLOOKUP(A676,'Score &amp; Assist'!$A$1:$G$2000,6,0)</f>
        <v>#N/A</v>
      </c>
      <c r="G676" s="5" t="e">
        <f t="shared" si="190"/>
        <v>#N/A</v>
      </c>
      <c r="H676" s="5" t="e">
        <f t="shared" si="202"/>
        <v>#N/A</v>
      </c>
      <c r="I676" s="5" t="e">
        <f>VLOOKUP(A676,'Score &amp; Assist'!$A$1:$G$2000,7,0)</f>
        <v>#N/A</v>
      </c>
      <c r="J676" s="5" t="e">
        <f>VLOOKUP(A676,'Yellow Card'!$C$1:$E$987,3,0)</f>
        <v>#N/A</v>
      </c>
      <c r="K676" s="5" t="e">
        <f>VLOOKUP(C676,'Team Clean Sheet'!$C$2:$F$21,4,0)</f>
        <v>#N/A</v>
      </c>
      <c r="L676" s="5" t="e">
        <f>VLOOKUP(C676,'Team Total Goals'!$D$2:$N$21,10,0)</f>
        <v>#N/A</v>
      </c>
      <c r="M676" s="5" t="e">
        <f>VLOOKUP(C676,'Team Total Goals'!$D$2:$N$21,11,0)</f>
        <v>#N/A</v>
      </c>
      <c r="N676" s="5" t="e">
        <f>VLOOKUP(A676,'Goalkeeper Saves'!$D$2:$N$15,10,0)</f>
        <v>#N/A</v>
      </c>
      <c r="O676" s="5" t="e">
        <f>VLOOKUP(A676,'Goalkeeper Saves'!$D$2:$N$15,11,0)</f>
        <v>#N/A</v>
      </c>
      <c r="P676" s="5">
        <f>IF(B676="DEF",IFERROR(VLOOKUP(A676,'Defensive Contribution - DEF'!A674:H1172,8,FALSE),'Defensive Contribution - DEF'!K$2),0)</f>
        <v>0</v>
      </c>
      <c r="Q676" s="5">
        <f>IF(B676="MID",IFERROR(VLOOKUP(A676,'Defensive Contribution - MID'!A$2:I$500,9,FALSE),'Defensive Contribution - MID'!L$2),0)</f>
        <v>0</v>
      </c>
      <c r="R676" s="22">
        <f t="shared" si="203"/>
        <v>0</v>
      </c>
      <c r="S676" s="5">
        <f t="shared" si="204"/>
        <v>0</v>
      </c>
      <c r="T676" s="20">
        <f t="shared" si="192"/>
        <v>0</v>
      </c>
      <c r="U676" s="3" t="e">
        <f>VLOOKUP($C676,'Team Fixtures'!$A$2:$Q$21,2,FALSE)</f>
        <v>#N/A</v>
      </c>
      <c r="V676" s="3" t="e">
        <f>VLOOKUP($C676,'Team Fixtures'!$A$2:$Q$21,4,FALSE)</f>
        <v>#N/A</v>
      </c>
      <c r="W676" s="3" t="e">
        <f>VLOOKUP($C676,'Team Fixtures'!$A$2:$Q$21,5,FALSE)</f>
        <v>#N/A</v>
      </c>
      <c r="X676" s="3" t="e">
        <f>VLOOKUP($C676,'Team Fixtures'!$A$2:$Q$21,6,FALSE)</f>
        <v>#N/A</v>
      </c>
      <c r="Y676" s="25" t="e">
        <f t="shared" si="193"/>
        <v>#N/A</v>
      </c>
      <c r="Z676" s="3" t="e">
        <f>VLOOKUP($C676,'Team Fixtures'!$A$2:$Q$21,2,FALSE)</f>
        <v>#N/A</v>
      </c>
      <c r="AA676" s="3" t="e">
        <f>VLOOKUP($C676,'Team Fixtures'!$A$2:$Q$21,8,FALSE)</f>
        <v>#N/A</v>
      </c>
      <c r="AB676" s="3" t="e">
        <f>VLOOKUP($C676,'Team Fixtures'!$A$2:$Q$21,9,FALSE)</f>
        <v>#N/A</v>
      </c>
      <c r="AC676" s="3" t="e">
        <f>VLOOKUP($C676,'Team Fixtures'!$A$2:$Q$21,10,FALSE)</f>
        <v>#N/A</v>
      </c>
      <c r="AD676" s="22">
        <f t="shared" si="205"/>
        <v>0</v>
      </c>
      <c r="AE676" s="5">
        <f t="shared" si="194"/>
        <v>0</v>
      </c>
      <c r="AF676" s="20">
        <f t="shared" si="195"/>
        <v>0</v>
      </c>
      <c r="AG676" s="3" t="e">
        <f>VLOOKUP($C676,'Team Fixtures'!$A$2:$Q$21,2,FALSE)</f>
        <v>#N/A</v>
      </c>
      <c r="AH676" s="3" t="e">
        <f>VLOOKUP($C676,'Team Fixtures'!$A$2:$Q$21,12,FALSE)</f>
        <v>#N/A</v>
      </c>
      <c r="AI676" s="3" t="e">
        <f>VLOOKUP($C676,'Team Fixtures'!$A$2:$Q$21,13,FALSE)</f>
        <v>#N/A</v>
      </c>
      <c r="AJ676" s="3" t="e">
        <f>VLOOKUP($C676,'Team Fixtures'!$A$2:$Q$21,14,FALSE)</f>
        <v>#N/A</v>
      </c>
      <c r="AK676" s="22">
        <f t="shared" si="206"/>
        <v>0</v>
      </c>
      <c r="AL676" s="5">
        <f t="shared" si="196"/>
        <v>0</v>
      </c>
      <c r="AM676" s="20">
        <f t="shared" si="197"/>
        <v>0</v>
      </c>
      <c r="AN676" s="3" t="e">
        <f>VLOOKUP($C676,'Team Fixtures'!$A$2:$Q$21,2,FALSE)</f>
        <v>#N/A</v>
      </c>
      <c r="AO676" s="3" t="e">
        <f>VLOOKUP($C676,'Team Fixtures'!$A$2:$Q$21,16,FALSE)</f>
        <v>#N/A</v>
      </c>
      <c r="AP676" s="3" t="e">
        <f>VLOOKUP($C676,'Team Fixtures'!$A$2:$Q$21,17,FALSE)</f>
        <v>#N/A</v>
      </c>
      <c r="AQ676" s="3" t="e">
        <f>VLOOKUP($C676,'Team Fixtures'!$A$2:$V$21,18,FALSE)</f>
        <v>#N/A</v>
      </c>
      <c r="AR676" s="22">
        <f t="shared" si="207"/>
        <v>0</v>
      </c>
      <c r="AS676" s="5">
        <f t="shared" si="198"/>
        <v>0</v>
      </c>
      <c r="AT676" s="20">
        <f t="shared" si="199"/>
        <v>0</v>
      </c>
      <c r="AU676" s="3" t="e">
        <f>VLOOKUP($C676,'Team Fixtures'!$A$2:$Q$21,2,FALSE)</f>
        <v>#N/A</v>
      </c>
      <c r="AV676" s="3" t="e">
        <f>VLOOKUP($C676,'Team Fixtures'!$A$2:$V$21,20,FALSE)</f>
        <v>#N/A</v>
      </c>
      <c r="AW676" s="3" t="e">
        <f>VLOOKUP($C676,'Team Fixtures'!$A$2:$V$21,21,FALSE)</f>
        <v>#N/A</v>
      </c>
      <c r="AX676" s="3" t="e">
        <f>VLOOKUP($C676,'Team Fixtures'!$A$2:$V$21,22,FALSE)</f>
        <v>#N/A</v>
      </c>
      <c r="AY676" s="22">
        <f t="shared" si="208"/>
        <v>0</v>
      </c>
      <c r="AZ676" s="5">
        <f t="shared" si="209"/>
        <v>0</v>
      </c>
      <c r="BA676" s="20">
        <f t="shared" si="200"/>
        <v>0</v>
      </c>
      <c r="BB676" s="15">
        <f t="shared" si="201"/>
        <v>0</v>
      </c>
    </row>
    <row r="677" spans="1:54" x14ac:dyDescent="0.25">
      <c r="A677" t="str">
        <f>'Players Full'!CU677</f>
        <v xml:space="preserve"> </v>
      </c>
      <c r="B677">
        <f>VLOOKUP(_xlfn.CONCAT('Players Full'!AK677,'Players Full'!BV677),'Players Summarised'!$A$1:$T$1000,20,0)</f>
        <v>0</v>
      </c>
      <c r="C677" t="e">
        <f>VLOOKUP('Players Full'!CF677,Teams!$A$1:$G$21,6,0)</f>
        <v>#N/A</v>
      </c>
      <c r="D677">
        <f>'Players Full'!BD677/10</f>
        <v>0</v>
      </c>
      <c r="E677" s="10">
        <f>IFERROR(VLOOKUP($A677,'Starting Lineups'!$A$2:$C$510,3,FALSE),0)</f>
        <v>0</v>
      </c>
      <c r="F677" s="5" t="e">
        <f>VLOOKUP(A677,'Score &amp; Assist'!$A$1:$G$2000,6,0)</f>
        <v>#N/A</v>
      </c>
      <c r="G677" s="5" t="e">
        <f t="shared" si="190"/>
        <v>#N/A</v>
      </c>
      <c r="H677" s="5" t="e">
        <f t="shared" si="202"/>
        <v>#N/A</v>
      </c>
      <c r="I677" s="5" t="e">
        <f>VLOOKUP(A677,'Score &amp; Assist'!$A$1:$G$2000,7,0)</f>
        <v>#N/A</v>
      </c>
      <c r="J677" s="5" t="e">
        <f>VLOOKUP(A677,'Yellow Card'!$C$1:$E$987,3,0)</f>
        <v>#N/A</v>
      </c>
      <c r="K677" s="5" t="e">
        <f>VLOOKUP(C677,'Team Clean Sheet'!$C$2:$F$21,4,0)</f>
        <v>#N/A</v>
      </c>
      <c r="L677" s="5" t="e">
        <f>VLOOKUP(C677,'Team Total Goals'!$D$2:$N$21,10,0)</f>
        <v>#N/A</v>
      </c>
      <c r="M677" s="5" t="e">
        <f>VLOOKUP(C677,'Team Total Goals'!$D$2:$N$21,11,0)</f>
        <v>#N/A</v>
      </c>
      <c r="N677" s="5" t="e">
        <f>VLOOKUP(A677,'Goalkeeper Saves'!$D$2:$N$15,10,0)</f>
        <v>#N/A</v>
      </c>
      <c r="O677" s="5" t="e">
        <f>VLOOKUP(A677,'Goalkeeper Saves'!$D$2:$N$15,11,0)</f>
        <v>#N/A</v>
      </c>
      <c r="P677" s="5">
        <f>IF(B677="DEF",IFERROR(VLOOKUP(A677,'Defensive Contribution - DEF'!A675:H1173,8,FALSE),'Defensive Contribution - DEF'!K$2),0)</f>
        <v>0</v>
      </c>
      <c r="Q677" s="5">
        <f>IF(B677="MID",IFERROR(VLOOKUP(A677,'Defensive Contribution - MID'!A$2:I$500,9,FALSE),'Defensive Contribution - MID'!L$2),0)</f>
        <v>0</v>
      </c>
      <c r="R677" s="22">
        <f t="shared" si="203"/>
        <v>0</v>
      </c>
      <c r="S677" s="5">
        <f t="shared" si="204"/>
        <v>0</v>
      </c>
      <c r="T677" s="20">
        <f t="shared" si="192"/>
        <v>0</v>
      </c>
      <c r="U677" s="3" t="e">
        <f>VLOOKUP($C677,'Team Fixtures'!$A$2:$Q$21,2,FALSE)</f>
        <v>#N/A</v>
      </c>
      <c r="V677" s="3" t="e">
        <f>VLOOKUP($C677,'Team Fixtures'!$A$2:$Q$21,4,FALSE)</f>
        <v>#N/A</v>
      </c>
      <c r="W677" s="3" t="e">
        <f>VLOOKUP($C677,'Team Fixtures'!$A$2:$Q$21,5,FALSE)</f>
        <v>#N/A</v>
      </c>
      <c r="X677" s="3" t="e">
        <f>VLOOKUP($C677,'Team Fixtures'!$A$2:$Q$21,6,FALSE)</f>
        <v>#N/A</v>
      </c>
      <c r="Y677" s="25" t="e">
        <f t="shared" si="193"/>
        <v>#N/A</v>
      </c>
      <c r="Z677" s="3" t="e">
        <f>VLOOKUP($C677,'Team Fixtures'!$A$2:$Q$21,2,FALSE)</f>
        <v>#N/A</v>
      </c>
      <c r="AA677" s="3" t="e">
        <f>VLOOKUP($C677,'Team Fixtures'!$A$2:$Q$21,8,FALSE)</f>
        <v>#N/A</v>
      </c>
      <c r="AB677" s="3" t="e">
        <f>VLOOKUP($C677,'Team Fixtures'!$A$2:$Q$21,9,FALSE)</f>
        <v>#N/A</v>
      </c>
      <c r="AC677" s="3" t="e">
        <f>VLOOKUP($C677,'Team Fixtures'!$A$2:$Q$21,10,FALSE)</f>
        <v>#N/A</v>
      </c>
      <c r="AD677" s="22">
        <f t="shared" si="205"/>
        <v>0</v>
      </c>
      <c r="AE677" s="5">
        <f t="shared" si="194"/>
        <v>0</v>
      </c>
      <c r="AF677" s="20">
        <f t="shared" si="195"/>
        <v>0</v>
      </c>
      <c r="AG677" s="3" t="e">
        <f>VLOOKUP($C677,'Team Fixtures'!$A$2:$Q$21,2,FALSE)</f>
        <v>#N/A</v>
      </c>
      <c r="AH677" s="3" t="e">
        <f>VLOOKUP($C677,'Team Fixtures'!$A$2:$Q$21,12,FALSE)</f>
        <v>#N/A</v>
      </c>
      <c r="AI677" s="3" t="e">
        <f>VLOOKUP($C677,'Team Fixtures'!$A$2:$Q$21,13,FALSE)</f>
        <v>#N/A</v>
      </c>
      <c r="AJ677" s="3" t="e">
        <f>VLOOKUP($C677,'Team Fixtures'!$A$2:$Q$21,14,FALSE)</f>
        <v>#N/A</v>
      </c>
      <c r="AK677" s="22">
        <f t="shared" si="206"/>
        <v>0</v>
      </c>
      <c r="AL677" s="5">
        <f t="shared" si="196"/>
        <v>0</v>
      </c>
      <c r="AM677" s="20">
        <f t="shared" si="197"/>
        <v>0</v>
      </c>
      <c r="AN677" s="3" t="e">
        <f>VLOOKUP($C677,'Team Fixtures'!$A$2:$Q$21,2,FALSE)</f>
        <v>#N/A</v>
      </c>
      <c r="AO677" s="3" t="e">
        <f>VLOOKUP($C677,'Team Fixtures'!$A$2:$Q$21,16,FALSE)</f>
        <v>#N/A</v>
      </c>
      <c r="AP677" s="3" t="e">
        <f>VLOOKUP($C677,'Team Fixtures'!$A$2:$Q$21,17,FALSE)</f>
        <v>#N/A</v>
      </c>
      <c r="AQ677" s="3" t="e">
        <f>VLOOKUP($C677,'Team Fixtures'!$A$2:$V$21,18,FALSE)</f>
        <v>#N/A</v>
      </c>
      <c r="AR677" s="22">
        <f t="shared" si="207"/>
        <v>0</v>
      </c>
      <c r="AS677" s="5">
        <f t="shared" si="198"/>
        <v>0</v>
      </c>
      <c r="AT677" s="20">
        <f t="shared" si="199"/>
        <v>0</v>
      </c>
      <c r="AU677" s="3" t="e">
        <f>VLOOKUP($C677,'Team Fixtures'!$A$2:$Q$21,2,FALSE)</f>
        <v>#N/A</v>
      </c>
      <c r="AV677" s="3" t="e">
        <f>VLOOKUP($C677,'Team Fixtures'!$A$2:$V$21,20,FALSE)</f>
        <v>#N/A</v>
      </c>
      <c r="AW677" s="3" t="e">
        <f>VLOOKUP($C677,'Team Fixtures'!$A$2:$V$21,21,FALSE)</f>
        <v>#N/A</v>
      </c>
      <c r="AX677" s="3" t="e">
        <f>VLOOKUP($C677,'Team Fixtures'!$A$2:$V$21,22,FALSE)</f>
        <v>#N/A</v>
      </c>
      <c r="AY677" s="22">
        <f t="shared" si="208"/>
        <v>0</v>
      </c>
      <c r="AZ677" s="5">
        <f t="shared" si="209"/>
        <v>0</v>
      </c>
      <c r="BA677" s="20">
        <f t="shared" si="200"/>
        <v>0</v>
      </c>
      <c r="BB677" s="15">
        <f t="shared" si="201"/>
        <v>0</v>
      </c>
    </row>
    <row r="678" spans="1:54" x14ac:dyDescent="0.25">
      <c r="A678" t="str">
        <f>'Players Full'!CU678</f>
        <v xml:space="preserve"> </v>
      </c>
      <c r="B678">
        <f>VLOOKUP(_xlfn.CONCAT('Players Full'!AK678,'Players Full'!BV678),'Players Summarised'!$A$1:$T$1000,20,0)</f>
        <v>0</v>
      </c>
      <c r="C678" t="e">
        <f>VLOOKUP('Players Full'!CF678,Teams!$A$1:$G$21,6,0)</f>
        <v>#N/A</v>
      </c>
      <c r="D678">
        <f>'Players Full'!BD678/10</f>
        <v>0</v>
      </c>
      <c r="E678" s="10">
        <f>IFERROR(VLOOKUP($A678,'Starting Lineups'!$A$2:$C$510,3,FALSE),0)</f>
        <v>0</v>
      </c>
      <c r="F678" s="5" t="e">
        <f>VLOOKUP(A678,'Score &amp; Assist'!$A$1:$G$2000,6,0)</f>
        <v>#N/A</v>
      </c>
      <c r="G678" s="5" t="e">
        <f t="shared" si="190"/>
        <v>#N/A</v>
      </c>
      <c r="H678" s="5" t="e">
        <f t="shared" si="202"/>
        <v>#N/A</v>
      </c>
      <c r="I678" s="5" t="e">
        <f>VLOOKUP(A678,'Score &amp; Assist'!$A$1:$G$2000,7,0)</f>
        <v>#N/A</v>
      </c>
      <c r="J678" s="5" t="e">
        <f>VLOOKUP(A678,'Yellow Card'!$C$1:$E$987,3,0)</f>
        <v>#N/A</v>
      </c>
      <c r="K678" s="5" t="e">
        <f>VLOOKUP(C678,'Team Clean Sheet'!$C$2:$F$21,4,0)</f>
        <v>#N/A</v>
      </c>
      <c r="L678" s="5" t="e">
        <f>VLOOKUP(C678,'Team Total Goals'!$D$2:$N$21,10,0)</f>
        <v>#N/A</v>
      </c>
      <c r="M678" s="5" t="e">
        <f>VLOOKUP(C678,'Team Total Goals'!$D$2:$N$21,11,0)</f>
        <v>#N/A</v>
      </c>
      <c r="N678" s="5" t="e">
        <f>VLOOKUP(A678,'Goalkeeper Saves'!$D$2:$N$15,10,0)</f>
        <v>#N/A</v>
      </c>
      <c r="O678" s="5" t="e">
        <f>VLOOKUP(A678,'Goalkeeper Saves'!$D$2:$N$15,11,0)</f>
        <v>#N/A</v>
      </c>
      <c r="P678" s="5">
        <f>IF(B678="DEF",IFERROR(VLOOKUP(A678,'Defensive Contribution - DEF'!A676:H1174,8,FALSE),'Defensive Contribution - DEF'!K$2),0)</f>
        <v>0</v>
      </c>
      <c r="Q678" s="5">
        <f>IF(B678="MID",IFERROR(VLOOKUP(A678,'Defensive Contribution - MID'!A$2:I$500,9,FALSE),'Defensive Contribution - MID'!L$2),0)</f>
        <v>0</v>
      </c>
      <c r="R678" s="22">
        <f t="shared" si="203"/>
        <v>0</v>
      </c>
      <c r="S678" s="5">
        <f t="shared" si="204"/>
        <v>0</v>
      </c>
      <c r="T678" s="20">
        <f t="shared" si="192"/>
        <v>0</v>
      </c>
      <c r="U678" s="3" t="e">
        <f>VLOOKUP($C678,'Team Fixtures'!$A$2:$Q$21,2,FALSE)</f>
        <v>#N/A</v>
      </c>
      <c r="V678" s="3" t="e">
        <f>VLOOKUP($C678,'Team Fixtures'!$A$2:$Q$21,4,FALSE)</f>
        <v>#N/A</v>
      </c>
      <c r="W678" s="3" t="e">
        <f>VLOOKUP($C678,'Team Fixtures'!$A$2:$Q$21,5,FALSE)</f>
        <v>#N/A</v>
      </c>
      <c r="X678" s="3" t="e">
        <f>VLOOKUP($C678,'Team Fixtures'!$A$2:$Q$21,6,FALSE)</f>
        <v>#N/A</v>
      </c>
      <c r="Y678" s="25" t="e">
        <f t="shared" si="193"/>
        <v>#N/A</v>
      </c>
      <c r="Z678" s="3" t="e">
        <f>VLOOKUP($C678,'Team Fixtures'!$A$2:$Q$21,2,FALSE)</f>
        <v>#N/A</v>
      </c>
      <c r="AA678" s="3" t="e">
        <f>VLOOKUP($C678,'Team Fixtures'!$A$2:$Q$21,8,FALSE)</f>
        <v>#N/A</v>
      </c>
      <c r="AB678" s="3" t="e">
        <f>VLOOKUP($C678,'Team Fixtures'!$A$2:$Q$21,9,FALSE)</f>
        <v>#N/A</v>
      </c>
      <c r="AC678" s="3" t="e">
        <f>VLOOKUP($C678,'Team Fixtures'!$A$2:$Q$21,10,FALSE)</f>
        <v>#N/A</v>
      </c>
      <c r="AD678" s="22">
        <f t="shared" si="205"/>
        <v>0</v>
      </c>
      <c r="AE678" s="5">
        <f t="shared" si="194"/>
        <v>0</v>
      </c>
      <c r="AF678" s="20">
        <f t="shared" si="195"/>
        <v>0</v>
      </c>
      <c r="AG678" s="3" t="e">
        <f>VLOOKUP($C678,'Team Fixtures'!$A$2:$Q$21,2,FALSE)</f>
        <v>#N/A</v>
      </c>
      <c r="AH678" s="3" t="e">
        <f>VLOOKUP($C678,'Team Fixtures'!$A$2:$Q$21,12,FALSE)</f>
        <v>#N/A</v>
      </c>
      <c r="AI678" s="3" t="e">
        <f>VLOOKUP($C678,'Team Fixtures'!$A$2:$Q$21,13,FALSE)</f>
        <v>#N/A</v>
      </c>
      <c r="AJ678" s="3" t="e">
        <f>VLOOKUP($C678,'Team Fixtures'!$A$2:$Q$21,14,FALSE)</f>
        <v>#N/A</v>
      </c>
      <c r="AK678" s="22">
        <f t="shared" si="206"/>
        <v>0</v>
      </c>
      <c r="AL678" s="5">
        <f t="shared" si="196"/>
        <v>0</v>
      </c>
      <c r="AM678" s="20">
        <f t="shared" si="197"/>
        <v>0</v>
      </c>
      <c r="AN678" s="3" t="e">
        <f>VLOOKUP($C678,'Team Fixtures'!$A$2:$Q$21,2,FALSE)</f>
        <v>#N/A</v>
      </c>
      <c r="AO678" s="3" t="e">
        <f>VLOOKUP($C678,'Team Fixtures'!$A$2:$Q$21,16,FALSE)</f>
        <v>#N/A</v>
      </c>
      <c r="AP678" s="3" t="e">
        <f>VLOOKUP($C678,'Team Fixtures'!$A$2:$Q$21,17,FALSE)</f>
        <v>#N/A</v>
      </c>
      <c r="AQ678" s="3" t="e">
        <f>VLOOKUP($C678,'Team Fixtures'!$A$2:$V$21,18,FALSE)</f>
        <v>#N/A</v>
      </c>
      <c r="AR678" s="22">
        <f t="shared" si="207"/>
        <v>0</v>
      </c>
      <c r="AS678" s="5">
        <f t="shared" si="198"/>
        <v>0</v>
      </c>
      <c r="AT678" s="20">
        <f t="shared" si="199"/>
        <v>0</v>
      </c>
      <c r="AU678" s="3" t="e">
        <f>VLOOKUP($C678,'Team Fixtures'!$A$2:$Q$21,2,FALSE)</f>
        <v>#N/A</v>
      </c>
      <c r="AV678" s="3" t="e">
        <f>VLOOKUP($C678,'Team Fixtures'!$A$2:$V$21,20,FALSE)</f>
        <v>#N/A</v>
      </c>
      <c r="AW678" s="3" t="e">
        <f>VLOOKUP($C678,'Team Fixtures'!$A$2:$V$21,21,FALSE)</f>
        <v>#N/A</v>
      </c>
      <c r="AX678" s="3" t="e">
        <f>VLOOKUP($C678,'Team Fixtures'!$A$2:$V$21,22,FALSE)</f>
        <v>#N/A</v>
      </c>
      <c r="AY678" s="22">
        <f t="shared" si="208"/>
        <v>0</v>
      </c>
      <c r="AZ678" s="5">
        <f t="shared" si="209"/>
        <v>0</v>
      </c>
      <c r="BA678" s="20">
        <f t="shared" si="200"/>
        <v>0</v>
      </c>
      <c r="BB678" s="15">
        <f t="shared" si="201"/>
        <v>0</v>
      </c>
    </row>
    <row r="679" spans="1:54" x14ac:dyDescent="0.25">
      <c r="A679" t="str">
        <f>'Players Full'!CU679</f>
        <v xml:space="preserve"> </v>
      </c>
      <c r="B679">
        <f>VLOOKUP(_xlfn.CONCAT('Players Full'!AK679,'Players Full'!BV679),'Players Summarised'!$A$1:$T$1000,20,0)</f>
        <v>0</v>
      </c>
      <c r="C679" t="e">
        <f>VLOOKUP('Players Full'!CF679,Teams!$A$1:$G$21,6,0)</f>
        <v>#N/A</v>
      </c>
      <c r="D679">
        <f>'Players Full'!BD679/10</f>
        <v>0</v>
      </c>
      <c r="E679" s="10">
        <f>IFERROR(VLOOKUP($A679,'Starting Lineups'!$A$2:$C$510,3,FALSE),0)</f>
        <v>0</v>
      </c>
      <c r="F679" s="5" t="e">
        <f>VLOOKUP(A679,'Score &amp; Assist'!$A$1:$G$2000,6,0)</f>
        <v>#N/A</v>
      </c>
      <c r="G679" s="5" t="e">
        <f t="shared" si="190"/>
        <v>#N/A</v>
      </c>
      <c r="H679" s="5" t="e">
        <f t="shared" si="202"/>
        <v>#N/A</v>
      </c>
      <c r="I679" s="5" t="e">
        <f>VLOOKUP(A679,'Score &amp; Assist'!$A$1:$G$2000,7,0)</f>
        <v>#N/A</v>
      </c>
      <c r="J679" s="5" t="e">
        <f>VLOOKUP(A679,'Yellow Card'!$C$1:$E$987,3,0)</f>
        <v>#N/A</v>
      </c>
      <c r="K679" s="5" t="e">
        <f>VLOOKUP(C679,'Team Clean Sheet'!$C$2:$F$21,4,0)</f>
        <v>#N/A</v>
      </c>
      <c r="L679" s="5" t="e">
        <f>VLOOKUP(C679,'Team Total Goals'!$D$2:$N$21,10,0)</f>
        <v>#N/A</v>
      </c>
      <c r="M679" s="5" t="e">
        <f>VLOOKUP(C679,'Team Total Goals'!$D$2:$N$21,11,0)</f>
        <v>#N/A</v>
      </c>
      <c r="N679" s="5" t="e">
        <f>VLOOKUP(A679,'Goalkeeper Saves'!$D$2:$N$15,10,0)</f>
        <v>#N/A</v>
      </c>
      <c r="O679" s="5" t="e">
        <f>VLOOKUP(A679,'Goalkeeper Saves'!$D$2:$N$15,11,0)</f>
        <v>#N/A</v>
      </c>
      <c r="P679" s="5">
        <f>IF(B679="DEF",IFERROR(VLOOKUP(A679,'Defensive Contribution - DEF'!A677:H1175,8,FALSE),'Defensive Contribution - DEF'!K$2),0)</f>
        <v>0</v>
      </c>
      <c r="Q679" s="5">
        <f>IF(B679="MID",IFERROR(VLOOKUP(A679,'Defensive Contribution - MID'!A$2:I$500,9,FALSE),'Defensive Contribution - MID'!L$2),0)</f>
        <v>0</v>
      </c>
      <c r="R679" s="22">
        <f t="shared" si="203"/>
        <v>0</v>
      </c>
      <c r="S679" s="5">
        <f t="shared" si="204"/>
        <v>0</v>
      </c>
      <c r="T679" s="20">
        <f t="shared" si="192"/>
        <v>0</v>
      </c>
      <c r="U679" s="3" t="e">
        <f>VLOOKUP($C679,'Team Fixtures'!$A$2:$Q$21,2,FALSE)</f>
        <v>#N/A</v>
      </c>
      <c r="V679" s="3" t="e">
        <f>VLOOKUP($C679,'Team Fixtures'!$A$2:$Q$21,4,FALSE)</f>
        <v>#N/A</v>
      </c>
      <c r="W679" s="3" t="e">
        <f>VLOOKUP($C679,'Team Fixtures'!$A$2:$Q$21,5,FALSE)</f>
        <v>#N/A</v>
      </c>
      <c r="X679" s="3" t="e">
        <f>VLOOKUP($C679,'Team Fixtures'!$A$2:$Q$21,6,FALSE)</f>
        <v>#N/A</v>
      </c>
      <c r="Y679" s="25" t="e">
        <f t="shared" si="193"/>
        <v>#N/A</v>
      </c>
      <c r="Z679" s="3" t="e">
        <f>VLOOKUP($C679,'Team Fixtures'!$A$2:$Q$21,2,FALSE)</f>
        <v>#N/A</v>
      </c>
      <c r="AA679" s="3" t="e">
        <f>VLOOKUP($C679,'Team Fixtures'!$A$2:$Q$21,8,FALSE)</f>
        <v>#N/A</v>
      </c>
      <c r="AB679" s="3" t="e">
        <f>VLOOKUP($C679,'Team Fixtures'!$A$2:$Q$21,9,FALSE)</f>
        <v>#N/A</v>
      </c>
      <c r="AC679" s="3" t="e">
        <f>VLOOKUP($C679,'Team Fixtures'!$A$2:$Q$21,10,FALSE)</f>
        <v>#N/A</v>
      </c>
      <c r="AD679" s="22">
        <f t="shared" si="205"/>
        <v>0</v>
      </c>
      <c r="AE679" s="5">
        <f t="shared" si="194"/>
        <v>0</v>
      </c>
      <c r="AF679" s="20">
        <f t="shared" si="195"/>
        <v>0</v>
      </c>
      <c r="AG679" s="3" t="e">
        <f>VLOOKUP($C679,'Team Fixtures'!$A$2:$Q$21,2,FALSE)</f>
        <v>#N/A</v>
      </c>
      <c r="AH679" s="3" t="e">
        <f>VLOOKUP($C679,'Team Fixtures'!$A$2:$Q$21,12,FALSE)</f>
        <v>#N/A</v>
      </c>
      <c r="AI679" s="3" t="e">
        <f>VLOOKUP($C679,'Team Fixtures'!$A$2:$Q$21,13,FALSE)</f>
        <v>#N/A</v>
      </c>
      <c r="AJ679" s="3" t="e">
        <f>VLOOKUP($C679,'Team Fixtures'!$A$2:$Q$21,14,FALSE)</f>
        <v>#N/A</v>
      </c>
      <c r="AK679" s="22">
        <f t="shared" si="206"/>
        <v>0</v>
      </c>
      <c r="AL679" s="5">
        <f t="shared" si="196"/>
        <v>0</v>
      </c>
      <c r="AM679" s="20">
        <f t="shared" si="197"/>
        <v>0</v>
      </c>
      <c r="AN679" s="3" t="e">
        <f>VLOOKUP($C679,'Team Fixtures'!$A$2:$Q$21,2,FALSE)</f>
        <v>#N/A</v>
      </c>
      <c r="AO679" s="3" t="e">
        <f>VLOOKUP($C679,'Team Fixtures'!$A$2:$Q$21,16,FALSE)</f>
        <v>#N/A</v>
      </c>
      <c r="AP679" s="3" t="e">
        <f>VLOOKUP($C679,'Team Fixtures'!$A$2:$Q$21,17,FALSE)</f>
        <v>#N/A</v>
      </c>
      <c r="AQ679" s="3" t="e">
        <f>VLOOKUP($C679,'Team Fixtures'!$A$2:$V$21,18,FALSE)</f>
        <v>#N/A</v>
      </c>
      <c r="AR679" s="22">
        <f t="shared" si="207"/>
        <v>0</v>
      </c>
      <c r="AS679" s="5">
        <f t="shared" si="198"/>
        <v>0</v>
      </c>
      <c r="AT679" s="20">
        <f t="shared" si="199"/>
        <v>0</v>
      </c>
      <c r="AU679" s="3" t="e">
        <f>VLOOKUP($C679,'Team Fixtures'!$A$2:$Q$21,2,FALSE)</f>
        <v>#N/A</v>
      </c>
      <c r="AV679" s="3" t="e">
        <f>VLOOKUP($C679,'Team Fixtures'!$A$2:$V$21,20,FALSE)</f>
        <v>#N/A</v>
      </c>
      <c r="AW679" s="3" t="e">
        <f>VLOOKUP($C679,'Team Fixtures'!$A$2:$V$21,21,FALSE)</f>
        <v>#N/A</v>
      </c>
      <c r="AX679" s="3" t="e">
        <f>VLOOKUP($C679,'Team Fixtures'!$A$2:$V$21,22,FALSE)</f>
        <v>#N/A</v>
      </c>
      <c r="AY679" s="22">
        <f t="shared" si="208"/>
        <v>0</v>
      </c>
      <c r="AZ679" s="5">
        <f t="shared" si="209"/>
        <v>0</v>
      </c>
      <c r="BA679" s="20">
        <f t="shared" si="200"/>
        <v>0</v>
      </c>
      <c r="BB679" s="15">
        <f t="shared" si="201"/>
        <v>0</v>
      </c>
    </row>
    <row r="680" spans="1:54" x14ac:dyDescent="0.25">
      <c r="A680" t="str">
        <f>'Players Full'!CU680</f>
        <v xml:space="preserve"> </v>
      </c>
      <c r="B680">
        <f>VLOOKUP(_xlfn.CONCAT('Players Full'!AK680,'Players Full'!BV680),'Players Summarised'!$A$1:$T$1000,20,0)</f>
        <v>0</v>
      </c>
      <c r="C680" t="e">
        <f>VLOOKUP('Players Full'!CF680,Teams!$A$1:$G$21,6,0)</f>
        <v>#N/A</v>
      </c>
      <c r="D680">
        <f>'Players Full'!BD680/10</f>
        <v>0</v>
      </c>
      <c r="E680" s="10">
        <f>IFERROR(VLOOKUP($A680,'Starting Lineups'!$A$2:$C$510,3,FALSE),0)</f>
        <v>0</v>
      </c>
      <c r="F680" s="5" t="e">
        <f>VLOOKUP(A680,'Score &amp; Assist'!$A$1:$G$2000,6,0)</f>
        <v>#N/A</v>
      </c>
      <c r="G680" s="5" t="e">
        <f t="shared" si="190"/>
        <v>#N/A</v>
      </c>
      <c r="H680" s="5" t="e">
        <f t="shared" si="202"/>
        <v>#N/A</v>
      </c>
      <c r="I680" s="5" t="e">
        <f>VLOOKUP(A680,'Score &amp; Assist'!$A$1:$G$2000,7,0)</f>
        <v>#N/A</v>
      </c>
      <c r="J680" s="5" t="e">
        <f>VLOOKUP(A680,'Yellow Card'!$C$1:$E$987,3,0)</f>
        <v>#N/A</v>
      </c>
      <c r="K680" s="5" t="e">
        <f>VLOOKUP(C680,'Team Clean Sheet'!$C$2:$F$21,4,0)</f>
        <v>#N/A</v>
      </c>
      <c r="L680" s="5" t="e">
        <f>VLOOKUP(C680,'Team Total Goals'!$D$2:$N$21,10,0)</f>
        <v>#N/A</v>
      </c>
      <c r="M680" s="5" t="e">
        <f>VLOOKUP(C680,'Team Total Goals'!$D$2:$N$21,11,0)</f>
        <v>#N/A</v>
      </c>
      <c r="N680" s="5" t="e">
        <f>VLOOKUP(A680,'Goalkeeper Saves'!$D$2:$N$15,10,0)</f>
        <v>#N/A</v>
      </c>
      <c r="O680" s="5" t="e">
        <f>VLOOKUP(A680,'Goalkeeper Saves'!$D$2:$N$15,11,0)</f>
        <v>#N/A</v>
      </c>
      <c r="P680" s="5">
        <f>IF(B680="DEF",IFERROR(VLOOKUP(A680,'Defensive Contribution - DEF'!A678:H1176,8,FALSE),'Defensive Contribution - DEF'!K$2),0)</f>
        <v>0</v>
      </c>
      <c r="Q680" s="5">
        <f>IF(B680="MID",IFERROR(VLOOKUP(A680,'Defensive Contribution - MID'!A$2:I$500,9,FALSE),'Defensive Contribution - MID'!L$2),0)</f>
        <v>0</v>
      </c>
      <c r="R680" s="22">
        <f t="shared" si="203"/>
        <v>0</v>
      </c>
      <c r="S680" s="5">
        <f t="shared" si="204"/>
        <v>0</v>
      </c>
      <c r="T680" s="20">
        <f t="shared" si="192"/>
        <v>0</v>
      </c>
      <c r="U680" s="3" t="e">
        <f>VLOOKUP($C680,'Team Fixtures'!$A$2:$Q$21,2,FALSE)</f>
        <v>#N/A</v>
      </c>
      <c r="V680" s="3" t="e">
        <f>VLOOKUP($C680,'Team Fixtures'!$A$2:$Q$21,4,FALSE)</f>
        <v>#N/A</v>
      </c>
      <c r="W680" s="3" t="e">
        <f>VLOOKUP($C680,'Team Fixtures'!$A$2:$Q$21,5,FALSE)</f>
        <v>#N/A</v>
      </c>
      <c r="X680" s="3" t="e">
        <f>VLOOKUP($C680,'Team Fixtures'!$A$2:$Q$21,6,FALSE)</f>
        <v>#N/A</v>
      </c>
      <c r="Y680" s="25" t="e">
        <f t="shared" si="193"/>
        <v>#N/A</v>
      </c>
      <c r="Z680" s="3" t="e">
        <f>VLOOKUP($C680,'Team Fixtures'!$A$2:$Q$21,2,FALSE)</f>
        <v>#N/A</v>
      </c>
      <c r="AA680" s="3" t="e">
        <f>VLOOKUP($C680,'Team Fixtures'!$A$2:$Q$21,8,FALSE)</f>
        <v>#N/A</v>
      </c>
      <c r="AB680" s="3" t="e">
        <f>VLOOKUP($C680,'Team Fixtures'!$A$2:$Q$21,9,FALSE)</f>
        <v>#N/A</v>
      </c>
      <c r="AC680" s="3" t="e">
        <f>VLOOKUP($C680,'Team Fixtures'!$A$2:$Q$21,10,FALSE)</f>
        <v>#N/A</v>
      </c>
      <c r="AD680" s="22">
        <f t="shared" si="205"/>
        <v>0</v>
      </c>
      <c r="AE680" s="5">
        <f t="shared" si="194"/>
        <v>0</v>
      </c>
      <c r="AF680" s="20">
        <f t="shared" si="195"/>
        <v>0</v>
      </c>
      <c r="AG680" s="3" t="e">
        <f>VLOOKUP($C680,'Team Fixtures'!$A$2:$Q$21,2,FALSE)</f>
        <v>#N/A</v>
      </c>
      <c r="AH680" s="3" t="e">
        <f>VLOOKUP($C680,'Team Fixtures'!$A$2:$Q$21,12,FALSE)</f>
        <v>#N/A</v>
      </c>
      <c r="AI680" s="3" t="e">
        <f>VLOOKUP($C680,'Team Fixtures'!$A$2:$Q$21,13,FALSE)</f>
        <v>#N/A</v>
      </c>
      <c r="AJ680" s="3" t="e">
        <f>VLOOKUP($C680,'Team Fixtures'!$A$2:$Q$21,14,FALSE)</f>
        <v>#N/A</v>
      </c>
      <c r="AK680" s="22">
        <f t="shared" si="206"/>
        <v>0</v>
      </c>
      <c r="AL680" s="5">
        <f t="shared" si="196"/>
        <v>0</v>
      </c>
      <c r="AM680" s="20">
        <f t="shared" si="197"/>
        <v>0</v>
      </c>
      <c r="AN680" s="3" t="e">
        <f>VLOOKUP($C680,'Team Fixtures'!$A$2:$Q$21,2,FALSE)</f>
        <v>#N/A</v>
      </c>
      <c r="AO680" s="3" t="e">
        <f>VLOOKUP($C680,'Team Fixtures'!$A$2:$Q$21,16,FALSE)</f>
        <v>#N/A</v>
      </c>
      <c r="AP680" s="3" t="e">
        <f>VLOOKUP($C680,'Team Fixtures'!$A$2:$Q$21,17,FALSE)</f>
        <v>#N/A</v>
      </c>
      <c r="AQ680" s="3" t="e">
        <f>VLOOKUP($C680,'Team Fixtures'!$A$2:$V$21,18,FALSE)</f>
        <v>#N/A</v>
      </c>
      <c r="AR680" s="22">
        <f t="shared" si="207"/>
        <v>0</v>
      </c>
      <c r="AS680" s="5">
        <f t="shared" si="198"/>
        <v>0</v>
      </c>
      <c r="AT680" s="20">
        <f t="shared" si="199"/>
        <v>0</v>
      </c>
      <c r="AU680" s="3" t="e">
        <f>VLOOKUP($C680,'Team Fixtures'!$A$2:$Q$21,2,FALSE)</f>
        <v>#N/A</v>
      </c>
      <c r="AV680" s="3" t="e">
        <f>VLOOKUP($C680,'Team Fixtures'!$A$2:$V$21,20,FALSE)</f>
        <v>#N/A</v>
      </c>
      <c r="AW680" s="3" t="e">
        <f>VLOOKUP($C680,'Team Fixtures'!$A$2:$V$21,21,FALSE)</f>
        <v>#N/A</v>
      </c>
      <c r="AX680" s="3" t="e">
        <f>VLOOKUP($C680,'Team Fixtures'!$A$2:$V$21,22,FALSE)</f>
        <v>#N/A</v>
      </c>
      <c r="AY680" s="22">
        <f t="shared" si="208"/>
        <v>0</v>
      </c>
      <c r="AZ680" s="5">
        <f t="shared" si="209"/>
        <v>0</v>
      </c>
      <c r="BA680" s="20">
        <f t="shared" si="200"/>
        <v>0</v>
      </c>
      <c r="BB680" s="15">
        <f t="shared" si="201"/>
        <v>0</v>
      </c>
    </row>
    <row r="681" spans="1:54" x14ac:dyDescent="0.25">
      <c r="A681" t="str">
        <f>'Players Full'!CU681</f>
        <v xml:space="preserve"> </v>
      </c>
      <c r="B681">
        <f>VLOOKUP(_xlfn.CONCAT('Players Full'!AK681,'Players Full'!BV681),'Players Summarised'!$A$1:$T$1000,20,0)</f>
        <v>0</v>
      </c>
      <c r="C681" t="e">
        <f>VLOOKUP('Players Full'!CF681,Teams!$A$1:$G$21,6,0)</f>
        <v>#N/A</v>
      </c>
      <c r="D681">
        <f>'Players Full'!BD681/10</f>
        <v>0</v>
      </c>
      <c r="E681" s="10">
        <f>IFERROR(VLOOKUP($A681,'Starting Lineups'!$A$2:$C$510,3,FALSE),0)</f>
        <v>0</v>
      </c>
      <c r="F681" s="5" t="e">
        <f>VLOOKUP(A681,'Score &amp; Assist'!$A$1:$G$2000,6,0)</f>
        <v>#N/A</v>
      </c>
      <c r="G681" s="5" t="e">
        <f t="shared" si="190"/>
        <v>#N/A</v>
      </c>
      <c r="H681" s="5" t="e">
        <f t="shared" si="202"/>
        <v>#N/A</v>
      </c>
      <c r="I681" s="5" t="e">
        <f>VLOOKUP(A681,'Score &amp; Assist'!$A$1:$G$2000,7,0)</f>
        <v>#N/A</v>
      </c>
      <c r="J681" s="5" t="e">
        <f>VLOOKUP(A681,'Yellow Card'!$C$1:$E$987,3,0)</f>
        <v>#N/A</v>
      </c>
      <c r="K681" s="5" t="e">
        <f>VLOOKUP(C681,'Team Clean Sheet'!$C$2:$F$21,4,0)</f>
        <v>#N/A</v>
      </c>
      <c r="L681" s="5" t="e">
        <f>VLOOKUP(C681,'Team Total Goals'!$D$2:$N$21,10,0)</f>
        <v>#N/A</v>
      </c>
      <c r="M681" s="5" t="e">
        <f>VLOOKUP(C681,'Team Total Goals'!$D$2:$N$21,11,0)</f>
        <v>#N/A</v>
      </c>
      <c r="N681" s="5" t="e">
        <f>VLOOKUP(A681,'Goalkeeper Saves'!$D$2:$N$15,10,0)</f>
        <v>#N/A</v>
      </c>
      <c r="O681" s="5" t="e">
        <f>VLOOKUP(A681,'Goalkeeper Saves'!$D$2:$N$15,11,0)</f>
        <v>#N/A</v>
      </c>
      <c r="P681" s="5">
        <f>IF(B681="DEF",IFERROR(VLOOKUP(A681,'Defensive Contribution - DEF'!A679:H1177,8,FALSE),'Defensive Contribution - DEF'!K$2),0)</f>
        <v>0</v>
      </c>
      <c r="Q681" s="5">
        <f>IF(B681="MID",IFERROR(VLOOKUP(A681,'Defensive Contribution - MID'!A$2:I$500,9,FALSE),'Defensive Contribution - MID'!L$2),0)</f>
        <v>0</v>
      </c>
      <c r="R681" s="22">
        <f t="shared" si="203"/>
        <v>0</v>
      </c>
      <c r="S681" s="5">
        <f t="shared" si="204"/>
        <v>0</v>
      </c>
      <c r="T681" s="20">
        <f t="shared" si="192"/>
        <v>0</v>
      </c>
      <c r="U681" s="3" t="e">
        <f>VLOOKUP($C681,'Team Fixtures'!$A$2:$Q$21,2,FALSE)</f>
        <v>#N/A</v>
      </c>
      <c r="V681" s="3" t="e">
        <f>VLOOKUP($C681,'Team Fixtures'!$A$2:$Q$21,4,FALSE)</f>
        <v>#N/A</v>
      </c>
      <c r="W681" s="3" t="e">
        <f>VLOOKUP($C681,'Team Fixtures'!$A$2:$Q$21,5,FALSE)</f>
        <v>#N/A</v>
      </c>
      <c r="X681" s="3" t="e">
        <f>VLOOKUP($C681,'Team Fixtures'!$A$2:$Q$21,6,FALSE)</f>
        <v>#N/A</v>
      </c>
      <c r="Y681" s="25" t="e">
        <f t="shared" si="193"/>
        <v>#N/A</v>
      </c>
      <c r="Z681" s="3" t="e">
        <f>VLOOKUP($C681,'Team Fixtures'!$A$2:$Q$21,2,FALSE)</f>
        <v>#N/A</v>
      </c>
      <c r="AA681" s="3" t="e">
        <f>VLOOKUP($C681,'Team Fixtures'!$A$2:$Q$21,8,FALSE)</f>
        <v>#N/A</v>
      </c>
      <c r="AB681" s="3" t="e">
        <f>VLOOKUP($C681,'Team Fixtures'!$A$2:$Q$21,9,FALSE)</f>
        <v>#N/A</v>
      </c>
      <c r="AC681" s="3" t="e">
        <f>VLOOKUP($C681,'Team Fixtures'!$A$2:$Q$21,10,FALSE)</f>
        <v>#N/A</v>
      </c>
      <c r="AD681" s="22">
        <f t="shared" si="205"/>
        <v>0</v>
      </c>
      <c r="AE681" s="5">
        <f t="shared" si="194"/>
        <v>0</v>
      </c>
      <c r="AF681" s="20">
        <f t="shared" si="195"/>
        <v>0</v>
      </c>
      <c r="AG681" s="3" t="e">
        <f>VLOOKUP($C681,'Team Fixtures'!$A$2:$Q$21,2,FALSE)</f>
        <v>#N/A</v>
      </c>
      <c r="AH681" s="3" t="e">
        <f>VLOOKUP($C681,'Team Fixtures'!$A$2:$Q$21,12,FALSE)</f>
        <v>#N/A</v>
      </c>
      <c r="AI681" s="3" t="e">
        <f>VLOOKUP($C681,'Team Fixtures'!$A$2:$Q$21,13,FALSE)</f>
        <v>#N/A</v>
      </c>
      <c r="AJ681" s="3" t="e">
        <f>VLOOKUP($C681,'Team Fixtures'!$A$2:$Q$21,14,FALSE)</f>
        <v>#N/A</v>
      </c>
      <c r="AK681" s="22">
        <f t="shared" si="206"/>
        <v>0</v>
      </c>
      <c r="AL681" s="5">
        <f t="shared" si="196"/>
        <v>0</v>
      </c>
      <c r="AM681" s="20">
        <f t="shared" si="197"/>
        <v>0</v>
      </c>
      <c r="AN681" s="3" t="e">
        <f>VLOOKUP($C681,'Team Fixtures'!$A$2:$Q$21,2,FALSE)</f>
        <v>#N/A</v>
      </c>
      <c r="AO681" s="3" t="e">
        <f>VLOOKUP($C681,'Team Fixtures'!$A$2:$Q$21,16,FALSE)</f>
        <v>#N/A</v>
      </c>
      <c r="AP681" s="3" t="e">
        <f>VLOOKUP($C681,'Team Fixtures'!$A$2:$Q$21,17,FALSE)</f>
        <v>#N/A</v>
      </c>
      <c r="AQ681" s="3" t="e">
        <f>VLOOKUP($C681,'Team Fixtures'!$A$2:$V$21,18,FALSE)</f>
        <v>#N/A</v>
      </c>
      <c r="AR681" s="22">
        <f t="shared" si="207"/>
        <v>0</v>
      </c>
      <c r="AS681" s="5">
        <f t="shared" si="198"/>
        <v>0</v>
      </c>
      <c r="AT681" s="20">
        <f t="shared" si="199"/>
        <v>0</v>
      </c>
      <c r="AU681" s="3" t="e">
        <f>VLOOKUP($C681,'Team Fixtures'!$A$2:$Q$21,2,FALSE)</f>
        <v>#N/A</v>
      </c>
      <c r="AV681" s="3" t="e">
        <f>VLOOKUP($C681,'Team Fixtures'!$A$2:$V$21,20,FALSE)</f>
        <v>#N/A</v>
      </c>
      <c r="AW681" s="3" t="e">
        <f>VLOOKUP($C681,'Team Fixtures'!$A$2:$V$21,21,FALSE)</f>
        <v>#N/A</v>
      </c>
      <c r="AX681" s="3" t="e">
        <f>VLOOKUP($C681,'Team Fixtures'!$A$2:$V$21,22,FALSE)</f>
        <v>#N/A</v>
      </c>
      <c r="AY681" s="22">
        <f t="shared" si="208"/>
        <v>0</v>
      </c>
      <c r="AZ681" s="5">
        <f t="shared" si="209"/>
        <v>0</v>
      </c>
      <c r="BA681" s="20">
        <f t="shared" si="200"/>
        <v>0</v>
      </c>
      <c r="BB681" s="15">
        <f t="shared" si="201"/>
        <v>0</v>
      </c>
    </row>
    <row r="682" spans="1:54" x14ac:dyDescent="0.25">
      <c r="A682" t="str">
        <f>'Players Full'!CU682</f>
        <v xml:space="preserve"> </v>
      </c>
      <c r="B682">
        <f>VLOOKUP(_xlfn.CONCAT('Players Full'!AK682,'Players Full'!BV682),'Players Summarised'!$A$1:$T$1000,20,0)</f>
        <v>0</v>
      </c>
      <c r="C682" t="e">
        <f>VLOOKUP('Players Full'!CF682,Teams!$A$1:$G$21,6,0)</f>
        <v>#N/A</v>
      </c>
      <c r="D682">
        <f>'Players Full'!BD682/10</f>
        <v>0</v>
      </c>
      <c r="E682" s="10">
        <f>IFERROR(VLOOKUP($A682,'Starting Lineups'!$A$2:$C$510,3,FALSE),0)</f>
        <v>0</v>
      </c>
      <c r="F682" s="5" t="e">
        <f>VLOOKUP(A682,'Score &amp; Assist'!$A$1:$G$2000,6,0)</f>
        <v>#N/A</v>
      </c>
      <c r="G682" s="5" t="e">
        <f t="shared" si="190"/>
        <v>#N/A</v>
      </c>
      <c r="H682" s="5" t="e">
        <f t="shared" si="202"/>
        <v>#N/A</v>
      </c>
      <c r="I682" s="5" t="e">
        <f>VLOOKUP(A682,'Score &amp; Assist'!$A$1:$G$2000,7,0)</f>
        <v>#N/A</v>
      </c>
      <c r="J682" s="5" t="e">
        <f>VLOOKUP(A682,'Yellow Card'!$C$1:$E$987,3,0)</f>
        <v>#N/A</v>
      </c>
      <c r="K682" s="5" t="e">
        <f>VLOOKUP(C682,'Team Clean Sheet'!$C$2:$F$21,4,0)</f>
        <v>#N/A</v>
      </c>
      <c r="L682" s="5" t="e">
        <f>VLOOKUP(C682,'Team Total Goals'!$D$2:$N$21,10,0)</f>
        <v>#N/A</v>
      </c>
      <c r="M682" s="5" t="e">
        <f>VLOOKUP(C682,'Team Total Goals'!$D$2:$N$21,11,0)</f>
        <v>#N/A</v>
      </c>
      <c r="N682" s="5" t="e">
        <f>VLOOKUP(A682,'Goalkeeper Saves'!$D$2:$N$15,10,0)</f>
        <v>#N/A</v>
      </c>
      <c r="O682" s="5" t="e">
        <f>VLOOKUP(A682,'Goalkeeper Saves'!$D$2:$N$15,11,0)</f>
        <v>#N/A</v>
      </c>
      <c r="P682" s="5">
        <f>IF(B682="DEF",IFERROR(VLOOKUP(A682,'Defensive Contribution - DEF'!A680:H1178,8,FALSE),'Defensive Contribution - DEF'!K$2),0)</f>
        <v>0</v>
      </c>
      <c r="Q682" s="5">
        <f>IF(B682="MID",IFERROR(VLOOKUP(A682,'Defensive Contribution - MID'!A$2:I$500,9,FALSE),'Defensive Contribution - MID'!L$2),0)</f>
        <v>0</v>
      </c>
      <c r="R682" s="22">
        <f t="shared" si="203"/>
        <v>0</v>
      </c>
      <c r="S682" s="5">
        <f t="shared" si="204"/>
        <v>0</v>
      </c>
      <c r="T682" s="20">
        <f t="shared" si="192"/>
        <v>0</v>
      </c>
      <c r="U682" s="3" t="e">
        <f>VLOOKUP($C682,'Team Fixtures'!$A$2:$Q$21,2,FALSE)</f>
        <v>#N/A</v>
      </c>
      <c r="V682" s="3" t="e">
        <f>VLOOKUP($C682,'Team Fixtures'!$A$2:$Q$21,4,FALSE)</f>
        <v>#N/A</v>
      </c>
      <c r="W682" s="3" t="e">
        <f>VLOOKUP($C682,'Team Fixtures'!$A$2:$Q$21,5,FALSE)</f>
        <v>#N/A</v>
      </c>
      <c r="X682" s="3" t="e">
        <f>VLOOKUP($C682,'Team Fixtures'!$A$2:$Q$21,6,FALSE)</f>
        <v>#N/A</v>
      </c>
      <c r="Y682" s="25" t="e">
        <f t="shared" si="193"/>
        <v>#N/A</v>
      </c>
      <c r="Z682" s="3" t="e">
        <f>VLOOKUP($C682,'Team Fixtures'!$A$2:$Q$21,2,FALSE)</f>
        <v>#N/A</v>
      </c>
      <c r="AA682" s="3" t="e">
        <f>VLOOKUP($C682,'Team Fixtures'!$A$2:$Q$21,8,FALSE)</f>
        <v>#N/A</v>
      </c>
      <c r="AB682" s="3" t="e">
        <f>VLOOKUP($C682,'Team Fixtures'!$A$2:$Q$21,9,FALSE)</f>
        <v>#N/A</v>
      </c>
      <c r="AC682" s="3" t="e">
        <f>VLOOKUP($C682,'Team Fixtures'!$A$2:$Q$21,10,FALSE)</f>
        <v>#N/A</v>
      </c>
      <c r="AD682" s="22">
        <f t="shared" si="205"/>
        <v>0</v>
      </c>
      <c r="AE682" s="5">
        <f t="shared" si="194"/>
        <v>0</v>
      </c>
      <c r="AF682" s="20">
        <f t="shared" si="195"/>
        <v>0</v>
      </c>
      <c r="AG682" s="3" t="e">
        <f>VLOOKUP($C682,'Team Fixtures'!$A$2:$Q$21,2,FALSE)</f>
        <v>#N/A</v>
      </c>
      <c r="AH682" s="3" t="e">
        <f>VLOOKUP($C682,'Team Fixtures'!$A$2:$Q$21,12,FALSE)</f>
        <v>#N/A</v>
      </c>
      <c r="AI682" s="3" t="e">
        <f>VLOOKUP($C682,'Team Fixtures'!$A$2:$Q$21,13,FALSE)</f>
        <v>#N/A</v>
      </c>
      <c r="AJ682" s="3" t="e">
        <f>VLOOKUP($C682,'Team Fixtures'!$A$2:$Q$21,14,FALSE)</f>
        <v>#N/A</v>
      </c>
      <c r="AK682" s="22">
        <f t="shared" si="206"/>
        <v>0</v>
      </c>
      <c r="AL682" s="5">
        <f t="shared" si="196"/>
        <v>0</v>
      </c>
      <c r="AM682" s="20">
        <f t="shared" si="197"/>
        <v>0</v>
      </c>
      <c r="AN682" s="3" t="e">
        <f>VLOOKUP($C682,'Team Fixtures'!$A$2:$Q$21,2,FALSE)</f>
        <v>#N/A</v>
      </c>
      <c r="AO682" s="3" t="e">
        <f>VLOOKUP($C682,'Team Fixtures'!$A$2:$Q$21,16,FALSE)</f>
        <v>#N/A</v>
      </c>
      <c r="AP682" s="3" t="e">
        <f>VLOOKUP($C682,'Team Fixtures'!$A$2:$Q$21,17,FALSE)</f>
        <v>#N/A</v>
      </c>
      <c r="AQ682" s="3" t="e">
        <f>VLOOKUP($C682,'Team Fixtures'!$A$2:$V$21,18,FALSE)</f>
        <v>#N/A</v>
      </c>
      <c r="AR682" s="22">
        <f t="shared" si="207"/>
        <v>0</v>
      </c>
      <c r="AS682" s="5">
        <f t="shared" si="198"/>
        <v>0</v>
      </c>
      <c r="AT682" s="20">
        <f t="shared" si="199"/>
        <v>0</v>
      </c>
      <c r="AU682" s="3" t="e">
        <f>VLOOKUP($C682,'Team Fixtures'!$A$2:$Q$21,2,FALSE)</f>
        <v>#N/A</v>
      </c>
      <c r="AV682" s="3" t="e">
        <f>VLOOKUP($C682,'Team Fixtures'!$A$2:$V$21,20,FALSE)</f>
        <v>#N/A</v>
      </c>
      <c r="AW682" s="3" t="e">
        <f>VLOOKUP($C682,'Team Fixtures'!$A$2:$V$21,21,FALSE)</f>
        <v>#N/A</v>
      </c>
      <c r="AX682" s="3" t="e">
        <f>VLOOKUP($C682,'Team Fixtures'!$A$2:$V$21,22,FALSE)</f>
        <v>#N/A</v>
      </c>
      <c r="AY682" s="22">
        <f t="shared" si="208"/>
        <v>0</v>
      </c>
      <c r="AZ682" s="5">
        <f t="shared" si="209"/>
        <v>0</v>
      </c>
      <c r="BA682" s="20">
        <f t="shared" si="200"/>
        <v>0</v>
      </c>
      <c r="BB682" s="15">
        <f t="shared" si="201"/>
        <v>0</v>
      </c>
    </row>
    <row r="683" spans="1:54" x14ac:dyDescent="0.25">
      <c r="A683" t="str">
        <f>'Players Full'!CU683</f>
        <v xml:space="preserve"> </v>
      </c>
      <c r="B683">
        <f>VLOOKUP(_xlfn.CONCAT('Players Full'!AK683,'Players Full'!BV683),'Players Summarised'!$A$1:$T$1000,20,0)</f>
        <v>0</v>
      </c>
      <c r="C683" t="e">
        <f>VLOOKUP('Players Full'!CF683,Teams!$A$1:$G$21,6,0)</f>
        <v>#N/A</v>
      </c>
      <c r="D683">
        <f>'Players Full'!BD683/10</f>
        <v>0</v>
      </c>
      <c r="E683" s="10">
        <f>IFERROR(VLOOKUP($A683,'Starting Lineups'!$A$2:$C$510,3,FALSE),0)</f>
        <v>0</v>
      </c>
      <c r="F683" s="5" t="e">
        <f>VLOOKUP(A683,'Score &amp; Assist'!$A$1:$G$2000,6,0)</f>
        <v>#N/A</v>
      </c>
      <c r="G683" s="5" t="e">
        <f t="shared" si="190"/>
        <v>#N/A</v>
      </c>
      <c r="H683" s="5" t="e">
        <f t="shared" si="202"/>
        <v>#N/A</v>
      </c>
      <c r="I683" s="5" t="e">
        <f>VLOOKUP(A683,'Score &amp; Assist'!$A$1:$G$2000,7,0)</f>
        <v>#N/A</v>
      </c>
      <c r="J683" s="5" t="e">
        <f>VLOOKUP(A683,'Yellow Card'!$C$1:$E$987,3,0)</f>
        <v>#N/A</v>
      </c>
      <c r="K683" s="5" t="e">
        <f>VLOOKUP(C683,'Team Clean Sheet'!$C$2:$F$21,4,0)</f>
        <v>#N/A</v>
      </c>
      <c r="L683" s="5" t="e">
        <f>VLOOKUP(C683,'Team Total Goals'!$D$2:$N$21,10,0)</f>
        <v>#N/A</v>
      </c>
      <c r="M683" s="5" t="e">
        <f>VLOOKUP(C683,'Team Total Goals'!$D$2:$N$21,11,0)</f>
        <v>#N/A</v>
      </c>
      <c r="N683" s="5" t="e">
        <f>VLOOKUP(A683,'Goalkeeper Saves'!$D$2:$N$15,10,0)</f>
        <v>#N/A</v>
      </c>
      <c r="O683" s="5" t="e">
        <f>VLOOKUP(A683,'Goalkeeper Saves'!$D$2:$N$15,11,0)</f>
        <v>#N/A</v>
      </c>
      <c r="P683" s="5">
        <f>IF(B683="DEF",IFERROR(VLOOKUP(A683,'Defensive Contribution - DEF'!A681:H1179,8,FALSE),'Defensive Contribution - DEF'!K$2),0)</f>
        <v>0</v>
      </c>
      <c r="Q683" s="5">
        <f>IF(B683="MID",IFERROR(VLOOKUP(A683,'Defensive Contribution - MID'!A$2:I$500,9,FALSE),'Defensive Contribution - MID'!L$2),0)</f>
        <v>0</v>
      </c>
      <c r="R683" s="22">
        <f t="shared" si="203"/>
        <v>0</v>
      </c>
      <c r="S683" s="5">
        <f t="shared" si="204"/>
        <v>0</v>
      </c>
      <c r="T683" s="20">
        <f t="shared" si="192"/>
        <v>0</v>
      </c>
      <c r="U683" s="3" t="e">
        <f>VLOOKUP($C683,'Team Fixtures'!$A$2:$Q$21,2,FALSE)</f>
        <v>#N/A</v>
      </c>
      <c r="V683" s="3" t="e">
        <f>VLOOKUP($C683,'Team Fixtures'!$A$2:$Q$21,4,FALSE)</f>
        <v>#N/A</v>
      </c>
      <c r="W683" s="3" t="e">
        <f>VLOOKUP($C683,'Team Fixtures'!$A$2:$Q$21,5,FALSE)</f>
        <v>#N/A</v>
      </c>
      <c r="X683" s="3" t="e">
        <f>VLOOKUP($C683,'Team Fixtures'!$A$2:$Q$21,6,FALSE)</f>
        <v>#N/A</v>
      </c>
      <c r="Y683" s="25" t="e">
        <f t="shared" si="193"/>
        <v>#N/A</v>
      </c>
      <c r="Z683" s="3" t="e">
        <f>VLOOKUP($C683,'Team Fixtures'!$A$2:$Q$21,2,FALSE)</f>
        <v>#N/A</v>
      </c>
      <c r="AA683" s="3" t="e">
        <f>VLOOKUP($C683,'Team Fixtures'!$A$2:$Q$21,8,FALSE)</f>
        <v>#N/A</v>
      </c>
      <c r="AB683" s="3" t="e">
        <f>VLOOKUP($C683,'Team Fixtures'!$A$2:$Q$21,9,FALSE)</f>
        <v>#N/A</v>
      </c>
      <c r="AC683" s="3" t="e">
        <f>VLOOKUP($C683,'Team Fixtures'!$A$2:$Q$21,10,FALSE)</f>
        <v>#N/A</v>
      </c>
      <c r="AD683" s="22">
        <f t="shared" si="205"/>
        <v>0</v>
      </c>
      <c r="AE683" s="5">
        <f t="shared" si="194"/>
        <v>0</v>
      </c>
      <c r="AF683" s="20">
        <f t="shared" si="195"/>
        <v>0</v>
      </c>
      <c r="AG683" s="3" t="e">
        <f>VLOOKUP($C683,'Team Fixtures'!$A$2:$Q$21,2,FALSE)</f>
        <v>#N/A</v>
      </c>
      <c r="AH683" s="3" t="e">
        <f>VLOOKUP($C683,'Team Fixtures'!$A$2:$Q$21,12,FALSE)</f>
        <v>#N/A</v>
      </c>
      <c r="AI683" s="3" t="e">
        <f>VLOOKUP($C683,'Team Fixtures'!$A$2:$Q$21,13,FALSE)</f>
        <v>#N/A</v>
      </c>
      <c r="AJ683" s="3" t="e">
        <f>VLOOKUP($C683,'Team Fixtures'!$A$2:$Q$21,14,FALSE)</f>
        <v>#N/A</v>
      </c>
      <c r="AK683" s="22">
        <f t="shared" si="206"/>
        <v>0</v>
      </c>
      <c r="AL683" s="5">
        <f t="shared" si="196"/>
        <v>0</v>
      </c>
      <c r="AM683" s="20">
        <f t="shared" si="197"/>
        <v>0</v>
      </c>
      <c r="AN683" s="3" t="e">
        <f>VLOOKUP($C683,'Team Fixtures'!$A$2:$Q$21,2,FALSE)</f>
        <v>#N/A</v>
      </c>
      <c r="AO683" s="3" t="e">
        <f>VLOOKUP($C683,'Team Fixtures'!$A$2:$Q$21,16,FALSE)</f>
        <v>#N/A</v>
      </c>
      <c r="AP683" s="3" t="e">
        <f>VLOOKUP($C683,'Team Fixtures'!$A$2:$Q$21,17,FALSE)</f>
        <v>#N/A</v>
      </c>
      <c r="AQ683" s="3" t="e">
        <f>VLOOKUP($C683,'Team Fixtures'!$A$2:$V$21,18,FALSE)</f>
        <v>#N/A</v>
      </c>
      <c r="AR683" s="22">
        <f t="shared" si="207"/>
        <v>0</v>
      </c>
      <c r="AS683" s="5">
        <f t="shared" si="198"/>
        <v>0</v>
      </c>
      <c r="AT683" s="20">
        <f t="shared" si="199"/>
        <v>0</v>
      </c>
      <c r="AU683" s="3" t="e">
        <f>VLOOKUP($C683,'Team Fixtures'!$A$2:$Q$21,2,FALSE)</f>
        <v>#N/A</v>
      </c>
      <c r="AV683" s="3" t="e">
        <f>VLOOKUP($C683,'Team Fixtures'!$A$2:$V$21,20,FALSE)</f>
        <v>#N/A</v>
      </c>
      <c r="AW683" s="3" t="e">
        <f>VLOOKUP($C683,'Team Fixtures'!$A$2:$V$21,21,FALSE)</f>
        <v>#N/A</v>
      </c>
      <c r="AX683" s="3" t="e">
        <f>VLOOKUP($C683,'Team Fixtures'!$A$2:$V$21,22,FALSE)</f>
        <v>#N/A</v>
      </c>
      <c r="AY683" s="22">
        <f t="shared" si="208"/>
        <v>0</v>
      </c>
      <c r="AZ683" s="5">
        <f t="shared" si="209"/>
        <v>0</v>
      </c>
      <c r="BA683" s="20">
        <f t="shared" si="200"/>
        <v>0</v>
      </c>
      <c r="BB683" s="15">
        <f t="shared" si="201"/>
        <v>0</v>
      </c>
    </row>
    <row r="684" spans="1:54" x14ac:dyDescent="0.25">
      <c r="A684" t="str">
        <f>'Players Full'!CU684</f>
        <v xml:space="preserve"> </v>
      </c>
      <c r="B684">
        <f>VLOOKUP(_xlfn.CONCAT('Players Full'!AK684,'Players Full'!BV684),'Players Summarised'!$A$1:$T$1000,20,0)</f>
        <v>0</v>
      </c>
      <c r="C684" t="e">
        <f>VLOOKUP('Players Full'!CF684,Teams!$A$1:$G$21,6,0)</f>
        <v>#N/A</v>
      </c>
      <c r="D684">
        <f>'Players Full'!BD684/10</f>
        <v>0</v>
      </c>
      <c r="E684" s="10">
        <f>IFERROR(VLOOKUP($A684,'Starting Lineups'!$A$2:$C$510,3,FALSE),0)</f>
        <v>0</v>
      </c>
      <c r="F684" s="5" t="e">
        <f>VLOOKUP(A684,'Score &amp; Assist'!$A$1:$G$2000,6,0)</f>
        <v>#N/A</v>
      </c>
      <c r="G684" s="5" t="e">
        <f t="shared" si="190"/>
        <v>#N/A</v>
      </c>
      <c r="H684" s="5" t="e">
        <f t="shared" si="202"/>
        <v>#N/A</v>
      </c>
      <c r="I684" s="5" t="e">
        <f>VLOOKUP(A684,'Score &amp; Assist'!$A$1:$G$2000,7,0)</f>
        <v>#N/A</v>
      </c>
      <c r="J684" s="5" t="e">
        <f>VLOOKUP(A684,'Yellow Card'!$C$1:$E$987,3,0)</f>
        <v>#N/A</v>
      </c>
      <c r="K684" s="5" t="e">
        <f>VLOOKUP(C684,'Team Clean Sheet'!$C$2:$F$21,4,0)</f>
        <v>#N/A</v>
      </c>
      <c r="L684" s="5" t="e">
        <f>VLOOKUP(C684,'Team Total Goals'!$D$2:$N$21,10,0)</f>
        <v>#N/A</v>
      </c>
      <c r="M684" s="5" t="e">
        <f>VLOOKUP(C684,'Team Total Goals'!$D$2:$N$21,11,0)</f>
        <v>#N/A</v>
      </c>
      <c r="N684" s="5" t="e">
        <f>VLOOKUP(A684,'Goalkeeper Saves'!$D$2:$N$15,10,0)</f>
        <v>#N/A</v>
      </c>
      <c r="O684" s="5" t="e">
        <f>VLOOKUP(A684,'Goalkeeper Saves'!$D$2:$N$15,11,0)</f>
        <v>#N/A</v>
      </c>
      <c r="P684" s="5">
        <f>IF(B684="DEF",IFERROR(VLOOKUP(A684,'Defensive Contribution - DEF'!A682:H1180,8,FALSE),'Defensive Contribution - DEF'!K$2),0)</f>
        <v>0</v>
      </c>
      <c r="Q684" s="5">
        <f>IF(B684="MID",IFERROR(VLOOKUP(A684,'Defensive Contribution - MID'!A$2:I$500,9,FALSE),'Defensive Contribution - MID'!L$2),0)</f>
        <v>0</v>
      </c>
      <c r="R684" s="22">
        <f t="shared" si="203"/>
        <v>0</v>
      </c>
      <c r="S684" s="5">
        <f t="shared" si="204"/>
        <v>0</v>
      </c>
      <c r="T684" s="20">
        <f t="shared" si="192"/>
        <v>0</v>
      </c>
      <c r="U684" s="3" t="e">
        <f>VLOOKUP($C684,'Team Fixtures'!$A$2:$Q$21,2,FALSE)</f>
        <v>#N/A</v>
      </c>
      <c r="V684" s="3" t="e">
        <f>VLOOKUP($C684,'Team Fixtures'!$A$2:$Q$21,4,FALSE)</f>
        <v>#N/A</v>
      </c>
      <c r="W684" s="3" t="e">
        <f>VLOOKUP($C684,'Team Fixtures'!$A$2:$Q$21,5,FALSE)</f>
        <v>#N/A</v>
      </c>
      <c r="X684" s="3" t="e">
        <f>VLOOKUP($C684,'Team Fixtures'!$A$2:$Q$21,6,FALSE)</f>
        <v>#N/A</v>
      </c>
      <c r="Y684" s="25" t="e">
        <f t="shared" si="193"/>
        <v>#N/A</v>
      </c>
      <c r="Z684" s="3" t="e">
        <f>VLOOKUP($C684,'Team Fixtures'!$A$2:$Q$21,2,FALSE)</f>
        <v>#N/A</v>
      </c>
      <c r="AA684" s="3" t="e">
        <f>VLOOKUP($C684,'Team Fixtures'!$A$2:$Q$21,8,FALSE)</f>
        <v>#N/A</v>
      </c>
      <c r="AB684" s="3" t="e">
        <f>VLOOKUP($C684,'Team Fixtures'!$A$2:$Q$21,9,FALSE)</f>
        <v>#N/A</v>
      </c>
      <c r="AC684" s="3" t="e">
        <f>VLOOKUP($C684,'Team Fixtures'!$A$2:$Q$21,10,FALSE)</f>
        <v>#N/A</v>
      </c>
      <c r="AD684" s="22">
        <f t="shared" si="205"/>
        <v>0</v>
      </c>
      <c r="AE684" s="5">
        <f t="shared" si="194"/>
        <v>0</v>
      </c>
      <c r="AF684" s="20">
        <f t="shared" si="195"/>
        <v>0</v>
      </c>
      <c r="AG684" s="3" t="e">
        <f>VLOOKUP($C684,'Team Fixtures'!$A$2:$Q$21,2,FALSE)</f>
        <v>#N/A</v>
      </c>
      <c r="AH684" s="3" t="e">
        <f>VLOOKUP($C684,'Team Fixtures'!$A$2:$Q$21,12,FALSE)</f>
        <v>#N/A</v>
      </c>
      <c r="AI684" s="3" t="e">
        <f>VLOOKUP($C684,'Team Fixtures'!$A$2:$Q$21,13,FALSE)</f>
        <v>#N/A</v>
      </c>
      <c r="AJ684" s="3" t="e">
        <f>VLOOKUP($C684,'Team Fixtures'!$A$2:$Q$21,14,FALSE)</f>
        <v>#N/A</v>
      </c>
      <c r="AK684" s="22">
        <f t="shared" si="206"/>
        <v>0</v>
      </c>
      <c r="AL684" s="5">
        <f t="shared" si="196"/>
        <v>0</v>
      </c>
      <c r="AM684" s="20">
        <f t="shared" si="197"/>
        <v>0</v>
      </c>
      <c r="AN684" s="3" t="e">
        <f>VLOOKUP($C684,'Team Fixtures'!$A$2:$Q$21,2,FALSE)</f>
        <v>#N/A</v>
      </c>
      <c r="AO684" s="3" t="e">
        <f>VLOOKUP($C684,'Team Fixtures'!$A$2:$Q$21,16,FALSE)</f>
        <v>#N/A</v>
      </c>
      <c r="AP684" s="3" t="e">
        <f>VLOOKUP($C684,'Team Fixtures'!$A$2:$Q$21,17,FALSE)</f>
        <v>#N/A</v>
      </c>
      <c r="AQ684" s="3" t="e">
        <f>VLOOKUP($C684,'Team Fixtures'!$A$2:$V$21,18,FALSE)</f>
        <v>#N/A</v>
      </c>
      <c r="AR684" s="22">
        <f t="shared" si="207"/>
        <v>0</v>
      </c>
      <c r="AS684" s="5">
        <f t="shared" si="198"/>
        <v>0</v>
      </c>
      <c r="AT684" s="20">
        <f t="shared" si="199"/>
        <v>0</v>
      </c>
      <c r="AU684" s="3" t="e">
        <f>VLOOKUP($C684,'Team Fixtures'!$A$2:$Q$21,2,FALSE)</f>
        <v>#N/A</v>
      </c>
      <c r="AV684" s="3" t="e">
        <f>VLOOKUP($C684,'Team Fixtures'!$A$2:$V$21,20,FALSE)</f>
        <v>#N/A</v>
      </c>
      <c r="AW684" s="3" t="e">
        <f>VLOOKUP($C684,'Team Fixtures'!$A$2:$V$21,21,FALSE)</f>
        <v>#N/A</v>
      </c>
      <c r="AX684" s="3" t="e">
        <f>VLOOKUP($C684,'Team Fixtures'!$A$2:$V$21,22,FALSE)</f>
        <v>#N/A</v>
      </c>
      <c r="AY684" s="22">
        <f t="shared" si="208"/>
        <v>0</v>
      </c>
      <c r="AZ684" s="5">
        <f t="shared" si="209"/>
        <v>0</v>
      </c>
      <c r="BA684" s="20">
        <f t="shared" si="200"/>
        <v>0</v>
      </c>
      <c r="BB684" s="15">
        <f t="shared" si="201"/>
        <v>0</v>
      </c>
    </row>
    <row r="685" spans="1:54" x14ac:dyDescent="0.25">
      <c r="A685" t="str">
        <f>'Players Full'!CU685</f>
        <v xml:space="preserve"> </v>
      </c>
      <c r="B685">
        <f>VLOOKUP(_xlfn.CONCAT('Players Full'!AK685,'Players Full'!BV685),'Players Summarised'!$A$1:$T$1000,20,0)</f>
        <v>0</v>
      </c>
      <c r="C685" t="e">
        <f>VLOOKUP('Players Full'!CF685,Teams!$A$1:$G$21,6,0)</f>
        <v>#N/A</v>
      </c>
      <c r="D685">
        <f>'Players Full'!BD685/10</f>
        <v>0</v>
      </c>
      <c r="E685" s="10">
        <f>IFERROR(VLOOKUP($A685,'Starting Lineups'!$A$2:$C$510,3,FALSE),0)</f>
        <v>0</v>
      </c>
      <c r="F685" s="5" t="e">
        <f>VLOOKUP(A685,'Score &amp; Assist'!$A$1:$G$2000,6,0)</f>
        <v>#N/A</v>
      </c>
      <c r="G685" s="5" t="e">
        <f t="shared" si="190"/>
        <v>#N/A</v>
      </c>
      <c r="H685" s="5" t="e">
        <f t="shared" si="202"/>
        <v>#N/A</v>
      </c>
      <c r="I685" s="5" t="e">
        <f>VLOOKUP(A685,'Score &amp; Assist'!$A$1:$G$2000,7,0)</f>
        <v>#N/A</v>
      </c>
      <c r="J685" s="5" t="e">
        <f>VLOOKUP(A685,'Yellow Card'!$C$1:$E$987,3,0)</f>
        <v>#N/A</v>
      </c>
      <c r="K685" s="5" t="e">
        <f>VLOOKUP(C685,'Team Clean Sheet'!$C$2:$F$21,4,0)</f>
        <v>#N/A</v>
      </c>
      <c r="L685" s="5" t="e">
        <f>VLOOKUP(C685,'Team Total Goals'!$D$2:$N$21,10,0)</f>
        <v>#N/A</v>
      </c>
      <c r="M685" s="5" t="e">
        <f>VLOOKUP(C685,'Team Total Goals'!$D$2:$N$21,11,0)</f>
        <v>#N/A</v>
      </c>
      <c r="N685" s="5" t="e">
        <f>VLOOKUP(A685,'Goalkeeper Saves'!$D$2:$N$15,10,0)</f>
        <v>#N/A</v>
      </c>
      <c r="O685" s="5" t="e">
        <f>VLOOKUP(A685,'Goalkeeper Saves'!$D$2:$N$15,11,0)</f>
        <v>#N/A</v>
      </c>
      <c r="P685" s="5">
        <f>IF(B685="DEF",IFERROR(VLOOKUP(A685,'Defensive Contribution - DEF'!A683:H1181,8,FALSE),'Defensive Contribution - DEF'!K$2),0)</f>
        <v>0</v>
      </c>
      <c r="Q685" s="5">
        <f>IF(B685="MID",IFERROR(VLOOKUP(A685,'Defensive Contribution - MID'!A$2:I$500,9,FALSE),'Defensive Contribution - MID'!L$2),0)</f>
        <v>0</v>
      </c>
      <c r="R685" s="22">
        <f t="shared" si="203"/>
        <v>0</v>
      </c>
      <c r="S685" s="5">
        <f t="shared" si="204"/>
        <v>0</v>
      </c>
      <c r="T685" s="20">
        <f t="shared" si="192"/>
        <v>0</v>
      </c>
      <c r="U685" s="3" t="e">
        <f>VLOOKUP($C685,'Team Fixtures'!$A$2:$Q$21,2,FALSE)</f>
        <v>#N/A</v>
      </c>
      <c r="V685" s="3" t="e">
        <f>VLOOKUP($C685,'Team Fixtures'!$A$2:$Q$21,4,FALSE)</f>
        <v>#N/A</v>
      </c>
      <c r="W685" s="3" t="e">
        <f>VLOOKUP($C685,'Team Fixtures'!$A$2:$Q$21,5,FALSE)</f>
        <v>#N/A</v>
      </c>
      <c r="X685" s="3" t="e">
        <f>VLOOKUP($C685,'Team Fixtures'!$A$2:$Q$21,6,FALSE)</f>
        <v>#N/A</v>
      </c>
      <c r="Y685" s="25" t="e">
        <f t="shared" si="193"/>
        <v>#N/A</v>
      </c>
      <c r="Z685" s="3" t="e">
        <f>VLOOKUP($C685,'Team Fixtures'!$A$2:$Q$21,2,FALSE)</f>
        <v>#N/A</v>
      </c>
      <c r="AA685" s="3" t="e">
        <f>VLOOKUP($C685,'Team Fixtures'!$A$2:$Q$21,8,FALSE)</f>
        <v>#N/A</v>
      </c>
      <c r="AB685" s="3" t="e">
        <f>VLOOKUP($C685,'Team Fixtures'!$A$2:$Q$21,9,FALSE)</f>
        <v>#N/A</v>
      </c>
      <c r="AC685" s="3" t="e">
        <f>VLOOKUP($C685,'Team Fixtures'!$A$2:$Q$21,10,FALSE)</f>
        <v>#N/A</v>
      </c>
      <c r="AD685" s="22">
        <f t="shared" si="205"/>
        <v>0</v>
      </c>
      <c r="AE685" s="5">
        <f t="shared" si="194"/>
        <v>0</v>
      </c>
      <c r="AF685" s="20">
        <f t="shared" si="195"/>
        <v>0</v>
      </c>
      <c r="AG685" s="3" t="e">
        <f>VLOOKUP($C685,'Team Fixtures'!$A$2:$Q$21,2,FALSE)</f>
        <v>#N/A</v>
      </c>
      <c r="AH685" s="3" t="e">
        <f>VLOOKUP($C685,'Team Fixtures'!$A$2:$Q$21,12,FALSE)</f>
        <v>#N/A</v>
      </c>
      <c r="AI685" s="3" t="e">
        <f>VLOOKUP($C685,'Team Fixtures'!$A$2:$Q$21,13,FALSE)</f>
        <v>#N/A</v>
      </c>
      <c r="AJ685" s="3" t="e">
        <f>VLOOKUP($C685,'Team Fixtures'!$A$2:$Q$21,14,FALSE)</f>
        <v>#N/A</v>
      </c>
      <c r="AK685" s="22">
        <f t="shared" si="206"/>
        <v>0</v>
      </c>
      <c r="AL685" s="5">
        <f t="shared" si="196"/>
        <v>0</v>
      </c>
      <c r="AM685" s="20">
        <f t="shared" si="197"/>
        <v>0</v>
      </c>
      <c r="AN685" s="3" t="e">
        <f>VLOOKUP($C685,'Team Fixtures'!$A$2:$Q$21,2,FALSE)</f>
        <v>#N/A</v>
      </c>
      <c r="AO685" s="3" t="e">
        <f>VLOOKUP($C685,'Team Fixtures'!$A$2:$Q$21,16,FALSE)</f>
        <v>#N/A</v>
      </c>
      <c r="AP685" s="3" t="e">
        <f>VLOOKUP($C685,'Team Fixtures'!$A$2:$Q$21,17,FALSE)</f>
        <v>#N/A</v>
      </c>
      <c r="AQ685" s="3" t="e">
        <f>VLOOKUP($C685,'Team Fixtures'!$A$2:$V$21,18,FALSE)</f>
        <v>#N/A</v>
      </c>
      <c r="AR685" s="22">
        <f t="shared" si="207"/>
        <v>0</v>
      </c>
      <c r="AS685" s="5">
        <f t="shared" si="198"/>
        <v>0</v>
      </c>
      <c r="AT685" s="20">
        <f t="shared" si="199"/>
        <v>0</v>
      </c>
      <c r="AU685" s="3" t="e">
        <f>VLOOKUP($C685,'Team Fixtures'!$A$2:$Q$21,2,FALSE)</f>
        <v>#N/A</v>
      </c>
      <c r="AV685" s="3" t="e">
        <f>VLOOKUP($C685,'Team Fixtures'!$A$2:$V$21,20,FALSE)</f>
        <v>#N/A</v>
      </c>
      <c r="AW685" s="3" t="e">
        <f>VLOOKUP($C685,'Team Fixtures'!$A$2:$V$21,21,FALSE)</f>
        <v>#N/A</v>
      </c>
      <c r="AX685" s="3" t="e">
        <f>VLOOKUP($C685,'Team Fixtures'!$A$2:$V$21,22,FALSE)</f>
        <v>#N/A</v>
      </c>
      <c r="AY685" s="22">
        <f t="shared" si="208"/>
        <v>0</v>
      </c>
      <c r="AZ685" s="5">
        <f t="shared" si="209"/>
        <v>0</v>
      </c>
      <c r="BA685" s="20">
        <f t="shared" si="200"/>
        <v>0</v>
      </c>
      <c r="BB685" s="15">
        <f t="shared" si="201"/>
        <v>0</v>
      </c>
    </row>
    <row r="686" spans="1:54" x14ac:dyDescent="0.25">
      <c r="A686" t="str">
        <f>'Players Full'!CU686</f>
        <v xml:space="preserve"> </v>
      </c>
      <c r="B686">
        <f>VLOOKUP(_xlfn.CONCAT('Players Full'!AK686,'Players Full'!BV686),'Players Summarised'!$A$1:$T$1000,20,0)</f>
        <v>0</v>
      </c>
      <c r="C686" t="e">
        <f>VLOOKUP('Players Full'!CF686,Teams!$A$1:$G$21,6,0)</f>
        <v>#N/A</v>
      </c>
      <c r="D686">
        <f>'Players Full'!BD686/10</f>
        <v>0</v>
      </c>
      <c r="E686" s="10">
        <f>IFERROR(VLOOKUP($A686,'Starting Lineups'!$A$2:$C$510,3,FALSE),0)</f>
        <v>0</v>
      </c>
      <c r="F686" s="5" t="e">
        <f>VLOOKUP(A686,'Score &amp; Assist'!$A$1:$G$2000,6,0)</f>
        <v>#N/A</v>
      </c>
      <c r="G686" s="5" t="e">
        <f t="shared" si="190"/>
        <v>#N/A</v>
      </c>
      <c r="H686" s="5" t="e">
        <f t="shared" si="202"/>
        <v>#N/A</v>
      </c>
      <c r="I686" s="5" t="e">
        <f>VLOOKUP(A686,'Score &amp; Assist'!$A$1:$G$2000,7,0)</f>
        <v>#N/A</v>
      </c>
      <c r="J686" s="5" t="e">
        <f>VLOOKUP(A686,'Yellow Card'!$C$1:$E$987,3,0)</f>
        <v>#N/A</v>
      </c>
      <c r="K686" s="5" t="e">
        <f>VLOOKUP(C686,'Team Clean Sheet'!$C$2:$F$21,4,0)</f>
        <v>#N/A</v>
      </c>
      <c r="L686" s="5" t="e">
        <f>VLOOKUP(C686,'Team Total Goals'!$D$2:$N$21,10,0)</f>
        <v>#N/A</v>
      </c>
      <c r="M686" s="5" t="e">
        <f>VLOOKUP(C686,'Team Total Goals'!$D$2:$N$21,11,0)</f>
        <v>#N/A</v>
      </c>
      <c r="N686" s="5" t="e">
        <f>VLOOKUP(A686,'Goalkeeper Saves'!$D$2:$N$15,10,0)</f>
        <v>#N/A</v>
      </c>
      <c r="O686" s="5" t="e">
        <f>VLOOKUP(A686,'Goalkeeper Saves'!$D$2:$N$15,11,0)</f>
        <v>#N/A</v>
      </c>
      <c r="P686" s="5">
        <f>IF(B686="DEF",IFERROR(VLOOKUP(A686,'Defensive Contribution - DEF'!A684:H1182,8,FALSE),'Defensive Contribution - DEF'!K$2),0)</f>
        <v>0</v>
      </c>
      <c r="Q686" s="5">
        <f>IF(B686="MID",IFERROR(VLOOKUP(A686,'Defensive Contribution - MID'!A$2:I$500,9,FALSE),'Defensive Contribution - MID'!L$2),0)</f>
        <v>0</v>
      </c>
      <c r="R686" s="22">
        <f t="shared" si="203"/>
        <v>0</v>
      </c>
      <c r="S686" s="5">
        <f t="shared" si="204"/>
        <v>0</v>
      </c>
      <c r="T686" s="20">
        <f t="shared" si="192"/>
        <v>0</v>
      </c>
      <c r="U686" s="3" t="e">
        <f>VLOOKUP($C686,'Team Fixtures'!$A$2:$Q$21,2,FALSE)</f>
        <v>#N/A</v>
      </c>
      <c r="V686" s="3" t="e">
        <f>VLOOKUP($C686,'Team Fixtures'!$A$2:$Q$21,4,FALSE)</f>
        <v>#N/A</v>
      </c>
      <c r="W686" s="3" t="e">
        <f>VLOOKUP($C686,'Team Fixtures'!$A$2:$Q$21,5,FALSE)</f>
        <v>#N/A</v>
      </c>
      <c r="X686" s="3" t="e">
        <f>VLOOKUP($C686,'Team Fixtures'!$A$2:$Q$21,6,FALSE)</f>
        <v>#N/A</v>
      </c>
      <c r="Y686" s="25" t="e">
        <f t="shared" si="193"/>
        <v>#N/A</v>
      </c>
      <c r="Z686" s="3" t="e">
        <f>VLOOKUP($C686,'Team Fixtures'!$A$2:$Q$21,2,FALSE)</f>
        <v>#N/A</v>
      </c>
      <c r="AA686" s="3" t="e">
        <f>VLOOKUP($C686,'Team Fixtures'!$A$2:$Q$21,8,FALSE)</f>
        <v>#N/A</v>
      </c>
      <c r="AB686" s="3" t="e">
        <f>VLOOKUP($C686,'Team Fixtures'!$A$2:$Q$21,9,FALSE)</f>
        <v>#N/A</v>
      </c>
      <c r="AC686" s="3" t="e">
        <f>VLOOKUP($C686,'Team Fixtures'!$A$2:$Q$21,10,FALSE)</f>
        <v>#N/A</v>
      </c>
      <c r="AD686" s="22">
        <f t="shared" si="205"/>
        <v>0</v>
      </c>
      <c r="AE686" s="5">
        <f t="shared" si="194"/>
        <v>0</v>
      </c>
      <c r="AF686" s="20">
        <f t="shared" si="195"/>
        <v>0</v>
      </c>
      <c r="AG686" s="3" t="e">
        <f>VLOOKUP($C686,'Team Fixtures'!$A$2:$Q$21,2,FALSE)</f>
        <v>#N/A</v>
      </c>
      <c r="AH686" s="3" t="e">
        <f>VLOOKUP($C686,'Team Fixtures'!$A$2:$Q$21,12,FALSE)</f>
        <v>#N/A</v>
      </c>
      <c r="AI686" s="3" t="e">
        <f>VLOOKUP($C686,'Team Fixtures'!$A$2:$Q$21,13,FALSE)</f>
        <v>#N/A</v>
      </c>
      <c r="AJ686" s="3" t="e">
        <f>VLOOKUP($C686,'Team Fixtures'!$A$2:$Q$21,14,FALSE)</f>
        <v>#N/A</v>
      </c>
      <c r="AK686" s="22">
        <f t="shared" si="206"/>
        <v>0</v>
      </c>
      <c r="AL686" s="5">
        <f t="shared" si="196"/>
        <v>0</v>
      </c>
      <c r="AM686" s="20">
        <f t="shared" si="197"/>
        <v>0</v>
      </c>
      <c r="AN686" s="3" t="e">
        <f>VLOOKUP($C686,'Team Fixtures'!$A$2:$Q$21,2,FALSE)</f>
        <v>#N/A</v>
      </c>
      <c r="AO686" s="3" t="e">
        <f>VLOOKUP($C686,'Team Fixtures'!$A$2:$Q$21,16,FALSE)</f>
        <v>#N/A</v>
      </c>
      <c r="AP686" s="3" t="e">
        <f>VLOOKUP($C686,'Team Fixtures'!$A$2:$Q$21,17,FALSE)</f>
        <v>#N/A</v>
      </c>
      <c r="AQ686" s="3" t="e">
        <f>VLOOKUP($C686,'Team Fixtures'!$A$2:$V$21,18,FALSE)</f>
        <v>#N/A</v>
      </c>
      <c r="AR686" s="22">
        <f t="shared" si="207"/>
        <v>0</v>
      </c>
      <c r="AS686" s="5">
        <f t="shared" si="198"/>
        <v>0</v>
      </c>
      <c r="AT686" s="20">
        <f t="shared" si="199"/>
        <v>0</v>
      </c>
      <c r="AU686" s="3" t="e">
        <f>VLOOKUP($C686,'Team Fixtures'!$A$2:$Q$21,2,FALSE)</f>
        <v>#N/A</v>
      </c>
      <c r="AV686" s="3" t="e">
        <f>VLOOKUP($C686,'Team Fixtures'!$A$2:$V$21,20,FALSE)</f>
        <v>#N/A</v>
      </c>
      <c r="AW686" s="3" t="e">
        <f>VLOOKUP($C686,'Team Fixtures'!$A$2:$V$21,21,FALSE)</f>
        <v>#N/A</v>
      </c>
      <c r="AX686" s="3" t="e">
        <f>VLOOKUP($C686,'Team Fixtures'!$A$2:$V$21,22,FALSE)</f>
        <v>#N/A</v>
      </c>
      <c r="AY686" s="22">
        <f t="shared" si="208"/>
        <v>0</v>
      </c>
      <c r="AZ686" s="5">
        <f t="shared" si="209"/>
        <v>0</v>
      </c>
      <c r="BA686" s="20">
        <f t="shared" si="200"/>
        <v>0</v>
      </c>
      <c r="BB686" s="15">
        <f t="shared" si="201"/>
        <v>0</v>
      </c>
    </row>
    <row r="687" spans="1:54" x14ac:dyDescent="0.25">
      <c r="A687" t="str">
        <f>'Players Full'!CU687</f>
        <v xml:space="preserve"> </v>
      </c>
      <c r="B687">
        <f>VLOOKUP(_xlfn.CONCAT('Players Full'!AK687,'Players Full'!BV687),'Players Summarised'!$A$1:$T$1000,20,0)</f>
        <v>0</v>
      </c>
      <c r="C687" t="e">
        <f>VLOOKUP('Players Full'!CF687,Teams!$A$1:$G$21,6,0)</f>
        <v>#N/A</v>
      </c>
      <c r="D687">
        <f>'Players Full'!BD687/10</f>
        <v>0</v>
      </c>
      <c r="E687" s="10">
        <f>IFERROR(VLOOKUP($A687,'Starting Lineups'!$A$2:$C$510,3,FALSE),0)</f>
        <v>0</v>
      </c>
      <c r="F687" s="5" t="e">
        <f>VLOOKUP(A687,'Score &amp; Assist'!$A$1:$G$2000,6,0)</f>
        <v>#N/A</v>
      </c>
      <c r="G687" s="5" t="e">
        <f t="shared" si="190"/>
        <v>#N/A</v>
      </c>
      <c r="H687" s="5" t="e">
        <f t="shared" si="202"/>
        <v>#N/A</v>
      </c>
      <c r="I687" s="5" t="e">
        <f>VLOOKUP(A687,'Score &amp; Assist'!$A$1:$G$2000,7,0)</f>
        <v>#N/A</v>
      </c>
      <c r="J687" s="5" t="e">
        <f>VLOOKUP(A687,'Yellow Card'!$C$1:$E$987,3,0)</f>
        <v>#N/A</v>
      </c>
      <c r="K687" s="5" t="e">
        <f>VLOOKUP(C687,'Team Clean Sheet'!$C$2:$F$21,4,0)</f>
        <v>#N/A</v>
      </c>
      <c r="L687" s="5" t="e">
        <f>VLOOKUP(C687,'Team Total Goals'!$D$2:$N$21,10,0)</f>
        <v>#N/A</v>
      </c>
      <c r="M687" s="5" t="e">
        <f>VLOOKUP(C687,'Team Total Goals'!$D$2:$N$21,11,0)</f>
        <v>#N/A</v>
      </c>
      <c r="N687" s="5" t="e">
        <f>VLOOKUP(A687,'Goalkeeper Saves'!$D$2:$N$15,10,0)</f>
        <v>#N/A</v>
      </c>
      <c r="O687" s="5" t="e">
        <f>VLOOKUP(A687,'Goalkeeper Saves'!$D$2:$N$15,11,0)</f>
        <v>#N/A</v>
      </c>
      <c r="P687" s="5">
        <f>IF(B687="DEF",IFERROR(VLOOKUP(A687,'Defensive Contribution - DEF'!A685:H1183,8,FALSE),'Defensive Contribution - DEF'!K$2),0)</f>
        <v>0</v>
      </c>
      <c r="Q687" s="5">
        <f>IF(B687="MID",IFERROR(VLOOKUP(A687,'Defensive Contribution - MID'!A$2:I$500,9,FALSE),'Defensive Contribution - MID'!L$2),0)</f>
        <v>0</v>
      </c>
      <c r="R687" s="22">
        <f t="shared" si="203"/>
        <v>0</v>
      </c>
      <c r="S687" s="5">
        <f t="shared" si="204"/>
        <v>0</v>
      </c>
      <c r="T687" s="20">
        <f t="shared" si="192"/>
        <v>0</v>
      </c>
      <c r="U687" s="3" t="e">
        <f>VLOOKUP($C687,'Team Fixtures'!$A$2:$Q$21,2,FALSE)</f>
        <v>#N/A</v>
      </c>
      <c r="V687" s="3" t="e">
        <f>VLOOKUP($C687,'Team Fixtures'!$A$2:$Q$21,4,FALSE)</f>
        <v>#N/A</v>
      </c>
      <c r="W687" s="3" t="e">
        <f>VLOOKUP($C687,'Team Fixtures'!$A$2:$Q$21,5,FALSE)</f>
        <v>#N/A</v>
      </c>
      <c r="X687" s="3" t="e">
        <f>VLOOKUP($C687,'Team Fixtures'!$A$2:$Q$21,6,FALSE)</f>
        <v>#N/A</v>
      </c>
      <c r="Y687" s="25" t="e">
        <f t="shared" si="193"/>
        <v>#N/A</v>
      </c>
      <c r="Z687" s="3" t="e">
        <f>VLOOKUP($C687,'Team Fixtures'!$A$2:$Q$21,2,FALSE)</f>
        <v>#N/A</v>
      </c>
      <c r="AA687" s="3" t="e">
        <f>VLOOKUP($C687,'Team Fixtures'!$A$2:$Q$21,8,FALSE)</f>
        <v>#N/A</v>
      </c>
      <c r="AB687" s="3" t="e">
        <f>VLOOKUP($C687,'Team Fixtures'!$A$2:$Q$21,9,FALSE)</f>
        <v>#N/A</v>
      </c>
      <c r="AC687" s="3" t="e">
        <f>VLOOKUP($C687,'Team Fixtures'!$A$2:$Q$21,10,FALSE)</f>
        <v>#N/A</v>
      </c>
      <c r="AD687" s="22">
        <f t="shared" si="205"/>
        <v>0</v>
      </c>
      <c r="AE687" s="5">
        <f t="shared" si="194"/>
        <v>0</v>
      </c>
      <c r="AF687" s="20">
        <f t="shared" si="195"/>
        <v>0</v>
      </c>
      <c r="AG687" s="3" t="e">
        <f>VLOOKUP($C687,'Team Fixtures'!$A$2:$Q$21,2,FALSE)</f>
        <v>#N/A</v>
      </c>
      <c r="AH687" s="3" t="e">
        <f>VLOOKUP($C687,'Team Fixtures'!$A$2:$Q$21,12,FALSE)</f>
        <v>#N/A</v>
      </c>
      <c r="AI687" s="3" t="e">
        <f>VLOOKUP($C687,'Team Fixtures'!$A$2:$Q$21,13,FALSE)</f>
        <v>#N/A</v>
      </c>
      <c r="AJ687" s="3" t="e">
        <f>VLOOKUP($C687,'Team Fixtures'!$A$2:$Q$21,14,FALSE)</f>
        <v>#N/A</v>
      </c>
      <c r="AK687" s="22">
        <f t="shared" si="206"/>
        <v>0</v>
      </c>
      <c r="AL687" s="5">
        <f t="shared" si="196"/>
        <v>0</v>
      </c>
      <c r="AM687" s="20">
        <f t="shared" si="197"/>
        <v>0</v>
      </c>
      <c r="AN687" s="3" t="e">
        <f>VLOOKUP($C687,'Team Fixtures'!$A$2:$Q$21,2,FALSE)</f>
        <v>#N/A</v>
      </c>
      <c r="AO687" s="3" t="e">
        <f>VLOOKUP($C687,'Team Fixtures'!$A$2:$Q$21,16,FALSE)</f>
        <v>#N/A</v>
      </c>
      <c r="AP687" s="3" t="e">
        <f>VLOOKUP($C687,'Team Fixtures'!$A$2:$Q$21,17,FALSE)</f>
        <v>#N/A</v>
      </c>
      <c r="AQ687" s="3" t="e">
        <f>VLOOKUP($C687,'Team Fixtures'!$A$2:$V$21,18,FALSE)</f>
        <v>#N/A</v>
      </c>
      <c r="AR687" s="22">
        <f t="shared" si="207"/>
        <v>0</v>
      </c>
      <c r="AS687" s="5">
        <f t="shared" si="198"/>
        <v>0</v>
      </c>
      <c r="AT687" s="20">
        <f t="shared" si="199"/>
        <v>0</v>
      </c>
      <c r="AU687" s="3" t="e">
        <f>VLOOKUP($C687,'Team Fixtures'!$A$2:$Q$21,2,FALSE)</f>
        <v>#N/A</v>
      </c>
      <c r="AV687" s="3" t="e">
        <f>VLOOKUP($C687,'Team Fixtures'!$A$2:$V$21,20,FALSE)</f>
        <v>#N/A</v>
      </c>
      <c r="AW687" s="3" t="e">
        <f>VLOOKUP($C687,'Team Fixtures'!$A$2:$V$21,21,FALSE)</f>
        <v>#N/A</v>
      </c>
      <c r="AX687" s="3" t="e">
        <f>VLOOKUP($C687,'Team Fixtures'!$A$2:$V$21,22,FALSE)</f>
        <v>#N/A</v>
      </c>
      <c r="AY687" s="22">
        <f t="shared" si="208"/>
        <v>0</v>
      </c>
      <c r="AZ687" s="5">
        <f t="shared" si="209"/>
        <v>0</v>
      </c>
      <c r="BA687" s="20">
        <f t="shared" si="200"/>
        <v>0</v>
      </c>
      <c r="BB687" s="15">
        <f t="shared" si="201"/>
        <v>0</v>
      </c>
    </row>
    <row r="688" spans="1:54" x14ac:dyDescent="0.25">
      <c r="A688" t="str">
        <f>'Players Full'!CU688</f>
        <v xml:space="preserve"> </v>
      </c>
      <c r="B688">
        <f>VLOOKUP(_xlfn.CONCAT('Players Full'!AK688,'Players Full'!BV688),'Players Summarised'!$A$1:$T$1000,20,0)</f>
        <v>0</v>
      </c>
      <c r="C688" t="e">
        <f>VLOOKUP('Players Full'!CF688,Teams!$A$1:$G$21,6,0)</f>
        <v>#N/A</v>
      </c>
      <c r="D688">
        <f>'Players Full'!BD688/10</f>
        <v>0</v>
      </c>
      <c r="E688" s="10">
        <f>IFERROR(VLOOKUP($A688,'Starting Lineups'!$A$2:$C$510,3,FALSE),0)</f>
        <v>0</v>
      </c>
      <c r="F688" s="5" t="e">
        <f>VLOOKUP(A688,'Score &amp; Assist'!$A$1:$G$2000,6,0)</f>
        <v>#N/A</v>
      </c>
      <c r="G688" s="5" t="e">
        <f t="shared" si="190"/>
        <v>#N/A</v>
      </c>
      <c r="H688" s="5" t="e">
        <f t="shared" si="202"/>
        <v>#N/A</v>
      </c>
      <c r="I688" s="5" t="e">
        <f>VLOOKUP(A688,'Score &amp; Assist'!$A$1:$G$2000,7,0)</f>
        <v>#N/A</v>
      </c>
      <c r="J688" s="5" t="e">
        <f>VLOOKUP(A688,'Yellow Card'!$C$1:$E$987,3,0)</f>
        <v>#N/A</v>
      </c>
      <c r="K688" s="5" t="e">
        <f>VLOOKUP(C688,'Team Clean Sheet'!$C$2:$F$21,4,0)</f>
        <v>#N/A</v>
      </c>
      <c r="L688" s="5" t="e">
        <f>VLOOKUP(C688,'Team Total Goals'!$D$2:$N$21,10,0)</f>
        <v>#N/A</v>
      </c>
      <c r="M688" s="5" t="e">
        <f>VLOOKUP(C688,'Team Total Goals'!$D$2:$N$21,11,0)</f>
        <v>#N/A</v>
      </c>
      <c r="N688" s="5" t="e">
        <f>VLOOKUP(A688,'Goalkeeper Saves'!$D$2:$N$15,10,0)</f>
        <v>#N/A</v>
      </c>
      <c r="O688" s="5" t="e">
        <f>VLOOKUP(A688,'Goalkeeper Saves'!$D$2:$N$15,11,0)</f>
        <v>#N/A</v>
      </c>
      <c r="P688" s="5">
        <f>IF(B688="DEF",IFERROR(VLOOKUP(A688,'Defensive Contribution - DEF'!A686:H1184,8,FALSE),'Defensive Contribution - DEF'!K$2),0)</f>
        <v>0</v>
      </c>
      <c r="Q688" s="5">
        <f>IF(B688="MID",IFERROR(VLOOKUP(A688,'Defensive Contribution - MID'!A$2:I$500,9,FALSE),'Defensive Contribution - MID'!L$2),0)</f>
        <v>0</v>
      </c>
      <c r="R688" s="22">
        <f t="shared" si="203"/>
        <v>0</v>
      </c>
      <c r="S688" s="5">
        <f t="shared" si="204"/>
        <v>0</v>
      </c>
      <c r="T688" s="20">
        <f t="shared" si="192"/>
        <v>0</v>
      </c>
      <c r="U688" s="3" t="e">
        <f>VLOOKUP($C688,'Team Fixtures'!$A$2:$Q$21,2,FALSE)</f>
        <v>#N/A</v>
      </c>
      <c r="V688" s="3" t="e">
        <f>VLOOKUP($C688,'Team Fixtures'!$A$2:$Q$21,4,FALSE)</f>
        <v>#N/A</v>
      </c>
      <c r="W688" s="3" t="e">
        <f>VLOOKUP($C688,'Team Fixtures'!$A$2:$Q$21,5,FALSE)</f>
        <v>#N/A</v>
      </c>
      <c r="X688" s="3" t="e">
        <f>VLOOKUP($C688,'Team Fixtures'!$A$2:$Q$21,6,FALSE)</f>
        <v>#N/A</v>
      </c>
      <c r="Y688" s="25" t="e">
        <f t="shared" si="193"/>
        <v>#N/A</v>
      </c>
      <c r="Z688" s="3" t="e">
        <f>VLOOKUP($C688,'Team Fixtures'!$A$2:$Q$21,2,FALSE)</f>
        <v>#N/A</v>
      </c>
      <c r="AA688" s="3" t="e">
        <f>VLOOKUP($C688,'Team Fixtures'!$A$2:$Q$21,8,FALSE)</f>
        <v>#N/A</v>
      </c>
      <c r="AB688" s="3" t="e">
        <f>VLOOKUP($C688,'Team Fixtures'!$A$2:$Q$21,9,FALSE)</f>
        <v>#N/A</v>
      </c>
      <c r="AC688" s="3" t="e">
        <f>VLOOKUP($C688,'Team Fixtures'!$A$2:$Q$21,10,FALSE)</f>
        <v>#N/A</v>
      </c>
      <c r="AD688" s="22">
        <f t="shared" si="205"/>
        <v>0</v>
      </c>
      <c r="AE688" s="5">
        <f t="shared" si="194"/>
        <v>0</v>
      </c>
      <c r="AF688" s="20">
        <f t="shared" si="195"/>
        <v>0</v>
      </c>
      <c r="AG688" s="3" t="e">
        <f>VLOOKUP($C688,'Team Fixtures'!$A$2:$Q$21,2,FALSE)</f>
        <v>#N/A</v>
      </c>
      <c r="AH688" s="3" t="e">
        <f>VLOOKUP($C688,'Team Fixtures'!$A$2:$Q$21,12,FALSE)</f>
        <v>#N/A</v>
      </c>
      <c r="AI688" s="3" t="e">
        <f>VLOOKUP($C688,'Team Fixtures'!$A$2:$Q$21,13,FALSE)</f>
        <v>#N/A</v>
      </c>
      <c r="AJ688" s="3" t="e">
        <f>VLOOKUP($C688,'Team Fixtures'!$A$2:$Q$21,14,FALSE)</f>
        <v>#N/A</v>
      </c>
      <c r="AK688" s="22">
        <f t="shared" si="206"/>
        <v>0</v>
      </c>
      <c r="AL688" s="5">
        <f t="shared" si="196"/>
        <v>0</v>
      </c>
      <c r="AM688" s="20">
        <f t="shared" si="197"/>
        <v>0</v>
      </c>
      <c r="AN688" s="3" t="e">
        <f>VLOOKUP($C688,'Team Fixtures'!$A$2:$Q$21,2,FALSE)</f>
        <v>#N/A</v>
      </c>
      <c r="AO688" s="3" t="e">
        <f>VLOOKUP($C688,'Team Fixtures'!$A$2:$Q$21,16,FALSE)</f>
        <v>#N/A</v>
      </c>
      <c r="AP688" s="3" t="e">
        <f>VLOOKUP($C688,'Team Fixtures'!$A$2:$Q$21,17,FALSE)</f>
        <v>#N/A</v>
      </c>
      <c r="AQ688" s="3" t="e">
        <f>VLOOKUP($C688,'Team Fixtures'!$A$2:$V$21,18,FALSE)</f>
        <v>#N/A</v>
      </c>
      <c r="AR688" s="22">
        <f t="shared" si="207"/>
        <v>0</v>
      </c>
      <c r="AS688" s="5">
        <f t="shared" si="198"/>
        <v>0</v>
      </c>
      <c r="AT688" s="20">
        <f t="shared" si="199"/>
        <v>0</v>
      </c>
      <c r="AU688" s="3" t="e">
        <f>VLOOKUP($C688,'Team Fixtures'!$A$2:$Q$21,2,FALSE)</f>
        <v>#N/A</v>
      </c>
      <c r="AV688" s="3" t="e">
        <f>VLOOKUP($C688,'Team Fixtures'!$A$2:$V$21,20,FALSE)</f>
        <v>#N/A</v>
      </c>
      <c r="AW688" s="3" t="e">
        <f>VLOOKUP($C688,'Team Fixtures'!$A$2:$V$21,21,FALSE)</f>
        <v>#N/A</v>
      </c>
      <c r="AX688" s="3" t="e">
        <f>VLOOKUP($C688,'Team Fixtures'!$A$2:$V$21,22,FALSE)</f>
        <v>#N/A</v>
      </c>
      <c r="AY688" s="22">
        <f t="shared" si="208"/>
        <v>0</v>
      </c>
      <c r="AZ688" s="5">
        <f t="shared" si="209"/>
        <v>0</v>
      </c>
      <c r="BA688" s="20">
        <f t="shared" si="200"/>
        <v>0</v>
      </c>
      <c r="BB688" s="15">
        <f t="shared" si="201"/>
        <v>0</v>
      </c>
    </row>
    <row r="689" spans="1:54" x14ac:dyDescent="0.25">
      <c r="A689" t="str">
        <f>'Players Full'!CU689</f>
        <v xml:space="preserve"> </v>
      </c>
      <c r="B689">
        <f>VLOOKUP(_xlfn.CONCAT('Players Full'!AK689,'Players Full'!BV689),'Players Summarised'!$A$1:$T$1000,20,0)</f>
        <v>0</v>
      </c>
      <c r="C689" t="e">
        <f>VLOOKUP('Players Full'!CF689,Teams!$A$1:$G$21,6,0)</f>
        <v>#N/A</v>
      </c>
      <c r="D689">
        <f>'Players Full'!BD689/10</f>
        <v>0</v>
      </c>
      <c r="E689" s="10">
        <f>IFERROR(VLOOKUP($A689,'Starting Lineups'!$A$2:$C$510,3,FALSE),0)</f>
        <v>0</v>
      </c>
      <c r="F689" s="5" t="e">
        <f>VLOOKUP(A689,'Score &amp; Assist'!$A$1:$G$2000,6,0)</f>
        <v>#N/A</v>
      </c>
      <c r="G689" s="5" t="e">
        <f t="shared" si="190"/>
        <v>#N/A</v>
      </c>
      <c r="H689" s="5" t="e">
        <f t="shared" si="202"/>
        <v>#N/A</v>
      </c>
      <c r="I689" s="5" t="e">
        <f>VLOOKUP(A689,'Score &amp; Assist'!$A$1:$G$2000,7,0)</f>
        <v>#N/A</v>
      </c>
      <c r="J689" s="5" t="e">
        <f>VLOOKUP(A689,'Yellow Card'!$C$1:$E$987,3,0)</f>
        <v>#N/A</v>
      </c>
      <c r="K689" s="5" t="e">
        <f>VLOOKUP(C689,'Team Clean Sheet'!$C$2:$F$21,4,0)</f>
        <v>#N/A</v>
      </c>
      <c r="L689" s="5" t="e">
        <f>VLOOKUP(C689,'Team Total Goals'!$D$2:$N$21,10,0)</f>
        <v>#N/A</v>
      </c>
      <c r="M689" s="5" t="e">
        <f>VLOOKUP(C689,'Team Total Goals'!$D$2:$N$21,11,0)</f>
        <v>#N/A</v>
      </c>
      <c r="N689" s="5" t="e">
        <f>VLOOKUP(A689,'Goalkeeper Saves'!$D$2:$N$15,10,0)</f>
        <v>#N/A</v>
      </c>
      <c r="O689" s="5" t="e">
        <f>VLOOKUP(A689,'Goalkeeper Saves'!$D$2:$N$15,11,0)</f>
        <v>#N/A</v>
      </c>
      <c r="P689" s="5">
        <f>IF(B689="DEF",IFERROR(VLOOKUP(A689,'Defensive Contribution - DEF'!A687:H1185,8,FALSE),'Defensive Contribution - DEF'!K$2),0)</f>
        <v>0</v>
      </c>
      <c r="Q689" s="5">
        <f>IF(B689="MID",IFERROR(VLOOKUP(A689,'Defensive Contribution - MID'!A$2:I$500,9,FALSE),'Defensive Contribution - MID'!L$2),0)</f>
        <v>0</v>
      </c>
      <c r="R689" s="22">
        <f t="shared" si="203"/>
        <v>0</v>
      </c>
      <c r="S689" s="5">
        <f t="shared" si="204"/>
        <v>0</v>
      </c>
      <c r="T689" s="20">
        <f t="shared" si="192"/>
        <v>0</v>
      </c>
      <c r="U689" s="3" t="e">
        <f>VLOOKUP($C689,'Team Fixtures'!$A$2:$Q$21,2,FALSE)</f>
        <v>#N/A</v>
      </c>
      <c r="V689" s="3" t="e">
        <f>VLOOKUP($C689,'Team Fixtures'!$A$2:$Q$21,4,FALSE)</f>
        <v>#N/A</v>
      </c>
      <c r="W689" s="3" t="e">
        <f>VLOOKUP($C689,'Team Fixtures'!$A$2:$Q$21,5,FALSE)</f>
        <v>#N/A</v>
      </c>
      <c r="X689" s="3" t="e">
        <f>VLOOKUP($C689,'Team Fixtures'!$A$2:$Q$21,6,FALSE)</f>
        <v>#N/A</v>
      </c>
      <c r="Y689" s="25" t="e">
        <f t="shared" si="193"/>
        <v>#N/A</v>
      </c>
      <c r="Z689" s="3" t="e">
        <f>VLOOKUP($C689,'Team Fixtures'!$A$2:$Q$21,2,FALSE)</f>
        <v>#N/A</v>
      </c>
      <c r="AA689" s="3" t="e">
        <f>VLOOKUP($C689,'Team Fixtures'!$A$2:$Q$21,8,FALSE)</f>
        <v>#N/A</v>
      </c>
      <c r="AB689" s="3" t="e">
        <f>VLOOKUP($C689,'Team Fixtures'!$A$2:$Q$21,9,FALSE)</f>
        <v>#N/A</v>
      </c>
      <c r="AC689" s="3" t="e">
        <f>VLOOKUP($C689,'Team Fixtures'!$A$2:$Q$21,10,FALSE)</f>
        <v>#N/A</v>
      </c>
      <c r="AD689" s="22">
        <f t="shared" si="205"/>
        <v>0</v>
      </c>
      <c r="AE689" s="5">
        <f t="shared" si="194"/>
        <v>0</v>
      </c>
      <c r="AF689" s="20">
        <f t="shared" si="195"/>
        <v>0</v>
      </c>
      <c r="AG689" s="3" t="e">
        <f>VLOOKUP($C689,'Team Fixtures'!$A$2:$Q$21,2,FALSE)</f>
        <v>#N/A</v>
      </c>
      <c r="AH689" s="3" t="e">
        <f>VLOOKUP($C689,'Team Fixtures'!$A$2:$Q$21,12,FALSE)</f>
        <v>#N/A</v>
      </c>
      <c r="AI689" s="3" t="e">
        <f>VLOOKUP($C689,'Team Fixtures'!$A$2:$Q$21,13,FALSE)</f>
        <v>#N/A</v>
      </c>
      <c r="AJ689" s="3" t="e">
        <f>VLOOKUP($C689,'Team Fixtures'!$A$2:$Q$21,14,FALSE)</f>
        <v>#N/A</v>
      </c>
      <c r="AK689" s="22">
        <f t="shared" si="206"/>
        <v>0</v>
      </c>
      <c r="AL689" s="5">
        <f t="shared" si="196"/>
        <v>0</v>
      </c>
      <c r="AM689" s="20">
        <f t="shared" si="197"/>
        <v>0</v>
      </c>
      <c r="AN689" s="3" t="e">
        <f>VLOOKUP($C689,'Team Fixtures'!$A$2:$Q$21,2,FALSE)</f>
        <v>#N/A</v>
      </c>
      <c r="AO689" s="3" t="e">
        <f>VLOOKUP($C689,'Team Fixtures'!$A$2:$Q$21,16,FALSE)</f>
        <v>#N/A</v>
      </c>
      <c r="AP689" s="3" t="e">
        <f>VLOOKUP($C689,'Team Fixtures'!$A$2:$Q$21,17,FALSE)</f>
        <v>#N/A</v>
      </c>
      <c r="AQ689" s="3" t="e">
        <f>VLOOKUP($C689,'Team Fixtures'!$A$2:$V$21,18,FALSE)</f>
        <v>#N/A</v>
      </c>
      <c r="AR689" s="22">
        <f t="shared" si="207"/>
        <v>0</v>
      </c>
      <c r="AS689" s="5">
        <f t="shared" si="198"/>
        <v>0</v>
      </c>
      <c r="AT689" s="20">
        <f t="shared" si="199"/>
        <v>0</v>
      </c>
      <c r="AU689" s="3" t="e">
        <f>VLOOKUP($C689,'Team Fixtures'!$A$2:$Q$21,2,FALSE)</f>
        <v>#N/A</v>
      </c>
      <c r="AV689" s="3" t="e">
        <f>VLOOKUP($C689,'Team Fixtures'!$A$2:$V$21,20,FALSE)</f>
        <v>#N/A</v>
      </c>
      <c r="AW689" s="3" t="e">
        <f>VLOOKUP($C689,'Team Fixtures'!$A$2:$V$21,21,FALSE)</f>
        <v>#N/A</v>
      </c>
      <c r="AX689" s="3" t="e">
        <f>VLOOKUP($C689,'Team Fixtures'!$A$2:$V$21,22,FALSE)</f>
        <v>#N/A</v>
      </c>
      <c r="AY689" s="22">
        <f t="shared" si="208"/>
        <v>0</v>
      </c>
      <c r="AZ689" s="5">
        <f t="shared" si="209"/>
        <v>0</v>
      </c>
      <c r="BA689" s="20">
        <f t="shared" si="200"/>
        <v>0</v>
      </c>
      <c r="BB689" s="15">
        <f t="shared" si="201"/>
        <v>0</v>
      </c>
    </row>
    <row r="690" spans="1:54" x14ac:dyDescent="0.25">
      <c r="A690" t="str">
        <f>'Players Full'!CU690</f>
        <v xml:space="preserve"> </v>
      </c>
      <c r="B690">
        <f>VLOOKUP(_xlfn.CONCAT('Players Full'!AK690,'Players Full'!BV690),'Players Summarised'!$A$1:$T$1000,20,0)</f>
        <v>0</v>
      </c>
      <c r="C690" t="e">
        <f>VLOOKUP('Players Full'!CF690,Teams!$A$1:$G$21,6,0)</f>
        <v>#N/A</v>
      </c>
      <c r="D690">
        <f>'Players Full'!BD690/10</f>
        <v>0</v>
      </c>
      <c r="E690" s="10">
        <f>IFERROR(VLOOKUP($A690,'Starting Lineups'!$A$2:$C$510,3,FALSE),0)</f>
        <v>0</v>
      </c>
      <c r="F690" s="5" t="e">
        <f>VLOOKUP(A690,'Score &amp; Assist'!$A$1:$G$2000,6,0)</f>
        <v>#N/A</v>
      </c>
      <c r="G690" s="5" t="e">
        <f t="shared" si="190"/>
        <v>#N/A</v>
      </c>
      <c r="H690" s="5" t="e">
        <f t="shared" si="202"/>
        <v>#N/A</v>
      </c>
      <c r="I690" s="5" t="e">
        <f>VLOOKUP(A690,'Score &amp; Assist'!$A$1:$G$2000,7,0)</f>
        <v>#N/A</v>
      </c>
      <c r="J690" s="5" t="e">
        <f>VLOOKUP(A690,'Yellow Card'!$C$1:$E$987,3,0)</f>
        <v>#N/A</v>
      </c>
      <c r="K690" s="5" t="e">
        <f>VLOOKUP(C690,'Team Clean Sheet'!$C$2:$F$21,4,0)</f>
        <v>#N/A</v>
      </c>
      <c r="L690" s="5" t="e">
        <f>VLOOKUP(C690,'Team Total Goals'!$D$2:$N$21,10,0)</f>
        <v>#N/A</v>
      </c>
      <c r="M690" s="5" t="e">
        <f>VLOOKUP(C690,'Team Total Goals'!$D$2:$N$21,11,0)</f>
        <v>#N/A</v>
      </c>
      <c r="N690" s="5" t="e">
        <f>VLOOKUP(A690,'Goalkeeper Saves'!$D$2:$N$15,10,0)</f>
        <v>#N/A</v>
      </c>
      <c r="O690" s="5" t="e">
        <f>VLOOKUP(A690,'Goalkeeper Saves'!$D$2:$N$15,11,0)</f>
        <v>#N/A</v>
      </c>
      <c r="P690" s="5">
        <f>IF(B690="DEF",IFERROR(VLOOKUP(A690,'Defensive Contribution - DEF'!A688:H1186,8,FALSE),'Defensive Contribution - DEF'!K$2),0)</f>
        <v>0</v>
      </c>
      <c r="Q690" s="5">
        <f>IF(B690="MID",IFERROR(VLOOKUP(A690,'Defensive Contribution - MID'!A$2:I$500,9,FALSE),'Defensive Contribution - MID'!L$2),0)</f>
        <v>0</v>
      </c>
      <c r="R690" s="22">
        <f t="shared" si="203"/>
        <v>0</v>
      </c>
      <c r="S690" s="5">
        <f t="shared" si="204"/>
        <v>0</v>
      </c>
      <c r="T690" s="20">
        <f t="shared" si="192"/>
        <v>0</v>
      </c>
      <c r="U690" s="3" t="e">
        <f>VLOOKUP($C690,'Team Fixtures'!$A$2:$Q$21,2,FALSE)</f>
        <v>#N/A</v>
      </c>
      <c r="V690" s="3" t="e">
        <f>VLOOKUP($C690,'Team Fixtures'!$A$2:$Q$21,4,FALSE)</f>
        <v>#N/A</v>
      </c>
      <c r="W690" s="3" t="e">
        <f>VLOOKUP($C690,'Team Fixtures'!$A$2:$Q$21,5,FALSE)</f>
        <v>#N/A</v>
      </c>
      <c r="X690" s="3" t="e">
        <f>VLOOKUP($C690,'Team Fixtures'!$A$2:$Q$21,6,FALSE)</f>
        <v>#N/A</v>
      </c>
      <c r="Y690" s="25" t="e">
        <f t="shared" si="193"/>
        <v>#N/A</v>
      </c>
      <c r="Z690" s="3" t="e">
        <f>VLOOKUP($C690,'Team Fixtures'!$A$2:$Q$21,2,FALSE)</f>
        <v>#N/A</v>
      </c>
      <c r="AA690" s="3" t="e">
        <f>VLOOKUP($C690,'Team Fixtures'!$A$2:$Q$21,8,FALSE)</f>
        <v>#N/A</v>
      </c>
      <c r="AB690" s="3" t="e">
        <f>VLOOKUP($C690,'Team Fixtures'!$A$2:$Q$21,9,FALSE)</f>
        <v>#N/A</v>
      </c>
      <c r="AC690" s="3" t="e">
        <f>VLOOKUP($C690,'Team Fixtures'!$A$2:$Q$21,10,FALSE)</f>
        <v>#N/A</v>
      </c>
      <c r="AD690" s="22">
        <f t="shared" si="205"/>
        <v>0</v>
      </c>
      <c r="AE690" s="5">
        <f t="shared" si="194"/>
        <v>0</v>
      </c>
      <c r="AF690" s="20">
        <f t="shared" si="195"/>
        <v>0</v>
      </c>
      <c r="AG690" s="3" t="e">
        <f>VLOOKUP($C690,'Team Fixtures'!$A$2:$Q$21,2,FALSE)</f>
        <v>#N/A</v>
      </c>
      <c r="AH690" s="3" t="e">
        <f>VLOOKUP($C690,'Team Fixtures'!$A$2:$Q$21,12,FALSE)</f>
        <v>#N/A</v>
      </c>
      <c r="AI690" s="3" t="e">
        <f>VLOOKUP($C690,'Team Fixtures'!$A$2:$Q$21,13,FALSE)</f>
        <v>#N/A</v>
      </c>
      <c r="AJ690" s="3" t="e">
        <f>VLOOKUP($C690,'Team Fixtures'!$A$2:$Q$21,14,FALSE)</f>
        <v>#N/A</v>
      </c>
      <c r="AK690" s="22">
        <f t="shared" si="206"/>
        <v>0</v>
      </c>
      <c r="AL690" s="5">
        <f t="shared" si="196"/>
        <v>0</v>
      </c>
      <c r="AM690" s="20">
        <f t="shared" si="197"/>
        <v>0</v>
      </c>
      <c r="AN690" s="3" t="e">
        <f>VLOOKUP($C690,'Team Fixtures'!$A$2:$Q$21,2,FALSE)</f>
        <v>#N/A</v>
      </c>
      <c r="AO690" s="3" t="e">
        <f>VLOOKUP($C690,'Team Fixtures'!$A$2:$Q$21,16,FALSE)</f>
        <v>#N/A</v>
      </c>
      <c r="AP690" s="3" t="e">
        <f>VLOOKUP($C690,'Team Fixtures'!$A$2:$Q$21,17,FALSE)</f>
        <v>#N/A</v>
      </c>
      <c r="AQ690" s="3" t="e">
        <f>VLOOKUP($C690,'Team Fixtures'!$A$2:$V$21,18,FALSE)</f>
        <v>#N/A</v>
      </c>
      <c r="AR690" s="22">
        <f t="shared" si="207"/>
        <v>0</v>
      </c>
      <c r="AS690" s="5">
        <f t="shared" si="198"/>
        <v>0</v>
      </c>
      <c r="AT690" s="20">
        <f t="shared" si="199"/>
        <v>0</v>
      </c>
      <c r="AU690" s="3" t="e">
        <f>VLOOKUP($C690,'Team Fixtures'!$A$2:$Q$21,2,FALSE)</f>
        <v>#N/A</v>
      </c>
      <c r="AV690" s="3" t="e">
        <f>VLOOKUP($C690,'Team Fixtures'!$A$2:$V$21,20,FALSE)</f>
        <v>#N/A</v>
      </c>
      <c r="AW690" s="3" t="e">
        <f>VLOOKUP($C690,'Team Fixtures'!$A$2:$V$21,21,FALSE)</f>
        <v>#N/A</v>
      </c>
      <c r="AX690" s="3" t="e">
        <f>VLOOKUP($C690,'Team Fixtures'!$A$2:$V$21,22,FALSE)</f>
        <v>#N/A</v>
      </c>
      <c r="AY690" s="22">
        <f t="shared" si="208"/>
        <v>0</v>
      </c>
      <c r="AZ690" s="5">
        <f t="shared" si="209"/>
        <v>0</v>
      </c>
      <c r="BA690" s="20">
        <f t="shared" si="200"/>
        <v>0</v>
      </c>
      <c r="BB690" s="15">
        <f t="shared" si="201"/>
        <v>0</v>
      </c>
    </row>
    <row r="691" spans="1:54" x14ac:dyDescent="0.25">
      <c r="A691" t="str">
        <f>'Players Full'!CU691</f>
        <v xml:space="preserve"> </v>
      </c>
      <c r="B691">
        <f>VLOOKUP(_xlfn.CONCAT('Players Full'!AK691,'Players Full'!BV691),'Players Summarised'!$A$1:$T$1000,20,0)</f>
        <v>0</v>
      </c>
      <c r="C691" t="e">
        <f>VLOOKUP('Players Full'!CF691,Teams!$A$1:$G$21,6,0)</f>
        <v>#N/A</v>
      </c>
      <c r="D691">
        <f>'Players Full'!BD691/10</f>
        <v>0</v>
      </c>
      <c r="E691" s="10">
        <f>IFERROR(VLOOKUP($A691,'Starting Lineups'!$A$2:$C$510,3,FALSE),0)</f>
        <v>0</v>
      </c>
      <c r="F691" s="5" t="e">
        <f>VLOOKUP(A691,'Score &amp; Assist'!$A$1:$G$2000,6,0)</f>
        <v>#N/A</v>
      </c>
      <c r="G691" s="5" t="e">
        <f t="shared" si="190"/>
        <v>#N/A</v>
      </c>
      <c r="H691" s="5" t="e">
        <f t="shared" si="202"/>
        <v>#N/A</v>
      </c>
      <c r="I691" s="5" t="e">
        <f>VLOOKUP(A691,'Score &amp; Assist'!$A$1:$G$2000,7,0)</f>
        <v>#N/A</v>
      </c>
      <c r="J691" s="5" t="e">
        <f>VLOOKUP(A691,'Yellow Card'!$C$1:$E$987,3,0)</f>
        <v>#N/A</v>
      </c>
      <c r="K691" s="5" t="e">
        <f>VLOOKUP(C691,'Team Clean Sheet'!$C$2:$F$21,4,0)</f>
        <v>#N/A</v>
      </c>
      <c r="L691" s="5" t="e">
        <f>VLOOKUP(C691,'Team Total Goals'!$D$2:$N$21,10,0)</f>
        <v>#N/A</v>
      </c>
      <c r="M691" s="5" t="e">
        <f>VLOOKUP(C691,'Team Total Goals'!$D$2:$N$21,11,0)</f>
        <v>#N/A</v>
      </c>
      <c r="N691" s="5" t="e">
        <f>VLOOKUP(A691,'Goalkeeper Saves'!$D$2:$N$15,10,0)</f>
        <v>#N/A</v>
      </c>
      <c r="O691" s="5" t="e">
        <f>VLOOKUP(A691,'Goalkeeper Saves'!$D$2:$N$15,11,0)</f>
        <v>#N/A</v>
      </c>
      <c r="P691" s="5">
        <f>IF(B691="DEF",IFERROR(VLOOKUP(A691,'Defensive Contribution - DEF'!A689:H1187,8,FALSE),'Defensive Contribution - DEF'!K$2),0)</f>
        <v>0</v>
      </c>
      <c r="Q691" s="5">
        <f>IF(B691="MID",IFERROR(VLOOKUP(A691,'Defensive Contribution - MID'!A$2:I$500,9,FALSE),'Defensive Contribution - MID'!L$2),0)</f>
        <v>0</v>
      </c>
      <c r="R691" s="22">
        <f t="shared" si="203"/>
        <v>0</v>
      </c>
      <c r="S691" s="5">
        <f t="shared" si="204"/>
        <v>0</v>
      </c>
      <c r="T691" s="20">
        <f t="shared" si="192"/>
        <v>0</v>
      </c>
      <c r="U691" s="3" t="e">
        <f>VLOOKUP($C691,'Team Fixtures'!$A$2:$Q$21,2,FALSE)</f>
        <v>#N/A</v>
      </c>
      <c r="V691" s="3" t="e">
        <f>VLOOKUP($C691,'Team Fixtures'!$A$2:$Q$21,4,FALSE)</f>
        <v>#N/A</v>
      </c>
      <c r="W691" s="3" t="e">
        <f>VLOOKUP($C691,'Team Fixtures'!$A$2:$Q$21,5,FALSE)</f>
        <v>#N/A</v>
      </c>
      <c r="X691" s="3" t="e">
        <f>VLOOKUP($C691,'Team Fixtures'!$A$2:$Q$21,6,FALSE)</f>
        <v>#N/A</v>
      </c>
      <c r="Y691" s="25" t="e">
        <f t="shared" si="193"/>
        <v>#N/A</v>
      </c>
      <c r="Z691" s="3" t="e">
        <f>VLOOKUP($C691,'Team Fixtures'!$A$2:$Q$21,2,FALSE)</f>
        <v>#N/A</v>
      </c>
      <c r="AA691" s="3" t="e">
        <f>VLOOKUP($C691,'Team Fixtures'!$A$2:$Q$21,8,FALSE)</f>
        <v>#N/A</v>
      </c>
      <c r="AB691" s="3" t="e">
        <f>VLOOKUP($C691,'Team Fixtures'!$A$2:$Q$21,9,FALSE)</f>
        <v>#N/A</v>
      </c>
      <c r="AC691" s="3" t="e">
        <f>VLOOKUP($C691,'Team Fixtures'!$A$2:$Q$21,10,FALSE)</f>
        <v>#N/A</v>
      </c>
      <c r="AD691" s="22">
        <f t="shared" si="205"/>
        <v>0</v>
      </c>
      <c r="AE691" s="5">
        <f t="shared" si="194"/>
        <v>0</v>
      </c>
      <c r="AF691" s="20">
        <f t="shared" si="195"/>
        <v>0</v>
      </c>
      <c r="AG691" s="3" t="e">
        <f>VLOOKUP($C691,'Team Fixtures'!$A$2:$Q$21,2,FALSE)</f>
        <v>#N/A</v>
      </c>
      <c r="AH691" s="3" t="e">
        <f>VLOOKUP($C691,'Team Fixtures'!$A$2:$Q$21,12,FALSE)</f>
        <v>#N/A</v>
      </c>
      <c r="AI691" s="3" t="e">
        <f>VLOOKUP($C691,'Team Fixtures'!$A$2:$Q$21,13,FALSE)</f>
        <v>#N/A</v>
      </c>
      <c r="AJ691" s="3" t="e">
        <f>VLOOKUP($C691,'Team Fixtures'!$A$2:$Q$21,14,FALSE)</f>
        <v>#N/A</v>
      </c>
      <c r="AK691" s="22">
        <f t="shared" si="206"/>
        <v>0</v>
      </c>
      <c r="AL691" s="5">
        <f t="shared" si="196"/>
        <v>0</v>
      </c>
      <c r="AM691" s="20">
        <f t="shared" si="197"/>
        <v>0</v>
      </c>
      <c r="AN691" s="3" t="e">
        <f>VLOOKUP($C691,'Team Fixtures'!$A$2:$Q$21,2,FALSE)</f>
        <v>#N/A</v>
      </c>
      <c r="AO691" s="3" t="e">
        <f>VLOOKUP($C691,'Team Fixtures'!$A$2:$Q$21,16,FALSE)</f>
        <v>#N/A</v>
      </c>
      <c r="AP691" s="3" t="e">
        <f>VLOOKUP($C691,'Team Fixtures'!$A$2:$Q$21,17,FALSE)</f>
        <v>#N/A</v>
      </c>
      <c r="AQ691" s="3" t="e">
        <f>VLOOKUP($C691,'Team Fixtures'!$A$2:$V$21,18,FALSE)</f>
        <v>#N/A</v>
      </c>
      <c r="AR691" s="22">
        <f t="shared" si="207"/>
        <v>0</v>
      </c>
      <c r="AS691" s="5">
        <f t="shared" si="198"/>
        <v>0</v>
      </c>
      <c r="AT691" s="20">
        <f t="shared" si="199"/>
        <v>0</v>
      </c>
      <c r="AU691" s="3" t="e">
        <f>VLOOKUP($C691,'Team Fixtures'!$A$2:$Q$21,2,FALSE)</f>
        <v>#N/A</v>
      </c>
      <c r="AV691" s="3" t="e">
        <f>VLOOKUP($C691,'Team Fixtures'!$A$2:$V$21,20,FALSE)</f>
        <v>#N/A</v>
      </c>
      <c r="AW691" s="3" t="e">
        <f>VLOOKUP($C691,'Team Fixtures'!$A$2:$V$21,21,FALSE)</f>
        <v>#N/A</v>
      </c>
      <c r="AX691" s="3" t="e">
        <f>VLOOKUP($C691,'Team Fixtures'!$A$2:$V$21,22,FALSE)</f>
        <v>#N/A</v>
      </c>
      <c r="AY691" s="22">
        <f t="shared" si="208"/>
        <v>0</v>
      </c>
      <c r="AZ691" s="5">
        <f t="shared" si="209"/>
        <v>0</v>
      </c>
      <c r="BA691" s="20">
        <f t="shared" si="200"/>
        <v>0</v>
      </c>
      <c r="BB691" s="15">
        <f t="shared" si="201"/>
        <v>0</v>
      </c>
    </row>
    <row r="692" spans="1:54" x14ac:dyDescent="0.25">
      <c r="A692" t="str">
        <f>'Players Full'!CU692</f>
        <v xml:space="preserve"> </v>
      </c>
      <c r="B692">
        <f>VLOOKUP(_xlfn.CONCAT('Players Full'!AK692,'Players Full'!BV692),'Players Summarised'!$A$1:$T$1000,20,0)</f>
        <v>0</v>
      </c>
      <c r="C692" t="e">
        <f>VLOOKUP('Players Full'!CF692,Teams!$A$1:$G$21,6,0)</f>
        <v>#N/A</v>
      </c>
      <c r="D692">
        <f>'Players Full'!BD692/10</f>
        <v>0</v>
      </c>
      <c r="E692" s="10">
        <f>IFERROR(VLOOKUP($A692,'Starting Lineups'!$A$2:$C$510,3,FALSE),0)</f>
        <v>0</v>
      </c>
      <c r="F692" s="5" t="e">
        <f>VLOOKUP(A692,'Score &amp; Assist'!$A$1:$G$2000,6,0)</f>
        <v>#N/A</v>
      </c>
      <c r="G692" s="5" t="e">
        <f t="shared" si="190"/>
        <v>#N/A</v>
      </c>
      <c r="H692" s="5" t="e">
        <f t="shared" si="202"/>
        <v>#N/A</v>
      </c>
      <c r="I692" s="5" t="e">
        <f>VLOOKUP(A692,'Score &amp; Assist'!$A$1:$G$2000,7,0)</f>
        <v>#N/A</v>
      </c>
      <c r="J692" s="5" t="e">
        <f>VLOOKUP(A692,'Yellow Card'!$C$1:$E$987,3,0)</f>
        <v>#N/A</v>
      </c>
      <c r="K692" s="5" t="e">
        <f>VLOOKUP(C692,'Team Clean Sheet'!$C$2:$F$21,4,0)</f>
        <v>#N/A</v>
      </c>
      <c r="L692" s="5" t="e">
        <f>VLOOKUP(C692,'Team Total Goals'!$D$2:$N$21,10,0)</f>
        <v>#N/A</v>
      </c>
      <c r="M692" s="5" t="e">
        <f>VLOOKUP(C692,'Team Total Goals'!$D$2:$N$21,11,0)</f>
        <v>#N/A</v>
      </c>
      <c r="N692" s="5" t="e">
        <f>VLOOKUP(A692,'Goalkeeper Saves'!$D$2:$N$15,10,0)</f>
        <v>#N/A</v>
      </c>
      <c r="O692" s="5" t="e">
        <f>VLOOKUP(A692,'Goalkeeper Saves'!$D$2:$N$15,11,0)</f>
        <v>#N/A</v>
      </c>
      <c r="P692" s="5">
        <f>IF(B692="DEF",IFERROR(VLOOKUP(A692,'Defensive Contribution - DEF'!A690:H1188,8,FALSE),'Defensive Contribution - DEF'!K$2),0)</f>
        <v>0</v>
      </c>
      <c r="Q692" s="5">
        <f>IF(B692="MID",IFERROR(VLOOKUP(A692,'Defensive Contribution - MID'!A$2:I$500,9,FALSE),'Defensive Contribution - MID'!L$2),0)</f>
        <v>0</v>
      </c>
      <c r="R692" s="22">
        <f t="shared" si="203"/>
        <v>0</v>
      </c>
      <c r="S692" s="5">
        <f t="shared" si="204"/>
        <v>0</v>
      </c>
      <c r="T692" s="20">
        <f t="shared" si="192"/>
        <v>0</v>
      </c>
      <c r="U692" s="3" t="e">
        <f>VLOOKUP($C692,'Team Fixtures'!$A$2:$Q$21,2,FALSE)</f>
        <v>#N/A</v>
      </c>
      <c r="V692" s="3" t="e">
        <f>VLOOKUP($C692,'Team Fixtures'!$A$2:$Q$21,4,FALSE)</f>
        <v>#N/A</v>
      </c>
      <c r="W692" s="3" t="e">
        <f>VLOOKUP($C692,'Team Fixtures'!$A$2:$Q$21,5,FALSE)</f>
        <v>#N/A</v>
      </c>
      <c r="X692" s="3" t="e">
        <f>VLOOKUP($C692,'Team Fixtures'!$A$2:$Q$21,6,FALSE)</f>
        <v>#N/A</v>
      </c>
      <c r="Y692" s="25" t="e">
        <f t="shared" si="193"/>
        <v>#N/A</v>
      </c>
      <c r="Z692" s="3" t="e">
        <f>VLOOKUP($C692,'Team Fixtures'!$A$2:$Q$21,2,FALSE)</f>
        <v>#N/A</v>
      </c>
      <c r="AA692" s="3" t="e">
        <f>VLOOKUP($C692,'Team Fixtures'!$A$2:$Q$21,8,FALSE)</f>
        <v>#N/A</v>
      </c>
      <c r="AB692" s="3" t="e">
        <f>VLOOKUP($C692,'Team Fixtures'!$A$2:$Q$21,9,FALSE)</f>
        <v>#N/A</v>
      </c>
      <c r="AC692" s="3" t="e">
        <f>VLOOKUP($C692,'Team Fixtures'!$A$2:$Q$21,10,FALSE)</f>
        <v>#N/A</v>
      </c>
      <c r="AD692" s="22">
        <f t="shared" si="205"/>
        <v>0</v>
      </c>
      <c r="AE692" s="5">
        <f t="shared" si="194"/>
        <v>0</v>
      </c>
      <c r="AF692" s="20">
        <f t="shared" si="195"/>
        <v>0</v>
      </c>
      <c r="AG692" s="3" t="e">
        <f>VLOOKUP($C692,'Team Fixtures'!$A$2:$Q$21,2,FALSE)</f>
        <v>#N/A</v>
      </c>
      <c r="AH692" s="3" t="e">
        <f>VLOOKUP($C692,'Team Fixtures'!$A$2:$Q$21,12,FALSE)</f>
        <v>#N/A</v>
      </c>
      <c r="AI692" s="3" t="e">
        <f>VLOOKUP($C692,'Team Fixtures'!$A$2:$Q$21,13,FALSE)</f>
        <v>#N/A</v>
      </c>
      <c r="AJ692" s="3" t="e">
        <f>VLOOKUP($C692,'Team Fixtures'!$A$2:$Q$21,14,FALSE)</f>
        <v>#N/A</v>
      </c>
      <c r="AK692" s="22">
        <f t="shared" si="206"/>
        <v>0</v>
      </c>
      <c r="AL692" s="5">
        <f t="shared" si="196"/>
        <v>0</v>
      </c>
      <c r="AM692" s="20">
        <f t="shared" si="197"/>
        <v>0</v>
      </c>
      <c r="AN692" s="3" t="e">
        <f>VLOOKUP($C692,'Team Fixtures'!$A$2:$Q$21,2,FALSE)</f>
        <v>#N/A</v>
      </c>
      <c r="AO692" s="3" t="e">
        <f>VLOOKUP($C692,'Team Fixtures'!$A$2:$Q$21,16,FALSE)</f>
        <v>#N/A</v>
      </c>
      <c r="AP692" s="3" t="e">
        <f>VLOOKUP($C692,'Team Fixtures'!$A$2:$Q$21,17,FALSE)</f>
        <v>#N/A</v>
      </c>
      <c r="AQ692" s="3" t="e">
        <f>VLOOKUP($C692,'Team Fixtures'!$A$2:$V$21,18,FALSE)</f>
        <v>#N/A</v>
      </c>
      <c r="AR692" s="22">
        <f t="shared" si="207"/>
        <v>0</v>
      </c>
      <c r="AS692" s="5">
        <f t="shared" si="198"/>
        <v>0</v>
      </c>
      <c r="AT692" s="20">
        <f t="shared" si="199"/>
        <v>0</v>
      </c>
      <c r="AU692" s="3" t="e">
        <f>VLOOKUP($C692,'Team Fixtures'!$A$2:$Q$21,2,FALSE)</f>
        <v>#N/A</v>
      </c>
      <c r="AV692" s="3" t="e">
        <f>VLOOKUP($C692,'Team Fixtures'!$A$2:$V$21,20,FALSE)</f>
        <v>#N/A</v>
      </c>
      <c r="AW692" s="3" t="e">
        <f>VLOOKUP($C692,'Team Fixtures'!$A$2:$V$21,21,FALSE)</f>
        <v>#N/A</v>
      </c>
      <c r="AX692" s="3" t="e">
        <f>VLOOKUP($C692,'Team Fixtures'!$A$2:$V$21,22,FALSE)</f>
        <v>#N/A</v>
      </c>
      <c r="AY692" s="22">
        <f t="shared" si="208"/>
        <v>0</v>
      </c>
      <c r="AZ692" s="5">
        <f t="shared" si="209"/>
        <v>0</v>
      </c>
      <c r="BA692" s="20">
        <f t="shared" si="200"/>
        <v>0</v>
      </c>
      <c r="BB692" s="15">
        <f t="shared" si="201"/>
        <v>0</v>
      </c>
    </row>
    <row r="693" spans="1:54" x14ac:dyDescent="0.25">
      <c r="A693" t="str">
        <f>'Players Full'!CU693</f>
        <v xml:space="preserve"> </v>
      </c>
      <c r="B693">
        <f>VLOOKUP(_xlfn.CONCAT('Players Full'!AK693,'Players Full'!BV693),'Players Summarised'!$A$1:$T$1000,20,0)</f>
        <v>0</v>
      </c>
      <c r="C693" t="e">
        <f>VLOOKUP('Players Full'!CF693,Teams!$A$1:$G$21,6,0)</f>
        <v>#N/A</v>
      </c>
      <c r="D693">
        <f>'Players Full'!BD693/10</f>
        <v>0</v>
      </c>
      <c r="E693" s="10">
        <f>IFERROR(VLOOKUP($A693,'Starting Lineups'!$A$2:$C$510,3,FALSE),0)</f>
        <v>0</v>
      </c>
      <c r="F693" s="5" t="e">
        <f>VLOOKUP(A693,'Score &amp; Assist'!$A$1:$G$2000,6,0)</f>
        <v>#N/A</v>
      </c>
      <c r="G693" s="5" t="e">
        <f t="shared" si="190"/>
        <v>#N/A</v>
      </c>
      <c r="H693" s="5" t="e">
        <f t="shared" si="202"/>
        <v>#N/A</v>
      </c>
      <c r="I693" s="5" t="e">
        <f>VLOOKUP(A693,'Score &amp; Assist'!$A$1:$G$2000,7,0)</f>
        <v>#N/A</v>
      </c>
      <c r="J693" s="5" t="e">
        <f>VLOOKUP(A693,'Yellow Card'!$C$1:$E$987,3,0)</f>
        <v>#N/A</v>
      </c>
      <c r="K693" s="5" t="e">
        <f>VLOOKUP(C693,'Team Clean Sheet'!$C$2:$F$21,4,0)</f>
        <v>#N/A</v>
      </c>
      <c r="L693" s="5" t="e">
        <f>VLOOKUP(C693,'Team Total Goals'!$D$2:$N$21,10,0)</f>
        <v>#N/A</v>
      </c>
      <c r="M693" s="5" t="e">
        <f>VLOOKUP(C693,'Team Total Goals'!$D$2:$N$21,11,0)</f>
        <v>#N/A</v>
      </c>
      <c r="N693" s="5" t="e">
        <f>VLOOKUP(A693,'Goalkeeper Saves'!$D$2:$N$15,10,0)</f>
        <v>#N/A</v>
      </c>
      <c r="O693" s="5" t="e">
        <f>VLOOKUP(A693,'Goalkeeper Saves'!$D$2:$N$15,11,0)</f>
        <v>#N/A</v>
      </c>
      <c r="P693" s="5">
        <f>IF(B693="DEF",IFERROR(VLOOKUP(A693,'Defensive Contribution - DEF'!A691:H1189,8,FALSE),'Defensive Contribution - DEF'!K$2),0)</f>
        <v>0</v>
      </c>
      <c r="Q693" s="5">
        <f>IF(B693="MID",IFERROR(VLOOKUP(A693,'Defensive Contribution - MID'!A$2:I$500,9,FALSE),'Defensive Contribution - MID'!L$2),0)</f>
        <v>0</v>
      </c>
      <c r="R693" s="22">
        <f t="shared" si="203"/>
        <v>0</v>
      </c>
      <c r="S693" s="5">
        <f t="shared" si="204"/>
        <v>0</v>
      </c>
      <c r="T693" s="20">
        <f t="shared" si="192"/>
        <v>0</v>
      </c>
      <c r="U693" s="3" t="e">
        <f>VLOOKUP($C693,'Team Fixtures'!$A$2:$Q$21,2,FALSE)</f>
        <v>#N/A</v>
      </c>
      <c r="V693" s="3" t="e">
        <f>VLOOKUP($C693,'Team Fixtures'!$A$2:$Q$21,4,FALSE)</f>
        <v>#N/A</v>
      </c>
      <c r="W693" s="3" t="e">
        <f>VLOOKUP($C693,'Team Fixtures'!$A$2:$Q$21,5,FALSE)</f>
        <v>#N/A</v>
      </c>
      <c r="X693" s="3" t="e">
        <f>VLOOKUP($C693,'Team Fixtures'!$A$2:$Q$21,6,FALSE)</f>
        <v>#N/A</v>
      </c>
      <c r="Y693" s="25" t="e">
        <f t="shared" si="193"/>
        <v>#N/A</v>
      </c>
      <c r="Z693" s="3" t="e">
        <f>VLOOKUP($C693,'Team Fixtures'!$A$2:$Q$21,2,FALSE)</f>
        <v>#N/A</v>
      </c>
      <c r="AA693" s="3" t="e">
        <f>VLOOKUP($C693,'Team Fixtures'!$A$2:$Q$21,8,FALSE)</f>
        <v>#N/A</v>
      </c>
      <c r="AB693" s="3" t="e">
        <f>VLOOKUP($C693,'Team Fixtures'!$A$2:$Q$21,9,FALSE)</f>
        <v>#N/A</v>
      </c>
      <c r="AC693" s="3" t="e">
        <f>VLOOKUP($C693,'Team Fixtures'!$A$2:$Q$21,10,FALSE)</f>
        <v>#N/A</v>
      </c>
      <c r="AD693" s="22">
        <f t="shared" si="205"/>
        <v>0</v>
      </c>
      <c r="AE693" s="5">
        <f t="shared" si="194"/>
        <v>0</v>
      </c>
      <c r="AF693" s="20">
        <f t="shared" si="195"/>
        <v>0</v>
      </c>
      <c r="AG693" s="3" t="e">
        <f>VLOOKUP($C693,'Team Fixtures'!$A$2:$Q$21,2,FALSE)</f>
        <v>#N/A</v>
      </c>
      <c r="AH693" s="3" t="e">
        <f>VLOOKUP($C693,'Team Fixtures'!$A$2:$Q$21,12,FALSE)</f>
        <v>#N/A</v>
      </c>
      <c r="AI693" s="3" t="e">
        <f>VLOOKUP($C693,'Team Fixtures'!$A$2:$Q$21,13,FALSE)</f>
        <v>#N/A</v>
      </c>
      <c r="AJ693" s="3" t="e">
        <f>VLOOKUP($C693,'Team Fixtures'!$A$2:$Q$21,14,FALSE)</f>
        <v>#N/A</v>
      </c>
      <c r="AK693" s="22">
        <f t="shared" si="206"/>
        <v>0</v>
      </c>
      <c r="AL693" s="5">
        <f t="shared" si="196"/>
        <v>0</v>
      </c>
      <c r="AM693" s="20">
        <f t="shared" si="197"/>
        <v>0</v>
      </c>
      <c r="AN693" s="3" t="e">
        <f>VLOOKUP($C693,'Team Fixtures'!$A$2:$Q$21,2,FALSE)</f>
        <v>#N/A</v>
      </c>
      <c r="AO693" s="3" t="e">
        <f>VLOOKUP($C693,'Team Fixtures'!$A$2:$Q$21,16,FALSE)</f>
        <v>#N/A</v>
      </c>
      <c r="AP693" s="3" t="e">
        <f>VLOOKUP($C693,'Team Fixtures'!$A$2:$Q$21,17,FALSE)</f>
        <v>#N/A</v>
      </c>
      <c r="AQ693" s="3" t="e">
        <f>VLOOKUP($C693,'Team Fixtures'!$A$2:$V$21,18,FALSE)</f>
        <v>#N/A</v>
      </c>
      <c r="AR693" s="22">
        <f t="shared" si="207"/>
        <v>0</v>
      </c>
      <c r="AS693" s="5">
        <f t="shared" si="198"/>
        <v>0</v>
      </c>
      <c r="AT693" s="20">
        <f t="shared" si="199"/>
        <v>0</v>
      </c>
      <c r="AU693" s="3" t="e">
        <f>VLOOKUP($C693,'Team Fixtures'!$A$2:$Q$21,2,FALSE)</f>
        <v>#N/A</v>
      </c>
      <c r="AV693" s="3" t="e">
        <f>VLOOKUP($C693,'Team Fixtures'!$A$2:$V$21,20,FALSE)</f>
        <v>#N/A</v>
      </c>
      <c r="AW693" s="3" t="e">
        <f>VLOOKUP($C693,'Team Fixtures'!$A$2:$V$21,21,FALSE)</f>
        <v>#N/A</v>
      </c>
      <c r="AX693" s="3" t="e">
        <f>VLOOKUP($C693,'Team Fixtures'!$A$2:$V$21,22,FALSE)</f>
        <v>#N/A</v>
      </c>
      <c r="AY693" s="22">
        <f t="shared" si="208"/>
        <v>0</v>
      </c>
      <c r="AZ693" s="5">
        <f t="shared" si="209"/>
        <v>0</v>
      </c>
      <c r="BA693" s="20">
        <f t="shared" si="200"/>
        <v>0</v>
      </c>
      <c r="BB693" s="15">
        <f t="shared" si="201"/>
        <v>0</v>
      </c>
    </row>
    <row r="694" spans="1:54" x14ac:dyDescent="0.25">
      <c r="A694" t="str">
        <f>'Players Full'!CU694</f>
        <v xml:space="preserve"> </v>
      </c>
      <c r="B694">
        <f>VLOOKUP(_xlfn.CONCAT('Players Full'!AK694,'Players Full'!BV694),'Players Summarised'!$A$1:$T$1000,20,0)</f>
        <v>0</v>
      </c>
      <c r="C694" t="e">
        <f>VLOOKUP('Players Full'!CF694,Teams!$A$1:$G$21,6,0)</f>
        <v>#N/A</v>
      </c>
      <c r="D694">
        <f>'Players Full'!BD694/10</f>
        <v>0</v>
      </c>
      <c r="E694" s="10">
        <f>IFERROR(VLOOKUP($A694,'Starting Lineups'!$A$2:$C$510,3,FALSE),0)</f>
        <v>0</v>
      </c>
      <c r="F694" s="5" t="e">
        <f>VLOOKUP(A694,'Score &amp; Assist'!$A$1:$G$2000,6,0)</f>
        <v>#N/A</v>
      </c>
      <c r="G694" s="5" t="e">
        <f t="shared" si="190"/>
        <v>#N/A</v>
      </c>
      <c r="H694" s="5" t="e">
        <f t="shared" si="202"/>
        <v>#N/A</v>
      </c>
      <c r="I694" s="5" t="e">
        <f>VLOOKUP(A694,'Score &amp; Assist'!$A$1:$G$2000,7,0)</f>
        <v>#N/A</v>
      </c>
      <c r="J694" s="5" t="e">
        <f>VLOOKUP(A694,'Yellow Card'!$C$1:$E$987,3,0)</f>
        <v>#N/A</v>
      </c>
      <c r="K694" s="5" t="e">
        <f>VLOOKUP(C694,'Team Clean Sheet'!$C$2:$F$21,4,0)</f>
        <v>#N/A</v>
      </c>
      <c r="L694" s="5" t="e">
        <f>VLOOKUP(C694,'Team Total Goals'!$D$2:$N$21,10,0)</f>
        <v>#N/A</v>
      </c>
      <c r="M694" s="5" t="e">
        <f>VLOOKUP(C694,'Team Total Goals'!$D$2:$N$21,11,0)</f>
        <v>#N/A</v>
      </c>
      <c r="N694" s="5" t="e">
        <f>VLOOKUP(A694,'Goalkeeper Saves'!$D$2:$N$15,10,0)</f>
        <v>#N/A</v>
      </c>
      <c r="O694" s="5" t="e">
        <f>VLOOKUP(A694,'Goalkeeper Saves'!$D$2:$N$15,11,0)</f>
        <v>#N/A</v>
      </c>
      <c r="P694" s="5">
        <f>IF(B694="DEF",IFERROR(VLOOKUP(A694,'Defensive Contribution - DEF'!A692:H1190,8,FALSE),'Defensive Contribution - DEF'!K$2),0)</f>
        <v>0</v>
      </c>
      <c r="Q694" s="5">
        <f>IF(B694="MID",IFERROR(VLOOKUP(A694,'Defensive Contribution - MID'!A$2:I$500,9,FALSE),'Defensive Contribution - MID'!L$2),0)</f>
        <v>0</v>
      </c>
      <c r="R694" s="22">
        <f t="shared" si="203"/>
        <v>0</v>
      </c>
      <c r="S694" s="5">
        <f t="shared" si="204"/>
        <v>0</v>
      </c>
      <c r="T694" s="20">
        <f t="shared" si="192"/>
        <v>0</v>
      </c>
      <c r="U694" s="3" t="e">
        <f>VLOOKUP($C694,'Team Fixtures'!$A$2:$Q$21,2,FALSE)</f>
        <v>#N/A</v>
      </c>
      <c r="V694" s="3" t="e">
        <f>VLOOKUP($C694,'Team Fixtures'!$A$2:$Q$21,4,FALSE)</f>
        <v>#N/A</v>
      </c>
      <c r="W694" s="3" t="e">
        <f>VLOOKUP($C694,'Team Fixtures'!$A$2:$Q$21,5,FALSE)</f>
        <v>#N/A</v>
      </c>
      <c r="X694" s="3" t="e">
        <f>VLOOKUP($C694,'Team Fixtures'!$A$2:$Q$21,6,FALSE)</f>
        <v>#N/A</v>
      </c>
      <c r="Y694" s="25" t="e">
        <f t="shared" si="193"/>
        <v>#N/A</v>
      </c>
      <c r="Z694" s="3" t="e">
        <f>VLOOKUP($C694,'Team Fixtures'!$A$2:$Q$21,2,FALSE)</f>
        <v>#N/A</v>
      </c>
      <c r="AA694" s="3" t="e">
        <f>VLOOKUP($C694,'Team Fixtures'!$A$2:$Q$21,8,FALSE)</f>
        <v>#N/A</v>
      </c>
      <c r="AB694" s="3" t="e">
        <f>VLOOKUP($C694,'Team Fixtures'!$A$2:$Q$21,9,FALSE)</f>
        <v>#N/A</v>
      </c>
      <c r="AC694" s="3" t="e">
        <f>VLOOKUP($C694,'Team Fixtures'!$A$2:$Q$21,10,FALSE)</f>
        <v>#N/A</v>
      </c>
      <c r="AD694" s="22">
        <f t="shared" si="205"/>
        <v>0</v>
      </c>
      <c r="AE694" s="5">
        <f t="shared" si="194"/>
        <v>0</v>
      </c>
      <c r="AF694" s="20">
        <f t="shared" si="195"/>
        <v>0</v>
      </c>
      <c r="AG694" s="3" t="e">
        <f>VLOOKUP($C694,'Team Fixtures'!$A$2:$Q$21,2,FALSE)</f>
        <v>#N/A</v>
      </c>
      <c r="AH694" s="3" t="e">
        <f>VLOOKUP($C694,'Team Fixtures'!$A$2:$Q$21,12,FALSE)</f>
        <v>#N/A</v>
      </c>
      <c r="AI694" s="3" t="e">
        <f>VLOOKUP($C694,'Team Fixtures'!$A$2:$Q$21,13,FALSE)</f>
        <v>#N/A</v>
      </c>
      <c r="AJ694" s="3" t="e">
        <f>VLOOKUP($C694,'Team Fixtures'!$A$2:$Q$21,14,FALSE)</f>
        <v>#N/A</v>
      </c>
      <c r="AK694" s="22">
        <f t="shared" si="206"/>
        <v>0</v>
      </c>
      <c r="AL694" s="5">
        <f t="shared" si="196"/>
        <v>0</v>
      </c>
      <c r="AM694" s="20">
        <f t="shared" si="197"/>
        <v>0</v>
      </c>
      <c r="AN694" s="3" t="e">
        <f>VLOOKUP($C694,'Team Fixtures'!$A$2:$Q$21,2,FALSE)</f>
        <v>#N/A</v>
      </c>
      <c r="AO694" s="3" t="e">
        <f>VLOOKUP($C694,'Team Fixtures'!$A$2:$Q$21,16,FALSE)</f>
        <v>#N/A</v>
      </c>
      <c r="AP694" s="3" t="e">
        <f>VLOOKUP($C694,'Team Fixtures'!$A$2:$Q$21,17,FALSE)</f>
        <v>#N/A</v>
      </c>
      <c r="AQ694" s="3" t="e">
        <f>VLOOKUP($C694,'Team Fixtures'!$A$2:$V$21,18,FALSE)</f>
        <v>#N/A</v>
      </c>
      <c r="AR694" s="22">
        <f t="shared" si="207"/>
        <v>0</v>
      </c>
      <c r="AS694" s="5">
        <f t="shared" si="198"/>
        <v>0</v>
      </c>
      <c r="AT694" s="20">
        <f t="shared" si="199"/>
        <v>0</v>
      </c>
      <c r="AU694" s="3" t="e">
        <f>VLOOKUP($C694,'Team Fixtures'!$A$2:$Q$21,2,FALSE)</f>
        <v>#N/A</v>
      </c>
      <c r="AV694" s="3" t="e">
        <f>VLOOKUP($C694,'Team Fixtures'!$A$2:$V$21,20,FALSE)</f>
        <v>#N/A</v>
      </c>
      <c r="AW694" s="3" t="e">
        <f>VLOOKUP($C694,'Team Fixtures'!$A$2:$V$21,21,FALSE)</f>
        <v>#N/A</v>
      </c>
      <c r="AX694" s="3" t="e">
        <f>VLOOKUP($C694,'Team Fixtures'!$A$2:$V$21,22,FALSE)</f>
        <v>#N/A</v>
      </c>
      <c r="AY694" s="22">
        <f t="shared" si="208"/>
        <v>0</v>
      </c>
      <c r="AZ694" s="5">
        <f t="shared" si="209"/>
        <v>0</v>
      </c>
      <c r="BA694" s="20">
        <f t="shared" si="200"/>
        <v>0</v>
      </c>
      <c r="BB694" s="15">
        <f t="shared" si="201"/>
        <v>0</v>
      </c>
    </row>
    <row r="695" spans="1:54" x14ac:dyDescent="0.25">
      <c r="A695" t="str">
        <f>'Players Full'!CU695</f>
        <v xml:space="preserve"> </v>
      </c>
      <c r="B695">
        <f>VLOOKUP(_xlfn.CONCAT('Players Full'!AK695,'Players Full'!BV695),'Players Summarised'!$A$1:$T$1000,20,0)</f>
        <v>0</v>
      </c>
      <c r="C695" t="e">
        <f>VLOOKUP('Players Full'!CF695,Teams!$A$1:$G$21,6,0)</f>
        <v>#N/A</v>
      </c>
      <c r="D695">
        <f>'Players Full'!BD695/10</f>
        <v>0</v>
      </c>
      <c r="E695" s="10">
        <f>IFERROR(VLOOKUP($A695,'Starting Lineups'!$A$2:$C$510,3,FALSE),0)</f>
        <v>0</v>
      </c>
      <c r="F695" s="5" t="e">
        <f>VLOOKUP(A695,'Score &amp; Assist'!$A$1:$G$2000,6,0)</f>
        <v>#N/A</v>
      </c>
      <c r="G695" s="5" t="e">
        <f t="shared" si="190"/>
        <v>#N/A</v>
      </c>
      <c r="H695" s="5" t="e">
        <f t="shared" si="202"/>
        <v>#N/A</v>
      </c>
      <c r="I695" s="5" t="e">
        <f>VLOOKUP(A695,'Score &amp; Assist'!$A$1:$G$2000,7,0)</f>
        <v>#N/A</v>
      </c>
      <c r="J695" s="5" t="e">
        <f>VLOOKUP(A695,'Yellow Card'!$C$1:$E$987,3,0)</f>
        <v>#N/A</v>
      </c>
      <c r="K695" s="5" t="e">
        <f>VLOOKUP(C695,'Team Clean Sheet'!$C$2:$F$21,4,0)</f>
        <v>#N/A</v>
      </c>
      <c r="L695" s="5" t="e">
        <f>VLOOKUP(C695,'Team Total Goals'!$D$2:$N$21,10,0)</f>
        <v>#N/A</v>
      </c>
      <c r="M695" s="5" t="e">
        <f>VLOOKUP(C695,'Team Total Goals'!$D$2:$N$21,11,0)</f>
        <v>#N/A</v>
      </c>
      <c r="N695" s="5" t="e">
        <f>VLOOKUP(A695,'Goalkeeper Saves'!$D$2:$N$15,10,0)</f>
        <v>#N/A</v>
      </c>
      <c r="O695" s="5" t="e">
        <f>VLOOKUP(A695,'Goalkeeper Saves'!$D$2:$N$15,11,0)</f>
        <v>#N/A</v>
      </c>
      <c r="P695" s="5">
        <f>IF(B695="DEF",IFERROR(VLOOKUP(A695,'Defensive Contribution - DEF'!A693:H1191,8,FALSE),'Defensive Contribution - DEF'!K$2),0)</f>
        <v>0</v>
      </c>
      <c r="Q695" s="5">
        <f>IF(B695="MID",IFERROR(VLOOKUP(A695,'Defensive Contribution - MID'!A$2:I$500,9,FALSE),'Defensive Contribution - MID'!L$2),0)</f>
        <v>0</v>
      </c>
      <c r="R695" s="22">
        <f t="shared" si="203"/>
        <v>0</v>
      </c>
      <c r="S695" s="5">
        <f t="shared" si="204"/>
        <v>0</v>
      </c>
      <c r="T695" s="20">
        <f t="shared" si="192"/>
        <v>0</v>
      </c>
      <c r="U695" s="3" t="e">
        <f>VLOOKUP($C695,'Team Fixtures'!$A$2:$Q$21,2,FALSE)</f>
        <v>#N/A</v>
      </c>
      <c r="V695" s="3" t="e">
        <f>VLOOKUP($C695,'Team Fixtures'!$A$2:$Q$21,4,FALSE)</f>
        <v>#N/A</v>
      </c>
      <c r="W695" s="3" t="e">
        <f>VLOOKUP($C695,'Team Fixtures'!$A$2:$Q$21,5,FALSE)</f>
        <v>#N/A</v>
      </c>
      <c r="X695" s="3" t="e">
        <f>VLOOKUP($C695,'Team Fixtures'!$A$2:$Q$21,6,FALSE)</f>
        <v>#N/A</v>
      </c>
      <c r="Y695" s="25" t="e">
        <f t="shared" si="193"/>
        <v>#N/A</v>
      </c>
      <c r="Z695" s="3" t="e">
        <f>VLOOKUP($C695,'Team Fixtures'!$A$2:$Q$21,2,FALSE)</f>
        <v>#N/A</v>
      </c>
      <c r="AA695" s="3" t="e">
        <f>VLOOKUP($C695,'Team Fixtures'!$A$2:$Q$21,8,FALSE)</f>
        <v>#N/A</v>
      </c>
      <c r="AB695" s="3" t="e">
        <f>VLOOKUP($C695,'Team Fixtures'!$A$2:$Q$21,9,FALSE)</f>
        <v>#N/A</v>
      </c>
      <c r="AC695" s="3" t="e">
        <f>VLOOKUP($C695,'Team Fixtures'!$A$2:$Q$21,10,FALSE)</f>
        <v>#N/A</v>
      </c>
      <c r="AD695" s="22">
        <f t="shared" si="205"/>
        <v>0</v>
      </c>
      <c r="AE695" s="5">
        <f t="shared" si="194"/>
        <v>0</v>
      </c>
      <c r="AF695" s="20">
        <f t="shared" si="195"/>
        <v>0</v>
      </c>
      <c r="AG695" s="3" t="e">
        <f>VLOOKUP($C695,'Team Fixtures'!$A$2:$Q$21,2,FALSE)</f>
        <v>#N/A</v>
      </c>
      <c r="AH695" s="3" t="e">
        <f>VLOOKUP($C695,'Team Fixtures'!$A$2:$Q$21,12,FALSE)</f>
        <v>#N/A</v>
      </c>
      <c r="AI695" s="3" t="e">
        <f>VLOOKUP($C695,'Team Fixtures'!$A$2:$Q$21,13,FALSE)</f>
        <v>#N/A</v>
      </c>
      <c r="AJ695" s="3" t="e">
        <f>VLOOKUP($C695,'Team Fixtures'!$A$2:$Q$21,14,FALSE)</f>
        <v>#N/A</v>
      </c>
      <c r="AK695" s="22">
        <f t="shared" si="206"/>
        <v>0</v>
      </c>
      <c r="AL695" s="5">
        <f t="shared" si="196"/>
        <v>0</v>
      </c>
      <c r="AM695" s="20">
        <f t="shared" si="197"/>
        <v>0</v>
      </c>
      <c r="AN695" s="3" t="e">
        <f>VLOOKUP($C695,'Team Fixtures'!$A$2:$Q$21,2,FALSE)</f>
        <v>#N/A</v>
      </c>
      <c r="AO695" s="3" t="e">
        <f>VLOOKUP($C695,'Team Fixtures'!$A$2:$Q$21,16,FALSE)</f>
        <v>#N/A</v>
      </c>
      <c r="AP695" s="3" t="e">
        <f>VLOOKUP($C695,'Team Fixtures'!$A$2:$Q$21,17,FALSE)</f>
        <v>#N/A</v>
      </c>
      <c r="AQ695" s="3" t="e">
        <f>VLOOKUP($C695,'Team Fixtures'!$A$2:$V$21,18,FALSE)</f>
        <v>#N/A</v>
      </c>
      <c r="AR695" s="22">
        <f t="shared" si="207"/>
        <v>0</v>
      </c>
      <c r="AS695" s="5">
        <f t="shared" si="198"/>
        <v>0</v>
      </c>
      <c r="AT695" s="20">
        <f t="shared" si="199"/>
        <v>0</v>
      </c>
      <c r="AU695" s="3" t="e">
        <f>VLOOKUP($C695,'Team Fixtures'!$A$2:$Q$21,2,FALSE)</f>
        <v>#N/A</v>
      </c>
      <c r="AV695" s="3" t="e">
        <f>VLOOKUP($C695,'Team Fixtures'!$A$2:$V$21,20,FALSE)</f>
        <v>#N/A</v>
      </c>
      <c r="AW695" s="3" t="e">
        <f>VLOOKUP($C695,'Team Fixtures'!$A$2:$V$21,21,FALSE)</f>
        <v>#N/A</v>
      </c>
      <c r="AX695" s="3" t="e">
        <f>VLOOKUP($C695,'Team Fixtures'!$A$2:$V$21,22,FALSE)</f>
        <v>#N/A</v>
      </c>
      <c r="AY695" s="22">
        <f t="shared" si="208"/>
        <v>0</v>
      </c>
      <c r="AZ695" s="5">
        <f t="shared" si="209"/>
        <v>0</v>
      </c>
      <c r="BA695" s="20">
        <f t="shared" si="200"/>
        <v>0</v>
      </c>
      <c r="BB695" s="15">
        <f t="shared" si="201"/>
        <v>0</v>
      </c>
    </row>
    <row r="696" spans="1:54" x14ac:dyDescent="0.25">
      <c r="A696" t="str">
        <f>'Players Full'!CU696</f>
        <v xml:space="preserve"> </v>
      </c>
      <c r="B696">
        <f>VLOOKUP(_xlfn.CONCAT('Players Full'!AK696,'Players Full'!BV696),'Players Summarised'!$A$1:$T$1000,20,0)</f>
        <v>0</v>
      </c>
      <c r="C696" t="e">
        <f>VLOOKUP('Players Full'!CF696,Teams!$A$1:$G$21,6,0)</f>
        <v>#N/A</v>
      </c>
      <c r="D696">
        <f>'Players Full'!BD696/10</f>
        <v>0</v>
      </c>
      <c r="E696" s="10">
        <f>IFERROR(VLOOKUP($A696,'Starting Lineups'!$A$2:$C$510,3,FALSE),0)</f>
        <v>0</v>
      </c>
      <c r="F696" s="5" t="e">
        <f>VLOOKUP(A696,'Score &amp; Assist'!$A$1:$G$2000,6,0)</f>
        <v>#N/A</v>
      </c>
      <c r="G696" s="5" t="e">
        <f t="shared" si="190"/>
        <v>#N/A</v>
      </c>
      <c r="H696" s="5" t="e">
        <f t="shared" si="202"/>
        <v>#N/A</v>
      </c>
      <c r="I696" s="5" t="e">
        <f>VLOOKUP(A696,'Score &amp; Assist'!$A$1:$G$2000,7,0)</f>
        <v>#N/A</v>
      </c>
      <c r="J696" s="5" t="e">
        <f>VLOOKUP(A696,'Yellow Card'!$C$1:$E$987,3,0)</f>
        <v>#N/A</v>
      </c>
      <c r="K696" s="5" t="e">
        <f>VLOOKUP(C696,'Team Clean Sheet'!$C$2:$F$21,4,0)</f>
        <v>#N/A</v>
      </c>
      <c r="L696" s="5" t="e">
        <f>VLOOKUP(C696,'Team Total Goals'!$D$2:$N$21,10,0)</f>
        <v>#N/A</v>
      </c>
      <c r="M696" s="5" t="e">
        <f>VLOOKUP(C696,'Team Total Goals'!$D$2:$N$21,11,0)</f>
        <v>#N/A</v>
      </c>
      <c r="N696" s="5" t="e">
        <f>VLOOKUP(A696,'Goalkeeper Saves'!$D$2:$N$15,10,0)</f>
        <v>#N/A</v>
      </c>
      <c r="O696" s="5" t="e">
        <f>VLOOKUP(A696,'Goalkeeper Saves'!$D$2:$N$15,11,0)</f>
        <v>#N/A</v>
      </c>
      <c r="P696" s="5">
        <f>IF(B696="DEF",IFERROR(VLOOKUP(A696,'Defensive Contribution - DEF'!A694:H1192,8,FALSE),'Defensive Contribution - DEF'!K$2),0)</f>
        <v>0</v>
      </c>
      <c r="Q696" s="5">
        <f>IF(B696="MID",IFERROR(VLOOKUP(A696,'Defensive Contribution - MID'!A$2:I$500,9,FALSE),'Defensive Contribution - MID'!L$2),0)</f>
        <v>0</v>
      </c>
      <c r="R696" s="22">
        <f t="shared" si="203"/>
        <v>0</v>
      </c>
      <c r="S696" s="5">
        <f t="shared" si="204"/>
        <v>0</v>
      </c>
      <c r="T696" s="20">
        <f t="shared" si="192"/>
        <v>0</v>
      </c>
      <c r="U696" s="3" t="e">
        <f>VLOOKUP($C696,'Team Fixtures'!$A$2:$Q$21,2,FALSE)</f>
        <v>#N/A</v>
      </c>
      <c r="V696" s="3" t="e">
        <f>VLOOKUP($C696,'Team Fixtures'!$A$2:$Q$21,4,FALSE)</f>
        <v>#N/A</v>
      </c>
      <c r="W696" s="3" t="e">
        <f>VLOOKUP($C696,'Team Fixtures'!$A$2:$Q$21,5,FALSE)</f>
        <v>#N/A</v>
      </c>
      <c r="X696" s="3" t="e">
        <f>VLOOKUP($C696,'Team Fixtures'!$A$2:$Q$21,6,FALSE)</f>
        <v>#N/A</v>
      </c>
      <c r="Y696" s="25" t="e">
        <f t="shared" si="193"/>
        <v>#N/A</v>
      </c>
      <c r="Z696" s="3" t="e">
        <f>VLOOKUP($C696,'Team Fixtures'!$A$2:$Q$21,2,FALSE)</f>
        <v>#N/A</v>
      </c>
      <c r="AA696" s="3" t="e">
        <f>VLOOKUP($C696,'Team Fixtures'!$A$2:$Q$21,8,FALSE)</f>
        <v>#N/A</v>
      </c>
      <c r="AB696" s="3" t="e">
        <f>VLOOKUP($C696,'Team Fixtures'!$A$2:$Q$21,9,FALSE)</f>
        <v>#N/A</v>
      </c>
      <c r="AC696" s="3" t="e">
        <f>VLOOKUP($C696,'Team Fixtures'!$A$2:$Q$21,10,FALSE)</f>
        <v>#N/A</v>
      </c>
      <c r="AD696" s="22">
        <f t="shared" si="205"/>
        <v>0</v>
      </c>
      <c r="AE696" s="5">
        <f t="shared" si="194"/>
        <v>0</v>
      </c>
      <c r="AF696" s="20">
        <f t="shared" si="195"/>
        <v>0</v>
      </c>
      <c r="AG696" s="3" t="e">
        <f>VLOOKUP($C696,'Team Fixtures'!$A$2:$Q$21,2,FALSE)</f>
        <v>#N/A</v>
      </c>
      <c r="AH696" s="3" t="e">
        <f>VLOOKUP($C696,'Team Fixtures'!$A$2:$Q$21,12,FALSE)</f>
        <v>#N/A</v>
      </c>
      <c r="AI696" s="3" t="e">
        <f>VLOOKUP($C696,'Team Fixtures'!$A$2:$Q$21,13,FALSE)</f>
        <v>#N/A</v>
      </c>
      <c r="AJ696" s="3" t="e">
        <f>VLOOKUP($C696,'Team Fixtures'!$A$2:$Q$21,14,FALSE)</f>
        <v>#N/A</v>
      </c>
      <c r="AK696" s="22">
        <f t="shared" si="206"/>
        <v>0</v>
      </c>
      <c r="AL696" s="5">
        <f t="shared" si="196"/>
        <v>0</v>
      </c>
      <c r="AM696" s="20">
        <f t="shared" si="197"/>
        <v>0</v>
      </c>
      <c r="AN696" s="3" t="e">
        <f>VLOOKUP($C696,'Team Fixtures'!$A$2:$Q$21,2,FALSE)</f>
        <v>#N/A</v>
      </c>
      <c r="AO696" s="3" t="e">
        <f>VLOOKUP($C696,'Team Fixtures'!$A$2:$Q$21,16,FALSE)</f>
        <v>#N/A</v>
      </c>
      <c r="AP696" s="3" t="e">
        <f>VLOOKUP($C696,'Team Fixtures'!$A$2:$Q$21,17,FALSE)</f>
        <v>#N/A</v>
      </c>
      <c r="AQ696" s="3" t="e">
        <f>VLOOKUP($C696,'Team Fixtures'!$A$2:$V$21,18,FALSE)</f>
        <v>#N/A</v>
      </c>
      <c r="AR696" s="22">
        <f t="shared" si="207"/>
        <v>0</v>
      </c>
      <c r="AS696" s="5">
        <f t="shared" si="198"/>
        <v>0</v>
      </c>
      <c r="AT696" s="20">
        <f t="shared" si="199"/>
        <v>0</v>
      </c>
      <c r="AU696" s="3" t="e">
        <f>VLOOKUP($C696,'Team Fixtures'!$A$2:$Q$21,2,FALSE)</f>
        <v>#N/A</v>
      </c>
      <c r="AV696" s="3" t="e">
        <f>VLOOKUP($C696,'Team Fixtures'!$A$2:$V$21,20,FALSE)</f>
        <v>#N/A</v>
      </c>
      <c r="AW696" s="3" t="e">
        <f>VLOOKUP($C696,'Team Fixtures'!$A$2:$V$21,21,FALSE)</f>
        <v>#N/A</v>
      </c>
      <c r="AX696" s="3" t="e">
        <f>VLOOKUP($C696,'Team Fixtures'!$A$2:$V$21,22,FALSE)</f>
        <v>#N/A</v>
      </c>
      <c r="AY696" s="22">
        <f t="shared" si="208"/>
        <v>0</v>
      </c>
      <c r="AZ696" s="5">
        <f t="shared" si="209"/>
        <v>0</v>
      </c>
      <c r="BA696" s="20">
        <f t="shared" si="200"/>
        <v>0</v>
      </c>
      <c r="BB696" s="15">
        <f t="shared" si="201"/>
        <v>0</v>
      </c>
    </row>
    <row r="697" spans="1:54" x14ac:dyDescent="0.25">
      <c r="A697" t="str">
        <f>'Players Full'!CU697</f>
        <v xml:space="preserve"> </v>
      </c>
      <c r="B697">
        <f>VLOOKUP(_xlfn.CONCAT('Players Full'!AK697,'Players Full'!BV697),'Players Summarised'!$A$1:$T$1000,20,0)</f>
        <v>0</v>
      </c>
      <c r="C697" t="e">
        <f>VLOOKUP('Players Full'!CF697,Teams!$A$1:$G$21,6,0)</f>
        <v>#N/A</v>
      </c>
      <c r="D697">
        <f>'Players Full'!BD697/10</f>
        <v>0</v>
      </c>
      <c r="E697" s="10">
        <f>IFERROR(VLOOKUP($A697,'Starting Lineups'!$A$2:$C$510,3,FALSE),0)</f>
        <v>0</v>
      </c>
      <c r="F697" s="5" t="e">
        <f>VLOOKUP(A697,'Score &amp; Assist'!$A$1:$G$2000,6,0)</f>
        <v>#N/A</v>
      </c>
      <c r="G697" s="5" t="e">
        <f t="shared" si="190"/>
        <v>#N/A</v>
      </c>
      <c r="H697" s="5" t="e">
        <f t="shared" si="202"/>
        <v>#N/A</v>
      </c>
      <c r="I697" s="5" t="e">
        <f>VLOOKUP(A697,'Score &amp; Assist'!$A$1:$G$2000,7,0)</f>
        <v>#N/A</v>
      </c>
      <c r="J697" s="5" t="e">
        <f>VLOOKUP(A697,'Yellow Card'!$C$1:$E$987,3,0)</f>
        <v>#N/A</v>
      </c>
      <c r="K697" s="5" t="e">
        <f>VLOOKUP(C697,'Team Clean Sheet'!$C$2:$F$21,4,0)</f>
        <v>#N/A</v>
      </c>
      <c r="L697" s="5" t="e">
        <f>VLOOKUP(C697,'Team Total Goals'!$D$2:$N$21,10,0)</f>
        <v>#N/A</v>
      </c>
      <c r="M697" s="5" t="e">
        <f>VLOOKUP(C697,'Team Total Goals'!$D$2:$N$21,11,0)</f>
        <v>#N/A</v>
      </c>
      <c r="N697" s="5" t="e">
        <f>VLOOKUP(A697,'Goalkeeper Saves'!$D$2:$N$15,10,0)</f>
        <v>#N/A</v>
      </c>
      <c r="O697" s="5" t="e">
        <f>VLOOKUP(A697,'Goalkeeper Saves'!$D$2:$N$15,11,0)</f>
        <v>#N/A</v>
      </c>
      <c r="P697" s="5">
        <f>IF(B697="DEF",IFERROR(VLOOKUP(A697,'Defensive Contribution - DEF'!A695:H1193,8,FALSE),'Defensive Contribution - DEF'!K$2),0)</f>
        <v>0</v>
      </c>
      <c r="Q697" s="5">
        <f>IF(B697="MID",IFERROR(VLOOKUP(A697,'Defensive Contribution - MID'!A$2:I$500,9,FALSE),'Defensive Contribution - MID'!L$2),0)</f>
        <v>0</v>
      </c>
      <c r="R697" s="22">
        <f t="shared" si="203"/>
        <v>0</v>
      </c>
      <c r="S697" s="5">
        <f t="shared" si="204"/>
        <v>0</v>
      </c>
      <c r="T697" s="20">
        <f t="shared" si="192"/>
        <v>0</v>
      </c>
      <c r="U697" s="3" t="e">
        <f>VLOOKUP($C697,'Team Fixtures'!$A$2:$Q$21,2,FALSE)</f>
        <v>#N/A</v>
      </c>
      <c r="V697" s="3" t="e">
        <f>VLOOKUP($C697,'Team Fixtures'!$A$2:$Q$21,4,FALSE)</f>
        <v>#N/A</v>
      </c>
      <c r="W697" s="3" t="e">
        <f>VLOOKUP($C697,'Team Fixtures'!$A$2:$Q$21,5,FALSE)</f>
        <v>#N/A</v>
      </c>
      <c r="X697" s="3" t="e">
        <f>VLOOKUP($C697,'Team Fixtures'!$A$2:$Q$21,6,FALSE)</f>
        <v>#N/A</v>
      </c>
      <c r="Y697" s="25" t="e">
        <f t="shared" si="193"/>
        <v>#N/A</v>
      </c>
      <c r="Z697" s="3" t="e">
        <f>VLOOKUP($C697,'Team Fixtures'!$A$2:$Q$21,2,FALSE)</f>
        <v>#N/A</v>
      </c>
      <c r="AA697" s="3" t="e">
        <f>VLOOKUP($C697,'Team Fixtures'!$A$2:$Q$21,8,FALSE)</f>
        <v>#N/A</v>
      </c>
      <c r="AB697" s="3" t="e">
        <f>VLOOKUP($C697,'Team Fixtures'!$A$2:$Q$21,9,FALSE)</f>
        <v>#N/A</v>
      </c>
      <c r="AC697" s="3" t="e">
        <f>VLOOKUP($C697,'Team Fixtures'!$A$2:$Q$21,10,FALSE)</f>
        <v>#N/A</v>
      </c>
      <c r="AD697" s="22">
        <f t="shared" si="205"/>
        <v>0</v>
      </c>
      <c r="AE697" s="5">
        <f t="shared" si="194"/>
        <v>0</v>
      </c>
      <c r="AF697" s="20">
        <f t="shared" si="195"/>
        <v>0</v>
      </c>
      <c r="AG697" s="3" t="e">
        <f>VLOOKUP($C697,'Team Fixtures'!$A$2:$Q$21,2,FALSE)</f>
        <v>#N/A</v>
      </c>
      <c r="AH697" s="3" t="e">
        <f>VLOOKUP($C697,'Team Fixtures'!$A$2:$Q$21,12,FALSE)</f>
        <v>#N/A</v>
      </c>
      <c r="AI697" s="3" t="e">
        <f>VLOOKUP($C697,'Team Fixtures'!$A$2:$Q$21,13,FALSE)</f>
        <v>#N/A</v>
      </c>
      <c r="AJ697" s="3" t="e">
        <f>VLOOKUP($C697,'Team Fixtures'!$A$2:$Q$21,14,FALSE)</f>
        <v>#N/A</v>
      </c>
      <c r="AK697" s="22">
        <f t="shared" si="206"/>
        <v>0</v>
      </c>
      <c r="AL697" s="5">
        <f t="shared" si="196"/>
        <v>0</v>
      </c>
      <c r="AM697" s="20">
        <f t="shared" si="197"/>
        <v>0</v>
      </c>
      <c r="AN697" s="3" t="e">
        <f>VLOOKUP($C697,'Team Fixtures'!$A$2:$Q$21,2,FALSE)</f>
        <v>#N/A</v>
      </c>
      <c r="AO697" s="3" t="e">
        <f>VLOOKUP($C697,'Team Fixtures'!$A$2:$Q$21,16,FALSE)</f>
        <v>#N/A</v>
      </c>
      <c r="AP697" s="3" t="e">
        <f>VLOOKUP($C697,'Team Fixtures'!$A$2:$Q$21,17,FALSE)</f>
        <v>#N/A</v>
      </c>
      <c r="AQ697" s="3" t="e">
        <f>VLOOKUP($C697,'Team Fixtures'!$A$2:$V$21,18,FALSE)</f>
        <v>#N/A</v>
      </c>
      <c r="AR697" s="22">
        <f t="shared" si="207"/>
        <v>0</v>
      </c>
      <c r="AS697" s="5">
        <f t="shared" si="198"/>
        <v>0</v>
      </c>
      <c r="AT697" s="20">
        <f t="shared" si="199"/>
        <v>0</v>
      </c>
      <c r="AU697" s="3" t="e">
        <f>VLOOKUP($C697,'Team Fixtures'!$A$2:$Q$21,2,FALSE)</f>
        <v>#N/A</v>
      </c>
      <c r="AV697" s="3" t="e">
        <f>VLOOKUP($C697,'Team Fixtures'!$A$2:$V$21,20,FALSE)</f>
        <v>#N/A</v>
      </c>
      <c r="AW697" s="3" t="e">
        <f>VLOOKUP($C697,'Team Fixtures'!$A$2:$V$21,21,FALSE)</f>
        <v>#N/A</v>
      </c>
      <c r="AX697" s="3" t="e">
        <f>VLOOKUP($C697,'Team Fixtures'!$A$2:$V$21,22,FALSE)</f>
        <v>#N/A</v>
      </c>
      <c r="AY697" s="22">
        <f t="shared" si="208"/>
        <v>0</v>
      </c>
      <c r="AZ697" s="5">
        <f t="shared" si="209"/>
        <v>0</v>
      </c>
      <c r="BA697" s="20">
        <f t="shared" si="200"/>
        <v>0</v>
      </c>
      <c r="BB697" s="15">
        <f t="shared" si="201"/>
        <v>0</v>
      </c>
    </row>
    <row r="698" spans="1:54" x14ac:dyDescent="0.25">
      <c r="A698" t="str">
        <f>'Players Full'!CU698</f>
        <v xml:space="preserve"> </v>
      </c>
      <c r="B698">
        <f>VLOOKUP(_xlfn.CONCAT('Players Full'!AK698,'Players Full'!BV698),'Players Summarised'!$A$1:$T$1000,20,0)</f>
        <v>0</v>
      </c>
      <c r="C698" t="e">
        <f>VLOOKUP('Players Full'!CF698,Teams!$A$1:$G$21,6,0)</f>
        <v>#N/A</v>
      </c>
      <c r="D698">
        <f>'Players Full'!BD698/10</f>
        <v>0</v>
      </c>
      <c r="E698" s="10">
        <f>IFERROR(VLOOKUP($A698,'Starting Lineups'!$A$2:$C$510,3,FALSE),0)</f>
        <v>0</v>
      </c>
      <c r="F698" s="5" t="e">
        <f>VLOOKUP(A698,'Score &amp; Assist'!$A$1:$G$2000,6,0)</f>
        <v>#N/A</v>
      </c>
      <c r="G698" s="5" t="e">
        <f t="shared" si="190"/>
        <v>#N/A</v>
      </c>
      <c r="H698" s="5" t="e">
        <f t="shared" si="202"/>
        <v>#N/A</v>
      </c>
      <c r="I698" s="5" t="e">
        <f>VLOOKUP(A698,'Score &amp; Assist'!$A$1:$G$2000,7,0)</f>
        <v>#N/A</v>
      </c>
      <c r="J698" s="5" t="e">
        <f>VLOOKUP(A698,'Yellow Card'!$C$1:$E$987,3,0)</f>
        <v>#N/A</v>
      </c>
      <c r="K698" s="5" t="e">
        <f>VLOOKUP(C698,'Team Clean Sheet'!$C$2:$F$21,4,0)</f>
        <v>#N/A</v>
      </c>
      <c r="L698" s="5" t="e">
        <f>VLOOKUP(C698,'Team Total Goals'!$D$2:$N$21,10,0)</f>
        <v>#N/A</v>
      </c>
      <c r="M698" s="5" t="e">
        <f>VLOOKUP(C698,'Team Total Goals'!$D$2:$N$21,11,0)</f>
        <v>#N/A</v>
      </c>
      <c r="N698" s="5" t="e">
        <f>VLOOKUP(A698,'Goalkeeper Saves'!$D$2:$N$15,10,0)</f>
        <v>#N/A</v>
      </c>
      <c r="O698" s="5" t="e">
        <f>VLOOKUP(A698,'Goalkeeper Saves'!$D$2:$N$15,11,0)</f>
        <v>#N/A</v>
      </c>
      <c r="P698" s="5">
        <f>IF(B698="DEF",IFERROR(VLOOKUP(A698,'Defensive Contribution - DEF'!A696:H1194,8,FALSE),'Defensive Contribution - DEF'!K$2),0)</f>
        <v>0</v>
      </c>
      <c r="Q698" s="5">
        <f>IF(B698="MID",IFERROR(VLOOKUP(A698,'Defensive Contribution - MID'!A$2:I$500,9,FALSE),'Defensive Contribution - MID'!L$2),0)</f>
        <v>0</v>
      </c>
      <c r="R698" s="22">
        <f t="shared" si="203"/>
        <v>0</v>
      </c>
      <c r="S698" s="5">
        <f t="shared" si="204"/>
        <v>0</v>
      </c>
      <c r="T698" s="20">
        <f t="shared" si="192"/>
        <v>0</v>
      </c>
      <c r="U698" s="3" t="e">
        <f>VLOOKUP($C698,'Team Fixtures'!$A$2:$Q$21,2,FALSE)</f>
        <v>#N/A</v>
      </c>
      <c r="V698" s="3" t="e">
        <f>VLOOKUP($C698,'Team Fixtures'!$A$2:$Q$21,4,FALSE)</f>
        <v>#N/A</v>
      </c>
      <c r="W698" s="3" t="e">
        <f>VLOOKUP($C698,'Team Fixtures'!$A$2:$Q$21,5,FALSE)</f>
        <v>#N/A</v>
      </c>
      <c r="X698" s="3" t="e">
        <f>VLOOKUP($C698,'Team Fixtures'!$A$2:$Q$21,6,FALSE)</f>
        <v>#N/A</v>
      </c>
      <c r="Y698" s="25" t="e">
        <f t="shared" si="193"/>
        <v>#N/A</v>
      </c>
      <c r="Z698" s="3" t="e">
        <f>VLOOKUP($C698,'Team Fixtures'!$A$2:$Q$21,2,FALSE)</f>
        <v>#N/A</v>
      </c>
      <c r="AA698" s="3" t="e">
        <f>VLOOKUP($C698,'Team Fixtures'!$A$2:$Q$21,8,FALSE)</f>
        <v>#N/A</v>
      </c>
      <c r="AB698" s="3" t="e">
        <f>VLOOKUP($C698,'Team Fixtures'!$A$2:$Q$21,9,FALSE)</f>
        <v>#N/A</v>
      </c>
      <c r="AC698" s="3" t="e">
        <f>VLOOKUP($C698,'Team Fixtures'!$A$2:$Q$21,10,FALSE)</f>
        <v>#N/A</v>
      </c>
      <c r="AD698" s="22">
        <f t="shared" si="205"/>
        <v>0</v>
      </c>
      <c r="AE698" s="5">
        <f t="shared" si="194"/>
        <v>0</v>
      </c>
      <c r="AF698" s="20">
        <f t="shared" si="195"/>
        <v>0</v>
      </c>
      <c r="AG698" s="3" t="e">
        <f>VLOOKUP($C698,'Team Fixtures'!$A$2:$Q$21,2,FALSE)</f>
        <v>#N/A</v>
      </c>
      <c r="AH698" s="3" t="e">
        <f>VLOOKUP($C698,'Team Fixtures'!$A$2:$Q$21,12,FALSE)</f>
        <v>#N/A</v>
      </c>
      <c r="AI698" s="3" t="e">
        <f>VLOOKUP($C698,'Team Fixtures'!$A$2:$Q$21,13,FALSE)</f>
        <v>#N/A</v>
      </c>
      <c r="AJ698" s="3" t="e">
        <f>VLOOKUP($C698,'Team Fixtures'!$A$2:$Q$21,14,FALSE)</f>
        <v>#N/A</v>
      </c>
      <c r="AK698" s="22">
        <f t="shared" si="206"/>
        <v>0</v>
      </c>
      <c r="AL698" s="5">
        <f t="shared" si="196"/>
        <v>0</v>
      </c>
      <c r="AM698" s="20">
        <f t="shared" si="197"/>
        <v>0</v>
      </c>
      <c r="AN698" s="3" t="e">
        <f>VLOOKUP($C698,'Team Fixtures'!$A$2:$Q$21,2,FALSE)</f>
        <v>#N/A</v>
      </c>
      <c r="AO698" s="3" t="e">
        <f>VLOOKUP($C698,'Team Fixtures'!$A$2:$Q$21,16,FALSE)</f>
        <v>#N/A</v>
      </c>
      <c r="AP698" s="3" t="e">
        <f>VLOOKUP($C698,'Team Fixtures'!$A$2:$Q$21,17,FALSE)</f>
        <v>#N/A</v>
      </c>
      <c r="AQ698" s="3" t="e">
        <f>VLOOKUP($C698,'Team Fixtures'!$A$2:$V$21,18,FALSE)</f>
        <v>#N/A</v>
      </c>
      <c r="AR698" s="22">
        <f t="shared" si="207"/>
        <v>0</v>
      </c>
      <c r="AS698" s="5">
        <f t="shared" si="198"/>
        <v>0</v>
      </c>
      <c r="AT698" s="20">
        <f t="shared" si="199"/>
        <v>0</v>
      </c>
      <c r="AU698" s="3" t="e">
        <f>VLOOKUP($C698,'Team Fixtures'!$A$2:$Q$21,2,FALSE)</f>
        <v>#N/A</v>
      </c>
      <c r="AV698" s="3" t="e">
        <f>VLOOKUP($C698,'Team Fixtures'!$A$2:$V$21,20,FALSE)</f>
        <v>#N/A</v>
      </c>
      <c r="AW698" s="3" t="e">
        <f>VLOOKUP($C698,'Team Fixtures'!$A$2:$V$21,21,FALSE)</f>
        <v>#N/A</v>
      </c>
      <c r="AX698" s="3" t="e">
        <f>VLOOKUP($C698,'Team Fixtures'!$A$2:$V$21,22,FALSE)</f>
        <v>#N/A</v>
      </c>
      <c r="AY698" s="22">
        <f t="shared" si="208"/>
        <v>0</v>
      </c>
      <c r="AZ698" s="5">
        <f t="shared" si="209"/>
        <v>0</v>
      </c>
      <c r="BA698" s="20">
        <f t="shared" si="200"/>
        <v>0</v>
      </c>
      <c r="BB698" s="15">
        <f t="shared" si="201"/>
        <v>0</v>
      </c>
    </row>
    <row r="699" spans="1:54" x14ac:dyDescent="0.25">
      <c r="A699" t="str">
        <f>'Players Full'!CU699</f>
        <v xml:space="preserve"> </v>
      </c>
      <c r="B699">
        <f>VLOOKUP(_xlfn.CONCAT('Players Full'!AK699,'Players Full'!BV699),'Players Summarised'!$A$1:$T$1000,20,0)</f>
        <v>0</v>
      </c>
      <c r="C699" t="e">
        <f>VLOOKUP('Players Full'!CF699,Teams!$A$1:$G$21,6,0)</f>
        <v>#N/A</v>
      </c>
      <c r="D699">
        <f>'Players Full'!BD699/10</f>
        <v>0</v>
      </c>
      <c r="E699" s="10">
        <f>IFERROR(VLOOKUP($A699,'Starting Lineups'!$A$2:$C$510,3,FALSE),0)</f>
        <v>0</v>
      </c>
      <c r="F699" s="5" t="e">
        <f>VLOOKUP(A699,'Score &amp; Assist'!$A$1:$G$2000,6,0)</f>
        <v>#N/A</v>
      </c>
      <c r="G699" s="5" t="e">
        <f t="shared" si="190"/>
        <v>#N/A</v>
      </c>
      <c r="H699" s="5" t="e">
        <f t="shared" si="202"/>
        <v>#N/A</v>
      </c>
      <c r="I699" s="5" t="e">
        <f>VLOOKUP(A699,'Score &amp; Assist'!$A$1:$G$2000,7,0)</f>
        <v>#N/A</v>
      </c>
      <c r="J699" s="5" t="e">
        <f>VLOOKUP(A699,'Yellow Card'!$C$1:$E$987,3,0)</f>
        <v>#N/A</v>
      </c>
      <c r="K699" s="5" t="e">
        <f>VLOOKUP(C699,'Team Clean Sheet'!$C$2:$F$21,4,0)</f>
        <v>#N/A</v>
      </c>
      <c r="L699" s="5" t="e">
        <f>VLOOKUP(C699,'Team Total Goals'!$D$2:$N$21,10,0)</f>
        <v>#N/A</v>
      </c>
      <c r="M699" s="5" t="e">
        <f>VLOOKUP(C699,'Team Total Goals'!$D$2:$N$21,11,0)</f>
        <v>#N/A</v>
      </c>
      <c r="N699" s="5" t="e">
        <f>VLOOKUP(A699,'Goalkeeper Saves'!$D$2:$N$15,10,0)</f>
        <v>#N/A</v>
      </c>
      <c r="O699" s="5" t="e">
        <f>VLOOKUP(A699,'Goalkeeper Saves'!$D$2:$N$15,11,0)</f>
        <v>#N/A</v>
      </c>
      <c r="P699" s="5">
        <f>IF(B699="DEF",IFERROR(VLOOKUP(A699,'Defensive Contribution - DEF'!A697:H1195,8,FALSE),'Defensive Contribution - DEF'!K$2),0)</f>
        <v>0</v>
      </c>
      <c r="Q699" s="5">
        <f>IF(B699="MID",IFERROR(VLOOKUP(A699,'Defensive Contribution - MID'!A$2:I$500,9,FALSE),'Defensive Contribution - MID'!L$2),0)</f>
        <v>0</v>
      </c>
      <c r="R699" s="22">
        <f t="shared" si="203"/>
        <v>0</v>
      </c>
      <c r="S699" s="5">
        <f t="shared" si="204"/>
        <v>0</v>
      </c>
      <c r="T699" s="20">
        <f t="shared" si="192"/>
        <v>0</v>
      </c>
      <c r="U699" s="3" t="e">
        <f>VLOOKUP($C699,'Team Fixtures'!$A$2:$Q$21,2,FALSE)</f>
        <v>#N/A</v>
      </c>
      <c r="V699" s="3" t="e">
        <f>VLOOKUP($C699,'Team Fixtures'!$A$2:$Q$21,4,FALSE)</f>
        <v>#N/A</v>
      </c>
      <c r="W699" s="3" t="e">
        <f>VLOOKUP($C699,'Team Fixtures'!$A$2:$Q$21,5,FALSE)</f>
        <v>#N/A</v>
      </c>
      <c r="X699" s="3" t="e">
        <f>VLOOKUP($C699,'Team Fixtures'!$A$2:$Q$21,6,FALSE)</f>
        <v>#N/A</v>
      </c>
      <c r="Y699" s="25" t="e">
        <f t="shared" si="193"/>
        <v>#N/A</v>
      </c>
      <c r="Z699" s="3" t="e">
        <f>VLOOKUP($C699,'Team Fixtures'!$A$2:$Q$21,2,FALSE)</f>
        <v>#N/A</v>
      </c>
      <c r="AA699" s="3" t="e">
        <f>VLOOKUP($C699,'Team Fixtures'!$A$2:$Q$21,8,FALSE)</f>
        <v>#N/A</v>
      </c>
      <c r="AB699" s="3" t="e">
        <f>VLOOKUP($C699,'Team Fixtures'!$A$2:$Q$21,9,FALSE)</f>
        <v>#N/A</v>
      </c>
      <c r="AC699" s="3" t="e">
        <f>VLOOKUP($C699,'Team Fixtures'!$A$2:$Q$21,10,FALSE)</f>
        <v>#N/A</v>
      </c>
      <c r="AD699" s="22">
        <f t="shared" si="205"/>
        <v>0</v>
      </c>
      <c r="AE699" s="5">
        <f t="shared" si="194"/>
        <v>0</v>
      </c>
      <c r="AF699" s="20">
        <f t="shared" si="195"/>
        <v>0</v>
      </c>
      <c r="AG699" s="3" t="e">
        <f>VLOOKUP($C699,'Team Fixtures'!$A$2:$Q$21,2,FALSE)</f>
        <v>#N/A</v>
      </c>
      <c r="AH699" s="3" t="e">
        <f>VLOOKUP($C699,'Team Fixtures'!$A$2:$Q$21,12,FALSE)</f>
        <v>#N/A</v>
      </c>
      <c r="AI699" s="3" t="e">
        <f>VLOOKUP($C699,'Team Fixtures'!$A$2:$Q$21,13,FALSE)</f>
        <v>#N/A</v>
      </c>
      <c r="AJ699" s="3" t="e">
        <f>VLOOKUP($C699,'Team Fixtures'!$A$2:$Q$21,14,FALSE)</f>
        <v>#N/A</v>
      </c>
      <c r="AK699" s="22">
        <f t="shared" si="206"/>
        <v>0</v>
      </c>
      <c r="AL699" s="5">
        <f t="shared" si="196"/>
        <v>0</v>
      </c>
      <c r="AM699" s="20">
        <f t="shared" si="197"/>
        <v>0</v>
      </c>
      <c r="AN699" s="3" t="e">
        <f>VLOOKUP($C699,'Team Fixtures'!$A$2:$Q$21,2,FALSE)</f>
        <v>#N/A</v>
      </c>
      <c r="AO699" s="3" t="e">
        <f>VLOOKUP($C699,'Team Fixtures'!$A$2:$Q$21,16,FALSE)</f>
        <v>#N/A</v>
      </c>
      <c r="AP699" s="3" t="e">
        <f>VLOOKUP($C699,'Team Fixtures'!$A$2:$Q$21,17,FALSE)</f>
        <v>#N/A</v>
      </c>
      <c r="AQ699" s="3" t="e">
        <f>VLOOKUP($C699,'Team Fixtures'!$A$2:$V$21,18,FALSE)</f>
        <v>#N/A</v>
      </c>
      <c r="AR699" s="22">
        <f t="shared" si="207"/>
        <v>0</v>
      </c>
      <c r="AS699" s="5">
        <f t="shared" si="198"/>
        <v>0</v>
      </c>
      <c r="AT699" s="20">
        <f t="shared" si="199"/>
        <v>0</v>
      </c>
      <c r="AU699" s="3" t="e">
        <f>VLOOKUP($C699,'Team Fixtures'!$A$2:$Q$21,2,FALSE)</f>
        <v>#N/A</v>
      </c>
      <c r="AV699" s="3" t="e">
        <f>VLOOKUP($C699,'Team Fixtures'!$A$2:$V$21,20,FALSE)</f>
        <v>#N/A</v>
      </c>
      <c r="AW699" s="3" t="e">
        <f>VLOOKUP($C699,'Team Fixtures'!$A$2:$V$21,21,FALSE)</f>
        <v>#N/A</v>
      </c>
      <c r="AX699" s="3" t="e">
        <f>VLOOKUP($C699,'Team Fixtures'!$A$2:$V$21,22,FALSE)</f>
        <v>#N/A</v>
      </c>
      <c r="AY699" s="22">
        <f t="shared" si="208"/>
        <v>0</v>
      </c>
      <c r="AZ699" s="5">
        <f t="shared" si="209"/>
        <v>0</v>
      </c>
      <c r="BA699" s="20">
        <f t="shared" si="200"/>
        <v>0</v>
      </c>
      <c r="BB699" s="15">
        <f t="shared" si="201"/>
        <v>0</v>
      </c>
    </row>
    <row r="700" spans="1:54" x14ac:dyDescent="0.25">
      <c r="A700" t="str">
        <f>'Players Full'!CU700</f>
        <v xml:space="preserve"> </v>
      </c>
      <c r="B700">
        <f>VLOOKUP(_xlfn.CONCAT('Players Full'!AK700,'Players Full'!BV700),'Players Summarised'!$A$1:$T$1000,20,0)</f>
        <v>0</v>
      </c>
      <c r="C700" t="e">
        <f>VLOOKUP('Players Full'!CF700,Teams!$A$1:$G$21,6,0)</f>
        <v>#N/A</v>
      </c>
      <c r="D700">
        <f>'Players Full'!BD700/10</f>
        <v>0</v>
      </c>
      <c r="E700" s="10">
        <f>IFERROR(VLOOKUP($A700,'Starting Lineups'!$A$2:$C$510,3,FALSE),0)</f>
        <v>0</v>
      </c>
      <c r="F700" s="5" t="e">
        <f>VLOOKUP(A700,'Score &amp; Assist'!$A$1:$G$2000,6,0)</f>
        <v>#N/A</v>
      </c>
      <c r="G700" s="5" t="e">
        <f t="shared" si="190"/>
        <v>#N/A</v>
      </c>
      <c r="H700" s="5" t="e">
        <f t="shared" si="202"/>
        <v>#N/A</v>
      </c>
      <c r="I700" s="5" t="e">
        <f>VLOOKUP(A700,'Score &amp; Assist'!$A$1:$G$2000,7,0)</f>
        <v>#N/A</v>
      </c>
      <c r="J700" s="5" t="e">
        <f>VLOOKUP(A700,'Yellow Card'!$C$1:$E$987,3,0)</f>
        <v>#N/A</v>
      </c>
      <c r="K700" s="5" t="e">
        <f>VLOOKUP(C700,'Team Clean Sheet'!$C$2:$F$21,4,0)</f>
        <v>#N/A</v>
      </c>
      <c r="L700" s="5" t="e">
        <f>VLOOKUP(C700,'Team Total Goals'!$D$2:$N$21,10,0)</f>
        <v>#N/A</v>
      </c>
      <c r="M700" s="5" t="e">
        <f>VLOOKUP(C700,'Team Total Goals'!$D$2:$N$21,11,0)</f>
        <v>#N/A</v>
      </c>
      <c r="N700" s="5" t="e">
        <f>VLOOKUP(A700,'Goalkeeper Saves'!$D$2:$N$15,10,0)</f>
        <v>#N/A</v>
      </c>
      <c r="O700" s="5" t="e">
        <f>VLOOKUP(A700,'Goalkeeper Saves'!$D$2:$N$15,11,0)</f>
        <v>#N/A</v>
      </c>
      <c r="P700" s="5">
        <f>IF(B700="DEF",IFERROR(VLOOKUP(A700,'Defensive Contribution - DEF'!A698:H1196,8,FALSE),'Defensive Contribution - DEF'!K$2),0)</f>
        <v>0</v>
      </c>
      <c r="Q700" s="5">
        <f>IF(B700="MID",IFERROR(VLOOKUP(A700,'Defensive Contribution - MID'!A$2:I$500,9,FALSE),'Defensive Contribution - MID'!L$2),0)</f>
        <v>0</v>
      </c>
      <c r="R700" s="22">
        <f t="shared" si="203"/>
        <v>0</v>
      </c>
      <c r="S700" s="5">
        <f t="shared" si="204"/>
        <v>0</v>
      </c>
      <c r="T700" s="20">
        <f t="shared" si="192"/>
        <v>0</v>
      </c>
      <c r="U700" s="3" t="e">
        <f>VLOOKUP($C700,'Team Fixtures'!$A$2:$Q$21,2,FALSE)</f>
        <v>#N/A</v>
      </c>
      <c r="V700" s="3" t="e">
        <f>VLOOKUP($C700,'Team Fixtures'!$A$2:$Q$21,4,FALSE)</f>
        <v>#N/A</v>
      </c>
      <c r="W700" s="3" t="e">
        <f>VLOOKUP($C700,'Team Fixtures'!$A$2:$Q$21,5,FALSE)</f>
        <v>#N/A</v>
      </c>
      <c r="X700" s="3" t="e">
        <f>VLOOKUP($C700,'Team Fixtures'!$A$2:$Q$21,6,FALSE)</f>
        <v>#N/A</v>
      </c>
      <c r="Y700" s="25" t="e">
        <f t="shared" si="193"/>
        <v>#N/A</v>
      </c>
      <c r="Z700" s="3" t="e">
        <f>VLOOKUP($C700,'Team Fixtures'!$A$2:$Q$21,2,FALSE)</f>
        <v>#N/A</v>
      </c>
      <c r="AA700" s="3" t="e">
        <f>VLOOKUP($C700,'Team Fixtures'!$A$2:$Q$21,8,FALSE)</f>
        <v>#N/A</v>
      </c>
      <c r="AB700" s="3" t="e">
        <f>VLOOKUP($C700,'Team Fixtures'!$A$2:$Q$21,9,FALSE)</f>
        <v>#N/A</v>
      </c>
      <c r="AC700" s="3" t="e">
        <f>VLOOKUP($C700,'Team Fixtures'!$A$2:$Q$21,10,FALSE)</f>
        <v>#N/A</v>
      </c>
      <c r="AD700" s="22">
        <f t="shared" si="205"/>
        <v>0</v>
      </c>
      <c r="AE700" s="5">
        <f t="shared" si="194"/>
        <v>0</v>
      </c>
      <c r="AF700" s="20">
        <f t="shared" si="195"/>
        <v>0</v>
      </c>
      <c r="AG700" s="3" t="e">
        <f>VLOOKUP($C700,'Team Fixtures'!$A$2:$Q$21,2,FALSE)</f>
        <v>#N/A</v>
      </c>
      <c r="AH700" s="3" t="e">
        <f>VLOOKUP($C700,'Team Fixtures'!$A$2:$Q$21,12,FALSE)</f>
        <v>#N/A</v>
      </c>
      <c r="AI700" s="3" t="e">
        <f>VLOOKUP($C700,'Team Fixtures'!$A$2:$Q$21,13,FALSE)</f>
        <v>#N/A</v>
      </c>
      <c r="AJ700" s="3" t="e">
        <f>VLOOKUP($C700,'Team Fixtures'!$A$2:$Q$21,14,FALSE)</f>
        <v>#N/A</v>
      </c>
      <c r="AK700" s="22">
        <f t="shared" si="206"/>
        <v>0</v>
      </c>
      <c r="AL700" s="5">
        <f t="shared" si="196"/>
        <v>0</v>
      </c>
      <c r="AM700" s="20">
        <f t="shared" si="197"/>
        <v>0</v>
      </c>
      <c r="AN700" s="3" t="e">
        <f>VLOOKUP($C700,'Team Fixtures'!$A$2:$Q$21,2,FALSE)</f>
        <v>#N/A</v>
      </c>
      <c r="AO700" s="3" t="e">
        <f>VLOOKUP($C700,'Team Fixtures'!$A$2:$Q$21,16,FALSE)</f>
        <v>#N/A</v>
      </c>
      <c r="AP700" s="3" t="e">
        <f>VLOOKUP($C700,'Team Fixtures'!$A$2:$Q$21,17,FALSE)</f>
        <v>#N/A</v>
      </c>
      <c r="AQ700" s="3" t="e">
        <f>VLOOKUP($C700,'Team Fixtures'!$A$2:$V$21,18,FALSE)</f>
        <v>#N/A</v>
      </c>
      <c r="AR700" s="22">
        <f t="shared" si="207"/>
        <v>0</v>
      </c>
      <c r="AS700" s="5">
        <f t="shared" si="198"/>
        <v>0</v>
      </c>
      <c r="AT700" s="20">
        <f t="shared" si="199"/>
        <v>0</v>
      </c>
      <c r="AU700" s="3" t="e">
        <f>VLOOKUP($C700,'Team Fixtures'!$A$2:$Q$21,2,FALSE)</f>
        <v>#N/A</v>
      </c>
      <c r="AV700" s="3" t="e">
        <f>VLOOKUP($C700,'Team Fixtures'!$A$2:$V$21,20,FALSE)</f>
        <v>#N/A</v>
      </c>
      <c r="AW700" s="3" t="e">
        <f>VLOOKUP($C700,'Team Fixtures'!$A$2:$V$21,21,FALSE)</f>
        <v>#N/A</v>
      </c>
      <c r="AX700" s="3" t="e">
        <f>VLOOKUP($C700,'Team Fixtures'!$A$2:$V$21,22,FALSE)</f>
        <v>#N/A</v>
      </c>
      <c r="AY700" s="22">
        <f t="shared" si="208"/>
        <v>0</v>
      </c>
      <c r="AZ700" s="5">
        <f t="shared" si="209"/>
        <v>0</v>
      </c>
      <c r="BA700" s="20">
        <f t="shared" si="200"/>
        <v>0</v>
      </c>
      <c r="BB700" s="15">
        <f t="shared" si="201"/>
        <v>0</v>
      </c>
    </row>
    <row r="701" spans="1:54" x14ac:dyDescent="0.25">
      <c r="A701" t="str">
        <f>'Players Full'!CU701</f>
        <v xml:space="preserve"> </v>
      </c>
      <c r="B701">
        <f>VLOOKUP(_xlfn.CONCAT('Players Full'!AK701,'Players Full'!BV701),'Players Summarised'!$A$1:$T$1000,20,0)</f>
        <v>0</v>
      </c>
      <c r="C701" t="e">
        <f>VLOOKUP('Players Full'!CF701,Teams!$A$1:$G$21,6,0)</f>
        <v>#N/A</v>
      </c>
      <c r="D701">
        <f>'Players Full'!BD701/10</f>
        <v>0</v>
      </c>
      <c r="E701" s="10">
        <f>IFERROR(VLOOKUP($A701,'Starting Lineups'!$A$2:$C$510,3,FALSE),0)</f>
        <v>0</v>
      </c>
      <c r="F701" s="5" t="e">
        <f>VLOOKUP(A701,'Score &amp; Assist'!$A$1:$G$2000,6,0)</f>
        <v>#N/A</v>
      </c>
      <c r="G701" s="5" t="e">
        <f t="shared" si="190"/>
        <v>#N/A</v>
      </c>
      <c r="H701" s="5" t="e">
        <f t="shared" si="202"/>
        <v>#N/A</v>
      </c>
      <c r="I701" s="5" t="e">
        <f>VLOOKUP(A701,'Score &amp; Assist'!$A$1:$G$2000,7,0)</f>
        <v>#N/A</v>
      </c>
      <c r="J701" s="5" t="e">
        <f>VLOOKUP(A701,'Yellow Card'!$C$1:$E$987,3,0)</f>
        <v>#N/A</v>
      </c>
      <c r="K701" s="5" t="e">
        <f>VLOOKUP(C701,'Team Clean Sheet'!$C$2:$F$21,4,0)</f>
        <v>#N/A</v>
      </c>
      <c r="L701" s="5" t="e">
        <f>VLOOKUP(C701,'Team Total Goals'!$D$2:$N$21,10,0)</f>
        <v>#N/A</v>
      </c>
      <c r="M701" s="5" t="e">
        <f>VLOOKUP(C701,'Team Total Goals'!$D$2:$N$21,11,0)</f>
        <v>#N/A</v>
      </c>
      <c r="N701" s="5" t="e">
        <f>VLOOKUP(A701,'Goalkeeper Saves'!$D$2:$N$15,10,0)</f>
        <v>#N/A</v>
      </c>
      <c r="O701" s="5" t="e">
        <f>VLOOKUP(A701,'Goalkeeper Saves'!$D$2:$N$15,11,0)</f>
        <v>#N/A</v>
      </c>
      <c r="P701" s="5">
        <f>IF(B701="DEF",IFERROR(VLOOKUP(A701,'Defensive Contribution - DEF'!A699:H1197,8,FALSE),'Defensive Contribution - DEF'!K$2),0)</f>
        <v>0</v>
      </c>
      <c r="Q701" s="5">
        <f>IF(B701="MID",IFERROR(VLOOKUP(A701,'Defensive Contribution - MID'!A$2:I$500,9,FALSE),'Defensive Contribution - MID'!L$2),0)</f>
        <v>0</v>
      </c>
      <c r="R701" s="22">
        <f t="shared" si="203"/>
        <v>0</v>
      </c>
      <c r="S701" s="5">
        <f t="shared" si="204"/>
        <v>0</v>
      </c>
      <c r="T701" s="20">
        <f t="shared" si="192"/>
        <v>0</v>
      </c>
      <c r="U701" s="3" t="e">
        <f>VLOOKUP($C701,'Team Fixtures'!$A$2:$Q$21,2,FALSE)</f>
        <v>#N/A</v>
      </c>
      <c r="V701" s="3" t="e">
        <f>VLOOKUP($C701,'Team Fixtures'!$A$2:$Q$21,4,FALSE)</f>
        <v>#N/A</v>
      </c>
      <c r="W701" s="3" t="e">
        <f>VLOOKUP($C701,'Team Fixtures'!$A$2:$Q$21,5,FALSE)</f>
        <v>#N/A</v>
      </c>
      <c r="X701" s="3" t="e">
        <f>VLOOKUP($C701,'Team Fixtures'!$A$2:$Q$21,6,FALSE)</f>
        <v>#N/A</v>
      </c>
      <c r="Y701" s="25" t="e">
        <f t="shared" si="193"/>
        <v>#N/A</v>
      </c>
      <c r="Z701" s="3" t="e">
        <f>VLOOKUP($C701,'Team Fixtures'!$A$2:$Q$21,2,FALSE)</f>
        <v>#N/A</v>
      </c>
      <c r="AA701" s="3" t="e">
        <f>VLOOKUP($C701,'Team Fixtures'!$A$2:$Q$21,8,FALSE)</f>
        <v>#N/A</v>
      </c>
      <c r="AB701" s="3" t="e">
        <f>VLOOKUP($C701,'Team Fixtures'!$A$2:$Q$21,9,FALSE)</f>
        <v>#N/A</v>
      </c>
      <c r="AC701" s="3" t="e">
        <f>VLOOKUP($C701,'Team Fixtures'!$A$2:$Q$21,10,FALSE)</f>
        <v>#N/A</v>
      </c>
      <c r="AD701" s="22">
        <f t="shared" si="205"/>
        <v>0</v>
      </c>
      <c r="AE701" s="5">
        <f t="shared" si="194"/>
        <v>0</v>
      </c>
      <c r="AF701" s="20">
        <f t="shared" si="195"/>
        <v>0</v>
      </c>
      <c r="AG701" s="3" t="e">
        <f>VLOOKUP($C701,'Team Fixtures'!$A$2:$Q$21,2,FALSE)</f>
        <v>#N/A</v>
      </c>
      <c r="AH701" s="3" t="e">
        <f>VLOOKUP($C701,'Team Fixtures'!$A$2:$Q$21,12,FALSE)</f>
        <v>#N/A</v>
      </c>
      <c r="AI701" s="3" t="e">
        <f>VLOOKUP($C701,'Team Fixtures'!$A$2:$Q$21,13,FALSE)</f>
        <v>#N/A</v>
      </c>
      <c r="AJ701" s="3" t="e">
        <f>VLOOKUP($C701,'Team Fixtures'!$A$2:$Q$21,14,FALSE)</f>
        <v>#N/A</v>
      </c>
      <c r="AK701" s="22">
        <f t="shared" si="206"/>
        <v>0</v>
      </c>
      <c r="AL701" s="5">
        <f t="shared" si="196"/>
        <v>0</v>
      </c>
      <c r="AM701" s="20">
        <f t="shared" si="197"/>
        <v>0</v>
      </c>
      <c r="AN701" s="3" t="e">
        <f>VLOOKUP($C701,'Team Fixtures'!$A$2:$Q$21,2,FALSE)</f>
        <v>#N/A</v>
      </c>
      <c r="AO701" s="3" t="e">
        <f>VLOOKUP($C701,'Team Fixtures'!$A$2:$Q$21,16,FALSE)</f>
        <v>#N/A</v>
      </c>
      <c r="AP701" s="3" t="e">
        <f>VLOOKUP($C701,'Team Fixtures'!$A$2:$Q$21,17,FALSE)</f>
        <v>#N/A</v>
      </c>
      <c r="AQ701" s="3" t="e">
        <f>VLOOKUP($C701,'Team Fixtures'!$A$2:$V$21,18,FALSE)</f>
        <v>#N/A</v>
      </c>
      <c r="AR701" s="22">
        <f t="shared" si="207"/>
        <v>0</v>
      </c>
      <c r="AS701" s="5">
        <f t="shared" si="198"/>
        <v>0</v>
      </c>
      <c r="AT701" s="20">
        <f t="shared" si="199"/>
        <v>0</v>
      </c>
      <c r="AU701" s="3" t="e">
        <f>VLOOKUP($C701,'Team Fixtures'!$A$2:$Q$21,2,FALSE)</f>
        <v>#N/A</v>
      </c>
      <c r="AV701" s="3" t="e">
        <f>VLOOKUP($C701,'Team Fixtures'!$A$2:$V$21,20,FALSE)</f>
        <v>#N/A</v>
      </c>
      <c r="AW701" s="3" t="e">
        <f>VLOOKUP($C701,'Team Fixtures'!$A$2:$V$21,21,FALSE)</f>
        <v>#N/A</v>
      </c>
      <c r="AX701" s="3" t="e">
        <f>VLOOKUP($C701,'Team Fixtures'!$A$2:$V$21,22,FALSE)</f>
        <v>#N/A</v>
      </c>
      <c r="AY701" s="22">
        <f t="shared" si="208"/>
        <v>0</v>
      </c>
      <c r="AZ701" s="5">
        <f t="shared" si="209"/>
        <v>0</v>
      </c>
      <c r="BA701" s="20">
        <f t="shared" si="200"/>
        <v>0</v>
      </c>
      <c r="BB701" s="15">
        <f t="shared" si="20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65C-B77F-4B28-9507-B8DD128A4216}">
  <dimension ref="A1:I227"/>
  <sheetViews>
    <sheetView workbookViewId="0"/>
  </sheetViews>
  <sheetFormatPr defaultRowHeight="15" x14ac:dyDescent="0.25"/>
  <cols>
    <col min="1" max="1" width="22.7109375" bestFit="1" customWidth="1"/>
    <col min="2" max="2" width="13.5703125" bestFit="1" customWidth="1"/>
    <col min="3" max="3" width="12.5703125" style="3" bestFit="1" customWidth="1"/>
    <col min="4" max="4" width="5.28515625" style="15" bestFit="1" customWidth="1"/>
    <col min="6" max="6" width="13.5703125" bestFit="1" customWidth="1"/>
    <col min="7" max="7" width="15" bestFit="1" customWidth="1"/>
    <col min="8" max="8" width="19.5703125" bestFit="1" customWidth="1"/>
    <col min="9" max="9" width="11.5703125" bestFit="1" customWidth="1"/>
  </cols>
  <sheetData>
    <row r="1" spans="1:9" s="1" customFormat="1" x14ac:dyDescent="0.25">
      <c r="A1" s="1" t="s">
        <v>464</v>
      </c>
      <c r="B1" s="1" t="s">
        <v>0</v>
      </c>
      <c r="C1" s="2" t="s">
        <v>3452</v>
      </c>
      <c r="D1" s="14" t="s">
        <v>3592</v>
      </c>
      <c r="F1" s="16" t="s">
        <v>3593</v>
      </c>
      <c r="G1" t="s">
        <v>3595</v>
      </c>
      <c r="H1" t="s">
        <v>3612</v>
      </c>
      <c r="I1" t="s">
        <v>3594</v>
      </c>
    </row>
    <row r="2" spans="1:9" x14ac:dyDescent="0.25">
      <c r="A2" t="s">
        <v>3305</v>
      </c>
      <c r="B2" t="s">
        <v>372</v>
      </c>
      <c r="C2" s="3">
        <v>1</v>
      </c>
      <c r="D2" s="15">
        <f>IFERROR(VLOOKUP(A2,Players!A$2:Z$1000,20,FALSE),"")</f>
        <v>3.8886758963565429</v>
      </c>
      <c r="F2" s="17" t="s">
        <v>372</v>
      </c>
      <c r="G2">
        <v>11</v>
      </c>
      <c r="H2" s="10">
        <v>10.5</v>
      </c>
      <c r="I2">
        <v>11</v>
      </c>
    </row>
    <row r="3" spans="1:9" x14ac:dyDescent="0.25">
      <c r="A3" t="s">
        <v>403</v>
      </c>
      <c r="B3" t="s">
        <v>372</v>
      </c>
      <c r="C3" s="3">
        <v>1</v>
      </c>
      <c r="D3" s="15">
        <f>IFERROR(VLOOKUP(A3,Players!A$2:Z$1000,20,FALSE),"")</f>
        <v>4.90762426453042</v>
      </c>
      <c r="F3" s="17" t="s">
        <v>49</v>
      </c>
      <c r="G3">
        <v>11</v>
      </c>
      <c r="H3" s="10">
        <v>11</v>
      </c>
      <c r="I3">
        <v>11</v>
      </c>
    </row>
    <row r="4" spans="1:9" x14ac:dyDescent="0.25">
      <c r="A4" t="s">
        <v>406</v>
      </c>
      <c r="B4" t="s">
        <v>372</v>
      </c>
      <c r="C4" s="3">
        <v>1</v>
      </c>
      <c r="D4" s="15">
        <f>IFERROR(VLOOKUP(A4,Players!A$2:Z$1000,20,FALSE),"")</f>
        <v>5.2577170239156379</v>
      </c>
      <c r="F4" s="17" t="s">
        <v>21</v>
      </c>
      <c r="G4">
        <v>11</v>
      </c>
      <c r="H4" s="10">
        <v>11</v>
      </c>
      <c r="I4">
        <v>11</v>
      </c>
    </row>
    <row r="5" spans="1:9" x14ac:dyDescent="0.25">
      <c r="A5" t="s">
        <v>418</v>
      </c>
      <c r="B5" t="s">
        <v>372</v>
      </c>
      <c r="C5" s="3">
        <v>1</v>
      </c>
      <c r="D5" s="15">
        <f>IFERROR(VLOOKUP(A5,Players!A$2:Z$1000,20,FALSE),"")</f>
        <v>4.7045805403609027</v>
      </c>
      <c r="F5" s="17" t="s">
        <v>332</v>
      </c>
      <c r="G5">
        <v>12</v>
      </c>
      <c r="H5" s="10">
        <v>11</v>
      </c>
      <c r="I5">
        <v>12</v>
      </c>
    </row>
    <row r="6" spans="1:9" x14ac:dyDescent="0.25">
      <c r="A6" t="s">
        <v>408</v>
      </c>
      <c r="B6" t="s">
        <v>372</v>
      </c>
      <c r="C6" s="3">
        <v>1</v>
      </c>
      <c r="D6" s="15">
        <f>IFERROR(VLOOKUP(A6,Players!A$2:Z$1000,20,FALSE),"")</f>
        <v>4.809761108898984</v>
      </c>
      <c r="F6" s="17" t="s">
        <v>96</v>
      </c>
      <c r="G6">
        <v>11</v>
      </c>
      <c r="H6" s="10">
        <v>11</v>
      </c>
      <c r="I6">
        <v>11</v>
      </c>
    </row>
    <row r="7" spans="1:9" x14ac:dyDescent="0.25">
      <c r="A7" t="s">
        <v>377</v>
      </c>
      <c r="B7" t="s">
        <v>372</v>
      </c>
      <c r="C7" s="3">
        <v>1</v>
      </c>
      <c r="D7" s="15">
        <f>IFERROR(VLOOKUP(A7,Players!A$2:Z$1000,20,FALSE),"")</f>
        <v>6.3502270857819516</v>
      </c>
      <c r="F7" s="17" t="s">
        <v>196</v>
      </c>
      <c r="G7">
        <v>12</v>
      </c>
      <c r="H7" s="10">
        <v>11</v>
      </c>
      <c r="I7">
        <v>12</v>
      </c>
    </row>
    <row r="8" spans="1:9" x14ac:dyDescent="0.25">
      <c r="A8" t="s">
        <v>394</v>
      </c>
      <c r="B8" t="s">
        <v>372</v>
      </c>
      <c r="C8" s="3">
        <v>1</v>
      </c>
      <c r="D8" s="15">
        <f>IFERROR(VLOOKUP(A8,Players!A$2:Z$1000,20,FALSE),"")</f>
        <v>4.9629326867100447</v>
      </c>
      <c r="F8" s="17" t="s">
        <v>283</v>
      </c>
      <c r="G8">
        <v>11</v>
      </c>
      <c r="H8" s="10">
        <v>11</v>
      </c>
      <c r="I8">
        <v>11</v>
      </c>
    </row>
    <row r="9" spans="1:9" x14ac:dyDescent="0.25">
      <c r="A9" t="s">
        <v>391</v>
      </c>
      <c r="B9" t="s">
        <v>372</v>
      </c>
      <c r="C9" s="3">
        <v>1</v>
      </c>
      <c r="D9" s="15">
        <f>IFERROR(VLOOKUP(A9,Players!A$2:Z$1000,20,FALSE),"")</f>
        <v>5.2604573282936036</v>
      </c>
      <c r="F9" s="17" t="s">
        <v>293</v>
      </c>
      <c r="G9">
        <v>11</v>
      </c>
      <c r="H9" s="10">
        <v>11</v>
      </c>
      <c r="I9">
        <v>11</v>
      </c>
    </row>
    <row r="10" spans="1:9" x14ac:dyDescent="0.25">
      <c r="A10" t="s">
        <v>373</v>
      </c>
      <c r="B10" t="s">
        <v>372</v>
      </c>
      <c r="C10" s="3">
        <v>1</v>
      </c>
      <c r="D10" s="15">
        <f>IFERROR(VLOOKUP(A10,Players!A$2:Z$1000,20,FALSE),"")</f>
        <v>7.1535914837278423</v>
      </c>
      <c r="F10" s="17" t="s">
        <v>421</v>
      </c>
      <c r="G10">
        <v>11</v>
      </c>
      <c r="H10" s="10">
        <v>11</v>
      </c>
      <c r="I10">
        <v>11</v>
      </c>
    </row>
    <row r="11" spans="1:9" x14ac:dyDescent="0.25">
      <c r="A11" t="s">
        <v>375</v>
      </c>
      <c r="B11" t="s">
        <v>372</v>
      </c>
      <c r="C11" s="3">
        <v>0.5</v>
      </c>
      <c r="D11" s="15">
        <f>IFERROR(VLOOKUP(A11,Players!A$2:Z$1000,20,FALSE),"")</f>
        <v>3.1784129626431419</v>
      </c>
      <c r="F11" s="17" t="s">
        <v>104</v>
      </c>
      <c r="G11">
        <v>12</v>
      </c>
      <c r="H11" s="10">
        <v>11</v>
      </c>
      <c r="I11">
        <v>12</v>
      </c>
    </row>
    <row r="12" spans="1:9" x14ac:dyDescent="0.25">
      <c r="A12" t="s">
        <v>371</v>
      </c>
      <c r="B12" t="s">
        <v>372</v>
      </c>
      <c r="C12" s="3">
        <v>1</v>
      </c>
      <c r="D12" s="15">
        <f>IFERROR(VLOOKUP(A12,Players!A$2:Z$1000,20,FALSE),"")</f>
        <v>5.8308333362567053</v>
      </c>
      <c r="F12" s="17" t="s">
        <v>3257</v>
      </c>
      <c r="G12">
        <v>11</v>
      </c>
      <c r="H12" s="10">
        <v>11</v>
      </c>
      <c r="I12">
        <v>11</v>
      </c>
    </row>
    <row r="13" spans="1:9" x14ac:dyDescent="0.25">
      <c r="A13" t="s">
        <v>3444</v>
      </c>
      <c r="B13" t="s">
        <v>49</v>
      </c>
      <c r="C13" s="3">
        <v>1</v>
      </c>
      <c r="D13" s="15">
        <f>IFERROR(VLOOKUP(A13,Players!A$2:Z$1000,20,FALSE),"")</f>
        <v>2.3281513724461558</v>
      </c>
      <c r="F13" s="17" t="s">
        <v>8</v>
      </c>
      <c r="G13">
        <v>12</v>
      </c>
      <c r="H13" s="10">
        <v>11</v>
      </c>
      <c r="I13">
        <v>12</v>
      </c>
    </row>
    <row r="14" spans="1:9" x14ac:dyDescent="0.25">
      <c r="A14" t="s">
        <v>80</v>
      </c>
      <c r="B14" t="s">
        <v>49</v>
      </c>
      <c r="C14" s="3">
        <v>1</v>
      </c>
      <c r="D14" s="15">
        <f>IFERROR(VLOOKUP(A14,Players!A$2:Z$1000,20,FALSE),"")</f>
        <v>3.9071718616106965</v>
      </c>
      <c r="F14" s="17" t="s">
        <v>3260</v>
      </c>
      <c r="G14">
        <v>12</v>
      </c>
      <c r="H14" s="10">
        <v>9.7999999999999989</v>
      </c>
      <c r="I14">
        <v>12</v>
      </c>
    </row>
    <row r="15" spans="1:9" x14ac:dyDescent="0.25">
      <c r="A15" t="s">
        <v>90</v>
      </c>
      <c r="B15" t="s">
        <v>49</v>
      </c>
      <c r="C15" s="3">
        <v>1</v>
      </c>
      <c r="D15" s="15">
        <f>IFERROR(VLOOKUP(A15,Players!A$2:Z$1000,20,FALSE),"")</f>
        <v>2.5578632340311107</v>
      </c>
      <c r="F15" s="17" t="s">
        <v>3262</v>
      </c>
      <c r="G15">
        <v>11</v>
      </c>
      <c r="H15" s="10">
        <v>11</v>
      </c>
      <c r="I15">
        <v>11</v>
      </c>
    </row>
    <row r="16" spans="1:9" x14ac:dyDescent="0.25">
      <c r="A16" t="s">
        <v>91</v>
      </c>
      <c r="B16" t="s">
        <v>49</v>
      </c>
      <c r="C16" s="3">
        <v>1</v>
      </c>
      <c r="D16" s="15">
        <f>IFERROR(VLOOKUP(A16,Players!A$2:Z$1000,20,FALSE),"")</f>
        <v>3.0294735956722341</v>
      </c>
      <c r="F16" s="17" t="s">
        <v>52</v>
      </c>
      <c r="G16">
        <v>11</v>
      </c>
      <c r="H16" s="10">
        <v>11</v>
      </c>
      <c r="I16">
        <v>11</v>
      </c>
    </row>
    <row r="17" spans="1:9" x14ac:dyDescent="0.25">
      <c r="A17" t="s">
        <v>70</v>
      </c>
      <c r="B17" t="s">
        <v>49</v>
      </c>
      <c r="C17" s="3">
        <v>1</v>
      </c>
      <c r="D17" s="15">
        <f>IFERROR(VLOOKUP(A17,Players!A$2:Z$1000,20,FALSE),"")</f>
        <v>3.7110719109228887</v>
      </c>
      <c r="F17" s="17" t="s">
        <v>3427</v>
      </c>
      <c r="G17">
        <v>11</v>
      </c>
      <c r="H17" s="10">
        <v>11</v>
      </c>
      <c r="I17">
        <v>11</v>
      </c>
    </row>
    <row r="18" spans="1:9" x14ac:dyDescent="0.25">
      <c r="A18" t="s">
        <v>54</v>
      </c>
      <c r="B18" t="s">
        <v>49</v>
      </c>
      <c r="C18" s="3">
        <v>1</v>
      </c>
      <c r="D18" s="15">
        <f>IFERROR(VLOOKUP(A18,Players!A$2:Z$1000,20,FALSE),"")</f>
        <v>5.095627294558124</v>
      </c>
      <c r="F18" s="17" t="s">
        <v>3428</v>
      </c>
      <c r="G18">
        <v>12</v>
      </c>
      <c r="H18" s="10">
        <v>11</v>
      </c>
      <c r="I18">
        <v>11</v>
      </c>
    </row>
    <row r="19" spans="1:9" x14ac:dyDescent="0.25">
      <c r="A19" t="s">
        <v>83</v>
      </c>
      <c r="B19" t="s">
        <v>49</v>
      </c>
      <c r="C19" s="3">
        <v>1</v>
      </c>
      <c r="D19" s="15">
        <f>IFERROR(VLOOKUP(A19,Players!A$2:Z$1000,20,FALSE),"")</f>
        <v>3.7670584649420289</v>
      </c>
      <c r="F19" s="17" t="s">
        <v>147</v>
      </c>
      <c r="G19">
        <v>11</v>
      </c>
      <c r="H19" s="10">
        <v>11</v>
      </c>
      <c r="I19">
        <v>11</v>
      </c>
    </row>
    <row r="20" spans="1:9" x14ac:dyDescent="0.25">
      <c r="A20" t="s">
        <v>72</v>
      </c>
      <c r="B20" t="s">
        <v>49</v>
      </c>
      <c r="C20" s="3">
        <v>1</v>
      </c>
      <c r="D20" s="15">
        <f>IFERROR(VLOOKUP(A20,Players!A$2:Z$1000,20,FALSE),"")</f>
        <v>4.236727872758701</v>
      </c>
      <c r="F20" s="17" t="s">
        <v>141</v>
      </c>
      <c r="G20">
        <v>11</v>
      </c>
      <c r="H20" s="10">
        <v>10</v>
      </c>
      <c r="I20">
        <v>11</v>
      </c>
    </row>
    <row r="21" spans="1:9" x14ac:dyDescent="0.25">
      <c r="A21" t="s">
        <v>67</v>
      </c>
      <c r="B21" t="s">
        <v>49</v>
      </c>
      <c r="C21" s="3">
        <v>1</v>
      </c>
      <c r="D21" s="15">
        <f>IFERROR(VLOOKUP(A21,Players!A$2:Z$1000,20,FALSE),"")</f>
        <v>4.2549451411189718</v>
      </c>
      <c r="F21" s="17" t="s">
        <v>254</v>
      </c>
      <c r="G21">
        <v>11</v>
      </c>
      <c r="H21" s="10">
        <v>11</v>
      </c>
      <c r="I21">
        <v>11</v>
      </c>
    </row>
    <row r="22" spans="1:9" x14ac:dyDescent="0.25">
      <c r="A22" t="s">
        <v>69</v>
      </c>
      <c r="B22" t="s">
        <v>49</v>
      </c>
      <c r="C22" s="3">
        <v>1</v>
      </c>
      <c r="D22" s="15">
        <f>IFERROR(VLOOKUP(A22,Players!A$2:Z$1000,20,FALSE),"")</f>
        <v>4.1894102924601464</v>
      </c>
    </row>
    <row r="23" spans="1:9" x14ac:dyDescent="0.25">
      <c r="A23" t="s">
        <v>48</v>
      </c>
      <c r="B23" t="s">
        <v>49</v>
      </c>
      <c r="C23" s="3">
        <v>1</v>
      </c>
      <c r="D23" s="15">
        <f>IFERROR(VLOOKUP(A23,Players!A$2:Z$1000,20,FALSE),"")</f>
        <v>4.2987023661717432</v>
      </c>
    </row>
    <row r="24" spans="1:9" x14ac:dyDescent="0.25">
      <c r="A24" t="s">
        <v>3290</v>
      </c>
      <c r="B24" t="s">
        <v>21</v>
      </c>
      <c r="C24" s="10">
        <v>1</v>
      </c>
      <c r="D24" s="15">
        <f>IFERROR(VLOOKUP(A24,Players!A$2:Z$1000,20,FALSE),"")</f>
        <v>3.3885112878655321</v>
      </c>
    </row>
    <row r="25" spans="1:9" x14ac:dyDescent="0.25">
      <c r="A25" t="s">
        <v>42</v>
      </c>
      <c r="B25" t="s">
        <v>21</v>
      </c>
      <c r="C25" s="10">
        <v>1</v>
      </c>
      <c r="D25" s="15">
        <f>IFERROR(VLOOKUP(A25,Players!A$2:Z$1000,20,FALSE),"")</f>
        <v>4.2651216272215935</v>
      </c>
      <c r="H25" s="3"/>
      <c r="I25" s="15"/>
    </row>
    <row r="26" spans="1:9" x14ac:dyDescent="0.25">
      <c r="A26" t="s">
        <v>41</v>
      </c>
      <c r="B26" t="s">
        <v>21</v>
      </c>
      <c r="C26" s="10">
        <v>1</v>
      </c>
      <c r="D26" s="15">
        <f>IFERROR(VLOOKUP(A26,Players!A$2:Z$1000,20,FALSE),"")</f>
        <v>4.318167357977055</v>
      </c>
    </row>
    <row r="27" spans="1:9" x14ac:dyDescent="0.25">
      <c r="A27" t="s">
        <v>44</v>
      </c>
      <c r="B27" t="s">
        <v>21</v>
      </c>
      <c r="C27" s="10">
        <v>1</v>
      </c>
      <c r="D27" s="15">
        <f>IFERROR(VLOOKUP(A27,Players!A$2:Z$1000,20,FALSE),"")</f>
        <v>4.518971071795848</v>
      </c>
    </row>
    <row r="28" spans="1:9" x14ac:dyDescent="0.25">
      <c r="A28" t="s">
        <v>39</v>
      </c>
      <c r="B28" t="s">
        <v>21</v>
      </c>
      <c r="C28" s="10">
        <v>1</v>
      </c>
      <c r="D28" s="15">
        <f>IFERROR(VLOOKUP(A28,Players!A$2:Z$1000,20,FALSE),"")</f>
        <v>4.4428154532151503</v>
      </c>
    </row>
    <row r="29" spans="1:9" x14ac:dyDescent="0.25">
      <c r="A29" t="s">
        <v>32</v>
      </c>
      <c r="B29" t="s">
        <v>21</v>
      </c>
      <c r="C29" s="10">
        <v>1</v>
      </c>
      <c r="D29" s="15">
        <f>IFERROR(VLOOKUP(A29,Players!A$2:Z$1000,20,FALSE),"")</f>
        <v>4.9757144349643454</v>
      </c>
    </row>
    <row r="30" spans="1:9" x14ac:dyDescent="0.25">
      <c r="A30" t="s">
        <v>43</v>
      </c>
      <c r="B30" t="s">
        <v>21</v>
      </c>
      <c r="C30" s="10">
        <v>1</v>
      </c>
      <c r="D30" s="15">
        <f>IFERROR(VLOOKUP(A30,Players!A$2:Z$1000,20,FALSE),"")</f>
        <v>4.2332477438792955</v>
      </c>
    </row>
    <row r="31" spans="1:9" x14ac:dyDescent="0.25">
      <c r="A31" t="s">
        <v>28</v>
      </c>
      <c r="B31" t="s">
        <v>21</v>
      </c>
      <c r="C31" s="10">
        <v>1</v>
      </c>
      <c r="D31" s="15">
        <f>IFERROR(VLOOKUP(A31,Players!A$2:Z$1000,20,FALSE),"")</f>
        <v>5.7202278820155001</v>
      </c>
    </row>
    <row r="32" spans="1:9" x14ac:dyDescent="0.25">
      <c r="A32" t="s">
        <v>36</v>
      </c>
      <c r="B32" t="s">
        <v>21</v>
      </c>
      <c r="C32" s="10">
        <v>1</v>
      </c>
      <c r="D32" s="15">
        <f>IFERROR(VLOOKUP(A32,Players!A$2:Z$1000,20,FALSE),"")</f>
        <v>5.0342245201417422</v>
      </c>
    </row>
    <row r="33" spans="1:4" x14ac:dyDescent="0.25">
      <c r="A33" t="s">
        <v>27</v>
      </c>
      <c r="B33" t="s">
        <v>21</v>
      </c>
      <c r="C33" s="10">
        <v>1</v>
      </c>
      <c r="D33" s="15">
        <f>IFERROR(VLOOKUP(A33,Players!A$2:Z$1000,20,FALSE),"")</f>
        <v>5.6719685644778899</v>
      </c>
    </row>
    <row r="34" spans="1:4" x14ac:dyDescent="0.25">
      <c r="A34" t="s">
        <v>25</v>
      </c>
      <c r="B34" t="s">
        <v>21</v>
      </c>
      <c r="C34" s="10">
        <v>1</v>
      </c>
      <c r="D34" s="15">
        <f>IFERROR(VLOOKUP(A34,Players!A$2:Z$1000,20,FALSE),"")</f>
        <v>4.1396331374086452</v>
      </c>
    </row>
    <row r="35" spans="1:4" x14ac:dyDescent="0.25">
      <c r="A35" t="s">
        <v>3303</v>
      </c>
      <c r="B35" t="s">
        <v>332</v>
      </c>
      <c r="C35" s="10">
        <v>1</v>
      </c>
      <c r="D35" s="15">
        <f>IFERROR(VLOOKUP(A35,Players!A$2:Z$1000,20,FALSE),"")</f>
        <v>2.3569298797621068</v>
      </c>
    </row>
    <row r="36" spans="1:4" x14ac:dyDescent="0.25">
      <c r="A36" t="s">
        <v>362</v>
      </c>
      <c r="B36" t="s">
        <v>332</v>
      </c>
      <c r="C36" s="10">
        <v>1</v>
      </c>
      <c r="D36" s="15">
        <f>IFERROR(VLOOKUP(A36,Players!A$2:Z$1000,20,FALSE),"")</f>
        <v>2.8193260924779504</v>
      </c>
    </row>
    <row r="37" spans="1:4" x14ac:dyDescent="0.25">
      <c r="A37" t="s">
        <v>366</v>
      </c>
      <c r="B37" t="s">
        <v>332</v>
      </c>
      <c r="C37" s="10">
        <v>1</v>
      </c>
      <c r="D37" s="15">
        <f>IFERROR(VLOOKUP(A37,Players!A$2:Z$1000,20,FALSE),"")</f>
        <v>2.8436676324223349</v>
      </c>
    </row>
    <row r="38" spans="1:4" x14ac:dyDescent="0.25">
      <c r="A38" t="s">
        <v>370</v>
      </c>
      <c r="B38" t="s">
        <v>332</v>
      </c>
      <c r="C38" s="10">
        <v>1</v>
      </c>
      <c r="D38" s="15">
        <f>IFERROR(VLOOKUP(A38,Players!A$2:Z$1000,20,FALSE),"")</f>
        <v>2.6206777809463535</v>
      </c>
    </row>
    <row r="39" spans="1:4" x14ac:dyDescent="0.25">
      <c r="A39" t="s">
        <v>358</v>
      </c>
      <c r="B39" t="s">
        <v>332</v>
      </c>
      <c r="C39" s="10">
        <v>1</v>
      </c>
      <c r="D39" s="15">
        <f>IFERROR(VLOOKUP(A39,Players!A$2:Z$1000,20,FALSE),"")</f>
        <v>2.9194554964549257</v>
      </c>
    </row>
    <row r="40" spans="1:4" x14ac:dyDescent="0.25">
      <c r="A40" t="s">
        <v>349</v>
      </c>
      <c r="B40" t="s">
        <v>332</v>
      </c>
      <c r="C40" s="10">
        <v>0.8</v>
      </c>
      <c r="D40" s="15">
        <f>IFERROR(VLOOKUP(A40,Players!A$2:Z$1000,20,FALSE),"")</f>
        <v>3.0046209606631842</v>
      </c>
    </row>
    <row r="41" spans="1:4" x14ac:dyDescent="0.25">
      <c r="A41" t="s">
        <v>343</v>
      </c>
      <c r="B41" t="s">
        <v>332</v>
      </c>
      <c r="C41" s="10">
        <v>0.2</v>
      </c>
      <c r="D41" s="15">
        <f>IFERROR(VLOOKUP(A41,Players!A$2:Z$1000,20,FALSE),"")</f>
        <v>0.77277727962251885</v>
      </c>
    </row>
    <row r="42" spans="1:4" x14ac:dyDescent="0.25">
      <c r="A42" t="s">
        <v>342</v>
      </c>
      <c r="B42" t="s">
        <v>332</v>
      </c>
      <c r="C42" s="10">
        <v>1</v>
      </c>
      <c r="D42" s="15">
        <f>IFERROR(VLOOKUP(A42,Players!A$2:Z$1000,20,FALSE),"")</f>
        <v>4.2054068854572169</v>
      </c>
    </row>
    <row r="43" spans="1:4" x14ac:dyDescent="0.25">
      <c r="A43" t="s">
        <v>338</v>
      </c>
      <c r="B43" t="s">
        <v>332</v>
      </c>
      <c r="C43" s="10">
        <v>1</v>
      </c>
      <c r="D43" s="15">
        <f>IFERROR(VLOOKUP(A43,Players!A$2:Z$1000,20,FALSE),"")</f>
        <v>4.4934050531332543</v>
      </c>
    </row>
    <row r="44" spans="1:4" x14ac:dyDescent="0.25">
      <c r="A44" t="s">
        <v>337</v>
      </c>
      <c r="B44" t="s">
        <v>332</v>
      </c>
      <c r="C44" s="10">
        <v>1</v>
      </c>
      <c r="D44" s="15">
        <f>IFERROR(VLOOKUP(A44,Players!A$2:Z$1000,20,FALSE),"")</f>
        <v>4.501750899625387</v>
      </c>
    </row>
    <row r="45" spans="1:4" x14ac:dyDescent="0.25">
      <c r="A45" t="s">
        <v>344</v>
      </c>
      <c r="B45" t="s">
        <v>332</v>
      </c>
      <c r="C45" s="10">
        <v>1</v>
      </c>
      <c r="D45" s="15">
        <f>IFERROR(VLOOKUP(A45,Players!A$2:Z$1000,20,FALSE),"")</f>
        <v>3.3196991605051616</v>
      </c>
    </row>
    <row r="46" spans="1:4" x14ac:dyDescent="0.25">
      <c r="A46" t="s">
        <v>331</v>
      </c>
      <c r="B46" t="s">
        <v>332</v>
      </c>
      <c r="C46" s="10">
        <v>1</v>
      </c>
      <c r="D46" s="15">
        <f>IFERROR(VLOOKUP(A46,Players!A$2:Z$1000,20,FALSE),"")</f>
        <v>3.7073506028073671</v>
      </c>
    </row>
    <row r="47" spans="1:4" x14ac:dyDescent="0.25">
      <c r="A47" t="s">
        <v>3293</v>
      </c>
      <c r="B47" t="s">
        <v>96</v>
      </c>
      <c r="C47" s="10">
        <v>1</v>
      </c>
      <c r="D47" s="15">
        <f>IFERROR(VLOOKUP(A47,Players!A$2:Z$1000,20,FALSE),"")</f>
        <v>2.3559894678291391</v>
      </c>
    </row>
    <row r="48" spans="1:4" x14ac:dyDescent="0.25">
      <c r="A48" t="s">
        <v>118</v>
      </c>
      <c r="B48" t="s">
        <v>96</v>
      </c>
      <c r="C48" s="10">
        <v>1</v>
      </c>
      <c r="D48" s="15">
        <f>IFERROR(VLOOKUP(A48,Players!A$2:Z$1000,20,FALSE),"")</f>
        <v>3.9173972624896858</v>
      </c>
    </row>
    <row r="49" spans="1:4" x14ac:dyDescent="0.25">
      <c r="A49" t="s">
        <v>132</v>
      </c>
      <c r="B49" t="s">
        <v>96</v>
      </c>
      <c r="C49" s="10">
        <v>1</v>
      </c>
      <c r="D49" s="15">
        <f>IFERROR(VLOOKUP(A49,Players!A$2:Z$1000,20,FALSE),"")</f>
        <v>3.5165258856913693</v>
      </c>
    </row>
    <row r="50" spans="1:4" x14ac:dyDescent="0.25">
      <c r="A50" t="s">
        <v>128</v>
      </c>
      <c r="B50" t="s">
        <v>96</v>
      </c>
      <c r="C50" s="10">
        <v>1</v>
      </c>
      <c r="D50" s="15">
        <f>IFERROR(VLOOKUP(A50,Players!A$2:Z$1000,20,FALSE),"")</f>
        <v>3.664177960953797</v>
      </c>
    </row>
    <row r="51" spans="1:4" x14ac:dyDescent="0.25">
      <c r="A51" t="s">
        <v>113</v>
      </c>
      <c r="B51" t="s">
        <v>96</v>
      </c>
      <c r="C51" s="10">
        <v>1</v>
      </c>
      <c r="D51" s="15">
        <f>IFERROR(VLOOKUP(A51,Players!A$2:Z$1000,20,FALSE),"")</f>
        <v>4.2760924721451961</v>
      </c>
    </row>
    <row r="52" spans="1:4" x14ac:dyDescent="0.25">
      <c r="A52" t="s">
        <v>105</v>
      </c>
      <c r="B52" t="s">
        <v>96</v>
      </c>
      <c r="C52" s="10">
        <v>1</v>
      </c>
      <c r="D52" s="15">
        <f>IFERROR(VLOOKUP(A52,Players!A$2:Z$1000,20,FALSE),"")</f>
        <v>4.2712231227951678</v>
      </c>
    </row>
    <row r="53" spans="1:4" x14ac:dyDescent="0.25">
      <c r="A53" t="s">
        <v>110</v>
      </c>
      <c r="B53" t="s">
        <v>96</v>
      </c>
      <c r="C53" s="10">
        <v>1</v>
      </c>
      <c r="D53" s="15">
        <f>IFERROR(VLOOKUP(A53,Players!A$2:Z$1000,20,FALSE),"")</f>
        <v>4.2047078111496843</v>
      </c>
    </row>
    <row r="54" spans="1:4" x14ac:dyDescent="0.25">
      <c r="A54" t="s">
        <v>102</v>
      </c>
      <c r="B54" t="s">
        <v>96</v>
      </c>
      <c r="C54" s="10">
        <v>1</v>
      </c>
      <c r="D54" s="15">
        <f>IFERROR(VLOOKUP(A54,Players!A$2:Z$1000,20,FALSE),"")</f>
        <v>4.5180853918857364</v>
      </c>
    </row>
    <row r="55" spans="1:4" x14ac:dyDescent="0.25">
      <c r="A55" t="s">
        <v>101</v>
      </c>
      <c r="B55" t="s">
        <v>96</v>
      </c>
      <c r="C55" s="10">
        <v>1</v>
      </c>
      <c r="D55" s="15">
        <f>IFERROR(VLOOKUP(A55,Players!A$2:Z$1000,20,FALSE),"")</f>
        <v>4.6174758720408127</v>
      </c>
    </row>
    <row r="56" spans="1:4" x14ac:dyDescent="0.25">
      <c r="A56" t="s">
        <v>98</v>
      </c>
      <c r="B56" t="s">
        <v>96</v>
      </c>
      <c r="C56" s="10">
        <v>1</v>
      </c>
      <c r="D56" s="15">
        <f>IFERROR(VLOOKUP(A56,Players!A$2:Z$1000,20,FALSE),"")</f>
        <v>4.9410225294449521</v>
      </c>
    </row>
    <row r="57" spans="1:4" x14ac:dyDescent="0.25">
      <c r="A57" t="s">
        <v>100</v>
      </c>
      <c r="B57" t="s">
        <v>96</v>
      </c>
      <c r="C57" s="10">
        <v>1</v>
      </c>
      <c r="D57" s="15">
        <f>IFERROR(VLOOKUP(A57,Players!A$2:Z$1000,20,FALSE),"")</f>
        <v>4.7843940138124372</v>
      </c>
    </row>
    <row r="58" spans="1:4" x14ac:dyDescent="0.25">
      <c r="A58" t="s">
        <v>3298</v>
      </c>
      <c r="B58" t="s">
        <v>196</v>
      </c>
      <c r="C58" s="3">
        <v>1</v>
      </c>
      <c r="D58" s="15">
        <f>IFERROR(VLOOKUP(A58,Players!A$2:Z$1000,20,FALSE),"")</f>
        <v>3.2625940818487114</v>
      </c>
    </row>
    <row r="59" spans="1:4" x14ac:dyDescent="0.25">
      <c r="A59" t="s">
        <v>231</v>
      </c>
      <c r="B59" t="s">
        <v>196</v>
      </c>
      <c r="C59" s="3">
        <v>1</v>
      </c>
      <c r="D59" s="15">
        <f>IFERROR(VLOOKUP(A59,Players!A$2:Z$1000,20,FALSE),"")</f>
        <v>3.9161069605549281</v>
      </c>
    </row>
    <row r="60" spans="1:4" x14ac:dyDescent="0.25">
      <c r="A60" t="s">
        <v>237</v>
      </c>
      <c r="B60" t="s">
        <v>196</v>
      </c>
      <c r="C60" s="3">
        <v>1</v>
      </c>
      <c r="D60" s="15">
        <f>IFERROR(VLOOKUP(A60,Players!A$2:Z$1000,20,FALSE),"")</f>
        <v>3.2644519283014608</v>
      </c>
    </row>
    <row r="61" spans="1:4" x14ac:dyDescent="0.25">
      <c r="A61" t="s">
        <v>232</v>
      </c>
      <c r="B61" t="s">
        <v>196</v>
      </c>
      <c r="C61" s="3">
        <v>1</v>
      </c>
      <c r="D61" s="15">
        <f>IFERROR(VLOOKUP(A61,Players!A$2:Z$1000,20,FALSE),"")</f>
        <v>3.8997665379859003</v>
      </c>
    </row>
    <row r="62" spans="1:4" x14ac:dyDescent="0.25">
      <c r="A62" t="s">
        <v>236</v>
      </c>
      <c r="B62" t="s">
        <v>196</v>
      </c>
      <c r="C62" s="3">
        <v>1</v>
      </c>
      <c r="D62" s="15">
        <f>IFERROR(VLOOKUP(A62,Players!A$2:Z$1000,20,FALSE),"")</f>
        <v>3.8656162119643858</v>
      </c>
    </row>
    <row r="63" spans="1:4" x14ac:dyDescent="0.25">
      <c r="A63" t="s">
        <v>227</v>
      </c>
      <c r="B63" t="s">
        <v>196</v>
      </c>
      <c r="C63" s="3">
        <v>1</v>
      </c>
      <c r="D63" s="15">
        <f>IFERROR(VLOOKUP(A63,Players!A$2:Z$1000,20,FALSE),"")</f>
        <v>4.0728074231399622</v>
      </c>
    </row>
    <row r="64" spans="1:4" x14ac:dyDescent="0.25">
      <c r="A64" t="s">
        <v>216</v>
      </c>
      <c r="B64" t="s">
        <v>196</v>
      </c>
      <c r="C64" s="3">
        <v>1</v>
      </c>
      <c r="D64" s="15">
        <f>IFERROR(VLOOKUP(A64,Players!A$2:Z$1000,20,FALSE),"")</f>
        <v>4.1312419630571684</v>
      </c>
    </row>
    <row r="65" spans="1:4" x14ac:dyDescent="0.25">
      <c r="A65" t="s">
        <v>224</v>
      </c>
      <c r="B65" t="s">
        <v>196</v>
      </c>
      <c r="C65" s="3">
        <v>1</v>
      </c>
      <c r="D65" s="15">
        <f>IFERROR(VLOOKUP(A65,Players!A$2:Z$1000,20,FALSE),"")</f>
        <v>3.8582154350402931</v>
      </c>
    </row>
    <row r="66" spans="1:4" x14ac:dyDescent="0.25">
      <c r="A66" t="s">
        <v>226</v>
      </c>
      <c r="B66" s="3" t="s">
        <v>196</v>
      </c>
      <c r="C66" s="10">
        <v>0.75</v>
      </c>
      <c r="D66" s="15">
        <f>IFERROR(VLOOKUP(A66,Players!A$2:Z$1000,20,FALSE),"")</f>
        <v>2.8338473631127359</v>
      </c>
    </row>
    <row r="67" spans="1:4" x14ac:dyDescent="0.25">
      <c r="A67" t="s">
        <v>218</v>
      </c>
      <c r="B67" s="3" t="s">
        <v>196</v>
      </c>
      <c r="C67" s="10">
        <v>0.25</v>
      </c>
      <c r="D67" s="15">
        <f>IFERROR(VLOOKUP(A67,Players!A$2:Z$1000,20,FALSE),"")</f>
        <v>0.99143138173996337</v>
      </c>
    </row>
    <row r="68" spans="1:4" x14ac:dyDescent="0.25">
      <c r="A68" t="s">
        <v>206</v>
      </c>
      <c r="B68" t="s">
        <v>196</v>
      </c>
      <c r="C68" s="3">
        <v>1</v>
      </c>
      <c r="D68" s="15">
        <f>IFERROR(VLOOKUP(A68,Players!A$2:Z$1000,20,FALSE),"")</f>
        <v>4.7377224732345908</v>
      </c>
    </row>
    <row r="69" spans="1:4" x14ac:dyDescent="0.25">
      <c r="A69" t="s">
        <v>200</v>
      </c>
      <c r="B69" t="s">
        <v>196</v>
      </c>
      <c r="C69" s="3">
        <v>1</v>
      </c>
      <c r="D69" s="15">
        <f>IFERROR(VLOOKUP(A69,Players!A$2:Z$1000,20,FALSE),"")</f>
        <v>3.4451190109003602</v>
      </c>
    </row>
    <row r="70" spans="1:4" x14ac:dyDescent="0.25">
      <c r="A70" t="s">
        <v>3300</v>
      </c>
      <c r="B70" t="s">
        <v>283</v>
      </c>
      <c r="C70" s="10">
        <v>1</v>
      </c>
      <c r="D70" s="15">
        <f>IFERROR(VLOOKUP(A70,Players!A$2:Z$1000,20,FALSE),"")</f>
        <v>3.2058289052657551</v>
      </c>
    </row>
    <row r="71" spans="1:4" x14ac:dyDescent="0.25">
      <c r="A71" t="s">
        <v>297</v>
      </c>
      <c r="B71" t="s">
        <v>283</v>
      </c>
      <c r="C71" s="10">
        <v>1</v>
      </c>
      <c r="D71" s="15">
        <f>IFERROR(VLOOKUP(A71,Players!A$2:Z$1000,20,FALSE),"")</f>
        <v>4.7641743307479469</v>
      </c>
    </row>
    <row r="72" spans="1:4" x14ac:dyDescent="0.25">
      <c r="A72" t="s">
        <v>314</v>
      </c>
      <c r="B72" t="s">
        <v>283</v>
      </c>
      <c r="C72" s="10">
        <v>1</v>
      </c>
      <c r="D72" s="15">
        <f>IFERROR(VLOOKUP(A72,Players!A$2:Z$1000,20,FALSE),"")</f>
        <v>4.1510866764340069</v>
      </c>
    </row>
    <row r="73" spans="1:4" x14ac:dyDescent="0.25">
      <c r="A73" t="s">
        <v>319</v>
      </c>
      <c r="B73" t="s">
        <v>283</v>
      </c>
      <c r="C73" s="10">
        <v>1</v>
      </c>
      <c r="D73" s="15">
        <f>IFERROR(VLOOKUP(A73,Players!A$2:Z$1000,20,FALSE),"")</f>
        <v>4.2059102542530136</v>
      </c>
    </row>
    <row r="74" spans="1:4" x14ac:dyDescent="0.25">
      <c r="A74" t="s">
        <v>312</v>
      </c>
      <c r="B74" t="s">
        <v>283</v>
      </c>
      <c r="C74" s="10">
        <v>1</v>
      </c>
      <c r="D74" s="15">
        <f>IFERROR(VLOOKUP(A74,Players!A$2:Z$1000,20,FALSE),"")</f>
        <v>4.2763739926733226</v>
      </c>
    </row>
    <row r="75" spans="1:4" x14ac:dyDescent="0.25">
      <c r="A75" t="s">
        <v>307</v>
      </c>
      <c r="B75" t="s">
        <v>283</v>
      </c>
      <c r="C75" s="10">
        <v>1</v>
      </c>
      <c r="D75" s="15">
        <f>IFERROR(VLOOKUP(A75,Players!A$2:Z$1000,20,FALSE),"")</f>
        <v>3.8511191345029938</v>
      </c>
    </row>
    <row r="76" spans="1:4" x14ac:dyDescent="0.25">
      <c r="A76" t="s">
        <v>291</v>
      </c>
      <c r="B76" t="s">
        <v>283</v>
      </c>
      <c r="C76" s="10">
        <v>1</v>
      </c>
      <c r="D76" s="15">
        <f>IFERROR(VLOOKUP(A76,Players!A$2:Z$1000,20,FALSE),"")</f>
        <v>4.1389585058196587</v>
      </c>
    </row>
    <row r="77" spans="1:4" x14ac:dyDescent="0.25">
      <c r="A77" t="s">
        <v>287</v>
      </c>
      <c r="B77" t="s">
        <v>283</v>
      </c>
      <c r="C77" s="10">
        <v>1</v>
      </c>
      <c r="D77" s="15">
        <f>IFERROR(VLOOKUP(A77,Players!A$2:Z$1000,20,FALSE),"")</f>
        <v>5.6125979099835206</v>
      </c>
    </row>
    <row r="78" spans="1:4" x14ac:dyDescent="0.25">
      <c r="A78" t="s">
        <v>282</v>
      </c>
      <c r="B78" t="s">
        <v>283</v>
      </c>
      <c r="C78" s="10">
        <v>1</v>
      </c>
      <c r="D78" s="15">
        <f>IFERROR(VLOOKUP(A78,Players!A$2:Z$1000,20,FALSE),"")</f>
        <v>6.516959880999881</v>
      </c>
    </row>
    <row r="79" spans="1:4" x14ac:dyDescent="0.25">
      <c r="A79" t="s">
        <v>289</v>
      </c>
      <c r="B79" t="s">
        <v>283</v>
      </c>
      <c r="C79" s="10">
        <v>1</v>
      </c>
      <c r="D79" s="15">
        <f>IFERROR(VLOOKUP(A79,Players!A$2:Z$1000,20,FALSE),"")</f>
        <v>5.1834106637145219</v>
      </c>
    </row>
    <row r="80" spans="1:4" x14ac:dyDescent="0.25">
      <c r="A80" t="s">
        <v>285</v>
      </c>
      <c r="B80" t="s">
        <v>283</v>
      </c>
      <c r="C80" s="10">
        <v>1</v>
      </c>
      <c r="D80" s="15">
        <f>IFERROR(VLOOKUP(A80,Players!A$2:Z$1000,20,FALSE),"")</f>
        <v>4.3641490679365074</v>
      </c>
    </row>
    <row r="81" spans="1:4" x14ac:dyDescent="0.25">
      <c r="A81" t="s">
        <v>3301</v>
      </c>
      <c r="B81" t="s">
        <v>293</v>
      </c>
      <c r="C81" s="10">
        <v>1</v>
      </c>
      <c r="D81" s="15">
        <f>IFERROR(VLOOKUP(A81,Players!A$2:Z$1000,20,FALSE),"")</f>
        <v>3.2909045266863699</v>
      </c>
    </row>
    <row r="82" spans="1:4" x14ac:dyDescent="0.25">
      <c r="A82" t="s">
        <v>321</v>
      </c>
      <c r="B82" t="s">
        <v>293</v>
      </c>
      <c r="C82" s="10">
        <v>1</v>
      </c>
      <c r="D82" s="15">
        <f>IFERROR(VLOOKUP(A82,Players!A$2:Z$1000,20,FALSE),"")</f>
        <v>3.8450649824021284</v>
      </c>
    </row>
    <row r="83" spans="1:4" x14ac:dyDescent="0.25">
      <c r="A83" t="s">
        <v>323</v>
      </c>
      <c r="B83" t="s">
        <v>293</v>
      </c>
      <c r="C83" s="10">
        <v>1</v>
      </c>
      <c r="D83" s="15">
        <f>IFERROR(VLOOKUP(A83,Players!A$2:Z$1000,20,FALSE),"")</f>
        <v>3.8610049035578027</v>
      </c>
    </row>
    <row r="84" spans="1:4" x14ac:dyDescent="0.25">
      <c r="A84" t="s">
        <v>322</v>
      </c>
      <c r="B84" t="s">
        <v>293</v>
      </c>
      <c r="C84" s="10">
        <v>1</v>
      </c>
      <c r="D84" s="15">
        <f>IFERROR(VLOOKUP(A84,Players!A$2:Z$1000,20,FALSE),"")</f>
        <v>3.8450649824021284</v>
      </c>
    </row>
    <row r="85" spans="1:4" x14ac:dyDescent="0.25">
      <c r="A85" t="s">
        <v>310</v>
      </c>
      <c r="B85" t="s">
        <v>293</v>
      </c>
      <c r="C85" s="10">
        <v>1</v>
      </c>
      <c r="D85" s="15">
        <f>IFERROR(VLOOKUP(A85,Players!A$2:Z$1000,20,FALSE),"")</f>
        <v>4.3725451144146152</v>
      </c>
    </row>
    <row r="86" spans="1:4" x14ac:dyDescent="0.25">
      <c r="A86" t="s">
        <v>318</v>
      </c>
      <c r="B86" t="s">
        <v>293</v>
      </c>
      <c r="C86" s="10">
        <v>1</v>
      </c>
      <c r="D86" s="15">
        <f>IFERROR(VLOOKUP(A86,Players!A$2:Z$1000,20,FALSE),"")</f>
        <v>4.0760777439646461</v>
      </c>
    </row>
    <row r="87" spans="1:4" x14ac:dyDescent="0.25">
      <c r="A87" t="s">
        <v>315</v>
      </c>
      <c r="B87" t="s">
        <v>293</v>
      </c>
      <c r="C87" s="10">
        <v>1</v>
      </c>
      <c r="D87" s="15">
        <f>IFERROR(VLOOKUP(A87,Players!A$2:Z$1000,20,FALSE),"")</f>
        <v>4.3263239423933317</v>
      </c>
    </row>
    <row r="88" spans="1:4" x14ac:dyDescent="0.25">
      <c r="A88" t="s">
        <v>320</v>
      </c>
      <c r="B88" t="s">
        <v>293</v>
      </c>
      <c r="C88" s="10">
        <v>1</v>
      </c>
      <c r="D88" s="15">
        <f>IFERROR(VLOOKUP(A88,Players!A$2:Z$1000,20,FALSE),"")</f>
        <v>3.9801654801609136</v>
      </c>
    </row>
    <row r="89" spans="1:4" x14ac:dyDescent="0.25">
      <c r="A89" t="s">
        <v>298</v>
      </c>
      <c r="B89" t="s">
        <v>293</v>
      </c>
      <c r="C89" s="10">
        <v>1</v>
      </c>
      <c r="D89" s="15">
        <f>IFERROR(VLOOKUP(A89,Players!A$2:Z$1000,20,FALSE),"")</f>
        <v>4.6215011626444458</v>
      </c>
    </row>
    <row r="90" spans="1:4" x14ac:dyDescent="0.25">
      <c r="A90" t="s">
        <v>294</v>
      </c>
      <c r="B90" t="s">
        <v>293</v>
      </c>
      <c r="C90" s="10">
        <v>1</v>
      </c>
      <c r="D90" s="15">
        <f>IFERROR(VLOOKUP(A90,Players!A$2:Z$1000,20,FALSE),"")</f>
        <v>5.0945557356040343</v>
      </c>
    </row>
    <row r="91" spans="1:4" x14ac:dyDescent="0.25">
      <c r="A91" t="s">
        <v>292</v>
      </c>
      <c r="B91" t="s">
        <v>293</v>
      </c>
      <c r="C91" s="10">
        <v>1</v>
      </c>
      <c r="D91" s="15">
        <f>IFERROR(VLOOKUP(A91,Players!A$2:Z$1000,20,FALSE),"")</f>
        <v>4.0207515279774348</v>
      </c>
    </row>
    <row r="92" spans="1:4" x14ac:dyDescent="0.25">
      <c r="A92" t="s">
        <v>3307</v>
      </c>
      <c r="B92" t="s">
        <v>421</v>
      </c>
      <c r="C92" s="10">
        <v>1</v>
      </c>
      <c r="D92" s="15">
        <f>IFERROR(VLOOKUP(A92,Players!A$2:Z$1000,20,FALSE),"")</f>
        <v>1.9958518634505704</v>
      </c>
    </row>
    <row r="93" spans="1:4" x14ac:dyDescent="0.25">
      <c r="A93" t="s">
        <v>450</v>
      </c>
      <c r="B93" t="s">
        <v>421</v>
      </c>
      <c r="C93" s="10">
        <v>1</v>
      </c>
      <c r="D93" s="15">
        <f>IFERROR(VLOOKUP(A93,Players!A$2:Z$1000,20,FALSE),"")</f>
        <v>3.3509858887350759</v>
      </c>
    </row>
    <row r="94" spans="1:4" x14ac:dyDescent="0.25">
      <c r="A94" t="s">
        <v>446</v>
      </c>
      <c r="B94" t="s">
        <v>421</v>
      </c>
      <c r="C94" s="10">
        <v>1</v>
      </c>
      <c r="D94" s="15">
        <f>IFERROR(VLOOKUP(A94,Players!A$2:Z$1000,20,FALSE),"")</f>
        <v>3.4421814182426052</v>
      </c>
    </row>
    <row r="95" spans="1:4" x14ac:dyDescent="0.25">
      <c r="A95" t="s">
        <v>454</v>
      </c>
      <c r="B95" t="s">
        <v>421</v>
      </c>
      <c r="C95" s="10">
        <v>1</v>
      </c>
      <c r="D95" s="15">
        <f>IFERROR(VLOOKUP(A95,Players!A$2:Z$1000,20,FALSE),"")</f>
        <v>3.3555240811246976</v>
      </c>
    </row>
    <row r="96" spans="1:4" x14ac:dyDescent="0.25">
      <c r="A96" t="s">
        <v>452</v>
      </c>
      <c r="B96" t="s">
        <v>421</v>
      </c>
      <c r="C96" s="10">
        <v>1</v>
      </c>
      <c r="D96" s="15">
        <f>IFERROR(VLOOKUP(A96,Players!A$2:Z$1000,20,FALSE),"")</f>
        <v>3.3428197639826354</v>
      </c>
    </row>
    <row r="97" spans="1:4" x14ac:dyDescent="0.25">
      <c r="A97" t="s">
        <v>436</v>
      </c>
      <c r="B97" s="3" t="s">
        <v>421</v>
      </c>
      <c r="C97" s="10">
        <v>1</v>
      </c>
      <c r="D97" s="15">
        <f>IFERROR(VLOOKUP(A97,Players!A$2:Z$1000,20,FALSE),"")</f>
        <v>4.3744280608359194</v>
      </c>
    </row>
    <row r="98" spans="1:4" x14ac:dyDescent="0.25">
      <c r="A98" t="s">
        <v>437</v>
      </c>
      <c r="B98" t="s">
        <v>421</v>
      </c>
      <c r="C98" s="10">
        <v>1</v>
      </c>
      <c r="D98" s="15">
        <f>IFERROR(VLOOKUP(A98,Players!A$2:Z$1000,20,FALSE),"")</f>
        <v>3.8622147372571223</v>
      </c>
    </row>
    <row r="99" spans="1:4" x14ac:dyDescent="0.25">
      <c r="A99" t="s">
        <v>447</v>
      </c>
      <c r="B99" t="s">
        <v>421</v>
      </c>
      <c r="C99" s="10">
        <v>1</v>
      </c>
      <c r="D99" s="15">
        <f>IFERROR(VLOOKUP(A99,Players!A$2:Z$1000,20,FALSE),"")</f>
        <v>3.3423647049354428</v>
      </c>
    </row>
    <row r="100" spans="1:4" x14ac:dyDescent="0.25">
      <c r="A100" t="s">
        <v>424</v>
      </c>
      <c r="B100" t="s">
        <v>421</v>
      </c>
      <c r="C100" s="10">
        <v>1</v>
      </c>
      <c r="D100" s="15">
        <f>IFERROR(VLOOKUP(A100,Players!A$2:Z$1000,20,FALSE),"")</f>
        <v>5.6380919681286779</v>
      </c>
    </row>
    <row r="101" spans="1:4" x14ac:dyDescent="0.25">
      <c r="A101" t="s">
        <v>429</v>
      </c>
      <c r="B101" t="s">
        <v>421</v>
      </c>
      <c r="C101" s="10">
        <v>1</v>
      </c>
      <c r="D101" s="15">
        <f>IFERROR(VLOOKUP(A101,Players!A$2:Z$1000,20,FALSE),"")</f>
        <v>3.3309724035394672</v>
      </c>
    </row>
    <row r="102" spans="1:4" x14ac:dyDescent="0.25">
      <c r="A102" t="s">
        <v>3446</v>
      </c>
      <c r="B102" t="s">
        <v>421</v>
      </c>
      <c r="C102" s="10">
        <v>1</v>
      </c>
      <c r="D102" s="15">
        <f>IFERROR(VLOOKUP(A102,Players!A$2:Z$1000,20,FALSE),"")</f>
        <v>3.1401845353897095</v>
      </c>
    </row>
    <row r="103" spans="1:4" x14ac:dyDescent="0.25">
      <c r="A103" t="s">
        <v>3294</v>
      </c>
      <c r="B103" t="s">
        <v>104</v>
      </c>
      <c r="C103" s="10">
        <v>1</v>
      </c>
      <c r="D103" s="15">
        <f>IFERROR(VLOOKUP(A103,Players!A$2:Z$1000,20,FALSE),"")</f>
        <v>1.6498523851450817</v>
      </c>
    </row>
    <row r="104" spans="1:4" x14ac:dyDescent="0.25">
      <c r="A104" t="s">
        <v>127</v>
      </c>
      <c r="B104" t="s">
        <v>104</v>
      </c>
      <c r="C104" s="10">
        <v>1</v>
      </c>
      <c r="D104" s="15">
        <f>IFERROR(VLOOKUP(A104,Players!A$2:Z$1000,20,FALSE),"")</f>
        <v>3.2593492321616773</v>
      </c>
    </row>
    <row r="105" spans="1:4" x14ac:dyDescent="0.25">
      <c r="A105" t="s">
        <v>137</v>
      </c>
      <c r="B105" t="s">
        <v>104</v>
      </c>
      <c r="C105" s="10">
        <v>1</v>
      </c>
      <c r="D105" s="15">
        <f>IFERROR(VLOOKUP(A105,Players!A$2:Z$1000,20,FALSE),"")</f>
        <v>2.8370843607755383</v>
      </c>
    </row>
    <row r="106" spans="1:4" x14ac:dyDescent="0.25">
      <c r="A106" t="s">
        <v>138</v>
      </c>
      <c r="B106" t="s">
        <v>104</v>
      </c>
      <c r="C106" s="10">
        <v>1</v>
      </c>
      <c r="D106" s="15">
        <f>IFERROR(VLOOKUP(A106,Players!A$2:Z$1000,20,FALSE),"")</f>
        <v>2.8061821461708387</v>
      </c>
    </row>
    <row r="107" spans="1:4" x14ac:dyDescent="0.25">
      <c r="A107" t="s">
        <v>116</v>
      </c>
      <c r="B107" t="s">
        <v>104</v>
      </c>
      <c r="C107" s="10">
        <v>0.75</v>
      </c>
      <c r="D107" s="15">
        <f>IFERROR(VLOOKUP(A107,Players!A$2:Z$1000,20,FALSE),"")</f>
        <v>3.2895641434454461</v>
      </c>
    </row>
    <row r="108" spans="1:4" x14ac:dyDescent="0.25">
      <c r="A108" t="s">
        <v>133</v>
      </c>
      <c r="B108" t="s">
        <v>104</v>
      </c>
      <c r="C108" s="10">
        <v>0.25</v>
      </c>
      <c r="D108" s="15">
        <f>IFERROR(VLOOKUP(A108,Players!A$2:Z$1000,20,FALSE),"")</f>
        <v>0.73307847466775977</v>
      </c>
    </row>
    <row r="109" spans="1:4" x14ac:dyDescent="0.25">
      <c r="A109" t="s">
        <v>129</v>
      </c>
      <c r="B109" t="s">
        <v>104</v>
      </c>
      <c r="C109" s="10">
        <v>1</v>
      </c>
      <c r="D109" s="15">
        <f>IFERROR(VLOOKUP(A109,Players!A$2:Z$1000,20,FALSE),"")</f>
        <v>3.7875792695046808</v>
      </c>
    </row>
    <row r="110" spans="1:4" x14ac:dyDescent="0.25">
      <c r="A110" t="s">
        <v>123</v>
      </c>
      <c r="B110" t="s">
        <v>104</v>
      </c>
      <c r="C110" s="10">
        <v>1</v>
      </c>
      <c r="D110" s="15">
        <f>IFERROR(VLOOKUP(A110,Players!A$2:Z$1000,20,FALSE),"")</f>
        <v>3.7582008142249319</v>
      </c>
    </row>
    <row r="111" spans="1:4" x14ac:dyDescent="0.25">
      <c r="A111" t="s">
        <v>112</v>
      </c>
      <c r="B111" t="s">
        <v>104</v>
      </c>
      <c r="C111" s="10">
        <v>1</v>
      </c>
      <c r="D111" s="15">
        <f>IFERROR(VLOOKUP(A111,Players!A$2:Z$1000,20,FALSE),"")</f>
        <v>4.5109098314722349</v>
      </c>
    </row>
    <row r="112" spans="1:4" x14ac:dyDescent="0.25">
      <c r="A112" t="s">
        <v>3447</v>
      </c>
      <c r="B112" t="s">
        <v>104</v>
      </c>
      <c r="C112" s="10">
        <v>1</v>
      </c>
      <c r="D112" s="15">
        <f>IFERROR(VLOOKUP(A112,Players!A$2:Z$1000,20,FALSE),"")</f>
        <v>2.914312607297274</v>
      </c>
    </row>
    <row r="113" spans="1:4" x14ac:dyDescent="0.25">
      <c r="A113" t="s">
        <v>107</v>
      </c>
      <c r="B113" t="s">
        <v>104</v>
      </c>
      <c r="C113" s="10">
        <v>1</v>
      </c>
      <c r="D113" s="15">
        <f>IFERROR(VLOOKUP(A113,Players!A$2:Z$1000,20,FALSE),"")</f>
        <v>4.9057187334168511</v>
      </c>
    </row>
    <row r="114" spans="1:4" x14ac:dyDescent="0.25">
      <c r="A114" t="s">
        <v>103</v>
      </c>
      <c r="B114" t="s">
        <v>104</v>
      </c>
      <c r="C114" s="10">
        <v>1</v>
      </c>
      <c r="D114" s="15">
        <f>IFERROR(VLOOKUP(A114,Players!A$2:Z$1000,20,FALSE),"")</f>
        <v>3.8711738136917204</v>
      </c>
    </row>
    <row r="115" spans="1:4" x14ac:dyDescent="0.25">
      <c r="A115" t="s">
        <v>3306</v>
      </c>
      <c r="B115" t="s">
        <v>3257</v>
      </c>
      <c r="C115" s="10">
        <v>1</v>
      </c>
      <c r="D115" s="15">
        <f>IFERROR(VLOOKUP(A115,Players!A$2:Z$1000,20,FALSE),"")</f>
        <v>1.4302920456548349</v>
      </c>
    </row>
    <row r="116" spans="1:4" x14ac:dyDescent="0.25">
      <c r="A116" t="s">
        <v>441</v>
      </c>
      <c r="B116" t="s">
        <v>3257</v>
      </c>
      <c r="C116" s="10">
        <v>1</v>
      </c>
      <c r="D116" s="15">
        <f>IFERROR(VLOOKUP(A116,Players!A$2:Z$1000,20,FALSE),"")</f>
        <v>1.1981687264416838</v>
      </c>
    </row>
    <row r="117" spans="1:4" x14ac:dyDescent="0.25">
      <c r="A117" t="s">
        <v>461</v>
      </c>
      <c r="B117" t="s">
        <v>3257</v>
      </c>
      <c r="C117" s="10">
        <v>1</v>
      </c>
      <c r="D117" s="15">
        <f>IFERROR(VLOOKUP(A117,Players!A$2:Z$1000,20,FALSE),"")</f>
        <v>1.1169459632451888</v>
      </c>
    </row>
    <row r="118" spans="1:4" x14ac:dyDescent="0.25">
      <c r="A118" t="s">
        <v>451</v>
      </c>
      <c r="B118" t="s">
        <v>3257</v>
      </c>
      <c r="C118" s="10">
        <v>1</v>
      </c>
      <c r="D118" s="15">
        <f>IFERROR(VLOOKUP(A118,Players!A$2:Z$1000,20,FALSE),"")</f>
        <v>1.4064902202059995</v>
      </c>
    </row>
    <row r="119" spans="1:4" x14ac:dyDescent="0.25">
      <c r="A119" t="s">
        <v>453</v>
      </c>
      <c r="B119" t="s">
        <v>3257</v>
      </c>
      <c r="C119" s="10">
        <v>1</v>
      </c>
      <c r="D119" s="15">
        <f>IFERROR(VLOOKUP(A119,Players!A$2:Z$1000,20,FALSE),"")</f>
        <v>1.2786400696106659</v>
      </c>
    </row>
    <row r="120" spans="1:4" x14ac:dyDescent="0.25">
      <c r="A120" t="s">
        <v>438</v>
      </c>
      <c r="B120" t="s">
        <v>3257</v>
      </c>
      <c r="C120" s="10">
        <v>1</v>
      </c>
      <c r="D120" s="15">
        <f>IFERROR(VLOOKUP(A120,Players!A$2:Z$1000,20,FALSE),"")</f>
        <v>3.3781015745335279</v>
      </c>
    </row>
    <row r="121" spans="1:4" x14ac:dyDescent="0.25">
      <c r="A121" t="s">
        <v>457</v>
      </c>
      <c r="B121" t="s">
        <v>3257</v>
      </c>
      <c r="C121" s="10">
        <v>1</v>
      </c>
      <c r="D121" s="15">
        <f>IFERROR(VLOOKUP(A121,Players!A$2:Z$1000,20,FALSE),"")</f>
        <v>2.9859283602986584</v>
      </c>
    </row>
    <row r="122" spans="1:4" x14ac:dyDescent="0.25">
      <c r="A122" t="s">
        <v>439</v>
      </c>
      <c r="B122" t="s">
        <v>3257</v>
      </c>
      <c r="C122" s="10">
        <v>1</v>
      </c>
      <c r="D122" s="15">
        <f>IFERROR(VLOOKUP(A122,Players!A$2:Z$1000,20,FALSE),"")</f>
        <v>3.3320637319775246</v>
      </c>
    </row>
    <row r="123" spans="1:4" x14ac:dyDescent="0.25">
      <c r="A123" t="s">
        <v>422</v>
      </c>
      <c r="B123" t="s">
        <v>3257</v>
      </c>
      <c r="C123" s="10">
        <v>1</v>
      </c>
      <c r="D123" s="15">
        <f>IFERROR(VLOOKUP(A123,Players!A$2:Z$1000,20,FALSE),"")</f>
        <v>3.8025111641844154</v>
      </c>
    </row>
    <row r="124" spans="1:4" x14ac:dyDescent="0.25">
      <c r="A124" t="s">
        <v>425</v>
      </c>
      <c r="B124" t="s">
        <v>3257</v>
      </c>
      <c r="C124" s="10">
        <v>1</v>
      </c>
      <c r="D124" s="15">
        <f>IFERROR(VLOOKUP(A124,Players!A$2:Z$1000,20,FALSE),"")</f>
        <v>3.7309958933811447</v>
      </c>
    </row>
    <row r="125" spans="1:4" x14ac:dyDescent="0.25">
      <c r="A125" t="s">
        <v>428</v>
      </c>
      <c r="B125" t="s">
        <v>3257</v>
      </c>
      <c r="C125" s="10">
        <v>1</v>
      </c>
      <c r="D125" s="15">
        <f>IFERROR(VLOOKUP(A125,Players!A$2:Z$1000,20,FALSE),"")</f>
        <v>2.8677834747413993</v>
      </c>
    </row>
    <row r="126" spans="1:4" x14ac:dyDescent="0.25">
      <c r="A126" t="s">
        <v>3289</v>
      </c>
      <c r="B126" t="s">
        <v>8</v>
      </c>
      <c r="C126" s="10">
        <v>1</v>
      </c>
      <c r="D126" s="15">
        <f>IFERROR(VLOOKUP(A126,Players!A$2:Z$1000,20,FALSE),"")</f>
        <v>1.9788791514069806</v>
      </c>
    </row>
    <row r="127" spans="1:4" x14ac:dyDescent="0.25">
      <c r="A127" t="s">
        <v>15</v>
      </c>
      <c r="B127" t="s">
        <v>8</v>
      </c>
      <c r="C127" s="10">
        <v>1</v>
      </c>
      <c r="D127" s="15">
        <f>IFERROR(VLOOKUP(A127,Players!A$2:Z$1000,20,FALSE),"")</f>
        <v>4.0276592803021618</v>
      </c>
    </row>
    <row r="128" spans="1:4" x14ac:dyDescent="0.25">
      <c r="A128" t="s">
        <v>40</v>
      </c>
      <c r="B128" t="s">
        <v>8</v>
      </c>
      <c r="C128" s="10">
        <v>1</v>
      </c>
      <c r="D128" s="15">
        <f>IFERROR(VLOOKUP(A128,Players!A$2:Z$1000,20,FALSE),"")</f>
        <v>3.0826156390158803</v>
      </c>
    </row>
    <row r="129" spans="1:4" x14ac:dyDescent="0.25">
      <c r="A129" t="s">
        <v>37</v>
      </c>
      <c r="B129" t="s">
        <v>8</v>
      </c>
      <c r="C129" s="10">
        <v>1</v>
      </c>
      <c r="D129" s="15">
        <f>IFERROR(VLOOKUP(A129,Players!A$2:Z$1000,20,FALSE),"")</f>
        <v>3.3970381245311709</v>
      </c>
    </row>
    <row r="130" spans="1:4" x14ac:dyDescent="0.25">
      <c r="A130" t="s">
        <v>31</v>
      </c>
      <c r="B130" t="s">
        <v>8</v>
      </c>
      <c r="C130" s="10">
        <v>1</v>
      </c>
      <c r="D130" s="15">
        <f>IFERROR(VLOOKUP(A130,Players!A$2:Z$1000,20,FALSE),"")</f>
        <v>3.3672526687549791</v>
      </c>
    </row>
    <row r="131" spans="1:4" x14ac:dyDescent="0.25">
      <c r="A131" t="s">
        <v>16</v>
      </c>
      <c r="B131" t="s">
        <v>8</v>
      </c>
      <c r="C131" s="10">
        <v>1</v>
      </c>
      <c r="D131" s="15">
        <f>IFERROR(VLOOKUP(A131,Players!A$2:Z$1000,20,FALSE),"")</f>
        <v>3.9775121114693257</v>
      </c>
    </row>
    <row r="132" spans="1:4" x14ac:dyDescent="0.25">
      <c r="A132" t="s">
        <v>18</v>
      </c>
      <c r="B132" t="s">
        <v>8</v>
      </c>
      <c r="C132" s="10">
        <v>0.7</v>
      </c>
      <c r="D132" s="15">
        <f>IFERROR(VLOOKUP(A132,Players!A$2:Z$1000,20,FALSE),"")</f>
        <v>3.0370294196474936</v>
      </c>
    </row>
    <row r="133" spans="1:4" x14ac:dyDescent="0.25">
      <c r="A133" t="s">
        <v>17</v>
      </c>
      <c r="B133" t="s">
        <v>8</v>
      </c>
      <c r="C133" s="10">
        <v>0.3</v>
      </c>
      <c r="D133" s="15">
        <f>IFERROR(VLOOKUP(A133,Players!A$2:Z$1000,20,FALSE),"")</f>
        <v>1.2756591126804047</v>
      </c>
    </row>
    <row r="134" spans="1:4" x14ac:dyDescent="0.25">
      <c r="A134" t="s">
        <v>7</v>
      </c>
      <c r="B134" t="s">
        <v>8</v>
      </c>
      <c r="C134" s="10">
        <v>1</v>
      </c>
      <c r="D134" s="15">
        <f>IFERROR(VLOOKUP(A134,Players!A$2:Z$1000,20,FALSE),"")</f>
        <v>6.493337009766126</v>
      </c>
    </row>
    <row r="135" spans="1:4" x14ac:dyDescent="0.25">
      <c r="A135" t="s">
        <v>10</v>
      </c>
      <c r="B135" t="s">
        <v>8</v>
      </c>
      <c r="C135" s="10">
        <v>1</v>
      </c>
      <c r="D135" s="15">
        <f>IFERROR(VLOOKUP(A135,Players!A$2:Z$1000,20,FALSE),"")</f>
        <v>5.0430489693442251</v>
      </c>
    </row>
    <row r="136" spans="1:4" x14ac:dyDescent="0.25">
      <c r="A136" t="s">
        <v>12</v>
      </c>
      <c r="B136" t="s">
        <v>8</v>
      </c>
      <c r="C136" s="10">
        <v>1</v>
      </c>
      <c r="D136" s="15">
        <f>IFERROR(VLOOKUP(A136,Players!A$2:Z$1000,20,FALSE),"")</f>
        <v>5.4983794987366981</v>
      </c>
    </row>
    <row r="137" spans="1:4" x14ac:dyDescent="0.25">
      <c r="A137" t="s">
        <v>9</v>
      </c>
      <c r="B137" t="s">
        <v>8</v>
      </c>
      <c r="C137" s="10">
        <v>1</v>
      </c>
      <c r="D137" s="15">
        <f>IFERROR(VLOOKUP(A137,Players!A$2:Z$1000,20,FALSE),"")</f>
        <v>4.4063376540170944</v>
      </c>
    </row>
    <row r="138" spans="1:4" x14ac:dyDescent="0.25">
      <c r="A138" t="s">
        <v>3503</v>
      </c>
      <c r="B138" t="s">
        <v>3260</v>
      </c>
      <c r="C138" s="10">
        <v>0.5</v>
      </c>
      <c r="D138" s="15">
        <f>IFERROR(VLOOKUP(A138,Players!A$2:Z$1000,20,FALSE),"")</f>
        <v>1.6124907742703045</v>
      </c>
    </row>
    <row r="139" spans="1:4" x14ac:dyDescent="0.25">
      <c r="A139" t="s">
        <v>251</v>
      </c>
      <c r="B139" t="s">
        <v>3260</v>
      </c>
      <c r="C139" s="10">
        <v>0.8</v>
      </c>
      <c r="D139" s="15">
        <f>IFERROR(VLOOKUP(A139,Players!A$2:Z$1000,20,FALSE),"")</f>
        <v>4.06241106417973</v>
      </c>
    </row>
    <row r="140" spans="1:4" x14ac:dyDescent="0.25">
      <c r="A140" t="s">
        <v>273</v>
      </c>
      <c r="B140" t="s">
        <v>3260</v>
      </c>
      <c r="C140" s="10">
        <v>0.85</v>
      </c>
      <c r="D140" s="15">
        <f>IFERROR(VLOOKUP(A140,Players!A$2:Z$1000,20,FALSE),"")</f>
        <v>3.5461881924720382</v>
      </c>
    </row>
    <row r="141" spans="1:4" x14ac:dyDescent="0.25">
      <c r="A141" t="s">
        <v>278</v>
      </c>
      <c r="B141" t="s">
        <v>3260</v>
      </c>
      <c r="C141" s="10">
        <v>0.85</v>
      </c>
      <c r="D141" s="15">
        <f>IFERROR(VLOOKUP(A141,Players!A$2:Z$1000,20,FALSE),"")</f>
        <v>3.522902284570415</v>
      </c>
    </row>
    <row r="142" spans="1:4" x14ac:dyDescent="0.25">
      <c r="A142" t="s">
        <v>252</v>
      </c>
      <c r="B142" t="s">
        <v>3260</v>
      </c>
      <c r="C142" s="10">
        <v>1</v>
      </c>
      <c r="D142" s="15">
        <f>IFERROR(VLOOKUP(A142,Players!A$2:Z$1000,20,FALSE),"")</f>
        <v>4.9688912359453203</v>
      </c>
    </row>
    <row r="143" spans="1:4" x14ac:dyDescent="0.25">
      <c r="A143" t="s">
        <v>249</v>
      </c>
      <c r="B143" t="s">
        <v>3260</v>
      </c>
      <c r="C143" s="10">
        <v>1</v>
      </c>
      <c r="D143" s="15">
        <f>IFERROR(VLOOKUP(A143,Players!A$2:Z$1000,20,FALSE),"")</f>
        <v>4.8836741251419848</v>
      </c>
    </row>
    <row r="144" spans="1:4" x14ac:dyDescent="0.25">
      <c r="A144" t="s">
        <v>250</v>
      </c>
      <c r="B144" t="s">
        <v>3260</v>
      </c>
      <c r="C144" s="10">
        <v>1</v>
      </c>
      <c r="D144" s="15">
        <f>IFERROR(VLOOKUP(A144,Players!A$2:Z$1000,20,FALSE),"")</f>
        <v>4.0075566541289191</v>
      </c>
    </row>
    <row r="145" spans="1:4" x14ac:dyDescent="0.25">
      <c r="A145" t="s">
        <v>248</v>
      </c>
      <c r="B145" t="s">
        <v>3260</v>
      </c>
      <c r="C145" s="10">
        <v>1</v>
      </c>
      <c r="D145" s="15">
        <f>IFERROR(VLOOKUP(A145,Players!A$2:Z$1000,20,FALSE),"")</f>
        <v>5.0322357056907379</v>
      </c>
    </row>
    <row r="146" spans="1:4" x14ac:dyDescent="0.25">
      <c r="A146" t="s">
        <v>242</v>
      </c>
      <c r="B146" t="s">
        <v>3260</v>
      </c>
      <c r="C146" s="10">
        <v>0.8</v>
      </c>
      <c r="D146" s="15">
        <f>IFERROR(VLOOKUP(A146,Players!A$2:Z$1000,20,FALSE),"")</f>
        <v>4.460256075492457</v>
      </c>
    </row>
    <row r="147" spans="1:4" x14ac:dyDescent="0.25">
      <c r="A147" t="s">
        <v>240</v>
      </c>
      <c r="B147" t="s">
        <v>3260</v>
      </c>
      <c r="C147" s="10">
        <v>0.8</v>
      </c>
      <c r="D147" s="15">
        <f>IFERROR(VLOOKUP(A147,Players!A$2:Z$1000,20,FALSE),"")</f>
        <v>5.1090087518962211</v>
      </c>
    </row>
    <row r="148" spans="1:4" x14ac:dyDescent="0.25">
      <c r="A148" t="s">
        <v>247</v>
      </c>
      <c r="B148" t="s">
        <v>3260</v>
      </c>
      <c r="C148" s="10">
        <v>0.2</v>
      </c>
      <c r="D148" s="15">
        <f>IFERROR(VLOOKUP(A148,Players!A$2:Z$1000,20,FALSE),"")</f>
        <v>1.006461594939317</v>
      </c>
    </row>
    <row r="149" spans="1:4" x14ac:dyDescent="0.25">
      <c r="A149" t="s">
        <v>238</v>
      </c>
      <c r="B149" t="s">
        <v>3260</v>
      </c>
      <c r="C149" s="10">
        <v>1</v>
      </c>
      <c r="D149" s="15">
        <f>IFERROR(VLOOKUP(A149,Players!A$2:Z$1000,20,FALSE),"")</f>
        <v>6.5287135622236665</v>
      </c>
    </row>
    <row r="150" spans="1:4" x14ac:dyDescent="0.25">
      <c r="A150" t="s">
        <v>3521</v>
      </c>
      <c r="B150" t="s">
        <v>3262</v>
      </c>
      <c r="C150" s="10">
        <v>1</v>
      </c>
      <c r="D150" s="15">
        <f>IFERROR(VLOOKUP(A150,Players!A$2:Z$1000,20,FALSE),"")</f>
        <v>2.1526643321801795</v>
      </c>
    </row>
    <row r="151" spans="1:4" x14ac:dyDescent="0.25">
      <c r="A151" t="s">
        <v>416</v>
      </c>
      <c r="B151" t="s">
        <v>3262</v>
      </c>
      <c r="C151" s="10">
        <v>1</v>
      </c>
      <c r="D151" s="15">
        <f>IFERROR(VLOOKUP(A151,Players!A$2:Z$1000,20,FALSE),"")</f>
        <v>3.4720558814543834</v>
      </c>
    </row>
    <row r="152" spans="1:4" x14ac:dyDescent="0.25">
      <c r="A152" t="s">
        <v>417</v>
      </c>
      <c r="B152" t="s">
        <v>3262</v>
      </c>
      <c r="C152" s="10">
        <v>1</v>
      </c>
      <c r="D152" s="15">
        <f>IFERROR(VLOOKUP(A152,Players!A$2:Z$1000,20,FALSE),"")</f>
        <v>3.4299751945709342</v>
      </c>
    </row>
    <row r="153" spans="1:4" x14ac:dyDescent="0.25">
      <c r="A153" t="s">
        <v>405</v>
      </c>
      <c r="B153" t="s">
        <v>3262</v>
      </c>
      <c r="C153" s="10">
        <v>1</v>
      </c>
      <c r="D153" s="15">
        <f>IFERROR(VLOOKUP(A153,Players!A$2:Z$1000,20,FALSE),"")</f>
        <v>3.4145108319531596</v>
      </c>
    </row>
    <row r="154" spans="1:4" x14ac:dyDescent="0.25">
      <c r="A154" t="s">
        <v>386</v>
      </c>
      <c r="B154" t="s">
        <v>3262</v>
      </c>
      <c r="C154" s="10">
        <v>1</v>
      </c>
      <c r="D154" s="15">
        <f>IFERROR(VLOOKUP(A154,Players!A$2:Z$1000,20,FALSE),"")</f>
        <v>5.1503717782418388</v>
      </c>
    </row>
    <row r="155" spans="1:4" x14ac:dyDescent="0.25">
      <c r="A155" t="s">
        <v>407</v>
      </c>
      <c r="B155" t="s">
        <v>3262</v>
      </c>
      <c r="C155" s="10">
        <v>1</v>
      </c>
      <c r="D155" s="15">
        <f>IFERROR(VLOOKUP(A155,Players!A$2:Z$1000,20,FALSE),"")</f>
        <v>3.7136483007794525</v>
      </c>
    </row>
    <row r="156" spans="1:4" x14ac:dyDescent="0.25">
      <c r="A156" t="s">
        <v>396</v>
      </c>
      <c r="B156" t="s">
        <v>3262</v>
      </c>
      <c r="C156" s="10">
        <v>1</v>
      </c>
      <c r="D156" s="15">
        <f>IFERROR(VLOOKUP(A156,Players!A$2:Z$1000,20,FALSE),"")</f>
        <v>4.6695256384729209</v>
      </c>
    </row>
    <row r="157" spans="1:4" x14ac:dyDescent="0.25">
      <c r="A157" t="s">
        <v>398</v>
      </c>
      <c r="B157" t="s">
        <v>3262</v>
      </c>
      <c r="C157" s="10">
        <v>1</v>
      </c>
      <c r="D157" s="15">
        <f>IFERROR(VLOOKUP(A157,Players!A$2:Z$1000,20,FALSE),"")</f>
        <v>3.8472814408014835</v>
      </c>
    </row>
    <row r="158" spans="1:4" x14ac:dyDescent="0.25">
      <c r="A158" t="s">
        <v>387</v>
      </c>
      <c r="B158" t="s">
        <v>3262</v>
      </c>
      <c r="C158" s="10">
        <v>1</v>
      </c>
      <c r="D158" s="15">
        <f>IFERROR(VLOOKUP(A158,Players!A$2:Z$1000,20,FALSE),"")</f>
        <v>5.1224784981885589</v>
      </c>
    </row>
    <row r="159" spans="1:4" x14ac:dyDescent="0.25">
      <c r="A159" t="s">
        <v>381</v>
      </c>
      <c r="B159" t="s">
        <v>3262</v>
      </c>
      <c r="C159" s="10">
        <v>1</v>
      </c>
      <c r="D159" s="15">
        <f>IFERROR(VLOOKUP(A159,Players!A$2:Z$1000,20,FALSE),"")</f>
        <v>5.369817766450022</v>
      </c>
    </row>
    <row r="160" spans="1:4" x14ac:dyDescent="0.25">
      <c r="A160" t="s">
        <v>382</v>
      </c>
      <c r="B160" t="s">
        <v>3262</v>
      </c>
      <c r="C160" s="10">
        <v>1</v>
      </c>
      <c r="D160" s="15">
        <f>IFERROR(VLOOKUP(A160,Players!A$2:Z$1000,20,FALSE),"")</f>
        <v>5.2584582384482985</v>
      </c>
    </row>
    <row r="161" spans="1:4" x14ac:dyDescent="0.25">
      <c r="A161" t="s">
        <v>3292</v>
      </c>
      <c r="B161" t="s">
        <v>52</v>
      </c>
      <c r="C161" s="10">
        <v>1</v>
      </c>
      <c r="D161" s="15">
        <f>IFERROR(VLOOKUP(A161,Players!A$2:Z$1000,20,FALSE),"")</f>
        <v>1.1652279078565826</v>
      </c>
    </row>
    <row r="162" spans="1:4" x14ac:dyDescent="0.25">
      <c r="A162" t="s">
        <v>76</v>
      </c>
      <c r="B162" t="s">
        <v>52</v>
      </c>
      <c r="C162" s="10">
        <v>1</v>
      </c>
      <c r="D162" s="15">
        <f>IFERROR(VLOOKUP(A162,Players!A$2:Z$1000,20,FALSE),"")</f>
        <v>2.809810057503499</v>
      </c>
    </row>
    <row r="163" spans="1:4" x14ac:dyDescent="0.25">
      <c r="A163" t="s">
        <v>85</v>
      </c>
      <c r="B163" t="s">
        <v>52</v>
      </c>
      <c r="C163" s="10">
        <v>1</v>
      </c>
      <c r="D163" s="15">
        <f>IFERROR(VLOOKUP(A163,Players!A$2:Z$1000,20,FALSE),"")</f>
        <v>2.7453228505454561</v>
      </c>
    </row>
    <row r="164" spans="1:4" x14ac:dyDescent="0.25">
      <c r="A164" t="s">
        <v>93</v>
      </c>
      <c r="B164" t="s">
        <v>52</v>
      </c>
      <c r="C164" s="10">
        <v>1</v>
      </c>
      <c r="D164" s="15">
        <f>IFERROR(VLOOKUP(A164,Players!A$2:Z$1000,20,FALSE),"")</f>
        <v>2.535864920344328</v>
      </c>
    </row>
    <row r="165" spans="1:4" x14ac:dyDescent="0.25">
      <c r="A165" t="s">
        <v>87</v>
      </c>
      <c r="B165" t="s">
        <v>52</v>
      </c>
      <c r="C165" s="10">
        <v>1</v>
      </c>
      <c r="D165" s="15">
        <f>IFERROR(VLOOKUP(A165,Players!A$2:Z$1000,20,FALSE),"")</f>
        <v>2.5471926631754025</v>
      </c>
    </row>
    <row r="166" spans="1:4" x14ac:dyDescent="0.25">
      <c r="A166" t="s">
        <v>75</v>
      </c>
      <c r="B166" t="s">
        <v>52</v>
      </c>
      <c r="C166" s="10">
        <v>1</v>
      </c>
      <c r="D166" s="15">
        <f>IFERROR(VLOOKUP(A166,Players!A$2:Z$1000,20,FALSE),"")</f>
        <v>3.240539613312404</v>
      </c>
    </row>
    <row r="167" spans="1:4" x14ac:dyDescent="0.25">
      <c r="A167" t="s">
        <v>81</v>
      </c>
      <c r="B167" t="s">
        <v>52</v>
      </c>
      <c r="C167" s="10">
        <v>1</v>
      </c>
      <c r="D167" s="15">
        <f>IFERROR(VLOOKUP(A167,Players!A$2:Z$1000,20,FALSE),"")</f>
        <v>4.0833731195317515</v>
      </c>
    </row>
    <row r="168" spans="1:4" x14ac:dyDescent="0.25">
      <c r="A168" t="s">
        <v>58</v>
      </c>
      <c r="B168" t="s">
        <v>52</v>
      </c>
      <c r="C168" s="10">
        <v>1</v>
      </c>
      <c r="D168" s="15">
        <f>IFERROR(VLOOKUP(A168,Players!A$2:Z$1000,20,FALSE),"")</f>
        <v>4.3051617907568245</v>
      </c>
    </row>
    <row r="169" spans="1:4" x14ac:dyDescent="0.25">
      <c r="A169" t="s">
        <v>61</v>
      </c>
      <c r="B169" t="s">
        <v>52</v>
      </c>
      <c r="C169" s="10">
        <v>1</v>
      </c>
      <c r="D169" s="15">
        <f>IFERROR(VLOOKUP(A169,Players!A$2:Z$1000,20,FALSE),"")</f>
        <v>4.4774823154017698</v>
      </c>
    </row>
    <row r="170" spans="1:4" x14ac:dyDescent="0.25">
      <c r="A170" t="s">
        <v>56</v>
      </c>
      <c r="B170" t="s">
        <v>52</v>
      </c>
      <c r="C170" s="10">
        <v>1</v>
      </c>
      <c r="D170" s="15">
        <f>IFERROR(VLOOKUP(A170,Players!A$2:Z$1000,20,FALSE),"")</f>
        <v>4.7279940307073494</v>
      </c>
    </row>
    <row r="171" spans="1:4" x14ac:dyDescent="0.25">
      <c r="A171" t="s">
        <v>53</v>
      </c>
      <c r="B171" t="s">
        <v>52</v>
      </c>
      <c r="C171" s="10">
        <v>1</v>
      </c>
      <c r="D171" s="15">
        <f>IFERROR(VLOOKUP(A171,Players!A$2:Z$1000,20,FALSE),"")</f>
        <v>4.9334745270998459</v>
      </c>
    </row>
    <row r="172" spans="1:4" x14ac:dyDescent="0.25">
      <c r="A172" t="s">
        <v>3302</v>
      </c>
      <c r="B172" t="s">
        <v>3427</v>
      </c>
      <c r="C172" s="10">
        <v>1</v>
      </c>
      <c r="D172" s="15">
        <f>IFERROR(VLOOKUP(A172,Players!A$2:Z$1000,20,FALSE),"")</f>
        <v>2.7335413436827727</v>
      </c>
    </row>
    <row r="173" spans="1:4" x14ac:dyDescent="0.25">
      <c r="A173" t="s">
        <v>357</v>
      </c>
      <c r="B173" t="s">
        <v>3427</v>
      </c>
      <c r="C173" s="10">
        <v>1</v>
      </c>
      <c r="D173" s="15">
        <f>IFERROR(VLOOKUP(A173,Players!A$2:Z$1000,20,FALSE),"")</f>
        <v>3.0347127416599453</v>
      </c>
    </row>
    <row r="174" spans="1:4" x14ac:dyDescent="0.25">
      <c r="A174" t="s">
        <v>356</v>
      </c>
      <c r="B174" t="s">
        <v>3427</v>
      </c>
      <c r="C174" s="10">
        <v>1</v>
      </c>
      <c r="D174" s="15">
        <f>IFERROR(VLOOKUP(A174,Players!A$2:Z$1000,20,FALSE),"")</f>
        <v>3.0337680800817859</v>
      </c>
    </row>
    <row r="175" spans="1:4" x14ac:dyDescent="0.25">
      <c r="A175" t="s">
        <v>353</v>
      </c>
      <c r="B175" t="s">
        <v>3427</v>
      </c>
      <c r="C175" s="10">
        <v>1</v>
      </c>
      <c r="D175" s="15">
        <f>IFERROR(VLOOKUP(A175,Players!A$2:Z$1000,20,FALSE),"")</f>
        <v>3.2162300195865008</v>
      </c>
    </row>
    <row r="176" spans="1:4" x14ac:dyDescent="0.25">
      <c r="A176" t="s">
        <v>346</v>
      </c>
      <c r="B176" t="s">
        <v>3427</v>
      </c>
      <c r="C176" s="10">
        <v>1</v>
      </c>
      <c r="D176" s="15">
        <f>IFERROR(VLOOKUP(A176,Players!A$2:Z$1000,20,FALSE),"")</f>
        <v>3.2604490723768471</v>
      </c>
    </row>
    <row r="177" spans="1:4" x14ac:dyDescent="0.25">
      <c r="A177" t="s">
        <v>345</v>
      </c>
      <c r="B177" t="s">
        <v>3427</v>
      </c>
      <c r="C177" s="10">
        <v>1</v>
      </c>
      <c r="D177" s="15">
        <f>IFERROR(VLOOKUP(A177,Players!A$2:Z$1000,20,FALSE),"")</f>
        <v>3.3475790576637108</v>
      </c>
    </row>
    <row r="178" spans="1:4" x14ac:dyDescent="0.25">
      <c r="A178" t="s">
        <v>336</v>
      </c>
      <c r="B178" t="s">
        <v>3427</v>
      </c>
      <c r="C178" s="10">
        <v>1</v>
      </c>
      <c r="D178" s="15">
        <f>IFERROR(VLOOKUP(A178,Players!A$2:Z$1000,20,FALSE),"")</f>
        <v>4.3516681805580557</v>
      </c>
    </row>
    <row r="179" spans="1:4" x14ac:dyDescent="0.25">
      <c r="A179" t="s">
        <v>330</v>
      </c>
      <c r="B179" s="3" t="s">
        <v>3427</v>
      </c>
      <c r="C179" s="10">
        <v>1</v>
      </c>
      <c r="D179" s="15">
        <f>IFERROR(VLOOKUP(A179,Players!A$2:Z$1000,20,FALSE),"")</f>
        <v>4.142601107458888</v>
      </c>
    </row>
    <row r="180" spans="1:4" x14ac:dyDescent="0.25">
      <c r="A180" t="s">
        <v>329</v>
      </c>
      <c r="B180" t="s">
        <v>3427</v>
      </c>
      <c r="C180" s="10">
        <v>1</v>
      </c>
      <c r="D180" s="15">
        <f>IFERROR(VLOOKUP(A180,Players!A$2:Z$1000,20,FALSE),"")</f>
        <v>3.9418975829295202</v>
      </c>
    </row>
    <row r="181" spans="1:4" x14ac:dyDescent="0.25">
      <c r="A181" t="s">
        <v>334</v>
      </c>
      <c r="B181" t="s">
        <v>3427</v>
      </c>
      <c r="C181" s="10">
        <v>1</v>
      </c>
      <c r="D181" s="15">
        <f>IFERROR(VLOOKUP(A181,Players!A$2:Z$1000,20,FALSE),"")</f>
        <v>4.0660419766159066</v>
      </c>
    </row>
    <row r="182" spans="1:4" x14ac:dyDescent="0.25">
      <c r="A182" t="s">
        <v>328</v>
      </c>
      <c r="B182" t="s">
        <v>3427</v>
      </c>
      <c r="C182" s="10">
        <v>1</v>
      </c>
      <c r="D182" s="15">
        <f>IFERROR(VLOOKUP(A182,Players!A$2:Z$1000,20,FALSE),"")</f>
        <v>3.4143616886987522</v>
      </c>
    </row>
    <row r="183" spans="1:4" x14ac:dyDescent="0.25">
      <c r="A183" t="s">
        <v>3311</v>
      </c>
      <c r="B183" s="3" t="s">
        <v>147</v>
      </c>
      <c r="C183" s="10">
        <v>1</v>
      </c>
      <c r="D183" s="15">
        <f>IFERROR(VLOOKUP(A183,Players!A$2:Z$1000,20,FALSE),"")</f>
        <v>2.7511994532542365</v>
      </c>
    </row>
    <row r="184" spans="1:4" x14ac:dyDescent="0.25">
      <c r="A184" t="s">
        <v>180</v>
      </c>
      <c r="B184" t="s">
        <v>147</v>
      </c>
      <c r="C184" s="10">
        <v>1</v>
      </c>
      <c r="D184" s="15">
        <f>IFERROR(VLOOKUP(A184,Players!A$2:Z$1000,20,FALSE),"")</f>
        <v>3.3757397964934763</v>
      </c>
    </row>
    <row r="185" spans="1:4" x14ac:dyDescent="0.25">
      <c r="A185" t="s">
        <v>171</v>
      </c>
      <c r="B185" t="s">
        <v>147</v>
      </c>
      <c r="C185" s="10">
        <v>1</v>
      </c>
      <c r="D185" s="15">
        <f>IFERROR(VLOOKUP(A185,Players!A$2:Z$1000,20,FALSE),"")</f>
        <v>3.4561101279633921</v>
      </c>
    </row>
    <row r="186" spans="1:4" x14ac:dyDescent="0.25">
      <c r="A186" t="s">
        <v>185</v>
      </c>
      <c r="B186" t="s">
        <v>147</v>
      </c>
      <c r="C186" s="10">
        <v>1</v>
      </c>
      <c r="D186" s="15">
        <f>IFERROR(VLOOKUP(A186,Players!A$2:Z$1000,20,FALSE),"")</f>
        <v>3.2931942300051413</v>
      </c>
    </row>
    <row r="187" spans="1:4" x14ac:dyDescent="0.25">
      <c r="A187" t="s">
        <v>181</v>
      </c>
      <c r="B187" t="s">
        <v>147</v>
      </c>
      <c r="C187" s="10">
        <v>1</v>
      </c>
      <c r="D187" s="15">
        <f>IFERROR(VLOOKUP(A187,Players!A$2:Z$1000,20,FALSE),"")</f>
        <v>3.3757397964934763</v>
      </c>
    </row>
    <row r="188" spans="1:4" x14ac:dyDescent="0.25">
      <c r="A188" t="s">
        <v>150</v>
      </c>
      <c r="B188" t="s">
        <v>147</v>
      </c>
      <c r="C188" s="10">
        <v>1</v>
      </c>
      <c r="D188" s="15">
        <f>IFERROR(VLOOKUP(A188,Players!A$2:Z$1000,20,FALSE),"")</f>
        <v>4.4736260099577354</v>
      </c>
    </row>
    <row r="189" spans="1:4" x14ac:dyDescent="0.25">
      <c r="A189" t="s">
        <v>164</v>
      </c>
      <c r="B189" t="s">
        <v>147</v>
      </c>
      <c r="C189" s="10">
        <v>1</v>
      </c>
      <c r="D189" s="15">
        <f>IFERROR(VLOOKUP(A189,Players!A$2:Z$1000,20,FALSE),"")</f>
        <v>3.9011867817590336</v>
      </c>
    </row>
    <row r="190" spans="1:4" x14ac:dyDescent="0.25">
      <c r="A190" t="s">
        <v>162</v>
      </c>
      <c r="B190" t="s">
        <v>147</v>
      </c>
      <c r="C190" s="10">
        <v>1</v>
      </c>
      <c r="D190" s="15">
        <f>IFERROR(VLOOKUP(A190,Players!A$2:Z$1000,20,FALSE),"")</f>
        <v>3.9415496992039456</v>
      </c>
    </row>
    <row r="191" spans="1:4" x14ac:dyDescent="0.25">
      <c r="A191" t="s">
        <v>148</v>
      </c>
      <c r="B191" t="s">
        <v>147</v>
      </c>
      <c r="C191" s="10">
        <v>1</v>
      </c>
      <c r="D191" s="15">
        <f>IFERROR(VLOOKUP(A191,Players!A$2:Z$1000,20,FALSE),"")</f>
        <v>4.3010603704927721</v>
      </c>
    </row>
    <row r="192" spans="1:4" x14ac:dyDescent="0.25">
      <c r="A192" t="s">
        <v>3449</v>
      </c>
      <c r="B192" t="s">
        <v>147</v>
      </c>
      <c r="C192" s="10">
        <v>1</v>
      </c>
      <c r="D192" s="15">
        <f>IFERROR(VLOOKUP(A192,Players!A$2:Z$1000,20,FALSE),"")</f>
        <v>2.0520100000000001</v>
      </c>
    </row>
    <row r="193" spans="1:4" x14ac:dyDescent="0.25">
      <c r="A193" t="s">
        <v>163</v>
      </c>
      <c r="B193" t="s">
        <v>147</v>
      </c>
      <c r="C193" s="10">
        <v>1</v>
      </c>
      <c r="D193" s="15">
        <f>IFERROR(VLOOKUP(A193,Players!A$2:Z$1000,20,FALSE),"")</f>
        <v>3.8594243430125945</v>
      </c>
    </row>
    <row r="194" spans="1:4" x14ac:dyDescent="0.25">
      <c r="A194" t="s">
        <v>3297</v>
      </c>
      <c r="B194" t="s">
        <v>3428</v>
      </c>
      <c r="C194" s="10">
        <v>1</v>
      </c>
      <c r="D194" s="15">
        <f>IFERROR(VLOOKUP(A194,Players!A$2:Z$1000,20,FALSE),"")</f>
        <v>2.9244555314690848</v>
      </c>
    </row>
    <row r="195" spans="1:4" x14ac:dyDescent="0.25">
      <c r="A195" t="s">
        <v>194</v>
      </c>
      <c r="B195" t="s">
        <v>3428</v>
      </c>
      <c r="C195" s="10">
        <v>1</v>
      </c>
      <c r="D195" s="15">
        <f>IFERROR(VLOOKUP(A195,Players!A$2:Z$1000,20,FALSE),"")</f>
        <v>3.3357062358147167</v>
      </c>
    </row>
    <row r="196" spans="1:4" x14ac:dyDescent="0.25">
      <c r="A196" t="s">
        <v>221</v>
      </c>
      <c r="B196" t="s">
        <v>3428</v>
      </c>
      <c r="C196" s="10">
        <v>1</v>
      </c>
      <c r="D196" s="15">
        <f>IFERROR(VLOOKUP(A196,Players!A$2:Z$1000,20,FALSE),"")</f>
        <v>2.8967542021465786</v>
      </c>
    </row>
    <row r="197" spans="1:4" x14ac:dyDescent="0.25">
      <c r="A197" t="s">
        <v>228</v>
      </c>
      <c r="B197" t="s">
        <v>3428</v>
      </c>
      <c r="C197" s="10">
        <v>1</v>
      </c>
      <c r="D197" s="15">
        <f>IFERROR(VLOOKUP(A197,Players!A$2:Z$1000,20,FALSE),"")</f>
        <v>2.802960213284492</v>
      </c>
    </row>
    <row r="198" spans="1:4" x14ac:dyDescent="0.25">
      <c r="A198" t="s">
        <v>205</v>
      </c>
      <c r="B198" t="s">
        <v>3428</v>
      </c>
      <c r="C198" s="10">
        <v>1</v>
      </c>
      <c r="D198" s="15">
        <f>IFERROR(VLOOKUP(A198,Players!A$2:Z$1000,20,FALSE),"")</f>
        <v>3.1240050440939404</v>
      </c>
    </row>
    <row r="199" spans="1:4" x14ac:dyDescent="0.25">
      <c r="A199" t="s">
        <v>212</v>
      </c>
      <c r="B199" t="s">
        <v>3428</v>
      </c>
      <c r="C199" s="10">
        <v>1</v>
      </c>
      <c r="D199" s="15" t="str">
        <f>IFERROR(VLOOKUP(A199,Players!A$2:Z$1000,20,FALSE),"")</f>
        <v/>
      </c>
    </row>
    <row r="200" spans="1:4" x14ac:dyDescent="0.25">
      <c r="A200" t="s">
        <v>201</v>
      </c>
      <c r="B200" t="s">
        <v>3428</v>
      </c>
      <c r="C200" s="10">
        <v>1</v>
      </c>
      <c r="D200" s="15">
        <f>IFERROR(VLOOKUP(A200,Players!A$2:Z$1000,20,FALSE),"")</f>
        <v>3.6743718240750298</v>
      </c>
    </row>
    <row r="201" spans="1:4" x14ac:dyDescent="0.25">
      <c r="A201" t="s">
        <v>192</v>
      </c>
      <c r="B201" t="s">
        <v>3428</v>
      </c>
      <c r="C201" s="10">
        <v>1</v>
      </c>
      <c r="D201" s="15">
        <f>IFERROR(VLOOKUP(A201,Players!A$2:Z$1000,20,FALSE),"")</f>
        <v>4.0733521656599461</v>
      </c>
    </row>
    <row r="202" spans="1:4" x14ac:dyDescent="0.25">
      <c r="A202" t="s">
        <v>198</v>
      </c>
      <c r="B202" t="s">
        <v>3428</v>
      </c>
      <c r="C202" s="10">
        <v>1</v>
      </c>
      <c r="D202" s="15">
        <f>IFERROR(VLOOKUP(A202,Players!A$2:Z$1000,20,FALSE),"")</f>
        <v>3.4680104429357681</v>
      </c>
    </row>
    <row r="203" spans="1:4" x14ac:dyDescent="0.25">
      <c r="A203" t="s">
        <v>193</v>
      </c>
      <c r="B203" t="s">
        <v>3428</v>
      </c>
      <c r="C203" s="10">
        <v>0.5</v>
      </c>
      <c r="D203" s="15">
        <f>IFERROR(VLOOKUP(A203,Players!A$2:Z$1000,20,FALSE),"")</f>
        <v>1.9215446689923483</v>
      </c>
    </row>
    <row r="204" spans="1:4" x14ac:dyDescent="0.25">
      <c r="A204" t="s">
        <v>190</v>
      </c>
      <c r="B204" t="s">
        <v>3428</v>
      </c>
      <c r="C204" s="10">
        <v>0.5</v>
      </c>
      <c r="D204" s="15">
        <f>IFERROR(VLOOKUP(A204,Players!A$2:Z$1000,20,FALSE),"")</f>
        <v>2.0493764168793822</v>
      </c>
    </row>
    <row r="205" spans="1:4" x14ac:dyDescent="0.25">
      <c r="A205" t="s">
        <v>187</v>
      </c>
      <c r="B205" t="s">
        <v>3428</v>
      </c>
      <c r="C205" s="10">
        <v>1</v>
      </c>
      <c r="D205" s="15">
        <f>IFERROR(VLOOKUP(A205,Players!A$2:Z$1000,20,FALSE),"")</f>
        <v>3.4844815672913376</v>
      </c>
    </row>
    <row r="206" spans="1:4" x14ac:dyDescent="0.25">
      <c r="A206" t="s">
        <v>3296</v>
      </c>
      <c r="B206" t="s">
        <v>141</v>
      </c>
      <c r="C206" s="10">
        <v>0</v>
      </c>
      <c r="D206" s="15">
        <f>IFERROR(VLOOKUP(A206,Players!A$2:Z$1000,20,FALSE),"")</f>
        <v>0</v>
      </c>
    </row>
    <row r="207" spans="1:4" x14ac:dyDescent="0.25">
      <c r="A207" t="s">
        <v>177</v>
      </c>
      <c r="B207" t="s">
        <v>141</v>
      </c>
      <c r="C207" s="10">
        <v>1</v>
      </c>
      <c r="D207" s="15">
        <f>IFERROR(VLOOKUP(A207,Players!A$2:Z$1000,20,FALSE),"")</f>
        <v>2.1689747463210352</v>
      </c>
    </row>
    <row r="208" spans="1:4" x14ac:dyDescent="0.25">
      <c r="A208" t="s">
        <v>186</v>
      </c>
      <c r="B208" t="s">
        <v>141</v>
      </c>
      <c r="C208" s="10">
        <v>1</v>
      </c>
      <c r="D208" s="15">
        <f>IFERROR(VLOOKUP(A208,Players!A$2:Z$1000,20,FALSE),"")</f>
        <v>1.9015116922745821</v>
      </c>
    </row>
    <row r="209" spans="1:4" x14ac:dyDescent="0.25">
      <c r="A209" t="s">
        <v>176</v>
      </c>
      <c r="B209" t="s">
        <v>141</v>
      </c>
      <c r="C209" s="10">
        <v>1</v>
      </c>
      <c r="D209" s="15">
        <f>IFERROR(VLOOKUP(A209,Players!A$2:Z$1000,20,FALSE),"")</f>
        <v>2.190588273284741</v>
      </c>
    </row>
    <row r="210" spans="1:4" x14ac:dyDescent="0.25">
      <c r="A210" t="s">
        <v>179</v>
      </c>
      <c r="B210" t="s">
        <v>141</v>
      </c>
      <c r="C210" s="10">
        <v>1</v>
      </c>
      <c r="D210" s="15">
        <f>IFERROR(VLOOKUP(A210,Players!A$2:Z$1000,20,FALSE),"")</f>
        <v>2.1668803778650876</v>
      </c>
    </row>
    <row r="211" spans="1:4" x14ac:dyDescent="0.25">
      <c r="A211" t="s">
        <v>168</v>
      </c>
      <c r="B211" t="s">
        <v>141</v>
      </c>
      <c r="C211" s="10">
        <v>1</v>
      </c>
      <c r="D211" s="15">
        <f>IFERROR(VLOOKUP(A211,Players!A$2:Z$1000,20,FALSE),"")</f>
        <v>2.495241111455758</v>
      </c>
    </row>
    <row r="212" spans="1:4" x14ac:dyDescent="0.25">
      <c r="A212" t="s">
        <v>157</v>
      </c>
      <c r="B212" t="s">
        <v>141</v>
      </c>
      <c r="C212" s="10">
        <v>1</v>
      </c>
      <c r="D212" s="15">
        <f>IFERROR(VLOOKUP(A212,Players!A$2:Z$1000,20,FALSE),"")</f>
        <v>3.5978053876742382</v>
      </c>
    </row>
    <row r="213" spans="1:4" x14ac:dyDescent="0.25">
      <c r="A213" t="s">
        <v>3450</v>
      </c>
      <c r="B213" t="s">
        <v>141</v>
      </c>
      <c r="C213" s="10">
        <v>1</v>
      </c>
      <c r="D213" s="15">
        <f>IFERROR(VLOOKUP(A213,Players!A$2:Z$1000,20,FALSE),"")</f>
        <v>3.3771170219450437</v>
      </c>
    </row>
    <row r="214" spans="1:4" x14ac:dyDescent="0.25">
      <c r="A214" t="s">
        <v>144</v>
      </c>
      <c r="B214" t="s">
        <v>141</v>
      </c>
      <c r="C214" s="10">
        <v>1</v>
      </c>
      <c r="D214" s="15">
        <f>IFERROR(VLOOKUP(A214,Players!A$2:Z$1000,20,FALSE),"")</f>
        <v>4.1961750164926226</v>
      </c>
    </row>
    <row r="215" spans="1:4" x14ac:dyDescent="0.25">
      <c r="A215" t="s">
        <v>142</v>
      </c>
      <c r="B215" t="s">
        <v>141</v>
      </c>
      <c r="C215" s="10">
        <v>1</v>
      </c>
      <c r="D215" s="15">
        <f>IFERROR(VLOOKUP(A215,Players!A$2:Z$1000,20,FALSE),"")</f>
        <v>3.4333641485109601</v>
      </c>
    </row>
    <row r="216" spans="1:4" x14ac:dyDescent="0.25">
      <c r="A216" t="s">
        <v>140</v>
      </c>
      <c r="B216" t="s">
        <v>141</v>
      </c>
      <c r="C216" s="10">
        <v>1</v>
      </c>
      <c r="D216" s="15">
        <f>IFERROR(VLOOKUP(A216,Players!A$2:Z$1000,20,FALSE),"")</f>
        <v>3.5758191144973543</v>
      </c>
    </row>
    <row r="217" spans="1:4" x14ac:dyDescent="0.25">
      <c r="A217" t="s">
        <v>3299</v>
      </c>
      <c r="B217" t="s">
        <v>254</v>
      </c>
      <c r="C217" s="10">
        <v>1</v>
      </c>
      <c r="D217" s="15">
        <f>IFERROR(VLOOKUP(A217,Players!A$2:Z$1000,20,FALSE),"")</f>
        <v>2.6645663537414963</v>
      </c>
    </row>
    <row r="218" spans="1:4" x14ac:dyDescent="0.25">
      <c r="A218" t="s">
        <v>274</v>
      </c>
      <c r="B218" t="s">
        <v>254</v>
      </c>
      <c r="C218" s="10">
        <v>1</v>
      </c>
      <c r="D218" s="15">
        <f>IFERROR(VLOOKUP(A218,Players!A$2:Z$1000,20,FALSE),"")</f>
        <v>3.1327051420936227</v>
      </c>
    </row>
    <row r="219" spans="1:4" x14ac:dyDescent="0.25">
      <c r="A219" t="s">
        <v>279</v>
      </c>
      <c r="B219" t="s">
        <v>254</v>
      </c>
      <c r="C219" s="10">
        <v>1</v>
      </c>
      <c r="D219" s="15">
        <f>IFERROR(VLOOKUP(A219,Players!A$2:Z$1000,20,FALSE),"")</f>
        <v>2.9130335753976455</v>
      </c>
    </row>
    <row r="220" spans="1:4" x14ac:dyDescent="0.25">
      <c r="A220" t="s">
        <v>280</v>
      </c>
      <c r="B220" t="s">
        <v>254</v>
      </c>
      <c r="C220" s="10">
        <v>1</v>
      </c>
      <c r="D220" s="15">
        <f>IFERROR(VLOOKUP(A220,Players!A$2:Z$1000,20,FALSE),"")</f>
        <v>3.0600358072179721</v>
      </c>
    </row>
    <row r="221" spans="1:4" x14ac:dyDescent="0.25">
      <c r="A221" t="s">
        <v>3451</v>
      </c>
      <c r="B221" t="s">
        <v>254</v>
      </c>
      <c r="C221" s="10">
        <v>1</v>
      </c>
      <c r="D221" s="15">
        <f>IFERROR(VLOOKUP(A221,Players!A$2:Z$1000,20,FALSE),"")</f>
        <v>3.0660343371717276</v>
      </c>
    </row>
    <row r="222" spans="1:4" x14ac:dyDescent="0.25">
      <c r="A222" t="s">
        <v>269</v>
      </c>
      <c r="B222" t="s">
        <v>254</v>
      </c>
      <c r="C222" s="10">
        <v>1</v>
      </c>
      <c r="D222" s="15">
        <f>IFERROR(VLOOKUP(A222,Players!A$2:Z$1000,20,FALSE),"")</f>
        <v>3.0029941435348331</v>
      </c>
    </row>
    <row r="223" spans="1:4" x14ac:dyDescent="0.25">
      <c r="A223" t="s">
        <v>277</v>
      </c>
      <c r="B223" t="s">
        <v>254</v>
      </c>
      <c r="C223" s="10">
        <v>1</v>
      </c>
      <c r="D223" s="15">
        <f>IFERROR(VLOOKUP(A223,Players!A$2:Z$1000,20,FALSE),"")</f>
        <v>3.1878490098291921</v>
      </c>
    </row>
    <row r="224" spans="1:4" x14ac:dyDescent="0.25">
      <c r="A224" t="s">
        <v>3312</v>
      </c>
      <c r="B224" s="3" t="s">
        <v>254</v>
      </c>
      <c r="C224" s="10">
        <v>1</v>
      </c>
      <c r="D224" s="15">
        <f>IFERROR(VLOOKUP(A224,Players!A$2:Z$1000,20,FALSE),"")</f>
        <v>2.6624856506487711</v>
      </c>
    </row>
    <row r="225" spans="1:4" x14ac:dyDescent="0.25">
      <c r="A225" t="s">
        <v>253</v>
      </c>
      <c r="B225" s="3" t="s">
        <v>254</v>
      </c>
      <c r="C225" s="10">
        <v>1</v>
      </c>
      <c r="D225" s="15">
        <f>IFERROR(VLOOKUP(A225,Players!A$2:Z$1000,20,FALSE),"")</f>
        <v>4.100391539591052</v>
      </c>
    </row>
    <row r="226" spans="1:4" x14ac:dyDescent="0.25">
      <c r="A226" t="s">
        <v>3602</v>
      </c>
      <c r="B226" s="3" t="s">
        <v>254</v>
      </c>
      <c r="C226" s="10">
        <v>1</v>
      </c>
      <c r="D226" s="15">
        <f>IFERROR(VLOOKUP(A226,Players!A$2:Z$1000,20,FALSE),"")</f>
        <v>2.8598045521261111</v>
      </c>
    </row>
    <row r="227" spans="1:4" x14ac:dyDescent="0.25">
      <c r="A227" t="s">
        <v>256</v>
      </c>
      <c r="B227" t="s">
        <v>254</v>
      </c>
      <c r="C227" s="10">
        <v>1</v>
      </c>
      <c r="D227" s="15">
        <f>IFERROR(VLOOKUP(A227,Players!A$2:Z$1000,20,FALSE),"")</f>
        <v>3.3142559686167798</v>
      </c>
    </row>
  </sheetData>
  <conditionalFormatting pivot="1" sqref="G2:G21 I2:I21">
    <cfRule type="cellIs" dxfId="3" priority="5" operator="lessThan">
      <formula>11</formula>
    </cfRule>
  </conditionalFormatting>
  <conditionalFormatting sqref="H25 C1:C227">
    <cfRule type="cellIs" dxfId="2" priority="3" operator="lessThan">
      <formula>1</formula>
    </cfRule>
  </conditionalFormatting>
  <conditionalFormatting pivot="1" sqref="H2:H21">
    <cfRule type="cellIs" dxfId="1" priority="2" operator="lessThan">
      <formula>11</formula>
    </cfRule>
  </conditionalFormatting>
  <conditionalFormatting pivot="1" sqref="H2:H21">
    <cfRule type="cellIs" dxfId="0" priority="1" operator="greaterThan">
      <formula>11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7E23-910C-4355-985F-579D14DF3A88}">
  <dimension ref="A1:B16"/>
  <sheetViews>
    <sheetView workbookViewId="0"/>
  </sheetViews>
  <sheetFormatPr defaultRowHeight="15" x14ac:dyDescent="0.25"/>
  <cols>
    <col min="1" max="1" width="8.42578125" bestFit="1" customWidth="1"/>
    <col min="2" max="2" width="21.140625" bestFit="1" customWidth="1"/>
  </cols>
  <sheetData>
    <row r="1" spans="1:2" s="1" customFormat="1" x14ac:dyDescent="0.25">
      <c r="A1" s="1" t="s">
        <v>2</v>
      </c>
      <c r="B1" s="1" t="s">
        <v>4236</v>
      </c>
    </row>
    <row r="2" spans="1:2" x14ac:dyDescent="0.25">
      <c r="A2" t="s">
        <v>486</v>
      </c>
      <c r="B2" t="s">
        <v>3306</v>
      </c>
    </row>
    <row r="3" spans="1:2" x14ac:dyDescent="0.25">
      <c r="A3" t="s">
        <v>486</v>
      </c>
      <c r="B3" t="s">
        <v>3296</v>
      </c>
    </row>
    <row r="4" spans="1:2" x14ac:dyDescent="0.25">
      <c r="A4" t="s">
        <v>495</v>
      </c>
      <c r="B4" t="s">
        <v>15</v>
      </c>
    </row>
    <row r="5" spans="1:2" x14ac:dyDescent="0.25">
      <c r="A5" t="s">
        <v>495</v>
      </c>
      <c r="B5" t="s">
        <v>252</v>
      </c>
    </row>
    <row r="6" spans="1:2" x14ac:dyDescent="0.25">
      <c r="A6" t="s">
        <v>495</v>
      </c>
      <c r="B6" t="s">
        <v>113</v>
      </c>
    </row>
    <row r="7" spans="1:2" x14ac:dyDescent="0.25">
      <c r="A7" t="s">
        <v>495</v>
      </c>
      <c r="B7" t="s">
        <v>168</v>
      </c>
    </row>
    <row r="8" spans="1:2" x14ac:dyDescent="0.25">
      <c r="A8" t="s">
        <v>495</v>
      </c>
      <c r="B8" t="s">
        <v>453</v>
      </c>
    </row>
    <row r="9" spans="1:2" x14ac:dyDescent="0.25">
      <c r="A9" t="s">
        <v>518</v>
      </c>
      <c r="B9" t="s">
        <v>7</v>
      </c>
    </row>
    <row r="10" spans="1:2" x14ac:dyDescent="0.25">
      <c r="A10" t="s">
        <v>518</v>
      </c>
      <c r="B10" t="s">
        <v>373</v>
      </c>
    </row>
    <row r="11" spans="1:2" x14ac:dyDescent="0.25">
      <c r="A11" t="s">
        <v>518</v>
      </c>
      <c r="B11" t="s">
        <v>10</v>
      </c>
    </row>
    <row r="12" spans="1:2" x14ac:dyDescent="0.25">
      <c r="A12" t="s">
        <v>518</v>
      </c>
      <c r="B12" t="s">
        <v>98</v>
      </c>
    </row>
    <row r="13" spans="1:2" x14ac:dyDescent="0.25">
      <c r="A13" t="s">
        <v>518</v>
      </c>
      <c r="B13" t="s">
        <v>192</v>
      </c>
    </row>
    <row r="14" spans="1:2" x14ac:dyDescent="0.25">
      <c r="A14" t="s">
        <v>546</v>
      </c>
      <c r="B14" t="s">
        <v>371</v>
      </c>
    </row>
    <row r="15" spans="1:2" x14ac:dyDescent="0.25">
      <c r="A15" t="s">
        <v>546</v>
      </c>
      <c r="B15" t="s">
        <v>142</v>
      </c>
    </row>
    <row r="16" spans="1:2" x14ac:dyDescent="0.25">
      <c r="A16" t="s">
        <v>546</v>
      </c>
      <c r="B16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F5B8-C4E7-49AB-B38B-2B8DEE5B4544}">
  <dimension ref="A1:B84"/>
  <sheetViews>
    <sheetView workbookViewId="0"/>
  </sheetViews>
  <sheetFormatPr defaultRowHeight="15" x14ac:dyDescent="0.25"/>
  <cols>
    <col min="1" max="1" width="34.7109375" bestFit="1" customWidth="1"/>
    <col min="2" max="2" width="19.85546875" bestFit="1" customWidth="1"/>
  </cols>
  <sheetData>
    <row r="1" spans="1:2" x14ac:dyDescent="0.25">
      <c r="A1" s="1" t="s">
        <v>3232</v>
      </c>
      <c r="B1" s="1" t="s">
        <v>3313</v>
      </c>
    </row>
    <row r="2" spans="1:2" x14ac:dyDescent="0.25">
      <c r="A2" t="s">
        <v>3314</v>
      </c>
      <c r="B2" t="s">
        <v>3305</v>
      </c>
    </row>
    <row r="3" spans="1:2" x14ac:dyDescent="0.25">
      <c r="A3" t="s">
        <v>3315</v>
      </c>
      <c r="B3" t="s">
        <v>3316</v>
      </c>
    </row>
    <row r="4" spans="1:2" x14ac:dyDescent="0.25">
      <c r="A4" t="s">
        <v>3317</v>
      </c>
      <c r="B4" t="s">
        <v>406</v>
      </c>
    </row>
    <row r="5" spans="1:2" x14ac:dyDescent="0.25">
      <c r="A5" t="s">
        <v>3318</v>
      </c>
      <c r="B5" t="s">
        <v>403</v>
      </c>
    </row>
    <row r="6" spans="1:2" x14ac:dyDescent="0.25">
      <c r="A6" t="s">
        <v>3319</v>
      </c>
      <c r="B6" t="s">
        <v>377</v>
      </c>
    </row>
    <row r="7" spans="1:2" x14ac:dyDescent="0.25">
      <c r="A7" t="s">
        <v>3320</v>
      </c>
      <c r="B7" t="s">
        <v>375</v>
      </c>
    </row>
    <row r="8" spans="1:2" x14ac:dyDescent="0.25">
      <c r="A8" t="s">
        <v>3321</v>
      </c>
      <c r="B8" t="s">
        <v>394</v>
      </c>
    </row>
    <row r="9" spans="1:2" x14ac:dyDescent="0.25">
      <c r="A9" t="s">
        <v>3322</v>
      </c>
      <c r="B9" t="s">
        <v>371</v>
      </c>
    </row>
    <row r="10" spans="1:2" x14ac:dyDescent="0.25">
      <c r="A10" t="s">
        <v>3323</v>
      </c>
      <c r="B10" t="s">
        <v>90</v>
      </c>
    </row>
    <row r="11" spans="1:2" x14ac:dyDescent="0.25">
      <c r="A11" t="s">
        <v>3324</v>
      </c>
      <c r="B11" t="s">
        <v>3325</v>
      </c>
    </row>
    <row r="12" spans="1:2" x14ac:dyDescent="0.25">
      <c r="A12" t="s">
        <v>3326</v>
      </c>
      <c r="B12" t="s">
        <v>236</v>
      </c>
    </row>
    <row r="13" spans="1:2" x14ac:dyDescent="0.25">
      <c r="A13" t="s">
        <v>3327</v>
      </c>
      <c r="B13" s="6" t="s">
        <v>3290</v>
      </c>
    </row>
    <row r="14" spans="1:2" x14ac:dyDescent="0.25">
      <c r="A14" t="s">
        <v>3328</v>
      </c>
      <c r="B14" t="s">
        <v>44</v>
      </c>
    </row>
    <row r="15" spans="1:2" x14ac:dyDescent="0.25">
      <c r="A15" t="s">
        <v>3329</v>
      </c>
      <c r="B15" t="s">
        <v>25</v>
      </c>
    </row>
    <row r="16" spans="1:2" x14ac:dyDescent="0.25">
      <c r="A16" t="s">
        <v>3330</v>
      </c>
      <c r="B16" t="s">
        <v>3303</v>
      </c>
    </row>
    <row r="17" spans="1:2" x14ac:dyDescent="0.25">
      <c r="A17" t="s">
        <v>3331</v>
      </c>
      <c r="B17" t="s">
        <v>338</v>
      </c>
    </row>
    <row r="18" spans="1:2" x14ac:dyDescent="0.25">
      <c r="A18" t="s">
        <v>3332</v>
      </c>
      <c r="B18" t="s">
        <v>342</v>
      </c>
    </row>
    <row r="19" spans="1:2" x14ac:dyDescent="0.25">
      <c r="A19" t="s">
        <v>3333</v>
      </c>
      <c r="B19" t="s">
        <v>331</v>
      </c>
    </row>
    <row r="20" spans="1:2" x14ac:dyDescent="0.25">
      <c r="A20" t="s">
        <v>3334</v>
      </c>
      <c r="B20" t="s">
        <v>98</v>
      </c>
    </row>
    <row r="21" spans="1:2" x14ac:dyDescent="0.25">
      <c r="A21" t="s">
        <v>3335</v>
      </c>
      <c r="B21" t="s">
        <v>3300</v>
      </c>
    </row>
    <row r="22" spans="1:2" x14ac:dyDescent="0.25">
      <c r="A22" t="s">
        <v>3336</v>
      </c>
      <c r="B22" t="s">
        <v>312</v>
      </c>
    </row>
    <row r="23" spans="1:2" x14ac:dyDescent="0.25">
      <c r="A23" t="s">
        <v>3337</v>
      </c>
      <c r="B23" t="s">
        <v>287</v>
      </c>
    </row>
    <row r="24" spans="1:2" x14ac:dyDescent="0.25">
      <c r="A24" t="s">
        <v>3338</v>
      </c>
      <c r="B24" t="s">
        <v>291</v>
      </c>
    </row>
    <row r="25" spans="1:2" x14ac:dyDescent="0.25">
      <c r="A25" t="s">
        <v>3339</v>
      </c>
      <c r="B25" t="s">
        <v>307</v>
      </c>
    </row>
    <row r="26" spans="1:2" x14ac:dyDescent="0.25">
      <c r="A26" t="s">
        <v>3340</v>
      </c>
      <c r="B26" t="s">
        <v>285</v>
      </c>
    </row>
    <row r="27" spans="1:2" x14ac:dyDescent="0.25">
      <c r="A27" t="s">
        <v>3341</v>
      </c>
      <c r="B27" t="s">
        <v>310</v>
      </c>
    </row>
    <row r="28" spans="1:2" x14ac:dyDescent="0.25">
      <c r="A28" t="s">
        <v>3342</v>
      </c>
      <c r="B28" t="s">
        <v>322</v>
      </c>
    </row>
    <row r="29" spans="1:2" x14ac:dyDescent="0.25">
      <c r="A29" t="s">
        <v>3343</v>
      </c>
      <c r="B29" t="s">
        <v>298</v>
      </c>
    </row>
    <row r="30" spans="1:2" x14ac:dyDescent="0.25">
      <c r="A30" t="s">
        <v>3344</v>
      </c>
      <c r="B30" t="s">
        <v>424</v>
      </c>
    </row>
    <row r="31" spans="1:2" x14ac:dyDescent="0.25">
      <c r="A31" t="s">
        <v>3345</v>
      </c>
      <c r="B31" t="s">
        <v>447</v>
      </c>
    </row>
    <row r="32" spans="1:2" x14ac:dyDescent="0.25">
      <c r="A32" t="s">
        <v>3346</v>
      </c>
      <c r="B32" t="s">
        <v>429</v>
      </c>
    </row>
    <row r="33" spans="1:2" x14ac:dyDescent="0.25">
      <c r="A33" t="s">
        <v>3347</v>
      </c>
      <c r="B33" t="s">
        <v>133</v>
      </c>
    </row>
    <row r="34" spans="1:2" x14ac:dyDescent="0.25">
      <c r="A34" t="s">
        <v>3348</v>
      </c>
      <c r="B34" t="s">
        <v>103</v>
      </c>
    </row>
    <row r="35" spans="1:2" x14ac:dyDescent="0.25">
      <c r="A35" t="s">
        <v>3349</v>
      </c>
      <c r="B35" t="s">
        <v>123</v>
      </c>
    </row>
    <row r="36" spans="1:2" x14ac:dyDescent="0.25">
      <c r="A36" t="s">
        <v>3350</v>
      </c>
      <c r="B36" t="s">
        <v>425</v>
      </c>
    </row>
    <row r="37" spans="1:2" x14ac:dyDescent="0.25">
      <c r="A37" t="s">
        <v>3351</v>
      </c>
      <c r="B37" t="s">
        <v>439</v>
      </c>
    </row>
    <row r="38" spans="1:2" x14ac:dyDescent="0.25">
      <c r="A38" t="s">
        <v>3352</v>
      </c>
      <c r="B38" t="s">
        <v>428</v>
      </c>
    </row>
    <row r="39" spans="1:2" x14ac:dyDescent="0.25">
      <c r="A39" t="s">
        <v>3353</v>
      </c>
      <c r="B39" t="s">
        <v>3306</v>
      </c>
    </row>
    <row r="40" spans="1:2" x14ac:dyDescent="0.25">
      <c r="A40" t="s">
        <v>3354</v>
      </c>
      <c r="B40" t="s">
        <v>40</v>
      </c>
    </row>
    <row r="41" spans="1:2" x14ac:dyDescent="0.25">
      <c r="A41" t="s">
        <v>3355</v>
      </c>
      <c r="B41" t="s">
        <v>9</v>
      </c>
    </row>
    <row r="42" spans="1:2" x14ac:dyDescent="0.25">
      <c r="A42" t="s">
        <v>3356</v>
      </c>
      <c r="B42" t="s">
        <v>1200</v>
      </c>
    </row>
    <row r="43" spans="1:2" x14ac:dyDescent="0.25">
      <c r="A43" t="s">
        <v>3357</v>
      </c>
      <c r="B43" t="s">
        <v>252</v>
      </c>
    </row>
    <row r="44" spans="1:2" x14ac:dyDescent="0.25">
      <c r="A44" t="s">
        <v>3358</v>
      </c>
      <c r="B44" t="s">
        <v>275</v>
      </c>
    </row>
    <row r="45" spans="1:2" x14ac:dyDescent="0.25">
      <c r="A45" t="s">
        <v>3359</v>
      </c>
      <c r="B45" t="s">
        <v>278</v>
      </c>
    </row>
    <row r="46" spans="1:2" x14ac:dyDescent="0.25">
      <c r="A46" t="s">
        <v>3360</v>
      </c>
      <c r="B46" t="s">
        <v>248</v>
      </c>
    </row>
    <row r="47" spans="1:2" x14ac:dyDescent="0.25">
      <c r="A47" t="s">
        <v>3361</v>
      </c>
      <c r="B47" t="s">
        <v>247</v>
      </c>
    </row>
    <row r="48" spans="1:2" x14ac:dyDescent="0.25">
      <c r="A48" t="s">
        <v>3362</v>
      </c>
      <c r="B48" t="s">
        <v>250</v>
      </c>
    </row>
    <row r="49" spans="1:2" x14ac:dyDescent="0.25">
      <c r="A49" t="s">
        <v>3363</v>
      </c>
      <c r="B49" t="s">
        <v>244</v>
      </c>
    </row>
    <row r="50" spans="1:2" x14ac:dyDescent="0.25">
      <c r="A50" t="s">
        <v>3364</v>
      </c>
      <c r="B50" t="s">
        <v>3304</v>
      </c>
    </row>
    <row r="51" spans="1:2" x14ac:dyDescent="0.25">
      <c r="A51" t="s">
        <v>3365</v>
      </c>
      <c r="B51" t="s">
        <v>381</v>
      </c>
    </row>
    <row r="52" spans="1:2" x14ac:dyDescent="0.25">
      <c r="A52" t="s">
        <v>3366</v>
      </c>
      <c r="B52" t="s">
        <v>396</v>
      </c>
    </row>
    <row r="53" spans="1:2" x14ac:dyDescent="0.25">
      <c r="A53" t="s">
        <v>3367</v>
      </c>
      <c r="B53" t="s">
        <v>407</v>
      </c>
    </row>
    <row r="54" spans="1:2" x14ac:dyDescent="0.25">
      <c r="A54" t="s">
        <v>3368</v>
      </c>
      <c r="B54" t="s">
        <v>85</v>
      </c>
    </row>
    <row r="55" spans="1:2" x14ac:dyDescent="0.25">
      <c r="A55" t="s">
        <v>3369</v>
      </c>
      <c r="B55" t="s">
        <v>87</v>
      </c>
    </row>
    <row r="56" spans="1:2" x14ac:dyDescent="0.25">
      <c r="A56" t="s">
        <v>3370</v>
      </c>
      <c r="B56" t="s">
        <v>75</v>
      </c>
    </row>
    <row r="57" spans="1:2" x14ac:dyDescent="0.25">
      <c r="A57" t="s">
        <v>3371</v>
      </c>
      <c r="B57" t="s">
        <v>58</v>
      </c>
    </row>
    <row r="58" spans="1:2" x14ac:dyDescent="0.25">
      <c r="A58" t="s">
        <v>3372</v>
      </c>
      <c r="B58" t="s">
        <v>356</v>
      </c>
    </row>
    <row r="59" spans="1:2" x14ac:dyDescent="0.25">
      <c r="A59" t="s">
        <v>3373</v>
      </c>
      <c r="B59" t="s">
        <v>353</v>
      </c>
    </row>
    <row r="60" spans="1:2" x14ac:dyDescent="0.25">
      <c r="A60" t="s">
        <v>3374</v>
      </c>
      <c r="B60" t="s">
        <v>194</v>
      </c>
    </row>
    <row r="61" spans="1:2" x14ac:dyDescent="0.25">
      <c r="A61" t="s">
        <v>3375</v>
      </c>
      <c r="B61" t="s">
        <v>198</v>
      </c>
    </row>
    <row r="62" spans="1:2" x14ac:dyDescent="0.25">
      <c r="A62" t="s">
        <v>3376</v>
      </c>
      <c r="B62" t="s">
        <v>187</v>
      </c>
    </row>
    <row r="63" spans="1:2" x14ac:dyDescent="0.25">
      <c r="A63" t="s">
        <v>3377</v>
      </c>
      <c r="B63" t="s">
        <v>168</v>
      </c>
    </row>
    <row r="64" spans="1:2" x14ac:dyDescent="0.25">
      <c r="A64" t="s">
        <v>3378</v>
      </c>
      <c r="B64" t="s">
        <v>179</v>
      </c>
    </row>
    <row r="65" spans="1:2" x14ac:dyDescent="0.25">
      <c r="A65" t="s">
        <v>3379</v>
      </c>
      <c r="B65" t="s">
        <v>144</v>
      </c>
    </row>
    <row r="66" spans="1:2" x14ac:dyDescent="0.25">
      <c r="A66" t="s">
        <v>3380</v>
      </c>
      <c r="B66" t="s">
        <v>142</v>
      </c>
    </row>
    <row r="67" spans="1:2" x14ac:dyDescent="0.25">
      <c r="A67" t="s">
        <v>3381</v>
      </c>
      <c r="B67" t="s">
        <v>3299</v>
      </c>
    </row>
    <row r="68" spans="1:2" x14ac:dyDescent="0.25">
      <c r="A68" t="s">
        <v>3384</v>
      </c>
      <c r="B68" t="s">
        <v>256</v>
      </c>
    </row>
    <row r="69" spans="1:2" x14ac:dyDescent="0.25">
      <c r="A69" t="s">
        <v>3383</v>
      </c>
      <c r="B69" t="s">
        <v>269</v>
      </c>
    </row>
    <row r="70" spans="1:2" x14ac:dyDescent="0.25">
      <c r="A70" t="s">
        <v>3382</v>
      </c>
      <c r="B70" t="s">
        <v>277</v>
      </c>
    </row>
    <row r="71" spans="1:2" x14ac:dyDescent="0.25">
      <c r="A71" t="s">
        <v>3385</v>
      </c>
      <c r="B71" t="s">
        <v>3386</v>
      </c>
    </row>
    <row r="72" spans="1:2" x14ac:dyDescent="0.25">
      <c r="A72" t="s">
        <v>3387</v>
      </c>
      <c r="B72" t="s">
        <v>317</v>
      </c>
    </row>
    <row r="73" spans="1:2" x14ac:dyDescent="0.25">
      <c r="A73" t="s">
        <v>3448</v>
      </c>
      <c r="B73" t="s">
        <v>345</v>
      </c>
    </row>
    <row r="74" spans="1:2" x14ac:dyDescent="0.25">
      <c r="A74" t="s">
        <v>3596</v>
      </c>
      <c r="B74" t="s">
        <v>382</v>
      </c>
    </row>
    <row r="75" spans="1:2" x14ac:dyDescent="0.25">
      <c r="A75" t="s">
        <v>3597</v>
      </c>
      <c r="B75" t="s">
        <v>3600</v>
      </c>
    </row>
    <row r="76" spans="1:2" x14ac:dyDescent="0.25">
      <c r="A76" t="s">
        <v>3598</v>
      </c>
      <c r="B76" t="s">
        <v>400</v>
      </c>
    </row>
    <row r="77" spans="1:2" x14ac:dyDescent="0.25">
      <c r="A77" t="s">
        <v>3599</v>
      </c>
      <c r="B77" t="s">
        <v>3291</v>
      </c>
    </row>
    <row r="78" spans="1:2" x14ac:dyDescent="0.25">
      <c r="A78" t="s">
        <v>3613</v>
      </c>
      <c r="B78" t="s">
        <v>42</v>
      </c>
    </row>
    <row r="79" spans="1:2" x14ac:dyDescent="0.25">
      <c r="A79" t="s">
        <v>4014</v>
      </c>
      <c r="B79" t="s">
        <v>105</v>
      </c>
    </row>
    <row r="80" spans="1:2" x14ac:dyDescent="0.25">
      <c r="A80" t="s">
        <v>4015</v>
      </c>
      <c r="B80" t="s">
        <v>3521</v>
      </c>
    </row>
    <row r="81" spans="1:2" x14ac:dyDescent="0.25">
      <c r="A81" t="s">
        <v>4017</v>
      </c>
      <c r="B81" t="s">
        <v>316</v>
      </c>
    </row>
    <row r="82" spans="1:2" x14ac:dyDescent="0.25">
      <c r="A82" t="s">
        <v>4018</v>
      </c>
      <c r="B82" t="s">
        <v>281</v>
      </c>
    </row>
    <row r="83" spans="1:2" x14ac:dyDescent="0.25">
      <c r="A83" t="s">
        <v>4170</v>
      </c>
      <c r="B83" t="s">
        <v>3298</v>
      </c>
    </row>
    <row r="84" spans="1:2" x14ac:dyDescent="0.25">
      <c r="A84" t="s">
        <v>4032</v>
      </c>
      <c r="B84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5418-F954-4FFB-9C05-3474443D048D}">
  <dimension ref="A1:CU827"/>
  <sheetViews>
    <sheetView workbookViewId="0"/>
  </sheetViews>
  <sheetFormatPr defaultRowHeight="15" x14ac:dyDescent="0.25"/>
  <cols>
    <col min="1" max="1" width="7.28515625" bestFit="1" customWidth="1"/>
    <col min="2" max="2" width="10.42578125" bestFit="1" customWidth="1"/>
    <col min="3" max="3" width="6.5703125" bestFit="1" customWidth="1"/>
    <col min="4" max="4" width="5" bestFit="1" customWidth="1"/>
    <col min="5" max="5" width="10.5703125" bestFit="1" customWidth="1"/>
    <col min="6" max="6" width="12.28515625" bestFit="1" customWidth="1"/>
    <col min="7" max="7" width="29" bestFit="1" customWidth="1"/>
    <col min="8" max="8" width="28.42578125" bestFit="1" customWidth="1"/>
    <col min="9" max="9" width="12.85546875" bestFit="1" customWidth="1"/>
    <col min="10" max="10" width="19.85546875" bestFit="1" customWidth="1"/>
    <col min="11" max="11" width="7" bestFit="1" customWidth="1"/>
    <col min="12" max="12" width="35.5703125" bestFit="1" customWidth="1"/>
    <col min="13" max="13" width="34.28515625" bestFit="1" customWidth="1"/>
    <col min="14" max="14" width="18.42578125" bestFit="1" customWidth="1"/>
    <col min="15" max="15" width="22.28515625" bestFit="1" customWidth="1"/>
    <col min="16" max="16" width="17.42578125" bestFit="1" customWidth="1"/>
    <col min="17" max="17" width="21.140625" bestFit="1" customWidth="1"/>
    <col min="18" max="18" width="9.42578125" bestFit="1" customWidth="1"/>
    <col min="19" max="19" width="14.28515625" bestFit="1" customWidth="1"/>
    <col min="20" max="20" width="19.28515625" bestFit="1" customWidth="1"/>
    <col min="21" max="21" width="22.42578125" bestFit="1" customWidth="1"/>
    <col min="22" max="22" width="21.5703125" bestFit="1" customWidth="1"/>
    <col min="23" max="23" width="20.140625" bestFit="1" customWidth="1"/>
    <col min="24" max="24" width="17.5703125" bestFit="1" customWidth="1"/>
    <col min="25" max="25" width="13.5703125" bestFit="1" customWidth="1"/>
    <col min="26" max="26" width="8.140625" bestFit="1" customWidth="1"/>
    <col min="27" max="27" width="7.5703125" bestFit="1" customWidth="1"/>
    <col min="28" max="28" width="12.7109375" bestFit="1" customWidth="1"/>
    <col min="29" max="29" width="16.7109375" bestFit="1" customWidth="1"/>
    <col min="30" max="30" width="23.7109375" bestFit="1" customWidth="1"/>
    <col min="31" max="31" width="27.7109375" bestFit="1" customWidth="1"/>
    <col min="32" max="32" width="34.7109375" bestFit="1" customWidth="1"/>
    <col min="33" max="33" width="15.140625" bestFit="1" customWidth="1"/>
    <col min="34" max="34" width="25.140625" bestFit="1" customWidth="1"/>
    <col min="35" max="35" width="32.140625" bestFit="1" customWidth="1"/>
    <col min="36" max="36" width="22.140625" bestFit="1" customWidth="1"/>
    <col min="37" max="37" width="19" style="12" bestFit="1" customWidth="1"/>
    <col min="38" max="38" width="5.28515625" bestFit="1" customWidth="1"/>
    <col min="39" max="39" width="10" bestFit="1" customWidth="1"/>
    <col min="40" max="40" width="15" bestFit="1" customWidth="1"/>
    <col min="41" max="41" width="15.5703125" bestFit="1" customWidth="1"/>
    <col min="42" max="42" width="22.5703125" bestFit="1" customWidth="1"/>
    <col min="43" max="43" width="12.7109375" bestFit="1" customWidth="1"/>
    <col min="44" max="44" width="19.85546875" bestFit="1" customWidth="1"/>
    <col min="45" max="45" width="9.140625" bestFit="1" customWidth="1"/>
    <col min="46" max="46" width="14" bestFit="1" customWidth="1"/>
    <col min="47" max="47" width="19" bestFit="1" customWidth="1"/>
    <col min="48" max="48" width="4" bestFit="1" customWidth="1"/>
    <col min="49" max="49" width="14" bestFit="1" customWidth="1"/>
    <col min="50" max="50" width="9.5703125" bestFit="1" customWidth="1"/>
    <col min="51" max="51" width="14.42578125" bestFit="1" customWidth="1"/>
    <col min="52" max="52" width="19.42578125" bestFit="1" customWidth="1"/>
    <col min="53" max="53" width="8.42578125" bestFit="1" customWidth="1"/>
    <col min="54" max="54" width="54.140625" bestFit="1" customWidth="1"/>
    <col min="55" max="55" width="26.7109375" bestFit="1" customWidth="1"/>
    <col min="56" max="56" width="9.42578125" style="12" bestFit="1" customWidth="1"/>
    <col min="57" max="57" width="14.28515625" bestFit="1" customWidth="1"/>
    <col min="58" max="58" width="19.28515625" bestFit="1" customWidth="1"/>
    <col min="59" max="60" width="10.28515625" bestFit="1" customWidth="1"/>
    <col min="61" max="61" width="17" bestFit="1" customWidth="1"/>
    <col min="62" max="62" width="15.28515625" bestFit="1" customWidth="1"/>
    <col min="63" max="63" width="15.7109375" bestFit="1" customWidth="1"/>
    <col min="64" max="64" width="14" bestFit="1" customWidth="1"/>
    <col min="65" max="65" width="10.28515625" bestFit="1" customWidth="1"/>
    <col min="66" max="66" width="16.42578125" bestFit="1" customWidth="1"/>
    <col min="67" max="67" width="21.42578125" bestFit="1" customWidth="1"/>
    <col min="68" max="68" width="26.42578125" bestFit="1" customWidth="1"/>
    <col min="69" max="69" width="9.7109375" bestFit="1" customWidth="1"/>
    <col min="70" max="70" width="6.7109375" bestFit="1" customWidth="1"/>
    <col min="71" max="71" width="9" bestFit="1" customWidth="1"/>
    <col min="72" max="72" width="6.140625" bestFit="1" customWidth="1"/>
    <col min="73" max="73" width="12.85546875" bestFit="1" customWidth="1"/>
    <col min="74" max="74" width="29.28515625" style="12" bestFit="1" customWidth="1"/>
    <col min="75" max="75" width="20" bestFit="1" customWidth="1"/>
    <col min="76" max="76" width="13.7109375" bestFit="1" customWidth="1"/>
    <col min="77" max="77" width="18.7109375" bestFit="1" customWidth="1"/>
    <col min="78" max="78" width="7.42578125" bestFit="1" customWidth="1"/>
    <col min="79" max="79" width="14.42578125" bestFit="1" customWidth="1"/>
    <col min="80" max="80" width="6.140625" bestFit="1" customWidth="1"/>
    <col min="81" max="81" width="12.85546875" bestFit="1" customWidth="1"/>
    <col min="82" max="82" width="6.5703125" bestFit="1" customWidth="1"/>
    <col min="83" max="83" width="5.5703125" style="12" bestFit="1" customWidth="1"/>
    <col min="84" max="84" width="10.85546875" style="12" bestFit="1" customWidth="1"/>
    <col min="85" max="85" width="14.85546875" bestFit="1" customWidth="1"/>
    <col min="86" max="86" width="6.42578125" bestFit="1" customWidth="1"/>
    <col min="87" max="87" width="11.140625" bestFit="1" customWidth="1"/>
    <col min="88" max="88" width="16.140625" bestFit="1" customWidth="1"/>
    <col min="89" max="90" width="11.7109375" bestFit="1" customWidth="1"/>
    <col min="91" max="91" width="18" bestFit="1" customWidth="1"/>
    <col min="92" max="92" width="13.140625" bestFit="1" customWidth="1"/>
    <col min="93" max="93" width="19.28515625" bestFit="1" customWidth="1"/>
    <col min="94" max="94" width="11" bestFit="1" customWidth="1"/>
    <col min="95" max="95" width="13.28515625" bestFit="1" customWidth="1"/>
    <col min="96" max="96" width="15.42578125" bestFit="1" customWidth="1"/>
    <col min="97" max="97" width="12.5703125" bestFit="1" customWidth="1"/>
    <col min="98" max="99" width="38.85546875" bestFit="1" customWidth="1"/>
  </cols>
  <sheetData>
    <row r="1" spans="1:99" s="1" customFormat="1" x14ac:dyDescent="0.25">
      <c r="A1" s="1" t="s">
        <v>468</v>
      </c>
      <c r="B1" s="1" t="s">
        <v>1607</v>
      </c>
      <c r="C1" s="1" t="s">
        <v>475</v>
      </c>
      <c r="D1" s="1" t="s">
        <v>476</v>
      </c>
      <c r="E1" s="1" t="s">
        <v>1608</v>
      </c>
      <c r="F1" s="1" t="s">
        <v>1609</v>
      </c>
      <c r="G1" s="1" t="s">
        <v>1610</v>
      </c>
      <c r="H1" s="1" t="s">
        <v>1611</v>
      </c>
      <c r="I1" s="1" t="s">
        <v>478</v>
      </c>
      <c r="J1" s="1" t="s">
        <v>1612</v>
      </c>
      <c r="K1" s="1" t="s">
        <v>1613</v>
      </c>
      <c r="L1" s="1" t="s">
        <v>1614</v>
      </c>
      <c r="M1" s="1" t="s">
        <v>1615</v>
      </c>
      <c r="N1" s="1" t="s">
        <v>1616</v>
      </c>
      <c r="O1" s="1" t="s">
        <v>1617</v>
      </c>
      <c r="P1" s="1" t="s">
        <v>1618</v>
      </c>
      <c r="Q1" s="1" t="s">
        <v>1619</v>
      </c>
      <c r="R1" s="1" t="s">
        <v>472</v>
      </c>
      <c r="S1" s="1" t="s">
        <v>1620</v>
      </c>
      <c r="T1" s="1" t="s">
        <v>1621</v>
      </c>
      <c r="U1" s="1" t="s">
        <v>1622</v>
      </c>
      <c r="V1" s="1" t="s">
        <v>1623</v>
      </c>
      <c r="W1" s="1" t="s">
        <v>1624</v>
      </c>
      <c r="X1" s="1" t="s">
        <v>1625</v>
      </c>
      <c r="Y1" s="1" t="s">
        <v>483</v>
      </c>
      <c r="Z1" s="1" t="s">
        <v>1626</v>
      </c>
      <c r="AA1" s="1" t="s">
        <v>1627</v>
      </c>
      <c r="AB1" s="1" t="s">
        <v>1628</v>
      </c>
      <c r="AC1" s="1" t="s">
        <v>1629</v>
      </c>
      <c r="AD1" s="1" t="s">
        <v>1630</v>
      </c>
      <c r="AE1" s="1" t="s">
        <v>1631</v>
      </c>
      <c r="AF1" s="1" t="s">
        <v>1632</v>
      </c>
      <c r="AG1" s="1" t="s">
        <v>1633</v>
      </c>
      <c r="AH1" s="1" t="s">
        <v>1634</v>
      </c>
      <c r="AI1" s="1" t="s">
        <v>1635</v>
      </c>
      <c r="AJ1" s="1" t="s">
        <v>1636</v>
      </c>
      <c r="AK1" s="11" t="s">
        <v>465</v>
      </c>
      <c r="AL1" s="1" t="s">
        <v>1637</v>
      </c>
      <c r="AM1" s="1" t="s">
        <v>1638</v>
      </c>
      <c r="AN1" s="1" t="s">
        <v>1639</v>
      </c>
      <c r="AO1" s="1" t="s">
        <v>471</v>
      </c>
      <c r="AP1" s="1" t="s">
        <v>1640</v>
      </c>
      <c r="AQ1" s="1" t="s">
        <v>467</v>
      </c>
      <c r="AR1" s="1" t="s">
        <v>1641</v>
      </c>
      <c r="AS1" s="1" t="s">
        <v>477</v>
      </c>
      <c r="AT1" s="1" t="s">
        <v>1642</v>
      </c>
      <c r="AU1" s="1" t="s">
        <v>1643</v>
      </c>
      <c r="AV1" s="1" t="s">
        <v>1644</v>
      </c>
      <c r="AW1" s="1" t="s">
        <v>1645</v>
      </c>
      <c r="AX1" s="1" t="s">
        <v>473</v>
      </c>
      <c r="AY1" s="1" t="s">
        <v>1646</v>
      </c>
      <c r="AZ1" s="1" t="s">
        <v>1647</v>
      </c>
      <c r="BA1" s="1" t="s">
        <v>470</v>
      </c>
      <c r="BB1" s="1" t="s">
        <v>1648</v>
      </c>
      <c r="BC1" s="1" t="s">
        <v>1649</v>
      </c>
      <c r="BD1" s="11" t="s">
        <v>482</v>
      </c>
      <c r="BE1" s="1" t="s">
        <v>1650</v>
      </c>
      <c r="BF1" s="1" t="s">
        <v>1651</v>
      </c>
      <c r="BG1" s="1" t="s">
        <v>1652</v>
      </c>
      <c r="BH1" s="1" t="s">
        <v>1653</v>
      </c>
      <c r="BI1" s="1" t="s">
        <v>1654</v>
      </c>
      <c r="BJ1" s="1" t="s">
        <v>1655</v>
      </c>
      <c r="BK1" s="1" t="s">
        <v>1656</v>
      </c>
      <c r="BL1" s="1" t="s">
        <v>1657</v>
      </c>
      <c r="BM1" s="1" t="s">
        <v>1658</v>
      </c>
      <c r="BN1" s="1" t="s">
        <v>1659</v>
      </c>
      <c r="BO1" s="1" t="s">
        <v>1660</v>
      </c>
      <c r="BP1" s="1" t="s">
        <v>1661</v>
      </c>
      <c r="BQ1" s="1" t="s">
        <v>479</v>
      </c>
      <c r="BR1" s="1" t="s">
        <v>1662</v>
      </c>
      <c r="BS1" s="1" t="s">
        <v>1663</v>
      </c>
      <c r="BT1" s="1" t="s">
        <v>1664</v>
      </c>
      <c r="BU1" s="1" t="s">
        <v>1665</v>
      </c>
      <c r="BV1" s="11" t="s">
        <v>466</v>
      </c>
      <c r="BW1" s="1" t="s">
        <v>481</v>
      </c>
      <c r="BX1" s="1" t="s">
        <v>1666</v>
      </c>
      <c r="BY1" s="1" t="s">
        <v>1667</v>
      </c>
      <c r="BZ1" s="1" t="s">
        <v>1668</v>
      </c>
      <c r="CA1" s="1" t="s">
        <v>1669</v>
      </c>
      <c r="CB1" s="1" t="s">
        <v>1670</v>
      </c>
      <c r="CC1" s="1" t="s">
        <v>1671</v>
      </c>
      <c r="CD1" s="1" t="s">
        <v>1672</v>
      </c>
      <c r="CE1" s="11" t="s">
        <v>3</v>
      </c>
      <c r="CF1" s="11" t="s">
        <v>1673</v>
      </c>
      <c r="CG1" s="1" t="s">
        <v>1674</v>
      </c>
      <c r="CH1" s="1" t="s">
        <v>474</v>
      </c>
      <c r="CI1" s="1" t="s">
        <v>1675</v>
      </c>
      <c r="CJ1" s="1" t="s">
        <v>1676</v>
      </c>
      <c r="CK1" s="1" t="s">
        <v>469</v>
      </c>
      <c r="CL1" s="1" t="s">
        <v>1677</v>
      </c>
      <c r="CM1" s="1" t="s">
        <v>1678</v>
      </c>
      <c r="CN1" s="1" t="s">
        <v>1679</v>
      </c>
      <c r="CO1" s="1" t="s">
        <v>1680</v>
      </c>
      <c r="CP1" s="1" t="s">
        <v>1681</v>
      </c>
      <c r="CQ1" s="1" t="s">
        <v>1682</v>
      </c>
      <c r="CR1" s="1" t="s">
        <v>1683</v>
      </c>
      <c r="CS1" s="1" t="s">
        <v>480</v>
      </c>
      <c r="CT1" s="1" t="s">
        <v>3232</v>
      </c>
      <c r="CU1" s="1" t="s">
        <v>3313</v>
      </c>
    </row>
    <row r="2" spans="1:99" x14ac:dyDescent="0.25">
      <c r="A2">
        <v>0</v>
      </c>
      <c r="B2" s="4">
        <v>34957</v>
      </c>
      <c r="C2">
        <v>10</v>
      </c>
      <c r="D2">
        <v>555</v>
      </c>
      <c r="E2" t="b">
        <v>1</v>
      </c>
      <c r="F2" t="b">
        <v>1</v>
      </c>
      <c r="G2" t="s">
        <v>1684</v>
      </c>
      <c r="H2" t="s">
        <v>1684</v>
      </c>
      <c r="I2">
        <v>13</v>
      </c>
      <c r="J2">
        <v>0.34</v>
      </c>
      <c r="K2">
        <v>154561</v>
      </c>
      <c r="L2" t="s">
        <v>1684</v>
      </c>
      <c r="N2">
        <v>0</v>
      </c>
      <c r="O2">
        <v>0</v>
      </c>
      <c r="P2">
        <v>0</v>
      </c>
      <c r="Q2">
        <v>0</v>
      </c>
      <c r="R2">
        <v>10.7</v>
      </c>
      <c r="S2">
        <v>342</v>
      </c>
      <c r="T2">
        <v>11</v>
      </c>
      <c r="U2">
        <v>0</v>
      </c>
      <c r="V2" t="s">
        <v>1684</v>
      </c>
      <c r="X2">
        <v>0</v>
      </c>
      <c r="Y2">
        <v>1</v>
      </c>
      <c r="Z2">
        <v>4.5</v>
      </c>
      <c r="AA2" t="s">
        <v>1684</v>
      </c>
      <c r="AB2">
        <v>0</v>
      </c>
      <c r="AC2">
        <v>0.03</v>
      </c>
      <c r="AD2">
        <v>0</v>
      </c>
      <c r="AE2">
        <v>0.03</v>
      </c>
      <c r="AF2">
        <v>0</v>
      </c>
      <c r="AG2">
        <v>0</v>
      </c>
      <c r="AH2">
        <v>35.03</v>
      </c>
      <c r="AI2">
        <v>0.92</v>
      </c>
      <c r="AJ2">
        <v>0</v>
      </c>
      <c r="AK2" s="12" t="s">
        <v>484</v>
      </c>
      <c r="AL2">
        <v>0</v>
      </c>
      <c r="AM2">
        <v>475</v>
      </c>
      <c r="AN2">
        <v>76</v>
      </c>
      <c r="AO2">
        <v>34</v>
      </c>
      <c r="AP2">
        <v>0.89</v>
      </c>
      <c r="AQ2">
        <v>0</v>
      </c>
      <c r="AR2" t="b">
        <v>0</v>
      </c>
      <c r="AS2">
        <v>76.7</v>
      </c>
      <c r="AT2">
        <v>178</v>
      </c>
      <c r="AU2">
        <v>8</v>
      </c>
      <c r="AV2">
        <v>1</v>
      </c>
      <c r="AW2" t="b">
        <v>0</v>
      </c>
      <c r="AX2">
        <v>755.4</v>
      </c>
      <c r="AY2">
        <v>37</v>
      </c>
      <c r="AZ2">
        <v>8</v>
      </c>
      <c r="BA2">
        <v>3420</v>
      </c>
      <c r="BC2" t="s">
        <v>1684</v>
      </c>
      <c r="BD2" s="12">
        <v>55</v>
      </c>
      <c r="BE2">
        <v>125</v>
      </c>
      <c r="BF2">
        <v>4</v>
      </c>
      <c r="BG2" t="s">
        <v>1685</v>
      </c>
      <c r="BH2">
        <v>0</v>
      </c>
      <c r="BI2">
        <v>0</v>
      </c>
      <c r="BJ2" t="s">
        <v>1684</v>
      </c>
      <c r="BK2">
        <v>0</v>
      </c>
      <c r="BM2" t="s">
        <v>1686</v>
      </c>
      <c r="BN2">
        <v>3.7</v>
      </c>
      <c r="BO2">
        <v>68</v>
      </c>
      <c r="BP2">
        <v>11</v>
      </c>
      <c r="BQ2">
        <v>0</v>
      </c>
      <c r="BR2">
        <v>200</v>
      </c>
      <c r="BS2" t="b">
        <v>0</v>
      </c>
      <c r="BT2">
        <v>86</v>
      </c>
      <c r="BU2">
        <v>2.2599999999999998</v>
      </c>
      <c r="BV2" s="12" t="s">
        <v>485</v>
      </c>
      <c r="BW2">
        <v>18.399999999999999</v>
      </c>
      <c r="BX2">
        <v>20</v>
      </c>
      <c r="BY2">
        <v>2</v>
      </c>
      <c r="BZ2" t="b">
        <v>0</v>
      </c>
      <c r="CA2" t="s">
        <v>1684</v>
      </c>
      <c r="CB2">
        <v>38</v>
      </c>
      <c r="CC2">
        <v>1</v>
      </c>
      <c r="CD2" t="s">
        <v>1687</v>
      </c>
      <c r="CE2" s="12">
        <v>1</v>
      </c>
      <c r="CF2" s="12">
        <v>3</v>
      </c>
      <c r="CG2" s="4">
        <v>45477</v>
      </c>
      <c r="CH2">
        <v>0</v>
      </c>
      <c r="CI2">
        <v>634</v>
      </c>
      <c r="CJ2">
        <v>76</v>
      </c>
      <c r="CK2">
        <v>142</v>
      </c>
      <c r="CL2">
        <v>0</v>
      </c>
      <c r="CM2">
        <v>0</v>
      </c>
      <c r="CN2">
        <v>0</v>
      </c>
      <c r="CO2">
        <v>0</v>
      </c>
      <c r="CP2">
        <v>0</v>
      </c>
      <c r="CQ2">
        <v>25.8</v>
      </c>
      <c r="CR2" t="s">
        <v>1604</v>
      </c>
      <c r="CS2">
        <v>3</v>
      </c>
      <c r="CT2" t="str">
        <f>_xlfn.CONCAT(AK2," ",BV2)</f>
        <v>David Raya MartÃ­n</v>
      </c>
      <c r="CU2" t="str">
        <f>IFERROR(VLOOKUP(CT2,'Player Names Cleaned'!$A$1:$B$997,2,0),CT2)</f>
        <v>David Raya</v>
      </c>
    </row>
    <row r="3" spans="1:99" x14ac:dyDescent="0.25">
      <c r="A3">
        <v>0</v>
      </c>
      <c r="B3" s="4">
        <v>34610</v>
      </c>
      <c r="C3">
        <v>7</v>
      </c>
      <c r="D3">
        <v>406</v>
      </c>
      <c r="E3" t="b">
        <v>1</v>
      </c>
      <c r="F3" t="b">
        <v>1</v>
      </c>
      <c r="G3" t="s">
        <v>1684</v>
      </c>
      <c r="H3" t="s">
        <v>1684</v>
      </c>
      <c r="I3">
        <v>8</v>
      </c>
      <c r="J3">
        <v>0.26</v>
      </c>
      <c r="K3">
        <v>109745</v>
      </c>
      <c r="L3" t="s">
        <v>1684</v>
      </c>
      <c r="N3">
        <v>0</v>
      </c>
      <c r="O3">
        <v>0</v>
      </c>
      <c r="P3">
        <v>0</v>
      </c>
      <c r="Q3">
        <v>0</v>
      </c>
      <c r="R3">
        <v>10.4</v>
      </c>
      <c r="S3">
        <v>344</v>
      </c>
      <c r="T3">
        <v>12</v>
      </c>
      <c r="U3">
        <v>0</v>
      </c>
      <c r="V3" t="s">
        <v>1684</v>
      </c>
      <c r="X3">
        <v>0</v>
      </c>
      <c r="Y3">
        <v>1</v>
      </c>
      <c r="Z3">
        <v>2.8</v>
      </c>
      <c r="AA3" t="s">
        <v>1684</v>
      </c>
      <c r="AB3">
        <v>0</v>
      </c>
      <c r="AC3">
        <v>0.03</v>
      </c>
      <c r="AD3">
        <v>0</v>
      </c>
      <c r="AE3">
        <v>0.09</v>
      </c>
      <c r="AF3">
        <v>0</v>
      </c>
      <c r="AG3">
        <v>0.06</v>
      </c>
      <c r="AH3">
        <v>38.83</v>
      </c>
      <c r="AI3">
        <v>1.25</v>
      </c>
      <c r="AJ3">
        <v>0</v>
      </c>
      <c r="AK3" s="12" t="s">
        <v>487</v>
      </c>
      <c r="AL3">
        <v>0</v>
      </c>
      <c r="AM3">
        <v>143</v>
      </c>
      <c r="AN3">
        <v>50</v>
      </c>
      <c r="AO3">
        <v>39</v>
      </c>
      <c r="AP3">
        <v>1.26</v>
      </c>
      <c r="AQ3">
        <v>0</v>
      </c>
      <c r="AR3" t="b">
        <v>0</v>
      </c>
      <c r="AS3">
        <v>75.8</v>
      </c>
      <c r="AT3">
        <v>183</v>
      </c>
      <c r="AU3">
        <v>9</v>
      </c>
      <c r="AV3">
        <v>2</v>
      </c>
      <c r="AW3" t="b">
        <v>0</v>
      </c>
      <c r="AX3">
        <v>744.4</v>
      </c>
      <c r="AY3">
        <v>38</v>
      </c>
      <c r="AZ3">
        <v>9</v>
      </c>
      <c r="BA3">
        <v>2790</v>
      </c>
      <c r="BC3" t="s">
        <v>1684</v>
      </c>
      <c r="BD3" s="12">
        <v>45</v>
      </c>
      <c r="BE3">
        <v>365</v>
      </c>
      <c r="BF3">
        <v>21</v>
      </c>
      <c r="BG3" t="s">
        <v>1688</v>
      </c>
      <c r="BH3">
        <v>0</v>
      </c>
      <c r="BI3">
        <v>0</v>
      </c>
      <c r="BJ3" t="s">
        <v>1684</v>
      </c>
      <c r="BK3">
        <v>0</v>
      </c>
      <c r="BM3" t="s">
        <v>1689</v>
      </c>
      <c r="BN3">
        <v>3.4</v>
      </c>
      <c r="BO3">
        <v>94</v>
      </c>
      <c r="BP3">
        <v>16</v>
      </c>
      <c r="BQ3">
        <v>0</v>
      </c>
      <c r="BR3">
        <v>200</v>
      </c>
      <c r="BS3" t="b">
        <v>0</v>
      </c>
      <c r="BT3">
        <v>97</v>
      </c>
      <c r="BU3">
        <v>3.13</v>
      </c>
      <c r="BV3" s="12" t="s">
        <v>488</v>
      </c>
      <c r="BW3">
        <v>1</v>
      </c>
      <c r="BX3">
        <v>188</v>
      </c>
      <c r="BY3">
        <v>28</v>
      </c>
      <c r="BZ3" t="b">
        <v>0</v>
      </c>
      <c r="CA3" t="s">
        <v>1684</v>
      </c>
      <c r="CB3">
        <v>31</v>
      </c>
      <c r="CC3">
        <v>1</v>
      </c>
      <c r="CD3" t="s">
        <v>1687</v>
      </c>
      <c r="CE3" s="12">
        <v>1</v>
      </c>
      <c r="CF3" s="12">
        <v>3</v>
      </c>
      <c r="CG3" s="4">
        <v>45839</v>
      </c>
      <c r="CH3">
        <v>4</v>
      </c>
      <c r="CI3">
        <v>333</v>
      </c>
      <c r="CJ3">
        <v>1</v>
      </c>
      <c r="CK3">
        <v>106</v>
      </c>
      <c r="CL3">
        <v>0</v>
      </c>
      <c r="CM3">
        <v>0</v>
      </c>
      <c r="CN3">
        <v>0</v>
      </c>
      <c r="CO3">
        <v>0</v>
      </c>
      <c r="CP3">
        <v>0</v>
      </c>
      <c r="CQ3">
        <v>23.6</v>
      </c>
      <c r="CR3" t="s">
        <v>1605</v>
      </c>
      <c r="CS3">
        <v>3</v>
      </c>
      <c r="CT3" t="str">
        <f t="shared" ref="CT3:CT66" si="0">_xlfn.CONCAT(AK3," ",BV3)</f>
        <v>Kepa Arrizabalaga Revuelta</v>
      </c>
      <c r="CU3" t="str">
        <f>IFERROR(VLOOKUP(CT3,'Player Names Cleaned'!$A$1:$B$997,2,0),CT3)</f>
        <v>Kepa Arrizabalaga</v>
      </c>
    </row>
    <row r="4" spans="1:99" x14ac:dyDescent="0.25">
      <c r="A4">
        <v>0</v>
      </c>
      <c r="B4" s="4">
        <v>37359</v>
      </c>
      <c r="C4">
        <v>0</v>
      </c>
      <c r="D4">
        <v>0</v>
      </c>
      <c r="E4" t="b">
        <v>1</v>
      </c>
      <c r="F4" t="b">
        <v>1</v>
      </c>
      <c r="G4" t="s">
        <v>1684</v>
      </c>
      <c r="H4" t="s">
        <v>1684</v>
      </c>
      <c r="I4">
        <v>0</v>
      </c>
      <c r="J4">
        <v>0</v>
      </c>
      <c r="K4">
        <v>463748</v>
      </c>
      <c r="L4" t="s">
        <v>1684</v>
      </c>
      <c r="N4">
        <v>0</v>
      </c>
      <c r="O4">
        <v>0</v>
      </c>
      <c r="P4">
        <v>0</v>
      </c>
      <c r="Q4">
        <v>0</v>
      </c>
      <c r="R4">
        <v>0</v>
      </c>
      <c r="S4">
        <v>426</v>
      </c>
      <c r="T4">
        <v>45</v>
      </c>
      <c r="U4">
        <v>0</v>
      </c>
      <c r="V4" t="s">
        <v>1684</v>
      </c>
      <c r="X4">
        <v>0</v>
      </c>
      <c r="Y4">
        <v>1</v>
      </c>
      <c r="Z4">
        <v>1.5</v>
      </c>
      <c r="AA4" t="s">
        <v>1684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 s="12" t="s">
        <v>489</v>
      </c>
      <c r="AL4">
        <v>0</v>
      </c>
      <c r="AM4">
        <v>57</v>
      </c>
      <c r="AN4">
        <v>28</v>
      </c>
      <c r="AO4">
        <v>0</v>
      </c>
      <c r="AP4">
        <v>0</v>
      </c>
      <c r="AQ4">
        <v>0</v>
      </c>
      <c r="AR4" t="b">
        <v>0</v>
      </c>
      <c r="AS4">
        <v>0</v>
      </c>
      <c r="AT4">
        <v>436</v>
      </c>
      <c r="AU4">
        <v>54</v>
      </c>
      <c r="AV4">
        <v>3</v>
      </c>
      <c r="AW4" t="b">
        <v>0</v>
      </c>
      <c r="AX4">
        <v>0</v>
      </c>
      <c r="AY4">
        <v>436</v>
      </c>
      <c r="AZ4">
        <v>54</v>
      </c>
      <c r="BA4">
        <v>0</v>
      </c>
      <c r="BC4" t="s">
        <v>1684</v>
      </c>
      <c r="BD4" s="12">
        <v>40</v>
      </c>
      <c r="BE4">
        <v>601</v>
      </c>
      <c r="BF4">
        <v>60</v>
      </c>
      <c r="BG4" t="s">
        <v>1690</v>
      </c>
      <c r="BH4">
        <v>0</v>
      </c>
      <c r="BI4">
        <v>0</v>
      </c>
      <c r="BJ4" t="s">
        <v>1684</v>
      </c>
      <c r="BK4">
        <v>0</v>
      </c>
      <c r="BM4" t="s">
        <v>1691</v>
      </c>
      <c r="BN4">
        <v>0</v>
      </c>
      <c r="BO4">
        <v>439</v>
      </c>
      <c r="BP4">
        <v>54</v>
      </c>
      <c r="BQ4">
        <v>0</v>
      </c>
      <c r="BR4">
        <v>67</v>
      </c>
      <c r="BS4" t="b">
        <v>0</v>
      </c>
      <c r="BT4">
        <v>0</v>
      </c>
      <c r="BU4">
        <v>0</v>
      </c>
      <c r="BV4" s="12" t="s">
        <v>490</v>
      </c>
      <c r="BW4">
        <v>0.6</v>
      </c>
      <c r="BX4">
        <v>232</v>
      </c>
      <c r="BY4">
        <v>32</v>
      </c>
      <c r="BZ4" t="b">
        <v>0</v>
      </c>
      <c r="CA4" t="s">
        <v>1684</v>
      </c>
      <c r="CB4">
        <v>0</v>
      </c>
      <c r="CC4">
        <v>0</v>
      </c>
      <c r="CD4" t="s">
        <v>1687</v>
      </c>
      <c r="CE4" s="12">
        <v>1</v>
      </c>
      <c r="CF4" s="12">
        <v>3</v>
      </c>
      <c r="CG4" s="4">
        <v>44132</v>
      </c>
      <c r="CH4">
        <v>0</v>
      </c>
      <c r="CI4">
        <v>395</v>
      </c>
      <c r="CJ4">
        <v>30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 t="s">
        <v>490</v>
      </c>
      <c r="CS4">
        <v>0</v>
      </c>
      <c r="CT4" t="str">
        <f t="shared" si="0"/>
        <v>Karl Hein</v>
      </c>
      <c r="CU4" t="str">
        <f>IFERROR(VLOOKUP(CT4,'Player Names Cleaned'!$A$1:$B$997,2,0),CT4)</f>
        <v>Karl Hein</v>
      </c>
    </row>
    <row r="5" spans="1:99" x14ac:dyDescent="0.25">
      <c r="A5">
        <v>0</v>
      </c>
      <c r="B5" s="4">
        <v>38789</v>
      </c>
      <c r="C5">
        <v>0</v>
      </c>
      <c r="D5">
        <v>0</v>
      </c>
      <c r="E5" t="b">
        <v>1</v>
      </c>
      <c r="F5" t="b">
        <v>1</v>
      </c>
      <c r="G5" t="s">
        <v>1684</v>
      </c>
      <c r="H5" t="s">
        <v>1684</v>
      </c>
      <c r="I5">
        <v>0</v>
      </c>
      <c r="J5">
        <v>0</v>
      </c>
      <c r="K5">
        <v>551221</v>
      </c>
      <c r="L5" t="s">
        <v>1684</v>
      </c>
      <c r="N5">
        <v>0</v>
      </c>
      <c r="O5">
        <v>0</v>
      </c>
      <c r="P5">
        <v>0</v>
      </c>
      <c r="Q5">
        <v>0</v>
      </c>
      <c r="R5">
        <v>0</v>
      </c>
      <c r="S5">
        <v>461</v>
      </c>
      <c r="T5">
        <v>56</v>
      </c>
      <c r="U5">
        <v>0</v>
      </c>
      <c r="V5" t="s">
        <v>1684</v>
      </c>
      <c r="X5">
        <v>0</v>
      </c>
      <c r="Y5">
        <v>1</v>
      </c>
      <c r="Z5">
        <v>1.5</v>
      </c>
      <c r="AA5" t="s">
        <v>1684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2" t="s">
        <v>491</v>
      </c>
      <c r="AL5">
        <v>0</v>
      </c>
      <c r="AM5">
        <v>100</v>
      </c>
      <c r="AN5">
        <v>41</v>
      </c>
      <c r="AO5">
        <v>0</v>
      </c>
      <c r="AP5">
        <v>0</v>
      </c>
      <c r="AQ5">
        <v>0</v>
      </c>
      <c r="AR5" t="b">
        <v>0</v>
      </c>
      <c r="AS5">
        <v>0</v>
      </c>
      <c r="AT5">
        <v>470</v>
      </c>
      <c r="AU5">
        <v>65</v>
      </c>
      <c r="AV5">
        <v>4</v>
      </c>
      <c r="AW5" t="b">
        <v>0</v>
      </c>
      <c r="AX5">
        <v>0</v>
      </c>
      <c r="AY5">
        <v>470</v>
      </c>
      <c r="AZ5">
        <v>65</v>
      </c>
      <c r="BA5">
        <v>0</v>
      </c>
      <c r="BC5" t="s">
        <v>1684</v>
      </c>
      <c r="BD5" s="12">
        <v>40</v>
      </c>
      <c r="BE5">
        <v>644</v>
      </c>
      <c r="BF5">
        <v>73</v>
      </c>
      <c r="BG5" t="s">
        <v>1692</v>
      </c>
      <c r="BH5">
        <v>0</v>
      </c>
      <c r="BI5">
        <v>0</v>
      </c>
      <c r="BJ5" t="s">
        <v>1684</v>
      </c>
      <c r="BK5">
        <v>0</v>
      </c>
      <c r="BM5" t="s">
        <v>1693</v>
      </c>
      <c r="BN5">
        <v>0</v>
      </c>
      <c r="BO5">
        <v>473</v>
      </c>
      <c r="BP5">
        <v>65</v>
      </c>
      <c r="BQ5">
        <v>0</v>
      </c>
      <c r="BR5">
        <v>241</v>
      </c>
      <c r="BS5" t="b">
        <v>0</v>
      </c>
      <c r="BT5">
        <v>0</v>
      </c>
      <c r="BU5">
        <v>0</v>
      </c>
      <c r="BV5" s="12" t="s">
        <v>492</v>
      </c>
      <c r="BW5">
        <v>0.2</v>
      </c>
      <c r="BX5">
        <v>447</v>
      </c>
      <c r="BY5">
        <v>61</v>
      </c>
      <c r="BZ5" t="b">
        <v>0</v>
      </c>
      <c r="CA5" t="s">
        <v>1684</v>
      </c>
      <c r="CB5">
        <v>0</v>
      </c>
      <c r="CC5">
        <v>0</v>
      </c>
      <c r="CD5" t="s">
        <v>1687</v>
      </c>
      <c r="CE5" s="12">
        <v>1</v>
      </c>
      <c r="CF5" s="12">
        <v>3</v>
      </c>
      <c r="CG5" s="4">
        <v>45497</v>
      </c>
      <c r="CH5">
        <v>0</v>
      </c>
      <c r="CI5">
        <v>435</v>
      </c>
      <c r="CJ5">
        <v>43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 t="s">
        <v>492</v>
      </c>
      <c r="CS5">
        <v>0</v>
      </c>
      <c r="CT5" t="str">
        <f t="shared" si="0"/>
        <v>Tommy Setford</v>
      </c>
      <c r="CU5" t="str">
        <f>IFERROR(VLOOKUP(CT5,'Player Names Cleaned'!$A$1:$B$997,2,0),CT5)</f>
        <v>Tommy Setford</v>
      </c>
    </row>
    <row r="6" spans="1:99" x14ac:dyDescent="0.25">
      <c r="A6">
        <v>2</v>
      </c>
      <c r="B6" s="4">
        <v>35783</v>
      </c>
      <c r="C6">
        <v>9</v>
      </c>
      <c r="D6">
        <v>459</v>
      </c>
      <c r="E6" t="b">
        <v>1</v>
      </c>
      <c r="F6" t="b">
        <v>1</v>
      </c>
      <c r="G6" t="s">
        <v>1684</v>
      </c>
      <c r="H6" t="s">
        <v>1684</v>
      </c>
      <c r="I6">
        <v>10</v>
      </c>
      <c r="J6">
        <v>0.38</v>
      </c>
      <c r="K6">
        <v>226597</v>
      </c>
      <c r="L6" t="s">
        <v>1684</v>
      </c>
      <c r="N6">
        <v>0</v>
      </c>
      <c r="O6">
        <v>0</v>
      </c>
      <c r="P6">
        <v>0</v>
      </c>
      <c r="Q6">
        <v>0</v>
      </c>
      <c r="R6">
        <v>208.8</v>
      </c>
      <c r="S6">
        <v>167</v>
      </c>
      <c r="T6">
        <v>36</v>
      </c>
      <c r="U6">
        <v>0</v>
      </c>
      <c r="V6" t="s">
        <v>1684</v>
      </c>
      <c r="X6">
        <v>0</v>
      </c>
      <c r="Y6">
        <v>2</v>
      </c>
      <c r="Z6">
        <v>4.5</v>
      </c>
      <c r="AA6" t="s">
        <v>1684</v>
      </c>
      <c r="AB6">
        <v>0</v>
      </c>
      <c r="AC6">
        <v>1.21</v>
      </c>
      <c r="AD6">
        <v>0.05</v>
      </c>
      <c r="AE6">
        <v>3.91</v>
      </c>
      <c r="AF6">
        <v>0.15</v>
      </c>
      <c r="AG6">
        <v>2.7</v>
      </c>
      <c r="AH6">
        <v>23.09</v>
      </c>
      <c r="AI6">
        <v>0.88</v>
      </c>
      <c r="AJ6">
        <v>0.1</v>
      </c>
      <c r="AK6" s="12" t="s">
        <v>493</v>
      </c>
      <c r="AL6">
        <v>0</v>
      </c>
      <c r="AM6">
        <v>577</v>
      </c>
      <c r="AN6">
        <v>218</v>
      </c>
      <c r="AO6">
        <v>22</v>
      </c>
      <c r="AP6">
        <v>0.84</v>
      </c>
      <c r="AQ6">
        <v>3</v>
      </c>
      <c r="AR6" t="b">
        <v>0</v>
      </c>
      <c r="AS6">
        <v>108.2</v>
      </c>
      <c r="AT6">
        <v>121</v>
      </c>
      <c r="AU6">
        <v>31</v>
      </c>
      <c r="AV6">
        <v>5</v>
      </c>
      <c r="AW6" t="b">
        <v>0</v>
      </c>
      <c r="AX6">
        <v>584.6</v>
      </c>
      <c r="AY6">
        <v>96</v>
      </c>
      <c r="AZ6">
        <v>32</v>
      </c>
      <c r="BA6">
        <v>2363</v>
      </c>
      <c r="BC6" t="s">
        <v>1684</v>
      </c>
      <c r="BD6" s="12">
        <v>60</v>
      </c>
      <c r="BE6">
        <v>96</v>
      </c>
      <c r="BF6">
        <v>5</v>
      </c>
      <c r="BG6" t="s">
        <v>1694</v>
      </c>
      <c r="BH6">
        <v>0</v>
      </c>
      <c r="BI6">
        <v>0</v>
      </c>
      <c r="BJ6" t="s">
        <v>1684</v>
      </c>
      <c r="BK6">
        <v>0</v>
      </c>
      <c r="BM6" t="s">
        <v>1695</v>
      </c>
      <c r="BN6">
        <v>4.2</v>
      </c>
      <c r="BO6">
        <v>32</v>
      </c>
      <c r="BP6">
        <v>1</v>
      </c>
      <c r="BQ6">
        <v>0</v>
      </c>
      <c r="BR6">
        <v>30</v>
      </c>
      <c r="BS6" t="b">
        <v>0</v>
      </c>
      <c r="BT6">
        <v>0</v>
      </c>
      <c r="BU6">
        <v>0</v>
      </c>
      <c r="BV6" s="12" t="s">
        <v>494</v>
      </c>
      <c r="BW6">
        <v>24.9</v>
      </c>
      <c r="BX6">
        <v>11</v>
      </c>
      <c r="BY6">
        <v>4</v>
      </c>
      <c r="BZ6" t="b">
        <v>0</v>
      </c>
      <c r="CA6" t="s">
        <v>1684</v>
      </c>
      <c r="CB6">
        <v>28</v>
      </c>
      <c r="CC6">
        <v>1.07</v>
      </c>
      <c r="CD6" t="s">
        <v>1687</v>
      </c>
      <c r="CE6" s="12">
        <v>1</v>
      </c>
      <c r="CF6" s="12">
        <v>3</v>
      </c>
      <c r="CG6" s="4">
        <v>44075</v>
      </c>
      <c r="CH6">
        <v>287</v>
      </c>
      <c r="CI6">
        <v>107</v>
      </c>
      <c r="CJ6">
        <v>12</v>
      </c>
      <c r="CK6">
        <v>117</v>
      </c>
      <c r="CL6">
        <v>0</v>
      </c>
      <c r="CM6">
        <v>0</v>
      </c>
      <c r="CN6">
        <v>0</v>
      </c>
      <c r="CO6">
        <v>0</v>
      </c>
      <c r="CP6">
        <v>0</v>
      </c>
      <c r="CQ6">
        <v>19.5</v>
      </c>
      <c r="CR6" t="s">
        <v>493</v>
      </c>
      <c r="CS6">
        <v>4</v>
      </c>
      <c r="CT6" t="str">
        <f t="shared" si="0"/>
        <v>Gabriel dos Santos MagalhÃ£es</v>
      </c>
      <c r="CU6" t="str">
        <f>IFERROR(VLOOKUP(CT6,'Player Names Cleaned'!$A$1:$B$997,2,0),CT6)</f>
        <v>Gabriel Magalhaes</v>
      </c>
    </row>
    <row r="7" spans="1:99" x14ac:dyDescent="0.25">
      <c r="A7">
        <v>0</v>
      </c>
      <c r="B7" s="4">
        <v>36974</v>
      </c>
      <c r="C7">
        <v>14</v>
      </c>
      <c r="D7">
        <v>564</v>
      </c>
      <c r="E7" t="b">
        <v>1</v>
      </c>
      <c r="F7" t="b">
        <v>1</v>
      </c>
      <c r="G7" t="s">
        <v>1684</v>
      </c>
      <c r="H7" t="s">
        <v>1684</v>
      </c>
      <c r="I7">
        <v>12</v>
      </c>
      <c r="J7">
        <v>0.36</v>
      </c>
      <c r="K7">
        <v>462424</v>
      </c>
      <c r="L7" t="s">
        <v>1684</v>
      </c>
      <c r="N7">
        <v>0</v>
      </c>
      <c r="O7">
        <v>0</v>
      </c>
      <c r="P7">
        <v>0</v>
      </c>
      <c r="Q7">
        <v>0</v>
      </c>
      <c r="R7">
        <v>150.1</v>
      </c>
      <c r="S7">
        <v>203</v>
      </c>
      <c r="T7">
        <v>55</v>
      </c>
      <c r="U7">
        <v>0</v>
      </c>
      <c r="V7" t="s">
        <v>1684</v>
      </c>
      <c r="X7">
        <v>0</v>
      </c>
      <c r="Y7">
        <v>2</v>
      </c>
      <c r="Z7">
        <v>4.5</v>
      </c>
      <c r="AA7" t="s">
        <v>1684</v>
      </c>
      <c r="AB7">
        <v>0</v>
      </c>
      <c r="AC7">
        <v>1.28</v>
      </c>
      <c r="AD7">
        <v>0.04</v>
      </c>
      <c r="AE7">
        <v>3.7</v>
      </c>
      <c r="AF7">
        <v>0.11</v>
      </c>
      <c r="AG7">
        <v>2.42</v>
      </c>
      <c r="AH7">
        <v>30.32</v>
      </c>
      <c r="AI7">
        <v>0.9</v>
      </c>
      <c r="AJ7">
        <v>7.0000000000000007E-2</v>
      </c>
      <c r="AK7" s="12" t="s">
        <v>496</v>
      </c>
      <c r="AL7">
        <v>0</v>
      </c>
      <c r="AM7">
        <v>582</v>
      </c>
      <c r="AN7">
        <v>220</v>
      </c>
      <c r="AO7">
        <v>29</v>
      </c>
      <c r="AP7">
        <v>0.86</v>
      </c>
      <c r="AQ7">
        <v>2</v>
      </c>
      <c r="AR7" t="b">
        <v>0</v>
      </c>
      <c r="AS7">
        <v>94.2</v>
      </c>
      <c r="AT7">
        <v>139</v>
      </c>
      <c r="AU7">
        <v>36</v>
      </c>
      <c r="AV7">
        <v>6</v>
      </c>
      <c r="AW7" t="b">
        <v>0</v>
      </c>
      <c r="AX7">
        <v>672.6</v>
      </c>
      <c r="AY7">
        <v>59</v>
      </c>
      <c r="AZ7">
        <v>21</v>
      </c>
      <c r="BA7">
        <v>3039</v>
      </c>
      <c r="BC7" t="s">
        <v>1684</v>
      </c>
      <c r="BD7" s="12">
        <v>60</v>
      </c>
      <c r="BE7">
        <v>101</v>
      </c>
      <c r="BF7">
        <v>7</v>
      </c>
      <c r="BG7" t="s">
        <v>1696</v>
      </c>
      <c r="BH7">
        <v>0</v>
      </c>
      <c r="BI7">
        <v>0</v>
      </c>
      <c r="BJ7" t="s">
        <v>1684</v>
      </c>
      <c r="BK7">
        <v>0</v>
      </c>
      <c r="BM7" t="s">
        <v>1697</v>
      </c>
      <c r="BN7">
        <v>3.7</v>
      </c>
      <c r="BO7">
        <v>70</v>
      </c>
      <c r="BP7">
        <v>11</v>
      </c>
      <c r="BQ7">
        <v>1</v>
      </c>
      <c r="BR7">
        <v>73</v>
      </c>
      <c r="BS7" t="b">
        <v>0</v>
      </c>
      <c r="BT7">
        <v>0</v>
      </c>
      <c r="BU7">
        <v>0</v>
      </c>
      <c r="BV7" s="12" t="s">
        <v>497</v>
      </c>
      <c r="BW7">
        <v>13.6</v>
      </c>
      <c r="BX7">
        <v>31</v>
      </c>
      <c r="BY7">
        <v>11</v>
      </c>
      <c r="BZ7" t="b">
        <v>0</v>
      </c>
      <c r="CA7" t="s">
        <v>1684</v>
      </c>
      <c r="CB7">
        <v>35</v>
      </c>
      <c r="CC7">
        <v>1.04</v>
      </c>
      <c r="CD7" t="s">
        <v>1687</v>
      </c>
      <c r="CE7" s="12">
        <v>1</v>
      </c>
      <c r="CF7" s="12">
        <v>3</v>
      </c>
      <c r="CG7" s="4">
        <v>43671</v>
      </c>
      <c r="CH7">
        <v>116</v>
      </c>
      <c r="CI7">
        <v>209</v>
      </c>
      <c r="CJ7">
        <v>62</v>
      </c>
      <c r="CK7">
        <v>130</v>
      </c>
      <c r="CL7">
        <v>0</v>
      </c>
      <c r="CM7">
        <v>0</v>
      </c>
      <c r="CN7">
        <v>0</v>
      </c>
      <c r="CO7">
        <v>0</v>
      </c>
      <c r="CP7">
        <v>0</v>
      </c>
      <c r="CQ7">
        <v>21.7</v>
      </c>
      <c r="CR7" t="s">
        <v>497</v>
      </c>
      <c r="CS7">
        <v>2</v>
      </c>
      <c r="CT7" t="str">
        <f t="shared" si="0"/>
        <v>William Saliba</v>
      </c>
      <c r="CU7" t="str">
        <f>IFERROR(VLOOKUP(CT7,'Player Names Cleaned'!$A$1:$B$997,2,0),CT7)</f>
        <v>William Saliba</v>
      </c>
    </row>
    <row r="8" spans="1:99" x14ac:dyDescent="0.25">
      <c r="A8">
        <v>1</v>
      </c>
      <c r="B8" s="4">
        <v>37395</v>
      </c>
      <c r="C8">
        <v>1</v>
      </c>
      <c r="D8">
        <v>142</v>
      </c>
      <c r="E8" t="b">
        <v>1</v>
      </c>
      <c r="F8" t="b">
        <v>1</v>
      </c>
      <c r="G8" t="s">
        <v>1684</v>
      </c>
      <c r="H8" t="s">
        <v>1684</v>
      </c>
      <c r="I8">
        <v>1</v>
      </c>
      <c r="J8">
        <v>0.09</v>
      </c>
      <c r="K8">
        <v>466075</v>
      </c>
      <c r="L8" t="s">
        <v>1684</v>
      </c>
      <c r="N8">
        <v>0</v>
      </c>
      <c r="O8">
        <v>0</v>
      </c>
      <c r="P8">
        <v>0</v>
      </c>
      <c r="Q8">
        <v>0</v>
      </c>
      <c r="R8">
        <v>118.2</v>
      </c>
      <c r="S8">
        <v>221</v>
      </c>
      <c r="T8">
        <v>65</v>
      </c>
      <c r="U8">
        <v>0</v>
      </c>
      <c r="V8" t="s">
        <v>1684</v>
      </c>
      <c r="X8">
        <v>0</v>
      </c>
      <c r="Y8">
        <v>2</v>
      </c>
      <c r="Z8">
        <v>3.8</v>
      </c>
      <c r="AA8" t="s">
        <v>1684</v>
      </c>
      <c r="AB8">
        <v>0</v>
      </c>
      <c r="AC8">
        <v>0.69</v>
      </c>
      <c r="AD8">
        <v>0.06</v>
      </c>
      <c r="AE8">
        <v>1.55</v>
      </c>
      <c r="AF8">
        <v>0.14000000000000001</v>
      </c>
      <c r="AG8">
        <v>0.86</v>
      </c>
      <c r="AH8">
        <v>10.28</v>
      </c>
      <c r="AI8">
        <v>0.95</v>
      </c>
      <c r="AJ8">
        <v>0.08</v>
      </c>
      <c r="AK8" s="12" t="s">
        <v>498</v>
      </c>
      <c r="AL8">
        <v>0</v>
      </c>
      <c r="AM8">
        <v>526</v>
      </c>
      <c r="AN8">
        <v>207</v>
      </c>
      <c r="AO8">
        <v>12</v>
      </c>
      <c r="AP8">
        <v>1.1000000000000001</v>
      </c>
      <c r="AQ8">
        <v>2</v>
      </c>
      <c r="AR8" t="b">
        <v>0</v>
      </c>
      <c r="AS8">
        <v>54.6</v>
      </c>
      <c r="AT8">
        <v>230</v>
      </c>
      <c r="AU8">
        <v>68</v>
      </c>
      <c r="AV8">
        <v>7</v>
      </c>
      <c r="AW8" t="b">
        <v>0</v>
      </c>
      <c r="AX8">
        <v>252.6</v>
      </c>
      <c r="AY8">
        <v>222</v>
      </c>
      <c r="AZ8">
        <v>80</v>
      </c>
      <c r="BA8">
        <v>978</v>
      </c>
      <c r="BC8" t="s">
        <v>1684</v>
      </c>
      <c r="BD8" s="12">
        <v>55</v>
      </c>
      <c r="BE8">
        <v>176</v>
      </c>
      <c r="BF8">
        <v>25</v>
      </c>
      <c r="BG8" t="s">
        <v>1698</v>
      </c>
      <c r="BH8">
        <v>0</v>
      </c>
      <c r="BI8">
        <v>0</v>
      </c>
      <c r="BJ8" t="s">
        <v>1684</v>
      </c>
      <c r="BK8">
        <v>0</v>
      </c>
      <c r="BM8" t="s">
        <v>1699</v>
      </c>
      <c r="BN8">
        <v>2.1</v>
      </c>
      <c r="BO8">
        <v>236</v>
      </c>
      <c r="BP8">
        <v>83</v>
      </c>
      <c r="BQ8">
        <v>0</v>
      </c>
      <c r="BR8">
        <v>106</v>
      </c>
      <c r="BS8" t="b">
        <v>0</v>
      </c>
      <c r="BT8">
        <v>0</v>
      </c>
      <c r="BU8">
        <v>0</v>
      </c>
      <c r="BV8" s="12" t="s">
        <v>499</v>
      </c>
      <c r="BW8">
        <v>0.6</v>
      </c>
      <c r="BX8">
        <v>235</v>
      </c>
      <c r="BY8">
        <v>80</v>
      </c>
      <c r="BZ8" t="b">
        <v>0</v>
      </c>
      <c r="CA8" t="s">
        <v>1684</v>
      </c>
      <c r="CB8">
        <v>11</v>
      </c>
      <c r="CC8">
        <v>1.01</v>
      </c>
      <c r="CD8" t="s">
        <v>1687</v>
      </c>
      <c r="CE8" s="12">
        <v>1</v>
      </c>
      <c r="CF8" s="12">
        <v>3</v>
      </c>
      <c r="CG8" s="4">
        <v>45502</v>
      </c>
      <c r="CH8">
        <v>176</v>
      </c>
      <c r="CI8">
        <v>167</v>
      </c>
      <c r="CJ8">
        <v>35</v>
      </c>
      <c r="CK8">
        <v>39</v>
      </c>
      <c r="CL8">
        <v>0</v>
      </c>
      <c r="CM8">
        <v>0</v>
      </c>
      <c r="CN8">
        <v>0</v>
      </c>
      <c r="CO8">
        <v>0</v>
      </c>
      <c r="CP8">
        <v>0</v>
      </c>
      <c r="CQ8">
        <v>7.1</v>
      </c>
      <c r="CR8" t="s">
        <v>499</v>
      </c>
      <c r="CS8">
        <v>4</v>
      </c>
      <c r="CT8" t="str">
        <f t="shared" si="0"/>
        <v>Riccardo Calafiori</v>
      </c>
      <c r="CU8" t="str">
        <f>IFERROR(VLOOKUP(CT8,'Player Names Cleaned'!$A$1:$B$997,2,0),CT8)</f>
        <v>Riccardo Calafiori</v>
      </c>
    </row>
    <row r="9" spans="1:99" x14ac:dyDescent="0.25">
      <c r="A9">
        <v>3</v>
      </c>
      <c r="B9" s="4">
        <v>37059</v>
      </c>
      <c r="C9">
        <v>9</v>
      </c>
      <c r="D9">
        <v>426</v>
      </c>
      <c r="E9" t="b">
        <v>1</v>
      </c>
      <c r="F9" t="b">
        <v>1</v>
      </c>
      <c r="G9" t="s">
        <v>1684</v>
      </c>
      <c r="H9" t="s">
        <v>1684</v>
      </c>
      <c r="I9">
        <v>11</v>
      </c>
      <c r="J9">
        <v>0.41</v>
      </c>
      <c r="K9">
        <v>445122</v>
      </c>
      <c r="L9" t="s">
        <v>1684</v>
      </c>
      <c r="N9">
        <v>0</v>
      </c>
      <c r="O9">
        <v>0</v>
      </c>
      <c r="P9">
        <v>0</v>
      </c>
      <c r="Q9">
        <v>0</v>
      </c>
      <c r="R9">
        <v>296.8</v>
      </c>
      <c r="S9">
        <v>123</v>
      </c>
      <c r="T9">
        <v>24</v>
      </c>
      <c r="U9">
        <v>0</v>
      </c>
      <c r="V9" t="s">
        <v>1684</v>
      </c>
      <c r="X9">
        <v>0</v>
      </c>
      <c r="Y9">
        <v>2</v>
      </c>
      <c r="Z9">
        <v>3.8</v>
      </c>
      <c r="AA9" t="s">
        <v>1684</v>
      </c>
      <c r="AB9">
        <v>0</v>
      </c>
      <c r="AC9">
        <v>1.3</v>
      </c>
      <c r="AD9">
        <v>0.05</v>
      </c>
      <c r="AE9">
        <v>2.5299999999999998</v>
      </c>
      <c r="AF9">
        <v>0.1</v>
      </c>
      <c r="AG9">
        <v>1.23</v>
      </c>
      <c r="AH9">
        <v>21.09</v>
      </c>
      <c r="AI9">
        <v>0.79</v>
      </c>
      <c r="AJ9">
        <v>0.05</v>
      </c>
      <c r="AK9" s="12" t="s">
        <v>500</v>
      </c>
      <c r="AL9">
        <v>0</v>
      </c>
      <c r="AM9">
        <v>522</v>
      </c>
      <c r="AN9">
        <v>205</v>
      </c>
      <c r="AO9">
        <v>21</v>
      </c>
      <c r="AP9">
        <v>0.78</v>
      </c>
      <c r="AQ9">
        <v>1</v>
      </c>
      <c r="AR9" t="b">
        <v>0</v>
      </c>
      <c r="AS9">
        <v>94.2</v>
      </c>
      <c r="AT9">
        <v>138</v>
      </c>
      <c r="AU9">
        <v>35</v>
      </c>
      <c r="AV9">
        <v>8</v>
      </c>
      <c r="AW9" t="b">
        <v>0</v>
      </c>
      <c r="AX9">
        <v>393</v>
      </c>
      <c r="AY9">
        <v>162</v>
      </c>
      <c r="AZ9">
        <v>56</v>
      </c>
      <c r="BA9">
        <v>2415</v>
      </c>
      <c r="BC9" t="s">
        <v>1684</v>
      </c>
      <c r="BD9" s="12">
        <v>55</v>
      </c>
      <c r="BE9">
        <v>172</v>
      </c>
      <c r="BF9">
        <v>23</v>
      </c>
      <c r="BG9" t="s">
        <v>1700</v>
      </c>
      <c r="BH9">
        <v>0</v>
      </c>
      <c r="BI9">
        <v>0</v>
      </c>
      <c r="BJ9" t="s">
        <v>1684</v>
      </c>
      <c r="BK9">
        <v>0</v>
      </c>
      <c r="BM9" t="s">
        <v>1701</v>
      </c>
      <c r="BN9">
        <v>3.8</v>
      </c>
      <c r="BO9">
        <v>59</v>
      </c>
      <c r="BP9">
        <v>6</v>
      </c>
      <c r="BQ9">
        <v>0</v>
      </c>
      <c r="BR9">
        <v>152</v>
      </c>
      <c r="BS9" t="b">
        <v>0</v>
      </c>
      <c r="BT9">
        <v>0</v>
      </c>
      <c r="BU9">
        <v>0</v>
      </c>
      <c r="BV9" s="12" t="s">
        <v>501</v>
      </c>
      <c r="BW9">
        <v>2.4</v>
      </c>
      <c r="BX9">
        <v>117</v>
      </c>
      <c r="BY9">
        <v>38</v>
      </c>
      <c r="BZ9" t="b">
        <v>0</v>
      </c>
      <c r="CA9" t="s">
        <v>1684</v>
      </c>
      <c r="CB9">
        <v>27</v>
      </c>
      <c r="CC9">
        <v>1.01</v>
      </c>
      <c r="CD9" t="s">
        <v>1687</v>
      </c>
      <c r="CE9" s="12">
        <v>1</v>
      </c>
      <c r="CF9" s="12">
        <v>3</v>
      </c>
      <c r="CG9" s="4">
        <v>45121</v>
      </c>
      <c r="CH9">
        <v>254</v>
      </c>
      <c r="CI9">
        <v>117</v>
      </c>
      <c r="CJ9">
        <v>15</v>
      </c>
      <c r="CK9">
        <v>114</v>
      </c>
      <c r="CL9">
        <v>0</v>
      </c>
      <c r="CM9">
        <v>0</v>
      </c>
      <c r="CN9">
        <v>0</v>
      </c>
      <c r="CO9">
        <v>0</v>
      </c>
      <c r="CP9">
        <v>0</v>
      </c>
      <c r="CQ9">
        <v>20.7</v>
      </c>
      <c r="CR9" t="s">
        <v>1702</v>
      </c>
      <c r="CS9">
        <v>7</v>
      </c>
      <c r="CT9" t="str">
        <f t="shared" si="0"/>
        <v>JurriÃ«n Timber</v>
      </c>
      <c r="CU9" t="str">
        <f>IFERROR(VLOOKUP(CT9,'Player Names Cleaned'!$A$1:$B$997,2,0),CT9)</f>
        <v>Jurrian Timber</v>
      </c>
    </row>
    <row r="10" spans="1:99" x14ac:dyDescent="0.25">
      <c r="A10">
        <v>0</v>
      </c>
      <c r="B10" s="4">
        <v>36571</v>
      </c>
      <c r="C10">
        <v>2</v>
      </c>
      <c r="D10">
        <v>178</v>
      </c>
      <c r="E10" t="b">
        <v>1</v>
      </c>
      <c r="F10" t="b">
        <v>1</v>
      </c>
      <c r="G10" t="s">
        <v>1684</v>
      </c>
      <c r="H10" t="s">
        <v>1684</v>
      </c>
      <c r="I10">
        <v>3</v>
      </c>
      <c r="J10">
        <v>0.24</v>
      </c>
      <c r="K10">
        <v>440854</v>
      </c>
      <c r="L10" t="s">
        <v>1684</v>
      </c>
      <c r="N10">
        <v>0</v>
      </c>
      <c r="O10">
        <v>0</v>
      </c>
      <c r="P10">
        <v>0</v>
      </c>
      <c r="Q10">
        <v>0</v>
      </c>
      <c r="R10">
        <v>91.3</v>
      </c>
      <c r="S10">
        <v>244</v>
      </c>
      <c r="T10">
        <v>82</v>
      </c>
      <c r="U10">
        <v>0</v>
      </c>
      <c r="V10" t="s">
        <v>1684</v>
      </c>
      <c r="X10">
        <v>0</v>
      </c>
      <c r="Y10">
        <v>2</v>
      </c>
      <c r="Z10">
        <v>3.8</v>
      </c>
      <c r="AA10" t="s">
        <v>1684</v>
      </c>
      <c r="AB10">
        <v>0</v>
      </c>
      <c r="AC10">
        <v>0.28999999999999998</v>
      </c>
      <c r="AD10">
        <v>0.02</v>
      </c>
      <c r="AE10">
        <v>0.46</v>
      </c>
      <c r="AF10">
        <v>0.03</v>
      </c>
      <c r="AG10">
        <v>0.17</v>
      </c>
      <c r="AH10">
        <v>14.71</v>
      </c>
      <c r="AI10">
        <v>1.19</v>
      </c>
      <c r="AJ10">
        <v>0.01</v>
      </c>
      <c r="AK10" s="12" t="s">
        <v>502</v>
      </c>
      <c r="AL10">
        <v>0</v>
      </c>
      <c r="AM10">
        <v>517</v>
      </c>
      <c r="AN10">
        <v>203</v>
      </c>
      <c r="AO10">
        <v>15</v>
      </c>
      <c r="AP10">
        <v>1.21</v>
      </c>
      <c r="AQ10">
        <v>1</v>
      </c>
      <c r="AR10" t="b">
        <v>0</v>
      </c>
      <c r="AS10">
        <v>39.200000000000003</v>
      </c>
      <c r="AT10">
        <v>261</v>
      </c>
      <c r="AU10">
        <v>88</v>
      </c>
      <c r="AV10">
        <v>9</v>
      </c>
      <c r="AW10" t="b">
        <v>0</v>
      </c>
      <c r="AX10">
        <v>267.2</v>
      </c>
      <c r="AY10">
        <v>214</v>
      </c>
      <c r="AZ10">
        <v>77</v>
      </c>
      <c r="BA10">
        <v>1117</v>
      </c>
      <c r="BC10" t="s">
        <v>1684</v>
      </c>
      <c r="BD10" s="12">
        <v>55</v>
      </c>
      <c r="BE10">
        <v>167</v>
      </c>
      <c r="BF10">
        <v>21</v>
      </c>
      <c r="BG10" t="s">
        <v>1703</v>
      </c>
      <c r="BH10">
        <v>0</v>
      </c>
      <c r="BI10">
        <v>0</v>
      </c>
      <c r="BJ10" t="s">
        <v>1684</v>
      </c>
      <c r="BK10">
        <v>0</v>
      </c>
      <c r="BM10" t="s">
        <v>1704</v>
      </c>
      <c r="BN10">
        <v>2.5</v>
      </c>
      <c r="BO10">
        <v>187</v>
      </c>
      <c r="BP10">
        <v>65</v>
      </c>
      <c r="BQ10">
        <v>0</v>
      </c>
      <c r="BR10">
        <v>172</v>
      </c>
      <c r="BS10" t="b">
        <v>0</v>
      </c>
      <c r="BT10">
        <v>0</v>
      </c>
      <c r="BU10">
        <v>0</v>
      </c>
      <c r="BV10" s="12" t="s">
        <v>503</v>
      </c>
      <c r="BW10">
        <v>0.1</v>
      </c>
      <c r="BX10">
        <v>503</v>
      </c>
      <c r="BY10">
        <v>193</v>
      </c>
      <c r="BZ10" t="b">
        <v>0</v>
      </c>
      <c r="CA10" t="s">
        <v>1684</v>
      </c>
      <c r="CB10">
        <v>10</v>
      </c>
      <c r="CC10">
        <v>0.81</v>
      </c>
      <c r="CD10" t="s">
        <v>1687</v>
      </c>
      <c r="CE10" s="12">
        <v>1</v>
      </c>
      <c r="CF10" s="12">
        <v>3</v>
      </c>
      <c r="CG10" s="4">
        <v>44949</v>
      </c>
      <c r="CH10">
        <v>32</v>
      </c>
      <c r="CI10">
        <v>286</v>
      </c>
      <c r="CJ10">
        <v>102</v>
      </c>
      <c r="CK10">
        <v>43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7.8</v>
      </c>
      <c r="CR10" t="s">
        <v>503</v>
      </c>
      <c r="CS10">
        <v>1</v>
      </c>
      <c r="CT10" t="str">
        <f t="shared" si="0"/>
        <v>Jakub Kiwior</v>
      </c>
      <c r="CU10" t="str">
        <f>IFERROR(VLOOKUP(CT10,'Player Names Cleaned'!$A$1:$B$997,2,0),CT10)</f>
        <v>Jakub Kiwior</v>
      </c>
    </row>
    <row r="11" spans="1:99" x14ac:dyDescent="0.25">
      <c r="A11">
        <v>0</v>
      </c>
      <c r="B11" s="4">
        <v>38986</v>
      </c>
      <c r="C11">
        <v>0</v>
      </c>
      <c r="D11">
        <v>237</v>
      </c>
      <c r="E11" t="b">
        <v>1</v>
      </c>
      <c r="F11" t="b">
        <v>1</v>
      </c>
      <c r="G11" t="s">
        <v>1684</v>
      </c>
      <c r="H11" t="s">
        <v>1684</v>
      </c>
      <c r="I11">
        <v>5</v>
      </c>
      <c r="J11">
        <v>0.33</v>
      </c>
      <c r="K11">
        <v>499169</v>
      </c>
      <c r="L11" t="s">
        <v>1684</v>
      </c>
      <c r="N11">
        <v>0</v>
      </c>
      <c r="O11">
        <v>0</v>
      </c>
      <c r="P11">
        <v>0</v>
      </c>
      <c r="Q11">
        <v>0</v>
      </c>
      <c r="R11">
        <v>170.7</v>
      </c>
      <c r="S11">
        <v>193</v>
      </c>
      <c r="T11">
        <v>49</v>
      </c>
      <c r="U11">
        <v>0</v>
      </c>
      <c r="V11" t="s">
        <v>1684</v>
      </c>
      <c r="X11">
        <v>0</v>
      </c>
      <c r="Y11">
        <v>2</v>
      </c>
      <c r="Z11">
        <v>3.8</v>
      </c>
      <c r="AA11" t="s">
        <v>1684</v>
      </c>
      <c r="AB11">
        <v>0</v>
      </c>
      <c r="AC11">
        <v>0.51</v>
      </c>
      <c r="AD11">
        <v>0.03</v>
      </c>
      <c r="AE11">
        <v>0.67</v>
      </c>
      <c r="AF11">
        <v>0.04</v>
      </c>
      <c r="AG11">
        <v>0.16</v>
      </c>
      <c r="AH11">
        <v>16.649999999999999</v>
      </c>
      <c r="AI11">
        <v>1.1000000000000001</v>
      </c>
      <c r="AJ11">
        <v>0.01</v>
      </c>
      <c r="AK11" s="12" t="s">
        <v>504</v>
      </c>
      <c r="AL11">
        <v>0</v>
      </c>
      <c r="AM11">
        <v>537</v>
      </c>
      <c r="AN11">
        <v>210</v>
      </c>
      <c r="AO11">
        <v>16</v>
      </c>
      <c r="AP11">
        <v>1.06</v>
      </c>
      <c r="AQ11">
        <v>1</v>
      </c>
      <c r="AR11" t="b">
        <v>0</v>
      </c>
      <c r="AS11">
        <v>40</v>
      </c>
      <c r="AT11">
        <v>258</v>
      </c>
      <c r="AU11">
        <v>85</v>
      </c>
      <c r="AV11">
        <v>10</v>
      </c>
      <c r="AW11" t="b">
        <v>0</v>
      </c>
      <c r="AX11">
        <v>176</v>
      </c>
      <c r="AY11">
        <v>268</v>
      </c>
      <c r="AZ11">
        <v>99</v>
      </c>
      <c r="BA11">
        <v>1362</v>
      </c>
      <c r="BC11" t="s">
        <v>1684</v>
      </c>
      <c r="BD11" s="12">
        <v>55</v>
      </c>
      <c r="BE11">
        <v>187</v>
      </c>
      <c r="BF11">
        <v>28</v>
      </c>
      <c r="BG11" t="s">
        <v>1705</v>
      </c>
      <c r="BH11">
        <v>0</v>
      </c>
      <c r="BI11">
        <v>0</v>
      </c>
      <c r="BJ11" t="s">
        <v>1684</v>
      </c>
      <c r="BK11">
        <v>0</v>
      </c>
      <c r="BM11" t="s">
        <v>1706</v>
      </c>
      <c r="BN11">
        <v>1.6</v>
      </c>
      <c r="BO11">
        <v>297</v>
      </c>
      <c r="BP11">
        <v>105</v>
      </c>
      <c r="BQ11">
        <v>2</v>
      </c>
      <c r="BR11">
        <v>241</v>
      </c>
      <c r="BS11" t="b">
        <v>0</v>
      </c>
      <c r="BT11">
        <v>0</v>
      </c>
      <c r="BU11">
        <v>0</v>
      </c>
      <c r="BV11" s="12" t="s">
        <v>505</v>
      </c>
      <c r="BW11">
        <v>5.9</v>
      </c>
      <c r="BX11">
        <v>63</v>
      </c>
      <c r="BY11">
        <v>23</v>
      </c>
      <c r="BZ11" t="b">
        <v>0</v>
      </c>
      <c r="CA11" t="s">
        <v>1684</v>
      </c>
      <c r="CB11">
        <v>15</v>
      </c>
      <c r="CC11">
        <v>0.99</v>
      </c>
      <c r="CD11" t="s">
        <v>1687</v>
      </c>
      <c r="CE11" s="12">
        <v>1</v>
      </c>
      <c r="CF11" s="12">
        <v>3</v>
      </c>
      <c r="CG11" s="4">
        <v>44899</v>
      </c>
      <c r="CH11">
        <v>57</v>
      </c>
      <c r="CI11">
        <v>257</v>
      </c>
      <c r="CJ11">
        <v>90</v>
      </c>
      <c r="CK11">
        <v>37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6.7</v>
      </c>
      <c r="CR11" t="s">
        <v>505</v>
      </c>
      <c r="CS11">
        <v>3</v>
      </c>
      <c r="CT11" t="str">
        <f t="shared" si="0"/>
        <v>Myles Lewis-Skelly</v>
      </c>
      <c r="CU11" t="str">
        <f>IFERROR(VLOOKUP(CT11,'Player Names Cleaned'!$A$1:$B$997,2,0),CT11)</f>
        <v>Myles Lewis-Skelly</v>
      </c>
    </row>
    <row r="12" spans="1:99" x14ac:dyDescent="0.25">
      <c r="A12">
        <v>2</v>
      </c>
      <c r="B12" s="4">
        <v>35711</v>
      </c>
      <c r="C12">
        <v>0</v>
      </c>
      <c r="D12">
        <v>211</v>
      </c>
      <c r="E12" t="b">
        <v>1</v>
      </c>
      <c r="F12" t="b">
        <v>1</v>
      </c>
      <c r="G12" t="s">
        <v>1684</v>
      </c>
      <c r="H12" t="s">
        <v>1684</v>
      </c>
      <c r="I12">
        <v>5</v>
      </c>
      <c r="J12">
        <v>0.38</v>
      </c>
      <c r="K12">
        <v>198869</v>
      </c>
      <c r="L12" t="s">
        <v>1684</v>
      </c>
      <c r="N12">
        <v>0</v>
      </c>
      <c r="O12">
        <v>0</v>
      </c>
      <c r="P12">
        <v>0</v>
      </c>
      <c r="Q12">
        <v>0</v>
      </c>
      <c r="R12">
        <v>162.6</v>
      </c>
      <c r="S12">
        <v>197</v>
      </c>
      <c r="T12">
        <v>51</v>
      </c>
      <c r="U12">
        <v>0</v>
      </c>
      <c r="V12" t="s">
        <v>1684</v>
      </c>
      <c r="X12">
        <v>0</v>
      </c>
      <c r="Y12">
        <v>2</v>
      </c>
      <c r="Z12">
        <v>3.8</v>
      </c>
      <c r="AA12" t="s">
        <v>1684</v>
      </c>
      <c r="AB12">
        <v>0</v>
      </c>
      <c r="AC12">
        <v>1.3</v>
      </c>
      <c r="AD12">
        <v>0.1</v>
      </c>
      <c r="AE12">
        <v>1.76</v>
      </c>
      <c r="AF12">
        <v>0.13</v>
      </c>
      <c r="AG12">
        <v>0.46</v>
      </c>
      <c r="AH12">
        <v>16.88</v>
      </c>
      <c r="AI12">
        <v>1.27</v>
      </c>
      <c r="AJ12">
        <v>0.03</v>
      </c>
      <c r="AK12" s="12" t="s">
        <v>506</v>
      </c>
      <c r="AL12">
        <v>0</v>
      </c>
      <c r="AM12">
        <v>485</v>
      </c>
      <c r="AN12">
        <v>197</v>
      </c>
      <c r="AO12">
        <v>13</v>
      </c>
      <c r="AP12">
        <v>0.98</v>
      </c>
      <c r="AQ12">
        <v>0</v>
      </c>
      <c r="AR12" t="b">
        <v>0</v>
      </c>
      <c r="AS12">
        <v>51</v>
      </c>
      <c r="AT12">
        <v>237</v>
      </c>
      <c r="AU12">
        <v>72</v>
      </c>
      <c r="AV12">
        <v>11</v>
      </c>
      <c r="AW12" t="b">
        <v>0</v>
      </c>
      <c r="AX12">
        <v>247.6</v>
      </c>
      <c r="AY12">
        <v>225</v>
      </c>
      <c r="AZ12">
        <v>82</v>
      </c>
      <c r="BA12">
        <v>1195</v>
      </c>
      <c r="BC12" t="s">
        <v>1684</v>
      </c>
      <c r="BD12" s="12">
        <v>55</v>
      </c>
      <c r="BE12">
        <v>135</v>
      </c>
      <c r="BF12">
        <v>15</v>
      </c>
      <c r="BG12" t="s">
        <v>1707</v>
      </c>
      <c r="BH12">
        <v>0</v>
      </c>
      <c r="BI12">
        <v>0</v>
      </c>
      <c r="BJ12" t="s">
        <v>1684</v>
      </c>
      <c r="BK12">
        <v>0</v>
      </c>
      <c r="BM12" t="s">
        <v>1708</v>
      </c>
      <c r="BN12">
        <v>2.9</v>
      </c>
      <c r="BO12">
        <v>142</v>
      </c>
      <c r="BP12">
        <v>41</v>
      </c>
      <c r="BQ12">
        <v>0</v>
      </c>
      <c r="BR12">
        <v>241</v>
      </c>
      <c r="BS12" t="b">
        <v>0</v>
      </c>
      <c r="BT12">
        <v>0</v>
      </c>
      <c r="BU12">
        <v>0</v>
      </c>
      <c r="BV12" s="12" t="s">
        <v>507</v>
      </c>
      <c r="BW12">
        <v>0.8</v>
      </c>
      <c r="BX12">
        <v>210</v>
      </c>
      <c r="BY12">
        <v>71</v>
      </c>
      <c r="BZ12" t="b">
        <v>0</v>
      </c>
      <c r="CA12" t="s">
        <v>1684</v>
      </c>
      <c r="CB12">
        <v>13</v>
      </c>
      <c r="CC12">
        <v>0.98</v>
      </c>
      <c r="CD12" t="s">
        <v>1687</v>
      </c>
      <c r="CE12" s="12">
        <v>1</v>
      </c>
      <c r="CF12" s="12">
        <v>3</v>
      </c>
      <c r="CG12" s="4">
        <v>44407</v>
      </c>
      <c r="CH12">
        <v>100</v>
      </c>
      <c r="CI12">
        <v>222</v>
      </c>
      <c r="CJ12">
        <v>72</v>
      </c>
      <c r="CK12">
        <v>50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9.1</v>
      </c>
      <c r="CR12" t="s">
        <v>507</v>
      </c>
      <c r="CS12">
        <v>2</v>
      </c>
      <c r="CT12" t="str">
        <f t="shared" si="0"/>
        <v>Benjamin White</v>
      </c>
      <c r="CU12" t="str">
        <f>IFERROR(VLOOKUP(CT12,'Player Names Cleaned'!$A$1:$B$997,2,0),CT12)</f>
        <v>Ben White</v>
      </c>
    </row>
    <row r="13" spans="1:99" x14ac:dyDescent="0.25">
      <c r="A13">
        <v>1</v>
      </c>
      <c r="B13" s="4">
        <v>35414</v>
      </c>
      <c r="C13">
        <v>2</v>
      </c>
      <c r="D13">
        <v>141</v>
      </c>
      <c r="E13" t="b">
        <v>1</v>
      </c>
      <c r="F13" t="b">
        <v>1</v>
      </c>
      <c r="G13" t="s">
        <v>1684</v>
      </c>
      <c r="H13" t="s">
        <v>1684</v>
      </c>
      <c r="I13">
        <v>4</v>
      </c>
      <c r="J13">
        <v>0.69</v>
      </c>
      <c r="K13">
        <v>206325</v>
      </c>
      <c r="L13" t="s">
        <v>1684</v>
      </c>
      <c r="N13">
        <v>0</v>
      </c>
      <c r="O13">
        <v>0</v>
      </c>
      <c r="P13">
        <v>0</v>
      </c>
      <c r="Q13">
        <v>0</v>
      </c>
      <c r="R13">
        <v>92.8</v>
      </c>
      <c r="S13">
        <v>243</v>
      </c>
      <c r="T13">
        <v>81</v>
      </c>
      <c r="U13">
        <v>0</v>
      </c>
      <c r="V13" t="s">
        <v>1684</v>
      </c>
      <c r="X13">
        <v>0</v>
      </c>
      <c r="Y13">
        <v>2</v>
      </c>
      <c r="Z13">
        <v>3.1</v>
      </c>
      <c r="AA13" t="s">
        <v>1684</v>
      </c>
      <c r="AB13">
        <v>0</v>
      </c>
      <c r="AC13">
        <v>0.52</v>
      </c>
      <c r="AD13">
        <v>0.09</v>
      </c>
      <c r="AE13">
        <v>1.17</v>
      </c>
      <c r="AF13">
        <v>0.2</v>
      </c>
      <c r="AG13">
        <v>0.65</v>
      </c>
      <c r="AH13">
        <v>3.21</v>
      </c>
      <c r="AI13">
        <v>0.56000000000000005</v>
      </c>
      <c r="AJ13">
        <v>0.11</v>
      </c>
      <c r="AK13" s="12" t="s">
        <v>508</v>
      </c>
      <c r="AL13">
        <v>0</v>
      </c>
      <c r="AM13">
        <v>365</v>
      </c>
      <c r="AN13">
        <v>169</v>
      </c>
      <c r="AO13">
        <v>1</v>
      </c>
      <c r="AP13">
        <v>0.17</v>
      </c>
      <c r="AQ13">
        <v>0</v>
      </c>
      <c r="AR13" t="b">
        <v>0</v>
      </c>
      <c r="AS13">
        <v>24.1</v>
      </c>
      <c r="AT13">
        <v>294</v>
      </c>
      <c r="AU13">
        <v>105</v>
      </c>
      <c r="AV13">
        <v>12</v>
      </c>
      <c r="AW13" t="b">
        <v>0</v>
      </c>
      <c r="AX13">
        <v>83.4</v>
      </c>
      <c r="AY13">
        <v>312</v>
      </c>
      <c r="AZ13">
        <v>115</v>
      </c>
      <c r="BA13">
        <v>518</v>
      </c>
      <c r="BC13" t="s">
        <v>1684</v>
      </c>
      <c r="BD13" s="12">
        <v>50</v>
      </c>
      <c r="BE13">
        <v>250</v>
      </c>
      <c r="BF13">
        <v>38</v>
      </c>
      <c r="BG13" t="s">
        <v>1709</v>
      </c>
      <c r="BH13">
        <v>0</v>
      </c>
      <c r="BI13">
        <v>0</v>
      </c>
      <c r="BJ13" t="s">
        <v>1684</v>
      </c>
      <c r="BK13">
        <v>0</v>
      </c>
      <c r="BM13" t="s">
        <v>1710</v>
      </c>
      <c r="BN13">
        <v>2.7</v>
      </c>
      <c r="BO13">
        <v>167</v>
      </c>
      <c r="BP13">
        <v>53</v>
      </c>
      <c r="BQ13">
        <v>0</v>
      </c>
      <c r="BR13">
        <v>225</v>
      </c>
      <c r="BS13" t="b">
        <v>0</v>
      </c>
      <c r="BT13">
        <v>0</v>
      </c>
      <c r="BU13">
        <v>0</v>
      </c>
      <c r="BV13" s="12" t="s">
        <v>509</v>
      </c>
      <c r="BW13">
        <v>0.3</v>
      </c>
      <c r="BX13">
        <v>338</v>
      </c>
      <c r="BY13">
        <v>125</v>
      </c>
      <c r="BZ13" t="b">
        <v>0</v>
      </c>
      <c r="CA13" t="s">
        <v>1684</v>
      </c>
      <c r="CB13">
        <v>5</v>
      </c>
      <c r="CC13">
        <v>0.87</v>
      </c>
      <c r="CD13" t="s">
        <v>1687</v>
      </c>
      <c r="CE13" s="12">
        <v>1</v>
      </c>
      <c r="CF13" s="12">
        <v>3</v>
      </c>
      <c r="CG13" s="4">
        <v>44764</v>
      </c>
      <c r="CH13">
        <v>66</v>
      </c>
      <c r="CI13">
        <v>250</v>
      </c>
      <c r="CJ13">
        <v>85</v>
      </c>
      <c r="CK13">
        <v>40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8</v>
      </c>
      <c r="CR13" t="s">
        <v>509</v>
      </c>
      <c r="CS13">
        <v>1</v>
      </c>
      <c r="CT13" t="str">
        <f t="shared" si="0"/>
        <v>Oleksandr Zinchenko</v>
      </c>
      <c r="CU13" t="str">
        <f>IFERROR(VLOOKUP(CT13,'Player Names Cleaned'!$A$1:$B$997,2,0),CT13)</f>
        <v>Oleksandr Zinchenko</v>
      </c>
    </row>
    <row r="14" spans="1:99" x14ac:dyDescent="0.25">
      <c r="A14">
        <v>0</v>
      </c>
      <c r="B14" t="s">
        <v>1684</v>
      </c>
      <c r="C14">
        <v>0</v>
      </c>
      <c r="D14">
        <v>0</v>
      </c>
      <c r="E14" t="b">
        <v>1</v>
      </c>
      <c r="F14" t="b">
        <v>1</v>
      </c>
      <c r="G14" t="s">
        <v>1684</v>
      </c>
      <c r="H14" t="s">
        <v>1684</v>
      </c>
      <c r="I14">
        <v>0</v>
      </c>
      <c r="J14">
        <v>0</v>
      </c>
      <c r="K14">
        <v>563324</v>
      </c>
      <c r="L14" t="s">
        <v>1684</v>
      </c>
      <c r="N14">
        <v>0</v>
      </c>
      <c r="O14">
        <v>0</v>
      </c>
      <c r="P14">
        <v>0</v>
      </c>
      <c r="Q14">
        <v>0</v>
      </c>
      <c r="R14">
        <v>0</v>
      </c>
      <c r="S14">
        <v>464</v>
      </c>
      <c r="T14">
        <v>188</v>
      </c>
      <c r="U14">
        <v>0</v>
      </c>
      <c r="V14" t="s">
        <v>1684</v>
      </c>
      <c r="X14">
        <v>0</v>
      </c>
      <c r="Y14">
        <v>2</v>
      </c>
      <c r="Z14">
        <v>1.5</v>
      </c>
      <c r="AA14" t="s">
        <v>1684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2" t="s">
        <v>510</v>
      </c>
      <c r="AL14">
        <v>0</v>
      </c>
      <c r="AM14">
        <v>103</v>
      </c>
      <c r="AN14">
        <v>62</v>
      </c>
      <c r="AO14">
        <v>0</v>
      </c>
      <c r="AP14">
        <v>0</v>
      </c>
      <c r="AQ14">
        <v>0</v>
      </c>
      <c r="AR14" t="b">
        <v>0</v>
      </c>
      <c r="AS14">
        <v>0</v>
      </c>
      <c r="AT14">
        <v>473</v>
      </c>
      <c r="AU14">
        <v>189</v>
      </c>
      <c r="AV14">
        <v>13</v>
      </c>
      <c r="AW14" t="b">
        <v>0</v>
      </c>
      <c r="AX14">
        <v>0</v>
      </c>
      <c r="AY14">
        <v>473</v>
      </c>
      <c r="AZ14">
        <v>189</v>
      </c>
      <c r="BA14">
        <v>0</v>
      </c>
      <c r="BC14" t="s">
        <v>1684</v>
      </c>
      <c r="BD14" s="12">
        <v>40</v>
      </c>
      <c r="BE14">
        <v>647</v>
      </c>
      <c r="BF14">
        <v>204</v>
      </c>
      <c r="BG14" t="s">
        <v>1711</v>
      </c>
      <c r="BH14">
        <v>0</v>
      </c>
      <c r="BI14">
        <v>0</v>
      </c>
      <c r="BJ14" t="s">
        <v>1684</v>
      </c>
      <c r="BK14">
        <v>0</v>
      </c>
      <c r="BM14" t="s">
        <v>1712</v>
      </c>
      <c r="BN14">
        <v>0</v>
      </c>
      <c r="BO14">
        <v>476</v>
      </c>
      <c r="BP14">
        <v>189</v>
      </c>
      <c r="BQ14">
        <v>0</v>
      </c>
      <c r="BR14" t="s">
        <v>1684</v>
      </c>
      <c r="BS14" t="b">
        <v>0</v>
      </c>
      <c r="BT14">
        <v>0</v>
      </c>
      <c r="BU14">
        <v>0</v>
      </c>
      <c r="BV14" s="12" t="s">
        <v>511</v>
      </c>
      <c r="BW14">
        <v>0.7</v>
      </c>
      <c r="BX14">
        <v>225</v>
      </c>
      <c r="BY14">
        <v>77</v>
      </c>
      <c r="BZ14" t="b">
        <v>0</v>
      </c>
      <c r="CA14" t="s">
        <v>1684</v>
      </c>
      <c r="CB14">
        <v>0</v>
      </c>
      <c r="CC14">
        <v>0</v>
      </c>
      <c r="CD14" t="s">
        <v>1687</v>
      </c>
      <c r="CE14" s="12">
        <v>1</v>
      </c>
      <c r="CF14" s="12">
        <v>3</v>
      </c>
      <c r="CG14" t="s">
        <v>1684</v>
      </c>
      <c r="CH14">
        <v>0</v>
      </c>
      <c r="CI14">
        <v>438</v>
      </c>
      <c r="CJ14">
        <v>184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 t="s">
        <v>511</v>
      </c>
      <c r="CS14">
        <v>0</v>
      </c>
      <c r="CT14" t="str">
        <f t="shared" si="0"/>
        <v>Brayden Clarke</v>
      </c>
      <c r="CU14" t="str">
        <f>IFERROR(VLOOKUP(CT14,'Player Names Cleaned'!$A$1:$B$997,2,0),CT14)</f>
        <v>Brayden Clarke</v>
      </c>
    </row>
    <row r="15" spans="1:99" x14ac:dyDescent="0.25">
      <c r="A15">
        <v>0</v>
      </c>
      <c r="B15" t="s">
        <v>1684</v>
      </c>
      <c r="C15">
        <v>0</v>
      </c>
      <c r="D15">
        <v>0</v>
      </c>
      <c r="E15" t="b">
        <v>1</v>
      </c>
      <c r="F15" t="b">
        <v>1</v>
      </c>
      <c r="G15" t="s">
        <v>1684</v>
      </c>
      <c r="H15" t="s">
        <v>1684</v>
      </c>
      <c r="I15">
        <v>0</v>
      </c>
      <c r="J15">
        <v>0</v>
      </c>
      <c r="K15">
        <v>588793</v>
      </c>
      <c r="L15" t="s">
        <v>1684</v>
      </c>
      <c r="N15">
        <v>0</v>
      </c>
      <c r="O15">
        <v>0</v>
      </c>
      <c r="P15">
        <v>0</v>
      </c>
      <c r="Q15">
        <v>0</v>
      </c>
      <c r="R15">
        <v>0</v>
      </c>
      <c r="S15">
        <v>470</v>
      </c>
      <c r="T15">
        <v>191</v>
      </c>
      <c r="U15">
        <v>0</v>
      </c>
      <c r="V15" t="s">
        <v>1684</v>
      </c>
      <c r="X15">
        <v>0</v>
      </c>
      <c r="Y15">
        <v>2</v>
      </c>
      <c r="Z15">
        <v>1.5</v>
      </c>
      <c r="AA15" t="s">
        <v>1684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2" t="s">
        <v>512</v>
      </c>
      <c r="AL15">
        <v>0</v>
      </c>
      <c r="AM15">
        <v>113</v>
      </c>
      <c r="AN15">
        <v>69</v>
      </c>
      <c r="AO15">
        <v>0</v>
      </c>
      <c r="AP15">
        <v>0</v>
      </c>
      <c r="AQ15">
        <v>0</v>
      </c>
      <c r="AR15" t="b">
        <v>0</v>
      </c>
      <c r="AS15">
        <v>0</v>
      </c>
      <c r="AT15">
        <v>479</v>
      </c>
      <c r="AU15">
        <v>192</v>
      </c>
      <c r="AV15">
        <v>14</v>
      </c>
      <c r="AW15" t="b">
        <v>0</v>
      </c>
      <c r="AX15">
        <v>0</v>
      </c>
      <c r="AY15">
        <v>479</v>
      </c>
      <c r="AZ15">
        <v>192</v>
      </c>
      <c r="BA15">
        <v>0</v>
      </c>
      <c r="BC15" t="s">
        <v>1684</v>
      </c>
      <c r="BD15" s="12">
        <v>40</v>
      </c>
      <c r="BE15">
        <v>657</v>
      </c>
      <c r="BF15">
        <v>211</v>
      </c>
      <c r="BG15" t="s">
        <v>1713</v>
      </c>
      <c r="BH15">
        <v>0</v>
      </c>
      <c r="BI15">
        <v>0</v>
      </c>
      <c r="BJ15" t="s">
        <v>1684</v>
      </c>
      <c r="BK15">
        <v>0</v>
      </c>
      <c r="BM15" t="s">
        <v>1714</v>
      </c>
      <c r="BN15">
        <v>0</v>
      </c>
      <c r="BO15">
        <v>482</v>
      </c>
      <c r="BP15">
        <v>192</v>
      </c>
      <c r="BQ15">
        <v>0</v>
      </c>
      <c r="BR15" t="s">
        <v>1684</v>
      </c>
      <c r="BS15" t="b">
        <v>0</v>
      </c>
      <c r="BT15">
        <v>0</v>
      </c>
      <c r="BU15">
        <v>0</v>
      </c>
      <c r="BV15" s="12" t="s">
        <v>513</v>
      </c>
      <c r="BW15">
        <v>0.3</v>
      </c>
      <c r="BX15">
        <v>369</v>
      </c>
      <c r="BY15">
        <v>146</v>
      </c>
      <c r="BZ15" t="b">
        <v>0</v>
      </c>
      <c r="CA15" t="s">
        <v>1684</v>
      </c>
      <c r="CB15">
        <v>0</v>
      </c>
      <c r="CC15">
        <v>0</v>
      </c>
      <c r="CD15" t="s">
        <v>1687</v>
      </c>
      <c r="CE15" s="12">
        <v>1</v>
      </c>
      <c r="CF15" s="12">
        <v>3</v>
      </c>
      <c r="CG15" t="s">
        <v>1684</v>
      </c>
      <c r="CH15">
        <v>0</v>
      </c>
      <c r="CI15">
        <v>446</v>
      </c>
      <c r="CJ15">
        <v>189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 t="s">
        <v>513</v>
      </c>
      <c r="CS15">
        <v>0</v>
      </c>
      <c r="CT15" t="str">
        <f t="shared" si="0"/>
        <v>Maldini Kacurri</v>
      </c>
      <c r="CU15" t="str">
        <f>IFERROR(VLOOKUP(CT15,'Player Names Cleaned'!$A$1:$B$997,2,0),CT15)</f>
        <v>Maldini Kacurri</v>
      </c>
    </row>
    <row r="16" spans="1:99" x14ac:dyDescent="0.25">
      <c r="A16">
        <v>0</v>
      </c>
      <c r="B16" s="4">
        <v>38924</v>
      </c>
      <c r="C16">
        <v>0</v>
      </c>
      <c r="D16">
        <v>0</v>
      </c>
      <c r="E16" t="b">
        <v>1</v>
      </c>
      <c r="F16" t="b">
        <v>1</v>
      </c>
      <c r="G16" t="s">
        <v>1684</v>
      </c>
      <c r="H16" t="s">
        <v>1684</v>
      </c>
      <c r="I16">
        <v>0</v>
      </c>
      <c r="J16">
        <v>0</v>
      </c>
      <c r="K16">
        <v>499167</v>
      </c>
      <c r="L16" t="s">
        <v>1684</v>
      </c>
      <c r="N16">
        <v>0</v>
      </c>
      <c r="O16">
        <v>0</v>
      </c>
      <c r="P16">
        <v>0</v>
      </c>
      <c r="Q16">
        <v>0</v>
      </c>
      <c r="R16">
        <v>0</v>
      </c>
      <c r="S16">
        <v>444</v>
      </c>
      <c r="T16">
        <v>172</v>
      </c>
      <c r="U16">
        <v>0</v>
      </c>
      <c r="V16" t="s">
        <v>1684</v>
      </c>
      <c r="X16">
        <v>0</v>
      </c>
      <c r="Y16">
        <v>2</v>
      </c>
      <c r="Z16">
        <v>1.5</v>
      </c>
      <c r="AA16" t="s">
        <v>1684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2" t="s">
        <v>514</v>
      </c>
      <c r="AL16">
        <v>0</v>
      </c>
      <c r="AM16">
        <v>78</v>
      </c>
      <c r="AN16">
        <v>42</v>
      </c>
      <c r="AO16">
        <v>0</v>
      </c>
      <c r="AP16">
        <v>0</v>
      </c>
      <c r="AQ16">
        <v>0</v>
      </c>
      <c r="AR16" t="b">
        <v>0</v>
      </c>
      <c r="AS16">
        <v>0</v>
      </c>
      <c r="AT16">
        <v>454</v>
      </c>
      <c r="AU16">
        <v>174</v>
      </c>
      <c r="AV16">
        <v>15</v>
      </c>
      <c r="AW16" t="b">
        <v>0</v>
      </c>
      <c r="AX16">
        <v>0</v>
      </c>
      <c r="AY16">
        <v>454</v>
      </c>
      <c r="AZ16">
        <v>174</v>
      </c>
      <c r="BA16">
        <v>0</v>
      </c>
      <c r="BC16" t="s">
        <v>1684</v>
      </c>
      <c r="BD16" s="12">
        <v>40</v>
      </c>
      <c r="BE16">
        <v>622</v>
      </c>
      <c r="BF16">
        <v>184</v>
      </c>
      <c r="BG16" t="s">
        <v>1715</v>
      </c>
      <c r="BH16">
        <v>0</v>
      </c>
      <c r="BI16">
        <v>0</v>
      </c>
      <c r="BJ16" t="s">
        <v>1684</v>
      </c>
      <c r="BK16">
        <v>0</v>
      </c>
      <c r="BM16" t="s">
        <v>1716</v>
      </c>
      <c r="BN16">
        <v>0</v>
      </c>
      <c r="BO16">
        <v>458</v>
      </c>
      <c r="BP16">
        <v>175</v>
      </c>
      <c r="BQ16">
        <v>0</v>
      </c>
      <c r="BR16">
        <v>241</v>
      </c>
      <c r="BS16" t="b">
        <v>0</v>
      </c>
      <c r="BT16">
        <v>0</v>
      </c>
      <c r="BU16">
        <v>0</v>
      </c>
      <c r="BV16" s="12" t="s">
        <v>515</v>
      </c>
      <c r="BW16">
        <v>0.3</v>
      </c>
      <c r="BX16">
        <v>380</v>
      </c>
      <c r="BY16">
        <v>153</v>
      </c>
      <c r="BZ16" t="b">
        <v>0</v>
      </c>
      <c r="CA16" t="s">
        <v>1684</v>
      </c>
      <c r="CB16">
        <v>0</v>
      </c>
      <c r="CC16">
        <v>0</v>
      </c>
      <c r="CD16" t="s">
        <v>1687</v>
      </c>
      <c r="CE16" s="12">
        <v>1</v>
      </c>
      <c r="CF16" s="12">
        <v>3</v>
      </c>
      <c r="CG16" s="4">
        <v>45497</v>
      </c>
      <c r="CH16">
        <v>0</v>
      </c>
      <c r="CI16">
        <v>415</v>
      </c>
      <c r="CJ16">
        <v>166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 t="s">
        <v>515</v>
      </c>
      <c r="CS16">
        <v>0</v>
      </c>
      <c r="CT16" t="str">
        <f t="shared" si="0"/>
        <v>Josh Nichols</v>
      </c>
      <c r="CU16" t="str">
        <f>IFERROR(VLOOKUP(CT16,'Player Names Cleaned'!$A$1:$B$997,2,0),CT16)</f>
        <v>Josh Nichols</v>
      </c>
    </row>
    <row r="17" spans="1:99" x14ac:dyDescent="0.25">
      <c r="A17">
        <v>11</v>
      </c>
      <c r="B17" s="4">
        <v>37139</v>
      </c>
      <c r="C17">
        <v>18</v>
      </c>
      <c r="D17">
        <v>508</v>
      </c>
      <c r="E17" t="b">
        <v>1</v>
      </c>
      <c r="F17" t="b">
        <v>1</v>
      </c>
      <c r="G17" t="s">
        <v>1684</v>
      </c>
      <c r="H17" t="s">
        <v>1684</v>
      </c>
      <c r="I17">
        <v>7</v>
      </c>
      <c r="J17">
        <v>0.37</v>
      </c>
      <c r="K17">
        <v>223340</v>
      </c>
      <c r="L17">
        <v>1</v>
      </c>
      <c r="N17">
        <v>0</v>
      </c>
      <c r="O17">
        <v>0</v>
      </c>
      <c r="P17">
        <v>0</v>
      </c>
      <c r="Q17">
        <v>0</v>
      </c>
      <c r="R17">
        <v>842.8</v>
      </c>
      <c r="S17">
        <v>16</v>
      </c>
      <c r="T17">
        <v>15</v>
      </c>
      <c r="U17">
        <v>0</v>
      </c>
      <c r="V17">
        <v>4</v>
      </c>
      <c r="X17">
        <v>0</v>
      </c>
      <c r="Y17">
        <v>3</v>
      </c>
      <c r="Z17">
        <v>3.5</v>
      </c>
      <c r="AA17" t="s">
        <v>1684</v>
      </c>
      <c r="AB17">
        <v>0</v>
      </c>
      <c r="AC17">
        <v>7.78</v>
      </c>
      <c r="AD17">
        <v>0.41</v>
      </c>
      <c r="AE17">
        <v>14.65</v>
      </c>
      <c r="AF17">
        <v>0.77</v>
      </c>
      <c r="AG17">
        <v>6.87</v>
      </c>
      <c r="AH17">
        <v>17.72</v>
      </c>
      <c r="AI17">
        <v>0.93</v>
      </c>
      <c r="AJ17">
        <v>0.36</v>
      </c>
      <c r="AK17" s="12" t="s">
        <v>516</v>
      </c>
      <c r="AL17">
        <v>0</v>
      </c>
      <c r="AM17">
        <v>664</v>
      </c>
      <c r="AN17">
        <v>298</v>
      </c>
      <c r="AO17">
        <v>21</v>
      </c>
      <c r="AP17">
        <v>1.1000000000000001</v>
      </c>
      <c r="AQ17">
        <v>6</v>
      </c>
      <c r="AR17" t="b">
        <v>0</v>
      </c>
      <c r="AS17">
        <v>227.9</v>
      </c>
      <c r="AT17">
        <v>14</v>
      </c>
      <c r="AU17">
        <v>10</v>
      </c>
      <c r="AV17">
        <v>16</v>
      </c>
      <c r="AW17" t="b">
        <v>0</v>
      </c>
      <c r="AX17">
        <v>606</v>
      </c>
      <c r="AY17">
        <v>87</v>
      </c>
      <c r="AZ17">
        <v>36</v>
      </c>
      <c r="BA17">
        <v>1724</v>
      </c>
      <c r="BC17" t="s">
        <v>1684</v>
      </c>
      <c r="BD17" s="12">
        <v>100</v>
      </c>
      <c r="BE17">
        <v>5</v>
      </c>
      <c r="BF17">
        <v>3</v>
      </c>
      <c r="BG17" t="s">
        <v>1717</v>
      </c>
      <c r="BH17">
        <v>0</v>
      </c>
      <c r="BI17">
        <v>0</v>
      </c>
      <c r="BJ17">
        <v>1</v>
      </c>
      <c r="BK17">
        <v>0</v>
      </c>
      <c r="BM17" t="s">
        <v>1718</v>
      </c>
      <c r="BN17">
        <v>5.0999999999999996</v>
      </c>
      <c r="BO17">
        <v>11</v>
      </c>
      <c r="BP17">
        <v>6</v>
      </c>
      <c r="BQ17">
        <v>0</v>
      </c>
      <c r="BR17">
        <v>241</v>
      </c>
      <c r="BS17" t="b">
        <v>0</v>
      </c>
      <c r="BT17">
        <v>0</v>
      </c>
      <c r="BU17">
        <v>0</v>
      </c>
      <c r="BV17" s="12" t="s">
        <v>517</v>
      </c>
      <c r="BW17">
        <v>16.399999999999999</v>
      </c>
      <c r="BX17">
        <v>24</v>
      </c>
      <c r="BY17">
        <v>7</v>
      </c>
      <c r="BZ17" t="b">
        <v>0</v>
      </c>
      <c r="CA17" t="s">
        <v>1684</v>
      </c>
      <c r="CB17">
        <v>20</v>
      </c>
      <c r="CC17">
        <v>1.04</v>
      </c>
      <c r="CD17" t="s">
        <v>1687</v>
      </c>
      <c r="CE17" s="12">
        <v>1</v>
      </c>
      <c r="CF17" s="12">
        <v>3</v>
      </c>
      <c r="CG17" s="4">
        <v>43432</v>
      </c>
      <c r="CH17">
        <v>830</v>
      </c>
      <c r="CI17">
        <v>23</v>
      </c>
      <c r="CJ17">
        <v>13</v>
      </c>
      <c r="CK17">
        <v>127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12.7</v>
      </c>
      <c r="CR17" t="s">
        <v>517</v>
      </c>
      <c r="CS17">
        <v>3</v>
      </c>
      <c r="CT17" t="str">
        <f t="shared" si="0"/>
        <v>Bukayo Saka</v>
      </c>
      <c r="CU17" t="str">
        <f>IFERROR(VLOOKUP(CT17,'Player Names Cleaned'!$A$1:$B$997,2,0),CT17)</f>
        <v>Bukayo Saka</v>
      </c>
    </row>
    <row r="18" spans="1:99" x14ac:dyDescent="0.25">
      <c r="A18">
        <v>9</v>
      </c>
      <c r="B18" s="4">
        <v>36146</v>
      </c>
      <c r="C18">
        <v>11</v>
      </c>
      <c r="D18">
        <v>529</v>
      </c>
      <c r="E18" t="b">
        <v>1</v>
      </c>
      <c r="F18" t="b">
        <v>1</v>
      </c>
      <c r="G18" t="s">
        <v>1684</v>
      </c>
      <c r="H18" t="s">
        <v>1684</v>
      </c>
      <c r="I18">
        <v>11</v>
      </c>
      <c r="J18">
        <v>0.43</v>
      </c>
      <c r="K18">
        <v>184029</v>
      </c>
      <c r="L18">
        <v>3</v>
      </c>
      <c r="N18">
        <v>0</v>
      </c>
      <c r="O18">
        <v>0</v>
      </c>
      <c r="P18">
        <v>0</v>
      </c>
      <c r="Q18">
        <v>0</v>
      </c>
      <c r="R18">
        <v>968.7</v>
      </c>
      <c r="S18">
        <v>7</v>
      </c>
      <c r="T18">
        <v>7</v>
      </c>
      <c r="U18">
        <v>0</v>
      </c>
      <c r="V18">
        <v>2</v>
      </c>
      <c r="X18">
        <v>0</v>
      </c>
      <c r="Y18">
        <v>3</v>
      </c>
      <c r="Z18">
        <v>3.1</v>
      </c>
      <c r="AA18" t="s">
        <v>1684</v>
      </c>
      <c r="AB18">
        <v>0</v>
      </c>
      <c r="AC18">
        <v>6.68</v>
      </c>
      <c r="AD18">
        <v>0.26</v>
      </c>
      <c r="AE18">
        <v>11.53</v>
      </c>
      <c r="AF18">
        <v>0.45</v>
      </c>
      <c r="AG18">
        <v>4.8499999999999996</v>
      </c>
      <c r="AH18">
        <v>22.16</v>
      </c>
      <c r="AI18">
        <v>0.86</v>
      </c>
      <c r="AJ18">
        <v>0.19</v>
      </c>
      <c r="AK18" s="12" t="s">
        <v>519</v>
      </c>
      <c r="AL18">
        <v>0</v>
      </c>
      <c r="AM18">
        <v>652</v>
      </c>
      <c r="AN18">
        <v>289</v>
      </c>
      <c r="AO18">
        <v>21</v>
      </c>
      <c r="AP18">
        <v>0.81</v>
      </c>
      <c r="AQ18">
        <v>3</v>
      </c>
      <c r="AR18" t="b">
        <v>0</v>
      </c>
      <c r="AS18">
        <v>198.8</v>
      </c>
      <c r="AT18">
        <v>32</v>
      </c>
      <c r="AU18">
        <v>25</v>
      </c>
      <c r="AV18">
        <v>17</v>
      </c>
      <c r="AW18" t="b">
        <v>0</v>
      </c>
      <c r="AX18">
        <v>524.6</v>
      </c>
      <c r="AY18">
        <v>113</v>
      </c>
      <c r="AZ18">
        <v>46</v>
      </c>
      <c r="BA18">
        <v>2321</v>
      </c>
      <c r="BC18" t="s">
        <v>1684</v>
      </c>
      <c r="BD18" s="12">
        <v>80</v>
      </c>
      <c r="BE18">
        <v>14</v>
      </c>
      <c r="BF18">
        <v>8</v>
      </c>
      <c r="BG18" t="s">
        <v>1719</v>
      </c>
      <c r="BH18">
        <v>0</v>
      </c>
      <c r="BI18">
        <v>0</v>
      </c>
      <c r="BJ18">
        <v>2</v>
      </c>
      <c r="BK18">
        <v>0</v>
      </c>
      <c r="BM18" t="s">
        <v>1720</v>
      </c>
      <c r="BN18">
        <v>3.9</v>
      </c>
      <c r="BO18">
        <v>56</v>
      </c>
      <c r="BP18">
        <v>28</v>
      </c>
      <c r="BQ18">
        <v>0</v>
      </c>
      <c r="BR18">
        <v>161</v>
      </c>
      <c r="BS18" t="b">
        <v>0</v>
      </c>
      <c r="BT18">
        <v>0</v>
      </c>
      <c r="BU18">
        <v>0</v>
      </c>
      <c r="BV18" s="12" t="s">
        <v>520</v>
      </c>
      <c r="BW18">
        <v>3.3</v>
      </c>
      <c r="BX18">
        <v>95</v>
      </c>
      <c r="BY18">
        <v>30</v>
      </c>
      <c r="BZ18" t="b">
        <v>0</v>
      </c>
      <c r="CA18" t="s">
        <v>1684</v>
      </c>
      <c r="CB18">
        <v>26</v>
      </c>
      <c r="CC18">
        <v>1.01</v>
      </c>
      <c r="CD18" t="s">
        <v>1687</v>
      </c>
      <c r="CE18" s="12">
        <v>1</v>
      </c>
      <c r="CF18" s="12">
        <v>3</v>
      </c>
      <c r="CG18" s="4">
        <v>44428</v>
      </c>
      <c r="CH18">
        <v>493</v>
      </c>
      <c r="CI18">
        <v>63</v>
      </c>
      <c r="CJ18">
        <v>43</v>
      </c>
      <c r="CK18">
        <v>116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14.5</v>
      </c>
      <c r="CR18" t="s">
        <v>520</v>
      </c>
      <c r="CS18">
        <v>4</v>
      </c>
      <c r="CT18" t="str">
        <f t="shared" si="0"/>
        <v>Martin Ã˜degaard</v>
      </c>
      <c r="CU18" t="str">
        <f>IFERROR(VLOOKUP(CT18,'Player Names Cleaned'!$A$1:$B$997,2,0),CT18)</f>
        <v>Martin Odegaard</v>
      </c>
    </row>
    <row r="19" spans="1:99" x14ac:dyDescent="0.25">
      <c r="A19">
        <v>5</v>
      </c>
      <c r="B19" s="4">
        <v>37325</v>
      </c>
      <c r="C19">
        <v>12</v>
      </c>
      <c r="D19">
        <v>425</v>
      </c>
      <c r="E19" t="b">
        <v>1</v>
      </c>
      <c r="F19" t="b">
        <v>1</v>
      </c>
      <c r="G19" t="s">
        <v>1684</v>
      </c>
      <c r="H19" t="s">
        <v>1684</v>
      </c>
      <c r="I19">
        <v>6</v>
      </c>
      <c r="J19">
        <v>0.27</v>
      </c>
      <c r="K19">
        <v>248857</v>
      </c>
      <c r="L19" t="s">
        <v>1684</v>
      </c>
      <c r="N19">
        <v>0</v>
      </c>
      <c r="O19">
        <v>0</v>
      </c>
      <c r="P19">
        <v>0</v>
      </c>
      <c r="Q19">
        <v>0</v>
      </c>
      <c r="R19">
        <v>475.1</v>
      </c>
      <c r="S19">
        <v>73</v>
      </c>
      <c r="T19">
        <v>59</v>
      </c>
      <c r="U19">
        <v>0</v>
      </c>
      <c r="V19" t="s">
        <v>1684</v>
      </c>
      <c r="X19">
        <v>0</v>
      </c>
      <c r="Y19">
        <v>3</v>
      </c>
      <c r="Z19">
        <v>2.8</v>
      </c>
      <c r="AA19" t="s">
        <v>1684</v>
      </c>
      <c r="AB19">
        <v>0</v>
      </c>
      <c r="AC19">
        <v>2.86</v>
      </c>
      <c r="AD19">
        <v>0.13</v>
      </c>
      <c r="AE19">
        <v>12.48</v>
      </c>
      <c r="AF19">
        <v>0.56000000000000005</v>
      </c>
      <c r="AG19">
        <v>9.6199999999999992</v>
      </c>
      <c r="AH19">
        <v>29.55</v>
      </c>
      <c r="AI19">
        <v>1.31</v>
      </c>
      <c r="AJ19">
        <v>0.43</v>
      </c>
      <c r="AK19" s="12" t="s">
        <v>521</v>
      </c>
      <c r="AL19">
        <v>0</v>
      </c>
      <c r="AM19">
        <v>634</v>
      </c>
      <c r="AN19">
        <v>279</v>
      </c>
      <c r="AO19">
        <v>28</v>
      </c>
      <c r="AP19">
        <v>1.24</v>
      </c>
      <c r="AQ19">
        <v>7</v>
      </c>
      <c r="AR19" t="b">
        <v>0</v>
      </c>
      <c r="AS19">
        <v>195.3</v>
      </c>
      <c r="AT19">
        <v>37</v>
      </c>
      <c r="AU19">
        <v>29</v>
      </c>
      <c r="AV19">
        <v>18</v>
      </c>
      <c r="AW19" t="b">
        <v>0</v>
      </c>
      <c r="AX19">
        <v>479.2</v>
      </c>
      <c r="AY19">
        <v>130</v>
      </c>
      <c r="AZ19">
        <v>54</v>
      </c>
      <c r="BA19">
        <v>2028</v>
      </c>
      <c r="BC19" t="s">
        <v>1684</v>
      </c>
      <c r="BD19" s="12">
        <v>70</v>
      </c>
      <c r="BE19">
        <v>36</v>
      </c>
      <c r="BF19">
        <v>24</v>
      </c>
      <c r="BG19" t="s">
        <v>1721</v>
      </c>
      <c r="BH19">
        <v>0</v>
      </c>
      <c r="BI19">
        <v>0</v>
      </c>
      <c r="BJ19" t="s">
        <v>1684</v>
      </c>
      <c r="BK19">
        <v>0</v>
      </c>
      <c r="BM19" t="s">
        <v>1722</v>
      </c>
      <c r="BN19">
        <v>3.8</v>
      </c>
      <c r="BO19">
        <v>63</v>
      </c>
      <c r="BP19">
        <v>31</v>
      </c>
      <c r="BQ19">
        <v>0</v>
      </c>
      <c r="BR19">
        <v>241</v>
      </c>
      <c r="BS19" t="b">
        <v>0</v>
      </c>
      <c r="BT19">
        <v>0</v>
      </c>
      <c r="BU19">
        <v>0</v>
      </c>
      <c r="BV19" s="12" t="s">
        <v>522</v>
      </c>
      <c r="BW19">
        <v>1.8</v>
      </c>
      <c r="BX19">
        <v>136</v>
      </c>
      <c r="BY19">
        <v>43</v>
      </c>
      <c r="BZ19" t="b">
        <v>0</v>
      </c>
      <c r="CA19" t="s">
        <v>1684</v>
      </c>
      <c r="CB19">
        <v>27</v>
      </c>
      <c r="CC19">
        <v>1.2</v>
      </c>
      <c r="CD19" t="s">
        <v>1687</v>
      </c>
      <c r="CE19" s="12">
        <v>1</v>
      </c>
      <c r="CF19" s="12">
        <v>3</v>
      </c>
      <c r="CG19" s="4">
        <v>45856</v>
      </c>
      <c r="CH19">
        <v>998</v>
      </c>
      <c r="CI19">
        <v>11</v>
      </c>
      <c r="CJ19">
        <v>5</v>
      </c>
      <c r="CK19">
        <v>120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17.100000000000001</v>
      </c>
      <c r="CR19" t="s">
        <v>522</v>
      </c>
      <c r="CS19">
        <v>3</v>
      </c>
      <c r="CT19" t="str">
        <f t="shared" si="0"/>
        <v>Noni Madueke</v>
      </c>
      <c r="CU19" t="str">
        <f>IFERROR(VLOOKUP(CT19,'Player Names Cleaned'!$A$1:$B$997,2,0),CT19)</f>
        <v>Noni Madueke</v>
      </c>
    </row>
    <row r="20" spans="1:99" x14ac:dyDescent="0.25">
      <c r="A20">
        <v>4</v>
      </c>
      <c r="B20" s="4">
        <v>37060</v>
      </c>
      <c r="C20">
        <v>6</v>
      </c>
      <c r="D20">
        <v>422</v>
      </c>
      <c r="E20" t="b">
        <v>1</v>
      </c>
      <c r="F20" t="b">
        <v>1</v>
      </c>
      <c r="G20" t="s">
        <v>1684</v>
      </c>
      <c r="H20" t="s">
        <v>1684</v>
      </c>
      <c r="I20">
        <v>10</v>
      </c>
      <c r="J20">
        <v>0.39</v>
      </c>
      <c r="K20">
        <v>444145</v>
      </c>
      <c r="L20" t="s">
        <v>1684</v>
      </c>
      <c r="N20">
        <v>0</v>
      </c>
      <c r="O20">
        <v>0</v>
      </c>
      <c r="P20">
        <v>0</v>
      </c>
      <c r="Q20">
        <v>0</v>
      </c>
      <c r="R20">
        <v>587.79999999999995</v>
      </c>
      <c r="S20">
        <v>51</v>
      </c>
      <c r="T20">
        <v>44</v>
      </c>
      <c r="U20">
        <v>0</v>
      </c>
      <c r="V20" t="s">
        <v>1684</v>
      </c>
      <c r="X20">
        <v>0</v>
      </c>
      <c r="Y20">
        <v>3</v>
      </c>
      <c r="Z20">
        <v>2.8</v>
      </c>
      <c r="AA20" t="s">
        <v>1684</v>
      </c>
      <c r="AB20">
        <v>0</v>
      </c>
      <c r="AC20">
        <v>4.46</v>
      </c>
      <c r="AD20">
        <v>0.18</v>
      </c>
      <c r="AE20">
        <v>11.59</v>
      </c>
      <c r="AF20">
        <v>0.46</v>
      </c>
      <c r="AG20">
        <v>7.13</v>
      </c>
      <c r="AH20">
        <v>26.22</v>
      </c>
      <c r="AI20">
        <v>1.03</v>
      </c>
      <c r="AJ20">
        <v>0.28000000000000003</v>
      </c>
      <c r="AK20" s="12" t="s">
        <v>493</v>
      </c>
      <c r="AL20">
        <v>0</v>
      </c>
      <c r="AM20">
        <v>637</v>
      </c>
      <c r="AN20">
        <v>281</v>
      </c>
      <c r="AO20">
        <v>25</v>
      </c>
      <c r="AP20">
        <v>0.99</v>
      </c>
      <c r="AQ20">
        <v>8</v>
      </c>
      <c r="AR20" t="b">
        <v>0</v>
      </c>
      <c r="AS20">
        <v>206.1</v>
      </c>
      <c r="AT20">
        <v>26</v>
      </c>
      <c r="AU20">
        <v>21</v>
      </c>
      <c r="AV20">
        <v>19</v>
      </c>
      <c r="AW20" t="b">
        <v>0</v>
      </c>
      <c r="AX20">
        <v>559.79999999999995</v>
      </c>
      <c r="AY20">
        <v>103</v>
      </c>
      <c r="AZ20">
        <v>41</v>
      </c>
      <c r="BA20">
        <v>2284</v>
      </c>
      <c r="BC20" t="s">
        <v>1684</v>
      </c>
      <c r="BD20" s="12">
        <v>70</v>
      </c>
      <c r="BE20">
        <v>39</v>
      </c>
      <c r="BF20">
        <v>26</v>
      </c>
      <c r="BG20" t="s">
        <v>1723</v>
      </c>
      <c r="BH20">
        <v>0</v>
      </c>
      <c r="BI20">
        <v>0</v>
      </c>
      <c r="BJ20" t="s">
        <v>1684</v>
      </c>
      <c r="BK20">
        <v>0</v>
      </c>
      <c r="BM20" t="s">
        <v>1724</v>
      </c>
      <c r="BN20">
        <v>3.8</v>
      </c>
      <c r="BO20">
        <v>64</v>
      </c>
      <c r="BP20">
        <v>32</v>
      </c>
      <c r="BQ20">
        <v>0</v>
      </c>
      <c r="BR20">
        <v>30</v>
      </c>
      <c r="BS20" t="b">
        <v>0</v>
      </c>
      <c r="BT20">
        <v>0</v>
      </c>
      <c r="BU20">
        <v>0</v>
      </c>
      <c r="BV20" s="12" t="s">
        <v>523</v>
      </c>
      <c r="BW20">
        <v>1.4</v>
      </c>
      <c r="BX20">
        <v>158</v>
      </c>
      <c r="BY20">
        <v>53</v>
      </c>
      <c r="BZ20" t="b">
        <v>0</v>
      </c>
      <c r="CA20" t="s">
        <v>1684</v>
      </c>
      <c r="CB20">
        <v>25</v>
      </c>
      <c r="CC20">
        <v>0.99</v>
      </c>
      <c r="CD20" t="s">
        <v>1687</v>
      </c>
      <c r="CE20" s="12">
        <v>1</v>
      </c>
      <c r="CF20" s="12">
        <v>3</v>
      </c>
      <c r="CG20" s="4">
        <v>43661</v>
      </c>
      <c r="CH20">
        <v>912</v>
      </c>
      <c r="CI20">
        <v>16</v>
      </c>
      <c r="CJ20">
        <v>8</v>
      </c>
      <c r="CK20">
        <v>125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17.899999999999999</v>
      </c>
      <c r="CR20" t="s">
        <v>1725</v>
      </c>
      <c r="CS20">
        <v>1</v>
      </c>
      <c r="CT20" t="str">
        <f t="shared" si="0"/>
        <v>Gabriel Martinelli Silva</v>
      </c>
      <c r="CU20" t="str">
        <f>IFERROR(VLOOKUP(CT20,'Player Names Cleaned'!$A$1:$B$997,2,0),CT20)</f>
        <v>Gabriel Martinelli</v>
      </c>
    </row>
    <row r="21" spans="1:99" x14ac:dyDescent="0.25">
      <c r="A21">
        <v>8</v>
      </c>
      <c r="B21" s="4">
        <v>34672</v>
      </c>
      <c r="C21">
        <v>18</v>
      </c>
      <c r="D21">
        <v>561</v>
      </c>
      <c r="E21" t="b">
        <v>1</v>
      </c>
      <c r="F21" t="b">
        <v>1</v>
      </c>
      <c r="G21" t="s">
        <v>1684</v>
      </c>
      <c r="H21" t="s">
        <v>1684</v>
      </c>
      <c r="I21">
        <v>11</v>
      </c>
      <c r="J21">
        <v>0.39</v>
      </c>
      <c r="K21">
        <v>116216</v>
      </c>
      <c r="L21" t="s">
        <v>1684</v>
      </c>
      <c r="N21">
        <v>0</v>
      </c>
      <c r="O21">
        <v>0</v>
      </c>
      <c r="P21">
        <v>0</v>
      </c>
      <c r="Q21">
        <v>0</v>
      </c>
      <c r="R21">
        <v>617.6</v>
      </c>
      <c r="S21">
        <v>49</v>
      </c>
      <c r="T21">
        <v>42</v>
      </c>
      <c r="U21">
        <v>0</v>
      </c>
      <c r="V21" t="s">
        <v>1684</v>
      </c>
      <c r="X21">
        <v>0</v>
      </c>
      <c r="Y21">
        <v>3</v>
      </c>
      <c r="Z21">
        <v>2.8</v>
      </c>
      <c r="AA21" t="s">
        <v>1684</v>
      </c>
      <c r="AB21">
        <v>0</v>
      </c>
      <c r="AC21">
        <v>4.12</v>
      </c>
      <c r="AD21">
        <v>0.15</v>
      </c>
      <c r="AE21">
        <v>10.86</v>
      </c>
      <c r="AF21">
        <v>0.39</v>
      </c>
      <c r="AG21">
        <v>6.74</v>
      </c>
      <c r="AH21">
        <v>24.76</v>
      </c>
      <c r="AI21">
        <v>0.88</v>
      </c>
      <c r="AJ21">
        <v>0.24</v>
      </c>
      <c r="AK21" s="12" t="s">
        <v>524</v>
      </c>
      <c r="AL21">
        <v>0</v>
      </c>
      <c r="AM21">
        <v>627</v>
      </c>
      <c r="AN21">
        <v>272</v>
      </c>
      <c r="AO21">
        <v>27</v>
      </c>
      <c r="AP21">
        <v>0.95</v>
      </c>
      <c r="AQ21">
        <v>8</v>
      </c>
      <c r="AR21" t="b">
        <v>0</v>
      </c>
      <c r="AS21">
        <v>202.1</v>
      </c>
      <c r="AT21">
        <v>29</v>
      </c>
      <c r="AU21">
        <v>23</v>
      </c>
      <c r="AV21">
        <v>20</v>
      </c>
      <c r="AW21" t="b">
        <v>0</v>
      </c>
      <c r="AX21">
        <v>609</v>
      </c>
      <c r="AY21">
        <v>84</v>
      </c>
      <c r="AZ21">
        <v>33</v>
      </c>
      <c r="BA21">
        <v>2546</v>
      </c>
      <c r="BC21" t="s">
        <v>1684</v>
      </c>
      <c r="BD21" s="12">
        <v>70</v>
      </c>
      <c r="BE21">
        <v>29</v>
      </c>
      <c r="BF21">
        <v>17</v>
      </c>
      <c r="BG21" t="s">
        <v>1726</v>
      </c>
      <c r="BH21">
        <v>0</v>
      </c>
      <c r="BI21">
        <v>0</v>
      </c>
      <c r="BJ21">
        <v>4</v>
      </c>
      <c r="BK21">
        <v>0</v>
      </c>
      <c r="BM21" t="s">
        <v>1727</v>
      </c>
      <c r="BN21">
        <v>4</v>
      </c>
      <c r="BO21">
        <v>45</v>
      </c>
      <c r="BP21">
        <v>23</v>
      </c>
      <c r="BQ21">
        <v>1</v>
      </c>
      <c r="BR21">
        <v>21</v>
      </c>
      <c r="BS21" t="b">
        <v>0</v>
      </c>
      <c r="BT21">
        <v>0</v>
      </c>
      <c r="BU21">
        <v>0</v>
      </c>
      <c r="BV21" s="12" t="s">
        <v>525</v>
      </c>
      <c r="BW21">
        <v>1.6</v>
      </c>
      <c r="BX21">
        <v>151</v>
      </c>
      <c r="BY21">
        <v>51</v>
      </c>
      <c r="BZ21" t="b">
        <v>0</v>
      </c>
      <c r="CA21" t="s">
        <v>1684</v>
      </c>
      <c r="CB21">
        <v>28</v>
      </c>
      <c r="CC21">
        <v>0.99</v>
      </c>
      <c r="CD21" t="s">
        <v>1687</v>
      </c>
      <c r="CE21" s="12">
        <v>1</v>
      </c>
      <c r="CF21" s="12">
        <v>3</v>
      </c>
      <c r="CG21" s="4">
        <v>44946</v>
      </c>
      <c r="CH21">
        <v>798</v>
      </c>
      <c r="CI21">
        <v>25</v>
      </c>
      <c r="CJ21">
        <v>14</v>
      </c>
      <c r="CK21">
        <v>152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21.7</v>
      </c>
      <c r="CR21" t="s">
        <v>525</v>
      </c>
      <c r="CS21">
        <v>2</v>
      </c>
      <c r="CT21" t="str">
        <f t="shared" si="0"/>
        <v>Leandro Trossard</v>
      </c>
      <c r="CU21" t="str">
        <f>IFERROR(VLOOKUP(CT21,'Player Names Cleaned'!$A$1:$B$997,2,0),CT21)</f>
        <v>Leandro Trossard</v>
      </c>
    </row>
    <row r="22" spans="1:99" x14ac:dyDescent="0.25">
      <c r="A22">
        <v>7</v>
      </c>
      <c r="B22" s="4">
        <v>36174</v>
      </c>
      <c r="C22">
        <v>17</v>
      </c>
      <c r="D22">
        <v>627</v>
      </c>
      <c r="E22" t="b">
        <v>1</v>
      </c>
      <c r="F22" t="b">
        <v>1</v>
      </c>
      <c r="G22" t="s">
        <v>1684</v>
      </c>
      <c r="H22" t="s">
        <v>1684</v>
      </c>
      <c r="I22">
        <v>11</v>
      </c>
      <c r="J22">
        <v>0.35</v>
      </c>
      <c r="K22">
        <v>204480</v>
      </c>
      <c r="L22">
        <v>2</v>
      </c>
      <c r="N22">
        <v>0</v>
      </c>
      <c r="O22">
        <v>0</v>
      </c>
      <c r="P22">
        <v>0</v>
      </c>
      <c r="Q22">
        <v>0</v>
      </c>
      <c r="R22">
        <v>959.6</v>
      </c>
      <c r="S22">
        <v>9</v>
      </c>
      <c r="T22">
        <v>9</v>
      </c>
      <c r="U22">
        <v>0</v>
      </c>
      <c r="V22">
        <v>1</v>
      </c>
      <c r="X22">
        <v>0</v>
      </c>
      <c r="Y22">
        <v>3</v>
      </c>
      <c r="Z22">
        <v>2.7</v>
      </c>
      <c r="AA22" t="s">
        <v>1684</v>
      </c>
      <c r="AB22">
        <v>0</v>
      </c>
      <c r="AC22">
        <v>5.64</v>
      </c>
      <c r="AD22">
        <v>0.18</v>
      </c>
      <c r="AE22">
        <v>9.14</v>
      </c>
      <c r="AF22">
        <v>0.28999999999999998</v>
      </c>
      <c r="AG22">
        <v>3.51</v>
      </c>
      <c r="AH22">
        <v>27.13</v>
      </c>
      <c r="AI22">
        <v>0.86</v>
      </c>
      <c r="AJ22">
        <v>0.11</v>
      </c>
      <c r="AK22" s="12" t="s">
        <v>526</v>
      </c>
      <c r="AL22">
        <v>0</v>
      </c>
      <c r="AM22">
        <v>601</v>
      </c>
      <c r="AN22">
        <v>253</v>
      </c>
      <c r="AO22">
        <v>29</v>
      </c>
      <c r="AP22">
        <v>0.92</v>
      </c>
      <c r="AQ22">
        <v>4</v>
      </c>
      <c r="AR22" t="b">
        <v>0</v>
      </c>
      <c r="AS22">
        <v>208.8</v>
      </c>
      <c r="AT22">
        <v>24</v>
      </c>
      <c r="AU22">
        <v>19</v>
      </c>
      <c r="AV22">
        <v>21</v>
      </c>
      <c r="AW22" t="b">
        <v>0</v>
      </c>
      <c r="AX22">
        <v>733</v>
      </c>
      <c r="AY22">
        <v>44</v>
      </c>
      <c r="AZ22">
        <v>12</v>
      </c>
      <c r="BA22">
        <v>2823</v>
      </c>
      <c r="BC22" t="s">
        <v>1684</v>
      </c>
      <c r="BD22" s="12">
        <v>65</v>
      </c>
      <c r="BE22">
        <v>51</v>
      </c>
      <c r="BF22">
        <v>36</v>
      </c>
      <c r="BG22" t="s">
        <v>1728</v>
      </c>
      <c r="BH22">
        <v>0</v>
      </c>
      <c r="BI22">
        <v>0</v>
      </c>
      <c r="BJ22" t="s">
        <v>1684</v>
      </c>
      <c r="BK22">
        <v>0</v>
      </c>
      <c r="BM22" t="s">
        <v>1729</v>
      </c>
      <c r="BN22">
        <v>3.6</v>
      </c>
      <c r="BO22">
        <v>79</v>
      </c>
      <c r="BP22">
        <v>39</v>
      </c>
      <c r="BQ22">
        <v>1</v>
      </c>
      <c r="BR22">
        <v>241</v>
      </c>
      <c r="BS22" t="b">
        <v>0</v>
      </c>
      <c r="BT22">
        <v>0</v>
      </c>
      <c r="BU22">
        <v>0</v>
      </c>
      <c r="BV22" s="12" t="s">
        <v>527</v>
      </c>
      <c r="BW22">
        <v>7.4</v>
      </c>
      <c r="BX22">
        <v>57</v>
      </c>
      <c r="BY22">
        <v>17</v>
      </c>
      <c r="BZ22" t="b">
        <v>0</v>
      </c>
      <c r="CA22" t="s">
        <v>1684</v>
      </c>
      <c r="CB22">
        <v>33</v>
      </c>
      <c r="CC22">
        <v>1.05</v>
      </c>
      <c r="CD22" t="s">
        <v>1687</v>
      </c>
      <c r="CE22" s="12">
        <v>1</v>
      </c>
      <c r="CF22" s="12">
        <v>3</v>
      </c>
      <c r="CG22" s="4">
        <v>45122</v>
      </c>
      <c r="CH22">
        <v>399</v>
      </c>
      <c r="CI22">
        <v>80</v>
      </c>
      <c r="CJ22">
        <v>56</v>
      </c>
      <c r="CK22">
        <v>127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19.5</v>
      </c>
      <c r="CR22" t="s">
        <v>527</v>
      </c>
      <c r="CS22">
        <v>5</v>
      </c>
      <c r="CT22" t="str">
        <f t="shared" si="0"/>
        <v>Declan Rice</v>
      </c>
      <c r="CU22" t="str">
        <f>IFERROR(VLOOKUP(CT22,'Player Names Cleaned'!$A$1:$B$997,2,0),CT22)</f>
        <v>Declan Rice</v>
      </c>
    </row>
    <row r="23" spans="1:99" x14ac:dyDescent="0.25">
      <c r="A23">
        <v>2</v>
      </c>
      <c r="B23" s="4">
        <v>35238</v>
      </c>
      <c r="C23">
        <v>8</v>
      </c>
      <c r="D23">
        <v>326</v>
      </c>
      <c r="E23" t="b">
        <v>1</v>
      </c>
      <c r="F23" t="b">
        <v>1</v>
      </c>
      <c r="G23" t="s">
        <v>1684</v>
      </c>
      <c r="H23" t="s">
        <v>1684</v>
      </c>
      <c r="I23">
        <v>4</v>
      </c>
      <c r="J23">
        <v>0.23</v>
      </c>
      <c r="K23">
        <v>195384</v>
      </c>
      <c r="L23" t="s">
        <v>1684</v>
      </c>
      <c r="N23">
        <v>0</v>
      </c>
      <c r="O23">
        <v>0</v>
      </c>
      <c r="P23">
        <v>0</v>
      </c>
      <c r="Q23">
        <v>0</v>
      </c>
      <c r="R23">
        <v>265.8</v>
      </c>
      <c r="S23">
        <v>137</v>
      </c>
      <c r="T23">
        <v>96</v>
      </c>
      <c r="U23">
        <v>0</v>
      </c>
      <c r="V23" t="s">
        <v>1684</v>
      </c>
      <c r="X23">
        <v>0</v>
      </c>
      <c r="Y23">
        <v>3</v>
      </c>
      <c r="Z23">
        <v>2.6</v>
      </c>
      <c r="AA23" t="s">
        <v>1684</v>
      </c>
      <c r="AB23">
        <v>0</v>
      </c>
      <c r="AC23">
        <v>1.18</v>
      </c>
      <c r="AD23">
        <v>7.0000000000000007E-2</v>
      </c>
      <c r="AE23">
        <v>6.93</v>
      </c>
      <c r="AF23">
        <v>0.4</v>
      </c>
      <c r="AG23">
        <v>5.75</v>
      </c>
      <c r="AH23">
        <v>15.71</v>
      </c>
      <c r="AI23">
        <v>0.9</v>
      </c>
      <c r="AJ23">
        <v>0.33</v>
      </c>
      <c r="AK23" s="12" t="s">
        <v>528</v>
      </c>
      <c r="AL23">
        <v>0</v>
      </c>
      <c r="AM23">
        <v>569</v>
      </c>
      <c r="AN23">
        <v>233</v>
      </c>
      <c r="AO23">
        <v>17</v>
      </c>
      <c r="AP23">
        <v>0.97</v>
      </c>
      <c r="AQ23">
        <v>7</v>
      </c>
      <c r="AR23" t="b">
        <v>0</v>
      </c>
      <c r="AS23">
        <v>123.3</v>
      </c>
      <c r="AT23">
        <v>99</v>
      </c>
      <c r="AU23">
        <v>65</v>
      </c>
      <c r="AV23">
        <v>22</v>
      </c>
      <c r="AW23" t="b">
        <v>0</v>
      </c>
      <c r="AX23">
        <v>456.8</v>
      </c>
      <c r="AY23">
        <v>136</v>
      </c>
      <c r="AZ23">
        <v>57</v>
      </c>
      <c r="BA23">
        <v>1575</v>
      </c>
      <c r="BC23" t="s">
        <v>1684</v>
      </c>
      <c r="BD23" s="12">
        <v>60</v>
      </c>
      <c r="BE23">
        <v>88</v>
      </c>
      <c r="BF23">
        <v>62</v>
      </c>
      <c r="BG23" t="s">
        <v>1730</v>
      </c>
      <c r="BH23">
        <v>0</v>
      </c>
      <c r="BI23">
        <v>0</v>
      </c>
      <c r="BJ23" t="s">
        <v>1684</v>
      </c>
      <c r="BK23">
        <v>0</v>
      </c>
      <c r="BM23" t="s">
        <v>1731</v>
      </c>
      <c r="BN23">
        <v>3.3</v>
      </c>
      <c r="BO23">
        <v>112</v>
      </c>
      <c r="BP23">
        <v>53</v>
      </c>
      <c r="BQ23">
        <v>1</v>
      </c>
      <c r="BR23">
        <v>200</v>
      </c>
      <c r="BS23" t="b">
        <v>0</v>
      </c>
      <c r="BT23">
        <v>0</v>
      </c>
      <c r="BU23">
        <v>0</v>
      </c>
      <c r="BV23" s="12" t="s">
        <v>529</v>
      </c>
      <c r="BW23">
        <v>1</v>
      </c>
      <c r="BX23">
        <v>194</v>
      </c>
      <c r="BY23">
        <v>68</v>
      </c>
      <c r="BZ23" t="b">
        <v>0</v>
      </c>
      <c r="CA23" t="s">
        <v>1684</v>
      </c>
      <c r="CB23">
        <v>17</v>
      </c>
      <c r="CC23">
        <v>0.97</v>
      </c>
      <c r="CD23" t="s">
        <v>1687</v>
      </c>
      <c r="CE23" s="12">
        <v>1</v>
      </c>
      <c r="CF23" s="12">
        <v>3</v>
      </c>
      <c r="CG23" s="4">
        <v>45531</v>
      </c>
      <c r="CH23">
        <v>511</v>
      </c>
      <c r="CI23">
        <v>58</v>
      </c>
      <c r="CJ23">
        <v>40</v>
      </c>
      <c r="CK23">
        <v>92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15.3</v>
      </c>
      <c r="CR23" t="s">
        <v>1732</v>
      </c>
      <c r="CS23">
        <v>2</v>
      </c>
      <c r="CT23" t="str">
        <f t="shared" si="0"/>
        <v>Mikel Merino ZazÃ³n</v>
      </c>
      <c r="CU23" t="str">
        <f>IFERROR(VLOOKUP(CT23,'Player Names Cleaned'!$A$1:$B$997,2,0),CT23)</f>
        <v>Mikel Merino</v>
      </c>
    </row>
    <row r="24" spans="1:99" x14ac:dyDescent="0.25">
      <c r="A24">
        <v>0</v>
      </c>
      <c r="B24" s="4">
        <v>36676</v>
      </c>
      <c r="C24">
        <v>0</v>
      </c>
      <c r="D24">
        <v>0</v>
      </c>
      <c r="E24" t="b">
        <v>1</v>
      </c>
      <c r="F24" t="b">
        <v>1</v>
      </c>
      <c r="G24" t="s">
        <v>1684</v>
      </c>
      <c r="H24" t="s">
        <v>1684</v>
      </c>
      <c r="I24">
        <v>0</v>
      </c>
      <c r="J24">
        <v>0</v>
      </c>
      <c r="K24">
        <v>438098</v>
      </c>
      <c r="L24" t="s">
        <v>1684</v>
      </c>
      <c r="N24">
        <v>0</v>
      </c>
      <c r="O24">
        <v>0</v>
      </c>
      <c r="P24">
        <v>0</v>
      </c>
      <c r="Q24">
        <v>0</v>
      </c>
      <c r="R24">
        <v>0</v>
      </c>
      <c r="S24">
        <v>648</v>
      </c>
      <c r="T24">
        <v>288</v>
      </c>
      <c r="U24">
        <v>0</v>
      </c>
      <c r="V24" t="s">
        <v>1684</v>
      </c>
      <c r="X24">
        <v>0</v>
      </c>
      <c r="Y24">
        <v>3</v>
      </c>
      <c r="Z24">
        <v>2.5</v>
      </c>
      <c r="AA24" t="s">
        <v>1684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s="12" t="s">
        <v>530</v>
      </c>
      <c r="AL24">
        <v>0</v>
      </c>
      <c r="AM24">
        <v>516</v>
      </c>
      <c r="AN24">
        <v>200</v>
      </c>
      <c r="AO24">
        <v>0</v>
      </c>
      <c r="AP24">
        <v>0</v>
      </c>
      <c r="AQ24">
        <v>0</v>
      </c>
      <c r="AR24" t="b">
        <v>0</v>
      </c>
      <c r="AS24">
        <v>0</v>
      </c>
      <c r="AT24">
        <v>648</v>
      </c>
      <c r="AU24">
        <v>288</v>
      </c>
      <c r="AV24">
        <v>23</v>
      </c>
      <c r="AW24" t="b">
        <v>0</v>
      </c>
      <c r="AX24">
        <v>0</v>
      </c>
      <c r="AY24">
        <v>648</v>
      </c>
      <c r="AZ24">
        <v>288</v>
      </c>
      <c r="BA24">
        <v>0</v>
      </c>
      <c r="BC24" t="s">
        <v>1684</v>
      </c>
      <c r="BD24" s="12">
        <v>55</v>
      </c>
      <c r="BE24">
        <v>166</v>
      </c>
      <c r="BF24">
        <v>108</v>
      </c>
      <c r="BG24" t="s">
        <v>1733</v>
      </c>
      <c r="BH24">
        <v>0</v>
      </c>
      <c r="BI24">
        <v>0</v>
      </c>
      <c r="BJ24" t="s">
        <v>1684</v>
      </c>
      <c r="BK24">
        <v>0</v>
      </c>
      <c r="BM24" t="s">
        <v>1734</v>
      </c>
      <c r="BN24">
        <v>0</v>
      </c>
      <c r="BO24">
        <v>648</v>
      </c>
      <c r="BP24">
        <v>288</v>
      </c>
      <c r="BQ24">
        <v>0</v>
      </c>
      <c r="BR24">
        <v>173</v>
      </c>
      <c r="BS24" t="b">
        <v>0</v>
      </c>
      <c r="BT24">
        <v>0</v>
      </c>
      <c r="BU24">
        <v>0</v>
      </c>
      <c r="BV24" s="12" t="s">
        <v>531</v>
      </c>
      <c r="BW24">
        <v>0.1</v>
      </c>
      <c r="BX24">
        <v>633</v>
      </c>
      <c r="BY24">
        <v>274</v>
      </c>
      <c r="BZ24" t="b">
        <v>0</v>
      </c>
      <c r="CA24" t="s">
        <v>1684</v>
      </c>
      <c r="CB24">
        <v>0</v>
      </c>
      <c r="CC24">
        <v>0</v>
      </c>
      <c r="CD24" t="s">
        <v>1687</v>
      </c>
      <c r="CE24" s="12">
        <v>1</v>
      </c>
      <c r="CF24" s="12">
        <v>3</v>
      </c>
      <c r="CG24" s="4">
        <v>44733</v>
      </c>
      <c r="CH24">
        <v>0</v>
      </c>
      <c r="CI24">
        <v>645</v>
      </c>
      <c r="CJ24">
        <v>285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 t="s">
        <v>1735</v>
      </c>
      <c r="CS24">
        <v>0</v>
      </c>
      <c r="CT24" t="str">
        <f t="shared" si="0"/>
        <v>FÃ¡bio Ferreira Vieira</v>
      </c>
      <c r="CU24" t="str">
        <f>IFERROR(VLOOKUP(CT24,'Player Names Cleaned'!$A$1:$B$997,2,0),CT24)</f>
        <v>Fabio Vieira</v>
      </c>
    </row>
    <row r="25" spans="1:99" x14ac:dyDescent="0.25">
      <c r="A25">
        <v>5</v>
      </c>
      <c r="B25" s="4">
        <v>34403</v>
      </c>
      <c r="C25">
        <v>7</v>
      </c>
      <c r="D25">
        <v>580</v>
      </c>
      <c r="E25" t="b">
        <v>1</v>
      </c>
      <c r="F25" t="b">
        <v>1</v>
      </c>
      <c r="G25" t="s">
        <v>1684</v>
      </c>
      <c r="H25" t="s">
        <v>1684</v>
      </c>
      <c r="I25">
        <v>6</v>
      </c>
      <c r="J25">
        <v>0.19</v>
      </c>
      <c r="K25">
        <v>128295</v>
      </c>
      <c r="L25" t="s">
        <v>1684</v>
      </c>
      <c r="N25">
        <v>0</v>
      </c>
      <c r="O25">
        <v>0</v>
      </c>
      <c r="P25">
        <v>0</v>
      </c>
      <c r="Q25">
        <v>0</v>
      </c>
      <c r="R25">
        <v>333</v>
      </c>
      <c r="S25">
        <v>105</v>
      </c>
      <c r="T25">
        <v>76</v>
      </c>
      <c r="U25">
        <v>0</v>
      </c>
      <c r="V25" t="s">
        <v>1684</v>
      </c>
      <c r="X25">
        <v>0</v>
      </c>
      <c r="Y25">
        <v>3</v>
      </c>
      <c r="Z25">
        <v>2.5</v>
      </c>
      <c r="AA25" t="s">
        <v>1684</v>
      </c>
      <c r="AB25">
        <v>0</v>
      </c>
      <c r="AC25">
        <v>1.38</v>
      </c>
      <c r="AD25">
        <v>0.04</v>
      </c>
      <c r="AE25">
        <v>5.61</v>
      </c>
      <c r="AF25">
        <v>0.18</v>
      </c>
      <c r="AG25">
        <v>4.2300000000000004</v>
      </c>
      <c r="AH25">
        <v>44.54</v>
      </c>
      <c r="AI25">
        <v>1.42</v>
      </c>
      <c r="AJ25">
        <v>0.14000000000000001</v>
      </c>
      <c r="AK25" s="12" t="s">
        <v>532</v>
      </c>
      <c r="AL25">
        <v>0</v>
      </c>
      <c r="AM25">
        <v>473</v>
      </c>
      <c r="AN25">
        <v>172</v>
      </c>
      <c r="AO25">
        <v>45</v>
      </c>
      <c r="AP25">
        <v>1.44</v>
      </c>
      <c r="AQ25">
        <v>5</v>
      </c>
      <c r="AR25" t="b">
        <v>0</v>
      </c>
      <c r="AS25">
        <v>147.9</v>
      </c>
      <c r="AT25">
        <v>74</v>
      </c>
      <c r="AU25">
        <v>52</v>
      </c>
      <c r="AV25">
        <v>24</v>
      </c>
      <c r="AW25" t="b">
        <v>0</v>
      </c>
      <c r="AX25">
        <v>735.4</v>
      </c>
      <c r="AY25">
        <v>42</v>
      </c>
      <c r="AZ25">
        <v>11</v>
      </c>
      <c r="BA25">
        <v>2820</v>
      </c>
      <c r="BC25" t="s">
        <v>1684</v>
      </c>
      <c r="BD25" s="12">
        <v>55</v>
      </c>
      <c r="BE25">
        <v>123</v>
      </c>
      <c r="BF25">
        <v>80</v>
      </c>
      <c r="BG25" t="s">
        <v>1736</v>
      </c>
      <c r="BH25">
        <v>0</v>
      </c>
      <c r="BI25">
        <v>0</v>
      </c>
      <c r="BJ25" t="s">
        <v>1684</v>
      </c>
      <c r="BK25">
        <v>0</v>
      </c>
      <c r="BM25" t="s">
        <v>1737</v>
      </c>
      <c r="BN25">
        <v>3.1</v>
      </c>
      <c r="BO25">
        <v>127</v>
      </c>
      <c r="BP25">
        <v>60</v>
      </c>
      <c r="BQ25">
        <v>1</v>
      </c>
      <c r="BR25">
        <v>58</v>
      </c>
      <c r="BS25" t="b">
        <v>0</v>
      </c>
      <c r="BT25">
        <v>0</v>
      </c>
      <c r="BU25">
        <v>0</v>
      </c>
      <c r="BV25" s="12" t="s">
        <v>533</v>
      </c>
      <c r="BW25">
        <v>0.7</v>
      </c>
      <c r="BX25">
        <v>224</v>
      </c>
      <c r="BY25">
        <v>75</v>
      </c>
      <c r="BZ25" t="b">
        <v>0</v>
      </c>
      <c r="CA25" t="s">
        <v>1684</v>
      </c>
      <c r="CB25">
        <v>34</v>
      </c>
      <c r="CC25">
        <v>1.0900000000000001</v>
      </c>
      <c r="CD25" t="s">
        <v>1687</v>
      </c>
      <c r="CE25" s="12">
        <v>1</v>
      </c>
      <c r="CF25" s="12">
        <v>3</v>
      </c>
      <c r="CG25" s="4">
        <v>45848</v>
      </c>
      <c r="CH25">
        <v>409</v>
      </c>
      <c r="CI25">
        <v>75</v>
      </c>
      <c r="CJ25">
        <v>52</v>
      </c>
      <c r="CK25">
        <v>107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19.5</v>
      </c>
      <c r="CR25" t="s">
        <v>533</v>
      </c>
      <c r="CS25">
        <v>8</v>
      </c>
      <c r="CT25" t="str">
        <f t="shared" si="0"/>
        <v>Christian NÃ¸rgaard</v>
      </c>
      <c r="CU25" t="str">
        <f>IFERROR(VLOOKUP(CT25,'Player Names Cleaned'!$A$1:$B$997,2,0),CT25)</f>
        <v>Christian Norgaard</v>
      </c>
    </row>
    <row r="26" spans="1:99" x14ac:dyDescent="0.25">
      <c r="A26">
        <v>2</v>
      </c>
      <c r="B26" s="4">
        <v>39162</v>
      </c>
      <c r="C26">
        <v>4</v>
      </c>
      <c r="D26">
        <v>251</v>
      </c>
      <c r="E26" t="b">
        <v>1</v>
      </c>
      <c r="F26" t="b">
        <v>1</v>
      </c>
      <c r="G26" t="s">
        <v>1684</v>
      </c>
      <c r="H26" t="s">
        <v>1684</v>
      </c>
      <c r="I26">
        <v>4</v>
      </c>
      <c r="J26">
        <v>0.41</v>
      </c>
      <c r="K26">
        <v>499175</v>
      </c>
      <c r="L26">
        <v>4</v>
      </c>
      <c r="N26">
        <v>0</v>
      </c>
      <c r="O26">
        <v>0</v>
      </c>
      <c r="P26">
        <v>0</v>
      </c>
      <c r="Q26">
        <v>0</v>
      </c>
      <c r="R26">
        <v>282.8</v>
      </c>
      <c r="S26">
        <v>130</v>
      </c>
      <c r="T26">
        <v>91</v>
      </c>
      <c r="U26">
        <v>0</v>
      </c>
      <c r="V26">
        <v>3</v>
      </c>
      <c r="X26">
        <v>0</v>
      </c>
      <c r="Y26">
        <v>3</v>
      </c>
      <c r="Z26">
        <v>2.5</v>
      </c>
      <c r="AA26" t="s">
        <v>1684</v>
      </c>
      <c r="AB26">
        <v>0</v>
      </c>
      <c r="AC26">
        <v>1.78</v>
      </c>
      <c r="AD26">
        <v>0.18</v>
      </c>
      <c r="AE26">
        <v>2.97</v>
      </c>
      <c r="AF26">
        <v>0.3</v>
      </c>
      <c r="AG26">
        <v>1.19</v>
      </c>
      <c r="AH26">
        <v>5.38</v>
      </c>
      <c r="AI26">
        <v>0.55000000000000004</v>
      </c>
      <c r="AJ26">
        <v>0.12</v>
      </c>
      <c r="AK26" s="12" t="s">
        <v>534</v>
      </c>
      <c r="AL26">
        <v>0</v>
      </c>
      <c r="AM26">
        <v>538</v>
      </c>
      <c r="AN26">
        <v>212</v>
      </c>
      <c r="AO26">
        <v>4</v>
      </c>
      <c r="AP26">
        <v>0.41</v>
      </c>
      <c r="AQ26">
        <v>4</v>
      </c>
      <c r="AR26" t="b">
        <v>0</v>
      </c>
      <c r="AS26">
        <v>83</v>
      </c>
      <c r="AT26">
        <v>161</v>
      </c>
      <c r="AU26">
        <v>89</v>
      </c>
      <c r="AV26">
        <v>25</v>
      </c>
      <c r="AW26" t="b">
        <v>0</v>
      </c>
      <c r="AX26">
        <v>293.2</v>
      </c>
      <c r="AY26">
        <v>203</v>
      </c>
      <c r="AZ26">
        <v>96</v>
      </c>
      <c r="BA26">
        <v>882</v>
      </c>
      <c r="BC26" t="s">
        <v>1684</v>
      </c>
      <c r="BD26" s="12">
        <v>55</v>
      </c>
      <c r="BE26">
        <v>188</v>
      </c>
      <c r="BF26">
        <v>120</v>
      </c>
      <c r="BG26" t="s">
        <v>1738</v>
      </c>
      <c r="BH26">
        <v>0</v>
      </c>
      <c r="BI26">
        <v>0</v>
      </c>
      <c r="BJ26" t="s">
        <v>1684</v>
      </c>
      <c r="BK26">
        <v>0</v>
      </c>
      <c r="BM26" t="s">
        <v>1739</v>
      </c>
      <c r="BN26">
        <v>2.5</v>
      </c>
      <c r="BO26">
        <v>189</v>
      </c>
      <c r="BP26">
        <v>81</v>
      </c>
      <c r="BQ26">
        <v>0</v>
      </c>
      <c r="BR26">
        <v>241</v>
      </c>
      <c r="BS26" t="b">
        <v>0</v>
      </c>
      <c r="BT26">
        <v>0</v>
      </c>
      <c r="BU26">
        <v>0</v>
      </c>
      <c r="BV26" s="12" t="s">
        <v>535</v>
      </c>
      <c r="BW26">
        <v>0.5</v>
      </c>
      <c r="BX26">
        <v>264</v>
      </c>
      <c r="BY26">
        <v>87</v>
      </c>
      <c r="BZ26" t="b">
        <v>0</v>
      </c>
      <c r="CA26" t="s">
        <v>1684</v>
      </c>
      <c r="CB26">
        <v>11</v>
      </c>
      <c r="CC26">
        <v>1.1200000000000001</v>
      </c>
      <c r="CD26" t="s">
        <v>1687</v>
      </c>
      <c r="CE26" s="12">
        <v>1</v>
      </c>
      <c r="CF26" s="12">
        <v>3</v>
      </c>
      <c r="CG26" s="4">
        <v>44821</v>
      </c>
      <c r="CH26">
        <v>255</v>
      </c>
      <c r="CI26">
        <v>115</v>
      </c>
      <c r="CJ26">
        <v>79</v>
      </c>
      <c r="CK26">
        <v>66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12</v>
      </c>
      <c r="CR26" t="s">
        <v>535</v>
      </c>
      <c r="CS26">
        <v>1</v>
      </c>
      <c r="CT26" t="str">
        <f t="shared" si="0"/>
        <v>Ethan Nwaneri</v>
      </c>
      <c r="CU26" t="str">
        <f>IFERROR(VLOOKUP(CT26,'Player Names Cleaned'!$A$1:$B$997,2,0),CT26)</f>
        <v>Ethan Nwaneri</v>
      </c>
    </row>
    <row r="27" spans="1:99" x14ac:dyDescent="0.25">
      <c r="A27">
        <v>0</v>
      </c>
      <c r="B27" s="4">
        <v>36193</v>
      </c>
      <c r="C27">
        <v>0</v>
      </c>
      <c r="D27">
        <v>0</v>
      </c>
      <c r="E27" t="b">
        <v>1</v>
      </c>
      <c r="F27" t="b">
        <v>1</v>
      </c>
      <c r="G27" t="s">
        <v>1684</v>
      </c>
      <c r="H27" t="s">
        <v>1684</v>
      </c>
      <c r="I27">
        <v>0</v>
      </c>
      <c r="J27">
        <v>0</v>
      </c>
      <c r="K27">
        <v>481655</v>
      </c>
      <c r="L27" t="s">
        <v>1684</v>
      </c>
      <c r="N27">
        <v>0</v>
      </c>
      <c r="O27">
        <v>0</v>
      </c>
      <c r="P27">
        <v>0</v>
      </c>
      <c r="Q27">
        <v>0</v>
      </c>
      <c r="R27">
        <v>0</v>
      </c>
      <c r="S27">
        <v>651</v>
      </c>
      <c r="T27">
        <v>291</v>
      </c>
      <c r="U27">
        <v>0</v>
      </c>
      <c r="V27" t="s">
        <v>1684</v>
      </c>
      <c r="X27">
        <v>0</v>
      </c>
      <c r="Y27">
        <v>3</v>
      </c>
      <c r="Z27">
        <v>2.5</v>
      </c>
      <c r="AA27" t="s">
        <v>1684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 s="12" t="s">
        <v>536</v>
      </c>
      <c r="AL27">
        <v>0</v>
      </c>
      <c r="AM27">
        <v>531</v>
      </c>
      <c r="AN27">
        <v>209</v>
      </c>
      <c r="AO27">
        <v>0</v>
      </c>
      <c r="AP27">
        <v>0</v>
      </c>
      <c r="AQ27">
        <v>0</v>
      </c>
      <c r="AR27" t="b">
        <v>0</v>
      </c>
      <c r="AS27">
        <v>0</v>
      </c>
      <c r="AT27">
        <v>651</v>
      </c>
      <c r="AU27">
        <v>291</v>
      </c>
      <c r="AV27">
        <v>26</v>
      </c>
      <c r="AW27" t="b">
        <v>0</v>
      </c>
      <c r="AX27">
        <v>0</v>
      </c>
      <c r="AY27">
        <v>651</v>
      </c>
      <c r="AZ27">
        <v>291</v>
      </c>
      <c r="BA27">
        <v>0</v>
      </c>
      <c r="BC27" t="s">
        <v>1684</v>
      </c>
      <c r="BD27" s="12">
        <v>55</v>
      </c>
      <c r="BE27">
        <v>181</v>
      </c>
      <c r="BF27">
        <v>117</v>
      </c>
      <c r="BG27" t="s">
        <v>1740</v>
      </c>
      <c r="BH27">
        <v>0</v>
      </c>
      <c r="BI27">
        <v>0</v>
      </c>
      <c r="BJ27" t="s">
        <v>1684</v>
      </c>
      <c r="BK27">
        <v>0</v>
      </c>
      <c r="BM27" t="s">
        <v>1741</v>
      </c>
      <c r="BN27">
        <v>0</v>
      </c>
      <c r="BO27">
        <v>651</v>
      </c>
      <c r="BP27">
        <v>291</v>
      </c>
      <c r="BQ27">
        <v>0</v>
      </c>
      <c r="BR27">
        <v>200</v>
      </c>
      <c r="BS27" t="b">
        <v>0</v>
      </c>
      <c r="BT27">
        <v>0</v>
      </c>
      <c r="BU27">
        <v>0</v>
      </c>
      <c r="BV27" s="12" t="s">
        <v>537</v>
      </c>
      <c r="BW27">
        <v>1.8</v>
      </c>
      <c r="BX27">
        <v>137</v>
      </c>
      <c r="BY27">
        <v>44</v>
      </c>
      <c r="BZ27" t="b">
        <v>0</v>
      </c>
      <c r="CA27" t="s">
        <v>1684</v>
      </c>
      <c r="CB27">
        <v>0</v>
      </c>
      <c r="CC27">
        <v>0</v>
      </c>
      <c r="CD27" t="s">
        <v>1687</v>
      </c>
      <c r="CE27" s="12">
        <v>1</v>
      </c>
      <c r="CF27" s="12">
        <v>3</v>
      </c>
      <c r="CG27" s="4">
        <v>45844</v>
      </c>
      <c r="CH27">
        <v>0</v>
      </c>
      <c r="CI27">
        <v>649</v>
      </c>
      <c r="CJ27">
        <v>289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 t="s">
        <v>1742</v>
      </c>
      <c r="CS27">
        <v>0</v>
      </c>
      <c r="CT27" t="str">
        <f t="shared" si="0"/>
        <v>MartÃ­n Zubimendi IbÃ¡Ã±ez</v>
      </c>
      <c r="CU27" t="str">
        <f>IFERROR(VLOOKUP(CT27,'Player Names Cleaned'!$A$1:$B$997,2,0),CT27)</f>
        <v>Martin Zubimendi</v>
      </c>
    </row>
    <row r="28" spans="1:99" x14ac:dyDescent="0.25">
      <c r="A28">
        <v>1</v>
      </c>
      <c r="B28" s="4">
        <v>36504</v>
      </c>
      <c r="C28">
        <v>2</v>
      </c>
      <c r="D28">
        <v>143</v>
      </c>
      <c r="E28" t="b">
        <v>1</v>
      </c>
      <c r="F28" t="b">
        <v>1</v>
      </c>
      <c r="G28" t="s">
        <v>1684</v>
      </c>
      <c r="H28" t="s">
        <v>1684</v>
      </c>
      <c r="I28">
        <v>1</v>
      </c>
      <c r="J28">
        <v>0.19</v>
      </c>
      <c r="K28">
        <v>200641</v>
      </c>
      <c r="L28" t="s">
        <v>1684</v>
      </c>
      <c r="N28">
        <v>0</v>
      </c>
      <c r="O28">
        <v>0</v>
      </c>
      <c r="P28">
        <v>0</v>
      </c>
      <c r="Q28">
        <v>0</v>
      </c>
      <c r="R28">
        <v>223.9</v>
      </c>
      <c r="S28">
        <v>158</v>
      </c>
      <c r="T28">
        <v>110</v>
      </c>
      <c r="U28">
        <v>0</v>
      </c>
      <c r="V28" t="s">
        <v>1684</v>
      </c>
      <c r="X28">
        <v>0</v>
      </c>
      <c r="Y28">
        <v>3</v>
      </c>
      <c r="Z28">
        <v>2</v>
      </c>
      <c r="AA28" t="s">
        <v>1684</v>
      </c>
      <c r="AB28">
        <v>0</v>
      </c>
      <c r="AC28">
        <v>0.96</v>
      </c>
      <c r="AD28">
        <v>0.18</v>
      </c>
      <c r="AE28">
        <v>2.0299999999999998</v>
      </c>
      <c r="AF28">
        <v>0.38</v>
      </c>
      <c r="AG28">
        <v>1.07</v>
      </c>
      <c r="AH28">
        <v>6.13</v>
      </c>
      <c r="AI28">
        <v>1.1399999999999999</v>
      </c>
      <c r="AJ28">
        <v>0.2</v>
      </c>
      <c r="AK28" s="12" t="s">
        <v>538</v>
      </c>
      <c r="AL28">
        <v>0</v>
      </c>
      <c r="AM28">
        <v>360</v>
      </c>
      <c r="AN28">
        <v>100</v>
      </c>
      <c r="AO28">
        <v>9</v>
      </c>
      <c r="AP28">
        <v>1.68</v>
      </c>
      <c r="AQ28">
        <v>1</v>
      </c>
      <c r="AR28" t="b">
        <v>0</v>
      </c>
      <c r="AS28">
        <v>55.1</v>
      </c>
      <c r="AT28">
        <v>226</v>
      </c>
      <c r="AU28">
        <v>120</v>
      </c>
      <c r="AV28">
        <v>27</v>
      </c>
      <c r="AW28" t="b">
        <v>0</v>
      </c>
      <c r="AX28">
        <v>131.6</v>
      </c>
      <c r="AY28">
        <v>287</v>
      </c>
      <c r="AZ28">
        <v>136</v>
      </c>
      <c r="BA28">
        <v>483</v>
      </c>
      <c r="BC28" t="s">
        <v>1684</v>
      </c>
      <c r="BD28" s="12">
        <v>50</v>
      </c>
      <c r="BE28">
        <v>245</v>
      </c>
      <c r="BF28">
        <v>155</v>
      </c>
      <c r="BG28" t="s">
        <v>1743</v>
      </c>
      <c r="BH28">
        <v>0</v>
      </c>
      <c r="BI28">
        <v>0</v>
      </c>
      <c r="BJ28" t="s">
        <v>1684</v>
      </c>
      <c r="BK28">
        <v>0</v>
      </c>
      <c r="BM28" t="s">
        <v>1744</v>
      </c>
      <c r="BN28">
        <v>2.2000000000000002</v>
      </c>
      <c r="BO28">
        <v>220</v>
      </c>
      <c r="BP28">
        <v>96</v>
      </c>
      <c r="BQ28">
        <v>0</v>
      </c>
      <c r="BR28">
        <v>241</v>
      </c>
      <c r="BS28" t="b">
        <v>0</v>
      </c>
      <c r="BT28">
        <v>0</v>
      </c>
      <c r="BU28">
        <v>0</v>
      </c>
      <c r="BV28" s="12" t="s">
        <v>539</v>
      </c>
      <c r="BW28">
        <v>0.2</v>
      </c>
      <c r="BX28">
        <v>437</v>
      </c>
      <c r="BY28">
        <v>142</v>
      </c>
      <c r="BZ28" t="b">
        <v>0</v>
      </c>
      <c r="CA28" t="s">
        <v>1684</v>
      </c>
      <c r="CB28">
        <v>5</v>
      </c>
      <c r="CC28">
        <v>0.93</v>
      </c>
      <c r="CD28" t="s">
        <v>1687</v>
      </c>
      <c r="CE28" s="12">
        <v>1</v>
      </c>
      <c r="CF28" s="12">
        <v>3</v>
      </c>
      <c r="CG28" s="4">
        <v>42928</v>
      </c>
      <c r="CH28">
        <v>195</v>
      </c>
      <c r="CI28">
        <v>156</v>
      </c>
      <c r="CJ28">
        <v>102</v>
      </c>
      <c r="CK28">
        <v>27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5.4</v>
      </c>
      <c r="CR28" t="s">
        <v>539</v>
      </c>
      <c r="CS28">
        <v>1</v>
      </c>
      <c r="CT28" t="str">
        <f t="shared" si="0"/>
        <v>Reiss Nelson</v>
      </c>
      <c r="CU28" t="str">
        <f>IFERROR(VLOOKUP(CT28,'Player Names Cleaned'!$A$1:$B$997,2,0),CT28)</f>
        <v>Reiss Nelson</v>
      </c>
    </row>
    <row r="29" spans="1:99" x14ac:dyDescent="0.25">
      <c r="A29">
        <v>0</v>
      </c>
      <c r="B29" s="4">
        <v>38696</v>
      </c>
      <c r="C29">
        <v>0</v>
      </c>
      <c r="D29">
        <v>0</v>
      </c>
      <c r="E29" t="b">
        <v>1</v>
      </c>
      <c r="F29" t="b">
        <v>1</v>
      </c>
      <c r="G29" t="s">
        <v>1684</v>
      </c>
      <c r="H29" t="s">
        <v>1684</v>
      </c>
      <c r="I29">
        <v>0</v>
      </c>
      <c r="J29">
        <v>0</v>
      </c>
      <c r="K29">
        <v>588796</v>
      </c>
      <c r="L29" t="s">
        <v>1684</v>
      </c>
      <c r="N29">
        <v>0</v>
      </c>
      <c r="O29">
        <v>0</v>
      </c>
      <c r="P29">
        <v>0</v>
      </c>
      <c r="Q29">
        <v>0</v>
      </c>
      <c r="R29">
        <v>0</v>
      </c>
      <c r="S29">
        <v>575</v>
      </c>
      <c r="T29">
        <v>238</v>
      </c>
      <c r="U29">
        <v>0</v>
      </c>
      <c r="V29" t="s">
        <v>1684</v>
      </c>
      <c r="X29">
        <v>0</v>
      </c>
      <c r="Y29">
        <v>3</v>
      </c>
      <c r="Z29">
        <v>1.5</v>
      </c>
      <c r="AA29" t="s">
        <v>1684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s="12" t="s">
        <v>540</v>
      </c>
      <c r="AL29">
        <v>0</v>
      </c>
      <c r="AM29">
        <v>302</v>
      </c>
      <c r="AN29">
        <v>67</v>
      </c>
      <c r="AO29">
        <v>0</v>
      </c>
      <c r="AP29">
        <v>0</v>
      </c>
      <c r="AQ29">
        <v>0</v>
      </c>
      <c r="AR29" t="b">
        <v>0</v>
      </c>
      <c r="AS29">
        <v>0</v>
      </c>
      <c r="AT29">
        <v>579</v>
      </c>
      <c r="AU29">
        <v>238</v>
      </c>
      <c r="AV29">
        <v>28</v>
      </c>
      <c r="AW29" t="b">
        <v>0</v>
      </c>
      <c r="AX29">
        <v>0</v>
      </c>
      <c r="AY29">
        <v>579</v>
      </c>
      <c r="AZ29">
        <v>238</v>
      </c>
      <c r="BA29">
        <v>0</v>
      </c>
      <c r="BC29" t="s">
        <v>1684</v>
      </c>
      <c r="BD29" s="12">
        <v>45</v>
      </c>
      <c r="BE29">
        <v>524</v>
      </c>
      <c r="BF29">
        <v>289</v>
      </c>
      <c r="BG29" t="s">
        <v>1745</v>
      </c>
      <c r="BH29">
        <v>0</v>
      </c>
      <c r="BI29">
        <v>0</v>
      </c>
      <c r="BJ29" t="s">
        <v>1684</v>
      </c>
      <c r="BK29">
        <v>0</v>
      </c>
      <c r="BM29" t="s">
        <v>1746</v>
      </c>
      <c r="BN29">
        <v>0</v>
      </c>
      <c r="BO29">
        <v>580</v>
      </c>
      <c r="BP29">
        <v>239</v>
      </c>
      <c r="BQ29">
        <v>0</v>
      </c>
      <c r="BR29">
        <v>152</v>
      </c>
      <c r="BS29" t="b">
        <v>0</v>
      </c>
      <c r="BT29">
        <v>0</v>
      </c>
      <c r="BU29">
        <v>0</v>
      </c>
      <c r="BV29" s="12" t="s">
        <v>541</v>
      </c>
      <c r="BW29">
        <v>0.3</v>
      </c>
      <c r="BX29">
        <v>336</v>
      </c>
      <c r="BY29">
        <v>111</v>
      </c>
      <c r="BZ29" t="b">
        <v>0</v>
      </c>
      <c r="CA29" t="s">
        <v>1684</v>
      </c>
      <c r="CB29">
        <v>0</v>
      </c>
      <c r="CC29">
        <v>0</v>
      </c>
      <c r="CD29" t="s">
        <v>1687</v>
      </c>
      <c r="CE29" s="12">
        <v>1</v>
      </c>
      <c r="CF29" s="12">
        <v>3</v>
      </c>
      <c r="CG29" s="4">
        <v>45549</v>
      </c>
      <c r="CH29">
        <v>0</v>
      </c>
      <c r="CI29">
        <v>559</v>
      </c>
      <c r="CJ29">
        <v>232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 t="s">
        <v>541</v>
      </c>
      <c r="CS29">
        <v>0</v>
      </c>
      <c r="CT29" t="str">
        <f t="shared" si="0"/>
        <v>Ismeal Kabia</v>
      </c>
      <c r="CU29" t="str">
        <f>IFERROR(VLOOKUP(CT29,'Player Names Cleaned'!$A$1:$B$997,2,0),CT29)</f>
        <v>Ismeal Kabia</v>
      </c>
    </row>
    <row r="30" spans="1:99" x14ac:dyDescent="0.25">
      <c r="A30">
        <v>0</v>
      </c>
      <c r="B30" s="4">
        <v>36455</v>
      </c>
      <c r="C30">
        <v>0</v>
      </c>
      <c r="D30">
        <v>0</v>
      </c>
      <c r="E30" t="b">
        <v>1</v>
      </c>
      <c r="F30" t="b">
        <v>1</v>
      </c>
      <c r="G30" t="s">
        <v>1684</v>
      </c>
      <c r="H30" t="s">
        <v>1684</v>
      </c>
      <c r="I30">
        <v>0</v>
      </c>
      <c r="J30">
        <v>0</v>
      </c>
      <c r="K30">
        <v>437742</v>
      </c>
      <c r="L30" t="s">
        <v>1684</v>
      </c>
      <c r="N30">
        <v>0</v>
      </c>
      <c r="O30">
        <v>0</v>
      </c>
      <c r="P30">
        <v>0</v>
      </c>
      <c r="Q30">
        <v>0</v>
      </c>
      <c r="R30">
        <v>0</v>
      </c>
      <c r="S30">
        <v>503</v>
      </c>
      <c r="T30">
        <v>190</v>
      </c>
      <c r="U30">
        <v>0</v>
      </c>
      <c r="V30" t="s">
        <v>1684</v>
      </c>
      <c r="X30">
        <v>0</v>
      </c>
      <c r="Y30">
        <v>3</v>
      </c>
      <c r="Z30">
        <v>1.5</v>
      </c>
      <c r="AA30" t="s">
        <v>1684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s="12" t="s">
        <v>542</v>
      </c>
      <c r="AL30">
        <v>0</v>
      </c>
      <c r="AM30">
        <v>201</v>
      </c>
      <c r="AN30">
        <v>9</v>
      </c>
      <c r="AO30">
        <v>0</v>
      </c>
      <c r="AP30">
        <v>0</v>
      </c>
      <c r="AQ30">
        <v>0</v>
      </c>
      <c r="AR30" t="b">
        <v>0</v>
      </c>
      <c r="AS30">
        <v>0</v>
      </c>
      <c r="AT30">
        <v>507</v>
      </c>
      <c r="AU30">
        <v>190</v>
      </c>
      <c r="AV30">
        <v>29</v>
      </c>
      <c r="AW30" t="b">
        <v>0</v>
      </c>
      <c r="AX30">
        <v>0</v>
      </c>
      <c r="AY30">
        <v>507</v>
      </c>
      <c r="AZ30">
        <v>190</v>
      </c>
      <c r="BA30">
        <v>0</v>
      </c>
      <c r="BC30" t="s">
        <v>1684</v>
      </c>
      <c r="BD30" s="12">
        <v>45</v>
      </c>
      <c r="BE30">
        <v>423</v>
      </c>
      <c r="BF30">
        <v>231</v>
      </c>
      <c r="BG30" t="s">
        <v>1747</v>
      </c>
      <c r="BH30">
        <v>0</v>
      </c>
      <c r="BI30">
        <v>0</v>
      </c>
      <c r="BJ30" t="s">
        <v>1684</v>
      </c>
      <c r="BK30">
        <v>0</v>
      </c>
      <c r="BM30" t="s">
        <v>1748</v>
      </c>
      <c r="BN30">
        <v>0</v>
      </c>
      <c r="BO30">
        <v>510</v>
      </c>
      <c r="BP30">
        <v>191</v>
      </c>
      <c r="BQ30">
        <v>0</v>
      </c>
      <c r="BR30">
        <v>21</v>
      </c>
      <c r="BS30" t="b">
        <v>0</v>
      </c>
      <c r="BT30">
        <v>0</v>
      </c>
      <c r="BU30">
        <v>0</v>
      </c>
      <c r="BV30" s="12" t="s">
        <v>543</v>
      </c>
      <c r="BW30">
        <v>0.2</v>
      </c>
      <c r="BX30">
        <v>463</v>
      </c>
      <c r="BY30">
        <v>153</v>
      </c>
      <c r="BZ30" t="b">
        <v>0</v>
      </c>
      <c r="CA30" t="s">
        <v>1684</v>
      </c>
      <c r="CB30">
        <v>0</v>
      </c>
      <c r="CC30">
        <v>0</v>
      </c>
      <c r="CD30" t="s">
        <v>1687</v>
      </c>
      <c r="CE30" s="12">
        <v>1</v>
      </c>
      <c r="CF30" s="12">
        <v>3</v>
      </c>
      <c r="CG30" s="4">
        <v>44396</v>
      </c>
      <c r="CH30">
        <v>0</v>
      </c>
      <c r="CI30">
        <v>483</v>
      </c>
      <c r="CJ30">
        <v>182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 t="s">
        <v>1749</v>
      </c>
      <c r="CS30">
        <v>0</v>
      </c>
      <c r="CT30" t="str">
        <f t="shared" si="0"/>
        <v>Albert Sambi Lokonga</v>
      </c>
      <c r="CU30" t="str">
        <f>IFERROR(VLOOKUP(CT30,'Player Names Cleaned'!$A$1:$B$997,2,0),CT30)</f>
        <v>Albert Sambi Lokonga</v>
      </c>
    </row>
    <row r="31" spans="1:99" x14ac:dyDescent="0.25">
      <c r="A31">
        <v>3</v>
      </c>
      <c r="B31" s="4">
        <v>36322</v>
      </c>
      <c r="C31">
        <v>14</v>
      </c>
      <c r="D31">
        <v>343</v>
      </c>
      <c r="E31" t="b">
        <v>1</v>
      </c>
      <c r="F31" t="b">
        <v>1</v>
      </c>
      <c r="G31" t="s">
        <v>1684</v>
      </c>
      <c r="H31" t="s">
        <v>1684</v>
      </c>
      <c r="I31">
        <v>7</v>
      </c>
      <c r="J31">
        <v>0.34</v>
      </c>
      <c r="K31">
        <v>219847</v>
      </c>
      <c r="L31" t="s">
        <v>1684</v>
      </c>
      <c r="N31">
        <v>0</v>
      </c>
      <c r="O31">
        <v>0</v>
      </c>
      <c r="P31">
        <v>0</v>
      </c>
      <c r="Q31">
        <v>0</v>
      </c>
      <c r="R31">
        <v>269</v>
      </c>
      <c r="S31">
        <v>134</v>
      </c>
      <c r="T31">
        <v>15</v>
      </c>
      <c r="U31">
        <v>0</v>
      </c>
      <c r="V31" t="s">
        <v>1684</v>
      </c>
      <c r="X31">
        <v>0</v>
      </c>
      <c r="Y31">
        <v>4</v>
      </c>
      <c r="Z31">
        <v>2.9</v>
      </c>
      <c r="AA31" t="s">
        <v>1684</v>
      </c>
      <c r="AB31">
        <v>0</v>
      </c>
      <c r="AC31">
        <v>1.65</v>
      </c>
      <c r="AD31">
        <v>0.08</v>
      </c>
      <c r="AE31">
        <v>11.18</v>
      </c>
      <c r="AF31">
        <v>0.54</v>
      </c>
      <c r="AG31">
        <v>9.5299999999999994</v>
      </c>
      <c r="AH31">
        <v>19.32</v>
      </c>
      <c r="AI31">
        <v>0.93</v>
      </c>
      <c r="AJ31">
        <v>0.46</v>
      </c>
      <c r="AK31" s="12" t="s">
        <v>544</v>
      </c>
      <c r="AL31">
        <v>0</v>
      </c>
      <c r="AM31">
        <v>644</v>
      </c>
      <c r="AN31">
        <v>62</v>
      </c>
      <c r="AO31">
        <v>20</v>
      </c>
      <c r="AP31">
        <v>0.96</v>
      </c>
      <c r="AQ31">
        <v>9</v>
      </c>
      <c r="AR31" t="b">
        <v>0</v>
      </c>
      <c r="AS31">
        <v>144.80000000000001</v>
      </c>
      <c r="AT31">
        <v>76</v>
      </c>
      <c r="AU31">
        <v>15</v>
      </c>
      <c r="AV31">
        <v>30</v>
      </c>
      <c r="AW31" t="b">
        <v>0</v>
      </c>
      <c r="AX31">
        <v>467.6</v>
      </c>
      <c r="AY31">
        <v>135</v>
      </c>
      <c r="AZ31">
        <v>15</v>
      </c>
      <c r="BA31">
        <v>1872</v>
      </c>
      <c r="BC31" t="s">
        <v>1684</v>
      </c>
      <c r="BD31" s="12">
        <v>75</v>
      </c>
      <c r="BE31">
        <v>22</v>
      </c>
      <c r="BF31">
        <v>10</v>
      </c>
      <c r="BG31" t="s">
        <v>1750</v>
      </c>
      <c r="BH31">
        <v>0</v>
      </c>
      <c r="BI31">
        <v>0</v>
      </c>
      <c r="BJ31" t="s">
        <v>1684</v>
      </c>
      <c r="BK31">
        <v>0</v>
      </c>
      <c r="BM31" t="s">
        <v>1751</v>
      </c>
      <c r="BN31">
        <v>4.2</v>
      </c>
      <c r="BO31">
        <v>35</v>
      </c>
      <c r="BP31">
        <v>9</v>
      </c>
      <c r="BQ31">
        <v>0</v>
      </c>
      <c r="BR31">
        <v>80</v>
      </c>
      <c r="BS31" t="b">
        <v>0</v>
      </c>
      <c r="BT31">
        <v>0</v>
      </c>
      <c r="BU31">
        <v>0</v>
      </c>
      <c r="BV31" s="12" t="s">
        <v>545</v>
      </c>
      <c r="BW31">
        <v>1.5</v>
      </c>
      <c r="BX31">
        <v>153</v>
      </c>
      <c r="BY31">
        <v>28</v>
      </c>
      <c r="BZ31" t="b">
        <v>0</v>
      </c>
      <c r="CA31" t="s">
        <v>1684</v>
      </c>
      <c r="CB31">
        <v>21</v>
      </c>
      <c r="CC31">
        <v>1.01</v>
      </c>
      <c r="CD31" t="s">
        <v>1687</v>
      </c>
      <c r="CE31" s="12">
        <v>1</v>
      </c>
      <c r="CF31" s="12">
        <v>3</v>
      </c>
      <c r="CG31" s="4">
        <v>45105</v>
      </c>
      <c r="CH31">
        <v>711</v>
      </c>
      <c r="CI31">
        <v>33</v>
      </c>
      <c r="CJ31">
        <v>14</v>
      </c>
      <c r="CK31">
        <v>97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12.9</v>
      </c>
      <c r="CR31" t="s">
        <v>545</v>
      </c>
      <c r="CS31">
        <v>5</v>
      </c>
      <c r="CT31" t="str">
        <f t="shared" si="0"/>
        <v>Kai Havertz</v>
      </c>
      <c r="CU31" t="str">
        <f>IFERROR(VLOOKUP(CT31,'Player Names Cleaned'!$A$1:$B$997,2,0),CT31)</f>
        <v>Kai Havertz</v>
      </c>
    </row>
    <row r="32" spans="1:99" x14ac:dyDescent="0.25">
      <c r="A32">
        <v>2</v>
      </c>
      <c r="B32" s="4">
        <v>35523</v>
      </c>
      <c r="C32">
        <v>6</v>
      </c>
      <c r="D32">
        <v>152</v>
      </c>
      <c r="E32" t="b">
        <v>1</v>
      </c>
      <c r="F32" t="b">
        <v>1</v>
      </c>
      <c r="G32">
        <v>0</v>
      </c>
      <c r="H32" t="s">
        <v>1684</v>
      </c>
      <c r="I32">
        <v>2</v>
      </c>
      <c r="J32">
        <v>0.3</v>
      </c>
      <c r="K32">
        <v>205651</v>
      </c>
      <c r="L32" t="s">
        <v>1684</v>
      </c>
      <c r="N32">
        <v>0</v>
      </c>
      <c r="O32">
        <v>0</v>
      </c>
      <c r="P32">
        <v>0</v>
      </c>
      <c r="Q32">
        <v>0</v>
      </c>
      <c r="R32">
        <v>119.5</v>
      </c>
      <c r="S32">
        <v>220</v>
      </c>
      <c r="T32">
        <v>23</v>
      </c>
      <c r="U32">
        <v>0</v>
      </c>
      <c r="V32" t="s">
        <v>1684</v>
      </c>
      <c r="X32">
        <v>0</v>
      </c>
      <c r="Y32">
        <v>4</v>
      </c>
      <c r="Z32">
        <v>0</v>
      </c>
      <c r="AA32" t="s">
        <v>1684</v>
      </c>
      <c r="AB32">
        <v>0</v>
      </c>
      <c r="AC32">
        <v>0.52</v>
      </c>
      <c r="AD32">
        <v>0.08</v>
      </c>
      <c r="AE32">
        <v>3.57</v>
      </c>
      <c r="AF32">
        <v>0.54</v>
      </c>
      <c r="AG32">
        <v>3.05</v>
      </c>
      <c r="AH32">
        <v>5.82</v>
      </c>
      <c r="AI32">
        <v>0.87</v>
      </c>
      <c r="AJ32">
        <v>0.46</v>
      </c>
      <c r="AK32" s="12" t="s">
        <v>493</v>
      </c>
      <c r="AL32">
        <v>0</v>
      </c>
      <c r="AM32">
        <v>602</v>
      </c>
      <c r="AN32">
        <v>51</v>
      </c>
      <c r="AO32">
        <v>5</v>
      </c>
      <c r="AP32">
        <v>0.75</v>
      </c>
      <c r="AQ32">
        <v>3</v>
      </c>
      <c r="AR32" t="b">
        <v>0</v>
      </c>
      <c r="AS32">
        <v>52.6</v>
      </c>
      <c r="AT32">
        <v>233</v>
      </c>
      <c r="AU32">
        <v>24</v>
      </c>
      <c r="AV32">
        <v>31</v>
      </c>
      <c r="AW32" t="b">
        <v>0</v>
      </c>
      <c r="AX32">
        <v>154.4</v>
      </c>
      <c r="AY32">
        <v>278</v>
      </c>
      <c r="AZ32">
        <v>25</v>
      </c>
      <c r="BA32">
        <v>600</v>
      </c>
      <c r="BB32" t="s">
        <v>1752</v>
      </c>
      <c r="BC32" t="s">
        <v>1753</v>
      </c>
      <c r="BD32" s="12">
        <v>65</v>
      </c>
      <c r="BE32">
        <v>52</v>
      </c>
      <c r="BF32">
        <v>16</v>
      </c>
      <c r="BG32" t="s">
        <v>1754</v>
      </c>
      <c r="BH32">
        <v>0</v>
      </c>
      <c r="BI32">
        <v>0</v>
      </c>
      <c r="BJ32" t="s">
        <v>1684</v>
      </c>
      <c r="BK32">
        <v>0</v>
      </c>
      <c r="BM32" t="s">
        <v>1755</v>
      </c>
      <c r="BN32">
        <v>2.5</v>
      </c>
      <c r="BO32">
        <v>190</v>
      </c>
      <c r="BP32">
        <v>19</v>
      </c>
      <c r="BQ32">
        <v>0</v>
      </c>
      <c r="BR32">
        <v>30</v>
      </c>
      <c r="BS32" t="b">
        <v>0</v>
      </c>
      <c r="BT32">
        <v>0</v>
      </c>
      <c r="BU32">
        <v>0</v>
      </c>
      <c r="BV32" s="12" t="s">
        <v>547</v>
      </c>
      <c r="BW32">
        <v>0</v>
      </c>
      <c r="BX32">
        <v>646</v>
      </c>
      <c r="BY32">
        <v>69</v>
      </c>
      <c r="BZ32" t="b">
        <v>0</v>
      </c>
      <c r="CA32" t="s">
        <v>1684</v>
      </c>
      <c r="CB32">
        <v>6</v>
      </c>
      <c r="CC32">
        <v>0.9</v>
      </c>
      <c r="CD32" t="s">
        <v>1756</v>
      </c>
      <c r="CE32" s="12">
        <v>1</v>
      </c>
      <c r="CF32" s="12">
        <v>3</v>
      </c>
      <c r="CG32" s="4">
        <v>44746</v>
      </c>
      <c r="CH32">
        <v>255</v>
      </c>
      <c r="CI32">
        <v>116</v>
      </c>
      <c r="CJ32">
        <v>23</v>
      </c>
      <c r="CK32">
        <v>42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6.5</v>
      </c>
      <c r="CR32" t="s">
        <v>1757</v>
      </c>
      <c r="CS32">
        <v>4</v>
      </c>
      <c r="CT32" t="str">
        <f t="shared" si="0"/>
        <v>Gabriel Fernando de Jesus</v>
      </c>
      <c r="CU32" t="str">
        <f>IFERROR(VLOOKUP(CT32,'Player Names Cleaned'!$A$1:$B$997,2,0),CT32)</f>
        <v>Gabriel Fernando de Jesus</v>
      </c>
    </row>
    <row r="33" spans="1:99" x14ac:dyDescent="0.25">
      <c r="A33">
        <v>0</v>
      </c>
      <c r="B33" s="4">
        <v>38165</v>
      </c>
      <c r="C33">
        <v>0</v>
      </c>
      <c r="D33">
        <v>0</v>
      </c>
      <c r="E33" t="b">
        <v>1</v>
      </c>
      <c r="F33" t="b">
        <v>1</v>
      </c>
      <c r="G33" t="s">
        <v>1684</v>
      </c>
      <c r="H33" t="s">
        <v>1684</v>
      </c>
      <c r="I33">
        <v>0</v>
      </c>
      <c r="J33">
        <v>0</v>
      </c>
      <c r="K33">
        <v>500040</v>
      </c>
      <c r="L33" t="s">
        <v>1684</v>
      </c>
      <c r="N33">
        <v>0</v>
      </c>
      <c r="O33">
        <v>0</v>
      </c>
      <c r="P33">
        <v>0</v>
      </c>
      <c r="Q33">
        <v>0</v>
      </c>
      <c r="R33">
        <v>0</v>
      </c>
      <c r="S33">
        <v>653</v>
      </c>
      <c r="T33">
        <v>221</v>
      </c>
      <c r="U33">
        <v>0</v>
      </c>
      <c r="V33" t="s">
        <v>1684</v>
      </c>
      <c r="X33">
        <v>0</v>
      </c>
      <c r="Y33">
        <v>2</v>
      </c>
      <c r="Z33">
        <v>3.8</v>
      </c>
      <c r="AA33" t="s">
        <v>1684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s="12" t="s">
        <v>548</v>
      </c>
      <c r="AL33">
        <v>0</v>
      </c>
      <c r="AM33">
        <v>539</v>
      </c>
      <c r="AN33">
        <v>211</v>
      </c>
      <c r="AO33">
        <v>0</v>
      </c>
      <c r="AP33">
        <v>0</v>
      </c>
      <c r="AQ33">
        <v>0</v>
      </c>
      <c r="AR33" t="b">
        <v>0</v>
      </c>
      <c r="AS33">
        <v>0</v>
      </c>
      <c r="AT33">
        <v>653</v>
      </c>
      <c r="AU33">
        <v>221</v>
      </c>
      <c r="AV33">
        <v>662</v>
      </c>
      <c r="AW33" t="b">
        <v>0</v>
      </c>
      <c r="AX33">
        <v>0</v>
      </c>
      <c r="AY33">
        <v>653</v>
      </c>
      <c r="AZ33">
        <v>221</v>
      </c>
      <c r="BA33">
        <v>0</v>
      </c>
      <c r="BC33" t="s">
        <v>1684</v>
      </c>
      <c r="BD33" s="12">
        <v>55</v>
      </c>
      <c r="BE33">
        <v>189</v>
      </c>
      <c r="BF33">
        <v>29</v>
      </c>
      <c r="BG33" t="s">
        <v>1758</v>
      </c>
      <c r="BH33">
        <v>0</v>
      </c>
      <c r="BI33">
        <v>0</v>
      </c>
      <c r="BJ33" t="s">
        <v>1684</v>
      </c>
      <c r="BK33">
        <v>0</v>
      </c>
      <c r="BM33" t="s">
        <v>1759</v>
      </c>
      <c r="BN33">
        <v>0</v>
      </c>
      <c r="BO33">
        <v>653</v>
      </c>
      <c r="BP33">
        <v>221</v>
      </c>
      <c r="BQ33">
        <v>0</v>
      </c>
      <c r="BR33">
        <v>200</v>
      </c>
      <c r="BS33" t="b">
        <v>0</v>
      </c>
      <c r="BT33">
        <v>0</v>
      </c>
      <c r="BU33">
        <v>0</v>
      </c>
      <c r="BV33" s="12" t="s">
        <v>549</v>
      </c>
      <c r="BW33">
        <v>0.1</v>
      </c>
      <c r="BX33">
        <v>549</v>
      </c>
      <c r="BY33">
        <v>206</v>
      </c>
      <c r="BZ33" t="b">
        <v>0</v>
      </c>
      <c r="CA33" t="s">
        <v>1684</v>
      </c>
      <c r="CB33">
        <v>0</v>
      </c>
      <c r="CC33">
        <v>0</v>
      </c>
      <c r="CD33" t="s">
        <v>1687</v>
      </c>
      <c r="CE33" s="12">
        <v>1</v>
      </c>
      <c r="CF33" s="12">
        <v>3</v>
      </c>
      <c r="CG33" s="4">
        <v>45862</v>
      </c>
      <c r="CH33">
        <v>0</v>
      </c>
      <c r="CI33">
        <v>651</v>
      </c>
      <c r="CJ33">
        <v>221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 t="s">
        <v>549</v>
      </c>
      <c r="CS33">
        <v>0</v>
      </c>
      <c r="CT33" t="str">
        <f t="shared" si="0"/>
        <v>Cristhian Mosquera</v>
      </c>
      <c r="CU33" t="str">
        <f>IFERROR(VLOOKUP(CT33,'Player Names Cleaned'!$A$1:$B$997,2,0),CT33)</f>
        <v>Cristhian Mosquera</v>
      </c>
    </row>
    <row r="34" spans="1:99" x14ac:dyDescent="0.25">
      <c r="A34">
        <v>0</v>
      </c>
      <c r="B34" s="4">
        <v>35950</v>
      </c>
      <c r="C34">
        <v>0</v>
      </c>
      <c r="D34">
        <v>0</v>
      </c>
      <c r="E34" t="b">
        <v>1</v>
      </c>
      <c r="F34" t="b">
        <v>1</v>
      </c>
      <c r="G34" t="s">
        <v>1684</v>
      </c>
      <c r="H34" t="s">
        <v>1684</v>
      </c>
      <c r="I34">
        <v>0</v>
      </c>
      <c r="J34">
        <v>0</v>
      </c>
      <c r="K34">
        <v>224117</v>
      </c>
      <c r="L34" t="s">
        <v>1684</v>
      </c>
      <c r="N34">
        <v>0</v>
      </c>
      <c r="O34">
        <v>0</v>
      </c>
      <c r="P34">
        <v>0</v>
      </c>
      <c r="Q34">
        <v>0</v>
      </c>
      <c r="R34">
        <v>0</v>
      </c>
      <c r="S34">
        <v>668</v>
      </c>
      <c r="T34">
        <v>70</v>
      </c>
      <c r="U34">
        <v>0</v>
      </c>
      <c r="V34" t="s">
        <v>1684</v>
      </c>
      <c r="X34">
        <v>0</v>
      </c>
      <c r="Y34">
        <v>4</v>
      </c>
      <c r="Z34">
        <v>3.3</v>
      </c>
      <c r="AA34" t="s">
        <v>1684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s="12" t="s">
        <v>550</v>
      </c>
      <c r="AL34">
        <v>0</v>
      </c>
      <c r="AM34">
        <v>663</v>
      </c>
      <c r="AN34">
        <v>68</v>
      </c>
      <c r="AO34">
        <v>0</v>
      </c>
      <c r="AP34">
        <v>0</v>
      </c>
      <c r="AQ34">
        <v>0</v>
      </c>
      <c r="AR34" t="b">
        <v>0</v>
      </c>
      <c r="AS34">
        <v>0</v>
      </c>
      <c r="AT34">
        <v>668</v>
      </c>
      <c r="AU34">
        <v>70</v>
      </c>
      <c r="AV34">
        <v>666</v>
      </c>
      <c r="AW34" t="b">
        <v>0</v>
      </c>
      <c r="AX34">
        <v>0</v>
      </c>
      <c r="AY34">
        <v>668</v>
      </c>
      <c r="AZ34">
        <v>70</v>
      </c>
      <c r="BA34">
        <v>0</v>
      </c>
      <c r="BC34" t="s">
        <v>1684</v>
      </c>
      <c r="BD34" s="12">
        <v>90</v>
      </c>
      <c r="BE34">
        <v>8</v>
      </c>
      <c r="BF34">
        <v>4</v>
      </c>
      <c r="BG34" t="s">
        <v>1760</v>
      </c>
      <c r="BH34">
        <v>0</v>
      </c>
      <c r="BI34">
        <v>0</v>
      </c>
      <c r="BJ34" t="s">
        <v>1684</v>
      </c>
      <c r="BK34">
        <v>0</v>
      </c>
      <c r="BM34" t="s">
        <v>1761</v>
      </c>
      <c r="BN34">
        <v>0</v>
      </c>
      <c r="BO34">
        <v>668</v>
      </c>
      <c r="BP34">
        <v>70</v>
      </c>
      <c r="BQ34">
        <v>0</v>
      </c>
      <c r="BR34">
        <v>206</v>
      </c>
      <c r="BS34" t="b">
        <v>0</v>
      </c>
      <c r="BT34">
        <v>0</v>
      </c>
      <c r="BU34">
        <v>0</v>
      </c>
      <c r="BV34" s="12" t="s">
        <v>551</v>
      </c>
      <c r="BW34">
        <v>23.1</v>
      </c>
      <c r="BX34">
        <v>14</v>
      </c>
      <c r="BY34">
        <v>3</v>
      </c>
      <c r="BZ34" t="b">
        <v>0</v>
      </c>
      <c r="CA34" t="s">
        <v>1684</v>
      </c>
      <c r="CB34">
        <v>0</v>
      </c>
      <c r="CC34">
        <v>0</v>
      </c>
      <c r="CD34" t="s">
        <v>1687</v>
      </c>
      <c r="CE34" s="12">
        <v>1</v>
      </c>
      <c r="CF34" s="12">
        <v>3</v>
      </c>
      <c r="CG34" s="4">
        <v>45864</v>
      </c>
      <c r="CH34">
        <v>0</v>
      </c>
      <c r="CI34">
        <v>668</v>
      </c>
      <c r="CJ34">
        <v>70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 t="s">
        <v>551</v>
      </c>
      <c r="CS34">
        <v>0</v>
      </c>
      <c r="CT34" t="str">
        <f t="shared" si="0"/>
        <v>Viktor GyÃ¶keres</v>
      </c>
      <c r="CU34" t="str">
        <f>IFERROR(VLOOKUP(CT34,'Player Names Cleaned'!$A$1:$B$997,2,0),CT34)</f>
        <v>Viktor Gyokeres</v>
      </c>
    </row>
    <row r="35" spans="1:99" x14ac:dyDescent="0.25">
      <c r="A35">
        <v>0</v>
      </c>
      <c r="B35" s="4">
        <v>33849</v>
      </c>
      <c r="C35">
        <v>6</v>
      </c>
      <c r="D35">
        <v>457</v>
      </c>
      <c r="E35" t="b">
        <v>1</v>
      </c>
      <c r="F35" t="b">
        <v>1</v>
      </c>
      <c r="G35">
        <v>0</v>
      </c>
      <c r="H35" t="s">
        <v>1684</v>
      </c>
      <c r="I35">
        <v>8</v>
      </c>
      <c r="J35">
        <v>0.23</v>
      </c>
      <c r="K35">
        <v>98980</v>
      </c>
      <c r="L35" t="s">
        <v>1684</v>
      </c>
      <c r="N35">
        <v>0</v>
      </c>
      <c r="O35">
        <v>0</v>
      </c>
      <c r="P35">
        <v>0</v>
      </c>
      <c r="Q35">
        <v>0</v>
      </c>
      <c r="R35">
        <v>20</v>
      </c>
      <c r="S35">
        <v>325</v>
      </c>
      <c r="T35">
        <v>7</v>
      </c>
      <c r="U35">
        <v>0</v>
      </c>
      <c r="V35" t="s">
        <v>1684</v>
      </c>
      <c r="X35">
        <v>0</v>
      </c>
      <c r="Y35">
        <v>1</v>
      </c>
      <c r="Z35">
        <v>0</v>
      </c>
      <c r="AA35" t="s">
        <v>1684</v>
      </c>
      <c r="AB35">
        <v>0</v>
      </c>
      <c r="AC35">
        <v>0.02</v>
      </c>
      <c r="AD35">
        <v>0</v>
      </c>
      <c r="AE35">
        <v>0.02</v>
      </c>
      <c r="AF35">
        <v>0</v>
      </c>
      <c r="AG35">
        <v>0</v>
      </c>
      <c r="AH35">
        <v>44.99</v>
      </c>
      <c r="AI35">
        <v>1.27</v>
      </c>
      <c r="AJ35">
        <v>0</v>
      </c>
      <c r="AK35" s="12" t="s">
        <v>552</v>
      </c>
      <c r="AL35">
        <v>0</v>
      </c>
      <c r="AM35">
        <v>334</v>
      </c>
      <c r="AN35">
        <v>66</v>
      </c>
      <c r="AO35">
        <v>47</v>
      </c>
      <c r="AP35">
        <v>1.32</v>
      </c>
      <c r="AQ35">
        <v>0</v>
      </c>
      <c r="AR35" t="b">
        <v>0</v>
      </c>
      <c r="AS35">
        <v>86</v>
      </c>
      <c r="AT35">
        <v>155</v>
      </c>
      <c r="AU35">
        <v>5</v>
      </c>
      <c r="AV35">
        <v>32</v>
      </c>
      <c r="AW35" t="b">
        <v>0</v>
      </c>
      <c r="AX35">
        <v>839.6</v>
      </c>
      <c r="AY35">
        <v>21</v>
      </c>
      <c r="AZ35">
        <v>6</v>
      </c>
      <c r="BA35">
        <v>3195</v>
      </c>
      <c r="BB35" t="s">
        <v>1762</v>
      </c>
      <c r="BC35" t="s">
        <v>1763</v>
      </c>
      <c r="BD35" s="12">
        <v>50</v>
      </c>
      <c r="BE35">
        <v>219</v>
      </c>
      <c r="BF35">
        <v>9</v>
      </c>
      <c r="BG35" t="s">
        <v>1764</v>
      </c>
      <c r="BH35">
        <v>0</v>
      </c>
      <c r="BI35">
        <v>0</v>
      </c>
      <c r="BJ35" t="s">
        <v>1684</v>
      </c>
      <c r="BK35">
        <v>1</v>
      </c>
      <c r="BM35" t="s">
        <v>1765</v>
      </c>
      <c r="BN35">
        <v>3</v>
      </c>
      <c r="BO35">
        <v>133</v>
      </c>
      <c r="BP35">
        <v>20</v>
      </c>
      <c r="BQ35">
        <v>1</v>
      </c>
      <c r="BR35">
        <v>10</v>
      </c>
      <c r="BS35" t="b">
        <v>0</v>
      </c>
      <c r="BT35">
        <v>100</v>
      </c>
      <c r="BU35">
        <v>2.82</v>
      </c>
      <c r="BV35" s="12" t="s">
        <v>553</v>
      </c>
      <c r="BW35">
        <v>0.5</v>
      </c>
      <c r="BX35">
        <v>261</v>
      </c>
      <c r="BY35">
        <v>37</v>
      </c>
      <c r="BZ35" t="b">
        <v>0</v>
      </c>
      <c r="CA35" t="s">
        <v>1684</v>
      </c>
      <c r="CB35">
        <v>37</v>
      </c>
      <c r="CC35">
        <v>1.04</v>
      </c>
      <c r="CD35" t="s">
        <v>1766</v>
      </c>
      <c r="CE35" s="12">
        <v>2</v>
      </c>
      <c r="CF35" s="12">
        <v>7</v>
      </c>
      <c r="CG35" s="4">
        <v>44090</v>
      </c>
      <c r="CH35">
        <v>0</v>
      </c>
      <c r="CI35">
        <v>580</v>
      </c>
      <c r="CJ35">
        <v>67</v>
      </c>
      <c r="CK35">
        <v>111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22.2</v>
      </c>
      <c r="CR35" t="s">
        <v>1767</v>
      </c>
      <c r="CS35">
        <v>5</v>
      </c>
      <c r="CT35" t="str">
        <f t="shared" si="0"/>
        <v>Emiliano MartÃ­nez Romero</v>
      </c>
      <c r="CU35" t="str">
        <f>IFERROR(VLOOKUP(CT35,'Player Names Cleaned'!$A$1:$B$997,2,0),CT35)</f>
        <v>Emiliano Martinez</v>
      </c>
    </row>
    <row r="36" spans="1:99" x14ac:dyDescent="0.25">
      <c r="A36">
        <v>0</v>
      </c>
      <c r="B36" s="4">
        <v>33307</v>
      </c>
      <c r="C36">
        <v>0</v>
      </c>
      <c r="D36">
        <v>0</v>
      </c>
      <c r="E36" t="b">
        <v>1</v>
      </c>
      <c r="F36" t="b">
        <v>1</v>
      </c>
      <c r="G36" t="s">
        <v>1684</v>
      </c>
      <c r="H36" t="s">
        <v>1684</v>
      </c>
      <c r="I36">
        <v>0</v>
      </c>
      <c r="J36">
        <v>0</v>
      </c>
      <c r="K36">
        <v>72147</v>
      </c>
      <c r="L36" t="s">
        <v>1684</v>
      </c>
      <c r="N36">
        <v>0</v>
      </c>
      <c r="O36">
        <v>0</v>
      </c>
      <c r="P36">
        <v>0</v>
      </c>
      <c r="Q36">
        <v>0</v>
      </c>
      <c r="R36">
        <v>0</v>
      </c>
      <c r="S36">
        <v>481</v>
      </c>
      <c r="T36">
        <v>62</v>
      </c>
      <c r="U36">
        <v>0</v>
      </c>
      <c r="V36" t="s">
        <v>1684</v>
      </c>
      <c r="X36">
        <v>0</v>
      </c>
      <c r="Y36">
        <v>1</v>
      </c>
      <c r="Z36">
        <v>1.8</v>
      </c>
      <c r="AA36" t="s">
        <v>1684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 s="12" t="s">
        <v>554</v>
      </c>
      <c r="AL36">
        <v>0</v>
      </c>
      <c r="AM36">
        <v>131</v>
      </c>
      <c r="AN36">
        <v>47</v>
      </c>
      <c r="AO36">
        <v>0</v>
      </c>
      <c r="AP36">
        <v>0</v>
      </c>
      <c r="AQ36">
        <v>0</v>
      </c>
      <c r="AR36" t="b">
        <v>0</v>
      </c>
      <c r="AS36">
        <v>0</v>
      </c>
      <c r="AT36">
        <v>488</v>
      </c>
      <c r="AU36">
        <v>69</v>
      </c>
      <c r="AV36">
        <v>33</v>
      </c>
      <c r="AW36" t="b">
        <v>0</v>
      </c>
      <c r="AX36">
        <v>0</v>
      </c>
      <c r="AY36">
        <v>488</v>
      </c>
      <c r="AZ36">
        <v>69</v>
      </c>
      <c r="BA36">
        <v>0</v>
      </c>
      <c r="BC36" t="s">
        <v>1684</v>
      </c>
      <c r="BD36" s="12">
        <v>45</v>
      </c>
      <c r="BE36">
        <v>353</v>
      </c>
      <c r="BF36">
        <v>18</v>
      </c>
      <c r="BG36" t="s">
        <v>1768</v>
      </c>
      <c r="BH36">
        <v>0</v>
      </c>
      <c r="BI36">
        <v>0</v>
      </c>
      <c r="BJ36" t="s">
        <v>1684</v>
      </c>
      <c r="BK36">
        <v>0</v>
      </c>
      <c r="BM36" t="s">
        <v>1769</v>
      </c>
      <c r="BN36">
        <v>0</v>
      </c>
      <c r="BO36">
        <v>491</v>
      </c>
      <c r="BP36">
        <v>69</v>
      </c>
      <c r="BQ36">
        <v>0</v>
      </c>
      <c r="BR36">
        <v>152</v>
      </c>
      <c r="BS36" t="b">
        <v>0</v>
      </c>
      <c r="BT36">
        <v>0</v>
      </c>
      <c r="BU36">
        <v>0</v>
      </c>
      <c r="BV36" s="12" t="s">
        <v>555</v>
      </c>
      <c r="BW36">
        <v>0.3</v>
      </c>
      <c r="BX36">
        <v>346</v>
      </c>
      <c r="BY36">
        <v>48</v>
      </c>
      <c r="BZ36" t="b">
        <v>0</v>
      </c>
      <c r="CA36" t="s">
        <v>1684</v>
      </c>
      <c r="CB36">
        <v>0</v>
      </c>
      <c r="CC36">
        <v>0</v>
      </c>
      <c r="CD36" t="s">
        <v>1687</v>
      </c>
      <c r="CE36" s="12">
        <v>2</v>
      </c>
      <c r="CF36" s="12">
        <v>7</v>
      </c>
      <c r="CG36" s="4">
        <v>45853</v>
      </c>
      <c r="CH36">
        <v>0</v>
      </c>
      <c r="CI36">
        <v>458</v>
      </c>
      <c r="CJ36">
        <v>49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 t="s">
        <v>1770</v>
      </c>
      <c r="CS36">
        <v>0</v>
      </c>
      <c r="CT36" t="str">
        <f t="shared" si="0"/>
        <v>Marco Bizot</v>
      </c>
      <c r="CU36" t="str">
        <f>IFERROR(VLOOKUP(CT36,'Player Names Cleaned'!$A$1:$B$997,2,0),CT36)</f>
        <v>Marco Bizot</v>
      </c>
    </row>
    <row r="37" spans="1:99" x14ac:dyDescent="0.25">
      <c r="A37">
        <v>0</v>
      </c>
      <c r="B37" s="4">
        <v>36711</v>
      </c>
      <c r="C37">
        <v>0</v>
      </c>
      <c r="D37">
        <v>0</v>
      </c>
      <c r="E37" t="b">
        <v>1</v>
      </c>
      <c r="F37" t="b">
        <v>1</v>
      </c>
      <c r="G37" t="s">
        <v>1684</v>
      </c>
      <c r="H37" t="s">
        <v>1684</v>
      </c>
      <c r="I37">
        <v>0</v>
      </c>
      <c r="J37">
        <v>0</v>
      </c>
      <c r="K37">
        <v>462492</v>
      </c>
      <c r="L37" t="s">
        <v>1684</v>
      </c>
      <c r="N37">
        <v>0</v>
      </c>
      <c r="O37">
        <v>0</v>
      </c>
      <c r="P37">
        <v>0</v>
      </c>
      <c r="Q37">
        <v>0</v>
      </c>
      <c r="R37">
        <v>0</v>
      </c>
      <c r="S37">
        <v>425</v>
      </c>
      <c r="T37">
        <v>44</v>
      </c>
      <c r="U37">
        <v>0</v>
      </c>
      <c r="V37" t="s">
        <v>1684</v>
      </c>
      <c r="X37">
        <v>0</v>
      </c>
      <c r="Y37">
        <v>1</v>
      </c>
      <c r="Z37">
        <v>0.5</v>
      </c>
      <c r="AA37" t="s">
        <v>1684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 s="12" t="s">
        <v>556</v>
      </c>
      <c r="AL37">
        <v>0</v>
      </c>
      <c r="AM37">
        <v>56</v>
      </c>
      <c r="AN37">
        <v>27</v>
      </c>
      <c r="AO37">
        <v>0</v>
      </c>
      <c r="AP37">
        <v>0</v>
      </c>
      <c r="AQ37">
        <v>0</v>
      </c>
      <c r="AR37" t="b">
        <v>0</v>
      </c>
      <c r="AS37">
        <v>0</v>
      </c>
      <c r="AT37">
        <v>435</v>
      </c>
      <c r="AU37">
        <v>53</v>
      </c>
      <c r="AV37">
        <v>34</v>
      </c>
      <c r="AW37" t="b">
        <v>0</v>
      </c>
      <c r="AX37">
        <v>0</v>
      </c>
      <c r="AY37">
        <v>435</v>
      </c>
      <c r="AZ37">
        <v>53</v>
      </c>
      <c r="BA37">
        <v>0</v>
      </c>
      <c r="BC37" t="s">
        <v>1684</v>
      </c>
      <c r="BD37" s="12">
        <v>40</v>
      </c>
      <c r="BE37">
        <v>600</v>
      </c>
      <c r="BF37">
        <v>59</v>
      </c>
      <c r="BG37" t="s">
        <v>1771</v>
      </c>
      <c r="BH37">
        <v>0</v>
      </c>
      <c r="BI37">
        <v>0</v>
      </c>
      <c r="BJ37" t="s">
        <v>1684</v>
      </c>
      <c r="BK37">
        <v>0</v>
      </c>
      <c r="BM37" t="s">
        <v>1772</v>
      </c>
      <c r="BN37">
        <v>0</v>
      </c>
      <c r="BO37">
        <v>438</v>
      </c>
      <c r="BP37">
        <v>53</v>
      </c>
      <c r="BQ37">
        <v>0</v>
      </c>
      <c r="BR37">
        <v>13</v>
      </c>
      <c r="BS37" t="b">
        <v>0</v>
      </c>
      <c r="BT37">
        <v>0</v>
      </c>
      <c r="BU37">
        <v>0</v>
      </c>
      <c r="BV37" s="12" t="s">
        <v>557</v>
      </c>
      <c r="BW37">
        <v>1</v>
      </c>
      <c r="BX37">
        <v>184</v>
      </c>
      <c r="BY37">
        <v>26</v>
      </c>
      <c r="BZ37" t="b">
        <v>0</v>
      </c>
      <c r="CA37" t="s">
        <v>1684</v>
      </c>
      <c r="CB37">
        <v>0</v>
      </c>
      <c r="CC37">
        <v>0</v>
      </c>
      <c r="CD37" t="s">
        <v>1687</v>
      </c>
      <c r="CE37" s="12">
        <v>2</v>
      </c>
      <c r="CF37" s="12">
        <v>7</v>
      </c>
      <c r="CG37" s="4">
        <v>45323</v>
      </c>
      <c r="CH37">
        <v>0</v>
      </c>
      <c r="CI37">
        <v>394</v>
      </c>
      <c r="CJ37">
        <v>29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 t="s">
        <v>557</v>
      </c>
      <c r="CS37">
        <v>0</v>
      </c>
      <c r="CT37" t="str">
        <f t="shared" si="0"/>
        <v>Joe Gauci</v>
      </c>
      <c r="CU37" t="str">
        <f>IFERROR(VLOOKUP(CT37,'Player Names Cleaned'!$A$1:$B$997,2,0),CT37)</f>
        <v>Joe Gauci</v>
      </c>
    </row>
    <row r="38" spans="1:99" x14ac:dyDescent="0.25">
      <c r="A38">
        <v>0</v>
      </c>
      <c r="B38" s="4">
        <v>37735</v>
      </c>
      <c r="C38">
        <v>0</v>
      </c>
      <c r="D38">
        <v>0</v>
      </c>
      <c r="E38" t="b">
        <v>0</v>
      </c>
      <c r="F38" t="b">
        <v>1</v>
      </c>
      <c r="G38">
        <v>0</v>
      </c>
      <c r="H38" t="s">
        <v>1684</v>
      </c>
      <c r="I38">
        <v>0</v>
      </c>
      <c r="J38">
        <v>0</v>
      </c>
      <c r="K38">
        <v>462381</v>
      </c>
      <c r="L38" t="s">
        <v>1684</v>
      </c>
      <c r="N38">
        <v>0</v>
      </c>
      <c r="O38">
        <v>0</v>
      </c>
      <c r="P38">
        <v>0</v>
      </c>
      <c r="Q38">
        <v>0</v>
      </c>
      <c r="R38">
        <v>0</v>
      </c>
      <c r="S38">
        <v>424</v>
      </c>
      <c r="T38">
        <v>43</v>
      </c>
      <c r="U38">
        <v>0</v>
      </c>
      <c r="V38" t="s">
        <v>1684</v>
      </c>
      <c r="X38">
        <v>0</v>
      </c>
      <c r="Y38">
        <v>1</v>
      </c>
      <c r="Z38">
        <v>0</v>
      </c>
      <c r="AA38" t="s">
        <v>1684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 s="12" t="s">
        <v>558</v>
      </c>
      <c r="AL38">
        <v>0</v>
      </c>
      <c r="AM38">
        <v>55</v>
      </c>
      <c r="AN38">
        <v>26</v>
      </c>
      <c r="AO38">
        <v>0</v>
      </c>
      <c r="AP38">
        <v>0</v>
      </c>
      <c r="AQ38">
        <v>0</v>
      </c>
      <c r="AR38" t="b">
        <v>0</v>
      </c>
      <c r="AS38">
        <v>0</v>
      </c>
      <c r="AT38">
        <v>434</v>
      </c>
      <c r="AU38">
        <v>52</v>
      </c>
      <c r="AV38">
        <v>35</v>
      </c>
      <c r="AW38" t="b">
        <v>0</v>
      </c>
      <c r="AX38">
        <v>0</v>
      </c>
      <c r="AY38">
        <v>434</v>
      </c>
      <c r="AZ38">
        <v>52</v>
      </c>
      <c r="BA38">
        <v>0</v>
      </c>
      <c r="BB38" t="s">
        <v>1773</v>
      </c>
      <c r="BC38" t="s">
        <v>1774</v>
      </c>
      <c r="BD38" s="12">
        <v>40</v>
      </c>
      <c r="BE38">
        <v>599</v>
      </c>
      <c r="BF38">
        <v>58</v>
      </c>
      <c r="BG38" t="s">
        <v>1775</v>
      </c>
      <c r="BH38">
        <v>0</v>
      </c>
      <c r="BI38">
        <v>0</v>
      </c>
      <c r="BJ38" t="s">
        <v>1684</v>
      </c>
      <c r="BK38">
        <v>0</v>
      </c>
      <c r="BM38" t="s">
        <v>1776</v>
      </c>
      <c r="BN38">
        <v>0</v>
      </c>
      <c r="BO38">
        <v>437</v>
      </c>
      <c r="BP38">
        <v>52</v>
      </c>
      <c r="BQ38">
        <v>0</v>
      </c>
      <c r="BR38">
        <v>241</v>
      </c>
      <c r="BS38" t="b">
        <v>0</v>
      </c>
      <c r="BT38">
        <v>0</v>
      </c>
      <c r="BU38">
        <v>0</v>
      </c>
      <c r="BV38" s="12" t="s">
        <v>559</v>
      </c>
      <c r="BW38">
        <v>0.2</v>
      </c>
      <c r="BX38">
        <v>406</v>
      </c>
      <c r="BY38">
        <v>54</v>
      </c>
      <c r="BZ38" t="b">
        <v>0</v>
      </c>
      <c r="CA38" t="s">
        <v>1684</v>
      </c>
      <c r="CB38">
        <v>0</v>
      </c>
      <c r="CC38">
        <v>0</v>
      </c>
      <c r="CD38" t="s">
        <v>1777</v>
      </c>
      <c r="CE38" s="12">
        <v>2</v>
      </c>
      <c r="CF38" s="12">
        <v>7</v>
      </c>
      <c r="CG38" s="4">
        <v>44543</v>
      </c>
      <c r="CH38">
        <v>0</v>
      </c>
      <c r="CI38">
        <v>393</v>
      </c>
      <c r="CJ38">
        <v>28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 t="s">
        <v>559</v>
      </c>
      <c r="CS38">
        <v>0</v>
      </c>
      <c r="CT38" t="str">
        <f t="shared" si="0"/>
        <v>Filip Marschall</v>
      </c>
      <c r="CU38" t="str">
        <f>IFERROR(VLOOKUP(CT38,'Player Names Cleaned'!$A$1:$B$997,2,0),CT38)</f>
        <v>Filip Marschall</v>
      </c>
    </row>
    <row r="39" spans="1:99" x14ac:dyDescent="0.25">
      <c r="A39">
        <v>1</v>
      </c>
      <c r="B39" s="4">
        <v>35649</v>
      </c>
      <c r="C39">
        <v>2</v>
      </c>
      <c r="D39">
        <v>286</v>
      </c>
      <c r="E39" t="b">
        <v>1</v>
      </c>
      <c r="F39" t="b">
        <v>1</v>
      </c>
      <c r="G39" t="s">
        <v>1684</v>
      </c>
      <c r="H39" t="s">
        <v>1684</v>
      </c>
      <c r="I39">
        <v>7</v>
      </c>
      <c r="J39">
        <v>0.3</v>
      </c>
      <c r="K39">
        <v>199796</v>
      </c>
      <c r="L39" t="s">
        <v>1684</v>
      </c>
      <c r="N39">
        <v>0</v>
      </c>
      <c r="O39">
        <v>0</v>
      </c>
      <c r="P39">
        <v>0</v>
      </c>
      <c r="Q39">
        <v>0</v>
      </c>
      <c r="R39">
        <v>181</v>
      </c>
      <c r="S39">
        <v>185</v>
      </c>
      <c r="T39">
        <v>43</v>
      </c>
      <c r="U39">
        <v>0</v>
      </c>
      <c r="V39" t="s">
        <v>1684</v>
      </c>
      <c r="X39">
        <v>0</v>
      </c>
      <c r="Y39">
        <v>2</v>
      </c>
      <c r="Z39">
        <v>1.4</v>
      </c>
      <c r="AA39" t="s">
        <v>1684</v>
      </c>
      <c r="AB39">
        <v>0</v>
      </c>
      <c r="AC39">
        <v>1.23</v>
      </c>
      <c r="AD39">
        <v>0.05</v>
      </c>
      <c r="AE39">
        <v>1.71</v>
      </c>
      <c r="AF39">
        <v>7.0000000000000007E-2</v>
      </c>
      <c r="AG39">
        <v>0.48</v>
      </c>
      <c r="AH39">
        <v>28.64</v>
      </c>
      <c r="AI39">
        <v>1.25</v>
      </c>
      <c r="AJ39">
        <v>0.02</v>
      </c>
      <c r="AK39" s="12" t="s">
        <v>560</v>
      </c>
      <c r="AL39">
        <v>0</v>
      </c>
      <c r="AM39">
        <v>162</v>
      </c>
      <c r="AN39">
        <v>106</v>
      </c>
      <c r="AO39">
        <v>22</v>
      </c>
      <c r="AP39">
        <v>0.96</v>
      </c>
      <c r="AQ39">
        <v>1</v>
      </c>
      <c r="AR39" t="b">
        <v>0</v>
      </c>
      <c r="AS39">
        <v>71.3</v>
      </c>
      <c r="AT39">
        <v>191</v>
      </c>
      <c r="AU39">
        <v>60</v>
      </c>
      <c r="AV39">
        <v>36</v>
      </c>
      <c r="AW39" t="b">
        <v>0</v>
      </c>
      <c r="AX39">
        <v>359.2</v>
      </c>
      <c r="AY39">
        <v>173</v>
      </c>
      <c r="AZ39">
        <v>61</v>
      </c>
      <c r="BA39">
        <v>2069</v>
      </c>
      <c r="BC39" t="s">
        <v>1684</v>
      </c>
      <c r="BD39" s="12">
        <v>45</v>
      </c>
      <c r="BE39">
        <v>384</v>
      </c>
      <c r="BF39">
        <v>86</v>
      </c>
      <c r="BG39" t="s">
        <v>1778</v>
      </c>
      <c r="BH39">
        <v>0</v>
      </c>
      <c r="BI39">
        <v>0</v>
      </c>
      <c r="BJ39" t="s">
        <v>1684</v>
      </c>
      <c r="BK39">
        <v>0</v>
      </c>
      <c r="BM39" t="s">
        <v>1779</v>
      </c>
      <c r="BN39">
        <v>2.8</v>
      </c>
      <c r="BO39">
        <v>153</v>
      </c>
      <c r="BP39">
        <v>46</v>
      </c>
      <c r="BQ39">
        <v>0</v>
      </c>
      <c r="BR39">
        <v>172</v>
      </c>
      <c r="BS39" t="b">
        <v>0</v>
      </c>
      <c r="BT39">
        <v>0</v>
      </c>
      <c r="BU39">
        <v>0</v>
      </c>
      <c r="BV39" s="12" t="s">
        <v>561</v>
      </c>
      <c r="BW39">
        <v>1.6</v>
      </c>
      <c r="BX39">
        <v>145</v>
      </c>
      <c r="BY39">
        <v>50</v>
      </c>
      <c r="BZ39" t="b">
        <v>0</v>
      </c>
      <c r="CA39" t="s">
        <v>1684</v>
      </c>
      <c r="CB39">
        <v>24</v>
      </c>
      <c r="CC39">
        <v>1.04</v>
      </c>
      <c r="CD39" t="s">
        <v>1687</v>
      </c>
      <c r="CE39" s="12">
        <v>2</v>
      </c>
      <c r="CF39" s="12">
        <v>7</v>
      </c>
      <c r="CG39" s="4">
        <v>44077</v>
      </c>
      <c r="CH39">
        <v>171</v>
      </c>
      <c r="CI39">
        <v>170</v>
      </c>
      <c r="CJ39">
        <v>38</v>
      </c>
      <c r="CK39">
        <v>76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16.899999999999999</v>
      </c>
      <c r="CR39" t="s">
        <v>561</v>
      </c>
      <c r="CS39">
        <v>7</v>
      </c>
      <c r="CT39" t="str">
        <f t="shared" si="0"/>
        <v>Matty Cash</v>
      </c>
      <c r="CU39" t="str">
        <f>IFERROR(VLOOKUP(CT39,'Player Names Cleaned'!$A$1:$B$997,2,0),CT39)</f>
        <v>Matty Cash</v>
      </c>
    </row>
    <row r="40" spans="1:99" x14ac:dyDescent="0.25">
      <c r="A40">
        <v>5</v>
      </c>
      <c r="B40" s="4">
        <v>34170</v>
      </c>
      <c r="C40">
        <v>7</v>
      </c>
      <c r="D40">
        <v>383</v>
      </c>
      <c r="E40" t="b">
        <v>1</v>
      </c>
      <c r="F40" t="b">
        <v>1</v>
      </c>
      <c r="G40" t="s">
        <v>1684</v>
      </c>
      <c r="H40" t="s">
        <v>1684</v>
      </c>
      <c r="I40">
        <v>6</v>
      </c>
      <c r="J40">
        <v>0.23</v>
      </c>
      <c r="K40">
        <v>101188</v>
      </c>
      <c r="L40">
        <v>7</v>
      </c>
      <c r="N40">
        <v>0</v>
      </c>
      <c r="O40">
        <v>0</v>
      </c>
      <c r="P40">
        <v>0</v>
      </c>
      <c r="Q40">
        <v>0</v>
      </c>
      <c r="R40">
        <v>583.9</v>
      </c>
      <c r="S40">
        <v>52</v>
      </c>
      <c r="T40">
        <v>7</v>
      </c>
      <c r="U40">
        <v>0</v>
      </c>
      <c r="V40">
        <v>2</v>
      </c>
      <c r="X40">
        <v>0</v>
      </c>
      <c r="Y40">
        <v>2</v>
      </c>
      <c r="Z40">
        <v>1.4</v>
      </c>
      <c r="AA40" t="s">
        <v>1684</v>
      </c>
      <c r="AB40">
        <v>0</v>
      </c>
      <c r="AC40">
        <v>3.97</v>
      </c>
      <c r="AD40">
        <v>0.15</v>
      </c>
      <c r="AE40">
        <v>4.7699999999999996</v>
      </c>
      <c r="AF40">
        <v>0.18</v>
      </c>
      <c r="AG40">
        <v>0.8</v>
      </c>
      <c r="AH40">
        <v>34.94</v>
      </c>
      <c r="AI40">
        <v>1.34</v>
      </c>
      <c r="AJ40">
        <v>0.03</v>
      </c>
      <c r="AK40" s="12" t="s">
        <v>562</v>
      </c>
      <c r="AL40">
        <v>0</v>
      </c>
      <c r="AM40">
        <v>137</v>
      </c>
      <c r="AN40">
        <v>88</v>
      </c>
      <c r="AO40">
        <v>36</v>
      </c>
      <c r="AP40">
        <v>1.38</v>
      </c>
      <c r="AQ40">
        <v>0</v>
      </c>
      <c r="AR40" t="b">
        <v>0</v>
      </c>
      <c r="AS40">
        <v>120.7</v>
      </c>
      <c r="AT40">
        <v>103</v>
      </c>
      <c r="AU40">
        <v>20</v>
      </c>
      <c r="AV40">
        <v>37</v>
      </c>
      <c r="AW40" t="b">
        <v>0</v>
      </c>
      <c r="AX40">
        <v>512.6</v>
      </c>
      <c r="AY40">
        <v>122</v>
      </c>
      <c r="AZ40">
        <v>41</v>
      </c>
      <c r="BA40">
        <v>2348</v>
      </c>
      <c r="BC40" t="s">
        <v>1684</v>
      </c>
      <c r="BD40" s="12">
        <v>45</v>
      </c>
      <c r="BE40">
        <v>359</v>
      </c>
      <c r="BF40">
        <v>68</v>
      </c>
      <c r="BG40" t="s">
        <v>1780</v>
      </c>
      <c r="BH40">
        <v>0</v>
      </c>
      <c r="BI40">
        <v>0</v>
      </c>
      <c r="BJ40" t="s">
        <v>1684</v>
      </c>
      <c r="BK40">
        <v>0</v>
      </c>
      <c r="BM40" t="s">
        <v>1781</v>
      </c>
      <c r="BN40">
        <v>2.8</v>
      </c>
      <c r="BO40">
        <v>150</v>
      </c>
      <c r="BP40">
        <v>43</v>
      </c>
      <c r="BQ40">
        <v>0</v>
      </c>
      <c r="BR40">
        <v>73</v>
      </c>
      <c r="BS40" t="b">
        <v>0</v>
      </c>
      <c r="BT40">
        <v>0</v>
      </c>
      <c r="BU40">
        <v>0</v>
      </c>
      <c r="BV40" s="12" t="s">
        <v>563</v>
      </c>
      <c r="BW40">
        <v>1.6</v>
      </c>
      <c r="BX40">
        <v>147</v>
      </c>
      <c r="BY40">
        <v>52</v>
      </c>
      <c r="BZ40" t="b">
        <v>0</v>
      </c>
      <c r="CA40" t="s">
        <v>1684</v>
      </c>
      <c r="CB40">
        <v>28</v>
      </c>
      <c r="CC40">
        <v>1.07</v>
      </c>
      <c r="CD40" t="s">
        <v>1687</v>
      </c>
      <c r="CE40" s="12">
        <v>2</v>
      </c>
      <c r="CF40" s="12">
        <v>7</v>
      </c>
      <c r="CG40" s="4">
        <v>44574</v>
      </c>
      <c r="CH40">
        <v>112</v>
      </c>
      <c r="CI40">
        <v>213</v>
      </c>
      <c r="CJ40">
        <v>64</v>
      </c>
      <c r="CK40">
        <v>89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19.8</v>
      </c>
      <c r="CR40" t="s">
        <v>563</v>
      </c>
      <c r="CS40">
        <v>4</v>
      </c>
      <c r="CT40" t="str">
        <f t="shared" si="0"/>
        <v>Lucas Digne</v>
      </c>
      <c r="CU40" t="str">
        <f>IFERROR(VLOOKUP(CT40,'Player Names Cleaned'!$A$1:$B$997,2,0),CT40)</f>
        <v>Lucas Digne</v>
      </c>
    </row>
    <row r="41" spans="1:99" x14ac:dyDescent="0.25">
      <c r="A41">
        <v>0</v>
      </c>
      <c r="B41" s="4">
        <v>35726</v>
      </c>
      <c r="C41">
        <v>10</v>
      </c>
      <c r="D41">
        <v>448</v>
      </c>
      <c r="E41" t="b">
        <v>1</v>
      </c>
      <c r="F41" t="b">
        <v>1</v>
      </c>
      <c r="G41" t="s">
        <v>1684</v>
      </c>
      <c r="H41" t="s">
        <v>1684</v>
      </c>
      <c r="I41">
        <v>8</v>
      </c>
      <c r="J41">
        <v>0.25</v>
      </c>
      <c r="K41">
        <v>199798</v>
      </c>
      <c r="L41" t="s">
        <v>1684</v>
      </c>
      <c r="N41">
        <v>0</v>
      </c>
      <c r="O41">
        <v>0</v>
      </c>
      <c r="P41">
        <v>0</v>
      </c>
      <c r="Q41">
        <v>0</v>
      </c>
      <c r="R41">
        <v>123.9</v>
      </c>
      <c r="S41">
        <v>217</v>
      </c>
      <c r="T41">
        <v>63</v>
      </c>
      <c r="U41">
        <v>0</v>
      </c>
      <c r="V41" t="s">
        <v>1684</v>
      </c>
      <c r="X41">
        <v>0</v>
      </c>
      <c r="Y41">
        <v>2</v>
      </c>
      <c r="Z41">
        <v>1.4</v>
      </c>
      <c r="AA41" t="s">
        <v>1684</v>
      </c>
      <c r="AB41">
        <v>0</v>
      </c>
      <c r="AC41">
        <v>0.61</v>
      </c>
      <c r="AD41">
        <v>0.02</v>
      </c>
      <c r="AE41">
        <v>1.9</v>
      </c>
      <c r="AF41">
        <v>0.06</v>
      </c>
      <c r="AG41">
        <v>1.29</v>
      </c>
      <c r="AH41">
        <v>43.82</v>
      </c>
      <c r="AI41">
        <v>1.34</v>
      </c>
      <c r="AJ41">
        <v>0.04</v>
      </c>
      <c r="AK41" s="12" t="s">
        <v>564</v>
      </c>
      <c r="AL41">
        <v>0</v>
      </c>
      <c r="AM41">
        <v>163</v>
      </c>
      <c r="AN41">
        <v>107</v>
      </c>
      <c r="AO41">
        <v>45</v>
      </c>
      <c r="AP41">
        <v>1.38</v>
      </c>
      <c r="AQ41">
        <v>2</v>
      </c>
      <c r="AR41" t="b">
        <v>0</v>
      </c>
      <c r="AS41">
        <v>82.4</v>
      </c>
      <c r="AT41">
        <v>163</v>
      </c>
      <c r="AU41">
        <v>48</v>
      </c>
      <c r="AV41">
        <v>38</v>
      </c>
      <c r="AW41" t="b">
        <v>0</v>
      </c>
      <c r="AX41">
        <v>532.79999999999995</v>
      </c>
      <c r="AY41">
        <v>112</v>
      </c>
      <c r="AZ41">
        <v>39</v>
      </c>
      <c r="BA41">
        <v>2936</v>
      </c>
      <c r="BC41" t="s">
        <v>1684</v>
      </c>
      <c r="BD41" s="12">
        <v>45</v>
      </c>
      <c r="BE41">
        <v>385</v>
      </c>
      <c r="BF41">
        <v>87</v>
      </c>
      <c r="BG41" t="s">
        <v>1782</v>
      </c>
      <c r="BH41">
        <v>0</v>
      </c>
      <c r="BI41">
        <v>0</v>
      </c>
      <c r="BJ41" t="s">
        <v>1684</v>
      </c>
      <c r="BK41">
        <v>0</v>
      </c>
      <c r="BM41" t="s">
        <v>1783</v>
      </c>
      <c r="BN41">
        <v>3</v>
      </c>
      <c r="BO41">
        <v>130</v>
      </c>
      <c r="BP41">
        <v>36</v>
      </c>
      <c r="BQ41">
        <v>0</v>
      </c>
      <c r="BR41">
        <v>241</v>
      </c>
      <c r="BS41" t="b">
        <v>0</v>
      </c>
      <c r="BT41">
        <v>0</v>
      </c>
      <c r="BU41">
        <v>0</v>
      </c>
      <c r="BV41" s="12" t="s">
        <v>565</v>
      </c>
      <c r="BW41">
        <v>24</v>
      </c>
      <c r="BX41">
        <v>13</v>
      </c>
      <c r="BY41">
        <v>5</v>
      </c>
      <c r="BZ41" t="b">
        <v>0</v>
      </c>
      <c r="CA41" t="s">
        <v>1684</v>
      </c>
      <c r="CB41">
        <v>33</v>
      </c>
      <c r="CC41">
        <v>1.01</v>
      </c>
      <c r="CD41" t="s">
        <v>1687</v>
      </c>
      <c r="CE41" s="12">
        <v>2</v>
      </c>
      <c r="CF41" s="12">
        <v>7</v>
      </c>
      <c r="CG41" s="4">
        <v>43657</v>
      </c>
      <c r="CH41">
        <v>166</v>
      </c>
      <c r="CI41">
        <v>172</v>
      </c>
      <c r="CJ41">
        <v>40</v>
      </c>
      <c r="CK41">
        <v>103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22.9</v>
      </c>
      <c r="CR41" t="s">
        <v>1784</v>
      </c>
      <c r="CS41">
        <v>1</v>
      </c>
      <c r="CT41" t="str">
        <f t="shared" si="0"/>
        <v>Ezri Konsa Ngoyo</v>
      </c>
      <c r="CU41" t="str">
        <f>IFERROR(VLOOKUP(CT41,'Player Names Cleaned'!$A$1:$B$997,2,0),CT41)</f>
        <v>Ezri Konsa</v>
      </c>
    </row>
    <row r="42" spans="1:99" x14ac:dyDescent="0.25">
      <c r="A42">
        <v>2</v>
      </c>
      <c r="B42" s="4">
        <v>37325</v>
      </c>
      <c r="C42">
        <v>0</v>
      </c>
      <c r="D42">
        <v>204</v>
      </c>
      <c r="E42" t="b">
        <v>1</v>
      </c>
      <c r="F42" t="b">
        <v>1</v>
      </c>
      <c r="G42" t="s">
        <v>1684</v>
      </c>
      <c r="H42" t="s">
        <v>1684</v>
      </c>
      <c r="I42">
        <v>3</v>
      </c>
      <c r="J42">
        <v>0.24</v>
      </c>
      <c r="K42">
        <v>441302</v>
      </c>
      <c r="L42" t="s">
        <v>1684</v>
      </c>
      <c r="N42">
        <v>0</v>
      </c>
      <c r="O42">
        <v>0</v>
      </c>
      <c r="P42">
        <v>0</v>
      </c>
      <c r="Q42">
        <v>0</v>
      </c>
      <c r="R42">
        <v>293.39999999999998</v>
      </c>
      <c r="S42">
        <v>125</v>
      </c>
      <c r="T42">
        <v>25</v>
      </c>
      <c r="U42">
        <v>0</v>
      </c>
      <c r="V42" t="s">
        <v>1684</v>
      </c>
      <c r="X42">
        <v>0</v>
      </c>
      <c r="Y42">
        <v>2</v>
      </c>
      <c r="Z42">
        <v>1.4</v>
      </c>
      <c r="AA42" t="s">
        <v>1684</v>
      </c>
      <c r="AB42">
        <v>0</v>
      </c>
      <c r="AC42">
        <v>2.4300000000000002</v>
      </c>
      <c r="AD42">
        <v>0.19</v>
      </c>
      <c r="AE42">
        <v>3.3</v>
      </c>
      <c r="AF42">
        <v>0.26</v>
      </c>
      <c r="AG42">
        <v>0.87</v>
      </c>
      <c r="AH42">
        <v>17.309999999999999</v>
      </c>
      <c r="AI42">
        <v>1.38</v>
      </c>
      <c r="AJ42">
        <v>7.0000000000000007E-2</v>
      </c>
      <c r="AK42" s="12" t="s">
        <v>566</v>
      </c>
      <c r="AL42">
        <v>0</v>
      </c>
      <c r="AM42">
        <v>206</v>
      </c>
      <c r="AN42">
        <v>135</v>
      </c>
      <c r="AO42">
        <v>16</v>
      </c>
      <c r="AP42">
        <v>1.28</v>
      </c>
      <c r="AQ42">
        <v>1</v>
      </c>
      <c r="AR42" t="b">
        <v>0</v>
      </c>
      <c r="AS42">
        <v>74.3</v>
      </c>
      <c r="AT42">
        <v>187</v>
      </c>
      <c r="AU42">
        <v>56</v>
      </c>
      <c r="AV42">
        <v>39</v>
      </c>
      <c r="AW42" t="b">
        <v>0</v>
      </c>
      <c r="AX42">
        <v>252</v>
      </c>
      <c r="AY42">
        <v>223</v>
      </c>
      <c r="AZ42">
        <v>81</v>
      </c>
      <c r="BA42">
        <v>1125</v>
      </c>
      <c r="BC42" t="s">
        <v>1684</v>
      </c>
      <c r="BD42" s="12">
        <v>45</v>
      </c>
      <c r="BE42">
        <v>428</v>
      </c>
      <c r="BF42">
        <v>115</v>
      </c>
      <c r="BG42" t="s">
        <v>1785</v>
      </c>
      <c r="BH42">
        <v>0</v>
      </c>
      <c r="BI42">
        <v>0</v>
      </c>
      <c r="BJ42" t="s">
        <v>1684</v>
      </c>
      <c r="BK42">
        <v>0</v>
      </c>
      <c r="BM42" t="s">
        <v>1786</v>
      </c>
      <c r="BN42">
        <v>2</v>
      </c>
      <c r="BO42">
        <v>242</v>
      </c>
      <c r="BP42">
        <v>85</v>
      </c>
      <c r="BQ42">
        <v>0</v>
      </c>
      <c r="BR42">
        <v>152</v>
      </c>
      <c r="BS42" t="b">
        <v>0</v>
      </c>
      <c r="BT42">
        <v>0</v>
      </c>
      <c r="BU42">
        <v>0</v>
      </c>
      <c r="BV42" s="12" t="s">
        <v>567</v>
      </c>
      <c r="BW42">
        <v>1</v>
      </c>
      <c r="BX42">
        <v>186</v>
      </c>
      <c r="BY42">
        <v>60</v>
      </c>
      <c r="BZ42" t="b">
        <v>0</v>
      </c>
      <c r="CA42" t="s">
        <v>1684</v>
      </c>
      <c r="CB42">
        <v>10</v>
      </c>
      <c r="CC42">
        <v>0.8</v>
      </c>
      <c r="CD42" t="s">
        <v>1687</v>
      </c>
      <c r="CE42" s="12">
        <v>2</v>
      </c>
      <c r="CF42" s="12">
        <v>7</v>
      </c>
      <c r="CG42" s="4">
        <v>45471</v>
      </c>
      <c r="CH42">
        <v>197</v>
      </c>
      <c r="CI42">
        <v>153</v>
      </c>
      <c r="CJ42">
        <v>28</v>
      </c>
      <c r="CK42">
        <v>57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12.7</v>
      </c>
      <c r="CR42" t="s">
        <v>567</v>
      </c>
      <c r="CS42">
        <v>2</v>
      </c>
      <c r="CT42" t="str">
        <f t="shared" si="0"/>
        <v>Ian Maatsen</v>
      </c>
      <c r="CU42" t="str">
        <f>IFERROR(VLOOKUP(CT42,'Player Names Cleaned'!$A$1:$B$997,2,0),CT42)</f>
        <v>Ian Maatsen</v>
      </c>
    </row>
    <row r="43" spans="1:99" x14ac:dyDescent="0.25">
      <c r="A43">
        <v>1</v>
      </c>
      <c r="B43" s="4">
        <v>34041</v>
      </c>
      <c r="C43">
        <v>5</v>
      </c>
      <c r="D43">
        <v>207</v>
      </c>
      <c r="E43" t="b">
        <v>1</v>
      </c>
      <c r="F43" t="b">
        <v>1</v>
      </c>
      <c r="G43" t="s">
        <v>1684</v>
      </c>
      <c r="H43" t="s">
        <v>1684</v>
      </c>
      <c r="I43">
        <v>4</v>
      </c>
      <c r="J43">
        <v>0.32</v>
      </c>
      <c r="K43">
        <v>149484</v>
      </c>
      <c r="L43" t="s">
        <v>1684</v>
      </c>
      <c r="N43">
        <v>0</v>
      </c>
      <c r="O43">
        <v>0</v>
      </c>
      <c r="P43">
        <v>0</v>
      </c>
      <c r="Q43">
        <v>0</v>
      </c>
      <c r="R43">
        <v>49.2</v>
      </c>
      <c r="S43">
        <v>279</v>
      </c>
      <c r="T43">
        <v>102</v>
      </c>
      <c r="U43">
        <v>0</v>
      </c>
      <c r="V43" t="s">
        <v>1684</v>
      </c>
      <c r="X43">
        <v>0</v>
      </c>
      <c r="Y43">
        <v>2</v>
      </c>
      <c r="Z43">
        <v>1.4</v>
      </c>
      <c r="AA43" t="s">
        <v>1684</v>
      </c>
      <c r="AB43">
        <v>0</v>
      </c>
      <c r="AC43">
        <v>0.23</v>
      </c>
      <c r="AD43">
        <v>0.02</v>
      </c>
      <c r="AE43">
        <v>1.1100000000000001</v>
      </c>
      <c r="AF43">
        <v>0.09</v>
      </c>
      <c r="AG43">
        <v>0.88</v>
      </c>
      <c r="AH43">
        <v>13.2</v>
      </c>
      <c r="AI43">
        <v>1.06</v>
      </c>
      <c r="AJ43">
        <v>7.0000000000000007E-2</v>
      </c>
      <c r="AK43" s="12" t="s">
        <v>568</v>
      </c>
      <c r="AL43">
        <v>0</v>
      </c>
      <c r="AM43">
        <v>150</v>
      </c>
      <c r="AN43">
        <v>98</v>
      </c>
      <c r="AO43">
        <v>11</v>
      </c>
      <c r="AP43">
        <v>0.88</v>
      </c>
      <c r="AQ43">
        <v>0</v>
      </c>
      <c r="AR43" t="b">
        <v>0</v>
      </c>
      <c r="AS43">
        <v>34.6</v>
      </c>
      <c r="AT43">
        <v>272</v>
      </c>
      <c r="AU43">
        <v>95</v>
      </c>
      <c r="AV43">
        <v>40</v>
      </c>
      <c r="AW43" t="b">
        <v>0</v>
      </c>
      <c r="AX43">
        <v>220.4</v>
      </c>
      <c r="AY43">
        <v>233</v>
      </c>
      <c r="AZ43">
        <v>84</v>
      </c>
      <c r="BA43">
        <v>1119</v>
      </c>
      <c r="BC43" t="s">
        <v>1684</v>
      </c>
      <c r="BD43" s="12">
        <v>45</v>
      </c>
      <c r="BE43">
        <v>372</v>
      </c>
      <c r="BF43">
        <v>78</v>
      </c>
      <c r="BG43" t="s">
        <v>1787</v>
      </c>
      <c r="BH43">
        <v>0</v>
      </c>
      <c r="BI43">
        <v>0</v>
      </c>
      <c r="BJ43" t="s">
        <v>1684</v>
      </c>
      <c r="BK43">
        <v>0</v>
      </c>
      <c r="BM43" t="s">
        <v>1788</v>
      </c>
      <c r="BN43">
        <v>3.4</v>
      </c>
      <c r="BO43">
        <v>95</v>
      </c>
      <c r="BP43">
        <v>17</v>
      </c>
      <c r="BQ43">
        <v>0</v>
      </c>
      <c r="BR43">
        <v>241</v>
      </c>
      <c r="BS43" t="b">
        <v>0</v>
      </c>
      <c r="BT43">
        <v>0</v>
      </c>
      <c r="BU43">
        <v>0</v>
      </c>
      <c r="BV43" s="12" t="s">
        <v>569</v>
      </c>
      <c r="BW43">
        <v>0.5</v>
      </c>
      <c r="BX43">
        <v>268</v>
      </c>
      <c r="BY43">
        <v>95</v>
      </c>
      <c r="BZ43" t="b">
        <v>0</v>
      </c>
      <c r="CA43" t="s">
        <v>1684</v>
      </c>
      <c r="CB43">
        <v>12</v>
      </c>
      <c r="CC43">
        <v>0.97</v>
      </c>
      <c r="CD43" t="s">
        <v>1687</v>
      </c>
      <c r="CE43" s="12">
        <v>2</v>
      </c>
      <c r="CF43" s="12">
        <v>7</v>
      </c>
      <c r="CG43" s="4">
        <v>43654</v>
      </c>
      <c r="CH43">
        <v>74</v>
      </c>
      <c r="CI43">
        <v>242</v>
      </c>
      <c r="CJ43">
        <v>81</v>
      </c>
      <c r="CK43">
        <v>47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10.4</v>
      </c>
      <c r="CR43" t="s">
        <v>569</v>
      </c>
      <c r="CS43">
        <v>1</v>
      </c>
      <c r="CT43" t="str">
        <f t="shared" si="0"/>
        <v>Tyrone Mings</v>
      </c>
      <c r="CU43" t="str">
        <f>IFERROR(VLOOKUP(CT43,'Player Names Cleaned'!$A$1:$B$997,2,0),CT43)</f>
        <v>Tyrone Mings</v>
      </c>
    </row>
    <row r="44" spans="1:99" x14ac:dyDescent="0.25">
      <c r="A44">
        <v>0</v>
      </c>
      <c r="B44" s="4">
        <v>35446</v>
      </c>
      <c r="C44">
        <v>3</v>
      </c>
      <c r="D44">
        <v>254</v>
      </c>
      <c r="E44" t="b">
        <v>1</v>
      </c>
      <c r="F44" t="b">
        <v>1</v>
      </c>
      <c r="G44" t="s">
        <v>1684</v>
      </c>
      <c r="H44" t="s">
        <v>1684</v>
      </c>
      <c r="I44">
        <v>5</v>
      </c>
      <c r="J44">
        <v>0.22</v>
      </c>
      <c r="K44">
        <v>244954</v>
      </c>
      <c r="L44" t="s">
        <v>1684</v>
      </c>
      <c r="N44">
        <v>0</v>
      </c>
      <c r="O44">
        <v>0</v>
      </c>
      <c r="P44">
        <v>0</v>
      </c>
      <c r="Q44">
        <v>0</v>
      </c>
      <c r="R44">
        <v>84.5</v>
      </c>
      <c r="S44">
        <v>247</v>
      </c>
      <c r="T44">
        <v>85</v>
      </c>
      <c r="U44">
        <v>0</v>
      </c>
      <c r="V44" t="s">
        <v>1684</v>
      </c>
      <c r="X44">
        <v>0</v>
      </c>
      <c r="Y44">
        <v>2</v>
      </c>
      <c r="Z44">
        <v>1.4</v>
      </c>
      <c r="AA44" t="s">
        <v>1684</v>
      </c>
      <c r="AB44">
        <v>0</v>
      </c>
      <c r="AC44">
        <v>0.43</v>
      </c>
      <c r="AD44">
        <v>0.02</v>
      </c>
      <c r="AE44">
        <v>0.94</v>
      </c>
      <c r="AF44">
        <v>0.04</v>
      </c>
      <c r="AG44">
        <v>0.51</v>
      </c>
      <c r="AH44">
        <v>29.69</v>
      </c>
      <c r="AI44">
        <v>1.32</v>
      </c>
      <c r="AJ44">
        <v>0.02</v>
      </c>
      <c r="AK44" s="12" t="s">
        <v>570</v>
      </c>
      <c r="AL44">
        <v>0</v>
      </c>
      <c r="AM44">
        <v>196</v>
      </c>
      <c r="AN44">
        <v>132</v>
      </c>
      <c r="AO44">
        <v>33</v>
      </c>
      <c r="AP44">
        <v>1.47</v>
      </c>
      <c r="AQ44">
        <v>0</v>
      </c>
      <c r="AR44" t="b">
        <v>0</v>
      </c>
      <c r="AS44">
        <v>54</v>
      </c>
      <c r="AT44">
        <v>232</v>
      </c>
      <c r="AU44">
        <v>69</v>
      </c>
      <c r="AV44">
        <v>41</v>
      </c>
      <c r="AW44" t="b">
        <v>0</v>
      </c>
      <c r="AX44">
        <v>350.6</v>
      </c>
      <c r="AY44">
        <v>181</v>
      </c>
      <c r="AZ44">
        <v>64</v>
      </c>
      <c r="BA44">
        <v>2019</v>
      </c>
      <c r="BC44" t="s">
        <v>1684</v>
      </c>
      <c r="BD44" s="12">
        <v>45</v>
      </c>
      <c r="BE44">
        <v>418</v>
      </c>
      <c r="BF44">
        <v>112</v>
      </c>
      <c r="BG44" t="s">
        <v>1789</v>
      </c>
      <c r="BH44">
        <v>0</v>
      </c>
      <c r="BI44">
        <v>0</v>
      </c>
      <c r="BJ44" t="s">
        <v>1684</v>
      </c>
      <c r="BK44">
        <v>0</v>
      </c>
      <c r="BM44" t="s">
        <v>1790</v>
      </c>
      <c r="BN44">
        <v>2.2999999999999998</v>
      </c>
      <c r="BO44">
        <v>205</v>
      </c>
      <c r="BP44">
        <v>71</v>
      </c>
      <c r="BQ44">
        <v>0</v>
      </c>
      <c r="BR44">
        <v>200</v>
      </c>
      <c r="BS44" t="b">
        <v>0</v>
      </c>
      <c r="BT44">
        <v>0</v>
      </c>
      <c r="BU44">
        <v>0</v>
      </c>
      <c r="BV44" s="12" t="s">
        <v>571</v>
      </c>
      <c r="BW44">
        <v>0.4</v>
      </c>
      <c r="BX44">
        <v>288</v>
      </c>
      <c r="BY44">
        <v>102</v>
      </c>
      <c r="BZ44" t="b">
        <v>0</v>
      </c>
      <c r="CA44" t="s">
        <v>1684</v>
      </c>
      <c r="CB44">
        <v>23</v>
      </c>
      <c r="CC44">
        <v>1.03</v>
      </c>
      <c r="CD44" t="s">
        <v>1687</v>
      </c>
      <c r="CE44" s="12">
        <v>2</v>
      </c>
      <c r="CF44" s="12">
        <v>7</v>
      </c>
      <c r="CG44" s="4">
        <v>45119</v>
      </c>
      <c r="CH44">
        <v>102</v>
      </c>
      <c r="CI44">
        <v>218</v>
      </c>
      <c r="CJ44">
        <v>68</v>
      </c>
      <c r="CK44">
        <v>55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12.2</v>
      </c>
      <c r="CR44" t="s">
        <v>570</v>
      </c>
      <c r="CS44">
        <v>2</v>
      </c>
      <c r="CT44" t="str">
        <f t="shared" si="0"/>
        <v>Pau Torres</v>
      </c>
      <c r="CU44" t="str">
        <f>IFERROR(VLOOKUP(CT44,'Player Names Cleaned'!$A$1:$B$997,2,0),CT44)</f>
        <v>Pau Torres</v>
      </c>
    </row>
    <row r="45" spans="1:99" x14ac:dyDescent="0.25">
      <c r="A45">
        <v>0</v>
      </c>
      <c r="B45" s="4">
        <v>37659</v>
      </c>
      <c r="C45">
        <v>0</v>
      </c>
      <c r="D45">
        <v>26</v>
      </c>
      <c r="E45" t="b">
        <v>1</v>
      </c>
      <c r="F45" t="b">
        <v>1</v>
      </c>
      <c r="G45" t="s">
        <v>1684</v>
      </c>
      <c r="H45" t="s">
        <v>1684</v>
      </c>
      <c r="I45">
        <v>0</v>
      </c>
      <c r="J45">
        <v>0</v>
      </c>
      <c r="K45">
        <v>606798</v>
      </c>
      <c r="L45" t="s">
        <v>1684</v>
      </c>
      <c r="N45">
        <v>0</v>
      </c>
      <c r="O45">
        <v>0</v>
      </c>
      <c r="P45">
        <v>0</v>
      </c>
      <c r="Q45">
        <v>0</v>
      </c>
      <c r="R45">
        <v>68.400000000000006</v>
      </c>
      <c r="S45">
        <v>262</v>
      </c>
      <c r="T45">
        <v>91</v>
      </c>
      <c r="U45">
        <v>0</v>
      </c>
      <c r="V45" t="s">
        <v>1684</v>
      </c>
      <c r="X45">
        <v>0</v>
      </c>
      <c r="Y45">
        <v>2</v>
      </c>
      <c r="Z45">
        <v>0.5</v>
      </c>
      <c r="AA45" t="s">
        <v>1684</v>
      </c>
      <c r="AB45">
        <v>0</v>
      </c>
      <c r="AC45">
        <v>0.49</v>
      </c>
      <c r="AD45">
        <v>0.14000000000000001</v>
      </c>
      <c r="AE45">
        <v>0.53</v>
      </c>
      <c r="AF45">
        <v>0.15</v>
      </c>
      <c r="AG45">
        <v>0.04</v>
      </c>
      <c r="AH45">
        <v>6.49</v>
      </c>
      <c r="AI45">
        <v>1.85</v>
      </c>
      <c r="AJ45">
        <v>0.01</v>
      </c>
      <c r="AK45" s="12" t="s">
        <v>572</v>
      </c>
      <c r="AL45">
        <v>0</v>
      </c>
      <c r="AM45">
        <v>118</v>
      </c>
      <c r="AN45">
        <v>74</v>
      </c>
      <c r="AO45">
        <v>5</v>
      </c>
      <c r="AP45">
        <v>1.42</v>
      </c>
      <c r="AQ45">
        <v>0</v>
      </c>
      <c r="AR45" t="b">
        <v>0</v>
      </c>
      <c r="AS45">
        <v>12</v>
      </c>
      <c r="AT45">
        <v>323</v>
      </c>
      <c r="AU45">
        <v>119</v>
      </c>
      <c r="AV45">
        <v>42</v>
      </c>
      <c r="AW45" t="b">
        <v>0</v>
      </c>
      <c r="AX45">
        <v>45.6</v>
      </c>
      <c r="AY45">
        <v>333</v>
      </c>
      <c r="AZ45">
        <v>124</v>
      </c>
      <c r="BA45">
        <v>316</v>
      </c>
      <c r="BC45" t="s">
        <v>1684</v>
      </c>
      <c r="BD45" s="12">
        <v>40</v>
      </c>
      <c r="BE45">
        <v>662</v>
      </c>
      <c r="BF45">
        <v>216</v>
      </c>
      <c r="BG45" t="s">
        <v>1791</v>
      </c>
      <c r="BH45">
        <v>0</v>
      </c>
      <c r="BI45">
        <v>0</v>
      </c>
      <c r="BJ45" t="s">
        <v>1684</v>
      </c>
      <c r="BK45">
        <v>0</v>
      </c>
      <c r="BM45" t="s">
        <v>1792</v>
      </c>
      <c r="BN45">
        <v>1.1000000000000001</v>
      </c>
      <c r="BO45">
        <v>332</v>
      </c>
      <c r="BP45">
        <v>117</v>
      </c>
      <c r="BQ45">
        <v>0</v>
      </c>
      <c r="BR45">
        <v>200</v>
      </c>
      <c r="BS45" t="b">
        <v>0</v>
      </c>
      <c r="BT45">
        <v>0</v>
      </c>
      <c r="BU45">
        <v>0</v>
      </c>
      <c r="BV45" s="12" t="s">
        <v>573</v>
      </c>
      <c r="BW45">
        <v>1</v>
      </c>
      <c r="BX45">
        <v>192</v>
      </c>
      <c r="BY45">
        <v>62</v>
      </c>
      <c r="BZ45" t="b">
        <v>0</v>
      </c>
      <c r="CA45" t="s">
        <v>1684</v>
      </c>
      <c r="CB45">
        <v>5</v>
      </c>
      <c r="CC45">
        <v>1.42</v>
      </c>
      <c r="CD45" t="s">
        <v>1687</v>
      </c>
      <c r="CE45" s="12">
        <v>2</v>
      </c>
      <c r="CF45" s="12">
        <v>7</v>
      </c>
      <c r="CG45" s="4">
        <v>45678</v>
      </c>
      <c r="CH45">
        <v>7</v>
      </c>
      <c r="CI45">
        <v>326</v>
      </c>
      <c r="CJ45">
        <v>124</v>
      </c>
      <c r="CK45">
        <v>8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2</v>
      </c>
      <c r="CR45" t="s">
        <v>1793</v>
      </c>
      <c r="CS45">
        <v>0</v>
      </c>
      <c r="CT45" t="str">
        <f t="shared" si="0"/>
        <v>AndrÃ©s GarcÃ­a</v>
      </c>
      <c r="CU45" t="str">
        <f>IFERROR(VLOOKUP(CT45,'Player Names Cleaned'!$A$1:$B$997,2,0),CT45)</f>
        <v>AndrÃ©s GarcÃ­a</v>
      </c>
    </row>
    <row r="46" spans="1:99" x14ac:dyDescent="0.25">
      <c r="A46">
        <v>1</v>
      </c>
      <c r="B46" s="4">
        <v>34128</v>
      </c>
      <c r="C46">
        <v>1</v>
      </c>
      <c r="D46">
        <v>126</v>
      </c>
      <c r="E46" t="b">
        <v>1</v>
      </c>
      <c r="F46" t="b">
        <v>1</v>
      </c>
      <c r="G46" t="s">
        <v>1684</v>
      </c>
      <c r="H46" t="s">
        <v>1684</v>
      </c>
      <c r="I46">
        <v>3</v>
      </c>
      <c r="J46">
        <v>0.28000000000000003</v>
      </c>
      <c r="K46">
        <v>106468</v>
      </c>
      <c r="L46" t="s">
        <v>1684</v>
      </c>
      <c r="N46">
        <v>0</v>
      </c>
      <c r="O46">
        <v>0</v>
      </c>
      <c r="P46">
        <v>0</v>
      </c>
      <c r="Q46">
        <v>0</v>
      </c>
      <c r="R46">
        <v>134.5</v>
      </c>
      <c r="S46">
        <v>211</v>
      </c>
      <c r="T46">
        <v>60</v>
      </c>
      <c r="U46">
        <v>0</v>
      </c>
      <c r="V46" t="s">
        <v>1684</v>
      </c>
      <c r="X46">
        <v>0</v>
      </c>
      <c r="Y46">
        <v>2</v>
      </c>
      <c r="Z46">
        <v>0.5</v>
      </c>
      <c r="AA46" t="s">
        <v>1684</v>
      </c>
      <c r="AB46">
        <v>0</v>
      </c>
      <c r="AC46">
        <v>1.1000000000000001</v>
      </c>
      <c r="AD46">
        <v>0.1</v>
      </c>
      <c r="AE46">
        <v>1.27</v>
      </c>
      <c r="AF46">
        <v>0.12</v>
      </c>
      <c r="AG46">
        <v>0.17</v>
      </c>
      <c r="AH46">
        <v>13.94</v>
      </c>
      <c r="AI46">
        <v>1.32</v>
      </c>
      <c r="AJ46">
        <v>0.02</v>
      </c>
      <c r="AK46" s="12" t="s">
        <v>574</v>
      </c>
      <c r="AL46">
        <v>0</v>
      </c>
      <c r="AM46">
        <v>13</v>
      </c>
      <c r="AN46">
        <v>3</v>
      </c>
      <c r="AO46">
        <v>16</v>
      </c>
      <c r="AP46">
        <v>1.51</v>
      </c>
      <c r="AQ46">
        <v>0</v>
      </c>
      <c r="AR46" t="b">
        <v>0</v>
      </c>
      <c r="AS46">
        <v>36.4</v>
      </c>
      <c r="AT46">
        <v>266</v>
      </c>
      <c r="AU46">
        <v>91</v>
      </c>
      <c r="AV46">
        <v>43</v>
      </c>
      <c r="AW46" t="b">
        <v>0</v>
      </c>
      <c r="AX46">
        <v>200.8</v>
      </c>
      <c r="AY46">
        <v>250</v>
      </c>
      <c r="AZ46">
        <v>92</v>
      </c>
      <c r="BA46">
        <v>952</v>
      </c>
      <c r="BC46" t="s">
        <v>1684</v>
      </c>
      <c r="BD46" s="12">
        <v>40</v>
      </c>
      <c r="BE46">
        <v>557</v>
      </c>
      <c r="BF46">
        <v>145</v>
      </c>
      <c r="BG46" t="s">
        <v>1794</v>
      </c>
      <c r="BH46">
        <v>0</v>
      </c>
      <c r="BI46">
        <v>0</v>
      </c>
      <c r="BJ46" t="s">
        <v>1684</v>
      </c>
      <c r="BK46">
        <v>0</v>
      </c>
      <c r="BM46" t="s">
        <v>1795</v>
      </c>
      <c r="BN46">
        <v>2.2999999999999998</v>
      </c>
      <c r="BO46">
        <v>203</v>
      </c>
      <c r="BP46">
        <v>69</v>
      </c>
      <c r="BQ46">
        <v>0</v>
      </c>
      <c r="BR46">
        <v>200</v>
      </c>
      <c r="BS46" t="b">
        <v>0</v>
      </c>
      <c r="BT46">
        <v>0</v>
      </c>
      <c r="BU46">
        <v>0</v>
      </c>
      <c r="BV46" s="12" t="s">
        <v>575</v>
      </c>
      <c r="BW46">
        <v>11.7</v>
      </c>
      <c r="BX46">
        <v>36</v>
      </c>
      <c r="BY46">
        <v>13</v>
      </c>
      <c r="BZ46" t="b">
        <v>0</v>
      </c>
      <c r="CA46" t="s">
        <v>1684</v>
      </c>
      <c r="CB46">
        <v>11</v>
      </c>
      <c r="CC46">
        <v>1.04</v>
      </c>
      <c r="CD46" t="s">
        <v>1687</v>
      </c>
      <c r="CE46" s="12">
        <v>2</v>
      </c>
      <c r="CF46" s="12">
        <v>7</v>
      </c>
      <c r="CG46" s="4">
        <v>44937</v>
      </c>
      <c r="CH46">
        <v>29</v>
      </c>
      <c r="CI46">
        <v>290</v>
      </c>
      <c r="CJ46">
        <v>104</v>
      </c>
      <c r="CK46">
        <v>34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8.5</v>
      </c>
      <c r="CR46" t="s">
        <v>73</v>
      </c>
      <c r="CS46">
        <v>2</v>
      </c>
      <c r="CT46" t="str">
        <f t="shared" si="0"/>
        <v>Ãlex Moreno Lopera</v>
      </c>
      <c r="CU46" t="str">
        <f>IFERROR(VLOOKUP(CT46,'Player Names Cleaned'!$A$1:$B$997,2,0),CT46)</f>
        <v>Ãlex Moreno Lopera</v>
      </c>
    </row>
    <row r="47" spans="1:99" x14ac:dyDescent="0.25">
      <c r="A47">
        <v>0</v>
      </c>
      <c r="B47" s="4">
        <v>37991</v>
      </c>
      <c r="C47">
        <v>0</v>
      </c>
      <c r="D47">
        <v>22</v>
      </c>
      <c r="E47" t="b">
        <v>1</v>
      </c>
      <c r="F47" t="b">
        <v>1</v>
      </c>
      <c r="G47" t="s">
        <v>1684</v>
      </c>
      <c r="H47" t="s">
        <v>1684</v>
      </c>
      <c r="I47">
        <v>0</v>
      </c>
      <c r="J47">
        <v>0</v>
      </c>
      <c r="K47">
        <v>515597</v>
      </c>
      <c r="L47" t="s">
        <v>1684</v>
      </c>
      <c r="N47">
        <v>0</v>
      </c>
      <c r="O47">
        <v>0</v>
      </c>
      <c r="P47">
        <v>0</v>
      </c>
      <c r="Q47">
        <v>0</v>
      </c>
      <c r="R47">
        <v>33.299999999999997</v>
      </c>
      <c r="S47">
        <v>303</v>
      </c>
      <c r="T47">
        <v>115</v>
      </c>
      <c r="U47">
        <v>0</v>
      </c>
      <c r="V47" t="s">
        <v>1684</v>
      </c>
      <c r="X47">
        <v>0</v>
      </c>
      <c r="Y47">
        <v>2</v>
      </c>
      <c r="Z47">
        <v>0.5</v>
      </c>
      <c r="AA47" t="s">
        <v>1684</v>
      </c>
      <c r="AB47">
        <v>0</v>
      </c>
      <c r="AC47">
        <v>0.13</v>
      </c>
      <c r="AD47">
        <v>0.02</v>
      </c>
      <c r="AE47">
        <v>0.17</v>
      </c>
      <c r="AF47">
        <v>0.03</v>
      </c>
      <c r="AG47">
        <v>0.04</v>
      </c>
      <c r="AH47">
        <v>9.2799999999999994</v>
      </c>
      <c r="AI47">
        <v>1.77</v>
      </c>
      <c r="AJ47">
        <v>0.01</v>
      </c>
      <c r="AK47" s="12" t="s">
        <v>576</v>
      </c>
      <c r="AL47">
        <v>0</v>
      </c>
      <c r="AM47">
        <v>84</v>
      </c>
      <c r="AN47">
        <v>46</v>
      </c>
      <c r="AO47">
        <v>11</v>
      </c>
      <c r="AP47">
        <v>2.09</v>
      </c>
      <c r="AQ47">
        <v>0</v>
      </c>
      <c r="AR47" t="b">
        <v>0</v>
      </c>
      <c r="AS47">
        <v>13.3</v>
      </c>
      <c r="AT47">
        <v>319</v>
      </c>
      <c r="AU47">
        <v>116</v>
      </c>
      <c r="AV47">
        <v>44</v>
      </c>
      <c r="AW47" t="b">
        <v>0</v>
      </c>
      <c r="AX47">
        <v>84.8</v>
      </c>
      <c r="AY47">
        <v>311</v>
      </c>
      <c r="AZ47">
        <v>114</v>
      </c>
      <c r="BA47">
        <v>473</v>
      </c>
      <c r="BC47" t="s">
        <v>1684</v>
      </c>
      <c r="BD47" s="12">
        <v>40</v>
      </c>
      <c r="BE47">
        <v>628</v>
      </c>
      <c r="BF47">
        <v>188</v>
      </c>
      <c r="BG47" t="s">
        <v>1796</v>
      </c>
      <c r="BH47">
        <v>0</v>
      </c>
      <c r="BI47">
        <v>0</v>
      </c>
      <c r="BJ47" t="s">
        <v>1684</v>
      </c>
      <c r="BK47">
        <v>0</v>
      </c>
      <c r="BM47" t="s">
        <v>1797</v>
      </c>
      <c r="BN47">
        <v>0.8</v>
      </c>
      <c r="BO47">
        <v>383</v>
      </c>
      <c r="BP47">
        <v>135</v>
      </c>
      <c r="BQ47">
        <v>0</v>
      </c>
      <c r="BR47">
        <v>152</v>
      </c>
      <c r="BS47" t="b">
        <v>0</v>
      </c>
      <c r="BT47">
        <v>0</v>
      </c>
      <c r="BU47">
        <v>0</v>
      </c>
      <c r="BV47" s="12" t="s">
        <v>577</v>
      </c>
      <c r="BW47">
        <v>0.3</v>
      </c>
      <c r="BX47">
        <v>339</v>
      </c>
      <c r="BY47">
        <v>126</v>
      </c>
      <c r="BZ47" t="b">
        <v>0</v>
      </c>
      <c r="CA47" t="s">
        <v>1684</v>
      </c>
      <c r="CB47">
        <v>5</v>
      </c>
      <c r="CC47">
        <v>0.95</v>
      </c>
      <c r="CD47" t="s">
        <v>1687</v>
      </c>
      <c r="CE47" s="12">
        <v>2</v>
      </c>
      <c r="CF47" s="12">
        <v>7</v>
      </c>
      <c r="CG47" s="4">
        <v>44203</v>
      </c>
      <c r="CH47">
        <v>15</v>
      </c>
      <c r="CI47">
        <v>310</v>
      </c>
      <c r="CJ47">
        <v>115</v>
      </c>
      <c r="CK47">
        <v>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1.5</v>
      </c>
      <c r="CR47" t="s">
        <v>577</v>
      </c>
      <c r="CS47">
        <v>2</v>
      </c>
      <c r="CT47" t="str">
        <f t="shared" si="0"/>
        <v>Lamare Bogarde</v>
      </c>
      <c r="CU47" t="str">
        <f>IFERROR(VLOOKUP(CT47,'Player Names Cleaned'!$A$1:$B$997,2,0),CT47)</f>
        <v>Lamare Bogarde</v>
      </c>
    </row>
    <row r="48" spans="1:99" x14ac:dyDescent="0.25">
      <c r="A48">
        <v>0</v>
      </c>
      <c r="B48" t="s">
        <v>1684</v>
      </c>
      <c r="C48">
        <v>0</v>
      </c>
      <c r="D48">
        <v>0</v>
      </c>
      <c r="E48" t="b">
        <v>1</v>
      </c>
      <c r="F48" t="b">
        <v>1</v>
      </c>
      <c r="G48" t="s">
        <v>1684</v>
      </c>
      <c r="H48" t="s">
        <v>1684</v>
      </c>
      <c r="I48">
        <v>0</v>
      </c>
      <c r="J48">
        <v>0</v>
      </c>
      <c r="K48">
        <v>514315</v>
      </c>
      <c r="L48" t="s">
        <v>1684</v>
      </c>
      <c r="N48">
        <v>0</v>
      </c>
      <c r="O48">
        <v>0</v>
      </c>
      <c r="P48">
        <v>0</v>
      </c>
      <c r="Q48">
        <v>0</v>
      </c>
      <c r="R48">
        <v>0</v>
      </c>
      <c r="S48">
        <v>446</v>
      </c>
      <c r="T48">
        <v>173</v>
      </c>
      <c r="U48">
        <v>0</v>
      </c>
      <c r="V48" t="s">
        <v>1684</v>
      </c>
      <c r="X48">
        <v>0</v>
      </c>
      <c r="Y48">
        <v>2</v>
      </c>
      <c r="Z48">
        <v>0.5</v>
      </c>
      <c r="AA48" t="s">
        <v>1684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 s="12" t="s">
        <v>578</v>
      </c>
      <c r="AL48">
        <v>0</v>
      </c>
      <c r="AM48">
        <v>82</v>
      </c>
      <c r="AN48">
        <v>44</v>
      </c>
      <c r="AO48">
        <v>0</v>
      </c>
      <c r="AP48">
        <v>0</v>
      </c>
      <c r="AQ48">
        <v>0</v>
      </c>
      <c r="AR48" t="b">
        <v>0</v>
      </c>
      <c r="AS48">
        <v>0</v>
      </c>
      <c r="AT48">
        <v>456</v>
      </c>
      <c r="AU48">
        <v>175</v>
      </c>
      <c r="AV48">
        <v>45</v>
      </c>
      <c r="AW48" t="b">
        <v>0</v>
      </c>
      <c r="AX48">
        <v>0</v>
      </c>
      <c r="AY48">
        <v>456</v>
      </c>
      <c r="AZ48">
        <v>175</v>
      </c>
      <c r="BA48">
        <v>0</v>
      </c>
      <c r="BC48" t="s">
        <v>1684</v>
      </c>
      <c r="BD48" s="12">
        <v>40</v>
      </c>
      <c r="BE48">
        <v>626</v>
      </c>
      <c r="BF48">
        <v>186</v>
      </c>
      <c r="BG48" t="s">
        <v>1798</v>
      </c>
      <c r="BH48">
        <v>0</v>
      </c>
      <c r="BI48">
        <v>0</v>
      </c>
      <c r="BJ48" t="s">
        <v>1684</v>
      </c>
      <c r="BK48">
        <v>0</v>
      </c>
      <c r="BM48" t="s">
        <v>1799</v>
      </c>
      <c r="BN48">
        <v>0</v>
      </c>
      <c r="BO48">
        <v>460</v>
      </c>
      <c r="BP48">
        <v>176</v>
      </c>
      <c r="BQ48">
        <v>0</v>
      </c>
      <c r="BR48" t="s">
        <v>1684</v>
      </c>
      <c r="BS48" t="b">
        <v>0</v>
      </c>
      <c r="BT48">
        <v>0</v>
      </c>
      <c r="BU48">
        <v>0</v>
      </c>
      <c r="BV48" s="12" t="s">
        <v>579</v>
      </c>
      <c r="BW48">
        <v>0.3</v>
      </c>
      <c r="BX48">
        <v>324</v>
      </c>
      <c r="BY48">
        <v>119</v>
      </c>
      <c r="BZ48" t="b">
        <v>0</v>
      </c>
      <c r="CA48" t="s">
        <v>1684</v>
      </c>
      <c r="CB48">
        <v>0</v>
      </c>
      <c r="CC48">
        <v>0</v>
      </c>
      <c r="CD48" t="s">
        <v>1687</v>
      </c>
      <c r="CE48" s="12">
        <v>2</v>
      </c>
      <c r="CF48" s="12">
        <v>7</v>
      </c>
      <c r="CG48" t="s">
        <v>1684</v>
      </c>
      <c r="CH48">
        <v>0</v>
      </c>
      <c r="CI48">
        <v>419</v>
      </c>
      <c r="CJ48">
        <v>168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 t="s">
        <v>1800</v>
      </c>
      <c r="CS48">
        <v>0</v>
      </c>
      <c r="CT48" t="str">
        <f t="shared" si="0"/>
        <v>Lino da Cruz Sousa</v>
      </c>
      <c r="CU48" t="str">
        <f>IFERROR(VLOOKUP(CT48,'Player Names Cleaned'!$A$1:$B$997,2,0),CT48)</f>
        <v>Lino da Cruz Sousa</v>
      </c>
    </row>
    <row r="49" spans="1:99" x14ac:dyDescent="0.25">
      <c r="A49">
        <v>0</v>
      </c>
      <c r="B49" s="4">
        <v>38827</v>
      </c>
      <c r="C49">
        <v>0</v>
      </c>
      <c r="D49">
        <v>0</v>
      </c>
      <c r="E49" t="b">
        <v>1</v>
      </c>
      <c r="F49" t="b">
        <v>1</v>
      </c>
      <c r="G49" t="s">
        <v>1684</v>
      </c>
      <c r="H49" t="s">
        <v>1684</v>
      </c>
      <c r="I49">
        <v>0</v>
      </c>
      <c r="J49">
        <v>0</v>
      </c>
      <c r="K49">
        <v>587178</v>
      </c>
      <c r="L49" t="s">
        <v>1684</v>
      </c>
      <c r="N49">
        <v>0</v>
      </c>
      <c r="O49">
        <v>0</v>
      </c>
      <c r="P49">
        <v>0</v>
      </c>
      <c r="Q49">
        <v>0</v>
      </c>
      <c r="R49">
        <v>0</v>
      </c>
      <c r="S49">
        <v>468</v>
      </c>
      <c r="T49">
        <v>190</v>
      </c>
      <c r="U49">
        <v>0</v>
      </c>
      <c r="V49" t="s">
        <v>1684</v>
      </c>
      <c r="X49">
        <v>0</v>
      </c>
      <c r="Y49">
        <v>2</v>
      </c>
      <c r="Z49">
        <v>0.5</v>
      </c>
      <c r="AA49" t="s">
        <v>1684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 s="12" t="s">
        <v>580</v>
      </c>
      <c r="AL49">
        <v>0</v>
      </c>
      <c r="AM49">
        <v>111</v>
      </c>
      <c r="AN49">
        <v>68</v>
      </c>
      <c r="AO49">
        <v>0</v>
      </c>
      <c r="AP49">
        <v>0</v>
      </c>
      <c r="AQ49">
        <v>0</v>
      </c>
      <c r="AR49" t="b">
        <v>0</v>
      </c>
      <c r="AS49">
        <v>0</v>
      </c>
      <c r="AT49">
        <v>477</v>
      </c>
      <c r="AU49">
        <v>191</v>
      </c>
      <c r="AV49">
        <v>46</v>
      </c>
      <c r="AW49" t="b">
        <v>0</v>
      </c>
      <c r="AX49">
        <v>0</v>
      </c>
      <c r="AY49">
        <v>477</v>
      </c>
      <c r="AZ49">
        <v>191</v>
      </c>
      <c r="BA49">
        <v>0</v>
      </c>
      <c r="BC49" t="s">
        <v>1684</v>
      </c>
      <c r="BD49" s="12">
        <v>40</v>
      </c>
      <c r="BE49">
        <v>655</v>
      </c>
      <c r="BF49">
        <v>210</v>
      </c>
      <c r="BG49" t="s">
        <v>1801</v>
      </c>
      <c r="BH49">
        <v>0</v>
      </c>
      <c r="BI49">
        <v>0</v>
      </c>
      <c r="BJ49" t="s">
        <v>1684</v>
      </c>
      <c r="BK49">
        <v>0</v>
      </c>
      <c r="BM49" t="s">
        <v>1802</v>
      </c>
      <c r="BN49">
        <v>0</v>
      </c>
      <c r="BO49">
        <v>480</v>
      </c>
      <c r="BP49">
        <v>191</v>
      </c>
      <c r="BQ49">
        <v>0</v>
      </c>
      <c r="BR49">
        <v>219</v>
      </c>
      <c r="BS49" t="b">
        <v>0</v>
      </c>
      <c r="BT49">
        <v>0</v>
      </c>
      <c r="BU49">
        <v>0</v>
      </c>
      <c r="BV49" s="12" t="s">
        <v>581</v>
      </c>
      <c r="BW49">
        <v>0.3</v>
      </c>
      <c r="BX49">
        <v>353</v>
      </c>
      <c r="BY49">
        <v>136</v>
      </c>
      <c r="BZ49" t="b">
        <v>0</v>
      </c>
      <c r="CA49" t="s">
        <v>1684</v>
      </c>
      <c r="CB49">
        <v>0</v>
      </c>
      <c r="CC49">
        <v>0</v>
      </c>
      <c r="CD49" t="s">
        <v>1687</v>
      </c>
      <c r="CE49" s="12">
        <v>2</v>
      </c>
      <c r="CF49" s="12">
        <v>7</v>
      </c>
      <c r="CG49" s="4">
        <v>45809</v>
      </c>
      <c r="CH49">
        <v>0</v>
      </c>
      <c r="CI49">
        <v>444</v>
      </c>
      <c r="CJ49">
        <v>188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 t="s">
        <v>580</v>
      </c>
      <c r="CS49">
        <v>0</v>
      </c>
      <c r="CT49" t="str">
        <f t="shared" si="0"/>
        <v>Yasin Ã–zcan</v>
      </c>
      <c r="CU49" t="str">
        <f>IFERROR(VLOOKUP(CT49,'Player Names Cleaned'!$A$1:$B$997,2,0),CT49)</f>
        <v>Yasin Ã–zcan</v>
      </c>
    </row>
    <row r="50" spans="1:99" x14ac:dyDescent="0.25">
      <c r="A50">
        <v>11</v>
      </c>
      <c r="B50" s="4">
        <v>37463</v>
      </c>
      <c r="C50">
        <v>15</v>
      </c>
      <c r="D50">
        <v>534</v>
      </c>
      <c r="E50" t="b">
        <v>1</v>
      </c>
      <c r="F50" t="b">
        <v>1</v>
      </c>
      <c r="G50" t="s">
        <v>1684</v>
      </c>
      <c r="H50" t="s">
        <v>1684</v>
      </c>
      <c r="I50">
        <v>10</v>
      </c>
      <c r="J50">
        <v>0.28999999999999998</v>
      </c>
      <c r="K50">
        <v>244850</v>
      </c>
      <c r="L50" t="s">
        <v>1684</v>
      </c>
      <c r="N50">
        <v>0</v>
      </c>
      <c r="O50">
        <v>0</v>
      </c>
      <c r="P50">
        <v>0</v>
      </c>
      <c r="Q50">
        <v>0</v>
      </c>
      <c r="R50">
        <v>722.7</v>
      </c>
      <c r="S50">
        <v>32</v>
      </c>
      <c r="T50">
        <v>29</v>
      </c>
      <c r="U50">
        <v>0</v>
      </c>
      <c r="V50" t="s">
        <v>1684</v>
      </c>
      <c r="X50">
        <v>0</v>
      </c>
      <c r="Y50">
        <v>3</v>
      </c>
      <c r="Z50">
        <v>1.8</v>
      </c>
      <c r="AA50" t="s">
        <v>1684</v>
      </c>
      <c r="AB50">
        <v>0</v>
      </c>
      <c r="AC50">
        <v>5.24</v>
      </c>
      <c r="AD50">
        <v>0.15</v>
      </c>
      <c r="AE50">
        <v>11.73</v>
      </c>
      <c r="AF50">
        <v>0.34</v>
      </c>
      <c r="AG50">
        <v>6.49</v>
      </c>
      <c r="AH50">
        <v>43.7</v>
      </c>
      <c r="AI50">
        <v>1.26</v>
      </c>
      <c r="AJ50">
        <v>0.19</v>
      </c>
      <c r="AK50" s="12" t="s">
        <v>582</v>
      </c>
      <c r="AL50">
        <v>0</v>
      </c>
      <c r="AM50">
        <v>632</v>
      </c>
      <c r="AN50">
        <v>277</v>
      </c>
      <c r="AO50">
        <v>40</v>
      </c>
      <c r="AP50">
        <v>1.1599999999999999</v>
      </c>
      <c r="AQ50">
        <v>8</v>
      </c>
      <c r="AR50" t="b">
        <v>0</v>
      </c>
      <c r="AS50">
        <v>214.3</v>
      </c>
      <c r="AT50">
        <v>19</v>
      </c>
      <c r="AU50">
        <v>14</v>
      </c>
      <c r="AV50">
        <v>47</v>
      </c>
      <c r="AW50" t="b">
        <v>0</v>
      </c>
      <c r="AX50">
        <v>731.6</v>
      </c>
      <c r="AY50">
        <v>45</v>
      </c>
      <c r="AZ50">
        <v>13</v>
      </c>
      <c r="BA50">
        <v>3115</v>
      </c>
      <c r="BC50" t="s">
        <v>1684</v>
      </c>
      <c r="BD50" s="12">
        <v>70</v>
      </c>
      <c r="BE50">
        <v>34</v>
      </c>
      <c r="BF50">
        <v>22</v>
      </c>
      <c r="BG50" t="s">
        <v>1803</v>
      </c>
      <c r="BH50">
        <v>0</v>
      </c>
      <c r="BI50">
        <v>0</v>
      </c>
      <c r="BJ50" t="s">
        <v>1684</v>
      </c>
      <c r="BK50">
        <v>0</v>
      </c>
      <c r="BM50" t="s">
        <v>1804</v>
      </c>
      <c r="BN50">
        <v>4.4000000000000004</v>
      </c>
      <c r="BO50">
        <v>26</v>
      </c>
      <c r="BP50">
        <v>15</v>
      </c>
      <c r="BQ50">
        <v>0</v>
      </c>
      <c r="BR50">
        <v>241</v>
      </c>
      <c r="BS50" t="b">
        <v>0</v>
      </c>
      <c r="BT50">
        <v>0</v>
      </c>
      <c r="BU50">
        <v>0</v>
      </c>
      <c r="BV50" s="12" t="s">
        <v>583</v>
      </c>
      <c r="BW50">
        <v>24.5</v>
      </c>
      <c r="BX50">
        <v>12</v>
      </c>
      <c r="BY50">
        <v>5</v>
      </c>
      <c r="BZ50" t="b">
        <v>0</v>
      </c>
      <c r="CA50" t="s">
        <v>1684</v>
      </c>
      <c r="CB50">
        <v>37</v>
      </c>
      <c r="CC50">
        <v>1.07</v>
      </c>
      <c r="CD50" t="s">
        <v>1687</v>
      </c>
      <c r="CE50" s="12">
        <v>2</v>
      </c>
      <c r="CF50" s="12">
        <v>7</v>
      </c>
      <c r="CG50" s="4">
        <v>45323</v>
      </c>
      <c r="CH50">
        <v>689</v>
      </c>
      <c r="CI50">
        <v>38</v>
      </c>
      <c r="CJ50">
        <v>24</v>
      </c>
      <c r="CK50">
        <v>161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23</v>
      </c>
      <c r="CR50" t="s">
        <v>583</v>
      </c>
      <c r="CS50">
        <v>10</v>
      </c>
      <c r="CT50" t="str">
        <f t="shared" si="0"/>
        <v>Morgan Rogers</v>
      </c>
      <c r="CU50" t="str">
        <f>IFERROR(VLOOKUP(CT50,'Player Names Cleaned'!$A$1:$B$997,2,0),CT50)</f>
        <v>Morgan Rogers</v>
      </c>
    </row>
    <row r="51" spans="1:99" x14ac:dyDescent="0.25">
      <c r="A51">
        <v>7</v>
      </c>
      <c r="B51" s="4">
        <v>35557</v>
      </c>
      <c r="C51">
        <v>15</v>
      </c>
      <c r="D51">
        <v>686</v>
      </c>
      <c r="E51" t="b">
        <v>1</v>
      </c>
      <c r="F51" t="b">
        <v>1</v>
      </c>
      <c r="G51" t="s">
        <v>1684</v>
      </c>
      <c r="H51" t="s">
        <v>1684</v>
      </c>
      <c r="I51">
        <v>7</v>
      </c>
      <c r="J51">
        <v>0.21</v>
      </c>
      <c r="K51">
        <v>166989</v>
      </c>
      <c r="L51">
        <v>3</v>
      </c>
      <c r="N51">
        <v>0</v>
      </c>
      <c r="O51">
        <v>0</v>
      </c>
      <c r="P51">
        <v>0</v>
      </c>
      <c r="Q51">
        <v>0</v>
      </c>
      <c r="R51">
        <v>963.1</v>
      </c>
      <c r="S51">
        <v>8</v>
      </c>
      <c r="T51">
        <v>8</v>
      </c>
      <c r="U51">
        <v>0</v>
      </c>
      <c r="V51" t="s">
        <v>1684</v>
      </c>
      <c r="X51">
        <v>0</v>
      </c>
      <c r="Y51">
        <v>3</v>
      </c>
      <c r="Z51">
        <v>1.6</v>
      </c>
      <c r="AA51" t="s">
        <v>1684</v>
      </c>
      <c r="AB51">
        <v>0</v>
      </c>
      <c r="AC51">
        <v>5.83</v>
      </c>
      <c r="AD51">
        <v>0.17</v>
      </c>
      <c r="AE51">
        <v>9.14</v>
      </c>
      <c r="AF51">
        <v>0.27</v>
      </c>
      <c r="AG51">
        <v>3.31</v>
      </c>
      <c r="AH51">
        <v>43.87</v>
      </c>
      <c r="AI51">
        <v>1.31</v>
      </c>
      <c r="AJ51">
        <v>0.1</v>
      </c>
      <c r="AK51" s="12" t="s">
        <v>584</v>
      </c>
      <c r="AL51">
        <v>0</v>
      </c>
      <c r="AM51">
        <v>564</v>
      </c>
      <c r="AN51">
        <v>229</v>
      </c>
      <c r="AO51">
        <v>46</v>
      </c>
      <c r="AP51">
        <v>1.37</v>
      </c>
      <c r="AQ51">
        <v>3</v>
      </c>
      <c r="AR51" t="b">
        <v>0</v>
      </c>
      <c r="AS51">
        <v>209.6</v>
      </c>
      <c r="AT51">
        <v>23</v>
      </c>
      <c r="AU51">
        <v>18</v>
      </c>
      <c r="AV51">
        <v>48</v>
      </c>
      <c r="AW51" t="b">
        <v>0</v>
      </c>
      <c r="AX51">
        <v>799.6</v>
      </c>
      <c r="AY51">
        <v>29</v>
      </c>
      <c r="AZ51">
        <v>7</v>
      </c>
      <c r="BA51">
        <v>3025</v>
      </c>
      <c r="BC51" t="s">
        <v>1684</v>
      </c>
      <c r="BD51" s="12">
        <v>60</v>
      </c>
      <c r="BE51">
        <v>83</v>
      </c>
      <c r="BF51">
        <v>58</v>
      </c>
      <c r="BG51" t="s">
        <v>1805</v>
      </c>
      <c r="BH51">
        <v>0</v>
      </c>
      <c r="BI51">
        <v>1</v>
      </c>
      <c r="BJ51">
        <v>4</v>
      </c>
      <c r="BK51">
        <v>0</v>
      </c>
      <c r="BM51" t="s">
        <v>1806</v>
      </c>
      <c r="BN51">
        <v>3.4</v>
      </c>
      <c r="BO51">
        <v>101</v>
      </c>
      <c r="BP51">
        <v>48</v>
      </c>
      <c r="BQ51">
        <v>0</v>
      </c>
      <c r="BR51">
        <v>21</v>
      </c>
      <c r="BS51" t="b">
        <v>0</v>
      </c>
      <c r="BT51">
        <v>0</v>
      </c>
      <c r="BU51">
        <v>0</v>
      </c>
      <c r="BV51" s="12" t="s">
        <v>585</v>
      </c>
      <c r="BW51">
        <v>1.6</v>
      </c>
      <c r="BX51">
        <v>148</v>
      </c>
      <c r="BY51">
        <v>49</v>
      </c>
      <c r="BZ51" t="b">
        <v>0</v>
      </c>
      <c r="CA51" t="s">
        <v>1684</v>
      </c>
      <c r="CB51">
        <v>35</v>
      </c>
      <c r="CC51">
        <v>1.04</v>
      </c>
      <c r="CD51" t="s">
        <v>1687</v>
      </c>
      <c r="CE51" s="12">
        <v>2</v>
      </c>
      <c r="CF51" s="12">
        <v>7</v>
      </c>
      <c r="CG51" s="4">
        <v>45091</v>
      </c>
      <c r="CH51">
        <v>333</v>
      </c>
      <c r="CI51">
        <v>93</v>
      </c>
      <c r="CJ51">
        <v>64</v>
      </c>
      <c r="CK51">
        <v>121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20.2</v>
      </c>
      <c r="CR51" t="s">
        <v>585</v>
      </c>
      <c r="CS51">
        <v>4</v>
      </c>
      <c r="CT51" t="str">
        <f t="shared" si="0"/>
        <v>Youri Tielemans</v>
      </c>
      <c r="CU51" t="str">
        <f>IFERROR(VLOOKUP(CT51,'Player Names Cleaned'!$A$1:$B$997,2,0),CT51)</f>
        <v>Youri Tielemans</v>
      </c>
    </row>
    <row r="52" spans="1:99" x14ac:dyDescent="0.25">
      <c r="A52">
        <v>2</v>
      </c>
      <c r="B52" s="4">
        <v>35651</v>
      </c>
      <c r="C52">
        <v>2</v>
      </c>
      <c r="D52">
        <v>174</v>
      </c>
      <c r="E52" t="b">
        <v>1</v>
      </c>
      <c r="F52" t="b">
        <v>1</v>
      </c>
      <c r="G52" t="s">
        <v>1684</v>
      </c>
      <c r="H52" t="s">
        <v>1684</v>
      </c>
      <c r="I52">
        <v>2</v>
      </c>
      <c r="J52">
        <v>0.16</v>
      </c>
      <c r="K52">
        <v>215711</v>
      </c>
      <c r="L52">
        <v>8</v>
      </c>
      <c r="N52">
        <v>0</v>
      </c>
      <c r="O52">
        <v>0</v>
      </c>
      <c r="P52">
        <v>0</v>
      </c>
      <c r="Q52">
        <v>0</v>
      </c>
      <c r="R52">
        <v>235.8</v>
      </c>
      <c r="S52">
        <v>154</v>
      </c>
      <c r="T52">
        <v>107</v>
      </c>
      <c r="U52">
        <v>0</v>
      </c>
      <c r="V52">
        <v>4</v>
      </c>
      <c r="X52">
        <v>0</v>
      </c>
      <c r="Y52">
        <v>3</v>
      </c>
      <c r="Z52">
        <v>1.5</v>
      </c>
      <c r="AA52" t="s">
        <v>1684</v>
      </c>
      <c r="AB52">
        <v>0</v>
      </c>
      <c r="AC52">
        <v>2.92</v>
      </c>
      <c r="AD52">
        <v>0.23</v>
      </c>
      <c r="AE52">
        <v>4.6500000000000004</v>
      </c>
      <c r="AF52">
        <v>0.37</v>
      </c>
      <c r="AG52">
        <v>1.73</v>
      </c>
      <c r="AH52">
        <v>13.91</v>
      </c>
      <c r="AI52">
        <v>1.1100000000000001</v>
      </c>
      <c r="AJ52">
        <v>0.14000000000000001</v>
      </c>
      <c r="AK52" s="12" t="s">
        <v>586</v>
      </c>
      <c r="AL52">
        <v>0</v>
      </c>
      <c r="AM52">
        <v>496</v>
      </c>
      <c r="AN52">
        <v>187</v>
      </c>
      <c r="AO52">
        <v>19</v>
      </c>
      <c r="AP52">
        <v>1.51</v>
      </c>
      <c r="AQ52">
        <v>1</v>
      </c>
      <c r="AR52" t="b">
        <v>0</v>
      </c>
      <c r="AS52">
        <v>70.3</v>
      </c>
      <c r="AT52">
        <v>194</v>
      </c>
      <c r="AU52">
        <v>102</v>
      </c>
      <c r="AV52">
        <v>49</v>
      </c>
      <c r="AW52" t="b">
        <v>0</v>
      </c>
      <c r="AX52">
        <v>146.4</v>
      </c>
      <c r="AY52">
        <v>280</v>
      </c>
      <c r="AZ52">
        <v>130</v>
      </c>
      <c r="BA52">
        <v>1132</v>
      </c>
      <c r="BC52" t="s">
        <v>1684</v>
      </c>
      <c r="BD52" s="12">
        <v>55</v>
      </c>
      <c r="BE52">
        <v>146</v>
      </c>
      <c r="BF52">
        <v>95</v>
      </c>
      <c r="BG52" t="s">
        <v>1807</v>
      </c>
      <c r="BH52">
        <v>0</v>
      </c>
      <c r="BI52">
        <v>0</v>
      </c>
      <c r="BJ52" t="s">
        <v>1684</v>
      </c>
      <c r="BK52">
        <v>0</v>
      </c>
      <c r="BM52" t="s">
        <v>1808</v>
      </c>
      <c r="BN52">
        <v>2</v>
      </c>
      <c r="BO52">
        <v>251</v>
      </c>
      <c r="BP52">
        <v>114</v>
      </c>
      <c r="BQ52">
        <v>0</v>
      </c>
      <c r="BR52">
        <v>107</v>
      </c>
      <c r="BS52" t="b">
        <v>0</v>
      </c>
      <c r="BT52">
        <v>0</v>
      </c>
      <c r="BU52">
        <v>0</v>
      </c>
      <c r="BV52" s="12" t="s">
        <v>587</v>
      </c>
      <c r="BW52">
        <v>0.5</v>
      </c>
      <c r="BX52">
        <v>272</v>
      </c>
      <c r="BY52">
        <v>92</v>
      </c>
      <c r="BZ52" t="b">
        <v>0</v>
      </c>
      <c r="CA52" t="s">
        <v>1684</v>
      </c>
      <c r="CB52">
        <v>14</v>
      </c>
      <c r="CC52">
        <v>1.1100000000000001</v>
      </c>
      <c r="CD52" t="s">
        <v>1687</v>
      </c>
      <c r="CE52" s="12">
        <v>2</v>
      </c>
      <c r="CF52" s="12">
        <v>7</v>
      </c>
      <c r="CG52" s="4">
        <v>44412</v>
      </c>
      <c r="CH52">
        <v>325</v>
      </c>
      <c r="CI52">
        <v>94</v>
      </c>
      <c r="CJ52">
        <v>65</v>
      </c>
      <c r="CK52">
        <v>47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8.5</v>
      </c>
      <c r="CR52" t="s">
        <v>587</v>
      </c>
      <c r="CS52">
        <v>3</v>
      </c>
      <c r="CT52" t="str">
        <f t="shared" si="0"/>
        <v>Leon Bailey</v>
      </c>
      <c r="CU52" t="str">
        <f>IFERROR(VLOOKUP(CT52,'Player Names Cleaned'!$A$1:$B$997,2,0),CT52)</f>
        <v>Leon Bailey</v>
      </c>
    </row>
    <row r="53" spans="1:99" x14ac:dyDescent="0.25">
      <c r="A53">
        <v>0</v>
      </c>
      <c r="B53" s="4">
        <v>35424</v>
      </c>
      <c r="C53">
        <v>0</v>
      </c>
      <c r="D53">
        <v>37</v>
      </c>
      <c r="E53" t="b">
        <v>1</v>
      </c>
      <c r="F53" t="b">
        <v>1</v>
      </c>
      <c r="G53" t="s">
        <v>1684</v>
      </c>
      <c r="H53" t="s">
        <v>1684</v>
      </c>
      <c r="I53">
        <v>0</v>
      </c>
      <c r="J53">
        <v>0</v>
      </c>
      <c r="K53">
        <v>195546</v>
      </c>
      <c r="L53" t="s">
        <v>1684</v>
      </c>
      <c r="N53">
        <v>0</v>
      </c>
      <c r="O53">
        <v>0</v>
      </c>
      <c r="P53">
        <v>0</v>
      </c>
      <c r="Q53">
        <v>0</v>
      </c>
      <c r="R53">
        <v>23.2</v>
      </c>
      <c r="S53">
        <v>320</v>
      </c>
      <c r="T53">
        <v>166</v>
      </c>
      <c r="U53">
        <v>0</v>
      </c>
      <c r="V53" t="s">
        <v>1684</v>
      </c>
      <c r="X53">
        <v>0</v>
      </c>
      <c r="Y53">
        <v>3</v>
      </c>
      <c r="Z53">
        <v>1.5</v>
      </c>
      <c r="AA53" t="s">
        <v>1684</v>
      </c>
      <c r="AB53">
        <v>0</v>
      </c>
      <c r="AC53">
        <v>0.03</v>
      </c>
      <c r="AD53">
        <v>0.03</v>
      </c>
      <c r="AE53">
        <v>0.68</v>
      </c>
      <c r="AF53">
        <v>0.69</v>
      </c>
      <c r="AG53">
        <v>0.65</v>
      </c>
      <c r="AH53">
        <v>2.27</v>
      </c>
      <c r="AI53">
        <v>2.2999999999999998</v>
      </c>
      <c r="AJ53">
        <v>0.66</v>
      </c>
      <c r="AK53" s="12" t="s">
        <v>552</v>
      </c>
      <c r="AL53">
        <v>0</v>
      </c>
      <c r="AM53">
        <v>484</v>
      </c>
      <c r="AN53">
        <v>180</v>
      </c>
      <c r="AO53">
        <v>2</v>
      </c>
      <c r="AP53">
        <v>2.02</v>
      </c>
      <c r="AQ53">
        <v>0</v>
      </c>
      <c r="AR53" t="b">
        <v>0</v>
      </c>
      <c r="AS53">
        <v>5.2</v>
      </c>
      <c r="AT53">
        <v>355</v>
      </c>
      <c r="AU53">
        <v>168</v>
      </c>
      <c r="AV53">
        <v>50</v>
      </c>
      <c r="AW53" t="b">
        <v>0</v>
      </c>
      <c r="AX53">
        <v>16.399999999999999</v>
      </c>
      <c r="AY53">
        <v>357</v>
      </c>
      <c r="AZ53">
        <v>167</v>
      </c>
      <c r="BA53">
        <v>89</v>
      </c>
      <c r="BC53" t="s">
        <v>1684</v>
      </c>
      <c r="BD53" s="12">
        <v>55</v>
      </c>
      <c r="BE53">
        <v>134</v>
      </c>
      <c r="BF53">
        <v>88</v>
      </c>
      <c r="BG53" t="s">
        <v>1809</v>
      </c>
      <c r="BH53">
        <v>0</v>
      </c>
      <c r="BI53">
        <v>0</v>
      </c>
      <c r="BJ53" t="s">
        <v>1684</v>
      </c>
      <c r="BK53">
        <v>0</v>
      </c>
      <c r="BM53" t="s">
        <v>1810</v>
      </c>
      <c r="BN53">
        <v>0.9</v>
      </c>
      <c r="BO53">
        <v>381</v>
      </c>
      <c r="BP53">
        <v>181</v>
      </c>
      <c r="BQ53">
        <v>0</v>
      </c>
      <c r="BR53">
        <v>10</v>
      </c>
      <c r="BS53" t="b">
        <v>0</v>
      </c>
      <c r="BT53">
        <v>0</v>
      </c>
      <c r="BU53">
        <v>0</v>
      </c>
      <c r="BV53" s="12" t="s">
        <v>588</v>
      </c>
      <c r="BW53">
        <v>0.1</v>
      </c>
      <c r="BX53">
        <v>627</v>
      </c>
      <c r="BY53">
        <v>269</v>
      </c>
      <c r="BZ53" t="b">
        <v>0</v>
      </c>
      <c r="CA53" t="s">
        <v>1684</v>
      </c>
      <c r="CB53">
        <v>0</v>
      </c>
      <c r="CC53">
        <v>0</v>
      </c>
      <c r="CD53" t="s">
        <v>1687</v>
      </c>
      <c r="CE53" s="12">
        <v>2</v>
      </c>
      <c r="CF53" s="12">
        <v>7</v>
      </c>
      <c r="CG53" s="4">
        <v>44357</v>
      </c>
      <c r="CH53">
        <v>16</v>
      </c>
      <c r="CI53">
        <v>309</v>
      </c>
      <c r="CJ53">
        <v>162</v>
      </c>
      <c r="CK53">
        <v>11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2</v>
      </c>
      <c r="CR53" t="s">
        <v>1811</v>
      </c>
      <c r="CS53">
        <v>1</v>
      </c>
      <c r="CT53" t="str">
        <f t="shared" si="0"/>
        <v>Emiliano BuendÃ­a Stati</v>
      </c>
      <c r="CU53" t="str">
        <f>IFERROR(VLOOKUP(CT53,'Player Names Cleaned'!$A$1:$B$997,2,0),CT53)</f>
        <v>Emiliano BuendÃ­a Stati</v>
      </c>
    </row>
    <row r="54" spans="1:99" x14ac:dyDescent="0.25">
      <c r="A54">
        <v>0</v>
      </c>
      <c r="B54" s="4">
        <v>37898</v>
      </c>
      <c r="C54">
        <v>0</v>
      </c>
      <c r="D54">
        <v>0</v>
      </c>
      <c r="E54" t="b">
        <v>1</v>
      </c>
      <c r="F54" t="b">
        <v>1</v>
      </c>
      <c r="G54" t="s">
        <v>1684</v>
      </c>
      <c r="H54" t="s">
        <v>1684</v>
      </c>
      <c r="I54">
        <v>0</v>
      </c>
      <c r="J54">
        <v>0</v>
      </c>
      <c r="K54">
        <v>469247</v>
      </c>
      <c r="L54" t="s">
        <v>1684</v>
      </c>
      <c r="N54">
        <v>0</v>
      </c>
      <c r="O54">
        <v>0</v>
      </c>
      <c r="P54">
        <v>0</v>
      </c>
      <c r="Q54">
        <v>0</v>
      </c>
      <c r="R54">
        <v>0</v>
      </c>
      <c r="S54">
        <v>650</v>
      </c>
      <c r="T54">
        <v>290</v>
      </c>
      <c r="U54">
        <v>0</v>
      </c>
      <c r="V54" t="s">
        <v>1684</v>
      </c>
      <c r="X54">
        <v>0</v>
      </c>
      <c r="Y54">
        <v>3</v>
      </c>
      <c r="Z54">
        <v>1.5</v>
      </c>
      <c r="AA54" t="s">
        <v>1684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12" t="s">
        <v>589</v>
      </c>
      <c r="AL54">
        <v>0</v>
      </c>
      <c r="AM54">
        <v>527</v>
      </c>
      <c r="AN54">
        <v>206</v>
      </c>
      <c r="AO54">
        <v>0</v>
      </c>
      <c r="AP54">
        <v>0</v>
      </c>
      <c r="AQ54">
        <v>0</v>
      </c>
      <c r="AR54" t="b">
        <v>0</v>
      </c>
      <c r="AS54">
        <v>0</v>
      </c>
      <c r="AT54">
        <v>650</v>
      </c>
      <c r="AU54">
        <v>290</v>
      </c>
      <c r="AV54">
        <v>51</v>
      </c>
      <c r="AW54" t="b">
        <v>0</v>
      </c>
      <c r="AX54">
        <v>0</v>
      </c>
      <c r="AY54">
        <v>650</v>
      </c>
      <c r="AZ54">
        <v>290</v>
      </c>
      <c r="BA54">
        <v>0</v>
      </c>
      <c r="BC54" t="s">
        <v>1684</v>
      </c>
      <c r="BD54" s="12">
        <v>55</v>
      </c>
      <c r="BE54">
        <v>177</v>
      </c>
      <c r="BF54">
        <v>114</v>
      </c>
      <c r="BG54" t="s">
        <v>1812</v>
      </c>
      <c r="BH54">
        <v>0</v>
      </c>
      <c r="BI54">
        <v>0</v>
      </c>
      <c r="BJ54" t="s">
        <v>1684</v>
      </c>
      <c r="BK54">
        <v>0</v>
      </c>
      <c r="BM54" t="s">
        <v>1813</v>
      </c>
      <c r="BN54">
        <v>0</v>
      </c>
      <c r="BO54">
        <v>650</v>
      </c>
      <c r="BP54">
        <v>290</v>
      </c>
      <c r="BQ54">
        <v>0</v>
      </c>
      <c r="BR54">
        <v>241</v>
      </c>
      <c r="BS54" t="b">
        <v>0</v>
      </c>
      <c r="BT54">
        <v>0</v>
      </c>
      <c r="BU54">
        <v>0</v>
      </c>
      <c r="BV54" s="12" t="s">
        <v>590</v>
      </c>
      <c r="BW54">
        <v>0</v>
      </c>
      <c r="BX54">
        <v>644</v>
      </c>
      <c r="BY54">
        <v>283</v>
      </c>
      <c r="BZ54" t="b">
        <v>0</v>
      </c>
      <c r="CA54" t="s">
        <v>1684</v>
      </c>
      <c r="CB54">
        <v>0</v>
      </c>
      <c r="CC54">
        <v>0</v>
      </c>
      <c r="CD54" t="s">
        <v>1687</v>
      </c>
      <c r="CE54" s="12">
        <v>2</v>
      </c>
      <c r="CF54" s="12">
        <v>7</v>
      </c>
      <c r="CG54" s="4">
        <v>45474</v>
      </c>
      <c r="CH54">
        <v>0</v>
      </c>
      <c r="CI54">
        <v>647</v>
      </c>
      <c r="CJ54">
        <v>287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 t="s">
        <v>1814</v>
      </c>
      <c r="CS54">
        <v>0</v>
      </c>
      <c r="CT54" t="str">
        <f t="shared" si="0"/>
        <v>Samuel Iling-Junior</v>
      </c>
      <c r="CU54" t="str">
        <f>IFERROR(VLOOKUP(CT54,'Player Names Cleaned'!$A$1:$B$997,2,0),CT54)</f>
        <v>Samuel Iling-Junior</v>
      </c>
    </row>
    <row r="55" spans="1:99" x14ac:dyDescent="0.25">
      <c r="A55">
        <v>4</v>
      </c>
      <c r="B55" s="4">
        <v>37039</v>
      </c>
      <c r="C55">
        <v>3</v>
      </c>
      <c r="D55">
        <v>265</v>
      </c>
      <c r="E55" t="b">
        <v>1</v>
      </c>
      <c r="F55" t="b">
        <v>1</v>
      </c>
      <c r="G55" t="s">
        <v>1684</v>
      </c>
      <c r="H55" t="s">
        <v>1684</v>
      </c>
      <c r="I55">
        <v>5</v>
      </c>
      <c r="J55">
        <v>0.28000000000000003</v>
      </c>
      <c r="K55">
        <v>232653</v>
      </c>
      <c r="L55" t="s">
        <v>1684</v>
      </c>
      <c r="N55">
        <v>0</v>
      </c>
      <c r="O55">
        <v>0</v>
      </c>
      <c r="P55">
        <v>0</v>
      </c>
      <c r="Q55">
        <v>0</v>
      </c>
      <c r="R55">
        <v>307.89999999999998</v>
      </c>
      <c r="S55">
        <v>120</v>
      </c>
      <c r="T55">
        <v>86</v>
      </c>
      <c r="U55">
        <v>0</v>
      </c>
      <c r="V55" t="s">
        <v>1684</v>
      </c>
      <c r="X55">
        <v>0</v>
      </c>
      <c r="Y55">
        <v>3</v>
      </c>
      <c r="Z55">
        <v>1.5</v>
      </c>
      <c r="AA55" t="s">
        <v>1684</v>
      </c>
      <c r="AB55">
        <v>0</v>
      </c>
      <c r="AC55">
        <v>2.1800000000000002</v>
      </c>
      <c r="AD55">
        <v>0.12</v>
      </c>
      <c r="AE55">
        <v>3.77</v>
      </c>
      <c r="AF55">
        <v>0.21</v>
      </c>
      <c r="AG55">
        <v>1.59</v>
      </c>
      <c r="AH55">
        <v>23.99</v>
      </c>
      <c r="AI55">
        <v>1.34</v>
      </c>
      <c r="AJ55">
        <v>0.09</v>
      </c>
      <c r="AK55" s="12" t="s">
        <v>591</v>
      </c>
      <c r="AL55">
        <v>0</v>
      </c>
      <c r="AM55">
        <v>504</v>
      </c>
      <c r="AN55">
        <v>193</v>
      </c>
      <c r="AO55">
        <v>26</v>
      </c>
      <c r="AP55">
        <v>1.45</v>
      </c>
      <c r="AQ55">
        <v>1</v>
      </c>
      <c r="AR55" t="b">
        <v>0</v>
      </c>
      <c r="AS55">
        <v>78.7</v>
      </c>
      <c r="AT55">
        <v>172</v>
      </c>
      <c r="AU55">
        <v>94</v>
      </c>
      <c r="AV55">
        <v>52</v>
      </c>
      <c r="AW55" t="b">
        <v>0</v>
      </c>
      <c r="AX55">
        <v>235.4</v>
      </c>
      <c r="AY55">
        <v>228</v>
      </c>
      <c r="AZ55">
        <v>109</v>
      </c>
      <c r="BA55">
        <v>1616</v>
      </c>
      <c r="BC55" t="s">
        <v>1684</v>
      </c>
      <c r="BD55" s="12">
        <v>55</v>
      </c>
      <c r="BE55">
        <v>154</v>
      </c>
      <c r="BF55">
        <v>101</v>
      </c>
      <c r="BG55" t="s">
        <v>1815</v>
      </c>
      <c r="BH55">
        <v>0</v>
      </c>
      <c r="BI55">
        <v>0</v>
      </c>
      <c r="BJ55" t="s">
        <v>1684</v>
      </c>
      <c r="BK55">
        <v>0</v>
      </c>
      <c r="BM55" t="s">
        <v>1816</v>
      </c>
      <c r="BN55">
        <v>2.2999999999999998</v>
      </c>
      <c r="BO55">
        <v>211</v>
      </c>
      <c r="BP55">
        <v>93</v>
      </c>
      <c r="BQ55">
        <v>1</v>
      </c>
      <c r="BR55">
        <v>241</v>
      </c>
      <c r="BS55" t="b">
        <v>0</v>
      </c>
      <c r="BT55">
        <v>0</v>
      </c>
      <c r="BU55">
        <v>0</v>
      </c>
      <c r="BV55" s="12" t="s">
        <v>592</v>
      </c>
      <c r="BW55">
        <v>0.6</v>
      </c>
      <c r="BX55">
        <v>238</v>
      </c>
      <c r="BY55">
        <v>78</v>
      </c>
      <c r="BZ55" t="b">
        <v>0</v>
      </c>
      <c r="CA55" t="s">
        <v>1684</v>
      </c>
      <c r="CB55">
        <v>19</v>
      </c>
      <c r="CC55">
        <v>1.06</v>
      </c>
      <c r="CD55" t="s">
        <v>1687</v>
      </c>
      <c r="CE55" s="12">
        <v>2</v>
      </c>
      <c r="CF55" s="12">
        <v>7</v>
      </c>
      <c r="CG55" s="4">
        <v>43508</v>
      </c>
      <c r="CH55">
        <v>245</v>
      </c>
      <c r="CI55">
        <v>120</v>
      </c>
      <c r="CJ55">
        <v>81</v>
      </c>
      <c r="CK55">
        <v>66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12</v>
      </c>
      <c r="CR55" t="s">
        <v>1817</v>
      </c>
      <c r="CS55">
        <v>2</v>
      </c>
      <c r="CT55" t="str">
        <f t="shared" si="0"/>
        <v>Jacob Ramsey</v>
      </c>
      <c r="CU55" t="str">
        <f>IFERROR(VLOOKUP(CT55,'Player Names Cleaned'!$A$1:$B$997,2,0),CT55)</f>
        <v>Jacob Ramsey</v>
      </c>
    </row>
    <row r="56" spans="1:99" x14ac:dyDescent="0.25">
      <c r="A56">
        <v>0</v>
      </c>
      <c r="B56" s="4">
        <v>36179</v>
      </c>
      <c r="C56">
        <v>3</v>
      </c>
      <c r="D56">
        <v>112</v>
      </c>
      <c r="E56" t="b">
        <v>1</v>
      </c>
      <c r="F56" t="b">
        <v>1</v>
      </c>
      <c r="G56" t="s">
        <v>1684</v>
      </c>
      <c r="H56" t="s">
        <v>1684</v>
      </c>
      <c r="I56">
        <v>0</v>
      </c>
      <c r="J56">
        <v>0</v>
      </c>
      <c r="K56">
        <v>204646</v>
      </c>
      <c r="L56" t="s">
        <v>1684</v>
      </c>
      <c r="N56">
        <v>0</v>
      </c>
      <c r="O56">
        <v>0</v>
      </c>
      <c r="P56">
        <v>0</v>
      </c>
      <c r="Q56">
        <v>0</v>
      </c>
      <c r="R56">
        <v>42.7</v>
      </c>
      <c r="S56">
        <v>288</v>
      </c>
      <c r="T56">
        <v>155</v>
      </c>
      <c r="U56">
        <v>0</v>
      </c>
      <c r="V56" t="s">
        <v>1684</v>
      </c>
      <c r="X56">
        <v>0</v>
      </c>
      <c r="Y56">
        <v>3</v>
      </c>
      <c r="Z56">
        <v>1.5</v>
      </c>
      <c r="AA56" t="s">
        <v>1684</v>
      </c>
      <c r="AB56">
        <v>0</v>
      </c>
      <c r="AC56">
        <v>0.15</v>
      </c>
      <c r="AD56">
        <v>0.05</v>
      </c>
      <c r="AE56">
        <v>2.2999999999999998</v>
      </c>
      <c r="AF56">
        <v>0.7</v>
      </c>
      <c r="AG56">
        <v>2.15</v>
      </c>
      <c r="AH56">
        <v>4.7699999999999996</v>
      </c>
      <c r="AI56">
        <v>1.45</v>
      </c>
      <c r="AJ56">
        <v>0.65</v>
      </c>
      <c r="AK56" s="12" t="s">
        <v>593</v>
      </c>
      <c r="AL56">
        <v>0</v>
      </c>
      <c r="AM56">
        <v>489</v>
      </c>
      <c r="AN56">
        <v>184</v>
      </c>
      <c r="AO56">
        <v>6</v>
      </c>
      <c r="AP56">
        <v>1.82</v>
      </c>
      <c r="AQ56">
        <v>3</v>
      </c>
      <c r="AR56" t="b">
        <v>0</v>
      </c>
      <c r="AS56">
        <v>38.5</v>
      </c>
      <c r="AT56">
        <v>262</v>
      </c>
      <c r="AU56">
        <v>133</v>
      </c>
      <c r="AV56">
        <v>53</v>
      </c>
      <c r="AW56" t="b">
        <v>0</v>
      </c>
      <c r="AX56">
        <v>138.19999999999999</v>
      </c>
      <c r="AY56">
        <v>284</v>
      </c>
      <c r="AZ56">
        <v>134</v>
      </c>
      <c r="BA56">
        <v>296</v>
      </c>
      <c r="BC56" t="s">
        <v>1684</v>
      </c>
      <c r="BD56" s="12">
        <v>55</v>
      </c>
      <c r="BE56">
        <v>139</v>
      </c>
      <c r="BF56">
        <v>92</v>
      </c>
      <c r="BG56" t="s">
        <v>1818</v>
      </c>
      <c r="BH56">
        <v>0</v>
      </c>
      <c r="BI56">
        <v>0</v>
      </c>
      <c r="BJ56" t="s">
        <v>1684</v>
      </c>
      <c r="BK56">
        <v>0</v>
      </c>
      <c r="BM56" t="s">
        <v>1819</v>
      </c>
      <c r="BN56">
        <v>2.4</v>
      </c>
      <c r="BO56">
        <v>196</v>
      </c>
      <c r="BP56">
        <v>84</v>
      </c>
      <c r="BQ56">
        <v>0</v>
      </c>
      <c r="BR56">
        <v>152</v>
      </c>
      <c r="BS56" t="b">
        <v>0</v>
      </c>
      <c r="BT56">
        <v>0</v>
      </c>
      <c r="BU56">
        <v>0</v>
      </c>
      <c r="BV56" s="12" t="s">
        <v>594</v>
      </c>
      <c r="BW56">
        <v>1.3</v>
      </c>
      <c r="BX56">
        <v>169</v>
      </c>
      <c r="BY56">
        <v>59</v>
      </c>
      <c r="BZ56" t="b">
        <v>0</v>
      </c>
      <c r="CA56" t="s">
        <v>1684</v>
      </c>
      <c r="CB56">
        <v>2</v>
      </c>
      <c r="CC56">
        <v>0.61</v>
      </c>
      <c r="CD56" t="s">
        <v>1687</v>
      </c>
      <c r="CE56" s="12">
        <v>2</v>
      </c>
      <c r="CF56" s="12">
        <v>7</v>
      </c>
      <c r="CG56" s="4">
        <v>45671</v>
      </c>
      <c r="CH56">
        <v>208</v>
      </c>
      <c r="CI56">
        <v>143</v>
      </c>
      <c r="CJ56">
        <v>95</v>
      </c>
      <c r="CK56">
        <v>34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6.2</v>
      </c>
      <c r="CR56" t="s">
        <v>594</v>
      </c>
      <c r="CS56">
        <v>0</v>
      </c>
      <c r="CT56" t="str">
        <f t="shared" si="0"/>
        <v>Donyell Malen</v>
      </c>
      <c r="CU56" t="str">
        <f>IFERROR(VLOOKUP(CT56,'Player Names Cleaned'!$A$1:$B$997,2,0),CT56)</f>
        <v>Donyell Malen</v>
      </c>
    </row>
    <row r="57" spans="1:99" x14ac:dyDescent="0.25">
      <c r="A57">
        <v>4</v>
      </c>
      <c r="B57" s="4">
        <v>34625</v>
      </c>
      <c r="C57">
        <v>1</v>
      </c>
      <c r="D57">
        <v>360</v>
      </c>
      <c r="E57" t="b">
        <v>1</v>
      </c>
      <c r="F57" t="b">
        <v>1</v>
      </c>
      <c r="G57" t="s">
        <v>1684</v>
      </c>
      <c r="H57" t="s">
        <v>1684</v>
      </c>
      <c r="I57">
        <v>8</v>
      </c>
      <c r="J57">
        <v>0.32</v>
      </c>
      <c r="K57">
        <v>122806</v>
      </c>
      <c r="L57">
        <v>6</v>
      </c>
      <c r="N57">
        <v>0</v>
      </c>
      <c r="O57">
        <v>0</v>
      </c>
      <c r="P57">
        <v>0</v>
      </c>
      <c r="Q57">
        <v>0</v>
      </c>
      <c r="R57">
        <v>500.6</v>
      </c>
      <c r="S57">
        <v>70</v>
      </c>
      <c r="T57">
        <v>56</v>
      </c>
      <c r="U57">
        <v>0</v>
      </c>
      <c r="V57">
        <v>6</v>
      </c>
      <c r="X57">
        <v>0</v>
      </c>
      <c r="Y57">
        <v>3</v>
      </c>
      <c r="Z57">
        <v>1.5</v>
      </c>
      <c r="AA57" t="s">
        <v>1684</v>
      </c>
      <c r="AB57">
        <v>0</v>
      </c>
      <c r="AC57">
        <v>2.7</v>
      </c>
      <c r="AD57">
        <v>0.11</v>
      </c>
      <c r="AE57">
        <v>5.8</v>
      </c>
      <c r="AF57">
        <v>0.24</v>
      </c>
      <c r="AG57">
        <v>3.1</v>
      </c>
      <c r="AH57">
        <v>35.03</v>
      </c>
      <c r="AI57">
        <v>1.42</v>
      </c>
      <c r="AJ57">
        <v>0.13</v>
      </c>
      <c r="AK57" s="12" t="s">
        <v>595</v>
      </c>
      <c r="AL57">
        <v>0</v>
      </c>
      <c r="AM57">
        <v>470</v>
      </c>
      <c r="AN57">
        <v>170</v>
      </c>
      <c r="AO57">
        <v>34</v>
      </c>
      <c r="AP57">
        <v>1.38</v>
      </c>
      <c r="AQ57">
        <v>1</v>
      </c>
      <c r="AR57" t="b">
        <v>0</v>
      </c>
      <c r="AS57">
        <v>103.7</v>
      </c>
      <c r="AT57">
        <v>127</v>
      </c>
      <c r="AU57">
        <v>77</v>
      </c>
      <c r="AV57">
        <v>54</v>
      </c>
      <c r="AW57" t="b">
        <v>0</v>
      </c>
      <c r="AX57">
        <v>277.2</v>
      </c>
      <c r="AY57">
        <v>210</v>
      </c>
      <c r="AZ57">
        <v>101</v>
      </c>
      <c r="BA57">
        <v>2217</v>
      </c>
      <c r="BC57" t="s">
        <v>1684</v>
      </c>
      <c r="BD57" s="12">
        <v>55</v>
      </c>
      <c r="BE57">
        <v>120</v>
      </c>
      <c r="BF57">
        <v>78</v>
      </c>
      <c r="BG57" t="s">
        <v>1820</v>
      </c>
      <c r="BH57">
        <v>0</v>
      </c>
      <c r="BI57">
        <v>0</v>
      </c>
      <c r="BJ57" t="s">
        <v>1684</v>
      </c>
      <c r="BK57">
        <v>0</v>
      </c>
      <c r="BM57" t="s">
        <v>1821</v>
      </c>
      <c r="BN57">
        <v>2.2999999999999998</v>
      </c>
      <c r="BO57">
        <v>209</v>
      </c>
      <c r="BP57">
        <v>92</v>
      </c>
      <c r="BQ57">
        <v>0</v>
      </c>
      <c r="BR57">
        <v>243</v>
      </c>
      <c r="BS57" t="b">
        <v>0</v>
      </c>
      <c r="BT57">
        <v>0</v>
      </c>
      <c r="BU57">
        <v>0</v>
      </c>
      <c r="BV57" s="12" t="s">
        <v>596</v>
      </c>
      <c r="BW57">
        <v>0.6</v>
      </c>
      <c r="BX57">
        <v>243</v>
      </c>
      <c r="BY57">
        <v>81</v>
      </c>
      <c r="BZ57" t="b">
        <v>0</v>
      </c>
      <c r="CA57" t="s">
        <v>1684</v>
      </c>
      <c r="CB57">
        <v>27</v>
      </c>
      <c r="CC57">
        <v>1.1000000000000001</v>
      </c>
      <c r="CD57" t="s">
        <v>1687</v>
      </c>
      <c r="CE57" s="12">
        <v>2</v>
      </c>
      <c r="CF57" s="12">
        <v>7</v>
      </c>
      <c r="CG57" s="4">
        <v>43320</v>
      </c>
      <c r="CH57">
        <v>263</v>
      </c>
      <c r="CI57">
        <v>114</v>
      </c>
      <c r="CJ57">
        <v>78</v>
      </c>
      <c r="CK57">
        <v>78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14.2</v>
      </c>
      <c r="CR57" t="s">
        <v>596</v>
      </c>
      <c r="CS57">
        <v>7</v>
      </c>
      <c r="CT57" t="str">
        <f t="shared" si="0"/>
        <v>John McGinn</v>
      </c>
      <c r="CU57" t="str">
        <f>IFERROR(VLOOKUP(CT57,'Player Names Cleaned'!$A$1:$B$997,2,0),CT57)</f>
        <v>John McGinn</v>
      </c>
    </row>
    <row r="58" spans="1:99" x14ac:dyDescent="0.25">
      <c r="A58">
        <v>1</v>
      </c>
      <c r="B58" s="4">
        <v>34308</v>
      </c>
      <c r="C58">
        <v>5</v>
      </c>
      <c r="D58">
        <v>166</v>
      </c>
      <c r="E58" t="b">
        <v>1</v>
      </c>
      <c r="F58" t="b">
        <v>1</v>
      </c>
      <c r="G58" t="s">
        <v>1684</v>
      </c>
      <c r="H58" t="s">
        <v>1684</v>
      </c>
      <c r="I58">
        <v>1</v>
      </c>
      <c r="J58">
        <v>0.16</v>
      </c>
      <c r="K58">
        <v>88894</v>
      </c>
      <c r="L58" t="s">
        <v>1684</v>
      </c>
      <c r="N58">
        <v>0</v>
      </c>
      <c r="O58">
        <v>0</v>
      </c>
      <c r="P58">
        <v>0</v>
      </c>
      <c r="Q58">
        <v>0</v>
      </c>
      <c r="R58">
        <v>128.1</v>
      </c>
      <c r="S58">
        <v>215</v>
      </c>
      <c r="T58">
        <v>132</v>
      </c>
      <c r="U58">
        <v>0</v>
      </c>
      <c r="V58" t="s">
        <v>1684</v>
      </c>
      <c r="X58">
        <v>0</v>
      </c>
      <c r="Y58">
        <v>3</v>
      </c>
      <c r="Z58">
        <v>1</v>
      </c>
      <c r="AA58" t="s">
        <v>1684</v>
      </c>
      <c r="AB58">
        <v>0</v>
      </c>
      <c r="AC58">
        <v>0.43</v>
      </c>
      <c r="AD58">
        <v>7.0000000000000007E-2</v>
      </c>
      <c r="AE58">
        <v>2.2200000000000002</v>
      </c>
      <c r="AF58">
        <v>0.35</v>
      </c>
      <c r="AG58">
        <v>1.79</v>
      </c>
      <c r="AH58">
        <v>6.32</v>
      </c>
      <c r="AI58">
        <v>1</v>
      </c>
      <c r="AJ58">
        <v>0.28000000000000003</v>
      </c>
      <c r="AK58" s="12" t="s">
        <v>597</v>
      </c>
      <c r="AL58">
        <v>0</v>
      </c>
      <c r="AM58">
        <v>332</v>
      </c>
      <c r="AN58">
        <v>83</v>
      </c>
      <c r="AO58">
        <v>10</v>
      </c>
      <c r="AP58">
        <v>1.59</v>
      </c>
      <c r="AQ58">
        <v>3</v>
      </c>
      <c r="AR58" t="b">
        <v>0</v>
      </c>
      <c r="AS58">
        <v>54.8</v>
      </c>
      <c r="AT58">
        <v>228</v>
      </c>
      <c r="AU58">
        <v>122</v>
      </c>
      <c r="AV58">
        <v>55</v>
      </c>
      <c r="AW58" t="b">
        <v>0</v>
      </c>
      <c r="AX58">
        <v>215.4</v>
      </c>
      <c r="AY58">
        <v>238</v>
      </c>
      <c r="AZ58">
        <v>115</v>
      </c>
      <c r="BA58">
        <v>567</v>
      </c>
      <c r="BC58" t="s">
        <v>1684</v>
      </c>
      <c r="BD58" s="12">
        <v>50</v>
      </c>
      <c r="BE58">
        <v>217</v>
      </c>
      <c r="BF58">
        <v>138</v>
      </c>
      <c r="BG58" t="s">
        <v>1822</v>
      </c>
      <c r="BH58">
        <v>0</v>
      </c>
      <c r="BI58">
        <v>0</v>
      </c>
      <c r="BJ58" t="s">
        <v>1684</v>
      </c>
      <c r="BK58">
        <v>0</v>
      </c>
      <c r="BM58" t="s">
        <v>1823</v>
      </c>
      <c r="BN58">
        <v>2.2000000000000002</v>
      </c>
      <c r="BO58">
        <v>219</v>
      </c>
      <c r="BP58">
        <v>95</v>
      </c>
      <c r="BQ58">
        <v>0</v>
      </c>
      <c r="BR58">
        <v>241</v>
      </c>
      <c r="BS58" t="b">
        <v>0</v>
      </c>
      <c r="BT58">
        <v>0</v>
      </c>
      <c r="BU58">
        <v>0</v>
      </c>
      <c r="BV58" s="12" t="s">
        <v>598</v>
      </c>
      <c r="BW58">
        <v>0.3</v>
      </c>
      <c r="BX58">
        <v>334</v>
      </c>
      <c r="BY58">
        <v>109</v>
      </c>
      <c r="BZ58" t="b">
        <v>0</v>
      </c>
      <c r="CA58" t="s">
        <v>1684</v>
      </c>
      <c r="CB58">
        <v>3</v>
      </c>
      <c r="CC58">
        <v>0.48</v>
      </c>
      <c r="CD58" t="s">
        <v>1687</v>
      </c>
      <c r="CE58" s="12">
        <v>2</v>
      </c>
      <c r="CF58" s="12">
        <v>7</v>
      </c>
      <c r="CG58" s="4">
        <v>45474</v>
      </c>
      <c r="CH58">
        <v>206</v>
      </c>
      <c r="CI58">
        <v>146</v>
      </c>
      <c r="CJ58">
        <v>97</v>
      </c>
      <c r="CK58">
        <v>44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8.8000000000000007</v>
      </c>
      <c r="CR58" t="s">
        <v>598</v>
      </c>
      <c r="CS58">
        <v>3</v>
      </c>
      <c r="CT58" t="str">
        <f t="shared" si="0"/>
        <v>Ross Barkley</v>
      </c>
      <c r="CU58" t="str">
        <f>IFERROR(VLOOKUP(CT58,'Player Names Cleaned'!$A$1:$B$997,2,0),CT58)</f>
        <v>Ross Barkley</v>
      </c>
    </row>
    <row r="59" spans="1:99" x14ac:dyDescent="0.25">
      <c r="A59">
        <v>0</v>
      </c>
      <c r="B59" t="s">
        <v>1684</v>
      </c>
      <c r="C59">
        <v>0</v>
      </c>
      <c r="D59">
        <v>0</v>
      </c>
      <c r="E59" t="b">
        <v>0</v>
      </c>
      <c r="F59" t="b">
        <v>1</v>
      </c>
      <c r="G59">
        <v>0</v>
      </c>
      <c r="H59" t="s">
        <v>1684</v>
      </c>
      <c r="I59">
        <v>0</v>
      </c>
      <c r="J59">
        <v>0</v>
      </c>
      <c r="K59">
        <v>491287</v>
      </c>
      <c r="L59" t="s">
        <v>1684</v>
      </c>
      <c r="N59">
        <v>0</v>
      </c>
      <c r="O59">
        <v>0</v>
      </c>
      <c r="P59">
        <v>0</v>
      </c>
      <c r="Q59">
        <v>0</v>
      </c>
      <c r="R59">
        <v>0</v>
      </c>
      <c r="S59">
        <v>622</v>
      </c>
      <c r="T59">
        <v>269</v>
      </c>
      <c r="U59">
        <v>0</v>
      </c>
      <c r="V59" t="s">
        <v>1684</v>
      </c>
      <c r="X59">
        <v>0</v>
      </c>
      <c r="Y59">
        <v>3</v>
      </c>
      <c r="Z59">
        <v>0</v>
      </c>
      <c r="AA59" t="s">
        <v>1684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 s="12" t="s">
        <v>599</v>
      </c>
      <c r="AL59">
        <v>0</v>
      </c>
      <c r="AM59">
        <v>430</v>
      </c>
      <c r="AN59">
        <v>142</v>
      </c>
      <c r="AO59">
        <v>0</v>
      </c>
      <c r="AP59">
        <v>0</v>
      </c>
      <c r="AQ59">
        <v>0</v>
      </c>
      <c r="AR59" t="b">
        <v>0</v>
      </c>
      <c r="AS59">
        <v>0</v>
      </c>
      <c r="AT59">
        <v>623</v>
      </c>
      <c r="AU59">
        <v>269</v>
      </c>
      <c r="AV59">
        <v>56</v>
      </c>
      <c r="AW59" t="b">
        <v>0</v>
      </c>
      <c r="AX59">
        <v>0</v>
      </c>
      <c r="AY59">
        <v>623</v>
      </c>
      <c r="AZ59">
        <v>269</v>
      </c>
      <c r="BA59">
        <v>0</v>
      </c>
      <c r="BB59" t="s">
        <v>1824</v>
      </c>
      <c r="BC59" t="s">
        <v>1825</v>
      </c>
      <c r="BD59" s="12">
        <v>50</v>
      </c>
      <c r="BE59">
        <v>315</v>
      </c>
      <c r="BF59">
        <v>197</v>
      </c>
      <c r="BG59" t="s">
        <v>1826</v>
      </c>
      <c r="BH59">
        <v>0</v>
      </c>
      <c r="BI59">
        <v>0</v>
      </c>
      <c r="BJ59" t="s">
        <v>1684</v>
      </c>
      <c r="BK59">
        <v>0</v>
      </c>
      <c r="BM59" t="s">
        <v>1827</v>
      </c>
      <c r="BN59">
        <v>0</v>
      </c>
      <c r="BO59">
        <v>623</v>
      </c>
      <c r="BP59">
        <v>269</v>
      </c>
      <c r="BQ59">
        <v>0</v>
      </c>
      <c r="BR59" t="s">
        <v>1684</v>
      </c>
      <c r="BS59" t="b">
        <v>0</v>
      </c>
      <c r="BT59">
        <v>0</v>
      </c>
      <c r="BU59">
        <v>0</v>
      </c>
      <c r="BV59" s="12" t="s">
        <v>600</v>
      </c>
      <c r="BW59">
        <v>0</v>
      </c>
      <c r="BX59">
        <v>660</v>
      </c>
      <c r="BY59">
        <v>296</v>
      </c>
      <c r="BZ59" t="b">
        <v>0</v>
      </c>
      <c r="CA59" t="s">
        <v>1684</v>
      </c>
      <c r="CB59">
        <v>0</v>
      </c>
      <c r="CC59">
        <v>0</v>
      </c>
      <c r="CD59" t="s">
        <v>1777</v>
      </c>
      <c r="CE59" s="12">
        <v>2</v>
      </c>
      <c r="CF59" s="12">
        <v>7</v>
      </c>
      <c r="CG59" t="s">
        <v>1684</v>
      </c>
      <c r="CH59">
        <v>0</v>
      </c>
      <c r="CI59">
        <v>615</v>
      </c>
      <c r="CJ59">
        <v>266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 t="s">
        <v>600</v>
      </c>
      <c r="CS59">
        <v>0</v>
      </c>
      <c r="CT59" t="str">
        <f t="shared" si="0"/>
        <v>Enzo Barrenechea</v>
      </c>
      <c r="CU59" t="str">
        <f>IFERROR(VLOOKUP(CT59,'Player Names Cleaned'!$A$1:$B$997,2,0),CT59)</f>
        <v>Enzo Barrenechea</v>
      </c>
    </row>
    <row r="60" spans="1:99" x14ac:dyDescent="0.25">
      <c r="A60">
        <v>0</v>
      </c>
      <c r="B60" s="4">
        <v>37624</v>
      </c>
      <c r="C60">
        <v>0</v>
      </c>
      <c r="D60">
        <v>0</v>
      </c>
      <c r="E60" t="b">
        <v>1</v>
      </c>
      <c r="F60" t="b">
        <v>1</v>
      </c>
      <c r="G60" t="s">
        <v>1684</v>
      </c>
      <c r="H60" t="s">
        <v>1684</v>
      </c>
      <c r="I60">
        <v>0</v>
      </c>
      <c r="J60">
        <v>0</v>
      </c>
      <c r="K60">
        <v>461421</v>
      </c>
      <c r="L60" t="s">
        <v>1684</v>
      </c>
      <c r="N60">
        <v>0</v>
      </c>
      <c r="O60">
        <v>0</v>
      </c>
      <c r="P60">
        <v>0</v>
      </c>
      <c r="Q60">
        <v>0</v>
      </c>
      <c r="R60">
        <v>0</v>
      </c>
      <c r="S60">
        <v>614</v>
      </c>
      <c r="T60">
        <v>261</v>
      </c>
      <c r="U60">
        <v>0</v>
      </c>
      <c r="V60" t="s">
        <v>1684</v>
      </c>
      <c r="X60">
        <v>0</v>
      </c>
      <c r="Y60">
        <v>3</v>
      </c>
      <c r="Z60">
        <v>1</v>
      </c>
      <c r="AA60" t="s">
        <v>1684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 s="12" t="s">
        <v>601</v>
      </c>
      <c r="AL60">
        <v>0</v>
      </c>
      <c r="AM60">
        <v>413</v>
      </c>
      <c r="AN60">
        <v>130</v>
      </c>
      <c r="AO60">
        <v>0</v>
      </c>
      <c r="AP60">
        <v>0</v>
      </c>
      <c r="AQ60">
        <v>0</v>
      </c>
      <c r="AR60" t="b">
        <v>0</v>
      </c>
      <c r="AS60">
        <v>0</v>
      </c>
      <c r="AT60">
        <v>616</v>
      </c>
      <c r="AU60">
        <v>262</v>
      </c>
      <c r="AV60">
        <v>57</v>
      </c>
      <c r="AW60" t="b">
        <v>0</v>
      </c>
      <c r="AX60">
        <v>0</v>
      </c>
      <c r="AY60">
        <v>616</v>
      </c>
      <c r="AZ60">
        <v>262</v>
      </c>
      <c r="BA60">
        <v>0</v>
      </c>
      <c r="BC60" t="s">
        <v>1684</v>
      </c>
      <c r="BD60" s="12">
        <v>50</v>
      </c>
      <c r="BE60">
        <v>298</v>
      </c>
      <c r="BF60">
        <v>185</v>
      </c>
      <c r="BG60" t="s">
        <v>1828</v>
      </c>
      <c r="BH60">
        <v>0</v>
      </c>
      <c r="BI60">
        <v>0</v>
      </c>
      <c r="BJ60" t="s">
        <v>1684</v>
      </c>
      <c r="BK60">
        <v>0</v>
      </c>
      <c r="BM60" t="s">
        <v>1829</v>
      </c>
      <c r="BN60">
        <v>0</v>
      </c>
      <c r="BO60">
        <v>616</v>
      </c>
      <c r="BP60">
        <v>262</v>
      </c>
      <c r="BQ60">
        <v>0</v>
      </c>
      <c r="BR60">
        <v>241</v>
      </c>
      <c r="BS60" t="b">
        <v>0</v>
      </c>
      <c r="BT60">
        <v>0</v>
      </c>
      <c r="BU60">
        <v>0</v>
      </c>
      <c r="BV60" s="12" t="s">
        <v>602</v>
      </c>
      <c r="BW60">
        <v>0.1</v>
      </c>
      <c r="BX60">
        <v>610</v>
      </c>
      <c r="BY60">
        <v>255</v>
      </c>
      <c r="BZ60" t="b">
        <v>0</v>
      </c>
      <c r="CA60" t="s">
        <v>1684</v>
      </c>
      <c r="CB60">
        <v>0</v>
      </c>
      <c r="CC60">
        <v>0</v>
      </c>
      <c r="CD60" t="s">
        <v>1687</v>
      </c>
      <c r="CE60" s="12">
        <v>2</v>
      </c>
      <c r="CF60" s="12">
        <v>7</v>
      </c>
      <c r="CG60" s="4">
        <v>45466</v>
      </c>
      <c r="CH60">
        <v>0</v>
      </c>
      <c r="CI60">
        <v>607</v>
      </c>
      <c r="CJ60">
        <v>258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 t="s">
        <v>602</v>
      </c>
      <c r="CS60">
        <v>0</v>
      </c>
      <c r="CT60" t="str">
        <f t="shared" si="0"/>
        <v>Lewis Dobbin</v>
      </c>
      <c r="CU60" t="str">
        <f>IFERROR(VLOOKUP(CT60,'Player Names Cleaned'!$A$1:$B$997,2,0),CT60)</f>
        <v>Lewis Dobbin</v>
      </c>
    </row>
    <row r="61" spans="1:99" x14ac:dyDescent="0.25">
      <c r="A61">
        <v>0</v>
      </c>
      <c r="B61" s="4">
        <v>36487</v>
      </c>
      <c r="C61">
        <v>3</v>
      </c>
      <c r="D61">
        <v>296</v>
      </c>
      <c r="E61" t="b">
        <v>1</v>
      </c>
      <c r="F61" t="b">
        <v>1</v>
      </c>
      <c r="G61" t="s">
        <v>1684</v>
      </c>
      <c r="H61" t="s">
        <v>1684</v>
      </c>
      <c r="I61">
        <v>6</v>
      </c>
      <c r="J61">
        <v>0.31</v>
      </c>
      <c r="K61">
        <v>226944</v>
      </c>
      <c r="L61" t="s">
        <v>1684</v>
      </c>
      <c r="N61">
        <v>0</v>
      </c>
      <c r="O61">
        <v>0</v>
      </c>
      <c r="P61">
        <v>0</v>
      </c>
      <c r="Q61">
        <v>0</v>
      </c>
      <c r="R61">
        <v>191</v>
      </c>
      <c r="S61">
        <v>180</v>
      </c>
      <c r="T61">
        <v>122</v>
      </c>
      <c r="U61">
        <v>0</v>
      </c>
      <c r="V61" t="s">
        <v>1684</v>
      </c>
      <c r="X61">
        <v>0</v>
      </c>
      <c r="Y61">
        <v>3</v>
      </c>
      <c r="Z61">
        <v>1</v>
      </c>
      <c r="AA61" t="s">
        <v>1684</v>
      </c>
      <c r="AB61">
        <v>0</v>
      </c>
      <c r="AC61">
        <v>0.83</v>
      </c>
      <c r="AD61">
        <v>0.04</v>
      </c>
      <c r="AE61">
        <v>1.65</v>
      </c>
      <c r="AF61">
        <v>0.08</v>
      </c>
      <c r="AG61">
        <v>0.82</v>
      </c>
      <c r="AH61">
        <v>23.03</v>
      </c>
      <c r="AI61">
        <v>1.21</v>
      </c>
      <c r="AJ61">
        <v>0.04</v>
      </c>
      <c r="AK61" s="12" t="s">
        <v>603</v>
      </c>
      <c r="AL61">
        <v>0</v>
      </c>
      <c r="AM61">
        <v>385</v>
      </c>
      <c r="AN61">
        <v>114</v>
      </c>
      <c r="AO61">
        <v>22</v>
      </c>
      <c r="AP61">
        <v>1.1499999999999999</v>
      </c>
      <c r="AQ61">
        <v>1</v>
      </c>
      <c r="AR61" t="b">
        <v>0</v>
      </c>
      <c r="AS61">
        <v>60.2</v>
      </c>
      <c r="AT61">
        <v>220</v>
      </c>
      <c r="AU61">
        <v>117</v>
      </c>
      <c r="AV61">
        <v>58</v>
      </c>
      <c r="AW61" t="b">
        <v>0</v>
      </c>
      <c r="AX61">
        <v>326.60000000000002</v>
      </c>
      <c r="AY61">
        <v>194</v>
      </c>
      <c r="AZ61">
        <v>90</v>
      </c>
      <c r="BA61">
        <v>1720</v>
      </c>
      <c r="BC61" t="s">
        <v>1684</v>
      </c>
      <c r="BD61" s="12">
        <v>50</v>
      </c>
      <c r="BE61">
        <v>270</v>
      </c>
      <c r="BF61">
        <v>169</v>
      </c>
      <c r="BG61" t="s">
        <v>1830</v>
      </c>
      <c r="BH61">
        <v>0</v>
      </c>
      <c r="BI61">
        <v>0</v>
      </c>
      <c r="BJ61" t="s">
        <v>1684</v>
      </c>
      <c r="BK61">
        <v>0</v>
      </c>
      <c r="BM61" t="s">
        <v>1831</v>
      </c>
      <c r="BN61">
        <v>2.2000000000000002</v>
      </c>
      <c r="BO61">
        <v>222</v>
      </c>
      <c r="BP61">
        <v>97</v>
      </c>
      <c r="BQ61">
        <v>0</v>
      </c>
      <c r="BR61">
        <v>73</v>
      </c>
      <c r="BS61" t="b">
        <v>0</v>
      </c>
      <c r="BT61">
        <v>0</v>
      </c>
      <c r="BU61">
        <v>0</v>
      </c>
      <c r="BV61" s="12" t="s">
        <v>604</v>
      </c>
      <c r="BW61">
        <v>0.2</v>
      </c>
      <c r="BX61">
        <v>422</v>
      </c>
      <c r="BY61">
        <v>135</v>
      </c>
      <c r="BZ61" t="b">
        <v>0</v>
      </c>
      <c r="CA61" t="s">
        <v>1684</v>
      </c>
      <c r="CB61">
        <v>20</v>
      </c>
      <c r="CC61">
        <v>1.05</v>
      </c>
      <c r="CD61" t="s">
        <v>1687</v>
      </c>
      <c r="CE61" s="12">
        <v>2</v>
      </c>
      <c r="CF61" s="12">
        <v>7</v>
      </c>
      <c r="CG61" s="4">
        <v>44723</v>
      </c>
      <c r="CH61">
        <v>83</v>
      </c>
      <c r="CI61">
        <v>237</v>
      </c>
      <c r="CJ61">
        <v>132</v>
      </c>
      <c r="CK61">
        <v>57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11.4</v>
      </c>
      <c r="CR61" t="s">
        <v>604</v>
      </c>
      <c r="CS61">
        <v>2</v>
      </c>
      <c r="CT61" t="str">
        <f t="shared" si="0"/>
        <v>Boubacar Kamara</v>
      </c>
      <c r="CU61" t="str">
        <f>IFERROR(VLOOKUP(CT61,'Player Names Cleaned'!$A$1:$B$997,2,0),CT61)</f>
        <v>Boubacar Kamara</v>
      </c>
    </row>
    <row r="62" spans="1:99" x14ac:dyDescent="0.25">
      <c r="A62">
        <v>0</v>
      </c>
      <c r="B62" s="4">
        <v>37119</v>
      </c>
      <c r="C62">
        <v>5</v>
      </c>
      <c r="D62">
        <v>324</v>
      </c>
      <c r="E62" t="b">
        <v>1</v>
      </c>
      <c r="F62" t="b">
        <v>1</v>
      </c>
      <c r="G62" t="s">
        <v>1684</v>
      </c>
      <c r="H62" t="s">
        <v>1684</v>
      </c>
      <c r="I62">
        <v>6</v>
      </c>
      <c r="J62">
        <v>0.33</v>
      </c>
      <c r="K62">
        <v>449871</v>
      </c>
      <c r="L62" t="s">
        <v>1684</v>
      </c>
      <c r="N62">
        <v>0</v>
      </c>
      <c r="O62">
        <v>0</v>
      </c>
      <c r="P62">
        <v>0</v>
      </c>
      <c r="Q62">
        <v>0</v>
      </c>
      <c r="R62">
        <v>194.8</v>
      </c>
      <c r="S62">
        <v>178</v>
      </c>
      <c r="T62">
        <v>121</v>
      </c>
      <c r="U62">
        <v>0</v>
      </c>
      <c r="V62" t="s">
        <v>1684</v>
      </c>
      <c r="X62">
        <v>0</v>
      </c>
      <c r="Y62">
        <v>3</v>
      </c>
      <c r="Z62">
        <v>1</v>
      </c>
      <c r="AA62" t="s">
        <v>1684</v>
      </c>
      <c r="AB62">
        <v>0</v>
      </c>
      <c r="AC62">
        <v>0.84</v>
      </c>
      <c r="AD62">
        <v>0.05</v>
      </c>
      <c r="AE62">
        <v>2.96</v>
      </c>
      <c r="AF62">
        <v>0.17</v>
      </c>
      <c r="AG62">
        <v>2.12</v>
      </c>
      <c r="AH62">
        <v>23.66</v>
      </c>
      <c r="AI62">
        <v>1.32</v>
      </c>
      <c r="AJ62">
        <v>0.12</v>
      </c>
      <c r="AK62" s="12" t="s">
        <v>605</v>
      </c>
      <c r="AL62">
        <v>0</v>
      </c>
      <c r="AM62">
        <v>408</v>
      </c>
      <c r="AN62">
        <v>128</v>
      </c>
      <c r="AO62">
        <v>23</v>
      </c>
      <c r="AP62">
        <v>1.28</v>
      </c>
      <c r="AQ62">
        <v>3</v>
      </c>
      <c r="AR62" t="b">
        <v>0</v>
      </c>
      <c r="AS62">
        <v>77</v>
      </c>
      <c r="AT62">
        <v>177</v>
      </c>
      <c r="AU62">
        <v>97</v>
      </c>
      <c r="AV62">
        <v>59</v>
      </c>
      <c r="AW62" t="b">
        <v>0</v>
      </c>
      <c r="AX62">
        <v>358</v>
      </c>
      <c r="AY62">
        <v>174</v>
      </c>
      <c r="AZ62">
        <v>80</v>
      </c>
      <c r="BA62">
        <v>1613</v>
      </c>
      <c r="BC62" t="s">
        <v>1684</v>
      </c>
      <c r="BD62" s="12">
        <v>50</v>
      </c>
      <c r="BE62">
        <v>293</v>
      </c>
      <c r="BF62">
        <v>183</v>
      </c>
      <c r="BG62" t="s">
        <v>1832</v>
      </c>
      <c r="BH62">
        <v>0</v>
      </c>
      <c r="BI62">
        <v>0</v>
      </c>
      <c r="BJ62" t="s">
        <v>1684</v>
      </c>
      <c r="BK62">
        <v>0</v>
      </c>
      <c r="BM62" t="s">
        <v>1833</v>
      </c>
      <c r="BN62">
        <v>2.5</v>
      </c>
      <c r="BO62">
        <v>184</v>
      </c>
      <c r="BP62">
        <v>78</v>
      </c>
      <c r="BQ62">
        <v>0</v>
      </c>
      <c r="BR62">
        <v>21</v>
      </c>
      <c r="BS62" t="b">
        <v>0</v>
      </c>
      <c r="BT62">
        <v>0</v>
      </c>
      <c r="BU62">
        <v>0</v>
      </c>
      <c r="BV62" s="12" t="s">
        <v>606</v>
      </c>
      <c r="BW62">
        <v>1.8</v>
      </c>
      <c r="BX62">
        <v>138</v>
      </c>
      <c r="BY62">
        <v>45</v>
      </c>
      <c r="BZ62" t="b">
        <v>0</v>
      </c>
      <c r="CA62" t="s">
        <v>1684</v>
      </c>
      <c r="CB62">
        <v>20</v>
      </c>
      <c r="CC62">
        <v>1.1200000000000001</v>
      </c>
      <c r="CD62" t="s">
        <v>1687</v>
      </c>
      <c r="CE62" s="12">
        <v>2</v>
      </c>
      <c r="CF62" s="12">
        <v>7</v>
      </c>
      <c r="CG62" s="4">
        <v>45495</v>
      </c>
      <c r="CH62">
        <v>215</v>
      </c>
      <c r="CI62">
        <v>141</v>
      </c>
      <c r="CJ62">
        <v>93</v>
      </c>
      <c r="CK62">
        <v>65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13</v>
      </c>
      <c r="CR62" t="s">
        <v>606</v>
      </c>
      <c r="CS62">
        <v>4</v>
      </c>
      <c r="CT62" t="str">
        <f t="shared" si="0"/>
        <v>Amadou Onana</v>
      </c>
      <c r="CU62" t="str">
        <f>IFERROR(VLOOKUP(CT62,'Player Names Cleaned'!$A$1:$B$997,2,0),CT62)</f>
        <v>Amadou Onana</v>
      </c>
    </row>
    <row r="63" spans="1:99" x14ac:dyDescent="0.25">
      <c r="A63">
        <v>0</v>
      </c>
      <c r="B63" t="s">
        <v>1684</v>
      </c>
      <c r="C63">
        <v>0</v>
      </c>
      <c r="D63">
        <v>0</v>
      </c>
      <c r="E63" t="b">
        <v>1</v>
      </c>
      <c r="F63" t="b">
        <v>1</v>
      </c>
      <c r="G63" t="s">
        <v>1684</v>
      </c>
      <c r="H63" t="s">
        <v>1684</v>
      </c>
      <c r="I63">
        <v>0</v>
      </c>
      <c r="J63">
        <v>0</v>
      </c>
      <c r="K63">
        <v>577731</v>
      </c>
      <c r="L63" t="s">
        <v>1684</v>
      </c>
      <c r="N63">
        <v>0</v>
      </c>
      <c r="O63">
        <v>0</v>
      </c>
      <c r="P63">
        <v>0</v>
      </c>
      <c r="Q63">
        <v>0</v>
      </c>
      <c r="R63">
        <v>0</v>
      </c>
      <c r="S63">
        <v>574</v>
      </c>
      <c r="T63">
        <v>237</v>
      </c>
      <c r="U63">
        <v>0</v>
      </c>
      <c r="V63" t="s">
        <v>1684</v>
      </c>
      <c r="X63">
        <v>0</v>
      </c>
      <c r="Y63">
        <v>3</v>
      </c>
      <c r="Z63">
        <v>0.5</v>
      </c>
      <c r="AA63" t="s">
        <v>1684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12" t="s">
        <v>607</v>
      </c>
      <c r="AL63">
        <v>0</v>
      </c>
      <c r="AM63">
        <v>300</v>
      </c>
      <c r="AN63">
        <v>65</v>
      </c>
      <c r="AO63">
        <v>0</v>
      </c>
      <c r="AP63">
        <v>0</v>
      </c>
      <c r="AQ63">
        <v>0</v>
      </c>
      <c r="AR63" t="b">
        <v>0</v>
      </c>
      <c r="AS63">
        <v>0</v>
      </c>
      <c r="AT63">
        <v>578</v>
      </c>
      <c r="AU63">
        <v>237</v>
      </c>
      <c r="AV63">
        <v>60</v>
      </c>
      <c r="AW63" t="b">
        <v>0</v>
      </c>
      <c r="AX63">
        <v>0</v>
      </c>
      <c r="AY63">
        <v>578</v>
      </c>
      <c r="AZ63">
        <v>237</v>
      </c>
      <c r="BA63">
        <v>0</v>
      </c>
      <c r="BC63" t="s">
        <v>1684</v>
      </c>
      <c r="BD63" s="12">
        <v>45</v>
      </c>
      <c r="BE63">
        <v>522</v>
      </c>
      <c r="BF63">
        <v>287</v>
      </c>
      <c r="BG63" t="s">
        <v>1834</v>
      </c>
      <c r="BH63">
        <v>0</v>
      </c>
      <c r="BI63">
        <v>0</v>
      </c>
      <c r="BJ63" t="s">
        <v>1684</v>
      </c>
      <c r="BK63">
        <v>0</v>
      </c>
      <c r="BM63" t="s">
        <v>1835</v>
      </c>
      <c r="BN63">
        <v>0</v>
      </c>
      <c r="BO63">
        <v>579</v>
      </c>
      <c r="BP63">
        <v>238</v>
      </c>
      <c r="BQ63">
        <v>0</v>
      </c>
      <c r="BR63" t="s">
        <v>1684</v>
      </c>
      <c r="BS63" t="b">
        <v>0</v>
      </c>
      <c r="BT63">
        <v>0</v>
      </c>
      <c r="BU63">
        <v>0</v>
      </c>
      <c r="BV63" s="12" t="s">
        <v>608</v>
      </c>
      <c r="BW63">
        <v>0.3</v>
      </c>
      <c r="BX63">
        <v>368</v>
      </c>
      <c r="BY63">
        <v>117</v>
      </c>
      <c r="BZ63" t="b">
        <v>0</v>
      </c>
      <c r="CA63" t="s">
        <v>1684</v>
      </c>
      <c r="CB63">
        <v>0</v>
      </c>
      <c r="CC63">
        <v>0</v>
      </c>
      <c r="CD63" t="s">
        <v>1687</v>
      </c>
      <c r="CE63" s="12">
        <v>2</v>
      </c>
      <c r="CF63" s="12">
        <v>7</v>
      </c>
      <c r="CG63" t="s">
        <v>1684</v>
      </c>
      <c r="CH63">
        <v>0</v>
      </c>
      <c r="CI63">
        <v>558</v>
      </c>
      <c r="CJ63">
        <v>231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 t="s">
        <v>608</v>
      </c>
      <c r="CS63">
        <v>0</v>
      </c>
      <c r="CT63" t="str">
        <f t="shared" si="0"/>
        <v>Ben Broggio</v>
      </c>
      <c r="CU63" t="str">
        <f>IFERROR(VLOOKUP(CT63,'Player Names Cleaned'!$A$1:$B$997,2,0),CT63)</f>
        <v>Ben Broggio</v>
      </c>
    </row>
    <row r="64" spans="1:99" x14ac:dyDescent="0.25">
      <c r="A64">
        <v>0</v>
      </c>
      <c r="B64" s="4">
        <v>34804</v>
      </c>
      <c r="C64">
        <v>0</v>
      </c>
      <c r="D64">
        <v>0</v>
      </c>
      <c r="E64" t="b">
        <v>1</v>
      </c>
      <c r="F64" t="b">
        <v>1</v>
      </c>
      <c r="G64" t="s">
        <v>1684</v>
      </c>
      <c r="H64" t="s">
        <v>1684</v>
      </c>
      <c r="I64">
        <v>0</v>
      </c>
      <c r="J64">
        <v>0</v>
      </c>
      <c r="K64">
        <v>151589</v>
      </c>
      <c r="L64" t="s">
        <v>1684</v>
      </c>
      <c r="N64">
        <v>0</v>
      </c>
      <c r="O64">
        <v>0</v>
      </c>
      <c r="P64">
        <v>0</v>
      </c>
      <c r="Q64">
        <v>0</v>
      </c>
      <c r="R64">
        <v>0</v>
      </c>
      <c r="S64">
        <v>484</v>
      </c>
      <c r="T64">
        <v>185</v>
      </c>
      <c r="U64">
        <v>0</v>
      </c>
      <c r="V64" t="s">
        <v>1684</v>
      </c>
      <c r="X64">
        <v>0</v>
      </c>
      <c r="Y64">
        <v>3</v>
      </c>
      <c r="Z64">
        <v>0.5</v>
      </c>
      <c r="AA64" t="s">
        <v>1684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 s="12" t="s">
        <v>609</v>
      </c>
      <c r="AL64">
        <v>0</v>
      </c>
      <c r="AM64">
        <v>151</v>
      </c>
      <c r="AN64">
        <v>1</v>
      </c>
      <c r="AO64">
        <v>0</v>
      </c>
      <c r="AP64">
        <v>0</v>
      </c>
      <c r="AQ64">
        <v>0</v>
      </c>
      <c r="AR64" t="b">
        <v>0</v>
      </c>
      <c r="AS64">
        <v>0</v>
      </c>
      <c r="AT64">
        <v>490</v>
      </c>
      <c r="AU64">
        <v>185</v>
      </c>
      <c r="AV64">
        <v>61</v>
      </c>
      <c r="AW64" t="b">
        <v>0</v>
      </c>
      <c r="AX64">
        <v>0</v>
      </c>
      <c r="AY64">
        <v>490</v>
      </c>
      <c r="AZ64">
        <v>185</v>
      </c>
      <c r="BA64">
        <v>0</v>
      </c>
      <c r="BC64" t="s">
        <v>1684</v>
      </c>
      <c r="BD64" s="12">
        <v>45</v>
      </c>
      <c r="BE64">
        <v>373</v>
      </c>
      <c r="BF64">
        <v>223</v>
      </c>
      <c r="BG64" t="s">
        <v>1836</v>
      </c>
      <c r="BH64">
        <v>0</v>
      </c>
      <c r="BI64">
        <v>0</v>
      </c>
      <c r="BJ64" t="s">
        <v>1684</v>
      </c>
      <c r="BK64">
        <v>0</v>
      </c>
      <c r="BM64" t="s">
        <v>1837</v>
      </c>
      <c r="BN64">
        <v>0</v>
      </c>
      <c r="BO64">
        <v>493</v>
      </c>
      <c r="BP64">
        <v>186</v>
      </c>
      <c r="BQ64">
        <v>0</v>
      </c>
      <c r="BR64">
        <v>21</v>
      </c>
      <c r="BS64" t="b">
        <v>0</v>
      </c>
      <c r="BT64">
        <v>0</v>
      </c>
      <c r="BU64">
        <v>0</v>
      </c>
      <c r="BV64" s="12" t="s">
        <v>610</v>
      </c>
      <c r="BW64">
        <v>0.4</v>
      </c>
      <c r="BX64">
        <v>299</v>
      </c>
      <c r="BY64">
        <v>98</v>
      </c>
      <c r="BZ64" t="b">
        <v>0</v>
      </c>
      <c r="CA64" t="s">
        <v>1684</v>
      </c>
      <c r="CB64">
        <v>0</v>
      </c>
      <c r="CC64">
        <v>0</v>
      </c>
      <c r="CD64" t="s">
        <v>1687</v>
      </c>
      <c r="CE64" s="12">
        <v>2</v>
      </c>
      <c r="CF64" s="12">
        <v>7</v>
      </c>
      <c r="CG64" s="4">
        <v>44805</v>
      </c>
      <c r="CH64">
        <v>0</v>
      </c>
      <c r="CI64">
        <v>463</v>
      </c>
      <c r="CJ64">
        <v>177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 t="s">
        <v>610</v>
      </c>
      <c r="CS64">
        <v>0</v>
      </c>
      <c r="CT64" t="str">
        <f t="shared" si="0"/>
        <v>Leander Dendoncker</v>
      </c>
      <c r="CU64" t="str">
        <f>IFERROR(VLOOKUP(CT64,'Player Names Cleaned'!$A$1:$B$997,2,0),CT64)</f>
        <v>Leander Dendoncker</v>
      </c>
    </row>
    <row r="65" spans="1:99" x14ac:dyDescent="0.25">
      <c r="A65">
        <v>0</v>
      </c>
      <c r="B65" s="4">
        <v>38992</v>
      </c>
      <c r="C65">
        <v>0</v>
      </c>
      <c r="D65">
        <v>0</v>
      </c>
      <c r="E65" t="b">
        <v>1</v>
      </c>
      <c r="F65" t="b">
        <v>1</v>
      </c>
      <c r="G65" t="s">
        <v>1684</v>
      </c>
      <c r="H65" t="s">
        <v>1684</v>
      </c>
      <c r="I65">
        <v>0</v>
      </c>
      <c r="J65">
        <v>0</v>
      </c>
      <c r="K65">
        <v>559962</v>
      </c>
      <c r="L65" t="s">
        <v>1684</v>
      </c>
      <c r="N65">
        <v>0</v>
      </c>
      <c r="O65">
        <v>0</v>
      </c>
      <c r="P65">
        <v>0</v>
      </c>
      <c r="Q65">
        <v>0</v>
      </c>
      <c r="R65">
        <v>0</v>
      </c>
      <c r="S65">
        <v>562</v>
      </c>
      <c r="T65">
        <v>232</v>
      </c>
      <c r="U65">
        <v>0</v>
      </c>
      <c r="V65" t="s">
        <v>1684</v>
      </c>
      <c r="X65">
        <v>0</v>
      </c>
      <c r="Y65">
        <v>3</v>
      </c>
      <c r="Z65">
        <v>0.5</v>
      </c>
      <c r="AA65" t="s">
        <v>1684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s="12" t="s">
        <v>611</v>
      </c>
      <c r="AL65">
        <v>0</v>
      </c>
      <c r="AM65">
        <v>285</v>
      </c>
      <c r="AN65">
        <v>57</v>
      </c>
      <c r="AO65">
        <v>0</v>
      </c>
      <c r="AP65">
        <v>0</v>
      </c>
      <c r="AQ65">
        <v>0</v>
      </c>
      <c r="AR65" t="b">
        <v>0</v>
      </c>
      <c r="AS65">
        <v>0</v>
      </c>
      <c r="AT65">
        <v>566</v>
      </c>
      <c r="AU65">
        <v>232</v>
      </c>
      <c r="AV65">
        <v>62</v>
      </c>
      <c r="AW65" t="b">
        <v>0</v>
      </c>
      <c r="AX65">
        <v>0</v>
      </c>
      <c r="AY65">
        <v>566</v>
      </c>
      <c r="AZ65">
        <v>232</v>
      </c>
      <c r="BA65">
        <v>0</v>
      </c>
      <c r="BC65" t="s">
        <v>1684</v>
      </c>
      <c r="BD65" s="12">
        <v>45</v>
      </c>
      <c r="BE65">
        <v>507</v>
      </c>
      <c r="BF65">
        <v>279</v>
      </c>
      <c r="BG65" t="s">
        <v>1838</v>
      </c>
      <c r="BH65">
        <v>0</v>
      </c>
      <c r="BI65">
        <v>0</v>
      </c>
      <c r="BJ65" t="s">
        <v>1684</v>
      </c>
      <c r="BK65">
        <v>0</v>
      </c>
      <c r="BM65" t="s">
        <v>1839</v>
      </c>
      <c r="BN65">
        <v>0</v>
      </c>
      <c r="BO65">
        <v>567</v>
      </c>
      <c r="BP65">
        <v>233</v>
      </c>
      <c r="BQ65">
        <v>0</v>
      </c>
      <c r="BR65">
        <v>241</v>
      </c>
      <c r="BS65" t="b">
        <v>0</v>
      </c>
      <c r="BT65">
        <v>0</v>
      </c>
      <c r="BU65">
        <v>0</v>
      </c>
      <c r="BV65" s="12" t="s">
        <v>612</v>
      </c>
      <c r="BW65">
        <v>0.1</v>
      </c>
      <c r="BX65">
        <v>626</v>
      </c>
      <c r="BY65">
        <v>268</v>
      </c>
      <c r="BZ65" t="b">
        <v>0</v>
      </c>
      <c r="CA65" t="s">
        <v>1684</v>
      </c>
      <c r="CB65">
        <v>0</v>
      </c>
      <c r="CC65">
        <v>0</v>
      </c>
      <c r="CD65" t="s">
        <v>1687</v>
      </c>
      <c r="CE65" s="12">
        <v>2</v>
      </c>
      <c r="CF65" s="12">
        <v>7</v>
      </c>
      <c r="CG65" s="4">
        <v>45558</v>
      </c>
      <c r="CH65">
        <v>0</v>
      </c>
      <c r="CI65">
        <v>545</v>
      </c>
      <c r="CJ65">
        <v>225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 t="s">
        <v>612</v>
      </c>
      <c r="CS65">
        <v>0</v>
      </c>
      <c r="CT65" t="str">
        <f t="shared" si="0"/>
        <v>Jamaldeen Jimoh-Aloba</v>
      </c>
      <c r="CU65" t="str">
        <f>IFERROR(VLOOKUP(CT65,'Player Names Cleaned'!$A$1:$B$997,2,0),CT65)</f>
        <v>Jamaldeen Jimoh-Aloba</v>
      </c>
    </row>
    <row r="66" spans="1:99" x14ac:dyDescent="0.25">
      <c r="A66">
        <v>0</v>
      </c>
      <c r="B66" t="s">
        <v>1684</v>
      </c>
      <c r="C66">
        <v>0</v>
      </c>
      <c r="D66">
        <v>0</v>
      </c>
      <c r="E66" t="b">
        <v>1</v>
      </c>
      <c r="F66" t="b">
        <v>1</v>
      </c>
      <c r="G66" t="s">
        <v>1684</v>
      </c>
      <c r="H66" t="s">
        <v>1684</v>
      </c>
      <c r="I66">
        <v>0</v>
      </c>
      <c r="J66">
        <v>0</v>
      </c>
      <c r="K66">
        <v>537403</v>
      </c>
      <c r="L66" t="s">
        <v>1684</v>
      </c>
      <c r="N66">
        <v>0</v>
      </c>
      <c r="O66">
        <v>0</v>
      </c>
      <c r="P66">
        <v>0</v>
      </c>
      <c r="Q66">
        <v>0</v>
      </c>
      <c r="R66">
        <v>0</v>
      </c>
      <c r="S66">
        <v>550</v>
      </c>
      <c r="T66">
        <v>223</v>
      </c>
      <c r="U66">
        <v>0</v>
      </c>
      <c r="V66" t="s">
        <v>1684</v>
      </c>
      <c r="X66">
        <v>0</v>
      </c>
      <c r="Y66">
        <v>3</v>
      </c>
      <c r="Z66">
        <v>0.5</v>
      </c>
      <c r="AA66" t="s">
        <v>1684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 s="12" t="s">
        <v>613</v>
      </c>
      <c r="AL66">
        <v>0</v>
      </c>
      <c r="AM66">
        <v>271</v>
      </c>
      <c r="AN66">
        <v>47</v>
      </c>
      <c r="AO66">
        <v>0</v>
      </c>
      <c r="AP66">
        <v>0</v>
      </c>
      <c r="AQ66">
        <v>0</v>
      </c>
      <c r="AR66" t="b">
        <v>0</v>
      </c>
      <c r="AS66">
        <v>0</v>
      </c>
      <c r="AT66">
        <v>554</v>
      </c>
      <c r="AU66">
        <v>223</v>
      </c>
      <c r="AV66">
        <v>63</v>
      </c>
      <c r="AW66" t="b">
        <v>0</v>
      </c>
      <c r="AX66">
        <v>0</v>
      </c>
      <c r="AY66">
        <v>554</v>
      </c>
      <c r="AZ66">
        <v>223</v>
      </c>
      <c r="BA66">
        <v>0</v>
      </c>
      <c r="BC66" t="s">
        <v>1684</v>
      </c>
      <c r="BD66" s="12">
        <v>45</v>
      </c>
      <c r="BE66">
        <v>493</v>
      </c>
      <c r="BF66">
        <v>269</v>
      </c>
      <c r="BG66" t="s">
        <v>1840</v>
      </c>
      <c r="BH66">
        <v>0</v>
      </c>
      <c r="BI66">
        <v>0</v>
      </c>
      <c r="BJ66" t="s">
        <v>1684</v>
      </c>
      <c r="BK66">
        <v>0</v>
      </c>
      <c r="BM66" t="s">
        <v>1841</v>
      </c>
      <c r="BN66">
        <v>0</v>
      </c>
      <c r="BO66">
        <v>556</v>
      </c>
      <c r="BP66">
        <v>224</v>
      </c>
      <c r="BQ66">
        <v>0</v>
      </c>
      <c r="BR66" t="s">
        <v>1684</v>
      </c>
      <c r="BS66" t="b">
        <v>0</v>
      </c>
      <c r="BT66">
        <v>0</v>
      </c>
      <c r="BU66">
        <v>0</v>
      </c>
      <c r="BV66" s="12" t="s">
        <v>614</v>
      </c>
      <c r="BW66">
        <v>0.6</v>
      </c>
      <c r="BX66">
        <v>246</v>
      </c>
      <c r="BY66">
        <v>82</v>
      </c>
      <c r="BZ66" t="b">
        <v>0</v>
      </c>
      <c r="CA66" t="s">
        <v>1684</v>
      </c>
      <c r="CB66">
        <v>0</v>
      </c>
      <c r="CC66">
        <v>0</v>
      </c>
      <c r="CD66" t="s">
        <v>1687</v>
      </c>
      <c r="CE66" s="12">
        <v>2</v>
      </c>
      <c r="CF66" s="12">
        <v>7</v>
      </c>
      <c r="CG66" t="s">
        <v>1684</v>
      </c>
      <c r="CH66">
        <v>0</v>
      </c>
      <c r="CI66">
        <v>533</v>
      </c>
      <c r="CJ66">
        <v>216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 t="s">
        <v>614</v>
      </c>
      <c r="CS66">
        <v>0</v>
      </c>
      <c r="CT66" t="str">
        <f t="shared" si="0"/>
        <v>Kadan Young</v>
      </c>
      <c r="CU66" t="str">
        <f>IFERROR(VLOOKUP(CT66,'Player Names Cleaned'!$A$1:$B$997,2,0),CT66)</f>
        <v>Kadan Young</v>
      </c>
    </row>
    <row r="67" spans="1:99" x14ac:dyDescent="0.25">
      <c r="A67">
        <v>8</v>
      </c>
      <c r="B67" s="4">
        <v>35063</v>
      </c>
      <c r="C67">
        <v>32</v>
      </c>
      <c r="D67">
        <v>631</v>
      </c>
      <c r="E67" t="b">
        <v>1</v>
      </c>
      <c r="F67" t="b">
        <v>1</v>
      </c>
      <c r="G67" t="s">
        <v>1684</v>
      </c>
      <c r="H67" t="s">
        <v>1684</v>
      </c>
      <c r="I67">
        <v>10</v>
      </c>
      <c r="J67">
        <v>0.35</v>
      </c>
      <c r="K67">
        <v>178301</v>
      </c>
      <c r="L67" t="s">
        <v>1684</v>
      </c>
      <c r="N67">
        <v>0</v>
      </c>
      <c r="O67">
        <v>0</v>
      </c>
      <c r="P67">
        <v>0</v>
      </c>
      <c r="Q67">
        <v>0</v>
      </c>
      <c r="R67">
        <v>345.2</v>
      </c>
      <c r="S67">
        <v>102</v>
      </c>
      <c r="T67">
        <v>9</v>
      </c>
      <c r="U67">
        <v>0</v>
      </c>
      <c r="V67" t="s">
        <v>1684</v>
      </c>
      <c r="X67">
        <v>0</v>
      </c>
      <c r="Y67">
        <v>4</v>
      </c>
      <c r="Z67">
        <v>2.2999999999999998</v>
      </c>
      <c r="AA67" t="s">
        <v>1684</v>
      </c>
      <c r="AB67">
        <v>0</v>
      </c>
      <c r="AC67">
        <v>2.0699999999999998</v>
      </c>
      <c r="AD67">
        <v>7.0000000000000007E-2</v>
      </c>
      <c r="AE67">
        <v>17.190000000000001</v>
      </c>
      <c r="AF67">
        <v>0.59</v>
      </c>
      <c r="AG67">
        <v>15.12</v>
      </c>
      <c r="AH67">
        <v>38.619999999999997</v>
      </c>
      <c r="AI67">
        <v>1.34</v>
      </c>
      <c r="AJ67">
        <v>0.52</v>
      </c>
      <c r="AK67" s="12" t="s">
        <v>615</v>
      </c>
      <c r="AL67">
        <v>0</v>
      </c>
      <c r="AM67">
        <v>662</v>
      </c>
      <c r="AN67">
        <v>67</v>
      </c>
      <c r="AO67">
        <v>40</v>
      </c>
      <c r="AP67">
        <v>1.39</v>
      </c>
      <c r="AQ67">
        <v>16</v>
      </c>
      <c r="AR67" t="b">
        <v>0</v>
      </c>
      <c r="AS67">
        <v>223.8</v>
      </c>
      <c r="AT67">
        <v>15</v>
      </c>
      <c r="AU67">
        <v>5</v>
      </c>
      <c r="AV67">
        <v>64</v>
      </c>
      <c r="AW67" t="b">
        <v>0</v>
      </c>
      <c r="AX67">
        <v>766</v>
      </c>
      <c r="AY67">
        <v>34</v>
      </c>
      <c r="AZ67">
        <v>6</v>
      </c>
      <c r="BA67">
        <v>2593</v>
      </c>
      <c r="BC67" t="s">
        <v>1684</v>
      </c>
      <c r="BD67" s="12">
        <v>90</v>
      </c>
      <c r="BE67">
        <v>7</v>
      </c>
      <c r="BF67">
        <v>3</v>
      </c>
      <c r="BG67" t="s">
        <v>1842</v>
      </c>
      <c r="BH67">
        <v>0</v>
      </c>
      <c r="BI67">
        <v>0</v>
      </c>
      <c r="BJ67">
        <v>3</v>
      </c>
      <c r="BK67">
        <v>0</v>
      </c>
      <c r="BM67" t="s">
        <v>1843</v>
      </c>
      <c r="BN67">
        <v>4.9000000000000004</v>
      </c>
      <c r="BO67">
        <v>13</v>
      </c>
      <c r="BP67">
        <v>6</v>
      </c>
      <c r="BQ67">
        <v>0</v>
      </c>
      <c r="BR67">
        <v>241</v>
      </c>
      <c r="BS67" t="b">
        <v>0</v>
      </c>
      <c r="BT67">
        <v>0</v>
      </c>
      <c r="BU67">
        <v>0</v>
      </c>
      <c r="BV67" s="12" t="s">
        <v>616</v>
      </c>
      <c r="BW67">
        <v>11.4</v>
      </c>
      <c r="BX67">
        <v>38</v>
      </c>
      <c r="BY67">
        <v>9</v>
      </c>
      <c r="BZ67" t="b">
        <v>0</v>
      </c>
      <c r="CA67" t="s">
        <v>1684</v>
      </c>
      <c r="CB67">
        <v>31</v>
      </c>
      <c r="CC67">
        <v>1.08</v>
      </c>
      <c r="CD67" t="s">
        <v>1687</v>
      </c>
      <c r="CE67" s="12">
        <v>2</v>
      </c>
      <c r="CF67" s="12">
        <v>7</v>
      </c>
      <c r="CG67" s="4">
        <v>44083</v>
      </c>
      <c r="CH67">
        <v>1148</v>
      </c>
      <c r="CI67">
        <v>6</v>
      </c>
      <c r="CJ67">
        <v>4</v>
      </c>
      <c r="CK67">
        <v>186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20.7</v>
      </c>
      <c r="CR67" t="s">
        <v>616</v>
      </c>
      <c r="CS67">
        <v>2</v>
      </c>
      <c r="CT67" t="str">
        <f t="shared" ref="CT67:CT130" si="1">_xlfn.CONCAT(AK67," ",BV67)</f>
        <v>Ollie Watkins</v>
      </c>
      <c r="CU67" t="str">
        <f>IFERROR(VLOOKUP(CT67,'Player Names Cleaned'!$A$1:$B$997,2,0),CT67)</f>
        <v>Ollie Watkins</v>
      </c>
    </row>
    <row r="68" spans="1:99" x14ac:dyDescent="0.25">
      <c r="A68">
        <v>0</v>
      </c>
      <c r="B68" t="s">
        <v>1684</v>
      </c>
      <c r="C68">
        <v>0</v>
      </c>
      <c r="D68">
        <v>0</v>
      </c>
      <c r="E68" t="b">
        <v>1</v>
      </c>
      <c r="F68" t="b">
        <v>1</v>
      </c>
      <c r="G68" t="s">
        <v>1684</v>
      </c>
      <c r="H68" t="s">
        <v>1684</v>
      </c>
      <c r="I68">
        <v>0</v>
      </c>
      <c r="J68">
        <v>0</v>
      </c>
      <c r="K68">
        <v>576756</v>
      </c>
      <c r="L68" t="s">
        <v>1684</v>
      </c>
      <c r="N68">
        <v>0</v>
      </c>
      <c r="O68">
        <v>0</v>
      </c>
      <c r="P68">
        <v>0</v>
      </c>
      <c r="Q68">
        <v>0</v>
      </c>
      <c r="R68">
        <v>0</v>
      </c>
      <c r="S68">
        <v>572</v>
      </c>
      <c r="T68">
        <v>48</v>
      </c>
      <c r="U68">
        <v>0</v>
      </c>
      <c r="V68" t="s">
        <v>1684</v>
      </c>
      <c r="X68">
        <v>0</v>
      </c>
      <c r="Y68">
        <v>4</v>
      </c>
      <c r="Z68">
        <v>0.5</v>
      </c>
      <c r="AA68" t="s">
        <v>1684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 s="12" t="s">
        <v>617</v>
      </c>
      <c r="AL68">
        <v>0</v>
      </c>
      <c r="AM68">
        <v>297</v>
      </c>
      <c r="AN68">
        <v>15</v>
      </c>
      <c r="AO68">
        <v>0</v>
      </c>
      <c r="AP68">
        <v>0</v>
      </c>
      <c r="AQ68">
        <v>0</v>
      </c>
      <c r="AR68" t="b">
        <v>0</v>
      </c>
      <c r="AS68">
        <v>0</v>
      </c>
      <c r="AT68">
        <v>576</v>
      </c>
      <c r="AU68">
        <v>48</v>
      </c>
      <c r="AV68">
        <v>65</v>
      </c>
      <c r="AW68" t="b">
        <v>0</v>
      </c>
      <c r="AX68">
        <v>0</v>
      </c>
      <c r="AY68">
        <v>576</v>
      </c>
      <c r="AZ68">
        <v>48</v>
      </c>
      <c r="BA68">
        <v>0</v>
      </c>
      <c r="BC68" t="s">
        <v>1684</v>
      </c>
      <c r="BD68" s="12">
        <v>45</v>
      </c>
      <c r="BE68">
        <v>519</v>
      </c>
      <c r="BF68">
        <v>64</v>
      </c>
      <c r="BG68" t="s">
        <v>1844</v>
      </c>
      <c r="BH68">
        <v>0</v>
      </c>
      <c r="BI68">
        <v>0</v>
      </c>
      <c r="BJ68" t="s">
        <v>1684</v>
      </c>
      <c r="BK68">
        <v>0</v>
      </c>
      <c r="BM68" t="s">
        <v>1845</v>
      </c>
      <c r="BN68">
        <v>0</v>
      </c>
      <c r="BO68">
        <v>577</v>
      </c>
      <c r="BP68">
        <v>48</v>
      </c>
      <c r="BQ68">
        <v>0</v>
      </c>
      <c r="BR68" t="s">
        <v>1684</v>
      </c>
      <c r="BS68" t="b">
        <v>0</v>
      </c>
      <c r="BT68">
        <v>0</v>
      </c>
      <c r="BU68">
        <v>0</v>
      </c>
      <c r="BV68" s="12" t="s">
        <v>618</v>
      </c>
      <c r="BW68">
        <v>0.9</v>
      </c>
      <c r="BX68">
        <v>201</v>
      </c>
      <c r="BY68">
        <v>38</v>
      </c>
      <c r="BZ68" t="b">
        <v>0</v>
      </c>
      <c r="CA68" t="s">
        <v>1684</v>
      </c>
      <c r="CB68">
        <v>0</v>
      </c>
      <c r="CC68">
        <v>0</v>
      </c>
      <c r="CD68" t="s">
        <v>1687</v>
      </c>
      <c r="CE68" s="12">
        <v>2</v>
      </c>
      <c r="CF68" s="12">
        <v>7</v>
      </c>
      <c r="CG68" t="s">
        <v>1684</v>
      </c>
      <c r="CH68">
        <v>0</v>
      </c>
      <c r="CI68">
        <v>556</v>
      </c>
      <c r="CJ68">
        <v>48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 t="s">
        <v>618</v>
      </c>
      <c r="CS68">
        <v>0</v>
      </c>
      <c r="CT68" t="str">
        <f t="shared" si="1"/>
        <v>ZÃ©piqueno Redmond</v>
      </c>
      <c r="CU68" t="str">
        <f>IFERROR(VLOOKUP(CT68,'Player Names Cleaned'!$A$1:$B$997,2,0),CT68)</f>
        <v>ZÃ©piqueno Redmond</v>
      </c>
    </row>
    <row r="69" spans="1:99" x14ac:dyDescent="0.25">
      <c r="A69">
        <v>0</v>
      </c>
      <c r="B69" s="4">
        <v>38153</v>
      </c>
      <c r="C69">
        <v>0</v>
      </c>
      <c r="D69">
        <v>0</v>
      </c>
      <c r="E69" t="b">
        <v>1</v>
      </c>
      <c r="F69" t="b">
        <v>1</v>
      </c>
      <c r="G69" t="s">
        <v>1684</v>
      </c>
      <c r="H69" t="s">
        <v>1684</v>
      </c>
      <c r="I69">
        <v>0</v>
      </c>
      <c r="J69">
        <v>0</v>
      </c>
      <c r="K69">
        <v>518030</v>
      </c>
      <c r="L69" t="s">
        <v>1684</v>
      </c>
      <c r="N69">
        <v>0</v>
      </c>
      <c r="O69">
        <v>0</v>
      </c>
      <c r="P69">
        <v>0</v>
      </c>
      <c r="Q69">
        <v>0</v>
      </c>
      <c r="R69">
        <v>0</v>
      </c>
      <c r="S69">
        <v>541</v>
      </c>
      <c r="T69">
        <v>72</v>
      </c>
      <c r="U69">
        <v>0</v>
      </c>
      <c r="V69" t="s">
        <v>1684</v>
      </c>
      <c r="X69">
        <v>0</v>
      </c>
      <c r="Y69">
        <v>1</v>
      </c>
      <c r="Z69">
        <v>1.8</v>
      </c>
      <c r="AA69" t="s">
        <v>1684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 s="12" t="s">
        <v>619</v>
      </c>
      <c r="AL69">
        <v>0</v>
      </c>
      <c r="AM69">
        <v>258</v>
      </c>
      <c r="AN69">
        <v>61</v>
      </c>
      <c r="AO69">
        <v>0</v>
      </c>
      <c r="AP69">
        <v>0</v>
      </c>
      <c r="AQ69">
        <v>0</v>
      </c>
      <c r="AR69" t="b">
        <v>0</v>
      </c>
      <c r="AS69">
        <v>0</v>
      </c>
      <c r="AT69">
        <v>545</v>
      </c>
      <c r="AU69">
        <v>75</v>
      </c>
      <c r="AV69">
        <v>183</v>
      </c>
      <c r="AW69" t="b">
        <v>0</v>
      </c>
      <c r="AX69">
        <v>0</v>
      </c>
      <c r="AY69">
        <v>545</v>
      </c>
      <c r="AZ69">
        <v>75</v>
      </c>
      <c r="BA69">
        <v>0</v>
      </c>
      <c r="BC69" t="s">
        <v>1684</v>
      </c>
      <c r="BD69" s="12">
        <v>45</v>
      </c>
      <c r="BE69">
        <v>480</v>
      </c>
      <c r="BF69">
        <v>32</v>
      </c>
      <c r="BG69" t="s">
        <v>1846</v>
      </c>
      <c r="BH69">
        <v>0</v>
      </c>
      <c r="BI69">
        <v>0</v>
      </c>
      <c r="BJ69" t="s">
        <v>1684</v>
      </c>
      <c r="BK69">
        <v>0</v>
      </c>
      <c r="BM69" t="s">
        <v>1847</v>
      </c>
      <c r="BN69">
        <v>0</v>
      </c>
      <c r="BO69">
        <v>547</v>
      </c>
      <c r="BP69">
        <v>75</v>
      </c>
      <c r="BQ69">
        <v>0</v>
      </c>
      <c r="BR69">
        <v>80</v>
      </c>
      <c r="BS69" t="b">
        <v>0</v>
      </c>
      <c r="BT69">
        <v>0</v>
      </c>
      <c r="BU69">
        <v>0</v>
      </c>
      <c r="BV69" s="12" t="s">
        <v>620</v>
      </c>
      <c r="BW69">
        <v>0.2</v>
      </c>
      <c r="BX69">
        <v>452</v>
      </c>
      <c r="BY69">
        <v>62</v>
      </c>
      <c r="BZ69" t="b">
        <v>0</v>
      </c>
      <c r="CA69" t="s">
        <v>1684</v>
      </c>
      <c r="CB69">
        <v>0</v>
      </c>
      <c r="CC69">
        <v>0</v>
      </c>
      <c r="CD69" t="s">
        <v>1687</v>
      </c>
      <c r="CE69" s="12">
        <v>3</v>
      </c>
      <c r="CF69" s="12">
        <v>90</v>
      </c>
      <c r="CG69" s="4">
        <v>45833</v>
      </c>
      <c r="CH69">
        <v>0</v>
      </c>
      <c r="CI69">
        <v>523</v>
      </c>
      <c r="CJ69">
        <v>62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 t="s">
        <v>1848</v>
      </c>
      <c r="CS69">
        <v>0</v>
      </c>
      <c r="CT69" t="str">
        <f t="shared" si="1"/>
        <v>Max WeiÃŸ</v>
      </c>
      <c r="CU69" t="str">
        <f>IFERROR(VLOOKUP(CT69,'Player Names Cleaned'!$A$1:$B$997,2,0),CT69)</f>
        <v>Max Weiss</v>
      </c>
    </row>
    <row r="70" spans="1:99" x14ac:dyDescent="0.25">
      <c r="A70">
        <v>0</v>
      </c>
      <c r="B70" s="4">
        <v>36726</v>
      </c>
      <c r="C70">
        <v>0</v>
      </c>
      <c r="D70">
        <v>0</v>
      </c>
      <c r="E70" t="b">
        <v>1</v>
      </c>
      <c r="F70" t="b">
        <v>1</v>
      </c>
      <c r="G70" t="s">
        <v>1684</v>
      </c>
      <c r="H70" t="s">
        <v>1684</v>
      </c>
      <c r="I70">
        <v>0</v>
      </c>
      <c r="J70">
        <v>0</v>
      </c>
      <c r="K70">
        <v>489571</v>
      </c>
      <c r="L70" t="s">
        <v>1684</v>
      </c>
      <c r="N70">
        <v>0</v>
      </c>
      <c r="O70">
        <v>0</v>
      </c>
      <c r="P70">
        <v>0</v>
      </c>
      <c r="Q70">
        <v>0</v>
      </c>
      <c r="R70">
        <v>0</v>
      </c>
      <c r="S70">
        <v>437</v>
      </c>
      <c r="T70">
        <v>50</v>
      </c>
      <c r="U70">
        <v>0</v>
      </c>
      <c r="V70" t="s">
        <v>1684</v>
      </c>
      <c r="X70">
        <v>0</v>
      </c>
      <c r="Y70">
        <v>1</v>
      </c>
      <c r="Z70">
        <v>0.5</v>
      </c>
      <c r="AA70" t="s">
        <v>1684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 s="12" t="s">
        <v>621</v>
      </c>
      <c r="AL70">
        <v>0</v>
      </c>
      <c r="AM70">
        <v>70</v>
      </c>
      <c r="AN70">
        <v>34</v>
      </c>
      <c r="AO70">
        <v>0</v>
      </c>
      <c r="AP70">
        <v>0</v>
      </c>
      <c r="AQ70">
        <v>0</v>
      </c>
      <c r="AR70" t="b">
        <v>0</v>
      </c>
      <c r="AS70">
        <v>0</v>
      </c>
      <c r="AT70">
        <v>447</v>
      </c>
      <c r="AU70">
        <v>59</v>
      </c>
      <c r="AV70">
        <v>184</v>
      </c>
      <c r="AW70" t="b">
        <v>0</v>
      </c>
      <c r="AX70">
        <v>0</v>
      </c>
      <c r="AY70">
        <v>447</v>
      </c>
      <c r="AZ70">
        <v>59</v>
      </c>
      <c r="BA70">
        <v>0</v>
      </c>
      <c r="BC70" t="s">
        <v>1684</v>
      </c>
      <c r="BD70" s="12">
        <v>40</v>
      </c>
      <c r="BE70">
        <v>614</v>
      </c>
      <c r="BF70">
        <v>66</v>
      </c>
      <c r="BG70" t="s">
        <v>1849</v>
      </c>
      <c r="BH70">
        <v>0</v>
      </c>
      <c r="BI70">
        <v>0</v>
      </c>
      <c r="BJ70" t="s">
        <v>1684</v>
      </c>
      <c r="BK70">
        <v>0</v>
      </c>
      <c r="BM70" t="s">
        <v>1850</v>
      </c>
      <c r="BN70">
        <v>0</v>
      </c>
      <c r="BO70">
        <v>450</v>
      </c>
      <c r="BP70">
        <v>59</v>
      </c>
      <c r="BQ70">
        <v>0</v>
      </c>
      <c r="BR70">
        <v>241</v>
      </c>
      <c r="BS70" t="b">
        <v>0</v>
      </c>
      <c r="BT70">
        <v>0</v>
      </c>
      <c r="BU70">
        <v>0</v>
      </c>
      <c r="BV70" s="12" t="s">
        <v>622</v>
      </c>
      <c r="BW70">
        <v>0.4</v>
      </c>
      <c r="BX70">
        <v>284</v>
      </c>
      <c r="BY70">
        <v>41</v>
      </c>
      <c r="BZ70" t="b">
        <v>0</v>
      </c>
      <c r="CA70" t="s">
        <v>1684</v>
      </c>
      <c r="CB70">
        <v>0</v>
      </c>
      <c r="CC70">
        <v>0</v>
      </c>
      <c r="CD70" t="s">
        <v>1687</v>
      </c>
      <c r="CE70" s="12">
        <v>3</v>
      </c>
      <c r="CF70" s="12">
        <v>90</v>
      </c>
      <c r="CG70" s="4">
        <v>45511</v>
      </c>
      <c r="CH70">
        <v>0</v>
      </c>
      <c r="CI70">
        <v>407</v>
      </c>
      <c r="CJ70">
        <v>36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 t="s">
        <v>622</v>
      </c>
      <c r="CS70">
        <v>0</v>
      </c>
      <c r="CT70" t="str">
        <f t="shared" si="1"/>
        <v>Etienne Green</v>
      </c>
      <c r="CU70" t="str">
        <f>IFERROR(VLOOKUP(CT70,'Player Names Cleaned'!$A$1:$B$997,2,0),CT70)</f>
        <v>Etienne Green</v>
      </c>
    </row>
    <row r="71" spans="1:99" x14ac:dyDescent="0.25">
      <c r="A71">
        <v>0</v>
      </c>
      <c r="B71" s="4">
        <v>33191</v>
      </c>
      <c r="C71">
        <v>0</v>
      </c>
      <c r="D71">
        <v>0</v>
      </c>
      <c r="E71" t="b">
        <v>1</v>
      </c>
      <c r="F71" t="b">
        <v>1</v>
      </c>
      <c r="G71" t="s">
        <v>1684</v>
      </c>
      <c r="H71" t="s">
        <v>1684</v>
      </c>
      <c r="I71">
        <v>0</v>
      </c>
      <c r="J71">
        <v>0</v>
      </c>
      <c r="K71">
        <v>51943</v>
      </c>
      <c r="L71" t="s">
        <v>1684</v>
      </c>
      <c r="N71">
        <v>0</v>
      </c>
      <c r="O71">
        <v>0</v>
      </c>
      <c r="P71">
        <v>0</v>
      </c>
      <c r="Q71">
        <v>0</v>
      </c>
      <c r="R71">
        <v>0</v>
      </c>
      <c r="S71">
        <v>379</v>
      </c>
      <c r="T71">
        <v>19</v>
      </c>
      <c r="U71">
        <v>0</v>
      </c>
      <c r="V71" t="s">
        <v>1684</v>
      </c>
      <c r="X71">
        <v>0</v>
      </c>
      <c r="Y71">
        <v>1</v>
      </c>
      <c r="Z71">
        <v>0.5</v>
      </c>
      <c r="AA71" t="s">
        <v>1684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 s="12" t="s">
        <v>623</v>
      </c>
      <c r="AL71">
        <v>0</v>
      </c>
      <c r="AM71">
        <v>2</v>
      </c>
      <c r="AN71">
        <v>2</v>
      </c>
      <c r="AO71">
        <v>0</v>
      </c>
      <c r="AP71">
        <v>0</v>
      </c>
      <c r="AQ71">
        <v>0</v>
      </c>
      <c r="AR71" t="b">
        <v>0</v>
      </c>
      <c r="AS71">
        <v>0</v>
      </c>
      <c r="AT71">
        <v>392</v>
      </c>
      <c r="AU71">
        <v>31</v>
      </c>
      <c r="AV71">
        <v>185</v>
      </c>
      <c r="AW71" t="b">
        <v>0</v>
      </c>
      <c r="AX71">
        <v>0</v>
      </c>
      <c r="AY71">
        <v>392</v>
      </c>
      <c r="AZ71">
        <v>31</v>
      </c>
      <c r="BA71">
        <v>0</v>
      </c>
      <c r="BC71" t="s">
        <v>1684</v>
      </c>
      <c r="BD71" s="12">
        <v>40</v>
      </c>
      <c r="BE71">
        <v>546</v>
      </c>
      <c r="BF71">
        <v>34</v>
      </c>
      <c r="BG71" t="s">
        <v>1851</v>
      </c>
      <c r="BH71">
        <v>0</v>
      </c>
      <c r="BI71">
        <v>0</v>
      </c>
      <c r="BJ71" t="s">
        <v>1684</v>
      </c>
      <c r="BK71">
        <v>0</v>
      </c>
      <c r="BM71" t="s">
        <v>1852</v>
      </c>
      <c r="BN71">
        <v>0</v>
      </c>
      <c r="BO71">
        <v>396</v>
      </c>
      <c r="BP71">
        <v>32</v>
      </c>
      <c r="BQ71">
        <v>0</v>
      </c>
      <c r="BR71">
        <v>57</v>
      </c>
      <c r="BS71" t="b">
        <v>0</v>
      </c>
      <c r="BT71">
        <v>0</v>
      </c>
      <c r="BU71">
        <v>0</v>
      </c>
      <c r="BV71" s="12" t="s">
        <v>624</v>
      </c>
      <c r="BW71">
        <v>0.5</v>
      </c>
      <c r="BX71">
        <v>276</v>
      </c>
      <c r="BY71">
        <v>40</v>
      </c>
      <c r="BZ71" t="b">
        <v>0</v>
      </c>
      <c r="CA71" t="s">
        <v>1684</v>
      </c>
      <c r="CB71">
        <v>0</v>
      </c>
      <c r="CC71">
        <v>0</v>
      </c>
      <c r="CD71" t="s">
        <v>1687</v>
      </c>
      <c r="CE71" s="12">
        <v>3</v>
      </c>
      <c r="CF71" s="12">
        <v>90</v>
      </c>
      <c r="CG71" s="4">
        <v>45492</v>
      </c>
      <c r="CH71">
        <v>0</v>
      </c>
      <c r="CI71">
        <v>345</v>
      </c>
      <c r="CJ71">
        <v>4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 t="s">
        <v>624</v>
      </c>
      <c r="CS71">
        <v>0</v>
      </c>
      <c r="CT71" t="str">
        <f t="shared" si="1"/>
        <v>VÃ¡clav HladkÃ½</v>
      </c>
      <c r="CU71" t="str">
        <f>IFERROR(VLOOKUP(CT71,'Player Names Cleaned'!$A$1:$B$997,2,0),CT71)</f>
        <v>VÃ¡clav HladkÃ½</v>
      </c>
    </row>
    <row r="72" spans="1:99" x14ac:dyDescent="0.25">
      <c r="A72">
        <v>0</v>
      </c>
      <c r="B72" s="4">
        <v>34965</v>
      </c>
      <c r="C72">
        <v>0</v>
      </c>
      <c r="D72">
        <v>0</v>
      </c>
      <c r="E72" t="b">
        <v>1</v>
      </c>
      <c r="F72" t="b">
        <v>1</v>
      </c>
      <c r="G72" t="s">
        <v>1684</v>
      </c>
      <c r="H72" t="s">
        <v>1684</v>
      </c>
      <c r="I72">
        <v>0</v>
      </c>
      <c r="J72">
        <v>0</v>
      </c>
      <c r="K72">
        <v>192290</v>
      </c>
      <c r="L72" t="s">
        <v>1684</v>
      </c>
      <c r="N72">
        <v>0</v>
      </c>
      <c r="O72">
        <v>0</v>
      </c>
      <c r="P72">
        <v>0</v>
      </c>
      <c r="Q72">
        <v>0</v>
      </c>
      <c r="R72">
        <v>0</v>
      </c>
      <c r="S72">
        <v>488</v>
      </c>
      <c r="T72">
        <v>201</v>
      </c>
      <c r="U72">
        <v>0</v>
      </c>
      <c r="V72" t="s">
        <v>1684</v>
      </c>
      <c r="X72">
        <v>0</v>
      </c>
      <c r="Y72">
        <v>2</v>
      </c>
      <c r="Z72">
        <v>1.4</v>
      </c>
      <c r="AA72" t="s">
        <v>1684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 s="12" t="s">
        <v>625</v>
      </c>
      <c r="AL72">
        <v>0</v>
      </c>
      <c r="AM72">
        <v>160</v>
      </c>
      <c r="AN72">
        <v>104</v>
      </c>
      <c r="AO72">
        <v>0</v>
      </c>
      <c r="AP72">
        <v>0</v>
      </c>
      <c r="AQ72">
        <v>0</v>
      </c>
      <c r="AR72" t="b">
        <v>0</v>
      </c>
      <c r="AS72">
        <v>0</v>
      </c>
      <c r="AT72">
        <v>494</v>
      </c>
      <c r="AU72">
        <v>202</v>
      </c>
      <c r="AV72">
        <v>186</v>
      </c>
      <c r="AW72" t="b">
        <v>0</v>
      </c>
      <c r="AX72">
        <v>0</v>
      </c>
      <c r="AY72">
        <v>494</v>
      </c>
      <c r="AZ72">
        <v>202</v>
      </c>
      <c r="BA72">
        <v>0</v>
      </c>
      <c r="BC72" t="s">
        <v>1684</v>
      </c>
      <c r="BD72" s="12">
        <v>45</v>
      </c>
      <c r="BE72">
        <v>382</v>
      </c>
      <c r="BF72">
        <v>84</v>
      </c>
      <c r="BG72" t="s">
        <v>1853</v>
      </c>
      <c r="BH72">
        <v>0</v>
      </c>
      <c r="BI72">
        <v>0</v>
      </c>
      <c r="BJ72" t="s">
        <v>1684</v>
      </c>
      <c r="BK72">
        <v>0</v>
      </c>
      <c r="BM72" t="s">
        <v>1854</v>
      </c>
      <c r="BN72">
        <v>0</v>
      </c>
      <c r="BO72">
        <v>497</v>
      </c>
      <c r="BP72">
        <v>202</v>
      </c>
      <c r="BQ72">
        <v>0</v>
      </c>
      <c r="BR72">
        <v>244</v>
      </c>
      <c r="BS72" t="b">
        <v>0</v>
      </c>
      <c r="BT72">
        <v>0</v>
      </c>
      <c r="BU72">
        <v>0</v>
      </c>
      <c r="BV72" s="12" t="s">
        <v>626</v>
      </c>
      <c r="BW72">
        <v>0.1</v>
      </c>
      <c r="BX72">
        <v>476</v>
      </c>
      <c r="BY72">
        <v>189</v>
      </c>
      <c r="BZ72" t="b">
        <v>0</v>
      </c>
      <c r="CA72" t="s">
        <v>1684</v>
      </c>
      <c r="CB72">
        <v>0</v>
      </c>
      <c r="CC72">
        <v>0</v>
      </c>
      <c r="CD72" t="s">
        <v>1687</v>
      </c>
      <c r="CE72" s="12">
        <v>3</v>
      </c>
      <c r="CF72" s="12">
        <v>90</v>
      </c>
      <c r="CG72" s="4">
        <v>44439</v>
      </c>
      <c r="CH72">
        <v>0</v>
      </c>
      <c r="CI72">
        <v>467</v>
      </c>
      <c r="CJ72">
        <v>200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 t="s">
        <v>626</v>
      </c>
      <c r="CS72">
        <v>0</v>
      </c>
      <c r="CT72" t="str">
        <f t="shared" si="1"/>
        <v>Connor Roberts</v>
      </c>
      <c r="CU72" t="str">
        <f>IFERROR(VLOOKUP(CT72,'Player Names Cleaned'!$A$1:$B$997,2,0),CT72)</f>
        <v>Connor Roberts</v>
      </c>
    </row>
    <row r="73" spans="1:99" x14ac:dyDescent="0.25">
      <c r="A73">
        <v>0</v>
      </c>
      <c r="B73" s="4">
        <v>33021</v>
      </c>
      <c r="C73">
        <v>0</v>
      </c>
      <c r="D73">
        <v>63</v>
      </c>
      <c r="E73" t="b">
        <v>1</v>
      </c>
      <c r="F73" t="b">
        <v>1</v>
      </c>
      <c r="G73" t="s">
        <v>1684</v>
      </c>
      <c r="H73" t="s">
        <v>1684</v>
      </c>
      <c r="I73">
        <v>0</v>
      </c>
      <c r="J73">
        <v>0</v>
      </c>
      <c r="K73">
        <v>58621</v>
      </c>
      <c r="L73" t="s">
        <v>1684</v>
      </c>
      <c r="N73">
        <v>0</v>
      </c>
      <c r="O73">
        <v>0</v>
      </c>
      <c r="P73">
        <v>0</v>
      </c>
      <c r="Q73">
        <v>0</v>
      </c>
      <c r="R73">
        <v>147.69999999999999</v>
      </c>
      <c r="S73">
        <v>204</v>
      </c>
      <c r="T73">
        <v>56</v>
      </c>
      <c r="U73">
        <v>0</v>
      </c>
      <c r="V73" t="s">
        <v>1684</v>
      </c>
      <c r="X73">
        <v>0</v>
      </c>
      <c r="Y73">
        <v>2</v>
      </c>
      <c r="Z73">
        <v>1.4</v>
      </c>
      <c r="AA73" t="s">
        <v>1684</v>
      </c>
      <c r="AB73">
        <v>0</v>
      </c>
      <c r="AC73">
        <v>1.34</v>
      </c>
      <c r="AD73">
        <v>0.12</v>
      </c>
      <c r="AE73">
        <v>1.46</v>
      </c>
      <c r="AF73">
        <v>0.13</v>
      </c>
      <c r="AG73">
        <v>0.12</v>
      </c>
      <c r="AH73">
        <v>19.260000000000002</v>
      </c>
      <c r="AI73">
        <v>1.79</v>
      </c>
      <c r="AJ73">
        <v>0.01</v>
      </c>
      <c r="AK73" s="12" t="s">
        <v>627</v>
      </c>
      <c r="AL73">
        <v>0</v>
      </c>
      <c r="AM73">
        <v>128</v>
      </c>
      <c r="AN73">
        <v>82</v>
      </c>
      <c r="AO73">
        <v>21</v>
      </c>
      <c r="AP73">
        <v>1.96</v>
      </c>
      <c r="AQ73">
        <v>0</v>
      </c>
      <c r="AR73" t="b">
        <v>0</v>
      </c>
      <c r="AS73">
        <v>33.5</v>
      </c>
      <c r="AT73">
        <v>276</v>
      </c>
      <c r="AU73">
        <v>96</v>
      </c>
      <c r="AV73">
        <v>187</v>
      </c>
      <c r="AW73" t="b">
        <v>0</v>
      </c>
      <c r="AX73">
        <v>157.4</v>
      </c>
      <c r="AY73">
        <v>272</v>
      </c>
      <c r="AZ73">
        <v>100</v>
      </c>
      <c r="BA73">
        <v>966</v>
      </c>
      <c r="BC73" t="s">
        <v>1684</v>
      </c>
      <c r="BD73" s="12">
        <v>45</v>
      </c>
      <c r="BE73">
        <v>350</v>
      </c>
      <c r="BF73">
        <v>62</v>
      </c>
      <c r="BG73" t="s">
        <v>1855</v>
      </c>
      <c r="BH73">
        <v>0</v>
      </c>
      <c r="BI73">
        <v>0</v>
      </c>
      <c r="BJ73" t="s">
        <v>1684</v>
      </c>
      <c r="BK73">
        <v>0</v>
      </c>
      <c r="BM73" t="s">
        <v>1856</v>
      </c>
      <c r="BN73">
        <v>0.9</v>
      </c>
      <c r="BO73">
        <v>379</v>
      </c>
      <c r="BP73">
        <v>134</v>
      </c>
      <c r="BQ73">
        <v>0</v>
      </c>
      <c r="BR73">
        <v>241</v>
      </c>
      <c r="BS73" t="b">
        <v>0</v>
      </c>
      <c r="BT73">
        <v>0</v>
      </c>
      <c r="BU73">
        <v>0</v>
      </c>
      <c r="BV73" s="12" t="s">
        <v>628</v>
      </c>
      <c r="BW73">
        <v>2.4</v>
      </c>
      <c r="BX73">
        <v>118</v>
      </c>
      <c r="BY73">
        <v>39</v>
      </c>
      <c r="BZ73" t="b">
        <v>0</v>
      </c>
      <c r="CA73" t="s">
        <v>1684</v>
      </c>
      <c r="CB73">
        <v>9</v>
      </c>
      <c r="CC73">
        <v>0.84</v>
      </c>
      <c r="CD73" t="s">
        <v>1687</v>
      </c>
      <c r="CE73" s="12">
        <v>3</v>
      </c>
      <c r="CF73" s="12">
        <v>90</v>
      </c>
      <c r="CG73" s="4">
        <v>45843</v>
      </c>
      <c r="CH73">
        <v>29</v>
      </c>
      <c r="CI73">
        <v>292</v>
      </c>
      <c r="CJ73">
        <v>106</v>
      </c>
      <c r="CK73">
        <v>13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2.9</v>
      </c>
      <c r="CR73" t="s">
        <v>628</v>
      </c>
      <c r="CS73">
        <v>3</v>
      </c>
      <c r="CT73" t="str">
        <f t="shared" si="1"/>
        <v>Kyle Walker</v>
      </c>
      <c r="CU73" t="str">
        <f>IFERROR(VLOOKUP(CT73,'Player Names Cleaned'!$A$1:$B$997,2,0),CT73)</f>
        <v>Kyle Walker</v>
      </c>
    </row>
    <row r="74" spans="1:99" x14ac:dyDescent="0.25">
      <c r="A74">
        <v>0</v>
      </c>
      <c r="B74" s="4">
        <v>36219</v>
      </c>
      <c r="C74">
        <v>0</v>
      </c>
      <c r="D74">
        <v>0</v>
      </c>
      <c r="E74" t="b">
        <v>1</v>
      </c>
      <c r="F74" t="b">
        <v>1</v>
      </c>
      <c r="G74" t="s">
        <v>1684</v>
      </c>
      <c r="H74" t="s">
        <v>1684</v>
      </c>
      <c r="I74">
        <v>0</v>
      </c>
      <c r="J74">
        <v>0</v>
      </c>
      <c r="K74">
        <v>247245</v>
      </c>
      <c r="L74" t="s">
        <v>1684</v>
      </c>
      <c r="N74">
        <v>0</v>
      </c>
      <c r="O74">
        <v>0</v>
      </c>
      <c r="P74">
        <v>0</v>
      </c>
      <c r="Q74">
        <v>0</v>
      </c>
      <c r="R74">
        <v>0</v>
      </c>
      <c r="S74">
        <v>410</v>
      </c>
      <c r="T74">
        <v>152</v>
      </c>
      <c r="U74">
        <v>0</v>
      </c>
      <c r="V74" t="s">
        <v>1684</v>
      </c>
      <c r="X74">
        <v>0</v>
      </c>
      <c r="Y74">
        <v>2</v>
      </c>
      <c r="Z74">
        <v>0.5</v>
      </c>
      <c r="AA74" t="s">
        <v>1684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 s="12" t="s">
        <v>629</v>
      </c>
      <c r="AL74">
        <v>0</v>
      </c>
      <c r="AM74">
        <v>39</v>
      </c>
      <c r="AN74">
        <v>18</v>
      </c>
      <c r="AO74">
        <v>0</v>
      </c>
      <c r="AP74">
        <v>0</v>
      </c>
      <c r="AQ74">
        <v>0</v>
      </c>
      <c r="AR74" t="b">
        <v>0</v>
      </c>
      <c r="AS74">
        <v>0</v>
      </c>
      <c r="AT74">
        <v>420</v>
      </c>
      <c r="AU74">
        <v>154</v>
      </c>
      <c r="AV74">
        <v>188</v>
      </c>
      <c r="AW74" t="b">
        <v>0</v>
      </c>
      <c r="AX74">
        <v>0</v>
      </c>
      <c r="AY74">
        <v>420</v>
      </c>
      <c r="AZ74">
        <v>154</v>
      </c>
      <c r="BA74">
        <v>0</v>
      </c>
      <c r="BC74" t="s">
        <v>1684</v>
      </c>
      <c r="BD74" s="12">
        <v>40</v>
      </c>
      <c r="BE74">
        <v>583</v>
      </c>
      <c r="BF74">
        <v>160</v>
      </c>
      <c r="BG74" t="s">
        <v>1857</v>
      </c>
      <c r="BH74">
        <v>0</v>
      </c>
      <c r="BI74">
        <v>0</v>
      </c>
      <c r="BJ74" t="s">
        <v>1684</v>
      </c>
      <c r="BK74">
        <v>0</v>
      </c>
      <c r="BM74" t="s">
        <v>1858</v>
      </c>
      <c r="BN74">
        <v>0</v>
      </c>
      <c r="BO74">
        <v>423</v>
      </c>
      <c r="BP74">
        <v>154</v>
      </c>
      <c r="BQ74">
        <v>0</v>
      </c>
      <c r="BR74">
        <v>21</v>
      </c>
      <c r="BS74" t="b">
        <v>0</v>
      </c>
      <c r="BT74">
        <v>0</v>
      </c>
      <c r="BU74">
        <v>0</v>
      </c>
      <c r="BV74" s="12" t="s">
        <v>630</v>
      </c>
      <c r="BW74">
        <v>0.5</v>
      </c>
      <c r="BX74">
        <v>263</v>
      </c>
      <c r="BY74">
        <v>93</v>
      </c>
      <c r="BZ74" t="b">
        <v>0</v>
      </c>
      <c r="CA74" t="s">
        <v>1684</v>
      </c>
      <c r="CB74">
        <v>0</v>
      </c>
      <c r="CC74">
        <v>0</v>
      </c>
      <c r="CD74" t="s">
        <v>1687</v>
      </c>
      <c r="CE74" s="12">
        <v>3</v>
      </c>
      <c r="CF74" s="12">
        <v>90</v>
      </c>
      <c r="CG74" s="4">
        <v>45160</v>
      </c>
      <c r="CH74">
        <v>0</v>
      </c>
      <c r="CI74">
        <v>378</v>
      </c>
      <c r="CJ74">
        <v>144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 t="s">
        <v>630</v>
      </c>
      <c r="CS74">
        <v>0</v>
      </c>
      <c r="CT74" t="str">
        <f t="shared" si="1"/>
        <v>Hannes Delcroix</v>
      </c>
      <c r="CU74" t="str">
        <f>IFERROR(VLOOKUP(CT74,'Player Names Cleaned'!$A$1:$B$997,2,0),CT74)</f>
        <v>Hannes Delcroix</v>
      </c>
    </row>
    <row r="75" spans="1:99" x14ac:dyDescent="0.25">
      <c r="A75">
        <v>0</v>
      </c>
      <c r="B75" s="4">
        <v>37699</v>
      </c>
      <c r="C75">
        <v>0</v>
      </c>
      <c r="D75">
        <v>0</v>
      </c>
      <c r="E75" t="b">
        <v>1</v>
      </c>
      <c r="F75" t="b">
        <v>1</v>
      </c>
      <c r="G75" t="s">
        <v>1684</v>
      </c>
      <c r="H75" t="s">
        <v>1684</v>
      </c>
      <c r="I75">
        <v>0</v>
      </c>
      <c r="J75">
        <v>0</v>
      </c>
      <c r="K75">
        <v>461567</v>
      </c>
      <c r="L75" t="s">
        <v>1684</v>
      </c>
      <c r="N75">
        <v>0</v>
      </c>
      <c r="O75">
        <v>0</v>
      </c>
      <c r="P75">
        <v>0</v>
      </c>
      <c r="Q75">
        <v>0</v>
      </c>
      <c r="R75">
        <v>0</v>
      </c>
      <c r="S75">
        <v>423</v>
      </c>
      <c r="T75">
        <v>161</v>
      </c>
      <c r="U75">
        <v>0</v>
      </c>
      <c r="V75" t="s">
        <v>1684</v>
      </c>
      <c r="X75">
        <v>0</v>
      </c>
      <c r="Y75">
        <v>2</v>
      </c>
      <c r="Z75">
        <v>0.5</v>
      </c>
      <c r="AA75" t="s">
        <v>1684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12" t="s">
        <v>631</v>
      </c>
      <c r="AL75">
        <v>0</v>
      </c>
      <c r="AM75">
        <v>54</v>
      </c>
      <c r="AN75">
        <v>29</v>
      </c>
      <c r="AO75">
        <v>0</v>
      </c>
      <c r="AP75">
        <v>0</v>
      </c>
      <c r="AQ75">
        <v>0</v>
      </c>
      <c r="AR75" t="b">
        <v>0</v>
      </c>
      <c r="AS75">
        <v>0</v>
      </c>
      <c r="AT75">
        <v>433</v>
      </c>
      <c r="AU75">
        <v>163</v>
      </c>
      <c r="AV75">
        <v>189</v>
      </c>
      <c r="AW75" t="b">
        <v>0</v>
      </c>
      <c r="AX75">
        <v>0</v>
      </c>
      <c r="AY75">
        <v>433</v>
      </c>
      <c r="AZ75">
        <v>163</v>
      </c>
      <c r="BA75">
        <v>0</v>
      </c>
      <c r="BC75" t="s">
        <v>1684</v>
      </c>
      <c r="BD75" s="12">
        <v>40</v>
      </c>
      <c r="BE75">
        <v>598</v>
      </c>
      <c r="BF75">
        <v>171</v>
      </c>
      <c r="BG75" t="s">
        <v>1859</v>
      </c>
      <c r="BH75">
        <v>0</v>
      </c>
      <c r="BI75">
        <v>0</v>
      </c>
      <c r="BJ75" t="s">
        <v>1684</v>
      </c>
      <c r="BK75">
        <v>0</v>
      </c>
      <c r="BM75" t="s">
        <v>1860</v>
      </c>
      <c r="BN75">
        <v>0</v>
      </c>
      <c r="BO75">
        <v>436</v>
      </c>
      <c r="BP75">
        <v>163</v>
      </c>
      <c r="BQ75">
        <v>0</v>
      </c>
      <c r="BR75">
        <v>241</v>
      </c>
      <c r="BS75" t="b">
        <v>0</v>
      </c>
      <c r="BT75">
        <v>0</v>
      </c>
      <c r="BU75">
        <v>0</v>
      </c>
      <c r="BV75" s="12" t="s">
        <v>632</v>
      </c>
      <c r="BW75">
        <v>0.3</v>
      </c>
      <c r="BX75">
        <v>364</v>
      </c>
      <c r="BY75">
        <v>142</v>
      </c>
      <c r="BZ75" t="b">
        <v>0</v>
      </c>
      <c r="CA75" t="s">
        <v>1684</v>
      </c>
      <c r="CB75">
        <v>0</v>
      </c>
      <c r="CC75">
        <v>0</v>
      </c>
      <c r="CD75" t="s">
        <v>1687</v>
      </c>
      <c r="CE75" s="12">
        <v>3</v>
      </c>
      <c r="CF75" s="12">
        <v>90</v>
      </c>
      <c r="CG75" s="4">
        <v>44428</v>
      </c>
      <c r="CH75">
        <v>0</v>
      </c>
      <c r="CI75">
        <v>392</v>
      </c>
      <c r="CJ75">
        <v>154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 t="s">
        <v>632</v>
      </c>
      <c r="CS75">
        <v>0</v>
      </c>
      <c r="CT75" t="str">
        <f t="shared" si="1"/>
        <v>Owen Dodgson</v>
      </c>
      <c r="CU75" t="str">
        <f>IFERROR(VLOOKUP(CT75,'Player Names Cleaned'!$A$1:$B$997,2,0),CT75)</f>
        <v>Owen Dodgson</v>
      </c>
    </row>
    <row r="76" spans="1:99" x14ac:dyDescent="0.25">
      <c r="A76">
        <v>0</v>
      </c>
      <c r="B76" s="4">
        <v>36089</v>
      </c>
      <c r="C76">
        <v>0</v>
      </c>
      <c r="D76">
        <v>0</v>
      </c>
      <c r="E76" t="b">
        <v>1</v>
      </c>
      <c r="F76" t="b">
        <v>1</v>
      </c>
      <c r="G76" t="s">
        <v>1684</v>
      </c>
      <c r="H76" t="s">
        <v>1684</v>
      </c>
      <c r="I76">
        <v>0</v>
      </c>
      <c r="J76">
        <v>0</v>
      </c>
      <c r="K76">
        <v>478969</v>
      </c>
      <c r="L76" t="s">
        <v>1684</v>
      </c>
      <c r="N76">
        <v>0</v>
      </c>
      <c r="O76">
        <v>0</v>
      </c>
      <c r="P76">
        <v>0</v>
      </c>
      <c r="Q76">
        <v>0</v>
      </c>
      <c r="R76">
        <v>0</v>
      </c>
      <c r="S76">
        <v>435</v>
      </c>
      <c r="T76">
        <v>167</v>
      </c>
      <c r="U76">
        <v>0</v>
      </c>
      <c r="V76" t="s">
        <v>1684</v>
      </c>
      <c r="X76">
        <v>0</v>
      </c>
      <c r="Y76">
        <v>2</v>
      </c>
      <c r="Z76">
        <v>0.5</v>
      </c>
      <c r="AA76" t="s">
        <v>1684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 s="12" t="s">
        <v>633</v>
      </c>
      <c r="AL76">
        <v>0</v>
      </c>
      <c r="AM76">
        <v>67</v>
      </c>
      <c r="AN76">
        <v>36</v>
      </c>
      <c r="AO76">
        <v>0</v>
      </c>
      <c r="AP76">
        <v>0</v>
      </c>
      <c r="AQ76">
        <v>0</v>
      </c>
      <c r="AR76" t="b">
        <v>0</v>
      </c>
      <c r="AS76">
        <v>0</v>
      </c>
      <c r="AT76">
        <v>445</v>
      </c>
      <c r="AU76">
        <v>169</v>
      </c>
      <c r="AV76">
        <v>190</v>
      </c>
      <c r="AW76" t="b">
        <v>0</v>
      </c>
      <c r="AX76">
        <v>0</v>
      </c>
      <c r="AY76">
        <v>445</v>
      </c>
      <c r="AZ76">
        <v>169</v>
      </c>
      <c r="BA76">
        <v>0</v>
      </c>
      <c r="BC76" t="s">
        <v>1684</v>
      </c>
      <c r="BD76" s="12">
        <v>40</v>
      </c>
      <c r="BE76">
        <v>611</v>
      </c>
      <c r="BF76">
        <v>178</v>
      </c>
      <c r="BG76" t="s">
        <v>1861</v>
      </c>
      <c r="BH76">
        <v>0</v>
      </c>
      <c r="BI76">
        <v>0</v>
      </c>
      <c r="BJ76" t="s">
        <v>1684</v>
      </c>
      <c r="BK76">
        <v>0</v>
      </c>
      <c r="BM76" t="s">
        <v>1862</v>
      </c>
      <c r="BN76">
        <v>0</v>
      </c>
      <c r="BO76">
        <v>448</v>
      </c>
      <c r="BP76">
        <v>169</v>
      </c>
      <c r="BQ76">
        <v>0</v>
      </c>
      <c r="BR76">
        <v>206</v>
      </c>
      <c r="BS76" t="b">
        <v>0</v>
      </c>
      <c r="BT76">
        <v>0</v>
      </c>
      <c r="BU76">
        <v>0</v>
      </c>
      <c r="BV76" s="12" t="s">
        <v>634</v>
      </c>
      <c r="BW76">
        <v>0.3</v>
      </c>
      <c r="BX76">
        <v>365</v>
      </c>
      <c r="BY76">
        <v>143</v>
      </c>
      <c r="BZ76" t="b">
        <v>0</v>
      </c>
      <c r="CA76" t="s">
        <v>1684</v>
      </c>
      <c r="CB76">
        <v>0</v>
      </c>
      <c r="CC76">
        <v>0</v>
      </c>
      <c r="CD76" t="s">
        <v>1687</v>
      </c>
      <c r="CE76" s="12">
        <v>3</v>
      </c>
      <c r="CF76" s="12">
        <v>90</v>
      </c>
      <c r="CG76" s="4">
        <v>44947</v>
      </c>
      <c r="CH76">
        <v>0</v>
      </c>
      <c r="CI76">
        <v>404</v>
      </c>
      <c r="CJ76">
        <v>160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 t="s">
        <v>634</v>
      </c>
      <c r="CS76">
        <v>0</v>
      </c>
      <c r="CT76" t="str">
        <f t="shared" si="1"/>
        <v>Hjalmar Ekdal</v>
      </c>
      <c r="CU76" t="str">
        <f>IFERROR(VLOOKUP(CT76,'Player Names Cleaned'!$A$1:$B$997,2,0),CT76)</f>
        <v>Hjalmar Ekdal</v>
      </c>
    </row>
    <row r="77" spans="1:99" x14ac:dyDescent="0.25">
      <c r="A77">
        <v>0</v>
      </c>
      <c r="B77" s="4">
        <v>37402</v>
      </c>
      <c r="C77">
        <v>0</v>
      </c>
      <c r="D77">
        <v>0</v>
      </c>
      <c r="E77" t="b">
        <v>1</v>
      </c>
      <c r="F77" t="b">
        <v>1</v>
      </c>
      <c r="G77" t="s">
        <v>1684</v>
      </c>
      <c r="H77" t="s">
        <v>1684</v>
      </c>
      <c r="I77">
        <v>0</v>
      </c>
      <c r="J77">
        <v>0</v>
      </c>
      <c r="K77">
        <v>477717</v>
      </c>
      <c r="L77" t="s">
        <v>1684</v>
      </c>
      <c r="N77">
        <v>0</v>
      </c>
      <c r="O77">
        <v>0</v>
      </c>
      <c r="P77">
        <v>0</v>
      </c>
      <c r="Q77">
        <v>0</v>
      </c>
      <c r="R77">
        <v>0</v>
      </c>
      <c r="S77">
        <v>434</v>
      </c>
      <c r="T77">
        <v>166</v>
      </c>
      <c r="U77">
        <v>0</v>
      </c>
      <c r="V77" t="s">
        <v>1684</v>
      </c>
      <c r="X77">
        <v>0</v>
      </c>
      <c r="Y77">
        <v>2</v>
      </c>
      <c r="Z77">
        <v>0.5</v>
      </c>
      <c r="AA77" t="s">
        <v>1684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 s="12" t="s">
        <v>635</v>
      </c>
      <c r="AL77">
        <v>0</v>
      </c>
      <c r="AM77">
        <v>66</v>
      </c>
      <c r="AN77">
        <v>35</v>
      </c>
      <c r="AO77">
        <v>0</v>
      </c>
      <c r="AP77">
        <v>0</v>
      </c>
      <c r="AQ77">
        <v>0</v>
      </c>
      <c r="AR77" t="b">
        <v>0</v>
      </c>
      <c r="AS77">
        <v>0</v>
      </c>
      <c r="AT77">
        <v>444</v>
      </c>
      <c r="AU77">
        <v>168</v>
      </c>
      <c r="AV77">
        <v>191</v>
      </c>
      <c r="AW77" t="b">
        <v>0</v>
      </c>
      <c r="AX77">
        <v>0</v>
      </c>
      <c r="AY77">
        <v>444</v>
      </c>
      <c r="AZ77">
        <v>168</v>
      </c>
      <c r="BA77">
        <v>0</v>
      </c>
      <c r="BC77" t="s">
        <v>1684</v>
      </c>
      <c r="BD77" s="12">
        <v>40</v>
      </c>
      <c r="BE77">
        <v>610</v>
      </c>
      <c r="BF77">
        <v>177</v>
      </c>
      <c r="BG77" t="s">
        <v>1863</v>
      </c>
      <c r="BH77">
        <v>0</v>
      </c>
      <c r="BI77">
        <v>0</v>
      </c>
      <c r="BJ77" t="s">
        <v>1684</v>
      </c>
      <c r="BK77">
        <v>0</v>
      </c>
      <c r="BM77" t="s">
        <v>1864</v>
      </c>
      <c r="BN77">
        <v>0</v>
      </c>
      <c r="BO77">
        <v>447</v>
      </c>
      <c r="BP77">
        <v>168</v>
      </c>
      <c r="BQ77">
        <v>0</v>
      </c>
      <c r="BR77">
        <v>73</v>
      </c>
      <c r="BS77" t="b">
        <v>0</v>
      </c>
      <c r="BT77">
        <v>0</v>
      </c>
      <c r="BU77">
        <v>0</v>
      </c>
      <c r="BV77" s="12" t="s">
        <v>636</v>
      </c>
      <c r="BW77">
        <v>9.8000000000000007</v>
      </c>
      <c r="BX77">
        <v>47</v>
      </c>
      <c r="BY77">
        <v>17</v>
      </c>
      <c r="BZ77" t="b">
        <v>0</v>
      </c>
      <c r="CA77" t="s">
        <v>1684</v>
      </c>
      <c r="CB77">
        <v>0</v>
      </c>
      <c r="CC77">
        <v>0</v>
      </c>
      <c r="CD77" t="s">
        <v>1687</v>
      </c>
      <c r="CE77" s="12">
        <v>3</v>
      </c>
      <c r="CF77" s="12">
        <v>90</v>
      </c>
      <c r="CG77" s="4">
        <v>45457</v>
      </c>
      <c r="CH77">
        <v>0</v>
      </c>
      <c r="CI77">
        <v>403</v>
      </c>
      <c r="CJ77">
        <v>159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 t="s">
        <v>636</v>
      </c>
      <c r="CS77">
        <v>0</v>
      </c>
      <c r="CT77" t="str">
        <f t="shared" si="1"/>
        <v>Maxime EstÃ¨ve</v>
      </c>
      <c r="CU77" t="str">
        <f>IFERROR(VLOOKUP(CT77,'Player Names Cleaned'!$A$1:$B$997,2,0),CT77)</f>
        <v>Maxime Esteve</v>
      </c>
    </row>
    <row r="78" spans="1:99" x14ac:dyDescent="0.25">
      <c r="A78">
        <v>0</v>
      </c>
      <c r="B78" s="4">
        <v>37209</v>
      </c>
      <c r="C78">
        <v>0</v>
      </c>
      <c r="D78">
        <v>0</v>
      </c>
      <c r="E78" t="b">
        <v>1</v>
      </c>
      <c r="F78" t="b">
        <v>1</v>
      </c>
      <c r="G78" t="s">
        <v>1684</v>
      </c>
      <c r="H78" t="s">
        <v>1684</v>
      </c>
      <c r="I78">
        <v>0</v>
      </c>
      <c r="J78">
        <v>0</v>
      </c>
      <c r="K78">
        <v>494960</v>
      </c>
      <c r="L78" t="s">
        <v>1684</v>
      </c>
      <c r="N78">
        <v>0</v>
      </c>
      <c r="O78">
        <v>0</v>
      </c>
      <c r="P78">
        <v>0</v>
      </c>
      <c r="Q78">
        <v>0</v>
      </c>
      <c r="R78">
        <v>0</v>
      </c>
      <c r="S78">
        <v>442</v>
      </c>
      <c r="T78">
        <v>171</v>
      </c>
      <c r="U78">
        <v>0</v>
      </c>
      <c r="V78" t="s">
        <v>1684</v>
      </c>
      <c r="X78">
        <v>0</v>
      </c>
      <c r="Y78">
        <v>2</v>
      </c>
      <c r="Z78">
        <v>0.5</v>
      </c>
      <c r="AA78" t="s">
        <v>1684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 s="12" t="s">
        <v>637</v>
      </c>
      <c r="AL78">
        <v>0</v>
      </c>
      <c r="AM78">
        <v>75</v>
      </c>
      <c r="AN78">
        <v>40</v>
      </c>
      <c r="AO78">
        <v>0</v>
      </c>
      <c r="AP78">
        <v>0</v>
      </c>
      <c r="AQ78">
        <v>0</v>
      </c>
      <c r="AR78" t="b">
        <v>0</v>
      </c>
      <c r="AS78">
        <v>0</v>
      </c>
      <c r="AT78">
        <v>452</v>
      </c>
      <c r="AU78">
        <v>173</v>
      </c>
      <c r="AV78">
        <v>192</v>
      </c>
      <c r="AW78" t="b">
        <v>0</v>
      </c>
      <c r="AX78">
        <v>0</v>
      </c>
      <c r="AY78">
        <v>452</v>
      </c>
      <c r="AZ78">
        <v>173</v>
      </c>
      <c r="BA78">
        <v>0</v>
      </c>
      <c r="BC78" t="s">
        <v>1684</v>
      </c>
      <c r="BD78" s="12">
        <v>40</v>
      </c>
      <c r="BE78">
        <v>619</v>
      </c>
      <c r="BF78">
        <v>182</v>
      </c>
      <c r="BG78" t="s">
        <v>1865</v>
      </c>
      <c r="BH78">
        <v>0</v>
      </c>
      <c r="BI78">
        <v>0</v>
      </c>
      <c r="BJ78" t="s">
        <v>1684</v>
      </c>
      <c r="BK78">
        <v>0</v>
      </c>
      <c r="BM78" t="s">
        <v>1866</v>
      </c>
      <c r="BN78">
        <v>0</v>
      </c>
      <c r="BO78">
        <v>455</v>
      </c>
      <c r="BP78">
        <v>173</v>
      </c>
      <c r="BQ78">
        <v>0</v>
      </c>
      <c r="BR78">
        <v>152</v>
      </c>
      <c r="BS78" t="b">
        <v>0</v>
      </c>
      <c r="BT78">
        <v>0</v>
      </c>
      <c r="BU78">
        <v>0</v>
      </c>
      <c r="BV78" s="12" t="s">
        <v>638</v>
      </c>
      <c r="BW78">
        <v>0.4</v>
      </c>
      <c r="BX78">
        <v>305</v>
      </c>
      <c r="BY78">
        <v>111</v>
      </c>
      <c r="BZ78" t="b">
        <v>0</v>
      </c>
      <c r="CA78" t="s">
        <v>1684</v>
      </c>
      <c r="CB78">
        <v>0</v>
      </c>
      <c r="CC78">
        <v>0</v>
      </c>
      <c r="CD78" t="s">
        <v>1687</v>
      </c>
      <c r="CE78" s="12">
        <v>3</v>
      </c>
      <c r="CF78" s="12">
        <v>90</v>
      </c>
      <c r="CG78" s="4">
        <v>45834</v>
      </c>
      <c r="CH78">
        <v>0</v>
      </c>
      <c r="CI78">
        <v>412</v>
      </c>
      <c r="CJ78">
        <v>164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 t="s">
        <v>638</v>
      </c>
      <c r="CS78">
        <v>0</v>
      </c>
      <c r="CT78" t="str">
        <f t="shared" si="1"/>
        <v>Quilindschy Hartman</v>
      </c>
      <c r="CU78" t="str">
        <f>IFERROR(VLOOKUP(CT78,'Player Names Cleaned'!$A$1:$B$997,2,0),CT78)</f>
        <v>Quilindschy Hartman</v>
      </c>
    </row>
    <row r="79" spans="1:99" x14ac:dyDescent="0.25">
      <c r="A79">
        <v>0</v>
      </c>
      <c r="B79" s="4">
        <v>37695</v>
      </c>
      <c r="C79">
        <v>0</v>
      </c>
      <c r="D79">
        <v>0</v>
      </c>
      <c r="E79" t="b">
        <v>1</v>
      </c>
      <c r="F79" t="b">
        <v>1</v>
      </c>
      <c r="G79" t="s">
        <v>1684</v>
      </c>
      <c r="H79" t="s">
        <v>1684</v>
      </c>
      <c r="I79">
        <v>0</v>
      </c>
      <c r="J79">
        <v>0</v>
      </c>
      <c r="K79">
        <v>461188</v>
      </c>
      <c r="L79" t="s">
        <v>1684</v>
      </c>
      <c r="N79">
        <v>0</v>
      </c>
      <c r="O79">
        <v>0</v>
      </c>
      <c r="P79">
        <v>0</v>
      </c>
      <c r="Q79">
        <v>0</v>
      </c>
      <c r="R79">
        <v>0</v>
      </c>
      <c r="S79">
        <v>420</v>
      </c>
      <c r="T79">
        <v>159</v>
      </c>
      <c r="U79">
        <v>0</v>
      </c>
      <c r="V79" t="s">
        <v>1684</v>
      </c>
      <c r="X79">
        <v>0</v>
      </c>
      <c r="Y79">
        <v>2</v>
      </c>
      <c r="Z79">
        <v>0.5</v>
      </c>
      <c r="AA79" t="s">
        <v>1684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 s="12" t="s">
        <v>639</v>
      </c>
      <c r="AL79">
        <v>0</v>
      </c>
      <c r="AM79">
        <v>51</v>
      </c>
      <c r="AN79">
        <v>27</v>
      </c>
      <c r="AO79">
        <v>0</v>
      </c>
      <c r="AP79">
        <v>0</v>
      </c>
      <c r="AQ79">
        <v>0</v>
      </c>
      <c r="AR79" t="b">
        <v>0</v>
      </c>
      <c r="AS79">
        <v>0</v>
      </c>
      <c r="AT79">
        <v>430</v>
      </c>
      <c r="AU79">
        <v>161</v>
      </c>
      <c r="AV79">
        <v>193</v>
      </c>
      <c r="AW79" t="b">
        <v>0</v>
      </c>
      <c r="AX79">
        <v>0</v>
      </c>
      <c r="AY79">
        <v>430</v>
      </c>
      <c r="AZ79">
        <v>161</v>
      </c>
      <c r="BA79">
        <v>0</v>
      </c>
      <c r="BC79" t="s">
        <v>1684</v>
      </c>
      <c r="BD79" s="12">
        <v>40</v>
      </c>
      <c r="BE79">
        <v>595</v>
      </c>
      <c r="BF79">
        <v>169</v>
      </c>
      <c r="BG79" t="s">
        <v>1867</v>
      </c>
      <c r="BH79">
        <v>0</v>
      </c>
      <c r="BI79">
        <v>0</v>
      </c>
      <c r="BJ79" t="s">
        <v>1684</v>
      </c>
      <c r="BK79">
        <v>0</v>
      </c>
      <c r="BM79" t="s">
        <v>1868</v>
      </c>
      <c r="BN79">
        <v>0</v>
      </c>
      <c r="BO79">
        <v>433</v>
      </c>
      <c r="BP79">
        <v>161</v>
      </c>
      <c r="BQ79">
        <v>0</v>
      </c>
      <c r="BR79">
        <v>241</v>
      </c>
      <c r="BS79" t="b">
        <v>0</v>
      </c>
      <c r="BT79">
        <v>0</v>
      </c>
      <c r="BU79">
        <v>0</v>
      </c>
      <c r="BV79" s="12" t="s">
        <v>640</v>
      </c>
      <c r="BW79">
        <v>0.4</v>
      </c>
      <c r="BX79">
        <v>302</v>
      </c>
      <c r="BY79">
        <v>110</v>
      </c>
      <c r="BZ79" t="b">
        <v>0</v>
      </c>
      <c r="CA79" t="s">
        <v>1684</v>
      </c>
      <c r="CB79">
        <v>0</v>
      </c>
      <c r="CC79">
        <v>0</v>
      </c>
      <c r="CD79" t="s">
        <v>1687</v>
      </c>
      <c r="CE79" s="12">
        <v>3</v>
      </c>
      <c r="CF79" s="12">
        <v>90</v>
      </c>
      <c r="CG79" s="4">
        <v>45839</v>
      </c>
      <c r="CH79">
        <v>0</v>
      </c>
      <c r="CI79">
        <v>389</v>
      </c>
      <c r="CJ79">
        <v>152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 t="s">
        <v>640</v>
      </c>
      <c r="CS79">
        <v>0</v>
      </c>
      <c r="CT79" t="str">
        <f t="shared" si="1"/>
        <v>Bashir Humphreys</v>
      </c>
      <c r="CU79" t="str">
        <f>IFERROR(VLOOKUP(CT79,'Player Names Cleaned'!$A$1:$B$997,2,0),CT79)</f>
        <v>Bashir Humphreys</v>
      </c>
    </row>
    <row r="80" spans="1:99" x14ac:dyDescent="0.25">
      <c r="A80">
        <v>0</v>
      </c>
      <c r="B80" s="4">
        <v>36665</v>
      </c>
      <c r="C80">
        <v>0</v>
      </c>
      <c r="D80">
        <v>0</v>
      </c>
      <c r="E80" t="b">
        <v>1</v>
      </c>
      <c r="F80" t="b">
        <v>1</v>
      </c>
      <c r="G80" t="s">
        <v>1684</v>
      </c>
      <c r="H80" t="s">
        <v>1684</v>
      </c>
      <c r="I80">
        <v>0</v>
      </c>
      <c r="J80">
        <v>0</v>
      </c>
      <c r="K80">
        <v>241231</v>
      </c>
      <c r="L80" t="s">
        <v>1684</v>
      </c>
      <c r="N80">
        <v>0</v>
      </c>
      <c r="O80">
        <v>0</v>
      </c>
      <c r="P80">
        <v>0</v>
      </c>
      <c r="Q80">
        <v>0</v>
      </c>
      <c r="R80">
        <v>0</v>
      </c>
      <c r="S80">
        <v>408</v>
      </c>
      <c r="T80">
        <v>150</v>
      </c>
      <c r="U80">
        <v>0</v>
      </c>
      <c r="V80" t="s">
        <v>1684</v>
      </c>
      <c r="X80">
        <v>0</v>
      </c>
      <c r="Y80">
        <v>2</v>
      </c>
      <c r="Z80">
        <v>0.5</v>
      </c>
      <c r="AA80" t="s">
        <v>1684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 s="12" t="s">
        <v>641</v>
      </c>
      <c r="AL80">
        <v>0</v>
      </c>
      <c r="AM80">
        <v>37</v>
      </c>
      <c r="AN80">
        <v>16</v>
      </c>
      <c r="AO80">
        <v>0</v>
      </c>
      <c r="AP80">
        <v>0</v>
      </c>
      <c r="AQ80">
        <v>0</v>
      </c>
      <c r="AR80" t="b">
        <v>0</v>
      </c>
      <c r="AS80">
        <v>0</v>
      </c>
      <c r="AT80">
        <v>418</v>
      </c>
      <c r="AU80">
        <v>152</v>
      </c>
      <c r="AV80">
        <v>194</v>
      </c>
      <c r="AW80" t="b">
        <v>0</v>
      </c>
      <c r="AX80">
        <v>0</v>
      </c>
      <c r="AY80">
        <v>418</v>
      </c>
      <c r="AZ80">
        <v>152</v>
      </c>
      <c r="BA80">
        <v>0</v>
      </c>
      <c r="BC80" t="s">
        <v>1684</v>
      </c>
      <c r="BD80" s="12">
        <v>40</v>
      </c>
      <c r="BE80">
        <v>581</v>
      </c>
      <c r="BF80">
        <v>158</v>
      </c>
      <c r="BG80" t="s">
        <v>1869</v>
      </c>
      <c r="BH80">
        <v>0</v>
      </c>
      <c r="BI80">
        <v>0</v>
      </c>
      <c r="BJ80" t="s">
        <v>1684</v>
      </c>
      <c r="BK80">
        <v>0</v>
      </c>
      <c r="BM80" t="s">
        <v>1870</v>
      </c>
      <c r="BN80">
        <v>0</v>
      </c>
      <c r="BO80">
        <v>421</v>
      </c>
      <c r="BP80">
        <v>152</v>
      </c>
      <c r="BQ80">
        <v>0</v>
      </c>
      <c r="BR80">
        <v>80</v>
      </c>
      <c r="BS80" t="b">
        <v>0</v>
      </c>
      <c r="BT80">
        <v>0</v>
      </c>
      <c r="BU80">
        <v>0</v>
      </c>
      <c r="BV80" s="12" t="s">
        <v>642</v>
      </c>
      <c r="BW80">
        <v>0.3</v>
      </c>
      <c r="BX80">
        <v>377</v>
      </c>
      <c r="BY80">
        <v>151</v>
      </c>
      <c r="BZ80" t="b">
        <v>0</v>
      </c>
      <c r="CA80" t="s">
        <v>1684</v>
      </c>
      <c r="CB80">
        <v>0</v>
      </c>
      <c r="CC80">
        <v>0</v>
      </c>
      <c r="CD80" t="s">
        <v>1687</v>
      </c>
      <c r="CE80" s="12">
        <v>3</v>
      </c>
      <c r="CF80" s="12">
        <v>90</v>
      </c>
      <c r="CG80" s="4">
        <v>45108</v>
      </c>
      <c r="CH80">
        <v>0</v>
      </c>
      <c r="CI80">
        <v>376</v>
      </c>
      <c r="CJ80">
        <v>142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 t="s">
        <v>641</v>
      </c>
      <c r="CS80">
        <v>0</v>
      </c>
      <c r="CT80" t="str">
        <f t="shared" si="1"/>
        <v>Jordan Beyer</v>
      </c>
      <c r="CU80" t="str">
        <f>IFERROR(VLOOKUP(CT80,'Player Names Cleaned'!$A$1:$B$997,2,0),CT80)</f>
        <v>Jordan Beyer</v>
      </c>
    </row>
    <row r="81" spans="1:99" x14ac:dyDescent="0.25">
      <c r="A81">
        <v>0</v>
      </c>
      <c r="B81" s="4">
        <v>36974</v>
      </c>
      <c r="C81">
        <v>0</v>
      </c>
      <c r="D81">
        <v>0</v>
      </c>
      <c r="E81" t="b">
        <v>1</v>
      </c>
      <c r="F81" t="b">
        <v>1</v>
      </c>
      <c r="G81" t="s">
        <v>1684</v>
      </c>
      <c r="H81" t="s">
        <v>1684</v>
      </c>
      <c r="I81">
        <v>0</v>
      </c>
      <c r="J81">
        <v>0</v>
      </c>
      <c r="K81">
        <v>549329</v>
      </c>
      <c r="L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459</v>
      </c>
      <c r="T81">
        <v>185</v>
      </c>
      <c r="U81">
        <v>0</v>
      </c>
      <c r="V81" t="s">
        <v>1684</v>
      </c>
      <c r="X81">
        <v>0</v>
      </c>
      <c r="Y81">
        <v>2</v>
      </c>
      <c r="Z81">
        <v>0.5</v>
      </c>
      <c r="AA81" t="s">
        <v>1684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s="12" t="s">
        <v>562</v>
      </c>
      <c r="AL81">
        <v>0</v>
      </c>
      <c r="AM81">
        <v>98</v>
      </c>
      <c r="AN81">
        <v>59</v>
      </c>
      <c r="AO81">
        <v>0</v>
      </c>
      <c r="AP81">
        <v>0</v>
      </c>
      <c r="AQ81">
        <v>0</v>
      </c>
      <c r="AR81" t="b">
        <v>0</v>
      </c>
      <c r="AS81">
        <v>0</v>
      </c>
      <c r="AT81">
        <v>468</v>
      </c>
      <c r="AU81">
        <v>186</v>
      </c>
      <c r="AV81">
        <v>195</v>
      </c>
      <c r="AW81" t="b">
        <v>0</v>
      </c>
      <c r="AX81">
        <v>0</v>
      </c>
      <c r="AY81">
        <v>468</v>
      </c>
      <c r="AZ81">
        <v>186</v>
      </c>
      <c r="BA81">
        <v>0</v>
      </c>
      <c r="BC81" t="s">
        <v>1684</v>
      </c>
      <c r="BD81" s="12">
        <v>40</v>
      </c>
      <c r="BE81">
        <v>642</v>
      </c>
      <c r="BF81">
        <v>201</v>
      </c>
      <c r="BG81" t="s">
        <v>1871</v>
      </c>
      <c r="BH81">
        <v>0</v>
      </c>
      <c r="BI81">
        <v>0</v>
      </c>
      <c r="BJ81" t="s">
        <v>1684</v>
      </c>
      <c r="BK81">
        <v>0</v>
      </c>
      <c r="BM81" t="s">
        <v>1872</v>
      </c>
      <c r="BN81">
        <v>0</v>
      </c>
      <c r="BO81">
        <v>471</v>
      </c>
      <c r="BP81">
        <v>186</v>
      </c>
      <c r="BQ81">
        <v>0</v>
      </c>
      <c r="BR81">
        <v>30</v>
      </c>
      <c r="BS81" t="b">
        <v>0</v>
      </c>
      <c r="BT81">
        <v>0</v>
      </c>
      <c r="BU81">
        <v>0</v>
      </c>
      <c r="BV81" s="12" t="s">
        <v>643</v>
      </c>
      <c r="BW81">
        <v>0.3</v>
      </c>
      <c r="BX81">
        <v>358</v>
      </c>
      <c r="BY81">
        <v>140</v>
      </c>
      <c r="BZ81" t="b">
        <v>0</v>
      </c>
      <c r="CA81" t="s">
        <v>1684</v>
      </c>
      <c r="CB81">
        <v>0</v>
      </c>
      <c r="CC81">
        <v>0</v>
      </c>
      <c r="CD81" t="s">
        <v>1687</v>
      </c>
      <c r="CE81" s="12">
        <v>3</v>
      </c>
      <c r="CF81" s="12">
        <v>90</v>
      </c>
      <c r="CG81" s="4">
        <v>45489</v>
      </c>
      <c r="CH81">
        <v>0</v>
      </c>
      <c r="CI81">
        <v>433</v>
      </c>
      <c r="CJ81">
        <v>181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 t="s">
        <v>225</v>
      </c>
      <c r="CS81">
        <v>0</v>
      </c>
      <c r="CT81" t="str">
        <f t="shared" si="1"/>
        <v>Lucas Pires Silva</v>
      </c>
      <c r="CU81" t="str">
        <f>IFERROR(VLOOKUP(CT81,'Player Names Cleaned'!$A$1:$B$997,2,0),CT81)</f>
        <v>Lucas Pires Silva</v>
      </c>
    </row>
    <row r="82" spans="1:99" x14ac:dyDescent="0.25">
      <c r="A82">
        <v>0</v>
      </c>
      <c r="B82" s="4">
        <v>37122</v>
      </c>
      <c r="C82">
        <v>0</v>
      </c>
      <c r="D82">
        <v>0</v>
      </c>
      <c r="E82" t="b">
        <v>1</v>
      </c>
      <c r="F82" t="b">
        <v>1</v>
      </c>
      <c r="G82" t="s">
        <v>1684</v>
      </c>
      <c r="H82" t="s">
        <v>1684</v>
      </c>
      <c r="I82">
        <v>0</v>
      </c>
      <c r="J82">
        <v>0</v>
      </c>
      <c r="K82">
        <v>450072</v>
      </c>
      <c r="L82" t="s">
        <v>1684</v>
      </c>
      <c r="N82">
        <v>0</v>
      </c>
      <c r="O82">
        <v>0</v>
      </c>
      <c r="P82">
        <v>0</v>
      </c>
      <c r="Q82">
        <v>0</v>
      </c>
      <c r="R82">
        <v>0</v>
      </c>
      <c r="S82">
        <v>419</v>
      </c>
      <c r="T82">
        <v>158</v>
      </c>
      <c r="U82">
        <v>0</v>
      </c>
      <c r="V82" t="s">
        <v>1684</v>
      </c>
      <c r="X82">
        <v>0</v>
      </c>
      <c r="Y82">
        <v>2</v>
      </c>
      <c r="Z82">
        <v>0.5</v>
      </c>
      <c r="AA82" t="s">
        <v>1684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 s="12" t="s">
        <v>644</v>
      </c>
      <c r="AL82">
        <v>0</v>
      </c>
      <c r="AM82">
        <v>50</v>
      </c>
      <c r="AN82">
        <v>26</v>
      </c>
      <c r="AO82">
        <v>0</v>
      </c>
      <c r="AP82">
        <v>0</v>
      </c>
      <c r="AQ82">
        <v>0</v>
      </c>
      <c r="AR82" t="b">
        <v>0</v>
      </c>
      <c r="AS82">
        <v>0</v>
      </c>
      <c r="AT82">
        <v>429</v>
      </c>
      <c r="AU82">
        <v>160</v>
      </c>
      <c r="AV82">
        <v>196</v>
      </c>
      <c r="AW82" t="b">
        <v>0</v>
      </c>
      <c r="AX82">
        <v>0</v>
      </c>
      <c r="AY82">
        <v>429</v>
      </c>
      <c r="AZ82">
        <v>160</v>
      </c>
      <c r="BA82">
        <v>0</v>
      </c>
      <c r="BC82" t="s">
        <v>1684</v>
      </c>
      <c r="BD82" s="12">
        <v>40</v>
      </c>
      <c r="BE82">
        <v>594</v>
      </c>
      <c r="BF82">
        <v>168</v>
      </c>
      <c r="BG82" t="s">
        <v>1873</v>
      </c>
      <c r="BH82">
        <v>0</v>
      </c>
      <c r="BI82">
        <v>0</v>
      </c>
      <c r="BJ82" t="s">
        <v>1684</v>
      </c>
      <c r="BK82">
        <v>0</v>
      </c>
      <c r="BM82" t="s">
        <v>1874</v>
      </c>
      <c r="BN82">
        <v>0</v>
      </c>
      <c r="BO82">
        <v>432</v>
      </c>
      <c r="BP82">
        <v>160</v>
      </c>
      <c r="BQ82">
        <v>0</v>
      </c>
      <c r="BR82">
        <v>152</v>
      </c>
      <c r="BS82" t="b">
        <v>0</v>
      </c>
      <c r="BT82">
        <v>0</v>
      </c>
      <c r="BU82">
        <v>0</v>
      </c>
      <c r="BV82" s="12" t="s">
        <v>645</v>
      </c>
      <c r="BW82">
        <v>0.2</v>
      </c>
      <c r="BX82">
        <v>410</v>
      </c>
      <c r="BY82">
        <v>163</v>
      </c>
      <c r="BZ82" t="b">
        <v>0</v>
      </c>
      <c r="CA82" t="s">
        <v>1684</v>
      </c>
      <c r="CB82">
        <v>0</v>
      </c>
      <c r="CC82">
        <v>0</v>
      </c>
      <c r="CD82" t="s">
        <v>1687</v>
      </c>
      <c r="CE82" s="12">
        <v>3</v>
      </c>
      <c r="CF82" s="12">
        <v>90</v>
      </c>
      <c r="CG82" s="4">
        <v>45471</v>
      </c>
      <c r="CH82">
        <v>0</v>
      </c>
      <c r="CI82">
        <v>388</v>
      </c>
      <c r="CJ82">
        <v>151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 t="s">
        <v>645</v>
      </c>
      <c r="CS82">
        <v>0</v>
      </c>
      <c r="CT82" t="str">
        <f t="shared" si="1"/>
        <v>Shurandy Sambo</v>
      </c>
      <c r="CU82" t="str">
        <f>IFERROR(VLOOKUP(CT82,'Player Names Cleaned'!$A$1:$B$997,2,0),CT82)</f>
        <v>Shurandy Sambo</v>
      </c>
    </row>
    <row r="83" spans="1:99" x14ac:dyDescent="0.25">
      <c r="A83">
        <v>0</v>
      </c>
      <c r="B83" s="4">
        <v>36840</v>
      </c>
      <c r="C83">
        <v>0</v>
      </c>
      <c r="D83">
        <v>0</v>
      </c>
      <c r="E83" t="b">
        <v>1</v>
      </c>
      <c r="F83" t="b">
        <v>1</v>
      </c>
      <c r="G83" t="s">
        <v>1684</v>
      </c>
      <c r="H83" t="s">
        <v>1684</v>
      </c>
      <c r="I83">
        <v>0</v>
      </c>
      <c r="J83">
        <v>0</v>
      </c>
      <c r="K83">
        <v>519895</v>
      </c>
      <c r="L83" t="s">
        <v>1684</v>
      </c>
      <c r="N83">
        <v>0</v>
      </c>
      <c r="O83">
        <v>0</v>
      </c>
      <c r="P83">
        <v>0</v>
      </c>
      <c r="Q83">
        <v>0</v>
      </c>
      <c r="R83">
        <v>0</v>
      </c>
      <c r="S83">
        <v>452</v>
      </c>
      <c r="T83">
        <v>179</v>
      </c>
      <c r="U83">
        <v>0</v>
      </c>
      <c r="V83" t="s">
        <v>1684</v>
      </c>
      <c r="X83">
        <v>0</v>
      </c>
      <c r="Y83">
        <v>2</v>
      </c>
      <c r="Z83">
        <v>0.5</v>
      </c>
      <c r="AA83" t="s">
        <v>1684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 s="12" t="s">
        <v>646</v>
      </c>
      <c r="AL83">
        <v>0</v>
      </c>
      <c r="AM83">
        <v>90</v>
      </c>
      <c r="AN83">
        <v>52</v>
      </c>
      <c r="AO83">
        <v>0</v>
      </c>
      <c r="AP83">
        <v>0</v>
      </c>
      <c r="AQ83">
        <v>0</v>
      </c>
      <c r="AR83" t="b">
        <v>0</v>
      </c>
      <c r="AS83">
        <v>0</v>
      </c>
      <c r="AT83">
        <v>461</v>
      </c>
      <c r="AU83">
        <v>180</v>
      </c>
      <c r="AV83">
        <v>197</v>
      </c>
      <c r="AW83" t="b">
        <v>0</v>
      </c>
      <c r="AX83">
        <v>0</v>
      </c>
      <c r="AY83">
        <v>461</v>
      </c>
      <c r="AZ83">
        <v>180</v>
      </c>
      <c r="BA83">
        <v>0</v>
      </c>
      <c r="BC83" t="s">
        <v>1684</v>
      </c>
      <c r="BD83" s="12">
        <v>40</v>
      </c>
      <c r="BE83">
        <v>634</v>
      </c>
      <c r="BF83">
        <v>194</v>
      </c>
      <c r="BG83" t="s">
        <v>1875</v>
      </c>
      <c r="BH83">
        <v>0</v>
      </c>
      <c r="BI83">
        <v>0</v>
      </c>
      <c r="BJ83" t="s">
        <v>1684</v>
      </c>
      <c r="BK83">
        <v>0</v>
      </c>
      <c r="BM83" t="s">
        <v>1876</v>
      </c>
      <c r="BN83">
        <v>0</v>
      </c>
      <c r="BO83">
        <v>464</v>
      </c>
      <c r="BP83">
        <v>180</v>
      </c>
      <c r="BQ83">
        <v>0</v>
      </c>
      <c r="BR83">
        <v>169</v>
      </c>
      <c r="BS83" t="b">
        <v>0</v>
      </c>
      <c r="BT83">
        <v>0</v>
      </c>
      <c r="BU83">
        <v>0</v>
      </c>
      <c r="BV83" s="12" t="s">
        <v>647</v>
      </c>
      <c r="BW83">
        <v>0.2</v>
      </c>
      <c r="BX83">
        <v>414</v>
      </c>
      <c r="BY83">
        <v>166</v>
      </c>
      <c r="BZ83" t="b">
        <v>0</v>
      </c>
      <c r="CA83" t="s">
        <v>1684</v>
      </c>
      <c r="CB83">
        <v>0</v>
      </c>
      <c r="CC83">
        <v>0</v>
      </c>
      <c r="CD83" t="s">
        <v>1687</v>
      </c>
      <c r="CE83" s="12">
        <v>3</v>
      </c>
      <c r="CF83" s="12">
        <v>90</v>
      </c>
      <c r="CG83" s="4">
        <v>45658</v>
      </c>
      <c r="CH83">
        <v>0</v>
      </c>
      <c r="CI83">
        <v>426</v>
      </c>
      <c r="CJ83">
        <v>175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 t="s">
        <v>647</v>
      </c>
      <c r="CS83">
        <v>0</v>
      </c>
      <c r="CT83" t="str">
        <f t="shared" si="1"/>
        <v>Oliver Sonne</v>
      </c>
      <c r="CU83" t="str">
        <f>IFERROR(VLOOKUP(CT83,'Player Names Cleaned'!$A$1:$B$997,2,0),CT83)</f>
        <v>Oliver Sonne</v>
      </c>
    </row>
    <row r="84" spans="1:99" x14ac:dyDescent="0.25">
      <c r="A84">
        <v>1</v>
      </c>
      <c r="B84" s="4">
        <v>35748</v>
      </c>
      <c r="C84">
        <v>0</v>
      </c>
      <c r="D84">
        <v>80</v>
      </c>
      <c r="E84" t="b">
        <v>1</v>
      </c>
      <c r="F84" t="b">
        <v>1</v>
      </c>
      <c r="G84" t="s">
        <v>1684</v>
      </c>
      <c r="H84" t="s">
        <v>1684</v>
      </c>
      <c r="I84">
        <v>1</v>
      </c>
      <c r="J84">
        <v>0.05</v>
      </c>
      <c r="K84">
        <v>180804</v>
      </c>
      <c r="L84" t="s">
        <v>1684</v>
      </c>
      <c r="N84">
        <v>0</v>
      </c>
      <c r="O84">
        <v>0</v>
      </c>
      <c r="P84">
        <v>0</v>
      </c>
      <c r="Q84">
        <v>0</v>
      </c>
      <c r="R84">
        <v>93.4</v>
      </c>
      <c r="S84">
        <v>242</v>
      </c>
      <c r="T84">
        <v>80</v>
      </c>
      <c r="U84">
        <v>0</v>
      </c>
      <c r="V84" t="s">
        <v>1684</v>
      </c>
      <c r="X84">
        <v>0</v>
      </c>
      <c r="Y84">
        <v>2</v>
      </c>
      <c r="Z84">
        <v>0.5</v>
      </c>
      <c r="AA84" t="s">
        <v>1684</v>
      </c>
      <c r="AB84">
        <v>0</v>
      </c>
      <c r="AC84">
        <v>0.26</v>
      </c>
      <c r="AD84">
        <v>0.01</v>
      </c>
      <c r="AE84">
        <v>0.47</v>
      </c>
      <c r="AF84">
        <v>0.02</v>
      </c>
      <c r="AG84">
        <v>0.21</v>
      </c>
      <c r="AH84">
        <v>32.01</v>
      </c>
      <c r="AI84">
        <v>1.68</v>
      </c>
      <c r="AJ84">
        <v>0.01</v>
      </c>
      <c r="AK84" s="12" t="s">
        <v>648</v>
      </c>
      <c r="AL84">
        <v>0</v>
      </c>
      <c r="AM84">
        <v>24</v>
      </c>
      <c r="AN84">
        <v>8</v>
      </c>
      <c r="AO84">
        <v>38</v>
      </c>
      <c r="AP84">
        <v>2</v>
      </c>
      <c r="AQ84">
        <v>0</v>
      </c>
      <c r="AR84" t="b">
        <v>0</v>
      </c>
      <c r="AS84">
        <v>40.1</v>
      </c>
      <c r="AT84">
        <v>257</v>
      </c>
      <c r="AU84">
        <v>84</v>
      </c>
      <c r="AV84">
        <v>198</v>
      </c>
      <c r="AW84" t="b">
        <v>0</v>
      </c>
      <c r="AX84">
        <v>284.39999999999998</v>
      </c>
      <c r="AY84">
        <v>205</v>
      </c>
      <c r="AZ84">
        <v>74</v>
      </c>
      <c r="BA84">
        <v>1710</v>
      </c>
      <c r="BC84" t="s">
        <v>1684</v>
      </c>
      <c r="BD84" s="12">
        <v>40</v>
      </c>
      <c r="BE84">
        <v>568</v>
      </c>
      <c r="BF84">
        <v>150</v>
      </c>
      <c r="BG84" t="s">
        <v>1877</v>
      </c>
      <c r="BH84">
        <v>1</v>
      </c>
      <c r="BI84">
        <v>0</v>
      </c>
      <c r="BJ84" t="s">
        <v>1684</v>
      </c>
      <c r="BK84">
        <v>0</v>
      </c>
      <c r="BM84" t="s">
        <v>1878</v>
      </c>
      <c r="BN84">
        <v>1.2</v>
      </c>
      <c r="BO84">
        <v>326</v>
      </c>
      <c r="BP84">
        <v>116</v>
      </c>
      <c r="BQ84">
        <v>1</v>
      </c>
      <c r="BR84">
        <v>50</v>
      </c>
      <c r="BS84" t="b">
        <v>0</v>
      </c>
      <c r="BT84">
        <v>0</v>
      </c>
      <c r="BU84">
        <v>0</v>
      </c>
      <c r="BV84" s="12" t="s">
        <v>649</v>
      </c>
      <c r="BW84">
        <v>4</v>
      </c>
      <c r="BX84">
        <v>84</v>
      </c>
      <c r="BY84">
        <v>30</v>
      </c>
      <c r="BZ84" t="b">
        <v>0</v>
      </c>
      <c r="CA84" t="s">
        <v>1684</v>
      </c>
      <c r="CB84">
        <v>20</v>
      </c>
      <c r="CC84">
        <v>1.05</v>
      </c>
      <c r="CD84" t="s">
        <v>1687</v>
      </c>
      <c r="CE84" s="12">
        <v>3</v>
      </c>
      <c r="CF84" s="12">
        <v>90</v>
      </c>
      <c r="CG84" s="4">
        <v>45839</v>
      </c>
      <c r="CH84">
        <v>25</v>
      </c>
      <c r="CI84">
        <v>295</v>
      </c>
      <c r="CJ84">
        <v>107</v>
      </c>
      <c r="CK84">
        <v>27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6.8</v>
      </c>
      <c r="CR84" t="s">
        <v>649</v>
      </c>
      <c r="CS84">
        <v>3</v>
      </c>
      <c r="CT84" t="str">
        <f t="shared" si="1"/>
        <v>Axel Tuanzebe</v>
      </c>
      <c r="CU84" t="str">
        <f>IFERROR(VLOOKUP(CT84,'Player Names Cleaned'!$A$1:$B$997,2,0),CT84)</f>
        <v>Axel Tuanzebe</v>
      </c>
    </row>
    <row r="85" spans="1:99" x14ac:dyDescent="0.25">
      <c r="A85">
        <v>0</v>
      </c>
      <c r="B85" s="4">
        <v>35440</v>
      </c>
      <c r="C85">
        <v>0</v>
      </c>
      <c r="D85">
        <v>0</v>
      </c>
      <c r="E85" t="b">
        <v>1</v>
      </c>
      <c r="F85" t="b">
        <v>1</v>
      </c>
      <c r="G85" t="s">
        <v>1684</v>
      </c>
      <c r="H85" t="s">
        <v>1684</v>
      </c>
      <c r="I85">
        <v>0</v>
      </c>
      <c r="J85">
        <v>0</v>
      </c>
      <c r="K85">
        <v>208912</v>
      </c>
      <c r="L85" t="s">
        <v>1684</v>
      </c>
      <c r="N85">
        <v>0</v>
      </c>
      <c r="O85">
        <v>0</v>
      </c>
      <c r="P85">
        <v>0</v>
      </c>
      <c r="Q85">
        <v>0</v>
      </c>
      <c r="R85">
        <v>0</v>
      </c>
      <c r="S85">
        <v>397</v>
      </c>
      <c r="T85">
        <v>144</v>
      </c>
      <c r="U85">
        <v>0</v>
      </c>
      <c r="V85" t="s">
        <v>1684</v>
      </c>
      <c r="X85">
        <v>0</v>
      </c>
      <c r="Y85">
        <v>2</v>
      </c>
      <c r="Z85">
        <v>0.5</v>
      </c>
      <c r="AA85" t="s">
        <v>1684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 s="12" t="s">
        <v>556</v>
      </c>
      <c r="AL85">
        <v>0</v>
      </c>
      <c r="AM85">
        <v>25</v>
      </c>
      <c r="AN85">
        <v>9</v>
      </c>
      <c r="AO85">
        <v>0</v>
      </c>
      <c r="AP85">
        <v>0</v>
      </c>
      <c r="AQ85">
        <v>0</v>
      </c>
      <c r="AR85" t="b">
        <v>0</v>
      </c>
      <c r="AS85">
        <v>0</v>
      </c>
      <c r="AT85">
        <v>408</v>
      </c>
      <c r="AU85">
        <v>146</v>
      </c>
      <c r="AV85">
        <v>199</v>
      </c>
      <c r="AW85" t="b">
        <v>0</v>
      </c>
      <c r="AX85">
        <v>0</v>
      </c>
      <c r="AY85">
        <v>408</v>
      </c>
      <c r="AZ85">
        <v>146</v>
      </c>
      <c r="BA85">
        <v>0</v>
      </c>
      <c r="BC85" t="s">
        <v>1684</v>
      </c>
      <c r="BD85" s="12">
        <v>40</v>
      </c>
      <c r="BE85">
        <v>569</v>
      </c>
      <c r="BF85">
        <v>151</v>
      </c>
      <c r="BG85" t="s">
        <v>1879</v>
      </c>
      <c r="BH85">
        <v>0</v>
      </c>
      <c r="BI85">
        <v>0</v>
      </c>
      <c r="BJ85" t="s">
        <v>1684</v>
      </c>
      <c r="BK85">
        <v>0</v>
      </c>
      <c r="BM85" t="s">
        <v>1880</v>
      </c>
      <c r="BN85">
        <v>0</v>
      </c>
      <c r="BO85">
        <v>411</v>
      </c>
      <c r="BP85">
        <v>146</v>
      </c>
      <c r="BQ85">
        <v>0</v>
      </c>
      <c r="BR85">
        <v>241</v>
      </c>
      <c r="BS85" t="b">
        <v>0</v>
      </c>
      <c r="BT85">
        <v>0</v>
      </c>
      <c r="BU85">
        <v>0</v>
      </c>
      <c r="BV85" s="12" t="s">
        <v>650</v>
      </c>
      <c r="BW85">
        <v>0.2</v>
      </c>
      <c r="BX85">
        <v>396</v>
      </c>
      <c r="BY85">
        <v>159</v>
      </c>
      <c r="BZ85" t="b">
        <v>0</v>
      </c>
      <c r="CA85" t="s">
        <v>1684</v>
      </c>
      <c r="CB85">
        <v>0</v>
      </c>
      <c r="CC85">
        <v>0</v>
      </c>
      <c r="CD85" t="s">
        <v>1687</v>
      </c>
      <c r="CE85" s="12">
        <v>3</v>
      </c>
      <c r="CF85" s="12">
        <v>90</v>
      </c>
      <c r="CG85" s="4">
        <v>45527</v>
      </c>
      <c r="CH85">
        <v>0</v>
      </c>
      <c r="CI85">
        <v>364</v>
      </c>
      <c r="CJ85">
        <v>135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 t="s">
        <v>650</v>
      </c>
      <c r="CS85">
        <v>0</v>
      </c>
      <c r="CT85" t="str">
        <f t="shared" si="1"/>
        <v>Joe Worrall</v>
      </c>
      <c r="CU85" t="str">
        <f>IFERROR(VLOOKUP(CT85,'Player Names Cleaned'!$A$1:$B$997,2,0),CT85)</f>
        <v>Joe Worrall</v>
      </c>
    </row>
    <row r="86" spans="1:99" x14ac:dyDescent="0.25">
      <c r="A86">
        <v>0</v>
      </c>
      <c r="B86" s="4">
        <v>36495</v>
      </c>
      <c r="C86">
        <v>0</v>
      </c>
      <c r="D86">
        <v>0</v>
      </c>
      <c r="E86" t="b">
        <v>1</v>
      </c>
      <c r="F86" t="b">
        <v>1</v>
      </c>
      <c r="G86" t="s">
        <v>1684</v>
      </c>
      <c r="H86" t="s">
        <v>1684</v>
      </c>
      <c r="I86">
        <v>0</v>
      </c>
      <c r="J86">
        <v>0</v>
      </c>
      <c r="K86">
        <v>444180</v>
      </c>
      <c r="L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649</v>
      </c>
      <c r="T86">
        <v>289</v>
      </c>
      <c r="U86">
        <v>0</v>
      </c>
      <c r="V86">
        <v>1</v>
      </c>
      <c r="X86">
        <v>0</v>
      </c>
      <c r="Y86">
        <v>3</v>
      </c>
      <c r="Z86">
        <v>1.5</v>
      </c>
      <c r="AA86" t="s">
        <v>1684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 s="12" t="s">
        <v>651</v>
      </c>
      <c r="AL86">
        <v>0</v>
      </c>
      <c r="AM86">
        <v>520</v>
      </c>
      <c r="AN86">
        <v>202</v>
      </c>
      <c r="AO86">
        <v>0</v>
      </c>
      <c r="AP86">
        <v>0</v>
      </c>
      <c r="AQ86">
        <v>0</v>
      </c>
      <c r="AR86" t="b">
        <v>0</v>
      </c>
      <c r="AS86">
        <v>0</v>
      </c>
      <c r="AT86">
        <v>649</v>
      </c>
      <c r="AU86">
        <v>289</v>
      </c>
      <c r="AV86">
        <v>200</v>
      </c>
      <c r="AW86" t="b">
        <v>0</v>
      </c>
      <c r="AX86">
        <v>0</v>
      </c>
      <c r="AY86">
        <v>649</v>
      </c>
      <c r="AZ86">
        <v>289</v>
      </c>
      <c r="BA86">
        <v>0</v>
      </c>
      <c r="BC86" t="s">
        <v>1684</v>
      </c>
      <c r="BD86" s="12">
        <v>55</v>
      </c>
      <c r="BE86">
        <v>170</v>
      </c>
      <c r="BF86">
        <v>110</v>
      </c>
      <c r="BG86" t="s">
        <v>1881</v>
      </c>
      <c r="BH86">
        <v>0</v>
      </c>
      <c r="BI86">
        <v>0</v>
      </c>
      <c r="BJ86" t="s">
        <v>1684</v>
      </c>
      <c r="BK86">
        <v>0</v>
      </c>
      <c r="BM86" t="s">
        <v>1882</v>
      </c>
      <c r="BN86">
        <v>0</v>
      </c>
      <c r="BO86">
        <v>649</v>
      </c>
      <c r="BP86">
        <v>289</v>
      </c>
      <c r="BQ86">
        <v>0</v>
      </c>
      <c r="BR86">
        <v>241</v>
      </c>
      <c r="BS86" t="b">
        <v>0</v>
      </c>
      <c r="BT86">
        <v>0</v>
      </c>
      <c r="BU86">
        <v>0</v>
      </c>
      <c r="BV86" s="12" t="s">
        <v>652</v>
      </c>
      <c r="BW86">
        <v>0.1</v>
      </c>
      <c r="BX86">
        <v>481</v>
      </c>
      <c r="BY86">
        <v>162</v>
      </c>
      <c r="BZ86" t="b">
        <v>0</v>
      </c>
      <c r="CA86" t="s">
        <v>1684</v>
      </c>
      <c r="CB86">
        <v>0</v>
      </c>
      <c r="CC86">
        <v>0</v>
      </c>
      <c r="CD86" t="s">
        <v>1687</v>
      </c>
      <c r="CE86" s="12">
        <v>3</v>
      </c>
      <c r="CF86" s="12">
        <v>90</v>
      </c>
      <c r="CG86" s="4">
        <v>45839</v>
      </c>
      <c r="CH86">
        <v>0</v>
      </c>
      <c r="CI86">
        <v>646</v>
      </c>
      <c r="CJ86">
        <v>286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 t="s">
        <v>652</v>
      </c>
      <c r="CS86">
        <v>0</v>
      </c>
      <c r="CT86" t="str">
        <f t="shared" si="1"/>
        <v>Jaidon Anthony</v>
      </c>
      <c r="CU86" t="str">
        <f>IFERROR(VLOOKUP(CT86,'Player Names Cleaned'!$A$1:$B$997,2,0),CT86)</f>
        <v>Jaidon Anthony</v>
      </c>
    </row>
    <row r="87" spans="1:99" x14ac:dyDescent="0.25">
      <c r="A87">
        <v>0</v>
      </c>
      <c r="B87" s="4">
        <v>35517</v>
      </c>
      <c r="C87">
        <v>0</v>
      </c>
      <c r="D87">
        <v>0</v>
      </c>
      <c r="E87" t="b">
        <v>1</v>
      </c>
      <c r="F87" t="b">
        <v>1</v>
      </c>
      <c r="G87" t="s">
        <v>1684</v>
      </c>
      <c r="H87" t="s">
        <v>1684</v>
      </c>
      <c r="I87">
        <v>0</v>
      </c>
      <c r="J87">
        <v>0</v>
      </c>
      <c r="K87">
        <v>183751</v>
      </c>
      <c r="L87" t="s">
        <v>1684</v>
      </c>
      <c r="N87">
        <v>0</v>
      </c>
      <c r="O87">
        <v>0</v>
      </c>
      <c r="P87">
        <v>0</v>
      </c>
      <c r="Q87">
        <v>0</v>
      </c>
      <c r="R87">
        <v>0</v>
      </c>
      <c r="S87">
        <v>639</v>
      </c>
      <c r="T87">
        <v>282</v>
      </c>
      <c r="U87">
        <v>0</v>
      </c>
      <c r="V87" t="s">
        <v>1684</v>
      </c>
      <c r="X87">
        <v>0</v>
      </c>
      <c r="Y87">
        <v>3</v>
      </c>
      <c r="Z87">
        <v>1.5</v>
      </c>
      <c r="AA87" t="s">
        <v>1684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s="12" t="s">
        <v>653</v>
      </c>
      <c r="AL87">
        <v>0</v>
      </c>
      <c r="AM87">
        <v>482</v>
      </c>
      <c r="AN87">
        <v>178</v>
      </c>
      <c r="AO87">
        <v>0</v>
      </c>
      <c r="AP87">
        <v>0</v>
      </c>
      <c r="AQ87">
        <v>0</v>
      </c>
      <c r="AR87" t="b">
        <v>0</v>
      </c>
      <c r="AS87">
        <v>0</v>
      </c>
      <c r="AT87">
        <v>639</v>
      </c>
      <c r="AU87">
        <v>282</v>
      </c>
      <c r="AV87">
        <v>201</v>
      </c>
      <c r="AW87" t="b">
        <v>0</v>
      </c>
      <c r="AX87">
        <v>0</v>
      </c>
      <c r="AY87">
        <v>639</v>
      </c>
      <c r="AZ87">
        <v>282</v>
      </c>
      <c r="BA87">
        <v>0</v>
      </c>
      <c r="BC87" t="s">
        <v>1684</v>
      </c>
      <c r="BD87" s="12">
        <v>55</v>
      </c>
      <c r="BE87">
        <v>132</v>
      </c>
      <c r="BF87">
        <v>86</v>
      </c>
      <c r="BG87" t="s">
        <v>1883</v>
      </c>
      <c r="BH87">
        <v>0</v>
      </c>
      <c r="BI87">
        <v>0</v>
      </c>
      <c r="BJ87" t="s">
        <v>1684</v>
      </c>
      <c r="BK87">
        <v>0</v>
      </c>
      <c r="BM87" t="s">
        <v>1884</v>
      </c>
      <c r="BN87">
        <v>0</v>
      </c>
      <c r="BO87">
        <v>639</v>
      </c>
      <c r="BP87">
        <v>282</v>
      </c>
      <c r="BQ87">
        <v>0</v>
      </c>
      <c r="BR87">
        <v>6</v>
      </c>
      <c r="BS87" t="b">
        <v>0</v>
      </c>
      <c r="BT87">
        <v>0</v>
      </c>
      <c r="BU87">
        <v>0</v>
      </c>
      <c r="BV87" s="12" t="s">
        <v>654</v>
      </c>
      <c r="BW87">
        <v>0</v>
      </c>
      <c r="BX87">
        <v>650</v>
      </c>
      <c r="BY87">
        <v>288</v>
      </c>
      <c r="BZ87" t="b">
        <v>0</v>
      </c>
      <c r="CA87" t="s">
        <v>1684</v>
      </c>
      <c r="CB87">
        <v>0</v>
      </c>
      <c r="CC87">
        <v>0</v>
      </c>
      <c r="CD87" t="s">
        <v>1687</v>
      </c>
      <c r="CE87" s="12">
        <v>3</v>
      </c>
      <c r="CF87" s="12">
        <v>90</v>
      </c>
      <c r="CG87" s="4">
        <v>44777</v>
      </c>
      <c r="CH87">
        <v>0</v>
      </c>
      <c r="CI87">
        <v>636</v>
      </c>
      <c r="CJ87">
        <v>279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 t="s">
        <v>1885</v>
      </c>
      <c r="CS87">
        <v>0</v>
      </c>
      <c r="CT87" t="str">
        <f t="shared" si="1"/>
        <v>Manuel Benson Hedilazio</v>
      </c>
      <c r="CU87" t="str">
        <f>IFERROR(VLOOKUP(CT87,'Player Names Cleaned'!$A$1:$B$997,2,0),CT87)</f>
        <v>Manuel Benson Hedilazio</v>
      </c>
    </row>
    <row r="88" spans="1:99" x14ac:dyDescent="0.25">
      <c r="A88">
        <v>0</v>
      </c>
      <c r="B88" s="4">
        <v>36057</v>
      </c>
      <c r="C88">
        <v>0</v>
      </c>
      <c r="D88">
        <v>0</v>
      </c>
      <c r="E88" t="b">
        <v>1</v>
      </c>
      <c r="F88" t="b">
        <v>1</v>
      </c>
      <c r="G88" t="s">
        <v>1684</v>
      </c>
      <c r="H88" t="s">
        <v>1684</v>
      </c>
      <c r="I88">
        <v>0</v>
      </c>
      <c r="J88">
        <v>0</v>
      </c>
      <c r="K88">
        <v>179458</v>
      </c>
      <c r="L88" t="s">
        <v>1684</v>
      </c>
      <c r="N88">
        <v>0</v>
      </c>
      <c r="O88">
        <v>0</v>
      </c>
      <c r="P88">
        <v>0</v>
      </c>
      <c r="Q88">
        <v>0</v>
      </c>
      <c r="R88">
        <v>0</v>
      </c>
      <c r="S88">
        <v>638</v>
      </c>
      <c r="T88">
        <v>281</v>
      </c>
      <c r="U88">
        <v>0</v>
      </c>
      <c r="V88" t="s">
        <v>1684</v>
      </c>
      <c r="X88">
        <v>0</v>
      </c>
      <c r="Y88">
        <v>3</v>
      </c>
      <c r="Z88">
        <v>1.5</v>
      </c>
      <c r="AA88" t="s">
        <v>1684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 s="12" t="s">
        <v>591</v>
      </c>
      <c r="AL88">
        <v>0</v>
      </c>
      <c r="AM88">
        <v>480</v>
      </c>
      <c r="AN88">
        <v>176</v>
      </c>
      <c r="AO88">
        <v>0</v>
      </c>
      <c r="AP88">
        <v>0</v>
      </c>
      <c r="AQ88">
        <v>0</v>
      </c>
      <c r="AR88" t="b">
        <v>0</v>
      </c>
      <c r="AS88">
        <v>0</v>
      </c>
      <c r="AT88">
        <v>638</v>
      </c>
      <c r="AU88">
        <v>281</v>
      </c>
      <c r="AV88">
        <v>202</v>
      </c>
      <c r="AW88" t="b">
        <v>0</v>
      </c>
      <c r="AX88">
        <v>0</v>
      </c>
      <c r="AY88">
        <v>638</v>
      </c>
      <c r="AZ88">
        <v>281</v>
      </c>
      <c r="BA88">
        <v>0</v>
      </c>
      <c r="BC88" t="s">
        <v>1684</v>
      </c>
      <c r="BD88" s="12">
        <v>55</v>
      </c>
      <c r="BE88">
        <v>130</v>
      </c>
      <c r="BF88">
        <v>84</v>
      </c>
      <c r="BG88" t="s">
        <v>1886</v>
      </c>
      <c r="BH88">
        <v>0</v>
      </c>
      <c r="BI88">
        <v>0</v>
      </c>
      <c r="BJ88">
        <v>2</v>
      </c>
      <c r="BK88">
        <v>0</v>
      </c>
      <c r="BM88" t="s">
        <v>1887</v>
      </c>
      <c r="BN88">
        <v>0</v>
      </c>
      <c r="BO88">
        <v>638</v>
      </c>
      <c r="BP88">
        <v>281</v>
      </c>
      <c r="BQ88">
        <v>0</v>
      </c>
      <c r="BR88">
        <v>58</v>
      </c>
      <c r="BS88" t="b">
        <v>0</v>
      </c>
      <c r="BT88">
        <v>0</v>
      </c>
      <c r="BU88">
        <v>0</v>
      </c>
      <c r="BV88" s="12" t="s">
        <v>655</v>
      </c>
      <c r="BW88">
        <v>0.1</v>
      </c>
      <c r="BX88">
        <v>598</v>
      </c>
      <c r="BY88">
        <v>246</v>
      </c>
      <c r="BZ88" t="b">
        <v>0</v>
      </c>
      <c r="CA88" t="s">
        <v>1684</v>
      </c>
      <c r="CB88">
        <v>0</v>
      </c>
      <c r="CC88">
        <v>0</v>
      </c>
      <c r="CD88" t="s">
        <v>1687</v>
      </c>
      <c r="CE88" s="12">
        <v>3</v>
      </c>
      <c r="CF88" s="12">
        <v>90</v>
      </c>
      <c r="CG88" s="4">
        <v>45849</v>
      </c>
      <c r="CH88">
        <v>0</v>
      </c>
      <c r="CI88">
        <v>635</v>
      </c>
      <c r="CJ88">
        <v>278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 t="s">
        <v>655</v>
      </c>
      <c r="CS88">
        <v>0</v>
      </c>
      <c r="CT88" t="str">
        <f t="shared" si="1"/>
        <v>Jacob Bruun Larsen</v>
      </c>
      <c r="CU88" t="str">
        <f>IFERROR(VLOOKUP(CT88,'Player Names Cleaned'!$A$1:$B$997,2,0),CT88)</f>
        <v>Jacob Bruun Larsen</v>
      </c>
    </row>
    <row r="89" spans="1:99" x14ac:dyDescent="0.25">
      <c r="A89">
        <v>0</v>
      </c>
      <c r="B89" s="4">
        <v>38365</v>
      </c>
      <c r="C89">
        <v>0</v>
      </c>
      <c r="D89">
        <v>0</v>
      </c>
      <c r="E89" t="b">
        <v>1</v>
      </c>
      <c r="F89" t="b">
        <v>1</v>
      </c>
      <c r="G89" t="s">
        <v>1684</v>
      </c>
      <c r="H89" t="s">
        <v>1684</v>
      </c>
      <c r="I89">
        <v>0</v>
      </c>
      <c r="J89">
        <v>0</v>
      </c>
      <c r="K89">
        <v>578614</v>
      </c>
      <c r="L89" t="s">
        <v>1684</v>
      </c>
      <c r="N89">
        <v>0</v>
      </c>
      <c r="O89">
        <v>0</v>
      </c>
      <c r="P89">
        <v>0</v>
      </c>
      <c r="Q89">
        <v>0</v>
      </c>
      <c r="R89">
        <v>0</v>
      </c>
      <c r="S89">
        <v>631</v>
      </c>
      <c r="T89">
        <v>276</v>
      </c>
      <c r="U89">
        <v>0</v>
      </c>
      <c r="V89" t="s">
        <v>1684</v>
      </c>
      <c r="X89">
        <v>0</v>
      </c>
      <c r="Y89">
        <v>3</v>
      </c>
      <c r="Z89">
        <v>1</v>
      </c>
      <c r="AA89" t="s">
        <v>1684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s="12" t="s">
        <v>656</v>
      </c>
      <c r="AL89">
        <v>0</v>
      </c>
      <c r="AM89">
        <v>454</v>
      </c>
      <c r="AN89">
        <v>162</v>
      </c>
      <c r="AO89">
        <v>0</v>
      </c>
      <c r="AP89">
        <v>0</v>
      </c>
      <c r="AQ89">
        <v>0</v>
      </c>
      <c r="AR89" t="b">
        <v>0</v>
      </c>
      <c r="AS89">
        <v>0</v>
      </c>
      <c r="AT89">
        <v>632</v>
      </c>
      <c r="AU89">
        <v>276</v>
      </c>
      <c r="AV89">
        <v>203</v>
      </c>
      <c r="AW89" t="b">
        <v>0</v>
      </c>
      <c r="AX89">
        <v>0</v>
      </c>
      <c r="AY89">
        <v>632</v>
      </c>
      <c r="AZ89">
        <v>276</v>
      </c>
      <c r="BA89">
        <v>0</v>
      </c>
      <c r="BC89" t="s">
        <v>1684</v>
      </c>
      <c r="BD89" s="12">
        <v>50</v>
      </c>
      <c r="BE89">
        <v>339</v>
      </c>
      <c r="BF89">
        <v>217</v>
      </c>
      <c r="BG89" t="s">
        <v>1888</v>
      </c>
      <c r="BH89">
        <v>0</v>
      </c>
      <c r="BI89">
        <v>0</v>
      </c>
      <c r="BJ89" t="s">
        <v>1684</v>
      </c>
      <c r="BK89">
        <v>0</v>
      </c>
      <c r="BM89" t="s">
        <v>1889</v>
      </c>
      <c r="BN89">
        <v>0</v>
      </c>
      <c r="BO89">
        <v>632</v>
      </c>
      <c r="BP89">
        <v>276</v>
      </c>
      <c r="BQ89">
        <v>0</v>
      </c>
      <c r="BR89">
        <v>21</v>
      </c>
      <c r="BS89" t="b">
        <v>0</v>
      </c>
      <c r="BT89">
        <v>0</v>
      </c>
      <c r="BU89">
        <v>0</v>
      </c>
      <c r="BV89" s="12" t="s">
        <v>657</v>
      </c>
      <c r="BW89">
        <v>0.1</v>
      </c>
      <c r="BX89">
        <v>559</v>
      </c>
      <c r="BY89">
        <v>214</v>
      </c>
      <c r="BZ89" t="b">
        <v>0</v>
      </c>
      <c r="CA89" t="s">
        <v>1684</v>
      </c>
      <c r="CB89">
        <v>0</v>
      </c>
      <c r="CC89">
        <v>0</v>
      </c>
      <c r="CD89" t="s">
        <v>1687</v>
      </c>
      <c r="CE89" s="12">
        <v>3</v>
      </c>
      <c r="CF89" s="12">
        <v>90</v>
      </c>
      <c r="CG89" s="4">
        <v>44956</v>
      </c>
      <c r="CH89">
        <v>0</v>
      </c>
      <c r="CI89">
        <v>624</v>
      </c>
      <c r="CJ89">
        <v>273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 t="s">
        <v>1890</v>
      </c>
      <c r="CS89">
        <v>0</v>
      </c>
      <c r="CT89" t="str">
        <f t="shared" si="1"/>
        <v>Enock Agyei</v>
      </c>
      <c r="CU89" t="str">
        <f>IFERROR(VLOOKUP(CT89,'Player Names Cleaned'!$A$1:$B$997,2,0),CT89)</f>
        <v>Enock Agyei</v>
      </c>
    </row>
    <row r="90" spans="1:99" x14ac:dyDescent="0.25">
      <c r="A90">
        <v>0</v>
      </c>
      <c r="B90" s="4">
        <v>36718</v>
      </c>
      <c r="C90">
        <v>0</v>
      </c>
      <c r="D90">
        <v>0</v>
      </c>
      <c r="E90" t="b">
        <v>1</v>
      </c>
      <c r="F90" t="b">
        <v>1</v>
      </c>
      <c r="G90" t="s">
        <v>1684</v>
      </c>
      <c r="H90" t="s">
        <v>1684</v>
      </c>
      <c r="I90">
        <v>0</v>
      </c>
      <c r="J90">
        <v>0</v>
      </c>
      <c r="K90">
        <v>250735</v>
      </c>
      <c r="L90" t="s">
        <v>1684</v>
      </c>
      <c r="N90">
        <v>0</v>
      </c>
      <c r="O90">
        <v>0</v>
      </c>
      <c r="P90">
        <v>0</v>
      </c>
      <c r="Q90">
        <v>0</v>
      </c>
      <c r="R90">
        <v>0</v>
      </c>
      <c r="S90">
        <v>605</v>
      </c>
      <c r="T90">
        <v>257</v>
      </c>
      <c r="U90">
        <v>0</v>
      </c>
      <c r="V90" t="s">
        <v>1684</v>
      </c>
      <c r="X90">
        <v>0</v>
      </c>
      <c r="Y90">
        <v>3</v>
      </c>
      <c r="Z90">
        <v>1</v>
      </c>
      <c r="AA90" t="s">
        <v>1684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 s="12" t="s">
        <v>658</v>
      </c>
      <c r="AL90">
        <v>0</v>
      </c>
      <c r="AM90">
        <v>396</v>
      </c>
      <c r="AN90">
        <v>122</v>
      </c>
      <c r="AO90">
        <v>0</v>
      </c>
      <c r="AP90">
        <v>0</v>
      </c>
      <c r="AQ90">
        <v>0</v>
      </c>
      <c r="AR90" t="b">
        <v>0</v>
      </c>
      <c r="AS90">
        <v>0</v>
      </c>
      <c r="AT90">
        <v>607</v>
      </c>
      <c r="AU90">
        <v>257</v>
      </c>
      <c r="AV90">
        <v>204</v>
      </c>
      <c r="AW90" t="b">
        <v>0</v>
      </c>
      <c r="AX90">
        <v>0</v>
      </c>
      <c r="AY90">
        <v>607</v>
      </c>
      <c r="AZ90">
        <v>257</v>
      </c>
      <c r="BA90">
        <v>0</v>
      </c>
      <c r="BC90" t="s">
        <v>1684</v>
      </c>
      <c r="BD90" s="12">
        <v>50</v>
      </c>
      <c r="BE90">
        <v>281</v>
      </c>
      <c r="BF90">
        <v>177</v>
      </c>
      <c r="BG90" t="s">
        <v>1891</v>
      </c>
      <c r="BH90">
        <v>0</v>
      </c>
      <c r="BI90">
        <v>0</v>
      </c>
      <c r="BJ90" t="s">
        <v>1684</v>
      </c>
      <c r="BK90">
        <v>0</v>
      </c>
      <c r="BM90" t="s">
        <v>1892</v>
      </c>
      <c r="BN90">
        <v>0</v>
      </c>
      <c r="BO90">
        <v>608</v>
      </c>
      <c r="BP90">
        <v>258</v>
      </c>
      <c r="BQ90">
        <v>0</v>
      </c>
      <c r="BR90" t="s">
        <v>1684</v>
      </c>
      <c r="BS90" t="b">
        <v>0</v>
      </c>
      <c r="BT90">
        <v>0</v>
      </c>
      <c r="BU90">
        <v>0</v>
      </c>
      <c r="BV90" s="12" t="s">
        <v>659</v>
      </c>
      <c r="BW90">
        <v>0.1</v>
      </c>
      <c r="BX90">
        <v>629</v>
      </c>
      <c r="BY90">
        <v>271</v>
      </c>
      <c r="BZ90" t="b">
        <v>0</v>
      </c>
      <c r="CA90" t="s">
        <v>1684</v>
      </c>
      <c r="CB90">
        <v>0</v>
      </c>
      <c r="CC90">
        <v>0</v>
      </c>
      <c r="CD90" t="s">
        <v>1687</v>
      </c>
      <c r="CE90" s="12">
        <v>3</v>
      </c>
      <c r="CF90" s="12">
        <v>90</v>
      </c>
      <c r="CG90" s="4">
        <v>44792</v>
      </c>
      <c r="CH90">
        <v>0</v>
      </c>
      <c r="CI90">
        <v>596</v>
      </c>
      <c r="CJ90">
        <v>252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 t="s">
        <v>659</v>
      </c>
      <c r="CS90">
        <v>0</v>
      </c>
      <c r="CT90" t="str">
        <f t="shared" si="1"/>
        <v>Darko Churlinov</v>
      </c>
      <c r="CU90" t="str">
        <f>IFERROR(VLOOKUP(CT90,'Player Names Cleaned'!$A$1:$B$997,2,0),CT90)</f>
        <v>Darko Churlinov</v>
      </c>
    </row>
    <row r="91" spans="1:99" x14ac:dyDescent="0.25">
      <c r="A91">
        <v>0</v>
      </c>
      <c r="B91" s="4">
        <v>35162</v>
      </c>
      <c r="C91">
        <v>0</v>
      </c>
      <c r="D91">
        <v>0</v>
      </c>
      <c r="E91" t="b">
        <v>1</v>
      </c>
      <c r="F91" t="b">
        <v>1</v>
      </c>
      <c r="G91" t="s">
        <v>1684</v>
      </c>
      <c r="H91" t="s">
        <v>1684</v>
      </c>
      <c r="I91">
        <v>0</v>
      </c>
      <c r="J91">
        <v>0</v>
      </c>
      <c r="K91">
        <v>172567</v>
      </c>
      <c r="L91" t="s">
        <v>1684</v>
      </c>
      <c r="N91">
        <v>0</v>
      </c>
      <c r="O91">
        <v>0</v>
      </c>
      <c r="P91">
        <v>0</v>
      </c>
      <c r="Q91">
        <v>0</v>
      </c>
      <c r="R91">
        <v>0</v>
      </c>
      <c r="S91">
        <v>594</v>
      </c>
      <c r="T91">
        <v>249</v>
      </c>
      <c r="U91">
        <v>0</v>
      </c>
      <c r="V91" t="s">
        <v>1684</v>
      </c>
      <c r="X91">
        <v>0</v>
      </c>
      <c r="Y91">
        <v>3</v>
      </c>
      <c r="Z91">
        <v>1</v>
      </c>
      <c r="AA91" t="s">
        <v>1684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 s="12" t="s">
        <v>514</v>
      </c>
      <c r="AL91">
        <v>0</v>
      </c>
      <c r="AM91">
        <v>349</v>
      </c>
      <c r="AN91">
        <v>94</v>
      </c>
      <c r="AO91">
        <v>0</v>
      </c>
      <c r="AP91">
        <v>0</v>
      </c>
      <c r="AQ91">
        <v>0</v>
      </c>
      <c r="AR91" t="b">
        <v>0</v>
      </c>
      <c r="AS91">
        <v>0</v>
      </c>
      <c r="AT91">
        <v>597</v>
      </c>
      <c r="AU91">
        <v>249</v>
      </c>
      <c r="AV91">
        <v>205</v>
      </c>
      <c r="AW91" t="b">
        <v>0</v>
      </c>
      <c r="AX91">
        <v>0</v>
      </c>
      <c r="AY91">
        <v>597</v>
      </c>
      <c r="AZ91">
        <v>249</v>
      </c>
      <c r="BA91">
        <v>0</v>
      </c>
      <c r="BC91" t="s">
        <v>1684</v>
      </c>
      <c r="BD91" s="12">
        <v>50</v>
      </c>
      <c r="BE91">
        <v>234</v>
      </c>
      <c r="BF91">
        <v>149</v>
      </c>
      <c r="BG91" t="s">
        <v>1893</v>
      </c>
      <c r="BH91">
        <v>0</v>
      </c>
      <c r="BI91">
        <v>0</v>
      </c>
      <c r="BJ91" t="s">
        <v>1684</v>
      </c>
      <c r="BK91">
        <v>0</v>
      </c>
      <c r="BM91" t="s">
        <v>1894</v>
      </c>
      <c r="BN91">
        <v>0</v>
      </c>
      <c r="BO91">
        <v>598</v>
      </c>
      <c r="BP91">
        <v>250</v>
      </c>
      <c r="BQ91">
        <v>0</v>
      </c>
      <c r="BR91">
        <v>104</v>
      </c>
      <c r="BS91" t="b">
        <v>0</v>
      </c>
      <c r="BT91">
        <v>0</v>
      </c>
      <c r="BU91">
        <v>0</v>
      </c>
      <c r="BV91" s="12" t="s">
        <v>660</v>
      </c>
      <c r="BW91">
        <v>0.1</v>
      </c>
      <c r="BX91">
        <v>570</v>
      </c>
      <c r="BY91">
        <v>221</v>
      </c>
      <c r="BZ91" t="b">
        <v>0</v>
      </c>
      <c r="CA91" t="s">
        <v>1684</v>
      </c>
      <c r="CB91">
        <v>0</v>
      </c>
      <c r="CC91">
        <v>0</v>
      </c>
      <c r="CD91" t="s">
        <v>1687</v>
      </c>
      <c r="CE91" s="12">
        <v>3</v>
      </c>
      <c r="CF91" s="12">
        <v>90</v>
      </c>
      <c r="CG91" s="4">
        <v>44754</v>
      </c>
      <c r="CH91">
        <v>0</v>
      </c>
      <c r="CI91">
        <v>583</v>
      </c>
      <c r="CJ91">
        <v>244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 t="s">
        <v>660</v>
      </c>
      <c r="CS91">
        <v>0</v>
      </c>
      <c r="CT91" t="str">
        <f t="shared" si="1"/>
        <v>Josh Cullen</v>
      </c>
      <c r="CU91" t="str">
        <f>IFERROR(VLOOKUP(CT91,'Player Names Cleaned'!$A$1:$B$997,2,0),CT91)</f>
        <v>Josh Cullen</v>
      </c>
    </row>
    <row r="92" spans="1:99" x14ac:dyDescent="0.25">
      <c r="A92">
        <v>0</v>
      </c>
      <c r="B92" s="4">
        <v>36132</v>
      </c>
      <c r="C92">
        <v>0</v>
      </c>
      <c r="D92">
        <v>0</v>
      </c>
      <c r="E92" t="b">
        <v>1</v>
      </c>
      <c r="F92" t="b">
        <v>1</v>
      </c>
      <c r="G92" t="s">
        <v>1684</v>
      </c>
      <c r="H92" t="s">
        <v>1684</v>
      </c>
      <c r="I92">
        <v>0</v>
      </c>
      <c r="J92">
        <v>0</v>
      </c>
      <c r="K92">
        <v>174592</v>
      </c>
      <c r="L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595</v>
      </c>
      <c r="T92">
        <v>250</v>
      </c>
      <c r="U92">
        <v>0</v>
      </c>
      <c r="V92" t="s">
        <v>1684</v>
      </c>
      <c r="X92">
        <v>0</v>
      </c>
      <c r="Y92">
        <v>3</v>
      </c>
      <c r="Z92">
        <v>1</v>
      </c>
      <c r="AA92" t="s">
        <v>1684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 s="12" t="s">
        <v>661</v>
      </c>
      <c r="AL92">
        <v>0</v>
      </c>
      <c r="AM92">
        <v>351</v>
      </c>
      <c r="AN92">
        <v>95</v>
      </c>
      <c r="AO92">
        <v>0</v>
      </c>
      <c r="AP92">
        <v>0</v>
      </c>
      <c r="AQ92">
        <v>0</v>
      </c>
      <c r="AR92" t="b">
        <v>0</v>
      </c>
      <c r="AS92">
        <v>0</v>
      </c>
      <c r="AT92">
        <v>598</v>
      </c>
      <c r="AU92">
        <v>250</v>
      </c>
      <c r="AV92">
        <v>206</v>
      </c>
      <c r="AW92" t="b">
        <v>0</v>
      </c>
      <c r="AX92">
        <v>0</v>
      </c>
      <c r="AY92">
        <v>598</v>
      </c>
      <c r="AZ92">
        <v>250</v>
      </c>
      <c r="BA92">
        <v>0</v>
      </c>
      <c r="BC92" t="s">
        <v>1684</v>
      </c>
      <c r="BD92" s="12">
        <v>50</v>
      </c>
      <c r="BE92">
        <v>236</v>
      </c>
      <c r="BF92">
        <v>150</v>
      </c>
      <c r="BG92" t="s">
        <v>1895</v>
      </c>
      <c r="BH92">
        <v>0</v>
      </c>
      <c r="BI92">
        <v>0</v>
      </c>
      <c r="BJ92" t="s">
        <v>1684</v>
      </c>
      <c r="BK92">
        <v>0</v>
      </c>
      <c r="BM92" t="s">
        <v>1896</v>
      </c>
      <c r="BN92">
        <v>0</v>
      </c>
      <c r="BO92">
        <v>599</v>
      </c>
      <c r="BP92">
        <v>251</v>
      </c>
      <c r="BQ92">
        <v>0</v>
      </c>
      <c r="BR92">
        <v>241</v>
      </c>
      <c r="BS92" t="b">
        <v>0</v>
      </c>
      <c r="BT92">
        <v>0</v>
      </c>
      <c r="BU92">
        <v>0</v>
      </c>
      <c r="BV92" s="12" t="s">
        <v>662</v>
      </c>
      <c r="BW92">
        <v>0.2</v>
      </c>
      <c r="BX92">
        <v>387</v>
      </c>
      <c r="BY92">
        <v>122</v>
      </c>
      <c r="BZ92" t="b">
        <v>0</v>
      </c>
      <c r="CA92" t="s">
        <v>1684</v>
      </c>
      <c r="CB92">
        <v>0</v>
      </c>
      <c r="CC92">
        <v>0</v>
      </c>
      <c r="CD92" t="s">
        <v>1687</v>
      </c>
      <c r="CE92" s="12">
        <v>3</v>
      </c>
      <c r="CF92" s="12">
        <v>90</v>
      </c>
      <c r="CG92" s="4">
        <v>45839</v>
      </c>
      <c r="CH92">
        <v>0</v>
      </c>
      <c r="CI92">
        <v>584</v>
      </c>
      <c r="CJ92">
        <v>245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 t="s">
        <v>662</v>
      </c>
      <c r="CS92">
        <v>0</v>
      </c>
      <c r="CT92" t="str">
        <f t="shared" si="1"/>
        <v>Marcus Edwards</v>
      </c>
      <c r="CU92" t="str">
        <f>IFERROR(VLOOKUP(CT92,'Player Names Cleaned'!$A$1:$B$997,2,0),CT92)</f>
        <v>Marcus Edwards</v>
      </c>
    </row>
    <row r="93" spans="1:99" x14ac:dyDescent="0.25">
      <c r="A93">
        <v>0</v>
      </c>
      <c r="B93" s="4">
        <v>37642</v>
      </c>
      <c r="C93">
        <v>0</v>
      </c>
      <c r="D93">
        <v>0</v>
      </c>
      <c r="E93" t="b">
        <v>1</v>
      </c>
      <c r="F93" t="b">
        <v>1</v>
      </c>
      <c r="G93" t="s">
        <v>1684</v>
      </c>
      <c r="H93" t="s">
        <v>1684</v>
      </c>
      <c r="I93">
        <v>0</v>
      </c>
      <c r="J93">
        <v>0</v>
      </c>
      <c r="K93">
        <v>465527</v>
      </c>
      <c r="L93" t="s">
        <v>1684</v>
      </c>
      <c r="N93">
        <v>0</v>
      </c>
      <c r="O93">
        <v>0</v>
      </c>
      <c r="P93">
        <v>0</v>
      </c>
      <c r="Q93">
        <v>0</v>
      </c>
      <c r="R93">
        <v>0</v>
      </c>
      <c r="S93">
        <v>615</v>
      </c>
      <c r="T93">
        <v>262</v>
      </c>
      <c r="U93">
        <v>0</v>
      </c>
      <c r="V93">
        <v>3</v>
      </c>
      <c r="X93">
        <v>0</v>
      </c>
      <c r="Y93">
        <v>3</v>
      </c>
      <c r="Z93">
        <v>1</v>
      </c>
      <c r="AA93" t="s">
        <v>1684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 s="12" t="s">
        <v>663</v>
      </c>
      <c r="AL93">
        <v>0</v>
      </c>
      <c r="AM93">
        <v>414</v>
      </c>
      <c r="AN93">
        <v>131</v>
      </c>
      <c r="AO93">
        <v>0</v>
      </c>
      <c r="AP93">
        <v>0</v>
      </c>
      <c r="AQ93">
        <v>0</v>
      </c>
      <c r="AR93" t="b">
        <v>0</v>
      </c>
      <c r="AS93">
        <v>0</v>
      </c>
      <c r="AT93">
        <v>617</v>
      </c>
      <c r="AU93">
        <v>263</v>
      </c>
      <c r="AV93">
        <v>207</v>
      </c>
      <c r="AW93" t="b">
        <v>0</v>
      </c>
      <c r="AX93">
        <v>0</v>
      </c>
      <c r="AY93">
        <v>617</v>
      </c>
      <c r="AZ93">
        <v>263</v>
      </c>
      <c r="BA93">
        <v>0</v>
      </c>
      <c r="BC93" t="s">
        <v>1684</v>
      </c>
      <c r="BD93" s="12">
        <v>50</v>
      </c>
      <c r="BE93">
        <v>299</v>
      </c>
      <c r="BF93">
        <v>186</v>
      </c>
      <c r="BG93" t="s">
        <v>1897</v>
      </c>
      <c r="BH93">
        <v>0</v>
      </c>
      <c r="BI93">
        <v>0</v>
      </c>
      <c r="BJ93" t="s">
        <v>1684</v>
      </c>
      <c r="BK93">
        <v>0</v>
      </c>
      <c r="BM93" t="s">
        <v>1898</v>
      </c>
      <c r="BN93">
        <v>0</v>
      </c>
      <c r="BO93">
        <v>617</v>
      </c>
      <c r="BP93">
        <v>263</v>
      </c>
      <c r="BQ93">
        <v>0</v>
      </c>
      <c r="BR93">
        <v>218</v>
      </c>
      <c r="BS93" t="b">
        <v>0</v>
      </c>
      <c r="BT93">
        <v>0</v>
      </c>
      <c r="BU93">
        <v>0</v>
      </c>
      <c r="BV93" s="12" t="s">
        <v>664</v>
      </c>
      <c r="BW93">
        <v>0.2</v>
      </c>
      <c r="BX93">
        <v>415</v>
      </c>
      <c r="BY93">
        <v>134</v>
      </c>
      <c r="BZ93" t="b">
        <v>0</v>
      </c>
      <c r="CA93" t="s">
        <v>1684</v>
      </c>
      <c r="CB93">
        <v>0</v>
      </c>
      <c r="CC93">
        <v>0</v>
      </c>
      <c r="CD93" t="s">
        <v>1687</v>
      </c>
      <c r="CE93" s="12">
        <v>3</v>
      </c>
      <c r="CF93" s="12">
        <v>90</v>
      </c>
      <c r="CG93" s="4">
        <v>45532</v>
      </c>
      <c r="CH93">
        <v>0</v>
      </c>
      <c r="CI93">
        <v>608</v>
      </c>
      <c r="CJ93">
        <v>259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 t="s">
        <v>663</v>
      </c>
      <c r="CS93">
        <v>0</v>
      </c>
      <c r="CT93" t="str">
        <f t="shared" si="1"/>
        <v>Hannibal Mejbri</v>
      </c>
      <c r="CU93" t="str">
        <f>IFERROR(VLOOKUP(CT93,'Player Names Cleaned'!$A$1:$B$997,2,0),CT93)</f>
        <v>Hannibal Mejbri</v>
      </c>
    </row>
    <row r="94" spans="1:99" x14ac:dyDescent="0.25">
      <c r="A94">
        <v>0</v>
      </c>
      <c r="B94" s="4">
        <v>38245</v>
      </c>
      <c r="C94">
        <v>0</v>
      </c>
      <c r="D94">
        <v>0</v>
      </c>
      <c r="E94" t="b">
        <v>1</v>
      </c>
      <c r="F94" t="b">
        <v>1</v>
      </c>
      <c r="G94" t="s">
        <v>1684</v>
      </c>
      <c r="H94" t="s">
        <v>1684</v>
      </c>
      <c r="I94">
        <v>0</v>
      </c>
      <c r="J94">
        <v>0</v>
      </c>
      <c r="K94">
        <v>487702</v>
      </c>
      <c r="L94" t="s">
        <v>1684</v>
      </c>
      <c r="N94">
        <v>0</v>
      </c>
      <c r="O94">
        <v>0</v>
      </c>
      <c r="P94">
        <v>0</v>
      </c>
      <c r="Q94">
        <v>0</v>
      </c>
      <c r="R94">
        <v>0</v>
      </c>
      <c r="S94">
        <v>621</v>
      </c>
      <c r="T94">
        <v>268</v>
      </c>
      <c r="U94">
        <v>0</v>
      </c>
      <c r="V94" t="s">
        <v>1684</v>
      </c>
      <c r="X94">
        <v>0</v>
      </c>
      <c r="Y94">
        <v>3</v>
      </c>
      <c r="Z94">
        <v>1</v>
      </c>
      <c r="AA94" t="s">
        <v>1684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 s="12" t="s">
        <v>665</v>
      </c>
      <c r="AL94">
        <v>0</v>
      </c>
      <c r="AM94">
        <v>427</v>
      </c>
      <c r="AN94">
        <v>140</v>
      </c>
      <c r="AO94">
        <v>0</v>
      </c>
      <c r="AP94">
        <v>0</v>
      </c>
      <c r="AQ94">
        <v>0</v>
      </c>
      <c r="AR94" t="b">
        <v>0</v>
      </c>
      <c r="AS94">
        <v>0</v>
      </c>
      <c r="AT94">
        <v>622</v>
      </c>
      <c r="AU94">
        <v>268</v>
      </c>
      <c r="AV94">
        <v>208</v>
      </c>
      <c r="AW94" t="b">
        <v>0</v>
      </c>
      <c r="AX94">
        <v>0</v>
      </c>
      <c r="AY94">
        <v>622</v>
      </c>
      <c r="AZ94">
        <v>268</v>
      </c>
      <c r="BA94">
        <v>0</v>
      </c>
      <c r="BC94" t="s">
        <v>1684</v>
      </c>
      <c r="BD94" s="12">
        <v>50</v>
      </c>
      <c r="BE94">
        <v>312</v>
      </c>
      <c r="BF94">
        <v>195</v>
      </c>
      <c r="BG94" t="s">
        <v>1899</v>
      </c>
      <c r="BH94">
        <v>0</v>
      </c>
      <c r="BI94">
        <v>0</v>
      </c>
      <c r="BJ94" t="s">
        <v>1684</v>
      </c>
      <c r="BK94">
        <v>0</v>
      </c>
      <c r="BM94" t="s">
        <v>1900</v>
      </c>
      <c r="BN94">
        <v>0</v>
      </c>
      <c r="BO94">
        <v>622</v>
      </c>
      <c r="BP94">
        <v>268</v>
      </c>
      <c r="BQ94">
        <v>0</v>
      </c>
      <c r="BR94">
        <v>106</v>
      </c>
      <c r="BS94" t="b">
        <v>0</v>
      </c>
      <c r="BT94">
        <v>0</v>
      </c>
      <c r="BU94">
        <v>0</v>
      </c>
      <c r="BV94" s="12" t="s">
        <v>666</v>
      </c>
      <c r="BW94">
        <v>0.1</v>
      </c>
      <c r="BX94">
        <v>571</v>
      </c>
      <c r="BY94">
        <v>222</v>
      </c>
      <c r="BZ94" t="b">
        <v>0</v>
      </c>
      <c r="CA94" t="s">
        <v>1684</v>
      </c>
      <c r="CB94">
        <v>0</v>
      </c>
      <c r="CC94">
        <v>0</v>
      </c>
      <c r="CD94" t="s">
        <v>1687</v>
      </c>
      <c r="CE94" s="12">
        <v>3</v>
      </c>
      <c r="CF94" s="12">
        <v>90</v>
      </c>
      <c r="CG94" s="4">
        <v>45132</v>
      </c>
      <c r="CH94">
        <v>0</v>
      </c>
      <c r="CI94">
        <v>614</v>
      </c>
      <c r="CJ94">
        <v>265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 t="s">
        <v>666</v>
      </c>
      <c r="CS94">
        <v>0</v>
      </c>
      <c r="CT94" t="str">
        <f t="shared" si="1"/>
        <v>Luca Koleosho</v>
      </c>
      <c r="CU94" t="str">
        <f>IFERROR(VLOOKUP(CT94,'Player Names Cleaned'!$A$1:$B$997,2,0),CT94)</f>
        <v>Luca Koleosho</v>
      </c>
    </row>
    <row r="95" spans="1:99" x14ac:dyDescent="0.25">
      <c r="A95">
        <v>0</v>
      </c>
      <c r="B95" s="4">
        <v>34825</v>
      </c>
      <c r="C95">
        <v>0</v>
      </c>
      <c r="D95">
        <v>0</v>
      </c>
      <c r="E95" t="b">
        <v>1</v>
      </c>
      <c r="F95" t="b">
        <v>1</v>
      </c>
      <c r="G95" t="s">
        <v>1684</v>
      </c>
      <c r="H95" t="s">
        <v>1684</v>
      </c>
      <c r="I95">
        <v>0</v>
      </c>
      <c r="J95">
        <v>0</v>
      </c>
      <c r="K95">
        <v>167887</v>
      </c>
      <c r="L95" t="s">
        <v>1684</v>
      </c>
      <c r="N95">
        <v>0</v>
      </c>
      <c r="O95">
        <v>0</v>
      </c>
      <c r="P95">
        <v>0</v>
      </c>
      <c r="Q95">
        <v>0</v>
      </c>
      <c r="R95">
        <v>0</v>
      </c>
      <c r="S95">
        <v>593</v>
      </c>
      <c r="T95">
        <v>248</v>
      </c>
      <c r="U95">
        <v>0</v>
      </c>
      <c r="V95" t="s">
        <v>1684</v>
      </c>
      <c r="X95">
        <v>0</v>
      </c>
      <c r="Y95">
        <v>3</v>
      </c>
      <c r="Z95">
        <v>1</v>
      </c>
      <c r="AA95" t="s">
        <v>1684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 s="12" t="s">
        <v>514</v>
      </c>
      <c r="AL95">
        <v>0</v>
      </c>
      <c r="AM95">
        <v>345</v>
      </c>
      <c r="AN95">
        <v>92</v>
      </c>
      <c r="AO95">
        <v>0</v>
      </c>
      <c r="AP95">
        <v>0</v>
      </c>
      <c r="AQ95">
        <v>0</v>
      </c>
      <c r="AR95" t="b">
        <v>0</v>
      </c>
      <c r="AS95">
        <v>0</v>
      </c>
      <c r="AT95">
        <v>596</v>
      </c>
      <c r="AU95">
        <v>248</v>
      </c>
      <c r="AV95">
        <v>209</v>
      </c>
      <c r="AW95" t="b">
        <v>0</v>
      </c>
      <c r="AX95">
        <v>0</v>
      </c>
      <c r="AY95">
        <v>596</v>
      </c>
      <c r="AZ95">
        <v>248</v>
      </c>
      <c r="BA95">
        <v>0</v>
      </c>
      <c r="BC95" t="s">
        <v>1684</v>
      </c>
      <c r="BD95" s="12">
        <v>50</v>
      </c>
      <c r="BE95">
        <v>230</v>
      </c>
      <c r="BF95">
        <v>147</v>
      </c>
      <c r="BG95" t="s">
        <v>1901</v>
      </c>
      <c r="BH95">
        <v>0</v>
      </c>
      <c r="BI95">
        <v>0</v>
      </c>
      <c r="BJ95" t="s">
        <v>1684</v>
      </c>
      <c r="BK95">
        <v>0</v>
      </c>
      <c r="BM95" t="s">
        <v>1902</v>
      </c>
      <c r="BN95">
        <v>0</v>
      </c>
      <c r="BO95">
        <v>597</v>
      </c>
      <c r="BP95">
        <v>249</v>
      </c>
      <c r="BQ95">
        <v>0</v>
      </c>
      <c r="BR95">
        <v>241</v>
      </c>
      <c r="BS95" t="b">
        <v>0</v>
      </c>
      <c r="BT95">
        <v>0</v>
      </c>
      <c r="BU95">
        <v>0</v>
      </c>
      <c r="BV95" s="12" t="s">
        <v>667</v>
      </c>
      <c r="BW95">
        <v>0.1</v>
      </c>
      <c r="BX95">
        <v>615</v>
      </c>
      <c r="BY95">
        <v>259</v>
      </c>
      <c r="BZ95" t="b">
        <v>0</v>
      </c>
      <c r="CA95" t="s">
        <v>1684</v>
      </c>
      <c r="CB95">
        <v>0</v>
      </c>
      <c r="CC95">
        <v>0</v>
      </c>
      <c r="CD95" t="s">
        <v>1687</v>
      </c>
      <c r="CE95" s="12">
        <v>3</v>
      </c>
      <c r="CF95" s="12">
        <v>90</v>
      </c>
      <c r="CG95" s="4">
        <v>45534</v>
      </c>
      <c r="CH95">
        <v>0</v>
      </c>
      <c r="CI95">
        <v>582</v>
      </c>
      <c r="CJ95">
        <v>243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 t="s">
        <v>667</v>
      </c>
      <c r="CS95">
        <v>0</v>
      </c>
      <c r="CT95" t="str">
        <f t="shared" si="1"/>
        <v>Josh Laurent</v>
      </c>
      <c r="CU95" t="str">
        <f>IFERROR(VLOOKUP(CT95,'Player Names Cleaned'!$A$1:$B$997,2,0),CT95)</f>
        <v>Josh Laurent</v>
      </c>
    </row>
    <row r="96" spans="1:99" x14ac:dyDescent="0.25">
      <c r="A96">
        <v>0</v>
      </c>
      <c r="B96" s="4">
        <v>37872</v>
      </c>
      <c r="C96">
        <v>0</v>
      </c>
      <c r="D96">
        <v>0</v>
      </c>
      <c r="E96" t="b">
        <v>1</v>
      </c>
      <c r="F96" t="b">
        <v>1</v>
      </c>
      <c r="G96" t="s">
        <v>1684</v>
      </c>
      <c r="H96" t="s">
        <v>1684</v>
      </c>
      <c r="I96">
        <v>0</v>
      </c>
      <c r="J96">
        <v>0</v>
      </c>
      <c r="K96">
        <v>469272</v>
      </c>
      <c r="L96" t="s">
        <v>1684</v>
      </c>
      <c r="N96">
        <v>0</v>
      </c>
      <c r="O96">
        <v>0</v>
      </c>
      <c r="P96">
        <v>0</v>
      </c>
      <c r="Q96">
        <v>0</v>
      </c>
      <c r="R96">
        <v>0</v>
      </c>
      <c r="S96">
        <v>617</v>
      </c>
      <c r="T96">
        <v>264</v>
      </c>
      <c r="U96">
        <v>0</v>
      </c>
      <c r="V96" t="s">
        <v>1684</v>
      </c>
      <c r="X96">
        <v>0</v>
      </c>
      <c r="Y96">
        <v>3</v>
      </c>
      <c r="Z96">
        <v>1</v>
      </c>
      <c r="AA96" t="s">
        <v>1684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 s="12" t="s">
        <v>668</v>
      </c>
      <c r="AL96">
        <v>0</v>
      </c>
      <c r="AM96">
        <v>418</v>
      </c>
      <c r="AN96">
        <v>135</v>
      </c>
      <c r="AO96">
        <v>0</v>
      </c>
      <c r="AP96">
        <v>0</v>
      </c>
      <c r="AQ96">
        <v>0</v>
      </c>
      <c r="AR96" t="b">
        <v>0</v>
      </c>
      <c r="AS96">
        <v>0</v>
      </c>
      <c r="AT96">
        <v>619</v>
      </c>
      <c r="AU96">
        <v>265</v>
      </c>
      <c r="AV96">
        <v>210</v>
      </c>
      <c r="AW96" t="b">
        <v>0</v>
      </c>
      <c r="AX96">
        <v>0</v>
      </c>
      <c r="AY96">
        <v>619</v>
      </c>
      <c r="AZ96">
        <v>265</v>
      </c>
      <c r="BA96">
        <v>0</v>
      </c>
      <c r="BC96" t="s">
        <v>1684</v>
      </c>
      <c r="BD96" s="12">
        <v>50</v>
      </c>
      <c r="BE96">
        <v>303</v>
      </c>
      <c r="BF96">
        <v>190</v>
      </c>
      <c r="BG96" t="s">
        <v>1903</v>
      </c>
      <c r="BH96">
        <v>0</v>
      </c>
      <c r="BI96">
        <v>0</v>
      </c>
      <c r="BJ96" t="s">
        <v>1684</v>
      </c>
      <c r="BK96">
        <v>0</v>
      </c>
      <c r="BM96" t="s">
        <v>1904</v>
      </c>
      <c r="BN96">
        <v>0</v>
      </c>
      <c r="BO96">
        <v>619</v>
      </c>
      <c r="BP96">
        <v>265</v>
      </c>
      <c r="BQ96">
        <v>0</v>
      </c>
      <c r="BR96">
        <v>73</v>
      </c>
      <c r="BS96" t="b">
        <v>0</v>
      </c>
      <c r="BT96">
        <v>0</v>
      </c>
      <c r="BU96">
        <v>0</v>
      </c>
      <c r="BV96" s="12" t="s">
        <v>669</v>
      </c>
      <c r="BW96">
        <v>0.1</v>
      </c>
      <c r="BX96">
        <v>625</v>
      </c>
      <c r="BY96">
        <v>267</v>
      </c>
      <c r="BZ96" t="b">
        <v>0</v>
      </c>
      <c r="CA96" t="s">
        <v>1684</v>
      </c>
      <c r="CB96">
        <v>0</v>
      </c>
      <c r="CC96">
        <v>0</v>
      </c>
      <c r="CD96" t="s">
        <v>1687</v>
      </c>
      <c r="CE96" s="12">
        <v>3</v>
      </c>
      <c r="CF96" s="12">
        <v>90</v>
      </c>
      <c r="CG96" s="4">
        <v>45840</v>
      </c>
      <c r="CH96">
        <v>0</v>
      </c>
      <c r="CI96">
        <v>610</v>
      </c>
      <c r="CJ96">
        <v>261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 t="s">
        <v>669</v>
      </c>
      <c r="CS96">
        <v>0</v>
      </c>
      <c r="CT96" t="str">
        <f t="shared" si="1"/>
        <v>Loum Tchaouna</v>
      </c>
      <c r="CU96" t="str">
        <f>IFERROR(VLOOKUP(CT96,'Player Names Cleaned'!$A$1:$B$997,2,0),CT96)</f>
        <v>Loum Tchaouna</v>
      </c>
    </row>
    <row r="97" spans="1:99" x14ac:dyDescent="0.25">
      <c r="A97">
        <v>0</v>
      </c>
      <c r="B97" s="4">
        <v>37642</v>
      </c>
      <c r="C97">
        <v>0</v>
      </c>
      <c r="D97">
        <v>0</v>
      </c>
      <c r="E97" t="b">
        <v>1</v>
      </c>
      <c r="F97" t="b">
        <v>1</v>
      </c>
      <c r="G97" t="s">
        <v>1684</v>
      </c>
      <c r="H97" t="s">
        <v>1684</v>
      </c>
      <c r="I97">
        <v>0</v>
      </c>
      <c r="J97">
        <v>0</v>
      </c>
      <c r="K97">
        <v>447715</v>
      </c>
      <c r="L97" t="s">
        <v>1684</v>
      </c>
      <c r="N97">
        <v>0</v>
      </c>
      <c r="O97">
        <v>0</v>
      </c>
      <c r="P97">
        <v>0</v>
      </c>
      <c r="Q97">
        <v>0</v>
      </c>
      <c r="R97">
        <v>0</v>
      </c>
      <c r="S97">
        <v>508</v>
      </c>
      <c r="T97">
        <v>194</v>
      </c>
      <c r="U97">
        <v>0</v>
      </c>
      <c r="V97" t="s">
        <v>1684</v>
      </c>
      <c r="X97">
        <v>0</v>
      </c>
      <c r="Y97">
        <v>3</v>
      </c>
      <c r="Z97">
        <v>0.5</v>
      </c>
      <c r="AA97" t="s">
        <v>1684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 s="12" t="s">
        <v>670</v>
      </c>
      <c r="AL97">
        <v>0</v>
      </c>
      <c r="AM97">
        <v>209</v>
      </c>
      <c r="AN97">
        <v>13</v>
      </c>
      <c r="AO97">
        <v>0</v>
      </c>
      <c r="AP97">
        <v>0</v>
      </c>
      <c r="AQ97">
        <v>0</v>
      </c>
      <c r="AR97" t="b">
        <v>0</v>
      </c>
      <c r="AS97">
        <v>0</v>
      </c>
      <c r="AT97">
        <v>512</v>
      </c>
      <c r="AU97">
        <v>194</v>
      </c>
      <c r="AV97">
        <v>211</v>
      </c>
      <c r="AW97" t="b">
        <v>0</v>
      </c>
      <c r="AX97">
        <v>0</v>
      </c>
      <c r="AY97">
        <v>512</v>
      </c>
      <c r="AZ97">
        <v>194</v>
      </c>
      <c r="BA97">
        <v>0</v>
      </c>
      <c r="BC97" t="s">
        <v>1684</v>
      </c>
      <c r="BD97" s="12">
        <v>45</v>
      </c>
      <c r="BE97">
        <v>431</v>
      </c>
      <c r="BF97">
        <v>235</v>
      </c>
      <c r="BG97" t="s">
        <v>1905</v>
      </c>
      <c r="BH97">
        <v>0</v>
      </c>
      <c r="BI97">
        <v>0</v>
      </c>
      <c r="BJ97" t="s">
        <v>1684</v>
      </c>
      <c r="BK97">
        <v>0</v>
      </c>
      <c r="BM97" t="s">
        <v>1906</v>
      </c>
      <c r="BN97">
        <v>0</v>
      </c>
      <c r="BO97">
        <v>515</v>
      </c>
      <c r="BP97">
        <v>195</v>
      </c>
      <c r="BQ97">
        <v>0</v>
      </c>
      <c r="BR97">
        <v>241</v>
      </c>
      <c r="BS97" t="b">
        <v>0</v>
      </c>
      <c r="BT97">
        <v>0</v>
      </c>
      <c r="BU97">
        <v>0</v>
      </c>
      <c r="BV97" s="12" t="s">
        <v>592</v>
      </c>
      <c r="BW97">
        <v>12.8</v>
      </c>
      <c r="BX97">
        <v>33</v>
      </c>
      <c r="BY97">
        <v>9</v>
      </c>
      <c r="BZ97" t="b">
        <v>0</v>
      </c>
      <c r="CA97" t="s">
        <v>1684</v>
      </c>
      <c r="CB97">
        <v>0</v>
      </c>
      <c r="CC97">
        <v>0</v>
      </c>
      <c r="CD97" t="s">
        <v>1687</v>
      </c>
      <c r="CE97" s="12">
        <v>3</v>
      </c>
      <c r="CF97" s="12">
        <v>90</v>
      </c>
      <c r="CG97" s="4">
        <v>45160</v>
      </c>
      <c r="CH97">
        <v>0</v>
      </c>
      <c r="CI97">
        <v>488</v>
      </c>
      <c r="CJ97">
        <v>186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 t="s">
        <v>1907</v>
      </c>
      <c r="CS97">
        <v>0</v>
      </c>
      <c r="CT97" t="str">
        <f t="shared" si="1"/>
        <v>Aaron Ramsey</v>
      </c>
      <c r="CU97" t="str">
        <f>IFERROR(VLOOKUP(CT97,'Player Names Cleaned'!$A$1:$B$997,2,0),CT97)</f>
        <v>Aaron Ramsey</v>
      </c>
    </row>
    <row r="98" spans="1:99" x14ac:dyDescent="0.25">
      <c r="A98">
        <v>0</v>
      </c>
      <c r="B98" s="4">
        <v>38406</v>
      </c>
      <c r="C98">
        <v>0</v>
      </c>
      <c r="D98">
        <v>0</v>
      </c>
      <c r="E98" t="b">
        <v>1</v>
      </c>
      <c r="F98" t="b">
        <v>1</v>
      </c>
      <c r="G98" t="s">
        <v>1684</v>
      </c>
      <c r="H98" t="s">
        <v>1684</v>
      </c>
      <c r="I98">
        <v>0</v>
      </c>
      <c r="J98">
        <v>0</v>
      </c>
      <c r="K98">
        <v>576323</v>
      </c>
      <c r="L98" t="s">
        <v>1684</v>
      </c>
      <c r="N98">
        <v>0</v>
      </c>
      <c r="O98">
        <v>0</v>
      </c>
      <c r="P98">
        <v>0</v>
      </c>
      <c r="Q98">
        <v>0</v>
      </c>
      <c r="R98">
        <v>0</v>
      </c>
      <c r="S98">
        <v>571</v>
      </c>
      <c r="T98">
        <v>236</v>
      </c>
      <c r="U98">
        <v>0</v>
      </c>
      <c r="V98" t="s">
        <v>1684</v>
      </c>
      <c r="X98">
        <v>0</v>
      </c>
      <c r="Y98">
        <v>3</v>
      </c>
      <c r="Z98">
        <v>0.5</v>
      </c>
      <c r="AA98" t="s">
        <v>1684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 s="12" t="s">
        <v>671</v>
      </c>
      <c r="AL98">
        <v>0</v>
      </c>
      <c r="AM98">
        <v>296</v>
      </c>
      <c r="AN98">
        <v>63</v>
      </c>
      <c r="AO98">
        <v>0</v>
      </c>
      <c r="AP98">
        <v>0</v>
      </c>
      <c r="AQ98">
        <v>0</v>
      </c>
      <c r="AR98" t="b">
        <v>0</v>
      </c>
      <c r="AS98">
        <v>0</v>
      </c>
      <c r="AT98">
        <v>575</v>
      </c>
      <c r="AU98">
        <v>236</v>
      </c>
      <c r="AV98">
        <v>212</v>
      </c>
      <c r="AW98" t="b">
        <v>0</v>
      </c>
      <c r="AX98">
        <v>0</v>
      </c>
      <c r="AY98">
        <v>575</v>
      </c>
      <c r="AZ98">
        <v>236</v>
      </c>
      <c r="BA98">
        <v>0</v>
      </c>
      <c r="BC98" t="s">
        <v>1684</v>
      </c>
      <c r="BD98" s="12">
        <v>45</v>
      </c>
      <c r="BE98">
        <v>518</v>
      </c>
      <c r="BF98">
        <v>285</v>
      </c>
      <c r="BG98" t="s">
        <v>1908</v>
      </c>
      <c r="BH98">
        <v>0</v>
      </c>
      <c r="BI98">
        <v>0</v>
      </c>
      <c r="BJ98" t="s">
        <v>1684</v>
      </c>
      <c r="BK98">
        <v>0</v>
      </c>
      <c r="BM98" t="s">
        <v>1909</v>
      </c>
      <c r="BN98">
        <v>0</v>
      </c>
      <c r="BO98">
        <v>576</v>
      </c>
      <c r="BP98">
        <v>237</v>
      </c>
      <c r="BQ98">
        <v>0</v>
      </c>
      <c r="BR98">
        <v>14</v>
      </c>
      <c r="BS98" t="b">
        <v>0</v>
      </c>
      <c r="BT98">
        <v>0</v>
      </c>
      <c r="BU98">
        <v>0</v>
      </c>
      <c r="BV98" s="12" t="s">
        <v>672</v>
      </c>
      <c r="BW98">
        <v>0.1</v>
      </c>
      <c r="BX98">
        <v>588</v>
      </c>
      <c r="BY98">
        <v>237</v>
      </c>
      <c r="BZ98" t="b">
        <v>0</v>
      </c>
      <c r="CA98" t="s">
        <v>1684</v>
      </c>
      <c r="CB98">
        <v>0</v>
      </c>
      <c r="CC98">
        <v>0</v>
      </c>
      <c r="CD98" t="s">
        <v>1687</v>
      </c>
      <c r="CE98" s="12">
        <v>3</v>
      </c>
      <c r="CF98" s="12">
        <v>90</v>
      </c>
      <c r="CG98" s="4">
        <v>45533</v>
      </c>
      <c r="CH98">
        <v>0</v>
      </c>
      <c r="CI98">
        <v>555</v>
      </c>
      <c r="CJ98">
        <v>230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 t="s">
        <v>672</v>
      </c>
      <c r="CS98">
        <v>0</v>
      </c>
      <c r="CT98" t="str">
        <f t="shared" si="1"/>
        <v>Oluwaseun Adewumi</v>
      </c>
      <c r="CU98" t="str">
        <f>IFERROR(VLOOKUP(CT98,'Player Names Cleaned'!$A$1:$B$997,2,0),CT98)</f>
        <v>Oluwaseun Adewumi</v>
      </c>
    </row>
    <row r="99" spans="1:99" x14ac:dyDescent="0.25">
      <c r="A99">
        <v>0</v>
      </c>
      <c r="B99" s="4">
        <v>38279</v>
      </c>
      <c r="C99">
        <v>0</v>
      </c>
      <c r="D99">
        <v>0</v>
      </c>
      <c r="E99" t="b">
        <v>1</v>
      </c>
      <c r="F99" t="b">
        <v>1</v>
      </c>
      <c r="G99" t="s">
        <v>1684</v>
      </c>
      <c r="H99" t="s">
        <v>1684</v>
      </c>
      <c r="I99">
        <v>0</v>
      </c>
      <c r="J99">
        <v>0</v>
      </c>
      <c r="K99">
        <v>551206</v>
      </c>
      <c r="L99" t="s">
        <v>1684</v>
      </c>
      <c r="N99">
        <v>0</v>
      </c>
      <c r="O99">
        <v>0</v>
      </c>
      <c r="P99">
        <v>0</v>
      </c>
      <c r="Q99">
        <v>0</v>
      </c>
      <c r="R99">
        <v>0</v>
      </c>
      <c r="S99">
        <v>558</v>
      </c>
      <c r="T99">
        <v>229</v>
      </c>
      <c r="U99">
        <v>0</v>
      </c>
      <c r="V99" t="s">
        <v>1684</v>
      </c>
      <c r="X99">
        <v>0</v>
      </c>
      <c r="Y99">
        <v>3</v>
      </c>
      <c r="Z99">
        <v>0.5</v>
      </c>
      <c r="AA99" t="s">
        <v>1684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 s="12" t="s">
        <v>673</v>
      </c>
      <c r="AL99">
        <v>0</v>
      </c>
      <c r="AM99">
        <v>281</v>
      </c>
      <c r="AN99">
        <v>54</v>
      </c>
      <c r="AO99">
        <v>0</v>
      </c>
      <c r="AP99">
        <v>0</v>
      </c>
      <c r="AQ99">
        <v>0</v>
      </c>
      <c r="AR99" t="b">
        <v>0</v>
      </c>
      <c r="AS99">
        <v>0</v>
      </c>
      <c r="AT99">
        <v>562</v>
      </c>
      <c r="AU99">
        <v>229</v>
      </c>
      <c r="AV99">
        <v>213</v>
      </c>
      <c r="AW99" t="b">
        <v>0</v>
      </c>
      <c r="AX99">
        <v>0</v>
      </c>
      <c r="AY99">
        <v>562</v>
      </c>
      <c r="AZ99">
        <v>229</v>
      </c>
      <c r="BA99">
        <v>0</v>
      </c>
      <c r="BC99" t="s">
        <v>1684</v>
      </c>
      <c r="BD99" s="12">
        <v>45</v>
      </c>
      <c r="BE99">
        <v>503</v>
      </c>
      <c r="BF99">
        <v>276</v>
      </c>
      <c r="BG99" t="s">
        <v>1910</v>
      </c>
      <c r="BH99">
        <v>0</v>
      </c>
      <c r="BI99">
        <v>0</v>
      </c>
      <c r="BJ99" t="s">
        <v>1684</v>
      </c>
      <c r="BK99">
        <v>0</v>
      </c>
      <c r="BM99" t="s">
        <v>1911</v>
      </c>
      <c r="BN99">
        <v>0</v>
      </c>
      <c r="BO99">
        <v>564</v>
      </c>
      <c r="BP99">
        <v>230</v>
      </c>
      <c r="BQ99">
        <v>0</v>
      </c>
      <c r="BR99">
        <v>152</v>
      </c>
      <c r="BS99" t="b">
        <v>0</v>
      </c>
      <c r="BT99">
        <v>0</v>
      </c>
      <c r="BU99">
        <v>0</v>
      </c>
      <c r="BV99" s="12" t="s">
        <v>674</v>
      </c>
      <c r="BW99">
        <v>0.1</v>
      </c>
      <c r="BX99">
        <v>637</v>
      </c>
      <c r="BY99">
        <v>278</v>
      </c>
      <c r="BZ99" t="b">
        <v>0</v>
      </c>
      <c r="CA99" t="s">
        <v>1684</v>
      </c>
      <c r="CB99">
        <v>0</v>
      </c>
      <c r="CC99">
        <v>0</v>
      </c>
      <c r="CD99" t="s">
        <v>1687</v>
      </c>
      <c r="CE99" s="12">
        <v>3</v>
      </c>
      <c r="CF99" s="12">
        <v>90</v>
      </c>
      <c r="CG99" s="4">
        <v>45691</v>
      </c>
      <c r="CH99">
        <v>0</v>
      </c>
      <c r="CI99">
        <v>541</v>
      </c>
      <c r="CJ99">
        <v>222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 t="s">
        <v>674</v>
      </c>
      <c r="CS99">
        <v>0</v>
      </c>
      <c r="CT99" t="str">
        <f t="shared" si="1"/>
        <v>Jaydon Banel</v>
      </c>
      <c r="CU99" t="str">
        <f>IFERROR(VLOOKUP(CT99,'Player Names Cleaned'!$A$1:$B$997,2,0),CT99)</f>
        <v>Jaydon Banel</v>
      </c>
    </row>
    <row r="100" spans="1:99" x14ac:dyDescent="0.25">
      <c r="A100">
        <v>0</v>
      </c>
      <c r="B100" s="4">
        <v>36308</v>
      </c>
      <c r="C100">
        <v>0</v>
      </c>
      <c r="D100">
        <v>0</v>
      </c>
      <c r="E100" t="b">
        <v>1</v>
      </c>
      <c r="F100" t="b">
        <v>1</v>
      </c>
      <c r="G100" t="s">
        <v>1684</v>
      </c>
      <c r="H100" t="s">
        <v>1684</v>
      </c>
      <c r="I100">
        <v>0</v>
      </c>
      <c r="J100">
        <v>0</v>
      </c>
      <c r="K100">
        <v>437748</v>
      </c>
      <c r="L100" t="s">
        <v>1684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504</v>
      </c>
      <c r="T100">
        <v>191</v>
      </c>
      <c r="U100">
        <v>0</v>
      </c>
      <c r="V100" t="s">
        <v>1684</v>
      </c>
      <c r="X100">
        <v>0</v>
      </c>
      <c r="Y100">
        <v>3</v>
      </c>
      <c r="Z100">
        <v>0.5</v>
      </c>
      <c r="AA100" t="s">
        <v>1684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 s="12" t="s">
        <v>675</v>
      </c>
      <c r="AL100">
        <v>0</v>
      </c>
      <c r="AM100">
        <v>202</v>
      </c>
      <c r="AN100">
        <v>10</v>
      </c>
      <c r="AO100">
        <v>0</v>
      </c>
      <c r="AP100">
        <v>0</v>
      </c>
      <c r="AQ100">
        <v>0</v>
      </c>
      <c r="AR100" t="b">
        <v>0</v>
      </c>
      <c r="AS100">
        <v>0</v>
      </c>
      <c r="AT100">
        <v>508</v>
      </c>
      <c r="AU100">
        <v>191</v>
      </c>
      <c r="AV100">
        <v>214</v>
      </c>
      <c r="AW100" t="b">
        <v>0</v>
      </c>
      <c r="AX100">
        <v>0</v>
      </c>
      <c r="AY100">
        <v>508</v>
      </c>
      <c r="AZ100">
        <v>191</v>
      </c>
      <c r="BA100">
        <v>0</v>
      </c>
      <c r="BC100" t="s">
        <v>1684</v>
      </c>
      <c r="BD100" s="12">
        <v>45</v>
      </c>
      <c r="BE100">
        <v>424</v>
      </c>
      <c r="BF100">
        <v>232</v>
      </c>
      <c r="BG100" t="s">
        <v>1912</v>
      </c>
      <c r="BH100">
        <v>0</v>
      </c>
      <c r="BI100">
        <v>0</v>
      </c>
      <c r="BJ100" t="s">
        <v>1684</v>
      </c>
      <c r="BK100">
        <v>0</v>
      </c>
      <c r="BM100" t="s">
        <v>1913</v>
      </c>
      <c r="BN100">
        <v>0</v>
      </c>
      <c r="BO100">
        <v>511</v>
      </c>
      <c r="BP100">
        <v>192</v>
      </c>
      <c r="BQ100">
        <v>0</v>
      </c>
      <c r="BR100">
        <v>21</v>
      </c>
      <c r="BS100" t="b">
        <v>0</v>
      </c>
      <c r="BT100">
        <v>0</v>
      </c>
      <c r="BU100">
        <v>0</v>
      </c>
      <c r="BV100" s="12" t="s">
        <v>676</v>
      </c>
      <c r="BW100">
        <v>0.1</v>
      </c>
      <c r="BX100">
        <v>480</v>
      </c>
      <c r="BY100">
        <v>161</v>
      </c>
      <c r="BZ100" t="b">
        <v>0</v>
      </c>
      <c r="CA100" t="s">
        <v>1684</v>
      </c>
      <c r="CB100">
        <v>0</v>
      </c>
      <c r="CC100">
        <v>0</v>
      </c>
      <c r="CD100" t="s">
        <v>1687</v>
      </c>
      <c r="CE100" s="12">
        <v>3</v>
      </c>
      <c r="CF100" s="12">
        <v>90</v>
      </c>
      <c r="CG100" s="4">
        <v>45474</v>
      </c>
      <c r="CH100">
        <v>0</v>
      </c>
      <c r="CI100">
        <v>484</v>
      </c>
      <c r="CJ100">
        <v>183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 t="s">
        <v>1914</v>
      </c>
      <c r="CS100">
        <v>0</v>
      </c>
      <c r="CT100" t="str">
        <f t="shared" si="1"/>
        <v>Mike TrÃ©sor Ndayishimiye</v>
      </c>
      <c r="CU100" t="str">
        <f>IFERROR(VLOOKUP(CT100,'Player Names Cleaned'!$A$1:$B$997,2,0),CT100)</f>
        <v>Mike TrÃ©sor Ndayishimiye</v>
      </c>
    </row>
    <row r="101" spans="1:99" x14ac:dyDescent="0.25">
      <c r="A101">
        <v>0</v>
      </c>
      <c r="B101" s="4">
        <v>36008</v>
      </c>
      <c r="C101">
        <v>0</v>
      </c>
      <c r="D101">
        <v>0</v>
      </c>
      <c r="E101" t="b">
        <v>1</v>
      </c>
      <c r="F101" t="b">
        <v>1</v>
      </c>
      <c r="G101" t="s">
        <v>1684</v>
      </c>
      <c r="H101" t="s">
        <v>1684</v>
      </c>
      <c r="I101">
        <v>0</v>
      </c>
      <c r="J101">
        <v>0</v>
      </c>
      <c r="K101">
        <v>431639</v>
      </c>
      <c r="L101" t="s">
        <v>1684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645</v>
      </c>
      <c r="T101">
        <v>63</v>
      </c>
      <c r="U101">
        <v>0</v>
      </c>
      <c r="V101">
        <v>2</v>
      </c>
      <c r="X101">
        <v>0</v>
      </c>
      <c r="Y101">
        <v>4</v>
      </c>
      <c r="Z101">
        <v>1.2</v>
      </c>
      <c r="AA101" t="s">
        <v>1684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 s="12" t="s">
        <v>677</v>
      </c>
      <c r="AL101">
        <v>0</v>
      </c>
      <c r="AM101">
        <v>510</v>
      </c>
      <c r="AN101">
        <v>37</v>
      </c>
      <c r="AO101">
        <v>0</v>
      </c>
      <c r="AP101">
        <v>0</v>
      </c>
      <c r="AQ101">
        <v>0</v>
      </c>
      <c r="AR101" t="b">
        <v>0</v>
      </c>
      <c r="AS101">
        <v>0</v>
      </c>
      <c r="AT101">
        <v>645</v>
      </c>
      <c r="AU101">
        <v>63</v>
      </c>
      <c r="AV101">
        <v>215</v>
      </c>
      <c r="AW101" t="b">
        <v>0</v>
      </c>
      <c r="AX101">
        <v>0</v>
      </c>
      <c r="AY101">
        <v>645</v>
      </c>
      <c r="AZ101">
        <v>63</v>
      </c>
      <c r="BA101">
        <v>0</v>
      </c>
      <c r="BC101" t="s">
        <v>1684</v>
      </c>
      <c r="BD101" s="12">
        <v>55</v>
      </c>
      <c r="BE101">
        <v>160</v>
      </c>
      <c r="BF101">
        <v>33</v>
      </c>
      <c r="BG101" t="s">
        <v>1915</v>
      </c>
      <c r="BH101">
        <v>0</v>
      </c>
      <c r="BI101">
        <v>0</v>
      </c>
      <c r="BJ101" t="s">
        <v>1684</v>
      </c>
      <c r="BK101">
        <v>0</v>
      </c>
      <c r="BM101" t="s">
        <v>1916</v>
      </c>
      <c r="BN101">
        <v>0</v>
      </c>
      <c r="BO101">
        <v>645</v>
      </c>
      <c r="BP101">
        <v>63</v>
      </c>
      <c r="BQ101">
        <v>0</v>
      </c>
      <c r="BR101">
        <v>152</v>
      </c>
      <c r="BS101" t="b">
        <v>0</v>
      </c>
      <c r="BT101">
        <v>0</v>
      </c>
      <c r="BU101">
        <v>0</v>
      </c>
      <c r="BV101" s="12" t="s">
        <v>678</v>
      </c>
      <c r="BW101">
        <v>0.3</v>
      </c>
      <c r="BX101">
        <v>378</v>
      </c>
      <c r="BY101">
        <v>58</v>
      </c>
      <c r="BZ101" t="b">
        <v>0</v>
      </c>
      <c r="CA101" t="s">
        <v>1684</v>
      </c>
      <c r="CB101">
        <v>0</v>
      </c>
      <c r="CC101">
        <v>0</v>
      </c>
      <c r="CD101" t="s">
        <v>1687</v>
      </c>
      <c r="CE101" s="12">
        <v>3</v>
      </c>
      <c r="CF101" s="12">
        <v>90</v>
      </c>
      <c r="CG101" s="4">
        <v>45809</v>
      </c>
      <c r="CH101">
        <v>0</v>
      </c>
      <c r="CI101">
        <v>642</v>
      </c>
      <c r="CJ101">
        <v>63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 t="s">
        <v>678</v>
      </c>
      <c r="CS101">
        <v>0</v>
      </c>
      <c r="CT101" t="str">
        <f t="shared" si="1"/>
        <v>Zian Flemming</v>
      </c>
      <c r="CU101" t="str">
        <f>IFERROR(VLOOKUP(CT101,'Player Names Cleaned'!$A$1:$B$997,2,0),CT101)</f>
        <v>Zian Flemming</v>
      </c>
    </row>
    <row r="102" spans="1:99" x14ac:dyDescent="0.25">
      <c r="A102">
        <v>0</v>
      </c>
      <c r="B102" s="4">
        <v>36864</v>
      </c>
      <c r="C102">
        <v>0</v>
      </c>
      <c r="D102">
        <v>0</v>
      </c>
      <c r="E102" t="b">
        <v>1</v>
      </c>
      <c r="F102" t="b">
        <v>1</v>
      </c>
      <c r="G102" t="s">
        <v>1684</v>
      </c>
      <c r="H102" t="s">
        <v>1684</v>
      </c>
      <c r="I102">
        <v>0</v>
      </c>
      <c r="J102">
        <v>0</v>
      </c>
      <c r="K102">
        <v>492831</v>
      </c>
      <c r="L102" t="s">
        <v>1684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623</v>
      </c>
      <c r="T102">
        <v>59</v>
      </c>
      <c r="U102">
        <v>0</v>
      </c>
      <c r="V102" t="s">
        <v>1684</v>
      </c>
      <c r="X102">
        <v>0</v>
      </c>
      <c r="Y102">
        <v>4</v>
      </c>
      <c r="Z102">
        <v>0.9</v>
      </c>
      <c r="AA102" t="s">
        <v>1684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 s="12" t="s">
        <v>679</v>
      </c>
      <c r="AL102">
        <v>0</v>
      </c>
      <c r="AM102">
        <v>432</v>
      </c>
      <c r="AN102">
        <v>29</v>
      </c>
      <c r="AO102">
        <v>0</v>
      </c>
      <c r="AP102">
        <v>0</v>
      </c>
      <c r="AQ102">
        <v>0</v>
      </c>
      <c r="AR102" t="b">
        <v>0</v>
      </c>
      <c r="AS102">
        <v>0</v>
      </c>
      <c r="AT102">
        <v>624</v>
      </c>
      <c r="AU102">
        <v>59</v>
      </c>
      <c r="AV102">
        <v>216</v>
      </c>
      <c r="AW102" t="b">
        <v>0</v>
      </c>
      <c r="AX102">
        <v>0</v>
      </c>
      <c r="AY102">
        <v>624</v>
      </c>
      <c r="AZ102">
        <v>59</v>
      </c>
      <c r="BA102">
        <v>0</v>
      </c>
      <c r="BC102" t="s">
        <v>1684</v>
      </c>
      <c r="BD102" s="12">
        <v>50</v>
      </c>
      <c r="BE102">
        <v>317</v>
      </c>
      <c r="BF102">
        <v>47</v>
      </c>
      <c r="BG102" t="s">
        <v>1917</v>
      </c>
      <c r="BH102">
        <v>0</v>
      </c>
      <c r="BI102">
        <v>0</v>
      </c>
      <c r="BJ102" t="s">
        <v>1684</v>
      </c>
      <c r="BK102">
        <v>0</v>
      </c>
      <c r="BM102" t="s">
        <v>1918</v>
      </c>
      <c r="BN102">
        <v>0</v>
      </c>
      <c r="BO102">
        <v>624</v>
      </c>
      <c r="BP102">
        <v>59</v>
      </c>
      <c r="BQ102">
        <v>0</v>
      </c>
      <c r="BR102">
        <v>207</v>
      </c>
      <c r="BS102" t="b">
        <v>0</v>
      </c>
      <c r="BT102">
        <v>0</v>
      </c>
      <c r="BU102">
        <v>0</v>
      </c>
      <c r="BV102" s="12" t="s">
        <v>680</v>
      </c>
      <c r="BW102">
        <v>0.4</v>
      </c>
      <c r="BX102">
        <v>278</v>
      </c>
      <c r="BY102">
        <v>49</v>
      </c>
      <c r="BZ102" t="b">
        <v>0</v>
      </c>
      <c r="CA102" t="s">
        <v>1684</v>
      </c>
      <c r="CB102">
        <v>0</v>
      </c>
      <c r="CC102">
        <v>0</v>
      </c>
      <c r="CD102" t="s">
        <v>1687</v>
      </c>
      <c r="CE102" s="12">
        <v>3</v>
      </c>
      <c r="CF102" s="12">
        <v>90</v>
      </c>
      <c r="CG102" s="4">
        <v>45126</v>
      </c>
      <c r="CH102">
        <v>0</v>
      </c>
      <c r="CI102">
        <v>616</v>
      </c>
      <c r="CJ102">
        <v>59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 t="s">
        <v>680</v>
      </c>
      <c r="CS102">
        <v>0</v>
      </c>
      <c r="CT102" t="str">
        <f t="shared" si="1"/>
        <v>Zeki Amdouni</v>
      </c>
      <c r="CU102" t="str">
        <f>IFERROR(VLOOKUP(CT102,'Player Names Cleaned'!$A$1:$B$997,2,0),CT102)</f>
        <v>Zeki Amdouni</v>
      </c>
    </row>
    <row r="103" spans="1:99" x14ac:dyDescent="0.25">
      <c r="A103">
        <v>0</v>
      </c>
      <c r="B103" s="4">
        <v>36772</v>
      </c>
      <c r="C103">
        <v>0</v>
      </c>
      <c r="D103">
        <v>0</v>
      </c>
      <c r="E103" t="b">
        <v>1</v>
      </c>
      <c r="F103" t="b">
        <v>1</v>
      </c>
      <c r="G103" t="s">
        <v>1684</v>
      </c>
      <c r="H103" t="s">
        <v>1684</v>
      </c>
      <c r="I103">
        <v>0</v>
      </c>
      <c r="J103">
        <v>0</v>
      </c>
      <c r="K103">
        <v>435973</v>
      </c>
      <c r="L103" t="s">
        <v>1684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609</v>
      </c>
      <c r="T103">
        <v>57</v>
      </c>
      <c r="U103">
        <v>0</v>
      </c>
      <c r="V103" t="s">
        <v>1684</v>
      </c>
      <c r="X103">
        <v>0</v>
      </c>
      <c r="Y103">
        <v>4</v>
      </c>
      <c r="Z103">
        <v>0.9</v>
      </c>
      <c r="AA103" t="s">
        <v>1684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 s="12" t="s">
        <v>681</v>
      </c>
      <c r="AL103">
        <v>0</v>
      </c>
      <c r="AM103">
        <v>402</v>
      </c>
      <c r="AN103">
        <v>26</v>
      </c>
      <c r="AO103">
        <v>0</v>
      </c>
      <c r="AP103">
        <v>0</v>
      </c>
      <c r="AQ103">
        <v>0</v>
      </c>
      <c r="AR103" t="b">
        <v>0</v>
      </c>
      <c r="AS103">
        <v>0</v>
      </c>
      <c r="AT103">
        <v>612</v>
      </c>
      <c r="AU103">
        <v>57</v>
      </c>
      <c r="AV103">
        <v>217</v>
      </c>
      <c r="AW103" t="b">
        <v>0</v>
      </c>
      <c r="AX103">
        <v>0</v>
      </c>
      <c r="AY103">
        <v>612</v>
      </c>
      <c r="AZ103">
        <v>57</v>
      </c>
      <c r="BA103">
        <v>0</v>
      </c>
      <c r="BC103" t="s">
        <v>1684</v>
      </c>
      <c r="BD103" s="12">
        <v>50</v>
      </c>
      <c r="BE103">
        <v>287</v>
      </c>
      <c r="BF103">
        <v>44</v>
      </c>
      <c r="BG103" t="s">
        <v>1919</v>
      </c>
      <c r="BH103">
        <v>0</v>
      </c>
      <c r="BI103">
        <v>0</v>
      </c>
      <c r="BJ103" t="s">
        <v>1684</v>
      </c>
      <c r="BK103">
        <v>0</v>
      </c>
      <c r="BM103" t="s">
        <v>1920</v>
      </c>
      <c r="BN103">
        <v>0</v>
      </c>
      <c r="BO103">
        <v>612</v>
      </c>
      <c r="BP103">
        <v>57</v>
      </c>
      <c r="BQ103">
        <v>0</v>
      </c>
      <c r="BR103">
        <v>198</v>
      </c>
      <c r="BS103" t="b">
        <v>0</v>
      </c>
      <c r="BT103">
        <v>0</v>
      </c>
      <c r="BU103">
        <v>0</v>
      </c>
      <c r="BV103" s="12" t="s">
        <v>682</v>
      </c>
      <c r="BW103">
        <v>0.4</v>
      </c>
      <c r="BX103">
        <v>304</v>
      </c>
      <c r="BY103">
        <v>52</v>
      </c>
      <c r="BZ103" t="b">
        <v>0</v>
      </c>
      <c r="CA103" t="s">
        <v>1684</v>
      </c>
      <c r="CB103">
        <v>0</v>
      </c>
      <c r="CC103">
        <v>0</v>
      </c>
      <c r="CD103" t="s">
        <v>1687</v>
      </c>
      <c r="CE103" s="12">
        <v>3</v>
      </c>
      <c r="CF103" s="12">
        <v>90</v>
      </c>
      <c r="CG103" s="4">
        <v>44951</v>
      </c>
      <c r="CH103">
        <v>0</v>
      </c>
      <c r="CI103">
        <v>601</v>
      </c>
      <c r="CJ103">
        <v>57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 t="s">
        <v>682</v>
      </c>
      <c r="CS103">
        <v>0</v>
      </c>
      <c r="CT103" t="str">
        <f t="shared" si="1"/>
        <v>Lyle Foster</v>
      </c>
      <c r="CU103" t="str">
        <f>IFERROR(VLOOKUP(CT103,'Player Names Cleaned'!$A$1:$B$997,2,0),CT103)</f>
        <v>Lyle Foster</v>
      </c>
    </row>
    <row r="104" spans="1:99" x14ac:dyDescent="0.25">
      <c r="A104">
        <v>0</v>
      </c>
      <c r="B104" s="4">
        <v>32811</v>
      </c>
      <c r="C104">
        <v>0</v>
      </c>
      <c r="D104">
        <v>0</v>
      </c>
      <c r="E104" t="b">
        <v>1</v>
      </c>
      <c r="F104" t="b">
        <v>1</v>
      </c>
      <c r="G104" t="s">
        <v>1684</v>
      </c>
      <c r="H104" t="s">
        <v>1684</v>
      </c>
      <c r="I104">
        <v>0</v>
      </c>
      <c r="J104">
        <v>0</v>
      </c>
      <c r="K104">
        <v>44699</v>
      </c>
      <c r="L104" t="s">
        <v>1684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478</v>
      </c>
      <c r="T104">
        <v>37</v>
      </c>
      <c r="U104">
        <v>0</v>
      </c>
      <c r="V104" t="s">
        <v>1684</v>
      </c>
      <c r="X104">
        <v>0</v>
      </c>
      <c r="Y104">
        <v>4</v>
      </c>
      <c r="Z104">
        <v>0.5</v>
      </c>
      <c r="AA104" t="s">
        <v>1684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 s="12" t="s">
        <v>683</v>
      </c>
      <c r="AL104">
        <v>0</v>
      </c>
      <c r="AM104">
        <v>125</v>
      </c>
      <c r="AN104">
        <v>1</v>
      </c>
      <c r="AO104">
        <v>0</v>
      </c>
      <c r="AP104">
        <v>0</v>
      </c>
      <c r="AQ104">
        <v>0</v>
      </c>
      <c r="AR104" t="b">
        <v>0</v>
      </c>
      <c r="AS104">
        <v>0</v>
      </c>
      <c r="AT104">
        <v>487</v>
      </c>
      <c r="AU104">
        <v>36</v>
      </c>
      <c r="AV104">
        <v>218</v>
      </c>
      <c r="AW104" t="b">
        <v>0</v>
      </c>
      <c r="AX104">
        <v>0</v>
      </c>
      <c r="AY104">
        <v>487</v>
      </c>
      <c r="AZ104">
        <v>36</v>
      </c>
      <c r="BA104">
        <v>0</v>
      </c>
      <c r="BC104" t="s">
        <v>1684</v>
      </c>
      <c r="BD104" s="12">
        <v>45</v>
      </c>
      <c r="BE104">
        <v>347</v>
      </c>
      <c r="BF104">
        <v>50</v>
      </c>
      <c r="BG104" t="s">
        <v>1921</v>
      </c>
      <c r="BH104">
        <v>0</v>
      </c>
      <c r="BI104">
        <v>0</v>
      </c>
      <c r="BJ104">
        <v>1</v>
      </c>
      <c r="BK104">
        <v>0</v>
      </c>
      <c r="BM104" t="s">
        <v>1922</v>
      </c>
      <c r="BN104">
        <v>0</v>
      </c>
      <c r="BO104">
        <v>490</v>
      </c>
      <c r="BP104">
        <v>38</v>
      </c>
      <c r="BQ104">
        <v>0</v>
      </c>
      <c r="BR104">
        <v>241</v>
      </c>
      <c r="BS104" t="b">
        <v>0</v>
      </c>
      <c r="BT104">
        <v>0</v>
      </c>
      <c r="BU104">
        <v>0</v>
      </c>
      <c r="BV104" s="12" t="s">
        <v>684</v>
      </c>
      <c r="BW104">
        <v>5.0999999999999996</v>
      </c>
      <c r="BX104">
        <v>71</v>
      </c>
      <c r="BY104">
        <v>15</v>
      </c>
      <c r="BZ104" t="b">
        <v>0</v>
      </c>
      <c r="CA104" t="s">
        <v>1684</v>
      </c>
      <c r="CB104">
        <v>0</v>
      </c>
      <c r="CC104">
        <v>0</v>
      </c>
      <c r="CD104" t="s">
        <v>1687</v>
      </c>
      <c r="CE104" s="12">
        <v>3</v>
      </c>
      <c r="CF104" s="12">
        <v>90</v>
      </c>
      <c r="CG104" s="4">
        <v>45659</v>
      </c>
      <c r="CH104">
        <v>0</v>
      </c>
      <c r="CI104">
        <v>455</v>
      </c>
      <c r="CJ104">
        <v>36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 t="s">
        <v>684</v>
      </c>
      <c r="CS104">
        <v>0</v>
      </c>
      <c r="CT104" t="str">
        <f t="shared" si="1"/>
        <v>Ashley Barnes</v>
      </c>
      <c r="CU104" t="str">
        <f>IFERROR(VLOOKUP(CT104,'Player Names Cleaned'!$A$1:$B$997,2,0),CT104)</f>
        <v>Ashley Barnes</v>
      </c>
    </row>
    <row r="105" spans="1:99" x14ac:dyDescent="0.25">
      <c r="A105">
        <v>0</v>
      </c>
      <c r="B105" s="4">
        <v>36713</v>
      </c>
      <c r="C105">
        <v>0</v>
      </c>
      <c r="D105">
        <v>0</v>
      </c>
      <c r="E105" t="b">
        <v>1</v>
      </c>
      <c r="F105" t="b">
        <v>1</v>
      </c>
      <c r="G105" t="s">
        <v>1684</v>
      </c>
      <c r="H105" t="s">
        <v>1684</v>
      </c>
      <c r="I105">
        <v>0</v>
      </c>
      <c r="J105">
        <v>0</v>
      </c>
      <c r="K105">
        <v>220598</v>
      </c>
      <c r="L105" t="s">
        <v>1684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494</v>
      </c>
      <c r="T105">
        <v>38</v>
      </c>
      <c r="U105">
        <v>0</v>
      </c>
      <c r="V105" t="s">
        <v>1684</v>
      </c>
      <c r="X105">
        <v>0</v>
      </c>
      <c r="Y105">
        <v>4</v>
      </c>
      <c r="Z105">
        <v>0.5</v>
      </c>
      <c r="AA105" t="s">
        <v>1684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 s="12" t="s">
        <v>685</v>
      </c>
      <c r="AL105">
        <v>0</v>
      </c>
      <c r="AM105">
        <v>175</v>
      </c>
      <c r="AN105">
        <v>2</v>
      </c>
      <c r="AO105">
        <v>0</v>
      </c>
      <c r="AP105">
        <v>0</v>
      </c>
      <c r="AQ105">
        <v>0</v>
      </c>
      <c r="AR105" t="b">
        <v>0</v>
      </c>
      <c r="AS105">
        <v>0</v>
      </c>
      <c r="AT105">
        <v>499</v>
      </c>
      <c r="AU105">
        <v>37</v>
      </c>
      <c r="AV105">
        <v>219</v>
      </c>
      <c r="AW105" t="b">
        <v>0</v>
      </c>
      <c r="AX105">
        <v>0</v>
      </c>
      <c r="AY105">
        <v>499</v>
      </c>
      <c r="AZ105">
        <v>37</v>
      </c>
      <c r="BA105">
        <v>0</v>
      </c>
      <c r="BC105" t="s">
        <v>1684</v>
      </c>
      <c r="BD105" s="12">
        <v>45</v>
      </c>
      <c r="BE105">
        <v>397</v>
      </c>
      <c r="BF105">
        <v>51</v>
      </c>
      <c r="BG105" t="s">
        <v>1923</v>
      </c>
      <c r="BH105">
        <v>0</v>
      </c>
      <c r="BI105">
        <v>0</v>
      </c>
      <c r="BJ105" t="s">
        <v>1684</v>
      </c>
      <c r="BK105">
        <v>0</v>
      </c>
      <c r="BM105" t="s">
        <v>1924</v>
      </c>
      <c r="BN105">
        <v>0</v>
      </c>
      <c r="BO105">
        <v>502</v>
      </c>
      <c r="BP105">
        <v>39</v>
      </c>
      <c r="BQ105">
        <v>0</v>
      </c>
      <c r="BR105">
        <v>104</v>
      </c>
      <c r="BS105" t="b">
        <v>0</v>
      </c>
      <c r="BT105">
        <v>0</v>
      </c>
      <c r="BU105">
        <v>0</v>
      </c>
      <c r="BV105" s="12" t="s">
        <v>686</v>
      </c>
      <c r="BW105">
        <v>0.8</v>
      </c>
      <c r="BX105">
        <v>206</v>
      </c>
      <c r="BY105">
        <v>41</v>
      </c>
      <c r="BZ105" t="b">
        <v>0</v>
      </c>
      <c r="CA105" t="s">
        <v>1684</v>
      </c>
      <c r="CB105">
        <v>0</v>
      </c>
      <c r="CC105">
        <v>0</v>
      </c>
      <c r="CD105" t="s">
        <v>1687</v>
      </c>
      <c r="CE105" s="12">
        <v>3</v>
      </c>
      <c r="CF105" s="12">
        <v>90</v>
      </c>
      <c r="CG105" s="4">
        <v>45108</v>
      </c>
      <c r="CH105">
        <v>0</v>
      </c>
      <c r="CI105">
        <v>473</v>
      </c>
      <c r="CJ105">
        <v>37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 t="s">
        <v>686</v>
      </c>
      <c r="CS105">
        <v>0</v>
      </c>
      <c r="CT105" t="str">
        <f t="shared" si="1"/>
        <v>Michael Obafemi</v>
      </c>
      <c r="CU105" t="str">
        <f>IFERROR(VLOOKUP(CT105,'Player Names Cleaned'!$A$1:$B$997,2,0),CT105)</f>
        <v>Michael Obafemi</v>
      </c>
    </row>
    <row r="106" spans="1:99" x14ac:dyDescent="0.25">
      <c r="A106">
        <v>0</v>
      </c>
      <c r="B106" s="4">
        <v>32708</v>
      </c>
      <c r="C106">
        <v>0</v>
      </c>
      <c r="D106">
        <v>30</v>
      </c>
      <c r="E106" t="b">
        <v>1</v>
      </c>
      <c r="F106" t="b">
        <v>1</v>
      </c>
      <c r="G106" t="s">
        <v>1684</v>
      </c>
      <c r="H106" t="s">
        <v>1684</v>
      </c>
      <c r="I106">
        <v>0</v>
      </c>
      <c r="J106">
        <v>0</v>
      </c>
      <c r="K106">
        <v>69752</v>
      </c>
      <c r="L106" t="s">
        <v>1684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480</v>
      </c>
      <c r="T106">
        <v>61</v>
      </c>
      <c r="U106">
        <v>0</v>
      </c>
      <c r="V106" t="s">
        <v>1684</v>
      </c>
      <c r="X106">
        <v>0</v>
      </c>
      <c r="Y106">
        <v>1</v>
      </c>
      <c r="Z106">
        <v>1.3</v>
      </c>
      <c r="AA106" t="s">
        <v>1684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2.91</v>
      </c>
      <c r="AI106">
        <v>1.46</v>
      </c>
      <c r="AJ106">
        <v>0</v>
      </c>
      <c r="AK106" s="12" t="s">
        <v>687</v>
      </c>
      <c r="AL106">
        <v>0</v>
      </c>
      <c r="AM106">
        <v>130</v>
      </c>
      <c r="AN106">
        <v>46</v>
      </c>
      <c r="AO106">
        <v>2</v>
      </c>
      <c r="AP106">
        <v>1</v>
      </c>
      <c r="AQ106">
        <v>0</v>
      </c>
      <c r="AR106" t="b">
        <v>0</v>
      </c>
      <c r="AS106">
        <v>7.8</v>
      </c>
      <c r="AT106">
        <v>343</v>
      </c>
      <c r="AU106">
        <v>25</v>
      </c>
      <c r="AV106">
        <v>66</v>
      </c>
      <c r="AW106" t="b">
        <v>0</v>
      </c>
      <c r="AX106">
        <v>77.8</v>
      </c>
      <c r="AY106">
        <v>316</v>
      </c>
      <c r="AZ106">
        <v>25</v>
      </c>
      <c r="BA106">
        <v>180</v>
      </c>
      <c r="BC106" t="s">
        <v>1684</v>
      </c>
      <c r="BD106" s="12">
        <v>45</v>
      </c>
      <c r="BE106">
        <v>352</v>
      </c>
      <c r="BF106">
        <v>17</v>
      </c>
      <c r="BG106" t="s">
        <v>1925</v>
      </c>
      <c r="BH106">
        <v>0</v>
      </c>
      <c r="BI106">
        <v>0</v>
      </c>
      <c r="BJ106" t="s">
        <v>1684</v>
      </c>
      <c r="BK106">
        <v>0</v>
      </c>
      <c r="BM106" t="s">
        <v>1926</v>
      </c>
      <c r="BN106">
        <v>3.5</v>
      </c>
      <c r="BO106">
        <v>84</v>
      </c>
      <c r="BP106">
        <v>14</v>
      </c>
      <c r="BQ106">
        <v>0</v>
      </c>
      <c r="BR106">
        <v>30</v>
      </c>
      <c r="BS106" t="b">
        <v>0</v>
      </c>
      <c r="BT106">
        <v>11</v>
      </c>
      <c r="BU106">
        <v>5.5</v>
      </c>
      <c r="BV106" s="12" t="s">
        <v>688</v>
      </c>
      <c r="BW106">
        <v>1.2</v>
      </c>
      <c r="BX106">
        <v>173</v>
      </c>
      <c r="BY106">
        <v>24</v>
      </c>
      <c r="BZ106" t="b">
        <v>0</v>
      </c>
      <c r="CA106" t="s">
        <v>1684</v>
      </c>
      <c r="CB106">
        <v>2</v>
      </c>
      <c r="CC106">
        <v>1</v>
      </c>
      <c r="CD106" t="s">
        <v>1687</v>
      </c>
      <c r="CE106" s="12">
        <v>4</v>
      </c>
      <c r="CF106" s="12">
        <v>91</v>
      </c>
      <c r="CG106" s="4">
        <v>44780</v>
      </c>
      <c r="CH106">
        <v>0</v>
      </c>
      <c r="CI106">
        <v>457</v>
      </c>
      <c r="CJ106">
        <v>48</v>
      </c>
      <c r="CK106">
        <v>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1.6</v>
      </c>
      <c r="CR106" t="s">
        <v>1927</v>
      </c>
      <c r="CS106">
        <v>0</v>
      </c>
      <c r="CT106" t="str">
        <f t="shared" si="1"/>
        <v>Norberto Murara Neto</v>
      </c>
      <c r="CU106" t="str">
        <f>IFERROR(VLOOKUP(CT106,'Player Names Cleaned'!$A$1:$B$997,2,0),CT106)</f>
        <v>Norberto Murara Neto</v>
      </c>
    </row>
    <row r="107" spans="1:99" x14ac:dyDescent="0.25">
      <c r="A107">
        <v>0</v>
      </c>
      <c r="B107" s="4">
        <v>36441</v>
      </c>
      <c r="C107">
        <v>0</v>
      </c>
      <c r="D107">
        <v>0</v>
      </c>
      <c r="E107" t="b">
        <v>1</v>
      </c>
      <c r="F107" t="b">
        <v>1</v>
      </c>
      <c r="G107" t="s">
        <v>1684</v>
      </c>
      <c r="H107" t="s">
        <v>1684</v>
      </c>
      <c r="I107">
        <v>0</v>
      </c>
      <c r="J107">
        <v>0</v>
      </c>
      <c r="K107">
        <v>457569</v>
      </c>
      <c r="L107" t="s">
        <v>1684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514</v>
      </c>
      <c r="T107">
        <v>70</v>
      </c>
      <c r="U107">
        <v>0</v>
      </c>
      <c r="V107" t="s">
        <v>1684</v>
      </c>
      <c r="X107">
        <v>0</v>
      </c>
      <c r="Y107">
        <v>1</v>
      </c>
      <c r="Z107">
        <v>1.3</v>
      </c>
      <c r="AA107" t="s">
        <v>1684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 s="12" t="s">
        <v>689</v>
      </c>
      <c r="AL107">
        <v>0</v>
      </c>
      <c r="AM107">
        <v>215</v>
      </c>
      <c r="AN107">
        <v>58</v>
      </c>
      <c r="AO107">
        <v>0</v>
      </c>
      <c r="AP107">
        <v>0</v>
      </c>
      <c r="AQ107">
        <v>0</v>
      </c>
      <c r="AR107" t="b">
        <v>0</v>
      </c>
      <c r="AS107">
        <v>0</v>
      </c>
      <c r="AT107">
        <v>518</v>
      </c>
      <c r="AU107">
        <v>74</v>
      </c>
      <c r="AV107">
        <v>67</v>
      </c>
      <c r="AW107" t="b">
        <v>0</v>
      </c>
      <c r="AX107">
        <v>0</v>
      </c>
      <c r="AY107">
        <v>518</v>
      </c>
      <c r="AZ107">
        <v>74</v>
      </c>
      <c r="BA107">
        <v>0</v>
      </c>
      <c r="BC107" t="s">
        <v>1684</v>
      </c>
      <c r="BD107" s="12">
        <v>45</v>
      </c>
      <c r="BE107">
        <v>437</v>
      </c>
      <c r="BF107">
        <v>29</v>
      </c>
      <c r="BG107" t="s">
        <v>1928</v>
      </c>
      <c r="BH107">
        <v>0</v>
      </c>
      <c r="BI107">
        <v>0</v>
      </c>
      <c r="BJ107" t="s">
        <v>1684</v>
      </c>
      <c r="BK107">
        <v>0</v>
      </c>
      <c r="BM107" t="s">
        <v>1929</v>
      </c>
      <c r="BN107">
        <v>0</v>
      </c>
      <c r="BO107">
        <v>521</v>
      </c>
      <c r="BP107">
        <v>74</v>
      </c>
      <c r="BQ107">
        <v>0</v>
      </c>
      <c r="BR107">
        <v>190</v>
      </c>
      <c r="BS107" t="b">
        <v>0</v>
      </c>
      <c r="BT107">
        <v>0</v>
      </c>
      <c r="BU107">
        <v>0</v>
      </c>
      <c r="BV107" s="12" t="s">
        <v>690</v>
      </c>
      <c r="BW107">
        <v>5.0999999999999996</v>
      </c>
      <c r="BX107">
        <v>69</v>
      </c>
      <c r="BY107">
        <v>12</v>
      </c>
      <c r="BZ107" t="b">
        <v>0</v>
      </c>
      <c r="CA107" t="s">
        <v>1684</v>
      </c>
      <c r="CB107">
        <v>0</v>
      </c>
      <c r="CC107">
        <v>0</v>
      </c>
      <c r="CD107" t="s">
        <v>1687</v>
      </c>
      <c r="CE107" s="12">
        <v>4</v>
      </c>
      <c r="CF107" s="12">
        <v>91</v>
      </c>
      <c r="CG107" s="4">
        <v>45854</v>
      </c>
      <c r="CH107">
        <v>0</v>
      </c>
      <c r="CI107">
        <v>494</v>
      </c>
      <c r="CJ107">
        <v>59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 t="s">
        <v>690</v>
      </c>
      <c r="CS107">
        <v>0</v>
      </c>
      <c r="CT107" t="str">
        <f t="shared" si="1"/>
        <v>ÄorÄ‘e PetroviÄ‡</v>
      </c>
      <c r="CU107" t="str">
        <f>IFERROR(VLOOKUP(CT107,'Player Names Cleaned'!$A$1:$B$997,2,0),CT107)</f>
        <v>Djordje Petrovic</v>
      </c>
    </row>
    <row r="108" spans="1:99" x14ac:dyDescent="0.25">
      <c r="A108">
        <v>0</v>
      </c>
      <c r="B108" s="4">
        <v>36717</v>
      </c>
      <c r="C108">
        <v>0</v>
      </c>
      <c r="D108">
        <v>0</v>
      </c>
      <c r="E108" t="b">
        <v>1</v>
      </c>
      <c r="F108" t="b">
        <v>1</v>
      </c>
      <c r="G108" t="s">
        <v>1684</v>
      </c>
      <c r="H108" t="s">
        <v>1684</v>
      </c>
      <c r="I108">
        <v>0</v>
      </c>
      <c r="J108">
        <v>0</v>
      </c>
      <c r="K108">
        <v>444172</v>
      </c>
      <c r="L108" t="s">
        <v>1684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417</v>
      </c>
      <c r="T108">
        <v>40</v>
      </c>
      <c r="U108">
        <v>0</v>
      </c>
      <c r="V108" t="s">
        <v>1684</v>
      </c>
      <c r="X108">
        <v>0</v>
      </c>
      <c r="Y108">
        <v>1</v>
      </c>
      <c r="Z108">
        <v>0</v>
      </c>
      <c r="AA108" t="s">
        <v>1684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 s="12" t="s">
        <v>691</v>
      </c>
      <c r="AL108">
        <v>0</v>
      </c>
      <c r="AM108">
        <v>48</v>
      </c>
      <c r="AN108">
        <v>23</v>
      </c>
      <c r="AO108">
        <v>0</v>
      </c>
      <c r="AP108">
        <v>0</v>
      </c>
      <c r="AQ108">
        <v>0</v>
      </c>
      <c r="AR108" t="b">
        <v>0</v>
      </c>
      <c r="AS108">
        <v>0</v>
      </c>
      <c r="AT108">
        <v>427</v>
      </c>
      <c r="AU108">
        <v>49</v>
      </c>
      <c r="AV108">
        <v>68</v>
      </c>
      <c r="AW108" t="b">
        <v>0</v>
      </c>
      <c r="AX108">
        <v>0</v>
      </c>
      <c r="AY108">
        <v>427</v>
      </c>
      <c r="AZ108">
        <v>49</v>
      </c>
      <c r="BA108">
        <v>0</v>
      </c>
      <c r="BC108" t="s">
        <v>1684</v>
      </c>
      <c r="BD108" s="12">
        <v>40</v>
      </c>
      <c r="BE108">
        <v>592</v>
      </c>
      <c r="BF108">
        <v>55</v>
      </c>
      <c r="BG108" t="s">
        <v>1930</v>
      </c>
      <c r="BH108">
        <v>0</v>
      </c>
      <c r="BI108">
        <v>0</v>
      </c>
      <c r="BJ108" t="s">
        <v>1684</v>
      </c>
      <c r="BK108">
        <v>0</v>
      </c>
      <c r="BM108" t="s">
        <v>1931</v>
      </c>
      <c r="BN108">
        <v>0</v>
      </c>
      <c r="BO108">
        <v>430</v>
      </c>
      <c r="BP108">
        <v>49</v>
      </c>
      <c r="BQ108">
        <v>0</v>
      </c>
      <c r="BR108">
        <v>241</v>
      </c>
      <c r="BS108" t="b">
        <v>0</v>
      </c>
      <c r="BT108">
        <v>0</v>
      </c>
      <c r="BU108">
        <v>0</v>
      </c>
      <c r="BV108" s="12" t="s">
        <v>692</v>
      </c>
      <c r="BW108">
        <v>0.7</v>
      </c>
      <c r="BX108">
        <v>217</v>
      </c>
      <c r="BY108">
        <v>29</v>
      </c>
      <c r="BZ108" t="b">
        <v>0</v>
      </c>
      <c r="CA108" t="s">
        <v>1684</v>
      </c>
      <c r="CB108">
        <v>0</v>
      </c>
      <c r="CC108">
        <v>0</v>
      </c>
      <c r="CD108" t="s">
        <v>1687</v>
      </c>
      <c r="CE108" s="12">
        <v>4</v>
      </c>
      <c r="CF108" s="12">
        <v>91</v>
      </c>
      <c r="CG108" s="4">
        <v>43678</v>
      </c>
      <c r="CH108">
        <v>0</v>
      </c>
      <c r="CI108">
        <v>386</v>
      </c>
      <c r="CJ108">
        <v>25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 t="s">
        <v>692</v>
      </c>
      <c r="CS108">
        <v>0</v>
      </c>
      <c r="CT108" t="str">
        <f t="shared" si="1"/>
        <v>Will Dennis</v>
      </c>
      <c r="CU108" t="str">
        <f>IFERROR(VLOOKUP(CT108,'Player Names Cleaned'!$A$1:$B$997,2,0),CT108)</f>
        <v>Will Dennis</v>
      </c>
    </row>
    <row r="109" spans="1:99" x14ac:dyDescent="0.25">
      <c r="A109">
        <v>0</v>
      </c>
      <c r="B109" s="4">
        <v>39073</v>
      </c>
      <c r="C109">
        <v>0</v>
      </c>
      <c r="D109">
        <v>0</v>
      </c>
      <c r="E109" t="b">
        <v>1</v>
      </c>
      <c r="F109" t="b">
        <v>1</v>
      </c>
      <c r="G109" t="s">
        <v>1684</v>
      </c>
      <c r="H109" t="s">
        <v>1684</v>
      </c>
      <c r="I109">
        <v>0</v>
      </c>
      <c r="J109">
        <v>0</v>
      </c>
      <c r="K109">
        <v>568791</v>
      </c>
      <c r="L109" t="s">
        <v>1684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465</v>
      </c>
      <c r="T109">
        <v>57</v>
      </c>
      <c r="U109">
        <v>0</v>
      </c>
      <c r="V109" t="s">
        <v>1684</v>
      </c>
      <c r="X109">
        <v>0</v>
      </c>
      <c r="Y109">
        <v>1</v>
      </c>
      <c r="Z109">
        <v>0</v>
      </c>
      <c r="AA109" t="s">
        <v>1684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 s="12" t="s">
        <v>693</v>
      </c>
      <c r="AL109">
        <v>0</v>
      </c>
      <c r="AM109">
        <v>104</v>
      </c>
      <c r="AN109">
        <v>42</v>
      </c>
      <c r="AO109">
        <v>0</v>
      </c>
      <c r="AP109">
        <v>0</v>
      </c>
      <c r="AQ109">
        <v>0</v>
      </c>
      <c r="AR109" t="b">
        <v>0</v>
      </c>
      <c r="AS109">
        <v>0</v>
      </c>
      <c r="AT109">
        <v>474</v>
      </c>
      <c r="AU109">
        <v>66</v>
      </c>
      <c r="AV109">
        <v>69</v>
      </c>
      <c r="AW109" t="b">
        <v>0</v>
      </c>
      <c r="AX109">
        <v>0</v>
      </c>
      <c r="AY109">
        <v>474</v>
      </c>
      <c r="AZ109">
        <v>66</v>
      </c>
      <c r="BA109">
        <v>0</v>
      </c>
      <c r="BC109" t="s">
        <v>1684</v>
      </c>
      <c r="BD109" s="12">
        <v>40</v>
      </c>
      <c r="BE109">
        <v>648</v>
      </c>
      <c r="BF109">
        <v>74</v>
      </c>
      <c r="BG109" t="s">
        <v>1932</v>
      </c>
      <c r="BH109">
        <v>0</v>
      </c>
      <c r="BI109">
        <v>0</v>
      </c>
      <c r="BJ109" t="s">
        <v>1684</v>
      </c>
      <c r="BK109">
        <v>0</v>
      </c>
      <c r="BM109" t="s">
        <v>1933</v>
      </c>
      <c r="BN109">
        <v>0</v>
      </c>
      <c r="BO109">
        <v>477</v>
      </c>
      <c r="BP109">
        <v>66</v>
      </c>
      <c r="BQ109">
        <v>0</v>
      </c>
      <c r="BR109">
        <v>243</v>
      </c>
      <c r="BS109" t="b">
        <v>0</v>
      </c>
      <c r="BT109">
        <v>0</v>
      </c>
      <c r="BU109">
        <v>0</v>
      </c>
      <c r="BV109" s="12" t="s">
        <v>694</v>
      </c>
      <c r="BW109">
        <v>0.2</v>
      </c>
      <c r="BX109">
        <v>388</v>
      </c>
      <c r="BY109">
        <v>52</v>
      </c>
      <c r="BZ109" t="b">
        <v>0</v>
      </c>
      <c r="CA109" t="s">
        <v>1684</v>
      </c>
      <c r="CB109">
        <v>0</v>
      </c>
      <c r="CC109">
        <v>0</v>
      </c>
      <c r="CD109" t="s">
        <v>1687</v>
      </c>
      <c r="CE109" s="12">
        <v>4</v>
      </c>
      <c r="CF109" s="12">
        <v>91</v>
      </c>
      <c r="CG109" s="4">
        <v>45323</v>
      </c>
      <c r="CH109">
        <v>0</v>
      </c>
      <c r="CI109">
        <v>439</v>
      </c>
      <c r="CJ109">
        <v>44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 t="s">
        <v>694</v>
      </c>
      <c r="CS109">
        <v>0</v>
      </c>
      <c r="CT109" t="str">
        <f t="shared" si="1"/>
        <v>Callan McKenna</v>
      </c>
      <c r="CU109" t="str">
        <f>IFERROR(VLOOKUP(CT109,'Player Names Cleaned'!$A$1:$B$997,2,0),CT109)</f>
        <v>Callan McKenna</v>
      </c>
    </row>
    <row r="110" spans="1:99" x14ac:dyDescent="0.25">
      <c r="A110">
        <v>0</v>
      </c>
      <c r="B110" s="4">
        <v>37441</v>
      </c>
      <c r="C110">
        <v>0</v>
      </c>
      <c r="D110">
        <v>0</v>
      </c>
      <c r="E110" t="b">
        <v>1</v>
      </c>
      <c r="F110" t="b">
        <v>1</v>
      </c>
      <c r="G110" t="s">
        <v>1684</v>
      </c>
      <c r="H110" t="s">
        <v>1684</v>
      </c>
      <c r="I110">
        <v>0</v>
      </c>
      <c r="J110">
        <v>0</v>
      </c>
      <c r="K110">
        <v>495145</v>
      </c>
      <c r="L110" t="s">
        <v>1684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443</v>
      </c>
      <c r="T110">
        <v>52</v>
      </c>
      <c r="U110">
        <v>0</v>
      </c>
      <c r="V110" t="s">
        <v>1684</v>
      </c>
      <c r="X110">
        <v>0</v>
      </c>
      <c r="Y110">
        <v>1</v>
      </c>
      <c r="Z110">
        <v>0</v>
      </c>
      <c r="AA110" t="s">
        <v>1684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 s="12" t="s">
        <v>695</v>
      </c>
      <c r="AL110">
        <v>0</v>
      </c>
      <c r="AM110">
        <v>76</v>
      </c>
      <c r="AN110">
        <v>36</v>
      </c>
      <c r="AO110">
        <v>0</v>
      </c>
      <c r="AP110">
        <v>0</v>
      </c>
      <c r="AQ110">
        <v>0</v>
      </c>
      <c r="AR110" t="b">
        <v>0</v>
      </c>
      <c r="AS110">
        <v>0</v>
      </c>
      <c r="AT110">
        <v>453</v>
      </c>
      <c r="AU110">
        <v>61</v>
      </c>
      <c r="AV110">
        <v>70</v>
      </c>
      <c r="AW110" t="b">
        <v>0</v>
      </c>
      <c r="AX110">
        <v>0</v>
      </c>
      <c r="AY110">
        <v>453</v>
      </c>
      <c r="AZ110">
        <v>61</v>
      </c>
      <c r="BA110">
        <v>0</v>
      </c>
      <c r="BC110" t="s">
        <v>1684</v>
      </c>
      <c r="BD110" s="12">
        <v>40</v>
      </c>
      <c r="BE110">
        <v>620</v>
      </c>
      <c r="BF110">
        <v>68</v>
      </c>
      <c r="BG110" t="s">
        <v>1934</v>
      </c>
      <c r="BH110">
        <v>0</v>
      </c>
      <c r="BI110">
        <v>0</v>
      </c>
      <c r="BJ110" t="s">
        <v>1684</v>
      </c>
      <c r="BK110">
        <v>0</v>
      </c>
      <c r="BM110" t="s">
        <v>1935</v>
      </c>
      <c r="BN110">
        <v>0</v>
      </c>
      <c r="BO110">
        <v>456</v>
      </c>
      <c r="BP110">
        <v>61</v>
      </c>
      <c r="BQ110">
        <v>0</v>
      </c>
      <c r="BR110">
        <v>154</v>
      </c>
      <c r="BS110" t="b">
        <v>0</v>
      </c>
      <c r="BT110">
        <v>0</v>
      </c>
      <c r="BU110">
        <v>0</v>
      </c>
      <c r="BV110" s="12" t="s">
        <v>696</v>
      </c>
      <c r="BW110">
        <v>0.2</v>
      </c>
      <c r="BX110">
        <v>444</v>
      </c>
      <c r="BY110">
        <v>59</v>
      </c>
      <c r="BZ110" t="b">
        <v>0</v>
      </c>
      <c r="CA110" t="s">
        <v>1684</v>
      </c>
      <c r="CB110">
        <v>0</v>
      </c>
      <c r="CC110">
        <v>0</v>
      </c>
      <c r="CD110" t="s">
        <v>1687</v>
      </c>
      <c r="CE110" s="12">
        <v>4</v>
      </c>
      <c r="CF110" s="12">
        <v>91</v>
      </c>
      <c r="CG110" s="4">
        <v>45474</v>
      </c>
      <c r="CH110">
        <v>0</v>
      </c>
      <c r="CI110">
        <v>413</v>
      </c>
      <c r="CJ110">
        <v>38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 t="s">
        <v>696</v>
      </c>
      <c r="CS110">
        <v>0</v>
      </c>
      <c r="CT110" t="str">
        <f t="shared" si="1"/>
        <v>Alex Paulsen</v>
      </c>
      <c r="CU110" t="str">
        <f>IFERROR(VLOOKUP(CT110,'Player Names Cleaned'!$A$1:$B$997,2,0),CT110)</f>
        <v>Alex Paulsen</v>
      </c>
    </row>
    <row r="111" spans="1:99" x14ac:dyDescent="0.25">
      <c r="A111">
        <v>1</v>
      </c>
      <c r="B111" s="4">
        <v>37500</v>
      </c>
      <c r="C111">
        <v>8</v>
      </c>
      <c r="D111">
        <v>429</v>
      </c>
      <c r="E111" t="b">
        <v>1</v>
      </c>
      <c r="F111" t="b">
        <v>1</v>
      </c>
      <c r="G111" t="s">
        <v>1684</v>
      </c>
      <c r="H111" t="s">
        <v>1684</v>
      </c>
      <c r="I111">
        <v>8</v>
      </c>
      <c r="J111">
        <v>0.23</v>
      </c>
      <c r="K111">
        <v>477580</v>
      </c>
      <c r="L111" t="s">
        <v>1684</v>
      </c>
      <c r="N111">
        <v>0</v>
      </c>
      <c r="O111">
        <v>0</v>
      </c>
      <c r="P111">
        <v>0</v>
      </c>
      <c r="Q111">
        <v>0</v>
      </c>
      <c r="R111">
        <v>177</v>
      </c>
      <c r="S111">
        <v>188</v>
      </c>
      <c r="T111">
        <v>46</v>
      </c>
      <c r="U111">
        <v>0</v>
      </c>
      <c r="V111" t="s">
        <v>1684</v>
      </c>
      <c r="X111">
        <v>0</v>
      </c>
      <c r="Y111">
        <v>2</v>
      </c>
      <c r="Z111">
        <v>1.6</v>
      </c>
      <c r="AA111" t="s">
        <v>1684</v>
      </c>
      <c r="AB111">
        <v>0</v>
      </c>
      <c r="AC111">
        <v>0.76</v>
      </c>
      <c r="AD111">
        <v>0.02</v>
      </c>
      <c r="AE111">
        <v>1.96</v>
      </c>
      <c r="AF111">
        <v>0.05</v>
      </c>
      <c r="AG111">
        <v>1.2</v>
      </c>
      <c r="AH111">
        <v>42.54</v>
      </c>
      <c r="AI111">
        <v>1.23</v>
      </c>
      <c r="AJ111">
        <v>0.03</v>
      </c>
      <c r="AK111" s="12" t="s">
        <v>697</v>
      </c>
      <c r="AL111">
        <v>0</v>
      </c>
      <c r="AM111">
        <v>422</v>
      </c>
      <c r="AN111">
        <v>187</v>
      </c>
      <c r="AO111">
        <v>42</v>
      </c>
      <c r="AP111">
        <v>1.22</v>
      </c>
      <c r="AQ111">
        <v>0</v>
      </c>
      <c r="AR111" t="b">
        <v>0</v>
      </c>
      <c r="AS111">
        <v>92</v>
      </c>
      <c r="AT111">
        <v>142</v>
      </c>
      <c r="AU111">
        <v>39</v>
      </c>
      <c r="AV111">
        <v>71</v>
      </c>
      <c r="AW111" t="b">
        <v>0</v>
      </c>
      <c r="AX111">
        <v>651.4</v>
      </c>
      <c r="AY111">
        <v>65</v>
      </c>
      <c r="AZ111">
        <v>23</v>
      </c>
      <c r="BA111">
        <v>3109</v>
      </c>
      <c r="BC111" t="s">
        <v>1684</v>
      </c>
      <c r="BD111" s="12">
        <v>50</v>
      </c>
      <c r="BE111">
        <v>307</v>
      </c>
      <c r="BF111">
        <v>56</v>
      </c>
      <c r="BG111" t="s">
        <v>1936</v>
      </c>
      <c r="BH111">
        <v>0</v>
      </c>
      <c r="BI111">
        <v>0</v>
      </c>
      <c r="BJ111" t="s">
        <v>1684</v>
      </c>
      <c r="BK111">
        <v>0</v>
      </c>
      <c r="BM111" t="s">
        <v>1937</v>
      </c>
      <c r="BN111">
        <v>2.6</v>
      </c>
      <c r="BO111">
        <v>171</v>
      </c>
      <c r="BP111">
        <v>56</v>
      </c>
      <c r="BQ111">
        <v>1</v>
      </c>
      <c r="BR111">
        <v>225</v>
      </c>
      <c r="BS111" t="b">
        <v>0</v>
      </c>
      <c r="BT111">
        <v>0</v>
      </c>
      <c r="BU111">
        <v>0</v>
      </c>
      <c r="BV111" s="12" t="s">
        <v>698</v>
      </c>
      <c r="BW111">
        <v>0.6</v>
      </c>
      <c r="BX111">
        <v>249</v>
      </c>
      <c r="BY111">
        <v>86</v>
      </c>
      <c r="BZ111" t="b">
        <v>0</v>
      </c>
      <c r="CA111" t="s">
        <v>1684</v>
      </c>
      <c r="CB111">
        <v>35</v>
      </c>
      <c r="CC111">
        <v>1.01</v>
      </c>
      <c r="CD111" t="s">
        <v>1687</v>
      </c>
      <c r="CE111" s="12">
        <v>4</v>
      </c>
      <c r="CF111" s="12">
        <v>91</v>
      </c>
      <c r="CG111" s="4">
        <v>44957</v>
      </c>
      <c r="CH111">
        <v>88</v>
      </c>
      <c r="CI111">
        <v>233</v>
      </c>
      <c r="CJ111">
        <v>76</v>
      </c>
      <c r="CK111">
        <v>94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18.8</v>
      </c>
      <c r="CR111" t="s">
        <v>698</v>
      </c>
      <c r="CS111">
        <v>4</v>
      </c>
      <c r="CT111" t="str">
        <f t="shared" si="1"/>
        <v>Illia Zabarnyi</v>
      </c>
      <c r="CU111" t="str">
        <f>IFERROR(VLOOKUP(CT111,'Player Names Cleaned'!$A$1:$B$997,2,0),CT111)</f>
        <v>Illia Zabarnyi</v>
      </c>
    </row>
    <row r="112" spans="1:99" x14ac:dyDescent="0.25">
      <c r="A112">
        <v>0</v>
      </c>
      <c r="B112" s="4">
        <v>35560</v>
      </c>
      <c r="C112">
        <v>3</v>
      </c>
      <c r="D112">
        <v>114</v>
      </c>
      <c r="E112" t="b">
        <v>1</v>
      </c>
      <c r="F112" t="b">
        <v>1</v>
      </c>
      <c r="G112" t="s">
        <v>1684</v>
      </c>
      <c r="H112" t="s">
        <v>1684</v>
      </c>
      <c r="I112">
        <v>2</v>
      </c>
      <c r="J112">
        <v>0.16</v>
      </c>
      <c r="K112">
        <v>221466</v>
      </c>
      <c r="L112" t="s">
        <v>1684</v>
      </c>
      <c r="N112">
        <v>0</v>
      </c>
      <c r="O112">
        <v>0</v>
      </c>
      <c r="P112">
        <v>0</v>
      </c>
      <c r="Q112">
        <v>0</v>
      </c>
      <c r="R112">
        <v>84.2</v>
      </c>
      <c r="S112">
        <v>248</v>
      </c>
      <c r="T112">
        <v>86</v>
      </c>
      <c r="U112">
        <v>0</v>
      </c>
      <c r="V112" t="s">
        <v>1684</v>
      </c>
      <c r="X112">
        <v>0</v>
      </c>
      <c r="Y112">
        <v>2</v>
      </c>
      <c r="Z112">
        <v>0.9</v>
      </c>
      <c r="AA112" t="s">
        <v>1684</v>
      </c>
      <c r="AB112">
        <v>0</v>
      </c>
      <c r="AC112">
        <v>0.48</v>
      </c>
      <c r="AD112">
        <v>0.04</v>
      </c>
      <c r="AE112">
        <v>1.32</v>
      </c>
      <c r="AF112">
        <v>0.11</v>
      </c>
      <c r="AG112">
        <v>0.84</v>
      </c>
      <c r="AH112">
        <v>14.76</v>
      </c>
      <c r="AI112">
        <v>1.2</v>
      </c>
      <c r="AJ112">
        <v>7.0000000000000007E-2</v>
      </c>
      <c r="AK112" s="12" t="s">
        <v>699</v>
      </c>
      <c r="AL112">
        <v>0</v>
      </c>
      <c r="AM112">
        <v>177</v>
      </c>
      <c r="AN112">
        <v>117</v>
      </c>
      <c r="AO112">
        <v>17</v>
      </c>
      <c r="AP112">
        <v>1.39</v>
      </c>
      <c r="AQ112">
        <v>0</v>
      </c>
      <c r="AR112" t="b">
        <v>0</v>
      </c>
      <c r="AS112">
        <v>39.6</v>
      </c>
      <c r="AT112">
        <v>259</v>
      </c>
      <c r="AU112">
        <v>86</v>
      </c>
      <c r="AV112">
        <v>72</v>
      </c>
      <c r="AW112" t="b">
        <v>0</v>
      </c>
      <c r="AX112">
        <v>271.60000000000002</v>
      </c>
      <c r="AY112">
        <v>213</v>
      </c>
      <c r="AZ112">
        <v>76</v>
      </c>
      <c r="BA112">
        <v>1103</v>
      </c>
      <c r="BC112" t="s">
        <v>1684</v>
      </c>
      <c r="BD112" s="12">
        <v>45</v>
      </c>
      <c r="BE112">
        <v>399</v>
      </c>
      <c r="BF112">
        <v>97</v>
      </c>
      <c r="BG112" t="s">
        <v>1938</v>
      </c>
      <c r="BH112">
        <v>0</v>
      </c>
      <c r="BI112">
        <v>0</v>
      </c>
      <c r="BJ112" t="s">
        <v>1684</v>
      </c>
      <c r="BK112">
        <v>0</v>
      </c>
      <c r="BM112" t="s">
        <v>1939</v>
      </c>
      <c r="BN112">
        <v>1.8</v>
      </c>
      <c r="BO112">
        <v>268</v>
      </c>
      <c r="BP112">
        <v>95</v>
      </c>
      <c r="BQ112">
        <v>0</v>
      </c>
      <c r="BR112">
        <v>10</v>
      </c>
      <c r="BS112" t="b">
        <v>0</v>
      </c>
      <c r="BT112">
        <v>0</v>
      </c>
      <c r="BU112">
        <v>0</v>
      </c>
      <c r="BV112" s="12" t="s">
        <v>700</v>
      </c>
      <c r="BW112">
        <v>0.7</v>
      </c>
      <c r="BX112">
        <v>218</v>
      </c>
      <c r="BY112">
        <v>73</v>
      </c>
      <c r="BZ112" t="b">
        <v>0</v>
      </c>
      <c r="CA112" t="s">
        <v>1684</v>
      </c>
      <c r="CB112">
        <v>13</v>
      </c>
      <c r="CC112">
        <v>1.06</v>
      </c>
      <c r="CD112" t="s">
        <v>1687</v>
      </c>
      <c r="CE112" s="12">
        <v>4</v>
      </c>
      <c r="CF112" s="12">
        <v>91</v>
      </c>
      <c r="CG112" s="4">
        <v>44781</v>
      </c>
      <c r="CH112">
        <v>39</v>
      </c>
      <c r="CI112">
        <v>273</v>
      </c>
      <c r="CJ112">
        <v>98</v>
      </c>
      <c r="CK112">
        <v>31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6.9</v>
      </c>
      <c r="CR112" t="s">
        <v>1940</v>
      </c>
      <c r="CS112">
        <v>5</v>
      </c>
      <c r="CT112" t="str">
        <f t="shared" si="1"/>
        <v>Marcos Senesi BarÃ³n</v>
      </c>
      <c r="CU112" t="str">
        <f>IFERROR(VLOOKUP(CT112,'Player Names Cleaned'!$A$1:$B$997,2,0),CT112)</f>
        <v>Marcos Senesi</v>
      </c>
    </row>
    <row r="113" spans="1:99" x14ac:dyDescent="0.25">
      <c r="A113">
        <v>0</v>
      </c>
      <c r="B113" s="4">
        <v>33357</v>
      </c>
      <c r="C113">
        <v>0</v>
      </c>
      <c r="D113">
        <v>161</v>
      </c>
      <c r="E113" t="b">
        <v>1</v>
      </c>
      <c r="F113" t="b">
        <v>1</v>
      </c>
      <c r="G113" t="s">
        <v>1684</v>
      </c>
      <c r="H113" t="s">
        <v>1684</v>
      </c>
      <c r="I113">
        <v>6</v>
      </c>
      <c r="J113">
        <v>0.34</v>
      </c>
      <c r="K113">
        <v>54469</v>
      </c>
      <c r="L113" t="s">
        <v>1684</v>
      </c>
      <c r="N113">
        <v>0</v>
      </c>
      <c r="O113">
        <v>0</v>
      </c>
      <c r="P113">
        <v>0</v>
      </c>
      <c r="Q113">
        <v>0</v>
      </c>
      <c r="R113">
        <v>147.19999999999999</v>
      </c>
      <c r="S113">
        <v>205</v>
      </c>
      <c r="T113">
        <v>57</v>
      </c>
      <c r="U113">
        <v>0</v>
      </c>
      <c r="V113" t="s">
        <v>1684</v>
      </c>
      <c r="X113">
        <v>0</v>
      </c>
      <c r="Y113">
        <v>2</v>
      </c>
      <c r="Z113">
        <v>0.9</v>
      </c>
      <c r="AA113" t="s">
        <v>1684</v>
      </c>
      <c r="AB113">
        <v>0</v>
      </c>
      <c r="AC113">
        <v>0.68</v>
      </c>
      <c r="AD113">
        <v>0.04</v>
      </c>
      <c r="AE113">
        <v>1.33</v>
      </c>
      <c r="AF113">
        <v>0.08</v>
      </c>
      <c r="AG113">
        <v>0.65</v>
      </c>
      <c r="AH113">
        <v>19.04</v>
      </c>
      <c r="AI113">
        <v>1.08</v>
      </c>
      <c r="AJ113">
        <v>0.04</v>
      </c>
      <c r="AK113" s="12" t="s">
        <v>701</v>
      </c>
      <c r="AL113">
        <v>0</v>
      </c>
      <c r="AM113">
        <v>127</v>
      </c>
      <c r="AN113">
        <v>81</v>
      </c>
      <c r="AO113">
        <v>18</v>
      </c>
      <c r="AP113">
        <v>1.02</v>
      </c>
      <c r="AQ113">
        <v>0</v>
      </c>
      <c r="AR113" t="b">
        <v>0</v>
      </c>
      <c r="AS113">
        <v>35</v>
      </c>
      <c r="AT113">
        <v>270</v>
      </c>
      <c r="AU113">
        <v>93</v>
      </c>
      <c r="AV113">
        <v>73</v>
      </c>
      <c r="AW113" t="b">
        <v>0</v>
      </c>
      <c r="AX113">
        <v>181.8</v>
      </c>
      <c r="AY113">
        <v>264</v>
      </c>
      <c r="AZ113">
        <v>98</v>
      </c>
      <c r="BA113">
        <v>1586</v>
      </c>
      <c r="BC113" t="s">
        <v>1684</v>
      </c>
      <c r="BD113" s="12">
        <v>45</v>
      </c>
      <c r="BE113">
        <v>349</v>
      </c>
      <c r="BF113">
        <v>61</v>
      </c>
      <c r="BG113" t="s">
        <v>1941</v>
      </c>
      <c r="BH113">
        <v>0</v>
      </c>
      <c r="BI113">
        <v>0</v>
      </c>
      <c r="BJ113" t="s">
        <v>1684</v>
      </c>
      <c r="BK113">
        <v>0</v>
      </c>
      <c r="BM113" t="s">
        <v>1942</v>
      </c>
      <c r="BN113">
        <v>2.2999999999999998</v>
      </c>
      <c r="BO113">
        <v>204</v>
      </c>
      <c r="BP113">
        <v>70</v>
      </c>
      <c r="BQ113">
        <v>0</v>
      </c>
      <c r="BR113">
        <v>241</v>
      </c>
      <c r="BS113" t="b">
        <v>0</v>
      </c>
      <c r="BT113">
        <v>0</v>
      </c>
      <c r="BU113">
        <v>0</v>
      </c>
      <c r="BV113" s="12" t="s">
        <v>702</v>
      </c>
      <c r="BW113">
        <v>0.2</v>
      </c>
      <c r="BX113">
        <v>445</v>
      </c>
      <c r="BY113">
        <v>178</v>
      </c>
      <c r="BZ113" t="b">
        <v>0</v>
      </c>
      <c r="CA113" t="s">
        <v>1684</v>
      </c>
      <c r="CB113">
        <v>19</v>
      </c>
      <c r="CC113">
        <v>1.08</v>
      </c>
      <c r="CD113" t="s">
        <v>1687</v>
      </c>
      <c r="CE113" s="12">
        <v>4</v>
      </c>
      <c r="CF113" s="12">
        <v>91</v>
      </c>
      <c r="CG113" s="4">
        <v>41667</v>
      </c>
      <c r="CH113">
        <v>24</v>
      </c>
      <c r="CI113">
        <v>296</v>
      </c>
      <c r="CJ113">
        <v>108</v>
      </c>
      <c r="CK113">
        <v>57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12.7</v>
      </c>
      <c r="CR113" t="s">
        <v>702</v>
      </c>
      <c r="CS113">
        <v>7</v>
      </c>
      <c r="CT113" t="str">
        <f t="shared" si="1"/>
        <v>Adam Smith</v>
      </c>
      <c r="CU113" t="str">
        <f>IFERROR(VLOOKUP(CT113,'Player Names Cleaned'!$A$1:$B$997,2,0),CT113)</f>
        <v>Adam Smith</v>
      </c>
    </row>
    <row r="114" spans="1:99" x14ac:dyDescent="0.25">
      <c r="A114">
        <v>0</v>
      </c>
      <c r="B114" s="4">
        <v>37215</v>
      </c>
      <c r="C114">
        <v>0</v>
      </c>
      <c r="D114">
        <v>0</v>
      </c>
      <c r="E114" t="b">
        <v>1</v>
      </c>
      <c r="F114" t="b">
        <v>1</v>
      </c>
      <c r="G114" t="s">
        <v>1684</v>
      </c>
      <c r="H114" t="s">
        <v>1684</v>
      </c>
      <c r="I114">
        <v>0</v>
      </c>
      <c r="J114">
        <v>0</v>
      </c>
      <c r="K114">
        <v>494521</v>
      </c>
      <c r="L114" t="s">
        <v>1684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530</v>
      </c>
      <c r="T114">
        <v>212</v>
      </c>
      <c r="U114">
        <v>0</v>
      </c>
      <c r="V114" t="s">
        <v>1684</v>
      </c>
      <c r="X114">
        <v>0</v>
      </c>
      <c r="Y114">
        <v>2</v>
      </c>
      <c r="Z114">
        <v>0.9</v>
      </c>
      <c r="AA114" t="s">
        <v>1684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 s="12" t="s">
        <v>703</v>
      </c>
      <c r="AL114">
        <v>0</v>
      </c>
      <c r="AM114">
        <v>242</v>
      </c>
      <c r="AN114">
        <v>149</v>
      </c>
      <c r="AO114">
        <v>0</v>
      </c>
      <c r="AP114">
        <v>0</v>
      </c>
      <c r="AQ114">
        <v>0</v>
      </c>
      <c r="AR114" t="b">
        <v>0</v>
      </c>
      <c r="AS114">
        <v>0</v>
      </c>
      <c r="AT114">
        <v>534</v>
      </c>
      <c r="AU114">
        <v>213</v>
      </c>
      <c r="AV114">
        <v>74</v>
      </c>
      <c r="AW114" t="b">
        <v>0</v>
      </c>
      <c r="AX114">
        <v>0</v>
      </c>
      <c r="AY114">
        <v>534</v>
      </c>
      <c r="AZ114">
        <v>213</v>
      </c>
      <c r="BA114">
        <v>0</v>
      </c>
      <c r="BC114" t="s">
        <v>1684</v>
      </c>
      <c r="BD114" s="12">
        <v>45</v>
      </c>
      <c r="BE114">
        <v>464</v>
      </c>
      <c r="BF114">
        <v>129</v>
      </c>
      <c r="BG114" t="s">
        <v>1943</v>
      </c>
      <c r="BH114">
        <v>0</v>
      </c>
      <c r="BI114">
        <v>0</v>
      </c>
      <c r="BJ114" t="s">
        <v>1684</v>
      </c>
      <c r="BK114">
        <v>0</v>
      </c>
      <c r="BM114" t="s">
        <v>1944</v>
      </c>
      <c r="BN114">
        <v>0</v>
      </c>
      <c r="BO114">
        <v>537</v>
      </c>
      <c r="BP114">
        <v>213</v>
      </c>
      <c r="BQ114">
        <v>0</v>
      </c>
      <c r="BR114">
        <v>73</v>
      </c>
      <c r="BS114" t="b">
        <v>0</v>
      </c>
      <c r="BT114">
        <v>0</v>
      </c>
      <c r="BU114">
        <v>0</v>
      </c>
      <c r="BV114" s="12" t="s">
        <v>704</v>
      </c>
      <c r="BW114">
        <v>1.6</v>
      </c>
      <c r="BX114">
        <v>146</v>
      </c>
      <c r="BY114">
        <v>51</v>
      </c>
      <c r="BZ114" t="b">
        <v>0</v>
      </c>
      <c r="CA114" t="s">
        <v>1684</v>
      </c>
      <c r="CB114">
        <v>0</v>
      </c>
      <c r="CC114">
        <v>0</v>
      </c>
      <c r="CD114" t="s">
        <v>1687</v>
      </c>
      <c r="CE114" s="12">
        <v>4</v>
      </c>
      <c r="CF114" s="12">
        <v>91</v>
      </c>
      <c r="CG114" s="4">
        <v>45824</v>
      </c>
      <c r="CH114">
        <v>0</v>
      </c>
      <c r="CI114">
        <v>511</v>
      </c>
      <c r="CJ114">
        <v>212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 t="s">
        <v>704</v>
      </c>
      <c r="CS114">
        <v>0</v>
      </c>
      <c r="CT114" t="str">
        <f t="shared" si="1"/>
        <v>Adrien Truffert</v>
      </c>
      <c r="CU114" t="str">
        <f>IFERROR(VLOOKUP(CT114,'Player Names Cleaned'!$A$1:$B$997,2,0),CT114)</f>
        <v>Adrien Truffert</v>
      </c>
    </row>
    <row r="115" spans="1:99" x14ac:dyDescent="0.25">
      <c r="A115">
        <v>0</v>
      </c>
      <c r="B115" s="4">
        <v>39007</v>
      </c>
      <c r="C115">
        <v>0</v>
      </c>
      <c r="D115">
        <v>0</v>
      </c>
      <c r="E115" t="b">
        <v>1</v>
      </c>
      <c r="F115" t="b">
        <v>1</v>
      </c>
      <c r="G115" t="s">
        <v>1684</v>
      </c>
      <c r="H115" t="s">
        <v>1684</v>
      </c>
      <c r="I115">
        <v>0</v>
      </c>
      <c r="J115">
        <v>0</v>
      </c>
      <c r="K115">
        <v>541462</v>
      </c>
      <c r="L115" t="s">
        <v>1684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454</v>
      </c>
      <c r="T115">
        <v>180</v>
      </c>
      <c r="U115">
        <v>0</v>
      </c>
      <c r="V115" t="s">
        <v>1684</v>
      </c>
      <c r="X115">
        <v>0</v>
      </c>
      <c r="Y115">
        <v>2</v>
      </c>
      <c r="Z115">
        <v>0</v>
      </c>
      <c r="AA115" t="s">
        <v>1684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 s="12" t="s">
        <v>705</v>
      </c>
      <c r="AL115">
        <v>0</v>
      </c>
      <c r="AM115">
        <v>92</v>
      </c>
      <c r="AN115">
        <v>53</v>
      </c>
      <c r="AO115">
        <v>0</v>
      </c>
      <c r="AP115">
        <v>0</v>
      </c>
      <c r="AQ115">
        <v>0</v>
      </c>
      <c r="AR115" t="b">
        <v>0</v>
      </c>
      <c r="AS115">
        <v>0</v>
      </c>
      <c r="AT115">
        <v>463</v>
      </c>
      <c r="AU115">
        <v>181</v>
      </c>
      <c r="AV115">
        <v>75</v>
      </c>
      <c r="AW115" t="b">
        <v>0</v>
      </c>
      <c r="AX115">
        <v>0</v>
      </c>
      <c r="AY115">
        <v>463</v>
      </c>
      <c r="AZ115">
        <v>181</v>
      </c>
      <c r="BA115">
        <v>0</v>
      </c>
      <c r="BC115" t="s">
        <v>1684</v>
      </c>
      <c r="BD115" s="12">
        <v>40</v>
      </c>
      <c r="BE115">
        <v>636</v>
      </c>
      <c r="BF115">
        <v>195</v>
      </c>
      <c r="BG115" t="s">
        <v>1945</v>
      </c>
      <c r="BH115">
        <v>0</v>
      </c>
      <c r="BI115">
        <v>0</v>
      </c>
      <c r="BJ115" t="s">
        <v>1684</v>
      </c>
      <c r="BK115">
        <v>0</v>
      </c>
      <c r="BM115" t="s">
        <v>1946</v>
      </c>
      <c r="BN115">
        <v>0</v>
      </c>
      <c r="BO115">
        <v>466</v>
      </c>
      <c r="BP115">
        <v>181</v>
      </c>
      <c r="BQ115">
        <v>0</v>
      </c>
      <c r="BR115">
        <v>229</v>
      </c>
      <c r="BS115" t="b">
        <v>0</v>
      </c>
      <c r="BT115">
        <v>0</v>
      </c>
      <c r="BU115">
        <v>0</v>
      </c>
      <c r="BV115" s="12" t="s">
        <v>706</v>
      </c>
      <c r="BW115">
        <v>0.4</v>
      </c>
      <c r="BX115">
        <v>295</v>
      </c>
      <c r="BY115">
        <v>106</v>
      </c>
      <c r="BZ115" t="b">
        <v>0</v>
      </c>
      <c r="CA115" t="s">
        <v>1684</v>
      </c>
      <c r="CB115">
        <v>0</v>
      </c>
      <c r="CC115">
        <v>0</v>
      </c>
      <c r="CD115" t="s">
        <v>1687</v>
      </c>
      <c r="CE115" s="12">
        <v>4</v>
      </c>
      <c r="CF115" s="12">
        <v>91</v>
      </c>
      <c r="CG115" s="4">
        <v>45660</v>
      </c>
      <c r="CH115">
        <v>0</v>
      </c>
      <c r="CI115">
        <v>428</v>
      </c>
      <c r="CJ115">
        <v>176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 t="s">
        <v>706</v>
      </c>
      <c r="CS115">
        <v>0</v>
      </c>
      <c r="CT115" t="str">
        <f t="shared" si="1"/>
        <v>Matai Akinmboni</v>
      </c>
      <c r="CU115" t="str">
        <f>IFERROR(VLOOKUP(CT115,'Player Names Cleaned'!$A$1:$B$997,2,0),CT115)</f>
        <v>Matai Akinmboni</v>
      </c>
    </row>
    <row r="116" spans="1:99" x14ac:dyDescent="0.25">
      <c r="A116">
        <v>0</v>
      </c>
      <c r="B116" s="4">
        <v>37920</v>
      </c>
      <c r="C116">
        <v>0</v>
      </c>
      <c r="D116">
        <v>0</v>
      </c>
      <c r="E116" t="b">
        <v>1</v>
      </c>
      <c r="F116" t="b">
        <v>1</v>
      </c>
      <c r="G116" t="s">
        <v>1684</v>
      </c>
      <c r="H116" t="s">
        <v>1684</v>
      </c>
      <c r="I116">
        <v>0</v>
      </c>
      <c r="J116">
        <v>0</v>
      </c>
      <c r="K116">
        <v>518906</v>
      </c>
      <c r="L116" t="s">
        <v>1684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450</v>
      </c>
      <c r="T116">
        <v>177</v>
      </c>
      <c r="U116">
        <v>0</v>
      </c>
      <c r="V116" t="s">
        <v>1684</v>
      </c>
      <c r="X116">
        <v>0</v>
      </c>
      <c r="Y116">
        <v>2</v>
      </c>
      <c r="Z116">
        <v>0</v>
      </c>
      <c r="AA116" t="s">
        <v>1684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 s="12" t="s">
        <v>631</v>
      </c>
      <c r="AL116">
        <v>0</v>
      </c>
      <c r="AM116">
        <v>88</v>
      </c>
      <c r="AN116">
        <v>50</v>
      </c>
      <c r="AO116">
        <v>0</v>
      </c>
      <c r="AP116">
        <v>0</v>
      </c>
      <c r="AQ116">
        <v>0</v>
      </c>
      <c r="AR116" t="b">
        <v>0</v>
      </c>
      <c r="AS116">
        <v>0</v>
      </c>
      <c r="AT116">
        <v>459</v>
      </c>
      <c r="AU116">
        <v>178</v>
      </c>
      <c r="AV116">
        <v>76</v>
      </c>
      <c r="AW116" t="b">
        <v>0</v>
      </c>
      <c r="AX116">
        <v>0</v>
      </c>
      <c r="AY116">
        <v>459</v>
      </c>
      <c r="AZ116">
        <v>178</v>
      </c>
      <c r="BA116">
        <v>0</v>
      </c>
      <c r="BC116" t="s">
        <v>1684</v>
      </c>
      <c r="BD116" s="12">
        <v>40</v>
      </c>
      <c r="BE116">
        <v>632</v>
      </c>
      <c r="BF116">
        <v>192</v>
      </c>
      <c r="BG116" t="s">
        <v>1947</v>
      </c>
      <c r="BH116">
        <v>0</v>
      </c>
      <c r="BI116">
        <v>0</v>
      </c>
      <c r="BJ116" t="s">
        <v>1684</v>
      </c>
      <c r="BK116">
        <v>0</v>
      </c>
      <c r="BM116" t="s">
        <v>1948</v>
      </c>
      <c r="BN116">
        <v>0</v>
      </c>
      <c r="BO116">
        <v>462</v>
      </c>
      <c r="BP116">
        <v>178</v>
      </c>
      <c r="BQ116">
        <v>0</v>
      </c>
      <c r="BR116">
        <v>244</v>
      </c>
      <c r="BS116" t="b">
        <v>0</v>
      </c>
      <c r="BT116">
        <v>0</v>
      </c>
      <c r="BU116">
        <v>0</v>
      </c>
      <c r="BV116" s="12" t="s">
        <v>707</v>
      </c>
      <c r="BW116">
        <v>0.3</v>
      </c>
      <c r="BX116">
        <v>333</v>
      </c>
      <c r="BY116">
        <v>124</v>
      </c>
      <c r="BZ116" t="b">
        <v>0</v>
      </c>
      <c r="CA116" t="s">
        <v>1684</v>
      </c>
      <c r="CB116">
        <v>0</v>
      </c>
      <c r="CC116">
        <v>0</v>
      </c>
      <c r="CD116" t="s">
        <v>1687</v>
      </c>
      <c r="CE116" s="12">
        <v>4</v>
      </c>
      <c r="CF116" s="12">
        <v>91</v>
      </c>
      <c r="CG116" s="4">
        <v>44795</v>
      </c>
      <c r="CH116">
        <v>0</v>
      </c>
      <c r="CI116">
        <v>424</v>
      </c>
      <c r="CJ116">
        <v>173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 t="s">
        <v>707</v>
      </c>
      <c r="CS116">
        <v>0</v>
      </c>
      <c r="CT116" t="str">
        <f t="shared" si="1"/>
        <v>Owen Bevan</v>
      </c>
      <c r="CU116" t="str">
        <f>IFERROR(VLOOKUP(CT116,'Player Names Cleaned'!$A$1:$B$997,2,0),CT116)</f>
        <v>Owen Bevan</v>
      </c>
    </row>
    <row r="117" spans="1:99" x14ac:dyDescent="0.25">
      <c r="A117">
        <v>1</v>
      </c>
      <c r="B117" s="4">
        <v>37266</v>
      </c>
      <c r="C117">
        <v>0</v>
      </c>
      <c r="D117">
        <v>55</v>
      </c>
      <c r="E117" t="b">
        <v>1</v>
      </c>
      <c r="F117" t="b">
        <v>1</v>
      </c>
      <c r="G117" t="s">
        <v>1684</v>
      </c>
      <c r="H117" t="s">
        <v>1684</v>
      </c>
      <c r="I117">
        <v>1</v>
      </c>
      <c r="J117">
        <v>0.2</v>
      </c>
      <c r="K117">
        <v>463981</v>
      </c>
      <c r="L117" t="s">
        <v>1684</v>
      </c>
      <c r="N117">
        <v>0</v>
      </c>
      <c r="O117">
        <v>0</v>
      </c>
      <c r="P117">
        <v>0</v>
      </c>
      <c r="Q117">
        <v>0</v>
      </c>
      <c r="R117">
        <v>38.4</v>
      </c>
      <c r="S117">
        <v>294</v>
      </c>
      <c r="T117">
        <v>109</v>
      </c>
      <c r="U117">
        <v>0</v>
      </c>
      <c r="V117" t="s">
        <v>1684</v>
      </c>
      <c r="X117">
        <v>0</v>
      </c>
      <c r="Y117">
        <v>2</v>
      </c>
      <c r="Z117">
        <v>0</v>
      </c>
      <c r="AA117" t="s">
        <v>1684</v>
      </c>
      <c r="AB117">
        <v>0</v>
      </c>
      <c r="AC117">
        <v>0.25</v>
      </c>
      <c r="AD117">
        <v>0.05</v>
      </c>
      <c r="AE117">
        <v>0.54</v>
      </c>
      <c r="AF117">
        <v>0.11</v>
      </c>
      <c r="AG117">
        <v>0.28999999999999998</v>
      </c>
      <c r="AH117">
        <v>8.5399999999999991</v>
      </c>
      <c r="AI117">
        <v>1.73</v>
      </c>
      <c r="AJ117">
        <v>0.06</v>
      </c>
      <c r="AK117" s="12" t="s">
        <v>708</v>
      </c>
      <c r="AL117">
        <v>0</v>
      </c>
      <c r="AM117">
        <v>58</v>
      </c>
      <c r="AN117">
        <v>30</v>
      </c>
      <c r="AO117">
        <v>9</v>
      </c>
      <c r="AP117">
        <v>1.83</v>
      </c>
      <c r="AQ117">
        <v>0</v>
      </c>
      <c r="AR117" t="b">
        <v>0</v>
      </c>
      <c r="AS117">
        <v>16.600000000000001</v>
      </c>
      <c r="AT117">
        <v>310</v>
      </c>
      <c r="AU117">
        <v>111</v>
      </c>
      <c r="AV117">
        <v>77</v>
      </c>
      <c r="AW117" t="b">
        <v>0</v>
      </c>
      <c r="AX117">
        <v>97</v>
      </c>
      <c r="AY117">
        <v>309</v>
      </c>
      <c r="AZ117">
        <v>113</v>
      </c>
      <c r="BA117">
        <v>443</v>
      </c>
      <c r="BC117" t="s">
        <v>1684</v>
      </c>
      <c r="BD117" s="12">
        <v>40</v>
      </c>
      <c r="BE117">
        <v>602</v>
      </c>
      <c r="BF117">
        <v>172</v>
      </c>
      <c r="BG117" t="s">
        <v>1949</v>
      </c>
      <c r="BH117">
        <v>0</v>
      </c>
      <c r="BI117">
        <v>0</v>
      </c>
      <c r="BJ117" t="s">
        <v>1684</v>
      </c>
      <c r="BK117">
        <v>0</v>
      </c>
      <c r="BM117" t="s">
        <v>1950</v>
      </c>
      <c r="BN117">
        <v>1.7</v>
      </c>
      <c r="BO117">
        <v>278</v>
      </c>
      <c r="BP117">
        <v>97</v>
      </c>
      <c r="BQ117">
        <v>0</v>
      </c>
      <c r="BR117">
        <v>241</v>
      </c>
      <c r="BS117" t="b">
        <v>0</v>
      </c>
      <c r="BT117">
        <v>0</v>
      </c>
      <c r="BU117">
        <v>0</v>
      </c>
      <c r="BV117" s="12" t="s">
        <v>709</v>
      </c>
      <c r="BW117">
        <v>0.7</v>
      </c>
      <c r="BX117">
        <v>214</v>
      </c>
      <c r="BY117">
        <v>72</v>
      </c>
      <c r="BZ117" t="b">
        <v>0</v>
      </c>
      <c r="CA117" t="s">
        <v>1684</v>
      </c>
      <c r="CB117">
        <v>6</v>
      </c>
      <c r="CC117">
        <v>1.22</v>
      </c>
      <c r="CD117" t="s">
        <v>1687</v>
      </c>
      <c r="CE117" s="12">
        <v>4</v>
      </c>
      <c r="CF117" s="12">
        <v>91</v>
      </c>
      <c r="CG117" s="4">
        <v>44566</v>
      </c>
      <c r="CH117">
        <v>29</v>
      </c>
      <c r="CI117">
        <v>291</v>
      </c>
      <c r="CJ117">
        <v>105</v>
      </c>
      <c r="CK117">
        <v>17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4.2</v>
      </c>
      <c r="CR117" t="s">
        <v>709</v>
      </c>
      <c r="CS117">
        <v>1</v>
      </c>
      <c r="CT117" t="str">
        <f t="shared" si="1"/>
        <v>James Hill</v>
      </c>
      <c r="CU117" t="str">
        <f>IFERROR(VLOOKUP(CT117,'Player Names Cleaned'!$A$1:$B$997,2,0),CT117)</f>
        <v>James Hill</v>
      </c>
    </row>
    <row r="118" spans="1:99" x14ac:dyDescent="0.25">
      <c r="A118">
        <v>0</v>
      </c>
      <c r="B118" s="4">
        <v>37116</v>
      </c>
      <c r="C118">
        <v>0</v>
      </c>
      <c r="D118">
        <v>20</v>
      </c>
      <c r="E118" t="b">
        <v>1</v>
      </c>
      <c r="F118" t="b">
        <v>1</v>
      </c>
      <c r="G118" t="s">
        <v>1684</v>
      </c>
      <c r="H118" t="s">
        <v>1684</v>
      </c>
      <c r="I118">
        <v>0</v>
      </c>
      <c r="J118">
        <v>0</v>
      </c>
      <c r="K118">
        <v>436893</v>
      </c>
      <c r="L118" t="s">
        <v>1684</v>
      </c>
      <c r="N118">
        <v>0</v>
      </c>
      <c r="O118">
        <v>0</v>
      </c>
      <c r="P118">
        <v>0</v>
      </c>
      <c r="Q118">
        <v>0</v>
      </c>
      <c r="R118">
        <v>30.6</v>
      </c>
      <c r="S118">
        <v>305</v>
      </c>
      <c r="T118">
        <v>116</v>
      </c>
      <c r="U118">
        <v>0</v>
      </c>
      <c r="V118" t="s">
        <v>1684</v>
      </c>
      <c r="X118">
        <v>0</v>
      </c>
      <c r="Y118">
        <v>2</v>
      </c>
      <c r="Z118">
        <v>0</v>
      </c>
      <c r="AA118" t="s">
        <v>1684</v>
      </c>
      <c r="AB118">
        <v>0</v>
      </c>
      <c r="AC118">
        <v>0.1</v>
      </c>
      <c r="AD118">
        <v>0.02</v>
      </c>
      <c r="AE118">
        <v>0.1</v>
      </c>
      <c r="AF118">
        <v>0.02</v>
      </c>
      <c r="AG118">
        <v>0</v>
      </c>
      <c r="AH118">
        <v>9.69</v>
      </c>
      <c r="AI118">
        <v>1.77</v>
      </c>
      <c r="AJ118">
        <v>0</v>
      </c>
      <c r="AK118" s="12" t="s">
        <v>710</v>
      </c>
      <c r="AL118">
        <v>0</v>
      </c>
      <c r="AM118">
        <v>43</v>
      </c>
      <c r="AN118">
        <v>21</v>
      </c>
      <c r="AO118">
        <v>10</v>
      </c>
      <c r="AP118">
        <v>1.83</v>
      </c>
      <c r="AQ118">
        <v>0</v>
      </c>
      <c r="AR118" t="b">
        <v>0</v>
      </c>
      <c r="AS118">
        <v>9.1999999999999993</v>
      </c>
      <c r="AT118">
        <v>334</v>
      </c>
      <c r="AU118">
        <v>121</v>
      </c>
      <c r="AV118">
        <v>78</v>
      </c>
      <c r="AW118" t="b">
        <v>0</v>
      </c>
      <c r="AX118">
        <v>56.8</v>
      </c>
      <c r="AY118">
        <v>328</v>
      </c>
      <c r="AZ118">
        <v>121</v>
      </c>
      <c r="BA118">
        <v>492</v>
      </c>
      <c r="BC118" t="s">
        <v>1684</v>
      </c>
      <c r="BD118" s="12">
        <v>40</v>
      </c>
      <c r="BE118">
        <v>587</v>
      </c>
      <c r="BF118">
        <v>163</v>
      </c>
      <c r="BG118" t="s">
        <v>1951</v>
      </c>
      <c r="BH118">
        <v>0</v>
      </c>
      <c r="BI118">
        <v>0</v>
      </c>
      <c r="BJ118" t="s">
        <v>1684</v>
      </c>
      <c r="BK118">
        <v>0</v>
      </c>
      <c r="BM118" t="s">
        <v>1952</v>
      </c>
      <c r="BN118">
        <v>1</v>
      </c>
      <c r="BO118">
        <v>340</v>
      </c>
      <c r="BP118">
        <v>121</v>
      </c>
      <c r="BQ118">
        <v>0</v>
      </c>
      <c r="BR118">
        <v>139</v>
      </c>
      <c r="BS118" t="b">
        <v>0</v>
      </c>
      <c r="BT118">
        <v>0</v>
      </c>
      <c r="BU118">
        <v>0</v>
      </c>
      <c r="BV118" s="12" t="s">
        <v>711</v>
      </c>
      <c r="BW118">
        <v>1.3</v>
      </c>
      <c r="BX118">
        <v>166</v>
      </c>
      <c r="BY118">
        <v>57</v>
      </c>
      <c r="BZ118" t="b">
        <v>0</v>
      </c>
      <c r="CA118" t="s">
        <v>1684</v>
      </c>
      <c r="CB118">
        <v>7</v>
      </c>
      <c r="CC118">
        <v>1.28</v>
      </c>
      <c r="CD118" t="s">
        <v>1687</v>
      </c>
      <c r="CE118" s="12">
        <v>4</v>
      </c>
      <c r="CF118" s="12">
        <v>91</v>
      </c>
      <c r="CG118" s="4">
        <v>45517</v>
      </c>
      <c r="CH118">
        <v>4</v>
      </c>
      <c r="CI118">
        <v>332</v>
      </c>
      <c r="CJ118">
        <v>125</v>
      </c>
      <c r="CK118">
        <v>12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3</v>
      </c>
      <c r="CR118" t="s">
        <v>1953</v>
      </c>
      <c r="CS118">
        <v>2</v>
      </c>
      <c r="CT118" t="str">
        <f t="shared" si="1"/>
        <v>JuliÃ¡n Araujo ZÃºÃ±iga</v>
      </c>
      <c r="CU118" t="str">
        <f>IFERROR(VLOOKUP(CT118,'Player Names Cleaned'!$A$1:$B$997,2,0),CT118)</f>
        <v>Julian Araujo</v>
      </c>
    </row>
    <row r="119" spans="1:99" x14ac:dyDescent="0.25">
      <c r="A119">
        <v>0</v>
      </c>
      <c r="B119" s="4">
        <v>35739</v>
      </c>
      <c r="C119">
        <v>0</v>
      </c>
      <c r="D119">
        <v>0</v>
      </c>
      <c r="E119" t="b">
        <v>1</v>
      </c>
      <c r="F119" t="b">
        <v>1</v>
      </c>
      <c r="G119" t="s">
        <v>1684</v>
      </c>
      <c r="H119" t="s">
        <v>1684</v>
      </c>
      <c r="I119">
        <v>0</v>
      </c>
      <c r="J119">
        <v>0</v>
      </c>
      <c r="K119">
        <v>223911</v>
      </c>
      <c r="L119" t="s">
        <v>1684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403</v>
      </c>
      <c r="T119">
        <v>148</v>
      </c>
      <c r="U119">
        <v>0</v>
      </c>
      <c r="V119" t="s">
        <v>1684</v>
      </c>
      <c r="X119">
        <v>0</v>
      </c>
      <c r="Y119">
        <v>2</v>
      </c>
      <c r="Z119">
        <v>0</v>
      </c>
      <c r="AA119" t="s">
        <v>1684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 s="12" t="s">
        <v>712</v>
      </c>
      <c r="AL119">
        <v>0</v>
      </c>
      <c r="AM119">
        <v>32</v>
      </c>
      <c r="AN119">
        <v>14</v>
      </c>
      <c r="AO119">
        <v>0</v>
      </c>
      <c r="AP119">
        <v>0</v>
      </c>
      <c r="AQ119">
        <v>0</v>
      </c>
      <c r="AR119" t="b">
        <v>0</v>
      </c>
      <c r="AS119">
        <v>0</v>
      </c>
      <c r="AT119">
        <v>413</v>
      </c>
      <c r="AU119">
        <v>150</v>
      </c>
      <c r="AV119">
        <v>79</v>
      </c>
      <c r="AW119" t="b">
        <v>0</v>
      </c>
      <c r="AX119">
        <v>0</v>
      </c>
      <c r="AY119">
        <v>413</v>
      </c>
      <c r="AZ119">
        <v>150</v>
      </c>
      <c r="BA119">
        <v>0</v>
      </c>
      <c r="BC119" t="s">
        <v>1684</v>
      </c>
      <c r="BD119" s="12">
        <v>40</v>
      </c>
      <c r="BE119">
        <v>576</v>
      </c>
      <c r="BF119">
        <v>156</v>
      </c>
      <c r="BG119" t="s">
        <v>1954</v>
      </c>
      <c r="BH119">
        <v>0</v>
      </c>
      <c r="BI119">
        <v>0</v>
      </c>
      <c r="BJ119" t="s">
        <v>1684</v>
      </c>
      <c r="BK119">
        <v>0</v>
      </c>
      <c r="BM119" t="s">
        <v>1955</v>
      </c>
      <c r="BN119">
        <v>0</v>
      </c>
      <c r="BO119">
        <v>416</v>
      </c>
      <c r="BP119">
        <v>150</v>
      </c>
      <c r="BQ119">
        <v>0</v>
      </c>
      <c r="BR119">
        <v>244</v>
      </c>
      <c r="BS119" t="b">
        <v>0</v>
      </c>
      <c r="BT119">
        <v>0</v>
      </c>
      <c r="BU119">
        <v>0</v>
      </c>
      <c r="BV119" s="12" t="s">
        <v>713</v>
      </c>
      <c r="BW119">
        <v>0.3</v>
      </c>
      <c r="BX119">
        <v>345</v>
      </c>
      <c r="BY119">
        <v>130</v>
      </c>
      <c r="BZ119" t="b">
        <v>0</v>
      </c>
      <c r="CA119" t="s">
        <v>1684</v>
      </c>
      <c r="CB119">
        <v>0</v>
      </c>
      <c r="CC119">
        <v>0</v>
      </c>
      <c r="CD119" t="s">
        <v>1687</v>
      </c>
      <c r="CE119" s="12">
        <v>4</v>
      </c>
      <c r="CF119" s="12">
        <v>91</v>
      </c>
      <c r="CG119" s="4">
        <v>43487</v>
      </c>
      <c r="CH119">
        <v>0</v>
      </c>
      <c r="CI119">
        <v>371</v>
      </c>
      <c r="CJ119">
        <v>140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 t="s">
        <v>713</v>
      </c>
      <c r="CS119">
        <v>0</v>
      </c>
      <c r="CT119" t="str">
        <f t="shared" si="1"/>
        <v>Chris Mepham</v>
      </c>
      <c r="CU119" t="str">
        <f>IFERROR(VLOOKUP(CT119,'Player Names Cleaned'!$A$1:$B$997,2,0),CT119)</f>
        <v>Chris Mepham</v>
      </c>
    </row>
    <row r="120" spans="1:99" x14ac:dyDescent="0.25">
      <c r="A120">
        <v>0</v>
      </c>
      <c r="B120" s="4">
        <v>38399</v>
      </c>
      <c r="C120">
        <v>0</v>
      </c>
      <c r="D120">
        <v>8</v>
      </c>
      <c r="E120" t="b">
        <v>1</v>
      </c>
      <c r="F120" t="b">
        <v>1</v>
      </c>
      <c r="G120" t="s">
        <v>1684</v>
      </c>
      <c r="H120" t="s">
        <v>1684</v>
      </c>
      <c r="I120">
        <v>0</v>
      </c>
      <c r="J120">
        <v>0</v>
      </c>
      <c r="K120">
        <v>575901</v>
      </c>
      <c r="L120" t="s">
        <v>1684</v>
      </c>
      <c r="N120">
        <v>0</v>
      </c>
      <c r="O120">
        <v>0</v>
      </c>
      <c r="P120">
        <v>0</v>
      </c>
      <c r="Q120">
        <v>0</v>
      </c>
      <c r="R120">
        <v>1.8</v>
      </c>
      <c r="S120">
        <v>359</v>
      </c>
      <c r="T120">
        <v>134</v>
      </c>
      <c r="U120">
        <v>0</v>
      </c>
      <c r="V120" t="s">
        <v>1684</v>
      </c>
      <c r="X120">
        <v>0</v>
      </c>
      <c r="Y120">
        <v>2</v>
      </c>
      <c r="Z120">
        <v>0</v>
      </c>
      <c r="AA120" t="s">
        <v>1684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0.08</v>
      </c>
      <c r="AI120">
        <v>0.8</v>
      </c>
      <c r="AJ120">
        <v>0</v>
      </c>
      <c r="AK120" s="12" t="s">
        <v>714</v>
      </c>
      <c r="AL120">
        <v>0</v>
      </c>
      <c r="AM120">
        <v>106</v>
      </c>
      <c r="AN120">
        <v>64</v>
      </c>
      <c r="AO120">
        <v>1</v>
      </c>
      <c r="AP120">
        <v>10</v>
      </c>
      <c r="AQ120">
        <v>0</v>
      </c>
      <c r="AR120" t="b">
        <v>0</v>
      </c>
      <c r="AS120">
        <v>0.4</v>
      </c>
      <c r="AT120">
        <v>381</v>
      </c>
      <c r="AU120">
        <v>139</v>
      </c>
      <c r="AV120">
        <v>80</v>
      </c>
      <c r="AW120" t="b">
        <v>0</v>
      </c>
      <c r="AX120">
        <v>2.2000000000000002</v>
      </c>
      <c r="AY120">
        <v>384</v>
      </c>
      <c r="AZ120">
        <v>140</v>
      </c>
      <c r="BA120">
        <v>9</v>
      </c>
      <c r="BC120" t="s">
        <v>1684</v>
      </c>
      <c r="BD120" s="12">
        <v>40</v>
      </c>
      <c r="BE120">
        <v>650</v>
      </c>
      <c r="BF120">
        <v>206</v>
      </c>
      <c r="BG120" t="s">
        <v>1956</v>
      </c>
      <c r="BH120">
        <v>0</v>
      </c>
      <c r="BI120">
        <v>0</v>
      </c>
      <c r="BJ120" t="s">
        <v>1684</v>
      </c>
      <c r="BK120">
        <v>0</v>
      </c>
      <c r="BM120" t="s">
        <v>1957</v>
      </c>
      <c r="BN120">
        <v>1</v>
      </c>
      <c r="BO120">
        <v>348</v>
      </c>
      <c r="BP120">
        <v>128</v>
      </c>
      <c r="BQ120">
        <v>0</v>
      </c>
      <c r="BR120">
        <v>10</v>
      </c>
      <c r="BS120" t="b">
        <v>0</v>
      </c>
      <c r="BT120">
        <v>0</v>
      </c>
      <c r="BU120">
        <v>0</v>
      </c>
      <c r="BV120" s="12" t="s">
        <v>715</v>
      </c>
      <c r="BW120">
        <v>0.4</v>
      </c>
      <c r="BX120">
        <v>316</v>
      </c>
      <c r="BY120">
        <v>116</v>
      </c>
      <c r="BZ120" t="b">
        <v>0</v>
      </c>
      <c r="CA120" t="s">
        <v>1684</v>
      </c>
      <c r="CB120">
        <v>0</v>
      </c>
      <c r="CC120">
        <v>0</v>
      </c>
      <c r="CD120" t="s">
        <v>1687</v>
      </c>
      <c r="CE120" s="12">
        <v>4</v>
      </c>
      <c r="CF120" s="12">
        <v>91</v>
      </c>
      <c r="CG120" s="4">
        <v>45664</v>
      </c>
      <c r="CH120">
        <v>0</v>
      </c>
      <c r="CI120">
        <v>441</v>
      </c>
      <c r="CJ120">
        <v>186</v>
      </c>
      <c r="CK120">
        <v>3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0.8</v>
      </c>
      <c r="CR120" t="s">
        <v>1958</v>
      </c>
      <c r="CS120">
        <v>0</v>
      </c>
      <c r="CT120" t="str">
        <f t="shared" si="1"/>
        <v>Julio Soler Barreto</v>
      </c>
      <c r="CU120" t="str">
        <f>IFERROR(VLOOKUP(CT120,'Player Names Cleaned'!$A$1:$B$997,2,0),CT120)</f>
        <v>Julio Soler Barreto</v>
      </c>
    </row>
    <row r="121" spans="1:99" x14ac:dyDescent="0.25">
      <c r="A121">
        <v>6</v>
      </c>
      <c r="B121" s="4">
        <v>36285</v>
      </c>
      <c r="C121">
        <v>14</v>
      </c>
      <c r="D121">
        <v>532</v>
      </c>
      <c r="E121" t="b">
        <v>1</v>
      </c>
      <c r="F121" t="b">
        <v>1</v>
      </c>
      <c r="G121" t="s">
        <v>1684</v>
      </c>
      <c r="H121" t="s">
        <v>1684</v>
      </c>
      <c r="I121">
        <v>13</v>
      </c>
      <c r="J121">
        <v>0.5</v>
      </c>
      <c r="K121">
        <v>222683</v>
      </c>
      <c r="L121">
        <v>3</v>
      </c>
      <c r="N121">
        <v>0</v>
      </c>
      <c r="O121">
        <v>0</v>
      </c>
      <c r="P121">
        <v>0</v>
      </c>
      <c r="Q121">
        <v>0</v>
      </c>
      <c r="R121">
        <v>654.1</v>
      </c>
      <c r="S121">
        <v>41</v>
      </c>
      <c r="T121">
        <v>36</v>
      </c>
      <c r="U121">
        <v>0</v>
      </c>
      <c r="V121" t="s">
        <v>1684</v>
      </c>
      <c r="X121">
        <v>0</v>
      </c>
      <c r="Y121">
        <v>3</v>
      </c>
      <c r="Z121">
        <v>1.3</v>
      </c>
      <c r="AA121" t="s">
        <v>1684</v>
      </c>
      <c r="AB121">
        <v>0</v>
      </c>
      <c r="AC121">
        <v>3.66</v>
      </c>
      <c r="AD121">
        <v>0.14000000000000001</v>
      </c>
      <c r="AE121">
        <v>13.71</v>
      </c>
      <c r="AF121">
        <v>0.53</v>
      </c>
      <c r="AG121">
        <v>10.050000000000001</v>
      </c>
      <c r="AH121">
        <v>32.6</v>
      </c>
      <c r="AI121">
        <v>1.25</v>
      </c>
      <c r="AJ121">
        <v>0.39</v>
      </c>
      <c r="AK121" s="12" t="s">
        <v>716</v>
      </c>
      <c r="AL121">
        <v>0</v>
      </c>
      <c r="AM121">
        <v>630</v>
      </c>
      <c r="AN121">
        <v>275</v>
      </c>
      <c r="AO121">
        <v>29</v>
      </c>
      <c r="AP121">
        <v>1.1200000000000001</v>
      </c>
      <c r="AQ121">
        <v>12</v>
      </c>
      <c r="AR121" t="b">
        <v>0</v>
      </c>
      <c r="AS121">
        <v>212</v>
      </c>
      <c r="AT121">
        <v>20</v>
      </c>
      <c r="AU121">
        <v>15</v>
      </c>
      <c r="AV121">
        <v>81</v>
      </c>
      <c r="AW121" t="b">
        <v>0</v>
      </c>
      <c r="AX121">
        <v>700</v>
      </c>
      <c r="AY121">
        <v>50</v>
      </c>
      <c r="AZ121">
        <v>17</v>
      </c>
      <c r="BA121">
        <v>2339</v>
      </c>
      <c r="BC121" t="s">
        <v>1684</v>
      </c>
      <c r="BD121" s="12">
        <v>70</v>
      </c>
      <c r="BE121">
        <v>32</v>
      </c>
      <c r="BF121">
        <v>20</v>
      </c>
      <c r="BG121" t="s">
        <v>1959</v>
      </c>
      <c r="BH121">
        <v>0</v>
      </c>
      <c r="BI121">
        <v>0</v>
      </c>
      <c r="BJ121">
        <v>1</v>
      </c>
      <c r="BK121">
        <v>0</v>
      </c>
      <c r="BM121" t="s">
        <v>1960</v>
      </c>
      <c r="BN121">
        <v>4.5999999999999996</v>
      </c>
      <c r="BO121">
        <v>16</v>
      </c>
      <c r="BP121">
        <v>9</v>
      </c>
      <c r="BQ121">
        <v>0</v>
      </c>
      <c r="BR121">
        <v>152</v>
      </c>
      <c r="BS121" t="b">
        <v>0</v>
      </c>
      <c r="BT121">
        <v>0</v>
      </c>
      <c r="BU121">
        <v>0</v>
      </c>
      <c r="BV121" s="12" t="s">
        <v>717</v>
      </c>
      <c r="BW121">
        <v>5</v>
      </c>
      <c r="BX121">
        <v>72</v>
      </c>
      <c r="BY121">
        <v>21</v>
      </c>
      <c r="BZ121" t="b">
        <v>0</v>
      </c>
      <c r="CA121" t="s">
        <v>1684</v>
      </c>
      <c r="CB121">
        <v>29</v>
      </c>
      <c r="CC121">
        <v>1.1200000000000001</v>
      </c>
      <c r="CD121" t="s">
        <v>1687</v>
      </c>
      <c r="CE121" s="12">
        <v>4</v>
      </c>
      <c r="CF121" s="12">
        <v>91</v>
      </c>
      <c r="CG121" s="4">
        <v>45108</v>
      </c>
      <c r="CH121">
        <v>771</v>
      </c>
      <c r="CI121">
        <v>27</v>
      </c>
      <c r="CJ121">
        <v>15</v>
      </c>
      <c r="CK121">
        <v>158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22.6</v>
      </c>
      <c r="CR121" t="s">
        <v>717</v>
      </c>
      <c r="CS121">
        <v>8</v>
      </c>
      <c r="CT121" t="str">
        <f t="shared" si="1"/>
        <v>Justin Kluivert</v>
      </c>
      <c r="CU121" t="str">
        <f>IFERROR(VLOOKUP(CT121,'Player Names Cleaned'!$A$1:$B$997,2,0),CT121)</f>
        <v>Justin Kluivert</v>
      </c>
    </row>
    <row r="122" spans="1:99" x14ac:dyDescent="0.25">
      <c r="A122">
        <v>7</v>
      </c>
      <c r="B122" s="4">
        <v>36532</v>
      </c>
      <c r="C122">
        <v>14</v>
      </c>
      <c r="D122">
        <v>571</v>
      </c>
      <c r="E122" t="b">
        <v>1</v>
      </c>
      <c r="F122" t="b">
        <v>1</v>
      </c>
      <c r="G122" t="s">
        <v>1684</v>
      </c>
      <c r="H122" t="s">
        <v>1684</v>
      </c>
      <c r="I122">
        <v>11</v>
      </c>
      <c r="J122">
        <v>0.31</v>
      </c>
      <c r="K122">
        <v>437730</v>
      </c>
      <c r="L122" t="s">
        <v>1684</v>
      </c>
      <c r="N122">
        <v>0</v>
      </c>
      <c r="O122">
        <v>0</v>
      </c>
      <c r="P122">
        <v>0</v>
      </c>
      <c r="Q122">
        <v>0</v>
      </c>
      <c r="R122">
        <v>688.9</v>
      </c>
      <c r="S122">
        <v>35</v>
      </c>
      <c r="T122">
        <v>31</v>
      </c>
      <c r="U122">
        <v>0</v>
      </c>
      <c r="V122" t="s">
        <v>1684</v>
      </c>
      <c r="X122">
        <v>0</v>
      </c>
      <c r="Y122">
        <v>3</v>
      </c>
      <c r="Z122">
        <v>1.3</v>
      </c>
      <c r="AA122" t="s">
        <v>1684</v>
      </c>
      <c r="AB122">
        <v>0</v>
      </c>
      <c r="AC122">
        <v>4.43</v>
      </c>
      <c r="AD122">
        <v>0.12</v>
      </c>
      <c r="AE122">
        <v>13.94</v>
      </c>
      <c r="AF122">
        <v>0.39</v>
      </c>
      <c r="AG122">
        <v>9.51</v>
      </c>
      <c r="AH122">
        <v>44.18</v>
      </c>
      <c r="AI122">
        <v>1.24</v>
      </c>
      <c r="AJ122">
        <v>0.27</v>
      </c>
      <c r="AK122" s="12" t="s">
        <v>718</v>
      </c>
      <c r="AL122">
        <v>0</v>
      </c>
      <c r="AM122">
        <v>635</v>
      </c>
      <c r="AN122">
        <v>280</v>
      </c>
      <c r="AO122">
        <v>41</v>
      </c>
      <c r="AP122">
        <v>1.1499999999999999</v>
      </c>
      <c r="AQ122">
        <v>11</v>
      </c>
      <c r="AR122" t="b">
        <v>0</v>
      </c>
      <c r="AS122">
        <v>267.8</v>
      </c>
      <c r="AT122">
        <v>9</v>
      </c>
      <c r="AU122">
        <v>6</v>
      </c>
      <c r="AV122">
        <v>82</v>
      </c>
      <c r="AW122" t="b">
        <v>0</v>
      </c>
      <c r="AX122">
        <v>792.2</v>
      </c>
      <c r="AY122">
        <v>30</v>
      </c>
      <c r="AZ122">
        <v>8</v>
      </c>
      <c r="BA122">
        <v>3202</v>
      </c>
      <c r="BC122" t="s">
        <v>1684</v>
      </c>
      <c r="BD122" s="12">
        <v>70</v>
      </c>
      <c r="BE122">
        <v>37</v>
      </c>
      <c r="BF122">
        <v>25</v>
      </c>
      <c r="BG122" t="s">
        <v>1961</v>
      </c>
      <c r="BH122">
        <v>0</v>
      </c>
      <c r="BI122">
        <v>0</v>
      </c>
      <c r="BJ122">
        <v>3</v>
      </c>
      <c r="BK122">
        <v>0</v>
      </c>
      <c r="BM122" t="s">
        <v>1962</v>
      </c>
      <c r="BN122">
        <v>4.5</v>
      </c>
      <c r="BO122">
        <v>22</v>
      </c>
      <c r="BP122">
        <v>12</v>
      </c>
      <c r="BQ122">
        <v>0</v>
      </c>
      <c r="BR122">
        <v>81</v>
      </c>
      <c r="BS122" t="b">
        <v>0</v>
      </c>
      <c r="BT122">
        <v>0</v>
      </c>
      <c r="BU122">
        <v>0</v>
      </c>
      <c r="BV122" s="12" t="s">
        <v>719</v>
      </c>
      <c r="BW122">
        <v>5.4</v>
      </c>
      <c r="BX122">
        <v>67</v>
      </c>
      <c r="BY122">
        <v>19</v>
      </c>
      <c r="BZ122" t="b">
        <v>0</v>
      </c>
      <c r="CA122" t="s">
        <v>1684</v>
      </c>
      <c r="CB122">
        <v>36</v>
      </c>
      <c r="CC122">
        <v>1.01</v>
      </c>
      <c r="CD122" t="s">
        <v>1687</v>
      </c>
      <c r="CE122" s="12">
        <v>4</v>
      </c>
      <c r="CF122" s="12">
        <v>91</v>
      </c>
      <c r="CG122" s="4">
        <v>44953</v>
      </c>
      <c r="CH122">
        <v>1204</v>
      </c>
      <c r="CI122">
        <v>4</v>
      </c>
      <c r="CJ122">
        <v>2</v>
      </c>
      <c r="CK122">
        <v>165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23.6</v>
      </c>
      <c r="CR122" t="s">
        <v>719</v>
      </c>
      <c r="CS122">
        <v>9</v>
      </c>
      <c r="CT122" t="str">
        <f t="shared" si="1"/>
        <v>Antoine Semenyo</v>
      </c>
      <c r="CU122" t="str">
        <f>IFERROR(VLOOKUP(CT122,'Player Names Cleaned'!$A$1:$B$997,2,0),CT122)</f>
        <v>Antoine Semenyo</v>
      </c>
    </row>
    <row r="123" spans="1:99" x14ac:dyDescent="0.25">
      <c r="A123">
        <v>4</v>
      </c>
      <c r="B123" s="4">
        <v>37298</v>
      </c>
      <c r="C123">
        <v>7</v>
      </c>
      <c r="D123">
        <v>432</v>
      </c>
      <c r="E123" t="b">
        <v>1</v>
      </c>
      <c r="F123" t="b">
        <v>1</v>
      </c>
      <c r="G123" t="s">
        <v>1684</v>
      </c>
      <c r="H123" t="s">
        <v>1684</v>
      </c>
      <c r="I123">
        <v>7</v>
      </c>
      <c r="J123">
        <v>0.32</v>
      </c>
      <c r="K123">
        <v>533463</v>
      </c>
      <c r="L123" t="s">
        <v>1684</v>
      </c>
      <c r="N123">
        <v>0</v>
      </c>
      <c r="O123">
        <v>0</v>
      </c>
      <c r="P123">
        <v>0</v>
      </c>
      <c r="Q123">
        <v>0</v>
      </c>
      <c r="R123">
        <v>496.8</v>
      </c>
      <c r="S123">
        <v>71</v>
      </c>
      <c r="T123">
        <v>57</v>
      </c>
      <c r="U123">
        <v>0</v>
      </c>
      <c r="V123">
        <v>4</v>
      </c>
      <c r="X123">
        <v>0</v>
      </c>
      <c r="Y123">
        <v>3</v>
      </c>
      <c r="Z123">
        <v>1.1000000000000001</v>
      </c>
      <c r="AA123" t="s">
        <v>1684</v>
      </c>
      <c r="AB123">
        <v>0</v>
      </c>
      <c r="AC123">
        <v>3.24</v>
      </c>
      <c r="AD123">
        <v>0.15</v>
      </c>
      <c r="AE123">
        <v>11.66</v>
      </c>
      <c r="AF123">
        <v>0.53</v>
      </c>
      <c r="AG123">
        <v>8.42</v>
      </c>
      <c r="AH123">
        <v>31.96</v>
      </c>
      <c r="AI123">
        <v>1.44</v>
      </c>
      <c r="AJ123">
        <v>0.38</v>
      </c>
      <c r="AK123" s="12" t="s">
        <v>720</v>
      </c>
      <c r="AL123">
        <v>0</v>
      </c>
      <c r="AM123">
        <v>589</v>
      </c>
      <c r="AN123">
        <v>245</v>
      </c>
      <c r="AO123">
        <v>23</v>
      </c>
      <c r="AP123">
        <v>1.04</v>
      </c>
      <c r="AQ123">
        <v>7</v>
      </c>
      <c r="AR123" t="b">
        <v>0</v>
      </c>
      <c r="AS123">
        <v>187.2</v>
      </c>
      <c r="AT123">
        <v>46</v>
      </c>
      <c r="AU123">
        <v>34</v>
      </c>
      <c r="AV123">
        <v>83</v>
      </c>
      <c r="AW123" t="b">
        <v>0</v>
      </c>
      <c r="AX123">
        <v>624.6</v>
      </c>
      <c r="AY123">
        <v>77</v>
      </c>
      <c r="AZ123">
        <v>31</v>
      </c>
      <c r="BA123">
        <v>1998</v>
      </c>
      <c r="BC123" t="s">
        <v>1684</v>
      </c>
      <c r="BD123" s="12">
        <v>60</v>
      </c>
      <c r="BE123">
        <v>108</v>
      </c>
      <c r="BF123">
        <v>74</v>
      </c>
      <c r="BG123" t="s">
        <v>1963</v>
      </c>
      <c r="BH123">
        <v>0</v>
      </c>
      <c r="BI123">
        <v>0</v>
      </c>
      <c r="BJ123" t="s">
        <v>1684</v>
      </c>
      <c r="BK123">
        <v>0</v>
      </c>
      <c r="BM123" t="s">
        <v>1964</v>
      </c>
      <c r="BN123">
        <v>3.5</v>
      </c>
      <c r="BO123">
        <v>89</v>
      </c>
      <c r="BP123">
        <v>44</v>
      </c>
      <c r="BQ123">
        <v>0</v>
      </c>
      <c r="BR123">
        <v>35</v>
      </c>
      <c r="BS123" t="b">
        <v>0</v>
      </c>
      <c r="BT123">
        <v>0</v>
      </c>
      <c r="BU123">
        <v>0</v>
      </c>
      <c r="BV123" s="12" t="s">
        <v>721</v>
      </c>
      <c r="BW123">
        <v>0.3</v>
      </c>
      <c r="BX123">
        <v>355</v>
      </c>
      <c r="BY123">
        <v>114</v>
      </c>
      <c r="BZ123" t="b">
        <v>0</v>
      </c>
      <c r="CA123" t="s">
        <v>1684</v>
      </c>
      <c r="CB123">
        <v>21</v>
      </c>
      <c r="CC123">
        <v>0.95</v>
      </c>
      <c r="CD123" t="s">
        <v>1687</v>
      </c>
      <c r="CE123" s="12">
        <v>4</v>
      </c>
      <c r="CF123" s="12">
        <v>91</v>
      </c>
      <c r="CG123" s="4">
        <v>44945</v>
      </c>
      <c r="CH123">
        <v>754</v>
      </c>
      <c r="CI123">
        <v>29</v>
      </c>
      <c r="CJ123">
        <v>17</v>
      </c>
      <c r="CK123">
        <v>111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18.5</v>
      </c>
      <c r="CR123" t="s">
        <v>1965</v>
      </c>
      <c r="CS123">
        <v>3</v>
      </c>
      <c r="CT123" t="str">
        <f t="shared" si="1"/>
        <v>Dango Ouattara</v>
      </c>
      <c r="CU123" t="str">
        <f>IFERROR(VLOOKUP(CT123,'Player Names Cleaned'!$A$1:$B$997,2,0),CT123)</f>
        <v>Dango Ouattara</v>
      </c>
    </row>
    <row r="124" spans="1:99" x14ac:dyDescent="0.25">
      <c r="A124">
        <v>7</v>
      </c>
      <c r="B124" s="4">
        <v>36241</v>
      </c>
      <c r="C124">
        <v>4</v>
      </c>
      <c r="D124">
        <v>362</v>
      </c>
      <c r="E124" t="b">
        <v>1</v>
      </c>
      <c r="F124" t="b">
        <v>1</v>
      </c>
      <c r="G124" t="s">
        <v>1684</v>
      </c>
      <c r="H124" t="s">
        <v>1684</v>
      </c>
      <c r="I124">
        <v>4</v>
      </c>
      <c r="J124">
        <v>0.19</v>
      </c>
      <c r="K124">
        <v>201658</v>
      </c>
      <c r="L124">
        <v>1</v>
      </c>
      <c r="N124">
        <v>0</v>
      </c>
      <c r="O124">
        <v>0</v>
      </c>
      <c r="P124">
        <v>0</v>
      </c>
      <c r="Q124">
        <v>0</v>
      </c>
      <c r="R124">
        <v>664.8</v>
      </c>
      <c r="S124">
        <v>39</v>
      </c>
      <c r="T124">
        <v>34</v>
      </c>
      <c r="U124">
        <v>0</v>
      </c>
      <c r="V124">
        <v>1</v>
      </c>
      <c r="X124">
        <v>0</v>
      </c>
      <c r="Y124">
        <v>3</v>
      </c>
      <c r="Z124">
        <v>1</v>
      </c>
      <c r="AA124" t="s">
        <v>1684</v>
      </c>
      <c r="AB124">
        <v>0</v>
      </c>
      <c r="AC124">
        <v>3.65</v>
      </c>
      <c r="AD124">
        <v>0.17</v>
      </c>
      <c r="AE124">
        <v>9.16</v>
      </c>
      <c r="AF124">
        <v>0.43</v>
      </c>
      <c r="AG124">
        <v>5.51</v>
      </c>
      <c r="AH124">
        <v>25.42</v>
      </c>
      <c r="AI124">
        <v>1.18</v>
      </c>
      <c r="AJ124">
        <v>0.26</v>
      </c>
      <c r="AK124" s="12" t="s">
        <v>661</v>
      </c>
      <c r="AL124">
        <v>0</v>
      </c>
      <c r="AM124">
        <v>487</v>
      </c>
      <c r="AN124">
        <v>182</v>
      </c>
      <c r="AO124">
        <v>29</v>
      </c>
      <c r="AP124">
        <v>1.35</v>
      </c>
      <c r="AQ124">
        <v>3</v>
      </c>
      <c r="AR124" t="b">
        <v>0</v>
      </c>
      <c r="AS124">
        <v>155.4</v>
      </c>
      <c r="AT124">
        <v>67</v>
      </c>
      <c r="AU124">
        <v>47</v>
      </c>
      <c r="AV124">
        <v>84</v>
      </c>
      <c r="AW124" t="b">
        <v>0</v>
      </c>
      <c r="AX124">
        <v>447</v>
      </c>
      <c r="AY124">
        <v>141</v>
      </c>
      <c r="AZ124">
        <v>61</v>
      </c>
      <c r="BA124">
        <v>1932</v>
      </c>
      <c r="BC124" t="s">
        <v>1684</v>
      </c>
      <c r="BD124" s="12">
        <v>55</v>
      </c>
      <c r="BE124">
        <v>137</v>
      </c>
      <c r="BF124">
        <v>90</v>
      </c>
      <c r="BG124" t="s">
        <v>1966</v>
      </c>
      <c r="BH124">
        <v>0</v>
      </c>
      <c r="BI124">
        <v>0</v>
      </c>
      <c r="BJ124" t="s">
        <v>1684</v>
      </c>
      <c r="BK124">
        <v>0</v>
      </c>
      <c r="BM124" t="s">
        <v>1967</v>
      </c>
      <c r="BN124">
        <v>3</v>
      </c>
      <c r="BO124">
        <v>134</v>
      </c>
      <c r="BP124">
        <v>62</v>
      </c>
      <c r="BQ124">
        <v>0</v>
      </c>
      <c r="BR124">
        <v>241</v>
      </c>
      <c r="BS124" t="b">
        <v>0</v>
      </c>
      <c r="BT124">
        <v>0</v>
      </c>
      <c r="BU124">
        <v>0</v>
      </c>
      <c r="BV124" s="12" t="s">
        <v>722</v>
      </c>
      <c r="BW124">
        <v>0.4</v>
      </c>
      <c r="BX124">
        <v>277</v>
      </c>
      <c r="BY124">
        <v>93</v>
      </c>
      <c r="BZ124" t="b">
        <v>0</v>
      </c>
      <c r="CA124" t="s">
        <v>1684</v>
      </c>
      <c r="CB124">
        <v>20</v>
      </c>
      <c r="CC124">
        <v>0.93</v>
      </c>
      <c r="CD124" t="s">
        <v>1687</v>
      </c>
      <c r="CE124" s="12">
        <v>4</v>
      </c>
      <c r="CF124" s="12">
        <v>91</v>
      </c>
      <c r="CG124" s="4">
        <v>44774</v>
      </c>
      <c r="CH124">
        <v>442</v>
      </c>
      <c r="CI124">
        <v>68</v>
      </c>
      <c r="CJ124">
        <v>47</v>
      </c>
      <c r="CK124">
        <v>87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15.8</v>
      </c>
      <c r="CR124" t="s">
        <v>722</v>
      </c>
      <c r="CS124">
        <v>6</v>
      </c>
      <c r="CT124" t="str">
        <f t="shared" si="1"/>
        <v>Marcus Tavernier</v>
      </c>
      <c r="CU124" t="str">
        <f>IFERROR(VLOOKUP(CT124,'Player Names Cleaned'!$A$1:$B$997,2,0),CT124)</f>
        <v>Marcus Tavernier</v>
      </c>
    </row>
    <row r="125" spans="1:99" x14ac:dyDescent="0.25">
      <c r="A125">
        <v>3</v>
      </c>
      <c r="B125" s="4">
        <v>36205</v>
      </c>
      <c r="C125">
        <v>1</v>
      </c>
      <c r="D125">
        <v>315</v>
      </c>
      <c r="E125" t="b">
        <v>1</v>
      </c>
      <c r="F125" t="b">
        <v>1</v>
      </c>
      <c r="G125" t="s">
        <v>1684</v>
      </c>
      <c r="H125" t="s">
        <v>1684</v>
      </c>
      <c r="I125">
        <v>6</v>
      </c>
      <c r="J125">
        <v>0.28000000000000003</v>
      </c>
      <c r="K125">
        <v>200785</v>
      </c>
      <c r="L125" t="s">
        <v>1684</v>
      </c>
      <c r="N125">
        <v>0</v>
      </c>
      <c r="O125">
        <v>0</v>
      </c>
      <c r="P125">
        <v>0</v>
      </c>
      <c r="Q125">
        <v>0</v>
      </c>
      <c r="R125">
        <v>261.2</v>
      </c>
      <c r="S125">
        <v>140</v>
      </c>
      <c r="T125">
        <v>98</v>
      </c>
      <c r="U125">
        <v>0</v>
      </c>
      <c r="V125" t="s">
        <v>1684</v>
      </c>
      <c r="X125">
        <v>0</v>
      </c>
      <c r="Y125">
        <v>3</v>
      </c>
      <c r="Z125">
        <v>0.5</v>
      </c>
      <c r="AA125" t="s">
        <v>1684</v>
      </c>
      <c r="AB125">
        <v>0</v>
      </c>
      <c r="AC125">
        <v>0.76</v>
      </c>
      <c r="AD125">
        <v>0.03</v>
      </c>
      <c r="AE125">
        <v>2.09</v>
      </c>
      <c r="AF125">
        <v>0.09</v>
      </c>
      <c r="AG125">
        <v>1.33</v>
      </c>
      <c r="AH125">
        <v>29.26</v>
      </c>
      <c r="AI125">
        <v>1.34</v>
      </c>
      <c r="AJ125">
        <v>0.06</v>
      </c>
      <c r="AK125" s="12" t="s">
        <v>723</v>
      </c>
      <c r="AL125">
        <v>0</v>
      </c>
      <c r="AM125">
        <v>361</v>
      </c>
      <c r="AN125">
        <v>101</v>
      </c>
      <c r="AO125">
        <v>30</v>
      </c>
      <c r="AP125">
        <v>1.38</v>
      </c>
      <c r="AQ125">
        <v>0</v>
      </c>
      <c r="AR125" t="b">
        <v>0</v>
      </c>
      <c r="AS125">
        <v>75.900000000000006</v>
      </c>
      <c r="AT125">
        <v>182</v>
      </c>
      <c r="AU125">
        <v>98</v>
      </c>
      <c r="AV125">
        <v>85</v>
      </c>
      <c r="AW125" t="b">
        <v>0</v>
      </c>
      <c r="AX125">
        <v>411.8</v>
      </c>
      <c r="AY125">
        <v>152</v>
      </c>
      <c r="AZ125">
        <v>68</v>
      </c>
      <c r="BA125">
        <v>1959</v>
      </c>
      <c r="BC125" t="s">
        <v>1684</v>
      </c>
      <c r="BD125" s="12">
        <v>50</v>
      </c>
      <c r="BE125">
        <v>246</v>
      </c>
      <c r="BF125">
        <v>156</v>
      </c>
      <c r="BG125" t="s">
        <v>1968</v>
      </c>
      <c r="BH125">
        <v>0</v>
      </c>
      <c r="BI125">
        <v>0</v>
      </c>
      <c r="BJ125" t="s">
        <v>1684</v>
      </c>
      <c r="BK125">
        <v>0</v>
      </c>
      <c r="BM125" t="s">
        <v>1969</v>
      </c>
      <c r="BN125">
        <v>2.1</v>
      </c>
      <c r="BO125">
        <v>230</v>
      </c>
      <c r="BP125">
        <v>100</v>
      </c>
      <c r="BQ125">
        <v>0</v>
      </c>
      <c r="BR125">
        <v>229</v>
      </c>
      <c r="BS125" t="b">
        <v>0</v>
      </c>
      <c r="BT125">
        <v>0</v>
      </c>
      <c r="BU125">
        <v>0</v>
      </c>
      <c r="BV125" s="12" t="s">
        <v>724</v>
      </c>
      <c r="BW125">
        <v>0.2</v>
      </c>
      <c r="BX125">
        <v>397</v>
      </c>
      <c r="BY125">
        <v>126</v>
      </c>
      <c r="BZ125" t="b">
        <v>0</v>
      </c>
      <c r="CA125" t="s">
        <v>1684</v>
      </c>
      <c r="CB125">
        <v>21</v>
      </c>
      <c r="CC125">
        <v>0.96</v>
      </c>
      <c r="CD125" t="s">
        <v>1687</v>
      </c>
      <c r="CE125" s="12">
        <v>4</v>
      </c>
      <c r="CF125" s="12">
        <v>91</v>
      </c>
      <c r="CG125" s="4">
        <v>45158</v>
      </c>
      <c r="CH125">
        <v>83</v>
      </c>
      <c r="CI125">
        <v>236</v>
      </c>
      <c r="CJ125">
        <v>131</v>
      </c>
      <c r="CK125">
        <v>58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11.6</v>
      </c>
      <c r="CR125" t="s">
        <v>724</v>
      </c>
      <c r="CS125">
        <v>7</v>
      </c>
      <c r="CT125" t="str">
        <f t="shared" si="1"/>
        <v>Tyler Adams</v>
      </c>
      <c r="CU125" t="str">
        <f>IFERROR(VLOOKUP(CT125,'Player Names Cleaned'!$A$1:$B$997,2,0),CT125)</f>
        <v>Tyler Adams</v>
      </c>
    </row>
    <row r="126" spans="1:99" x14ac:dyDescent="0.25">
      <c r="A126">
        <v>1</v>
      </c>
      <c r="B126" s="4">
        <v>35619</v>
      </c>
      <c r="C126">
        <v>2</v>
      </c>
      <c r="D126">
        <v>204</v>
      </c>
      <c r="E126" t="b">
        <v>1</v>
      </c>
      <c r="F126" t="b">
        <v>1</v>
      </c>
      <c r="G126" t="s">
        <v>1684</v>
      </c>
      <c r="H126" t="s">
        <v>1684</v>
      </c>
      <c r="I126">
        <v>3</v>
      </c>
      <c r="J126">
        <v>0.28999999999999998</v>
      </c>
      <c r="K126">
        <v>111317</v>
      </c>
      <c r="L126">
        <v>5</v>
      </c>
      <c r="N126">
        <v>0</v>
      </c>
      <c r="O126">
        <v>0</v>
      </c>
      <c r="P126">
        <v>0</v>
      </c>
      <c r="Q126">
        <v>0</v>
      </c>
      <c r="R126">
        <v>316.7</v>
      </c>
      <c r="S126">
        <v>114</v>
      </c>
      <c r="T126">
        <v>81</v>
      </c>
      <c r="U126">
        <v>0</v>
      </c>
      <c r="V126" t="s">
        <v>1684</v>
      </c>
      <c r="X126">
        <v>0</v>
      </c>
      <c r="Y126">
        <v>3</v>
      </c>
      <c r="Z126">
        <v>0.5</v>
      </c>
      <c r="AA126" t="s">
        <v>1684</v>
      </c>
      <c r="AB126">
        <v>0</v>
      </c>
      <c r="AC126">
        <v>2.02</v>
      </c>
      <c r="AD126">
        <v>0.19</v>
      </c>
      <c r="AE126">
        <v>4.5999999999999996</v>
      </c>
      <c r="AF126">
        <v>0.44</v>
      </c>
      <c r="AG126">
        <v>2.58</v>
      </c>
      <c r="AH126">
        <v>15.03</v>
      </c>
      <c r="AI126">
        <v>1.44</v>
      </c>
      <c r="AJ126">
        <v>0.25</v>
      </c>
      <c r="AK126" s="12" t="s">
        <v>484</v>
      </c>
      <c r="AL126">
        <v>0</v>
      </c>
      <c r="AM126">
        <v>337</v>
      </c>
      <c r="AN126">
        <v>85</v>
      </c>
      <c r="AO126">
        <v>12</v>
      </c>
      <c r="AP126">
        <v>1.1499999999999999</v>
      </c>
      <c r="AQ126">
        <v>2</v>
      </c>
      <c r="AR126" t="b">
        <v>0</v>
      </c>
      <c r="AS126">
        <v>80.400000000000006</v>
      </c>
      <c r="AT126">
        <v>168</v>
      </c>
      <c r="AU126">
        <v>91</v>
      </c>
      <c r="AV126">
        <v>86</v>
      </c>
      <c r="AW126" t="b">
        <v>0</v>
      </c>
      <c r="AX126">
        <v>193.6</v>
      </c>
      <c r="AY126">
        <v>257</v>
      </c>
      <c r="AZ126">
        <v>121</v>
      </c>
      <c r="BA126">
        <v>941</v>
      </c>
      <c r="BC126" t="s">
        <v>1684</v>
      </c>
      <c r="BD126" s="12">
        <v>50</v>
      </c>
      <c r="BE126">
        <v>222</v>
      </c>
      <c r="BF126">
        <v>140</v>
      </c>
      <c r="BG126" t="s">
        <v>1970</v>
      </c>
      <c r="BH126">
        <v>0</v>
      </c>
      <c r="BI126">
        <v>0</v>
      </c>
      <c r="BJ126" t="s">
        <v>1684</v>
      </c>
      <c r="BK126">
        <v>0</v>
      </c>
      <c r="BM126" t="s">
        <v>1971</v>
      </c>
      <c r="BN126">
        <v>1.8</v>
      </c>
      <c r="BO126">
        <v>270</v>
      </c>
      <c r="BP126">
        <v>122</v>
      </c>
      <c r="BQ126">
        <v>0</v>
      </c>
      <c r="BR126">
        <v>244</v>
      </c>
      <c r="BS126" t="b">
        <v>0</v>
      </c>
      <c r="BT126">
        <v>0</v>
      </c>
      <c r="BU126">
        <v>0</v>
      </c>
      <c r="BV126" s="12" t="s">
        <v>725</v>
      </c>
      <c r="BW126">
        <v>0.1</v>
      </c>
      <c r="BX126">
        <v>472</v>
      </c>
      <c r="BY126">
        <v>157</v>
      </c>
      <c r="BZ126" t="b">
        <v>0</v>
      </c>
      <c r="CA126" t="s">
        <v>1684</v>
      </c>
      <c r="CB126">
        <v>9</v>
      </c>
      <c r="CC126">
        <v>0.86</v>
      </c>
      <c r="CD126" t="s">
        <v>1687</v>
      </c>
      <c r="CE126" s="12">
        <v>4</v>
      </c>
      <c r="CF126" s="12">
        <v>91</v>
      </c>
      <c r="CG126" s="4">
        <v>43282</v>
      </c>
      <c r="CH126">
        <v>300</v>
      </c>
      <c r="CI126">
        <v>101</v>
      </c>
      <c r="CJ126">
        <v>70</v>
      </c>
      <c r="CK126">
        <v>52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10.4</v>
      </c>
      <c r="CR126" t="s">
        <v>725</v>
      </c>
      <c r="CS126">
        <v>3</v>
      </c>
      <c r="CT126" t="str">
        <f t="shared" si="1"/>
        <v>David Brooks</v>
      </c>
      <c r="CU126" t="str">
        <f>IFERROR(VLOOKUP(CT126,'Player Names Cleaned'!$A$1:$B$997,2,0),CT126)</f>
        <v>David Brooks</v>
      </c>
    </row>
    <row r="127" spans="1:99" x14ac:dyDescent="0.25">
      <c r="A127">
        <v>3</v>
      </c>
      <c r="B127" s="4">
        <v>34752</v>
      </c>
      <c r="C127">
        <v>5</v>
      </c>
      <c r="D127">
        <v>435</v>
      </c>
      <c r="E127" t="b">
        <v>1</v>
      </c>
      <c r="F127" t="b">
        <v>1</v>
      </c>
      <c r="G127" t="s">
        <v>1684</v>
      </c>
      <c r="H127" t="s">
        <v>1684</v>
      </c>
      <c r="I127">
        <v>8</v>
      </c>
      <c r="J127">
        <v>0.34</v>
      </c>
      <c r="K127">
        <v>158499</v>
      </c>
      <c r="L127">
        <v>4</v>
      </c>
      <c r="N127">
        <v>0</v>
      </c>
      <c r="O127">
        <v>0</v>
      </c>
      <c r="P127">
        <v>0</v>
      </c>
      <c r="Q127">
        <v>0</v>
      </c>
      <c r="R127">
        <v>576.79999999999995</v>
      </c>
      <c r="S127">
        <v>55</v>
      </c>
      <c r="T127">
        <v>47</v>
      </c>
      <c r="U127">
        <v>0</v>
      </c>
      <c r="V127" t="s">
        <v>1684</v>
      </c>
      <c r="X127">
        <v>0</v>
      </c>
      <c r="Y127">
        <v>3</v>
      </c>
      <c r="Z127">
        <v>0.5</v>
      </c>
      <c r="AA127" t="s">
        <v>1684</v>
      </c>
      <c r="AB127">
        <v>0</v>
      </c>
      <c r="AC127">
        <v>2.9</v>
      </c>
      <c r="AD127">
        <v>0.12</v>
      </c>
      <c r="AE127">
        <v>5.04</v>
      </c>
      <c r="AF127">
        <v>0.21</v>
      </c>
      <c r="AG127">
        <v>2.14</v>
      </c>
      <c r="AH127">
        <v>30.17</v>
      </c>
      <c r="AI127">
        <v>1.28</v>
      </c>
      <c r="AJ127">
        <v>0.09</v>
      </c>
      <c r="AK127" s="12" t="s">
        <v>726</v>
      </c>
      <c r="AL127">
        <v>0</v>
      </c>
      <c r="AM127">
        <v>342</v>
      </c>
      <c r="AN127">
        <v>90</v>
      </c>
      <c r="AO127">
        <v>28</v>
      </c>
      <c r="AP127">
        <v>1.19</v>
      </c>
      <c r="AQ127">
        <v>2</v>
      </c>
      <c r="AR127" t="b">
        <v>0</v>
      </c>
      <c r="AS127">
        <v>139.6</v>
      </c>
      <c r="AT127">
        <v>83</v>
      </c>
      <c r="AU127">
        <v>57</v>
      </c>
      <c r="AV127">
        <v>87</v>
      </c>
      <c r="AW127" t="b">
        <v>0</v>
      </c>
      <c r="AX127">
        <v>514</v>
      </c>
      <c r="AY127">
        <v>119</v>
      </c>
      <c r="AZ127">
        <v>51</v>
      </c>
      <c r="BA127">
        <v>2114</v>
      </c>
      <c r="BC127" t="s">
        <v>1684</v>
      </c>
      <c r="BD127" s="12">
        <v>50</v>
      </c>
      <c r="BE127">
        <v>227</v>
      </c>
      <c r="BF127">
        <v>145</v>
      </c>
      <c r="BG127" t="s">
        <v>1972</v>
      </c>
      <c r="BH127">
        <v>0</v>
      </c>
      <c r="BI127">
        <v>0</v>
      </c>
      <c r="BJ127" t="s">
        <v>1684</v>
      </c>
      <c r="BK127">
        <v>0</v>
      </c>
      <c r="BM127" t="s">
        <v>1973</v>
      </c>
      <c r="BN127">
        <v>2.6</v>
      </c>
      <c r="BO127">
        <v>170</v>
      </c>
      <c r="BP127">
        <v>72</v>
      </c>
      <c r="BQ127">
        <v>0</v>
      </c>
      <c r="BR127">
        <v>243</v>
      </c>
      <c r="BS127" t="b">
        <v>0</v>
      </c>
      <c r="BT127">
        <v>0</v>
      </c>
      <c r="BU127">
        <v>0</v>
      </c>
      <c r="BV127" s="12" t="s">
        <v>727</v>
      </c>
      <c r="BW127">
        <v>0.6</v>
      </c>
      <c r="BX127">
        <v>241</v>
      </c>
      <c r="BY127">
        <v>80</v>
      </c>
      <c r="BZ127" t="b">
        <v>0</v>
      </c>
      <c r="CA127" t="s">
        <v>1684</v>
      </c>
      <c r="CB127">
        <v>27</v>
      </c>
      <c r="CC127">
        <v>1.1499999999999999</v>
      </c>
      <c r="CD127" t="s">
        <v>1687</v>
      </c>
      <c r="CE127" s="12">
        <v>4</v>
      </c>
      <c r="CF127" s="12">
        <v>91</v>
      </c>
      <c r="CG127" s="4">
        <v>44439</v>
      </c>
      <c r="CH127">
        <v>303</v>
      </c>
      <c r="CI127">
        <v>99</v>
      </c>
      <c r="CJ127">
        <v>69</v>
      </c>
      <c r="CK127">
        <v>76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15.2</v>
      </c>
      <c r="CR127" t="s">
        <v>727</v>
      </c>
      <c r="CS127">
        <v>9</v>
      </c>
      <c r="CT127" t="str">
        <f t="shared" si="1"/>
        <v>Ryan Christie</v>
      </c>
      <c r="CU127" t="str">
        <f>IFERROR(VLOOKUP(CT127,'Player Names Cleaned'!$A$1:$B$997,2,0),CT127)</f>
        <v>Ryan Christie</v>
      </c>
    </row>
    <row r="128" spans="1:99" x14ac:dyDescent="0.25">
      <c r="A128">
        <v>4</v>
      </c>
      <c r="B128" s="4">
        <v>35464</v>
      </c>
      <c r="C128">
        <v>3</v>
      </c>
      <c r="D128">
        <v>500</v>
      </c>
      <c r="E128" t="b">
        <v>1</v>
      </c>
      <c r="F128" t="b">
        <v>1</v>
      </c>
      <c r="G128">
        <v>0</v>
      </c>
      <c r="H128" t="s">
        <v>1684</v>
      </c>
      <c r="I128">
        <v>5</v>
      </c>
      <c r="J128">
        <v>0.15</v>
      </c>
      <c r="K128">
        <v>155408</v>
      </c>
      <c r="L128">
        <v>2</v>
      </c>
      <c r="N128">
        <v>0</v>
      </c>
      <c r="O128">
        <v>0</v>
      </c>
      <c r="P128">
        <v>0</v>
      </c>
      <c r="Q128">
        <v>0</v>
      </c>
      <c r="R128">
        <v>727.1</v>
      </c>
      <c r="S128">
        <v>30</v>
      </c>
      <c r="T128">
        <v>28</v>
      </c>
      <c r="U128">
        <v>0</v>
      </c>
      <c r="V128" t="s">
        <v>1684</v>
      </c>
      <c r="X128">
        <v>0</v>
      </c>
      <c r="Y128">
        <v>3</v>
      </c>
      <c r="Z128">
        <v>0</v>
      </c>
      <c r="AA128" t="s">
        <v>1684</v>
      </c>
      <c r="AB128">
        <v>0</v>
      </c>
      <c r="AC128">
        <v>3.76</v>
      </c>
      <c r="AD128">
        <v>0.11</v>
      </c>
      <c r="AE128">
        <v>4.7</v>
      </c>
      <c r="AF128">
        <v>0.14000000000000001</v>
      </c>
      <c r="AG128">
        <v>0.94</v>
      </c>
      <c r="AH128">
        <v>45.25</v>
      </c>
      <c r="AI128">
        <v>1.37</v>
      </c>
      <c r="AJ128">
        <v>0.03</v>
      </c>
      <c r="AK128" s="12" t="s">
        <v>601</v>
      </c>
      <c r="AL128">
        <v>0</v>
      </c>
      <c r="AM128">
        <v>341</v>
      </c>
      <c r="AN128">
        <v>89</v>
      </c>
      <c r="AO128">
        <v>44</v>
      </c>
      <c r="AP128">
        <v>1.33</v>
      </c>
      <c r="AQ128">
        <v>1</v>
      </c>
      <c r="AR128" t="b">
        <v>0</v>
      </c>
      <c r="AS128">
        <v>144.9</v>
      </c>
      <c r="AT128">
        <v>75</v>
      </c>
      <c r="AU128">
        <v>53</v>
      </c>
      <c r="AV128">
        <v>88</v>
      </c>
      <c r="AW128" t="b">
        <v>0</v>
      </c>
      <c r="AX128">
        <v>607</v>
      </c>
      <c r="AY128">
        <v>85</v>
      </c>
      <c r="AZ128">
        <v>34</v>
      </c>
      <c r="BA128">
        <v>2976</v>
      </c>
      <c r="BB128" t="s">
        <v>1974</v>
      </c>
      <c r="BC128" t="s">
        <v>1975</v>
      </c>
      <c r="BD128" s="12">
        <v>50</v>
      </c>
      <c r="BE128">
        <v>226</v>
      </c>
      <c r="BF128">
        <v>144</v>
      </c>
      <c r="BG128" t="s">
        <v>1976</v>
      </c>
      <c r="BH128">
        <v>0</v>
      </c>
      <c r="BI128">
        <v>0</v>
      </c>
      <c r="BJ128" t="s">
        <v>1684</v>
      </c>
      <c r="BK128">
        <v>0</v>
      </c>
      <c r="BM128" t="s">
        <v>1977</v>
      </c>
      <c r="BN128">
        <v>2.2999999999999998</v>
      </c>
      <c r="BO128">
        <v>206</v>
      </c>
      <c r="BP128">
        <v>90</v>
      </c>
      <c r="BQ128">
        <v>1</v>
      </c>
      <c r="BR128">
        <v>241</v>
      </c>
      <c r="BS128" t="b">
        <v>0</v>
      </c>
      <c r="BT128">
        <v>0</v>
      </c>
      <c r="BU128">
        <v>0</v>
      </c>
      <c r="BV128" s="12" t="s">
        <v>728</v>
      </c>
      <c r="BW128">
        <v>0</v>
      </c>
      <c r="BX128">
        <v>658</v>
      </c>
      <c r="BY128">
        <v>295</v>
      </c>
      <c r="BZ128" t="b">
        <v>0</v>
      </c>
      <c r="CA128" t="s">
        <v>1684</v>
      </c>
      <c r="CB128">
        <v>32</v>
      </c>
      <c r="CC128">
        <v>0.97</v>
      </c>
      <c r="CD128" t="s">
        <v>1766</v>
      </c>
      <c r="CE128" s="12">
        <v>4</v>
      </c>
      <c r="CF128" s="12">
        <v>91</v>
      </c>
      <c r="CG128" s="4">
        <v>42559</v>
      </c>
      <c r="CH128">
        <v>114</v>
      </c>
      <c r="CI128">
        <v>210</v>
      </c>
      <c r="CJ128">
        <v>121</v>
      </c>
      <c r="CK128">
        <v>82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16.399999999999999</v>
      </c>
      <c r="CR128" t="s">
        <v>728</v>
      </c>
      <c r="CS128">
        <v>8</v>
      </c>
      <c r="CT128" t="str">
        <f t="shared" si="1"/>
        <v>Lewis Cook</v>
      </c>
      <c r="CU128" t="str">
        <f>IFERROR(VLOOKUP(CT128,'Player Names Cleaned'!$A$1:$B$997,2,0),CT128)</f>
        <v>Lewis Cook</v>
      </c>
    </row>
    <row r="129" spans="1:99" x14ac:dyDescent="0.25">
      <c r="A129">
        <v>0</v>
      </c>
      <c r="B129" s="4">
        <v>35227</v>
      </c>
      <c r="C129">
        <v>0</v>
      </c>
      <c r="D129">
        <v>52</v>
      </c>
      <c r="E129" t="b">
        <v>1</v>
      </c>
      <c r="F129" t="b">
        <v>1</v>
      </c>
      <c r="G129" t="s">
        <v>1684</v>
      </c>
      <c r="H129" t="s">
        <v>1684</v>
      </c>
      <c r="I129">
        <v>0</v>
      </c>
      <c r="J129">
        <v>0</v>
      </c>
      <c r="K129">
        <v>168991</v>
      </c>
      <c r="L129" t="s">
        <v>1684</v>
      </c>
      <c r="N129">
        <v>0</v>
      </c>
      <c r="O129">
        <v>0</v>
      </c>
      <c r="P129">
        <v>0</v>
      </c>
      <c r="Q129">
        <v>0</v>
      </c>
      <c r="R129">
        <v>102.4</v>
      </c>
      <c r="S129">
        <v>235</v>
      </c>
      <c r="T129">
        <v>137</v>
      </c>
      <c r="U129">
        <v>0</v>
      </c>
      <c r="V129" t="s">
        <v>1684</v>
      </c>
      <c r="X129">
        <v>0</v>
      </c>
      <c r="Y129">
        <v>3</v>
      </c>
      <c r="Z129">
        <v>0.5</v>
      </c>
      <c r="AA129" t="s">
        <v>1684</v>
      </c>
      <c r="AB129">
        <v>0</v>
      </c>
      <c r="AC129">
        <v>0.97</v>
      </c>
      <c r="AD129">
        <v>0.5</v>
      </c>
      <c r="AE129">
        <v>1.52</v>
      </c>
      <c r="AF129">
        <v>0.78</v>
      </c>
      <c r="AG129">
        <v>0.55000000000000004</v>
      </c>
      <c r="AH129">
        <v>3.35</v>
      </c>
      <c r="AI129">
        <v>1.71</v>
      </c>
      <c r="AJ129">
        <v>0.28000000000000003</v>
      </c>
      <c r="AK129" s="12" t="s">
        <v>729</v>
      </c>
      <c r="AL129">
        <v>0</v>
      </c>
      <c r="AM129">
        <v>346</v>
      </c>
      <c r="AN129">
        <v>93</v>
      </c>
      <c r="AO129">
        <v>4</v>
      </c>
      <c r="AP129">
        <v>2.0499999999999998</v>
      </c>
      <c r="AQ129">
        <v>0</v>
      </c>
      <c r="AR129" t="b">
        <v>0</v>
      </c>
      <c r="AS129">
        <v>20.399999999999999</v>
      </c>
      <c r="AT129">
        <v>305</v>
      </c>
      <c r="AU129">
        <v>147</v>
      </c>
      <c r="AV129">
        <v>89</v>
      </c>
      <c r="AW129" t="b">
        <v>0</v>
      </c>
      <c r="AX129">
        <v>54</v>
      </c>
      <c r="AY129">
        <v>329</v>
      </c>
      <c r="AZ129">
        <v>154</v>
      </c>
      <c r="BA129">
        <v>176</v>
      </c>
      <c r="BC129" t="s">
        <v>1684</v>
      </c>
      <c r="BD129" s="12">
        <v>50</v>
      </c>
      <c r="BE129">
        <v>231</v>
      </c>
      <c r="BF129">
        <v>148</v>
      </c>
      <c r="BG129" t="s">
        <v>1978</v>
      </c>
      <c r="BH129">
        <v>0</v>
      </c>
      <c r="BI129">
        <v>0</v>
      </c>
      <c r="BJ129" t="s">
        <v>1684</v>
      </c>
      <c r="BK129">
        <v>0</v>
      </c>
      <c r="BM129" t="s">
        <v>1979</v>
      </c>
      <c r="BN129">
        <v>1</v>
      </c>
      <c r="BO129">
        <v>367</v>
      </c>
      <c r="BP129">
        <v>169</v>
      </c>
      <c r="BQ129">
        <v>0</v>
      </c>
      <c r="BR129">
        <v>58</v>
      </c>
      <c r="BS129" t="b">
        <v>0</v>
      </c>
      <c r="BT129">
        <v>0</v>
      </c>
      <c r="BU129">
        <v>0</v>
      </c>
      <c r="BV129" s="12" t="s">
        <v>730</v>
      </c>
      <c r="BW129">
        <v>0.1</v>
      </c>
      <c r="BX129">
        <v>495</v>
      </c>
      <c r="BY129">
        <v>170</v>
      </c>
      <c r="BZ129" t="b">
        <v>0</v>
      </c>
      <c r="CA129" t="s">
        <v>1684</v>
      </c>
      <c r="CB129">
        <v>1</v>
      </c>
      <c r="CC129">
        <v>0.51</v>
      </c>
      <c r="CD129" t="s">
        <v>1687</v>
      </c>
      <c r="CE129" s="12">
        <v>4</v>
      </c>
      <c r="CF129" s="12">
        <v>91</v>
      </c>
      <c r="CG129" s="4">
        <v>43675</v>
      </c>
      <c r="CH129">
        <v>47</v>
      </c>
      <c r="CI129">
        <v>268</v>
      </c>
      <c r="CJ129">
        <v>143</v>
      </c>
      <c r="CK129">
        <v>10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2</v>
      </c>
      <c r="CR129" t="s">
        <v>729</v>
      </c>
      <c r="CS129">
        <v>1</v>
      </c>
      <c r="CT129" t="str">
        <f t="shared" si="1"/>
        <v>Philip Billing</v>
      </c>
      <c r="CU129" t="str">
        <f>IFERROR(VLOOKUP(CT129,'Player Names Cleaned'!$A$1:$B$997,2,0),CT129)</f>
        <v>Philip Billing</v>
      </c>
    </row>
    <row r="130" spans="1:99" x14ac:dyDescent="0.25">
      <c r="A130">
        <v>0</v>
      </c>
      <c r="B130" s="4">
        <v>37854</v>
      </c>
      <c r="C130">
        <v>0</v>
      </c>
      <c r="D130">
        <v>132</v>
      </c>
      <c r="E130" t="b">
        <v>1</v>
      </c>
      <c r="F130" t="b">
        <v>1</v>
      </c>
      <c r="G130" t="s">
        <v>1684</v>
      </c>
      <c r="H130" t="s">
        <v>1684</v>
      </c>
      <c r="I130">
        <v>3</v>
      </c>
      <c r="J130">
        <v>0.36</v>
      </c>
      <c r="K130">
        <v>503139</v>
      </c>
      <c r="L130" t="s">
        <v>1684</v>
      </c>
      <c r="N130">
        <v>0</v>
      </c>
      <c r="O130">
        <v>0</v>
      </c>
      <c r="P130">
        <v>0</v>
      </c>
      <c r="Q130">
        <v>0</v>
      </c>
      <c r="R130">
        <v>171.6</v>
      </c>
      <c r="S130">
        <v>192</v>
      </c>
      <c r="T130">
        <v>125</v>
      </c>
      <c r="U130">
        <v>0</v>
      </c>
      <c r="V130">
        <v>5</v>
      </c>
      <c r="X130">
        <v>0</v>
      </c>
      <c r="Y130">
        <v>3</v>
      </c>
      <c r="Z130">
        <v>0.5</v>
      </c>
      <c r="AA130" t="s">
        <v>1684</v>
      </c>
      <c r="AB130">
        <v>0</v>
      </c>
      <c r="AC130">
        <v>1</v>
      </c>
      <c r="AD130">
        <v>0.12</v>
      </c>
      <c r="AE130">
        <v>1.73</v>
      </c>
      <c r="AF130">
        <v>0.21</v>
      </c>
      <c r="AG130">
        <v>0.73</v>
      </c>
      <c r="AH130">
        <v>10.14</v>
      </c>
      <c r="AI130">
        <v>1.22</v>
      </c>
      <c r="AJ130">
        <v>0.09</v>
      </c>
      <c r="AK130" s="12" t="s">
        <v>695</v>
      </c>
      <c r="AL130">
        <v>0</v>
      </c>
      <c r="AM130">
        <v>436</v>
      </c>
      <c r="AN130">
        <v>146</v>
      </c>
      <c r="AO130">
        <v>8</v>
      </c>
      <c r="AP130">
        <v>0.97</v>
      </c>
      <c r="AQ130">
        <v>0</v>
      </c>
      <c r="AR130" t="b">
        <v>0</v>
      </c>
      <c r="AS130">
        <v>43.2</v>
      </c>
      <c r="AT130">
        <v>253</v>
      </c>
      <c r="AU130">
        <v>130</v>
      </c>
      <c r="AV130">
        <v>90</v>
      </c>
      <c r="AW130" t="b">
        <v>0</v>
      </c>
      <c r="AX130">
        <v>141.6</v>
      </c>
      <c r="AY130">
        <v>282</v>
      </c>
      <c r="AZ130">
        <v>132</v>
      </c>
      <c r="BA130">
        <v>745</v>
      </c>
      <c r="BC130" t="s">
        <v>1684</v>
      </c>
      <c r="BD130" s="12">
        <v>50</v>
      </c>
      <c r="BE130">
        <v>321</v>
      </c>
      <c r="BF130">
        <v>201</v>
      </c>
      <c r="BG130" t="s">
        <v>1980</v>
      </c>
      <c r="BH130">
        <v>0</v>
      </c>
      <c r="BI130">
        <v>0</v>
      </c>
      <c r="BJ130" t="s">
        <v>1684</v>
      </c>
      <c r="BK130">
        <v>0</v>
      </c>
      <c r="BM130" t="s">
        <v>1981</v>
      </c>
      <c r="BN130">
        <v>1.3</v>
      </c>
      <c r="BO130">
        <v>324</v>
      </c>
      <c r="BP130">
        <v>154</v>
      </c>
      <c r="BQ130">
        <v>0</v>
      </c>
      <c r="BR130">
        <v>241</v>
      </c>
      <c r="BS130" t="b">
        <v>0</v>
      </c>
      <c r="BT130">
        <v>0</v>
      </c>
      <c r="BU130">
        <v>0</v>
      </c>
      <c r="BV130" s="12" t="s">
        <v>731</v>
      </c>
      <c r="BW130">
        <v>0.1</v>
      </c>
      <c r="BX130">
        <v>513</v>
      </c>
      <c r="BY130">
        <v>182</v>
      </c>
      <c r="BZ130" t="b">
        <v>0</v>
      </c>
      <c r="CA130" t="s">
        <v>1684</v>
      </c>
      <c r="CB130">
        <v>8</v>
      </c>
      <c r="CC130">
        <v>0.97</v>
      </c>
      <c r="CD130" t="s">
        <v>1687</v>
      </c>
      <c r="CE130" s="12">
        <v>4</v>
      </c>
      <c r="CF130" s="12">
        <v>91</v>
      </c>
      <c r="CG130" s="4">
        <v>45148</v>
      </c>
      <c r="CH130">
        <v>118</v>
      </c>
      <c r="CI130">
        <v>206</v>
      </c>
      <c r="CJ130">
        <v>119</v>
      </c>
      <c r="CK130">
        <v>26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5.2</v>
      </c>
      <c r="CR130" t="s">
        <v>731</v>
      </c>
      <c r="CS130">
        <v>3</v>
      </c>
      <c r="CT130" t="str">
        <f t="shared" si="1"/>
        <v>Alex Scott</v>
      </c>
      <c r="CU130" t="str">
        <f>IFERROR(VLOOKUP(CT130,'Player Names Cleaned'!$A$1:$B$997,2,0),CT130)</f>
        <v>Alex Scott</v>
      </c>
    </row>
    <row r="131" spans="1:99" x14ac:dyDescent="0.25">
      <c r="A131">
        <v>1</v>
      </c>
      <c r="B131" s="4">
        <v>36328</v>
      </c>
      <c r="C131">
        <v>2</v>
      </c>
      <c r="D131">
        <v>90</v>
      </c>
      <c r="E131" t="b">
        <v>1</v>
      </c>
      <c r="F131" t="b">
        <v>1</v>
      </c>
      <c r="G131" t="s">
        <v>1684</v>
      </c>
      <c r="H131" t="s">
        <v>1684</v>
      </c>
      <c r="I131">
        <v>0</v>
      </c>
      <c r="J131">
        <v>0</v>
      </c>
      <c r="K131">
        <v>224995</v>
      </c>
      <c r="L131" t="s">
        <v>1684</v>
      </c>
      <c r="N131">
        <v>0</v>
      </c>
      <c r="O131">
        <v>0</v>
      </c>
      <c r="P131">
        <v>0</v>
      </c>
      <c r="Q131">
        <v>0</v>
      </c>
      <c r="R131">
        <v>115.3</v>
      </c>
      <c r="S131">
        <v>224</v>
      </c>
      <c r="T131">
        <v>135</v>
      </c>
      <c r="U131">
        <v>0</v>
      </c>
      <c r="V131" t="s">
        <v>1684</v>
      </c>
      <c r="X131">
        <v>0</v>
      </c>
      <c r="Y131">
        <v>3</v>
      </c>
      <c r="Z131">
        <v>0.5</v>
      </c>
      <c r="AA131" t="s">
        <v>1684</v>
      </c>
      <c r="AB131">
        <v>0</v>
      </c>
      <c r="AC131">
        <v>1.29</v>
      </c>
      <c r="AD131">
        <v>0.51</v>
      </c>
      <c r="AE131">
        <v>2.4700000000000002</v>
      </c>
      <c r="AF131">
        <v>0.97</v>
      </c>
      <c r="AG131">
        <v>1.18</v>
      </c>
      <c r="AH131">
        <v>4.08</v>
      </c>
      <c r="AI131">
        <v>1.6</v>
      </c>
      <c r="AJ131">
        <v>0.46</v>
      </c>
      <c r="AK131" s="12" t="s">
        <v>732</v>
      </c>
      <c r="AL131">
        <v>0</v>
      </c>
      <c r="AM131">
        <v>384</v>
      </c>
      <c r="AN131">
        <v>113</v>
      </c>
      <c r="AO131">
        <v>4</v>
      </c>
      <c r="AP131">
        <v>1.57</v>
      </c>
      <c r="AQ131">
        <v>1</v>
      </c>
      <c r="AR131" t="b">
        <v>0</v>
      </c>
      <c r="AS131">
        <v>42.3</v>
      </c>
      <c r="AT131">
        <v>255</v>
      </c>
      <c r="AU131">
        <v>131</v>
      </c>
      <c r="AV131">
        <v>91</v>
      </c>
      <c r="AW131" t="b">
        <v>0</v>
      </c>
      <c r="AX131">
        <v>112</v>
      </c>
      <c r="AY131">
        <v>297</v>
      </c>
      <c r="AZ131">
        <v>144</v>
      </c>
      <c r="BA131">
        <v>229</v>
      </c>
      <c r="BC131" t="s">
        <v>1684</v>
      </c>
      <c r="BD131" s="12">
        <v>50</v>
      </c>
      <c r="BE131">
        <v>269</v>
      </c>
      <c r="BF131">
        <v>168</v>
      </c>
      <c r="BG131" t="s">
        <v>1982</v>
      </c>
      <c r="BH131">
        <v>0</v>
      </c>
      <c r="BI131">
        <v>0</v>
      </c>
      <c r="BJ131" t="s">
        <v>1684</v>
      </c>
      <c r="BK131">
        <v>0</v>
      </c>
      <c r="BM131" t="s">
        <v>1983</v>
      </c>
      <c r="BN131">
        <v>1.9</v>
      </c>
      <c r="BO131">
        <v>259</v>
      </c>
      <c r="BP131">
        <v>117</v>
      </c>
      <c r="BQ131">
        <v>0</v>
      </c>
      <c r="BR131">
        <v>48</v>
      </c>
      <c r="BS131" t="b">
        <v>0</v>
      </c>
      <c r="BT131">
        <v>0</v>
      </c>
      <c r="BU131">
        <v>0</v>
      </c>
      <c r="BV131" s="12" t="s">
        <v>733</v>
      </c>
      <c r="BW131">
        <v>0.2</v>
      </c>
      <c r="BX131">
        <v>395</v>
      </c>
      <c r="BY131">
        <v>125</v>
      </c>
      <c r="BZ131" t="b">
        <v>0</v>
      </c>
      <c r="CA131" t="s">
        <v>1684</v>
      </c>
      <c r="CB131">
        <v>1</v>
      </c>
      <c r="CC131">
        <v>0.39</v>
      </c>
      <c r="CD131" t="s">
        <v>1687</v>
      </c>
      <c r="CE131" s="12">
        <v>4</v>
      </c>
      <c r="CF131" s="12">
        <v>91</v>
      </c>
      <c r="CG131" s="4">
        <v>45457</v>
      </c>
      <c r="CH131">
        <v>195</v>
      </c>
      <c r="CI131">
        <v>157</v>
      </c>
      <c r="CJ131">
        <v>103</v>
      </c>
      <c r="CK131">
        <v>23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4.5999999999999996</v>
      </c>
      <c r="CR131" t="s">
        <v>1984</v>
      </c>
      <c r="CS131">
        <v>0</v>
      </c>
      <c r="CT131" t="str">
        <f t="shared" ref="CT131:CT194" si="2">_xlfn.CONCAT(AK131," ",BV131)</f>
        <v>Luis Sinisterra LucumÃ­</v>
      </c>
      <c r="CU131" t="str">
        <f>IFERROR(VLOOKUP(CT131,'Player Names Cleaned'!$A$1:$B$997,2,0),CT131)</f>
        <v>Luis Sinisterra LucumÃ­</v>
      </c>
    </row>
    <row r="132" spans="1:99" x14ac:dyDescent="0.25">
      <c r="A132">
        <v>0</v>
      </c>
      <c r="B132" s="4">
        <v>35990</v>
      </c>
      <c r="C132">
        <v>0</v>
      </c>
      <c r="D132">
        <v>0</v>
      </c>
      <c r="E132" t="b">
        <v>1</v>
      </c>
      <c r="F132" t="b">
        <v>1</v>
      </c>
      <c r="G132" t="s">
        <v>1684</v>
      </c>
      <c r="H132" t="s">
        <v>1684</v>
      </c>
      <c r="I132">
        <v>0</v>
      </c>
      <c r="J132">
        <v>0</v>
      </c>
      <c r="K132">
        <v>441240</v>
      </c>
      <c r="L132" t="s">
        <v>1684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507</v>
      </c>
      <c r="T132">
        <v>193</v>
      </c>
      <c r="U132">
        <v>0</v>
      </c>
      <c r="V132" t="s">
        <v>1684</v>
      </c>
      <c r="X132">
        <v>0</v>
      </c>
      <c r="Y132">
        <v>3</v>
      </c>
      <c r="Z132">
        <v>0</v>
      </c>
      <c r="AA132" t="s">
        <v>1684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 s="12" t="s">
        <v>734</v>
      </c>
      <c r="AL132">
        <v>0</v>
      </c>
      <c r="AM132">
        <v>205</v>
      </c>
      <c r="AN132">
        <v>12</v>
      </c>
      <c r="AO132">
        <v>0</v>
      </c>
      <c r="AP132">
        <v>0</v>
      </c>
      <c r="AQ132">
        <v>0</v>
      </c>
      <c r="AR132" t="b">
        <v>0</v>
      </c>
      <c r="AS132">
        <v>0</v>
      </c>
      <c r="AT132">
        <v>511</v>
      </c>
      <c r="AU132">
        <v>193</v>
      </c>
      <c r="AV132">
        <v>92</v>
      </c>
      <c r="AW132" t="b">
        <v>0</v>
      </c>
      <c r="AX132">
        <v>0</v>
      </c>
      <c r="AY132">
        <v>511</v>
      </c>
      <c r="AZ132">
        <v>193</v>
      </c>
      <c r="BA132">
        <v>0</v>
      </c>
      <c r="BC132" t="s">
        <v>1684</v>
      </c>
      <c r="BD132" s="12">
        <v>45</v>
      </c>
      <c r="BE132">
        <v>427</v>
      </c>
      <c r="BF132">
        <v>234</v>
      </c>
      <c r="BG132" t="s">
        <v>1985</v>
      </c>
      <c r="BH132">
        <v>0</v>
      </c>
      <c r="BI132">
        <v>0</v>
      </c>
      <c r="BJ132" t="s">
        <v>1684</v>
      </c>
      <c r="BK132">
        <v>0</v>
      </c>
      <c r="BM132" t="s">
        <v>1986</v>
      </c>
      <c r="BN132">
        <v>0</v>
      </c>
      <c r="BO132">
        <v>514</v>
      </c>
      <c r="BP132">
        <v>194</v>
      </c>
      <c r="BQ132">
        <v>0</v>
      </c>
      <c r="BR132">
        <v>73</v>
      </c>
      <c r="BS132" t="b">
        <v>0</v>
      </c>
      <c r="BT132">
        <v>0</v>
      </c>
      <c r="BU132">
        <v>0</v>
      </c>
      <c r="BV132" s="12" t="s">
        <v>735</v>
      </c>
      <c r="BW132">
        <v>0.3</v>
      </c>
      <c r="BX132">
        <v>362</v>
      </c>
      <c r="BY132">
        <v>116</v>
      </c>
      <c r="BZ132" t="b">
        <v>0</v>
      </c>
      <c r="CA132" t="s">
        <v>1684</v>
      </c>
      <c r="CB132">
        <v>0</v>
      </c>
      <c r="CC132">
        <v>0</v>
      </c>
      <c r="CD132" t="s">
        <v>1687</v>
      </c>
      <c r="CE132" s="12">
        <v>4</v>
      </c>
      <c r="CF132" s="12">
        <v>91</v>
      </c>
      <c r="CG132" s="4">
        <v>45120</v>
      </c>
      <c r="CH132">
        <v>0</v>
      </c>
      <c r="CI132">
        <v>487</v>
      </c>
      <c r="CJ132">
        <v>185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 t="s">
        <v>735</v>
      </c>
      <c r="CS132">
        <v>0</v>
      </c>
      <c r="CT132" t="str">
        <f t="shared" si="2"/>
        <v>Romain Faivre</v>
      </c>
      <c r="CU132" t="str">
        <f>IFERROR(VLOOKUP(CT132,'Player Names Cleaned'!$A$1:$B$997,2,0),CT132)</f>
        <v>Romain Faivre</v>
      </c>
    </row>
    <row r="133" spans="1:99" x14ac:dyDescent="0.25">
      <c r="A133">
        <v>0</v>
      </c>
      <c r="B133" s="4">
        <v>36572</v>
      </c>
      <c r="C133">
        <v>0</v>
      </c>
      <c r="D133">
        <v>0</v>
      </c>
      <c r="E133" t="b">
        <v>1</v>
      </c>
      <c r="F133" t="b">
        <v>1</v>
      </c>
      <c r="G133" t="s">
        <v>1684</v>
      </c>
      <c r="H133" t="s">
        <v>1684</v>
      </c>
      <c r="I133">
        <v>0</v>
      </c>
      <c r="J133">
        <v>0</v>
      </c>
      <c r="K133">
        <v>424044</v>
      </c>
      <c r="L133" t="s">
        <v>1684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501</v>
      </c>
      <c r="T133">
        <v>189</v>
      </c>
      <c r="U133">
        <v>0</v>
      </c>
      <c r="V133" t="s">
        <v>1684</v>
      </c>
      <c r="X133">
        <v>0</v>
      </c>
      <c r="Y133">
        <v>3</v>
      </c>
      <c r="Z133">
        <v>0</v>
      </c>
      <c r="AA133" t="s">
        <v>1684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 s="12" t="s">
        <v>736</v>
      </c>
      <c r="AL133">
        <v>0</v>
      </c>
      <c r="AM133">
        <v>198</v>
      </c>
      <c r="AN133">
        <v>8</v>
      </c>
      <c r="AO133">
        <v>0</v>
      </c>
      <c r="AP133">
        <v>0</v>
      </c>
      <c r="AQ133">
        <v>0</v>
      </c>
      <c r="AR133" t="b">
        <v>0</v>
      </c>
      <c r="AS133">
        <v>0</v>
      </c>
      <c r="AT133">
        <v>505</v>
      </c>
      <c r="AU133">
        <v>189</v>
      </c>
      <c r="AV133">
        <v>93</v>
      </c>
      <c r="AW133" t="b">
        <v>0</v>
      </c>
      <c r="AX133">
        <v>0</v>
      </c>
      <c r="AY133">
        <v>505</v>
      </c>
      <c r="AZ133">
        <v>189</v>
      </c>
      <c r="BA133">
        <v>0</v>
      </c>
      <c r="BC133" t="s">
        <v>1684</v>
      </c>
      <c r="BD133" s="12">
        <v>45</v>
      </c>
      <c r="BE133">
        <v>420</v>
      </c>
      <c r="BF133">
        <v>230</v>
      </c>
      <c r="BG133" t="s">
        <v>1987</v>
      </c>
      <c r="BH133">
        <v>0</v>
      </c>
      <c r="BI133">
        <v>0</v>
      </c>
      <c r="BJ133" t="s">
        <v>1684</v>
      </c>
      <c r="BK133">
        <v>0</v>
      </c>
      <c r="BM133" t="s">
        <v>1988</v>
      </c>
      <c r="BN133">
        <v>0</v>
      </c>
      <c r="BO133">
        <v>508</v>
      </c>
      <c r="BP133">
        <v>190</v>
      </c>
      <c r="BQ133">
        <v>0</v>
      </c>
      <c r="BR133">
        <v>54</v>
      </c>
      <c r="BS133" t="b">
        <v>0</v>
      </c>
      <c r="BT133">
        <v>0</v>
      </c>
      <c r="BU133">
        <v>0</v>
      </c>
      <c r="BV133" s="12" t="s">
        <v>737</v>
      </c>
      <c r="BW133">
        <v>0.3</v>
      </c>
      <c r="BX133">
        <v>323</v>
      </c>
      <c r="BY133">
        <v>107</v>
      </c>
      <c r="BZ133" t="b">
        <v>0</v>
      </c>
      <c r="CA133" t="s">
        <v>1684</v>
      </c>
      <c r="CB133">
        <v>0</v>
      </c>
      <c r="CC133">
        <v>0</v>
      </c>
      <c r="CD133" t="s">
        <v>1687</v>
      </c>
      <c r="CE133" s="12">
        <v>4</v>
      </c>
      <c r="CF133" s="12">
        <v>91</v>
      </c>
      <c r="CG133" s="4">
        <v>45108</v>
      </c>
      <c r="CH133">
        <v>0</v>
      </c>
      <c r="CI133">
        <v>481</v>
      </c>
      <c r="CJ133">
        <v>181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 t="s">
        <v>1989</v>
      </c>
      <c r="CS133">
        <v>0</v>
      </c>
      <c r="CT133" t="str">
        <f t="shared" si="2"/>
        <v>Hamed TraorÃ¨</v>
      </c>
      <c r="CU133" t="str">
        <f>IFERROR(VLOOKUP(CT133,'Player Names Cleaned'!$A$1:$B$997,2,0),CT133)</f>
        <v>Hamed TraorÃ¨</v>
      </c>
    </row>
    <row r="134" spans="1:99" x14ac:dyDescent="0.25">
      <c r="A134">
        <v>0</v>
      </c>
      <c r="B134" t="s">
        <v>1684</v>
      </c>
      <c r="C134">
        <v>0</v>
      </c>
      <c r="D134">
        <v>0</v>
      </c>
      <c r="E134" t="b">
        <v>1</v>
      </c>
      <c r="F134" t="b">
        <v>1</v>
      </c>
      <c r="G134" t="s">
        <v>1684</v>
      </c>
      <c r="H134" t="s">
        <v>1684</v>
      </c>
      <c r="I134">
        <v>0</v>
      </c>
      <c r="J134">
        <v>0</v>
      </c>
      <c r="K134">
        <v>550596</v>
      </c>
      <c r="L134" t="s">
        <v>1684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556</v>
      </c>
      <c r="T134">
        <v>228</v>
      </c>
      <c r="U134">
        <v>0</v>
      </c>
      <c r="V134" t="s">
        <v>1684</v>
      </c>
      <c r="X134">
        <v>0</v>
      </c>
      <c r="Y134">
        <v>3</v>
      </c>
      <c r="Z134">
        <v>0</v>
      </c>
      <c r="AA134" t="s">
        <v>1684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 s="12" t="s">
        <v>738</v>
      </c>
      <c r="AL134">
        <v>0</v>
      </c>
      <c r="AM134">
        <v>278</v>
      </c>
      <c r="AN134">
        <v>53</v>
      </c>
      <c r="AO134">
        <v>0</v>
      </c>
      <c r="AP134">
        <v>0</v>
      </c>
      <c r="AQ134">
        <v>0</v>
      </c>
      <c r="AR134" t="b">
        <v>0</v>
      </c>
      <c r="AS134">
        <v>0</v>
      </c>
      <c r="AT134">
        <v>560</v>
      </c>
      <c r="AU134">
        <v>228</v>
      </c>
      <c r="AV134">
        <v>94</v>
      </c>
      <c r="AW134" t="b">
        <v>0</v>
      </c>
      <c r="AX134">
        <v>0</v>
      </c>
      <c r="AY134">
        <v>560</v>
      </c>
      <c r="AZ134">
        <v>228</v>
      </c>
      <c r="BA134">
        <v>0</v>
      </c>
      <c r="BC134" t="s">
        <v>1684</v>
      </c>
      <c r="BD134" s="12">
        <v>45</v>
      </c>
      <c r="BE134">
        <v>500</v>
      </c>
      <c r="BF134">
        <v>275</v>
      </c>
      <c r="BG134" t="s">
        <v>1990</v>
      </c>
      <c r="BH134">
        <v>0</v>
      </c>
      <c r="BI134">
        <v>0</v>
      </c>
      <c r="BJ134" t="s">
        <v>1684</v>
      </c>
      <c r="BK134">
        <v>0</v>
      </c>
      <c r="BM134" t="s">
        <v>1991</v>
      </c>
      <c r="BN134">
        <v>0</v>
      </c>
      <c r="BO134">
        <v>562</v>
      </c>
      <c r="BP134">
        <v>229</v>
      </c>
      <c r="BQ134">
        <v>0</v>
      </c>
      <c r="BR134" t="s">
        <v>1684</v>
      </c>
      <c r="BS134" t="b">
        <v>0</v>
      </c>
      <c r="BT134">
        <v>0</v>
      </c>
      <c r="BU134">
        <v>0</v>
      </c>
      <c r="BV134" s="12" t="s">
        <v>739</v>
      </c>
      <c r="BW134">
        <v>0.1</v>
      </c>
      <c r="BX134">
        <v>574</v>
      </c>
      <c r="BY134">
        <v>225</v>
      </c>
      <c r="BZ134" t="b">
        <v>0</v>
      </c>
      <c r="CA134" t="s">
        <v>1684</v>
      </c>
      <c r="CB134">
        <v>0</v>
      </c>
      <c r="CC134">
        <v>0</v>
      </c>
      <c r="CD134" t="s">
        <v>1687</v>
      </c>
      <c r="CE134" s="12">
        <v>4</v>
      </c>
      <c r="CF134" s="12">
        <v>91</v>
      </c>
      <c r="CG134" t="s">
        <v>1684</v>
      </c>
      <c r="CH134">
        <v>0</v>
      </c>
      <c r="CI134">
        <v>539</v>
      </c>
      <c r="CJ134">
        <v>221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 t="s">
        <v>739</v>
      </c>
      <c r="CS134">
        <v>0</v>
      </c>
      <c r="CT134" t="str">
        <f t="shared" si="2"/>
        <v>Dominic Sadi</v>
      </c>
      <c r="CU134" t="str">
        <f>IFERROR(VLOOKUP(CT134,'Player Names Cleaned'!$A$1:$B$997,2,0),CT134)</f>
        <v>Dominic Sadi</v>
      </c>
    </row>
    <row r="135" spans="1:99" x14ac:dyDescent="0.25">
      <c r="A135">
        <v>0</v>
      </c>
      <c r="B135" s="4">
        <v>38542</v>
      </c>
      <c r="C135">
        <v>0</v>
      </c>
      <c r="D135">
        <v>5</v>
      </c>
      <c r="E135" t="b">
        <v>1</v>
      </c>
      <c r="F135" t="b">
        <v>1</v>
      </c>
      <c r="G135" t="s">
        <v>1684</v>
      </c>
      <c r="H135" t="s">
        <v>1684</v>
      </c>
      <c r="I135">
        <v>0</v>
      </c>
      <c r="J135">
        <v>0</v>
      </c>
      <c r="K135">
        <v>530121</v>
      </c>
      <c r="L135" t="s">
        <v>1684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362</v>
      </c>
      <c r="T135">
        <v>177</v>
      </c>
      <c r="U135">
        <v>0</v>
      </c>
      <c r="V135" t="s">
        <v>1684</v>
      </c>
      <c r="X135">
        <v>0</v>
      </c>
      <c r="Y135">
        <v>3</v>
      </c>
      <c r="Z135">
        <v>0</v>
      </c>
      <c r="AA135" t="s">
        <v>1684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0.04</v>
      </c>
      <c r="AI135">
        <v>3.6</v>
      </c>
      <c r="AJ135">
        <v>0</v>
      </c>
      <c r="AK135" s="12" t="s">
        <v>740</v>
      </c>
      <c r="AL135">
        <v>0</v>
      </c>
      <c r="AM135">
        <v>260</v>
      </c>
      <c r="AN135">
        <v>40</v>
      </c>
      <c r="AO135">
        <v>0</v>
      </c>
      <c r="AP135">
        <v>0</v>
      </c>
      <c r="AQ135">
        <v>0</v>
      </c>
      <c r="AR135" t="b">
        <v>0</v>
      </c>
      <c r="AS135">
        <v>0.3</v>
      </c>
      <c r="AT135">
        <v>384</v>
      </c>
      <c r="AU135">
        <v>181</v>
      </c>
      <c r="AV135">
        <v>95</v>
      </c>
      <c r="AW135" t="b">
        <v>0</v>
      </c>
      <c r="AX135">
        <v>2</v>
      </c>
      <c r="AY135">
        <v>387</v>
      </c>
      <c r="AZ135">
        <v>182</v>
      </c>
      <c r="BA135">
        <v>1</v>
      </c>
      <c r="BC135" t="s">
        <v>1684</v>
      </c>
      <c r="BD135" s="12">
        <v>45</v>
      </c>
      <c r="BE135">
        <v>482</v>
      </c>
      <c r="BF135">
        <v>262</v>
      </c>
      <c r="BG135" t="s">
        <v>1992</v>
      </c>
      <c r="BH135">
        <v>0</v>
      </c>
      <c r="BI135">
        <v>0</v>
      </c>
      <c r="BJ135" t="s">
        <v>1684</v>
      </c>
      <c r="BK135">
        <v>0</v>
      </c>
      <c r="BM135" t="s">
        <v>1993</v>
      </c>
      <c r="BN135">
        <v>1</v>
      </c>
      <c r="BO135">
        <v>357</v>
      </c>
      <c r="BP135">
        <v>162</v>
      </c>
      <c r="BQ135">
        <v>0</v>
      </c>
      <c r="BR135">
        <v>241</v>
      </c>
      <c r="BS135" t="b">
        <v>0</v>
      </c>
      <c r="BT135">
        <v>0</v>
      </c>
      <c r="BU135">
        <v>0</v>
      </c>
      <c r="BV135" s="12" t="s">
        <v>741</v>
      </c>
      <c r="BW135">
        <v>0.4</v>
      </c>
      <c r="BX135">
        <v>279</v>
      </c>
      <c r="BY135">
        <v>94</v>
      </c>
      <c r="BZ135" t="b">
        <v>0</v>
      </c>
      <c r="CA135" t="s">
        <v>1684</v>
      </c>
      <c r="CB135">
        <v>0</v>
      </c>
      <c r="CC135">
        <v>0</v>
      </c>
      <c r="CD135" t="s">
        <v>1687</v>
      </c>
      <c r="CE135" s="12">
        <v>4</v>
      </c>
      <c r="CF135" s="12">
        <v>91</v>
      </c>
      <c r="CG135" s="4">
        <v>45674</v>
      </c>
      <c r="CH135">
        <v>0</v>
      </c>
      <c r="CI135">
        <v>524</v>
      </c>
      <c r="CJ135">
        <v>210</v>
      </c>
      <c r="CK135">
        <v>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0.2</v>
      </c>
      <c r="CR135" t="s">
        <v>741</v>
      </c>
      <c r="CS135">
        <v>0</v>
      </c>
      <c r="CT135" t="str">
        <f t="shared" si="2"/>
        <v>Zain Silcott-Duberry</v>
      </c>
      <c r="CU135" t="str">
        <f>IFERROR(VLOOKUP(CT135,'Player Names Cleaned'!$A$1:$B$997,2,0),CT135)</f>
        <v>Zain Silcott-Duberry</v>
      </c>
    </row>
    <row r="136" spans="1:99" x14ac:dyDescent="0.25">
      <c r="A136">
        <v>0</v>
      </c>
      <c r="B136" s="4">
        <v>38234</v>
      </c>
      <c r="C136">
        <v>0</v>
      </c>
      <c r="D136">
        <v>14</v>
      </c>
      <c r="E136" t="b">
        <v>1</v>
      </c>
      <c r="F136" t="b">
        <v>1</v>
      </c>
      <c r="G136" t="s">
        <v>1684</v>
      </c>
      <c r="H136" t="s">
        <v>1684</v>
      </c>
      <c r="I136">
        <v>0</v>
      </c>
      <c r="J136">
        <v>0</v>
      </c>
      <c r="K136">
        <v>606775</v>
      </c>
      <c r="L136" t="s">
        <v>1684</v>
      </c>
      <c r="N136">
        <v>0</v>
      </c>
      <c r="O136">
        <v>0</v>
      </c>
      <c r="P136">
        <v>0</v>
      </c>
      <c r="Q136">
        <v>0</v>
      </c>
      <c r="R136">
        <v>0.2</v>
      </c>
      <c r="S136">
        <v>375</v>
      </c>
      <c r="T136">
        <v>183</v>
      </c>
      <c r="U136">
        <v>0</v>
      </c>
      <c r="V136" t="s">
        <v>1684</v>
      </c>
      <c r="X136">
        <v>0</v>
      </c>
      <c r="Y136">
        <v>3</v>
      </c>
      <c r="Z136">
        <v>0</v>
      </c>
      <c r="AA136" t="s">
        <v>1684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0.16</v>
      </c>
      <c r="AI136">
        <v>0.65</v>
      </c>
      <c r="AJ136">
        <v>0</v>
      </c>
      <c r="AK136" s="12" t="s">
        <v>607</v>
      </c>
      <c r="AL136">
        <v>0</v>
      </c>
      <c r="AM136">
        <v>313</v>
      </c>
      <c r="AN136">
        <v>73</v>
      </c>
      <c r="AO136">
        <v>0</v>
      </c>
      <c r="AP136">
        <v>0</v>
      </c>
      <c r="AQ136">
        <v>0</v>
      </c>
      <c r="AR136" t="b">
        <v>0</v>
      </c>
      <c r="AS136">
        <v>0.4</v>
      </c>
      <c r="AT136">
        <v>382</v>
      </c>
      <c r="AU136">
        <v>179</v>
      </c>
      <c r="AV136">
        <v>96</v>
      </c>
      <c r="AW136" t="b">
        <v>0</v>
      </c>
      <c r="AX136">
        <v>2.4</v>
      </c>
      <c r="AY136">
        <v>382</v>
      </c>
      <c r="AZ136">
        <v>180</v>
      </c>
      <c r="BA136">
        <v>22</v>
      </c>
      <c r="BC136" t="s">
        <v>1684</v>
      </c>
      <c r="BD136" s="12">
        <v>45</v>
      </c>
      <c r="BE136">
        <v>535</v>
      </c>
      <c r="BF136">
        <v>295</v>
      </c>
      <c r="BG136" t="s">
        <v>1994</v>
      </c>
      <c r="BH136">
        <v>0</v>
      </c>
      <c r="BI136">
        <v>0</v>
      </c>
      <c r="BJ136" t="s">
        <v>1684</v>
      </c>
      <c r="BK136">
        <v>0</v>
      </c>
      <c r="BM136" t="s">
        <v>1995</v>
      </c>
      <c r="BN136">
        <v>1</v>
      </c>
      <c r="BO136">
        <v>365</v>
      </c>
      <c r="BP136">
        <v>167</v>
      </c>
      <c r="BQ136">
        <v>0</v>
      </c>
      <c r="BR136">
        <v>241</v>
      </c>
      <c r="BS136" t="b">
        <v>0</v>
      </c>
      <c r="BT136">
        <v>0</v>
      </c>
      <c r="BU136">
        <v>0</v>
      </c>
      <c r="BV136" s="12" t="s">
        <v>742</v>
      </c>
      <c r="BW136">
        <v>0.1</v>
      </c>
      <c r="BX136">
        <v>552</v>
      </c>
      <c r="BY136">
        <v>208</v>
      </c>
      <c r="BZ136" t="b">
        <v>0</v>
      </c>
      <c r="CA136" t="s">
        <v>1684</v>
      </c>
      <c r="CB136">
        <v>0</v>
      </c>
      <c r="CC136">
        <v>0</v>
      </c>
      <c r="CD136" t="s">
        <v>1687</v>
      </c>
      <c r="CE136" s="12">
        <v>4</v>
      </c>
      <c r="CF136" s="12">
        <v>91</v>
      </c>
      <c r="CG136" s="4">
        <v>45625</v>
      </c>
      <c r="CH136">
        <v>2</v>
      </c>
      <c r="CI136">
        <v>341</v>
      </c>
      <c r="CJ136">
        <v>174</v>
      </c>
      <c r="CK136">
        <v>4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0.9</v>
      </c>
      <c r="CR136" t="s">
        <v>742</v>
      </c>
      <c r="CS136">
        <v>0</v>
      </c>
      <c r="CT136" t="str">
        <f t="shared" si="2"/>
        <v>Ben Winterburn</v>
      </c>
      <c r="CU136" t="str">
        <f>IFERROR(VLOOKUP(CT136,'Player Names Cleaned'!$A$1:$B$997,2,0),CT136)</f>
        <v>Ben Winterburn</v>
      </c>
    </row>
    <row r="137" spans="1:99" x14ac:dyDescent="0.25">
      <c r="A137">
        <v>5</v>
      </c>
      <c r="B137" s="4">
        <v>36439</v>
      </c>
      <c r="C137">
        <v>20</v>
      </c>
      <c r="D137">
        <v>487</v>
      </c>
      <c r="E137" t="b">
        <v>1</v>
      </c>
      <c r="F137" t="b">
        <v>1</v>
      </c>
      <c r="G137" t="s">
        <v>1684</v>
      </c>
      <c r="H137" t="s">
        <v>1684</v>
      </c>
      <c r="I137">
        <v>11</v>
      </c>
      <c r="J137">
        <v>0.43</v>
      </c>
      <c r="K137">
        <v>444102</v>
      </c>
      <c r="L137" t="s">
        <v>1684</v>
      </c>
      <c r="N137">
        <v>0</v>
      </c>
      <c r="O137">
        <v>0</v>
      </c>
      <c r="P137">
        <v>0</v>
      </c>
      <c r="Q137">
        <v>0</v>
      </c>
      <c r="R137">
        <v>331.9</v>
      </c>
      <c r="S137">
        <v>107</v>
      </c>
      <c r="T137">
        <v>10</v>
      </c>
      <c r="U137">
        <v>0</v>
      </c>
      <c r="V137" t="s">
        <v>1684</v>
      </c>
      <c r="X137">
        <v>0</v>
      </c>
      <c r="Y137">
        <v>4</v>
      </c>
      <c r="Z137">
        <v>1.3</v>
      </c>
      <c r="AA137" t="s">
        <v>1684</v>
      </c>
      <c r="AB137">
        <v>0</v>
      </c>
      <c r="AC137">
        <v>1.74</v>
      </c>
      <c r="AD137">
        <v>7.0000000000000007E-2</v>
      </c>
      <c r="AE137">
        <v>14.21</v>
      </c>
      <c r="AF137">
        <v>0.55000000000000004</v>
      </c>
      <c r="AG137">
        <v>12.47</v>
      </c>
      <c r="AH137">
        <v>26.78</v>
      </c>
      <c r="AI137">
        <v>1.04</v>
      </c>
      <c r="AJ137">
        <v>0.48</v>
      </c>
      <c r="AK137" s="12" t="s">
        <v>743</v>
      </c>
      <c r="AL137">
        <v>0</v>
      </c>
      <c r="AM137">
        <v>636</v>
      </c>
      <c r="AN137">
        <v>58</v>
      </c>
      <c r="AO137">
        <v>30</v>
      </c>
      <c r="AP137">
        <v>1.17</v>
      </c>
      <c r="AQ137">
        <v>10</v>
      </c>
      <c r="AR137" t="b">
        <v>0</v>
      </c>
      <c r="AS137">
        <v>174.8</v>
      </c>
      <c r="AT137">
        <v>56</v>
      </c>
      <c r="AU137">
        <v>11</v>
      </c>
      <c r="AV137">
        <v>97</v>
      </c>
      <c r="AW137" t="b">
        <v>0</v>
      </c>
      <c r="AX137">
        <v>456</v>
      </c>
      <c r="AY137">
        <v>137</v>
      </c>
      <c r="AZ137">
        <v>16</v>
      </c>
      <c r="BA137">
        <v>2317</v>
      </c>
      <c r="BC137" t="s">
        <v>1684</v>
      </c>
      <c r="BD137" s="12">
        <v>70</v>
      </c>
      <c r="BE137">
        <v>38</v>
      </c>
      <c r="BF137">
        <v>13</v>
      </c>
      <c r="BG137" t="s">
        <v>1996</v>
      </c>
      <c r="BH137">
        <v>0</v>
      </c>
      <c r="BI137">
        <v>1</v>
      </c>
      <c r="BJ137">
        <v>2</v>
      </c>
      <c r="BK137">
        <v>0</v>
      </c>
      <c r="BM137" t="s">
        <v>1997</v>
      </c>
      <c r="BN137">
        <v>4.0999999999999996</v>
      </c>
      <c r="BO137">
        <v>39</v>
      </c>
      <c r="BP137">
        <v>11</v>
      </c>
      <c r="BQ137">
        <v>1</v>
      </c>
      <c r="BR137">
        <v>30</v>
      </c>
      <c r="BS137" t="b">
        <v>0</v>
      </c>
      <c r="BT137">
        <v>0</v>
      </c>
      <c r="BU137">
        <v>0</v>
      </c>
      <c r="BV137" s="12" t="s">
        <v>744</v>
      </c>
      <c r="BW137">
        <v>2.5</v>
      </c>
      <c r="BX137">
        <v>114</v>
      </c>
      <c r="BY137">
        <v>22</v>
      </c>
      <c r="BZ137" t="b">
        <v>0</v>
      </c>
      <c r="CA137" t="s">
        <v>1684</v>
      </c>
      <c r="CB137">
        <v>28</v>
      </c>
      <c r="CC137">
        <v>1.0900000000000001</v>
      </c>
      <c r="CD137" t="s">
        <v>1687</v>
      </c>
      <c r="CE137" s="12">
        <v>4</v>
      </c>
      <c r="CF137" s="12">
        <v>91</v>
      </c>
      <c r="CG137" s="4">
        <v>45520</v>
      </c>
      <c r="CH137">
        <v>966</v>
      </c>
      <c r="CI137">
        <v>13</v>
      </c>
      <c r="CJ137">
        <v>8</v>
      </c>
      <c r="CK137">
        <v>128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18.3</v>
      </c>
      <c r="CR137" t="s">
        <v>25</v>
      </c>
      <c r="CS137">
        <v>1</v>
      </c>
      <c r="CT137" t="str">
        <f t="shared" si="2"/>
        <v>Francisco Evanilson de Lima Barbosa</v>
      </c>
      <c r="CU137" t="str">
        <f>IFERROR(VLOOKUP(CT137,'Player Names Cleaned'!$A$1:$B$997,2,0),CT137)</f>
        <v>Evanilson</v>
      </c>
    </row>
    <row r="138" spans="1:99" x14ac:dyDescent="0.25">
      <c r="A138">
        <v>1</v>
      </c>
      <c r="B138" s="4">
        <v>35560</v>
      </c>
      <c r="C138">
        <v>4</v>
      </c>
      <c r="D138">
        <v>97</v>
      </c>
      <c r="E138" t="b">
        <v>1</v>
      </c>
      <c r="F138" t="b">
        <v>1</v>
      </c>
      <c r="G138">
        <v>0</v>
      </c>
      <c r="H138" t="s">
        <v>1684</v>
      </c>
      <c r="I138">
        <v>2</v>
      </c>
      <c r="J138">
        <v>0.55000000000000004</v>
      </c>
      <c r="K138">
        <v>168636</v>
      </c>
      <c r="L138" t="s">
        <v>1684</v>
      </c>
      <c r="N138">
        <v>0</v>
      </c>
      <c r="O138">
        <v>0</v>
      </c>
      <c r="P138">
        <v>0</v>
      </c>
      <c r="Q138">
        <v>0</v>
      </c>
      <c r="R138">
        <v>56.1</v>
      </c>
      <c r="S138">
        <v>271</v>
      </c>
      <c r="T138">
        <v>27</v>
      </c>
      <c r="U138">
        <v>0</v>
      </c>
      <c r="V138">
        <v>2</v>
      </c>
      <c r="X138">
        <v>0</v>
      </c>
      <c r="Y138">
        <v>4</v>
      </c>
      <c r="Z138">
        <v>0</v>
      </c>
      <c r="AA138" t="s">
        <v>1684</v>
      </c>
      <c r="AB138">
        <v>0</v>
      </c>
      <c r="AC138">
        <v>0.26</v>
      </c>
      <c r="AD138">
        <v>7.0000000000000007E-2</v>
      </c>
      <c r="AE138">
        <v>2.99</v>
      </c>
      <c r="AF138">
        <v>0.81</v>
      </c>
      <c r="AG138">
        <v>2.73</v>
      </c>
      <c r="AH138">
        <v>6.38</v>
      </c>
      <c r="AI138">
        <v>1.74</v>
      </c>
      <c r="AJ138">
        <v>0.74</v>
      </c>
      <c r="AK138" s="12" t="s">
        <v>745</v>
      </c>
      <c r="AL138">
        <v>0</v>
      </c>
      <c r="AM138">
        <v>478</v>
      </c>
      <c r="AN138">
        <v>32</v>
      </c>
      <c r="AO138">
        <v>3</v>
      </c>
      <c r="AP138">
        <v>0.82</v>
      </c>
      <c r="AQ138">
        <v>2</v>
      </c>
      <c r="AR138" t="b">
        <v>0</v>
      </c>
      <c r="AS138">
        <v>35.9</v>
      </c>
      <c r="AT138">
        <v>269</v>
      </c>
      <c r="AU138">
        <v>26</v>
      </c>
      <c r="AV138">
        <v>98</v>
      </c>
      <c r="AW138" t="b">
        <v>0</v>
      </c>
      <c r="AX138">
        <v>104</v>
      </c>
      <c r="AY138">
        <v>305</v>
      </c>
      <c r="AZ138">
        <v>26</v>
      </c>
      <c r="BA138">
        <v>330</v>
      </c>
      <c r="BB138" t="s">
        <v>1752</v>
      </c>
      <c r="BC138" t="s">
        <v>1998</v>
      </c>
      <c r="BD138" s="12">
        <v>55</v>
      </c>
      <c r="BE138">
        <v>128</v>
      </c>
      <c r="BF138">
        <v>28</v>
      </c>
      <c r="BG138" t="s">
        <v>1999</v>
      </c>
      <c r="BH138">
        <v>0</v>
      </c>
      <c r="BI138">
        <v>0</v>
      </c>
      <c r="BJ138" t="s">
        <v>1684</v>
      </c>
      <c r="BK138">
        <v>0</v>
      </c>
      <c r="BM138" t="s">
        <v>2000</v>
      </c>
      <c r="BN138">
        <v>1.9</v>
      </c>
      <c r="BO138">
        <v>263</v>
      </c>
      <c r="BP138">
        <v>26</v>
      </c>
      <c r="BQ138">
        <v>0</v>
      </c>
      <c r="BR138">
        <v>219</v>
      </c>
      <c r="BS138" t="b">
        <v>0</v>
      </c>
      <c r="BT138">
        <v>0</v>
      </c>
      <c r="BU138">
        <v>0</v>
      </c>
      <c r="BV138" s="12" t="s">
        <v>746</v>
      </c>
      <c r="BW138">
        <v>0</v>
      </c>
      <c r="BX138">
        <v>659</v>
      </c>
      <c r="BY138">
        <v>70</v>
      </c>
      <c r="BZ138" t="b">
        <v>0</v>
      </c>
      <c r="CA138" t="s">
        <v>1684</v>
      </c>
      <c r="CB138">
        <v>2</v>
      </c>
      <c r="CC138">
        <v>0.55000000000000004</v>
      </c>
      <c r="CD138" t="s">
        <v>1756</v>
      </c>
      <c r="CE138" s="12">
        <v>4</v>
      </c>
      <c r="CF138" s="12">
        <v>91</v>
      </c>
      <c r="CG138" s="4">
        <v>45474</v>
      </c>
      <c r="CH138">
        <v>207</v>
      </c>
      <c r="CI138">
        <v>144</v>
      </c>
      <c r="CJ138">
        <v>26</v>
      </c>
      <c r="CK138">
        <v>32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5.8</v>
      </c>
      <c r="CR138" t="s">
        <v>2001</v>
      </c>
      <c r="CS138">
        <v>2</v>
      </c>
      <c r="CT138" t="str">
        <f t="shared" si="2"/>
        <v>Enes Ãœnal</v>
      </c>
      <c r="CU138" t="str">
        <f>IFERROR(VLOOKUP(CT138,'Player Names Cleaned'!$A$1:$B$997,2,0),CT138)</f>
        <v>Enes Ãœnal</v>
      </c>
    </row>
    <row r="139" spans="1:99" x14ac:dyDescent="0.25">
      <c r="A139">
        <v>0</v>
      </c>
      <c r="B139" s="4">
        <v>38524</v>
      </c>
      <c r="C139">
        <v>0</v>
      </c>
      <c r="D139">
        <v>0</v>
      </c>
      <c r="E139" t="b">
        <v>1</v>
      </c>
      <c r="F139" t="b">
        <v>1</v>
      </c>
      <c r="G139" t="s">
        <v>1684</v>
      </c>
      <c r="H139" t="s">
        <v>1684</v>
      </c>
      <c r="I139">
        <v>0</v>
      </c>
      <c r="J139">
        <v>0</v>
      </c>
      <c r="K139">
        <v>590760</v>
      </c>
      <c r="L139" t="s">
        <v>1684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577</v>
      </c>
      <c r="T139">
        <v>51</v>
      </c>
      <c r="U139">
        <v>0</v>
      </c>
      <c r="V139" t="s">
        <v>1684</v>
      </c>
      <c r="X139">
        <v>0</v>
      </c>
      <c r="Y139">
        <v>4</v>
      </c>
      <c r="Z139">
        <v>0</v>
      </c>
      <c r="AA139" t="s">
        <v>1684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s="12" t="s">
        <v>747</v>
      </c>
      <c r="AL139">
        <v>0</v>
      </c>
      <c r="AM139">
        <v>304</v>
      </c>
      <c r="AN139">
        <v>18</v>
      </c>
      <c r="AO139">
        <v>0</v>
      </c>
      <c r="AP139">
        <v>0</v>
      </c>
      <c r="AQ139">
        <v>0</v>
      </c>
      <c r="AR139" t="b">
        <v>0</v>
      </c>
      <c r="AS139">
        <v>0</v>
      </c>
      <c r="AT139">
        <v>581</v>
      </c>
      <c r="AU139">
        <v>51</v>
      </c>
      <c r="AV139">
        <v>99</v>
      </c>
      <c r="AW139" t="b">
        <v>0</v>
      </c>
      <c r="AX139">
        <v>0</v>
      </c>
      <c r="AY139">
        <v>581</v>
      </c>
      <c r="AZ139">
        <v>51</v>
      </c>
      <c r="BA139">
        <v>0</v>
      </c>
      <c r="BC139" t="s">
        <v>1684</v>
      </c>
      <c r="BD139" s="12">
        <v>45</v>
      </c>
      <c r="BE139">
        <v>526</v>
      </c>
      <c r="BF139">
        <v>67</v>
      </c>
      <c r="BG139" t="s">
        <v>2002</v>
      </c>
      <c r="BH139">
        <v>0</v>
      </c>
      <c r="BI139">
        <v>0</v>
      </c>
      <c r="BJ139" t="s">
        <v>1684</v>
      </c>
      <c r="BK139">
        <v>0</v>
      </c>
      <c r="BM139" t="s">
        <v>2003</v>
      </c>
      <c r="BN139">
        <v>0</v>
      </c>
      <c r="BO139">
        <v>582</v>
      </c>
      <c r="BP139">
        <v>51</v>
      </c>
      <c r="BQ139">
        <v>0</v>
      </c>
      <c r="BR139">
        <v>241</v>
      </c>
      <c r="BS139" t="b">
        <v>0</v>
      </c>
      <c r="BT139">
        <v>0</v>
      </c>
      <c r="BU139">
        <v>0</v>
      </c>
      <c r="BV139" s="12" t="s">
        <v>748</v>
      </c>
      <c r="BW139">
        <v>0.5</v>
      </c>
      <c r="BX139">
        <v>273</v>
      </c>
      <c r="BY139">
        <v>48</v>
      </c>
      <c r="BZ139" t="b">
        <v>0</v>
      </c>
      <c r="CA139" t="s">
        <v>1684</v>
      </c>
      <c r="CB139">
        <v>0</v>
      </c>
      <c r="CC139">
        <v>0</v>
      </c>
      <c r="CD139" t="s">
        <v>1687</v>
      </c>
      <c r="CE139" s="12">
        <v>4</v>
      </c>
      <c r="CF139" s="12">
        <v>91</v>
      </c>
      <c r="CG139" s="4">
        <v>44914</v>
      </c>
      <c r="CH139">
        <v>0</v>
      </c>
      <c r="CI139">
        <v>561</v>
      </c>
      <c r="CJ139">
        <v>51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 t="s">
        <v>748</v>
      </c>
      <c r="CS139">
        <v>0</v>
      </c>
      <c r="CT139" t="str">
        <f t="shared" si="2"/>
        <v>Daniel Adu-Adjei</v>
      </c>
      <c r="CU139" t="str">
        <f>IFERROR(VLOOKUP(CT139,'Player Names Cleaned'!$A$1:$B$997,2,0),CT139)</f>
        <v>Daniel Adu-Adjei</v>
      </c>
    </row>
    <row r="140" spans="1:99" x14ac:dyDescent="0.25">
      <c r="A140">
        <v>0</v>
      </c>
      <c r="B140" s="4">
        <v>38891</v>
      </c>
      <c r="C140">
        <v>0</v>
      </c>
      <c r="D140">
        <v>0</v>
      </c>
      <c r="E140" t="b">
        <v>1</v>
      </c>
      <c r="F140" t="b">
        <v>1</v>
      </c>
      <c r="G140" t="s">
        <v>1684</v>
      </c>
      <c r="H140" t="s">
        <v>1684</v>
      </c>
      <c r="I140">
        <v>0</v>
      </c>
      <c r="J140">
        <v>0</v>
      </c>
      <c r="K140">
        <v>560262</v>
      </c>
      <c r="L140" t="s">
        <v>1684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563</v>
      </c>
      <c r="T140">
        <v>45</v>
      </c>
      <c r="U140">
        <v>0</v>
      </c>
      <c r="V140" t="s">
        <v>1684</v>
      </c>
      <c r="X140">
        <v>0</v>
      </c>
      <c r="Y140">
        <v>4</v>
      </c>
      <c r="Z140">
        <v>0</v>
      </c>
      <c r="AA140" t="s">
        <v>1684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 s="12" t="s">
        <v>749</v>
      </c>
      <c r="AL140">
        <v>0</v>
      </c>
      <c r="AM140">
        <v>286</v>
      </c>
      <c r="AN140">
        <v>12</v>
      </c>
      <c r="AO140">
        <v>0</v>
      </c>
      <c r="AP140">
        <v>0</v>
      </c>
      <c r="AQ140">
        <v>0</v>
      </c>
      <c r="AR140" t="b">
        <v>0</v>
      </c>
      <c r="AS140">
        <v>0</v>
      </c>
      <c r="AT140">
        <v>567</v>
      </c>
      <c r="AU140">
        <v>45</v>
      </c>
      <c r="AV140">
        <v>100</v>
      </c>
      <c r="AW140" t="b">
        <v>0</v>
      </c>
      <c r="AX140">
        <v>0</v>
      </c>
      <c r="AY140">
        <v>567</v>
      </c>
      <c r="AZ140">
        <v>45</v>
      </c>
      <c r="BA140">
        <v>0</v>
      </c>
      <c r="BC140" t="s">
        <v>1684</v>
      </c>
      <c r="BD140" s="12">
        <v>45</v>
      </c>
      <c r="BE140">
        <v>508</v>
      </c>
      <c r="BF140">
        <v>61</v>
      </c>
      <c r="BG140" t="s">
        <v>2004</v>
      </c>
      <c r="BH140">
        <v>0</v>
      </c>
      <c r="BI140">
        <v>0</v>
      </c>
      <c r="BJ140" t="s">
        <v>1684</v>
      </c>
      <c r="BK140">
        <v>0</v>
      </c>
      <c r="BM140" t="s">
        <v>2005</v>
      </c>
      <c r="BN140">
        <v>0</v>
      </c>
      <c r="BO140">
        <v>568</v>
      </c>
      <c r="BP140">
        <v>45</v>
      </c>
      <c r="BQ140">
        <v>0</v>
      </c>
      <c r="BR140">
        <v>73</v>
      </c>
      <c r="BS140" t="b">
        <v>0</v>
      </c>
      <c r="BT140">
        <v>0</v>
      </c>
      <c r="BU140">
        <v>0</v>
      </c>
      <c r="BV140" s="12" t="s">
        <v>750</v>
      </c>
      <c r="BW140">
        <v>1.8</v>
      </c>
      <c r="BX140">
        <v>139</v>
      </c>
      <c r="BY140">
        <v>25</v>
      </c>
      <c r="BZ140" t="b">
        <v>0</v>
      </c>
      <c r="CA140" t="s">
        <v>1684</v>
      </c>
      <c r="CB140">
        <v>0</v>
      </c>
      <c r="CC140">
        <v>0</v>
      </c>
      <c r="CD140" t="s">
        <v>1687</v>
      </c>
      <c r="CE140" s="12">
        <v>4</v>
      </c>
      <c r="CF140" s="12">
        <v>91</v>
      </c>
      <c r="CG140" s="4">
        <v>45690</v>
      </c>
      <c r="CH140">
        <v>0</v>
      </c>
      <c r="CI140">
        <v>546</v>
      </c>
      <c r="CJ140">
        <v>45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t="s">
        <v>2006</v>
      </c>
      <c r="CS140">
        <v>0</v>
      </c>
      <c r="CT140" t="str">
        <f t="shared" si="2"/>
        <v>Eli Junior Kroupi</v>
      </c>
      <c r="CU140" t="str">
        <f>IFERROR(VLOOKUP(CT140,'Player Names Cleaned'!$A$1:$B$997,2,0),CT140)</f>
        <v>Eli Junior Kroupi</v>
      </c>
    </row>
    <row r="141" spans="1:99" x14ac:dyDescent="0.25">
      <c r="A141">
        <v>0</v>
      </c>
      <c r="B141" s="4">
        <v>36122</v>
      </c>
      <c r="C141">
        <v>1</v>
      </c>
      <c r="D141">
        <v>156</v>
      </c>
      <c r="E141" t="b">
        <v>1</v>
      </c>
      <c r="F141" t="b">
        <v>1</v>
      </c>
      <c r="G141" t="s">
        <v>1684</v>
      </c>
      <c r="H141" t="s">
        <v>1684</v>
      </c>
      <c r="I141">
        <v>4</v>
      </c>
      <c r="J141">
        <v>0.4</v>
      </c>
      <c r="K141">
        <v>200720</v>
      </c>
      <c r="L141" t="s">
        <v>1684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489</v>
      </c>
      <c r="T141">
        <v>64</v>
      </c>
      <c r="U141">
        <v>0</v>
      </c>
      <c r="V141" t="s">
        <v>1684</v>
      </c>
      <c r="X141">
        <v>0</v>
      </c>
      <c r="Y141">
        <v>1</v>
      </c>
      <c r="Z141">
        <v>2.2999999999999998</v>
      </c>
      <c r="AA141" t="s">
        <v>1684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11.09</v>
      </c>
      <c r="AI141">
        <v>1.1100000000000001</v>
      </c>
      <c r="AJ141">
        <v>0</v>
      </c>
      <c r="AK141" s="12" t="s">
        <v>751</v>
      </c>
      <c r="AL141">
        <v>0</v>
      </c>
      <c r="AM141">
        <v>164</v>
      </c>
      <c r="AN141">
        <v>52</v>
      </c>
      <c r="AO141">
        <v>12</v>
      </c>
      <c r="AP141">
        <v>1.2</v>
      </c>
      <c r="AQ141">
        <v>0</v>
      </c>
      <c r="AR141" t="b">
        <v>0</v>
      </c>
      <c r="AS141">
        <v>22.4</v>
      </c>
      <c r="AT141">
        <v>300</v>
      </c>
      <c r="AU141">
        <v>18</v>
      </c>
      <c r="AV141">
        <v>101</v>
      </c>
      <c r="AW141" t="b">
        <v>0</v>
      </c>
      <c r="AX141">
        <v>224.2</v>
      </c>
      <c r="AY141">
        <v>230</v>
      </c>
      <c r="AZ141">
        <v>18</v>
      </c>
      <c r="BA141">
        <v>900</v>
      </c>
      <c r="BC141" t="s">
        <v>1684</v>
      </c>
      <c r="BD141" s="12">
        <v>45</v>
      </c>
      <c r="BE141">
        <v>386</v>
      </c>
      <c r="BF141">
        <v>23</v>
      </c>
      <c r="BG141" t="s">
        <v>2007</v>
      </c>
      <c r="BH141">
        <v>0</v>
      </c>
      <c r="BI141">
        <v>0</v>
      </c>
      <c r="BJ141" t="s">
        <v>1684</v>
      </c>
      <c r="BK141">
        <v>1</v>
      </c>
      <c r="BM141" t="s">
        <v>2008</v>
      </c>
      <c r="BN141">
        <v>4.5</v>
      </c>
      <c r="BO141">
        <v>20</v>
      </c>
      <c r="BP141">
        <v>3</v>
      </c>
      <c r="BQ141">
        <v>0</v>
      </c>
      <c r="BR141">
        <v>104</v>
      </c>
      <c r="BS141" t="b">
        <v>0</v>
      </c>
      <c r="BT141">
        <v>27</v>
      </c>
      <c r="BU141">
        <v>2.7</v>
      </c>
      <c r="BV141" s="12" t="s">
        <v>752</v>
      </c>
      <c r="BW141">
        <v>31.9</v>
      </c>
      <c r="BX141">
        <v>6</v>
      </c>
      <c r="BY141">
        <v>1</v>
      </c>
      <c r="BZ141" t="b">
        <v>0</v>
      </c>
      <c r="CA141" t="s">
        <v>1684</v>
      </c>
      <c r="CB141">
        <v>10</v>
      </c>
      <c r="CC141">
        <v>1</v>
      </c>
      <c r="CD141" t="s">
        <v>1687</v>
      </c>
      <c r="CE141" s="12">
        <v>5</v>
      </c>
      <c r="CF141" s="12">
        <v>94</v>
      </c>
      <c r="CG141" s="4">
        <v>45811</v>
      </c>
      <c r="CH141">
        <v>0</v>
      </c>
      <c r="CI141">
        <v>468</v>
      </c>
      <c r="CJ141">
        <v>53</v>
      </c>
      <c r="CK141">
        <v>45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10</v>
      </c>
      <c r="CR141" t="s">
        <v>752</v>
      </c>
      <c r="CS141">
        <v>0</v>
      </c>
      <c r="CT141" t="str">
        <f t="shared" si="2"/>
        <v>CaoimhÃ­n Kelleher</v>
      </c>
      <c r="CU141" t="str">
        <f>IFERROR(VLOOKUP(CT141,'Player Names Cleaned'!$A$1:$B$997,2,0),CT141)</f>
        <v>Caoimhin Kelleher</v>
      </c>
    </row>
    <row r="142" spans="1:99" x14ac:dyDescent="0.25">
      <c r="A142">
        <v>0</v>
      </c>
      <c r="B142" s="4">
        <v>36448</v>
      </c>
      <c r="C142">
        <v>0</v>
      </c>
      <c r="D142">
        <v>0</v>
      </c>
      <c r="E142" t="b">
        <v>1</v>
      </c>
      <c r="F142" t="b">
        <v>1</v>
      </c>
      <c r="G142" t="s">
        <v>1684</v>
      </c>
      <c r="H142" t="s">
        <v>1684</v>
      </c>
      <c r="I142">
        <v>0</v>
      </c>
      <c r="J142">
        <v>0</v>
      </c>
      <c r="K142">
        <v>235448</v>
      </c>
      <c r="L142" t="s">
        <v>1684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406</v>
      </c>
      <c r="T142">
        <v>37</v>
      </c>
      <c r="U142">
        <v>0</v>
      </c>
      <c r="V142" t="s">
        <v>1684</v>
      </c>
      <c r="X142">
        <v>0</v>
      </c>
      <c r="Y142">
        <v>1</v>
      </c>
      <c r="Z142">
        <v>1</v>
      </c>
      <c r="AA142" t="s">
        <v>1684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 s="12" t="s">
        <v>753</v>
      </c>
      <c r="AL142">
        <v>0</v>
      </c>
      <c r="AM142">
        <v>35</v>
      </c>
      <c r="AN142">
        <v>20</v>
      </c>
      <c r="AO142">
        <v>0</v>
      </c>
      <c r="AP142">
        <v>0</v>
      </c>
      <c r="AQ142">
        <v>0</v>
      </c>
      <c r="AR142" t="b">
        <v>0</v>
      </c>
      <c r="AS142">
        <v>0</v>
      </c>
      <c r="AT142">
        <v>416</v>
      </c>
      <c r="AU142">
        <v>46</v>
      </c>
      <c r="AV142">
        <v>102</v>
      </c>
      <c r="AW142" t="b">
        <v>0</v>
      </c>
      <c r="AX142">
        <v>0</v>
      </c>
      <c r="AY142">
        <v>416</v>
      </c>
      <c r="AZ142">
        <v>46</v>
      </c>
      <c r="BA142">
        <v>0</v>
      </c>
      <c r="BC142" t="s">
        <v>1684</v>
      </c>
      <c r="BD142" s="12">
        <v>40</v>
      </c>
      <c r="BE142">
        <v>579</v>
      </c>
      <c r="BF142">
        <v>52</v>
      </c>
      <c r="BG142" t="s">
        <v>2009</v>
      </c>
      <c r="BH142">
        <v>0</v>
      </c>
      <c r="BI142">
        <v>0</v>
      </c>
      <c r="BJ142" t="s">
        <v>1684</v>
      </c>
      <c r="BK142">
        <v>0</v>
      </c>
      <c r="BM142" t="s">
        <v>2010</v>
      </c>
      <c r="BN142">
        <v>0</v>
      </c>
      <c r="BO142">
        <v>419</v>
      </c>
      <c r="BP142">
        <v>46</v>
      </c>
      <c r="BQ142">
        <v>0</v>
      </c>
      <c r="BR142">
        <v>241</v>
      </c>
      <c r="BS142" t="b">
        <v>0</v>
      </c>
      <c r="BT142">
        <v>0</v>
      </c>
      <c r="BU142">
        <v>0</v>
      </c>
      <c r="BV142" s="12" t="s">
        <v>754</v>
      </c>
      <c r="BW142">
        <v>0.3</v>
      </c>
      <c r="BX142">
        <v>329</v>
      </c>
      <c r="BY142">
        <v>46</v>
      </c>
      <c r="BZ142" t="b">
        <v>0</v>
      </c>
      <c r="CA142" t="s">
        <v>1684</v>
      </c>
      <c r="CB142">
        <v>0</v>
      </c>
      <c r="CC142">
        <v>0</v>
      </c>
      <c r="CD142" t="s">
        <v>1687</v>
      </c>
      <c r="CE142" s="12">
        <v>5</v>
      </c>
      <c r="CF142" s="12">
        <v>94</v>
      </c>
      <c r="CG142" s="4">
        <v>42676</v>
      </c>
      <c r="CH142">
        <v>0</v>
      </c>
      <c r="CI142">
        <v>374</v>
      </c>
      <c r="CJ142">
        <v>22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 t="s">
        <v>754</v>
      </c>
      <c r="CS142">
        <v>0</v>
      </c>
      <c r="CT142" t="str">
        <f t="shared" si="2"/>
        <v>Ellery Balcombe</v>
      </c>
      <c r="CU142" t="str">
        <f>IFERROR(VLOOKUP(CT142,'Player Names Cleaned'!$A$1:$B$997,2,0),CT142)</f>
        <v>Ellery Balcombe</v>
      </c>
    </row>
    <row r="143" spans="1:99" x14ac:dyDescent="0.25">
      <c r="A143">
        <v>0</v>
      </c>
      <c r="B143" s="4">
        <v>37743</v>
      </c>
      <c r="C143">
        <v>0</v>
      </c>
      <c r="D143">
        <v>0</v>
      </c>
      <c r="E143" t="b">
        <v>1</v>
      </c>
      <c r="F143" t="b">
        <v>1</v>
      </c>
      <c r="G143" t="s">
        <v>1684</v>
      </c>
      <c r="H143" t="s">
        <v>1684</v>
      </c>
      <c r="I143">
        <v>0</v>
      </c>
      <c r="J143">
        <v>0</v>
      </c>
      <c r="K143">
        <v>503300</v>
      </c>
      <c r="L143" t="s">
        <v>1684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445</v>
      </c>
      <c r="T143">
        <v>53</v>
      </c>
      <c r="U143">
        <v>0</v>
      </c>
      <c r="V143" t="s">
        <v>1684</v>
      </c>
      <c r="X143">
        <v>0</v>
      </c>
      <c r="Y143">
        <v>1</v>
      </c>
      <c r="Z143">
        <v>1</v>
      </c>
      <c r="AA143" t="s">
        <v>1684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s="12" t="s">
        <v>755</v>
      </c>
      <c r="AL143">
        <v>0</v>
      </c>
      <c r="AM143">
        <v>80</v>
      </c>
      <c r="AN143">
        <v>37</v>
      </c>
      <c r="AO143">
        <v>0</v>
      </c>
      <c r="AP143">
        <v>0</v>
      </c>
      <c r="AQ143">
        <v>0</v>
      </c>
      <c r="AR143" t="b">
        <v>0</v>
      </c>
      <c r="AS143">
        <v>0</v>
      </c>
      <c r="AT143">
        <v>455</v>
      </c>
      <c r="AU143">
        <v>62</v>
      </c>
      <c r="AV143">
        <v>103</v>
      </c>
      <c r="AW143" t="b">
        <v>0</v>
      </c>
      <c r="AX143">
        <v>0</v>
      </c>
      <c r="AY143">
        <v>455</v>
      </c>
      <c r="AZ143">
        <v>62</v>
      </c>
      <c r="BA143">
        <v>0</v>
      </c>
      <c r="BC143" t="s">
        <v>1684</v>
      </c>
      <c r="BD143" s="12">
        <v>40</v>
      </c>
      <c r="BE143">
        <v>624</v>
      </c>
      <c r="BF143">
        <v>69</v>
      </c>
      <c r="BG143" t="s">
        <v>2011</v>
      </c>
      <c r="BH143">
        <v>0</v>
      </c>
      <c r="BI143">
        <v>0</v>
      </c>
      <c r="BJ143" t="s">
        <v>1684</v>
      </c>
      <c r="BK143">
        <v>0</v>
      </c>
      <c r="BM143" t="s">
        <v>2012</v>
      </c>
      <c r="BN143">
        <v>0</v>
      </c>
      <c r="BO143">
        <v>459</v>
      </c>
      <c r="BP143">
        <v>62</v>
      </c>
      <c r="BQ143">
        <v>0</v>
      </c>
      <c r="BR143">
        <v>241</v>
      </c>
      <c r="BS143" t="b">
        <v>0</v>
      </c>
      <c r="BT143">
        <v>0</v>
      </c>
      <c r="BU143">
        <v>0</v>
      </c>
      <c r="BV143" s="12" t="s">
        <v>756</v>
      </c>
      <c r="BW143">
        <v>0.2</v>
      </c>
      <c r="BX143">
        <v>419</v>
      </c>
      <c r="BY143">
        <v>56</v>
      </c>
      <c r="BZ143" t="b">
        <v>0</v>
      </c>
      <c r="CA143" t="s">
        <v>1684</v>
      </c>
      <c r="CB143">
        <v>0</v>
      </c>
      <c r="CC143">
        <v>0</v>
      </c>
      <c r="CD143" t="s">
        <v>1687</v>
      </c>
      <c r="CE143" s="12">
        <v>5</v>
      </c>
      <c r="CF143" s="12">
        <v>94</v>
      </c>
      <c r="CG143" s="4">
        <v>44495</v>
      </c>
      <c r="CH143">
        <v>0</v>
      </c>
      <c r="CI143">
        <v>417</v>
      </c>
      <c r="CJ143">
        <v>39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t="s">
        <v>756</v>
      </c>
      <c r="CS143">
        <v>0</v>
      </c>
      <c r="CT143" t="str">
        <f t="shared" si="2"/>
        <v>Matthew Cox</v>
      </c>
      <c r="CU143" t="str">
        <f>IFERROR(VLOOKUP(CT143,'Player Names Cleaned'!$A$1:$B$997,2,0),CT143)</f>
        <v>Matthew Cox</v>
      </c>
    </row>
    <row r="144" spans="1:99" x14ac:dyDescent="0.25">
      <c r="A144">
        <v>0</v>
      </c>
      <c r="B144" t="s">
        <v>1684</v>
      </c>
      <c r="C144">
        <v>0</v>
      </c>
      <c r="D144">
        <v>0</v>
      </c>
      <c r="E144" t="b">
        <v>1</v>
      </c>
      <c r="F144" t="b">
        <v>1</v>
      </c>
      <c r="G144" t="s">
        <v>1684</v>
      </c>
      <c r="H144" t="s">
        <v>1684</v>
      </c>
      <c r="I144">
        <v>0</v>
      </c>
      <c r="J144">
        <v>0</v>
      </c>
      <c r="K144">
        <v>535017</v>
      </c>
      <c r="L144" t="s">
        <v>1684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453</v>
      </c>
      <c r="T144">
        <v>54</v>
      </c>
      <c r="U144">
        <v>0</v>
      </c>
      <c r="V144" t="s">
        <v>1684</v>
      </c>
      <c r="X144">
        <v>0</v>
      </c>
      <c r="Y144">
        <v>1</v>
      </c>
      <c r="Z144">
        <v>1</v>
      </c>
      <c r="AA144" t="s">
        <v>1684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 s="12" t="s">
        <v>757</v>
      </c>
      <c r="AL144">
        <v>0</v>
      </c>
      <c r="AM144">
        <v>91</v>
      </c>
      <c r="AN144">
        <v>39</v>
      </c>
      <c r="AO144">
        <v>0</v>
      </c>
      <c r="AP144">
        <v>0</v>
      </c>
      <c r="AQ144">
        <v>0</v>
      </c>
      <c r="AR144" t="b">
        <v>0</v>
      </c>
      <c r="AS144">
        <v>0</v>
      </c>
      <c r="AT144">
        <v>462</v>
      </c>
      <c r="AU144">
        <v>63</v>
      </c>
      <c r="AV144">
        <v>104</v>
      </c>
      <c r="AW144" t="b">
        <v>0</v>
      </c>
      <c r="AX144">
        <v>0</v>
      </c>
      <c r="AY144">
        <v>462</v>
      </c>
      <c r="AZ144">
        <v>63</v>
      </c>
      <c r="BA144">
        <v>0</v>
      </c>
      <c r="BC144" t="s">
        <v>1684</v>
      </c>
      <c r="BD144" s="12">
        <v>40</v>
      </c>
      <c r="BE144">
        <v>635</v>
      </c>
      <c r="BF144">
        <v>71</v>
      </c>
      <c r="BG144" t="s">
        <v>2013</v>
      </c>
      <c r="BH144">
        <v>0</v>
      </c>
      <c r="BI144">
        <v>0</v>
      </c>
      <c r="BJ144" t="s">
        <v>1684</v>
      </c>
      <c r="BK144">
        <v>0</v>
      </c>
      <c r="BM144" t="s">
        <v>2014</v>
      </c>
      <c r="BN144">
        <v>0</v>
      </c>
      <c r="BO144">
        <v>465</v>
      </c>
      <c r="BP144">
        <v>63</v>
      </c>
      <c r="BQ144">
        <v>0</v>
      </c>
      <c r="BR144" t="s">
        <v>1684</v>
      </c>
      <c r="BS144" t="b">
        <v>0</v>
      </c>
      <c r="BT144">
        <v>0</v>
      </c>
      <c r="BU144">
        <v>0</v>
      </c>
      <c r="BV144" s="12" t="s">
        <v>758</v>
      </c>
      <c r="BW144">
        <v>0.1</v>
      </c>
      <c r="BX144">
        <v>477</v>
      </c>
      <c r="BY144">
        <v>65</v>
      </c>
      <c r="BZ144" t="b">
        <v>0</v>
      </c>
      <c r="CA144" t="s">
        <v>1684</v>
      </c>
      <c r="CB144">
        <v>0</v>
      </c>
      <c r="CC144">
        <v>0</v>
      </c>
      <c r="CD144" t="s">
        <v>1687</v>
      </c>
      <c r="CE144" s="12">
        <v>5</v>
      </c>
      <c r="CF144" s="12">
        <v>94</v>
      </c>
      <c r="CG144" t="s">
        <v>1684</v>
      </c>
      <c r="CH144">
        <v>0</v>
      </c>
      <c r="CI144">
        <v>427</v>
      </c>
      <c r="CJ144">
        <v>41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t="s">
        <v>758</v>
      </c>
      <c r="CS144">
        <v>0</v>
      </c>
      <c r="CT144" t="str">
        <f t="shared" si="2"/>
        <v>Julian Eyestone</v>
      </c>
      <c r="CU144" t="str">
        <f>IFERROR(VLOOKUP(CT144,'Player Names Cleaned'!$A$1:$B$997,2,0),CT144)</f>
        <v>Julian Eyestone</v>
      </c>
    </row>
    <row r="145" spans="1:99" x14ac:dyDescent="0.25">
      <c r="A145">
        <v>0</v>
      </c>
      <c r="B145" s="4">
        <v>37177</v>
      </c>
      <c r="C145">
        <v>0</v>
      </c>
      <c r="D145">
        <v>14</v>
      </c>
      <c r="E145" t="b">
        <v>1</v>
      </c>
      <c r="F145" t="b">
        <v>1</v>
      </c>
      <c r="G145" t="s">
        <v>1684</v>
      </c>
      <c r="H145" t="s">
        <v>1684</v>
      </c>
      <c r="I145">
        <v>0</v>
      </c>
      <c r="J145">
        <v>0</v>
      </c>
      <c r="K145">
        <v>507433</v>
      </c>
      <c r="L145" t="s">
        <v>1684</v>
      </c>
      <c r="N145">
        <v>0</v>
      </c>
      <c r="O145">
        <v>0</v>
      </c>
      <c r="P145">
        <v>0</v>
      </c>
      <c r="Q145">
        <v>0</v>
      </c>
      <c r="R145">
        <v>0.1</v>
      </c>
      <c r="S145">
        <v>376</v>
      </c>
      <c r="T145">
        <v>17</v>
      </c>
      <c r="U145">
        <v>0</v>
      </c>
      <c r="V145" t="s">
        <v>1684</v>
      </c>
      <c r="X145">
        <v>0</v>
      </c>
      <c r="Y145">
        <v>1</v>
      </c>
      <c r="Z145">
        <v>1</v>
      </c>
      <c r="AA145" t="s">
        <v>1684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1.49</v>
      </c>
      <c r="AI145">
        <v>0.93</v>
      </c>
      <c r="AJ145">
        <v>0</v>
      </c>
      <c r="AK145" s="12" t="s">
        <v>759</v>
      </c>
      <c r="AL145">
        <v>0</v>
      </c>
      <c r="AM145">
        <v>81</v>
      </c>
      <c r="AN145">
        <v>38</v>
      </c>
      <c r="AO145">
        <v>2</v>
      </c>
      <c r="AP145">
        <v>1.25</v>
      </c>
      <c r="AQ145">
        <v>0</v>
      </c>
      <c r="AR145" t="b">
        <v>0</v>
      </c>
      <c r="AS145">
        <v>2.1</v>
      </c>
      <c r="AT145">
        <v>366</v>
      </c>
      <c r="AU145">
        <v>28</v>
      </c>
      <c r="AV145">
        <v>105</v>
      </c>
      <c r="AW145" t="b">
        <v>0</v>
      </c>
      <c r="AX145">
        <v>21.4</v>
      </c>
      <c r="AY145">
        <v>352</v>
      </c>
      <c r="AZ145">
        <v>28</v>
      </c>
      <c r="BA145">
        <v>144</v>
      </c>
      <c r="BC145" t="s">
        <v>1684</v>
      </c>
      <c r="BD145" s="12">
        <v>40</v>
      </c>
      <c r="BE145">
        <v>625</v>
      </c>
      <c r="BF145">
        <v>70</v>
      </c>
      <c r="BG145" t="s">
        <v>2015</v>
      </c>
      <c r="BH145">
        <v>0</v>
      </c>
      <c r="BI145">
        <v>0</v>
      </c>
      <c r="BJ145" t="s">
        <v>1684</v>
      </c>
      <c r="BK145">
        <v>0</v>
      </c>
      <c r="BM145" t="s">
        <v>2016</v>
      </c>
      <c r="BN145">
        <v>1</v>
      </c>
      <c r="BO145">
        <v>342</v>
      </c>
      <c r="BP145">
        <v>30</v>
      </c>
      <c r="BQ145">
        <v>0</v>
      </c>
      <c r="BR145">
        <v>99</v>
      </c>
      <c r="BS145" t="b">
        <v>0</v>
      </c>
      <c r="BT145">
        <v>3</v>
      </c>
      <c r="BU145">
        <v>1.88</v>
      </c>
      <c r="BV145" s="12" t="s">
        <v>760</v>
      </c>
      <c r="BW145">
        <v>2.2000000000000002</v>
      </c>
      <c r="BX145">
        <v>124</v>
      </c>
      <c r="BY145">
        <v>20</v>
      </c>
      <c r="BZ145" t="b">
        <v>0</v>
      </c>
      <c r="CA145" t="s">
        <v>1684</v>
      </c>
      <c r="CB145">
        <v>1</v>
      </c>
      <c r="CC145">
        <v>0.62</v>
      </c>
      <c r="CD145" t="s">
        <v>1687</v>
      </c>
      <c r="CE145" s="12">
        <v>5</v>
      </c>
      <c r="CF145" s="12">
        <v>94</v>
      </c>
      <c r="CG145" s="4">
        <v>45317</v>
      </c>
      <c r="CH145">
        <v>0</v>
      </c>
      <c r="CI145">
        <v>418</v>
      </c>
      <c r="CJ145">
        <v>40</v>
      </c>
      <c r="CK145">
        <v>2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0.5</v>
      </c>
      <c r="CR145" t="s">
        <v>760</v>
      </c>
      <c r="CS145">
        <v>0</v>
      </c>
      <c r="CT145" t="str">
        <f t="shared" si="2"/>
        <v>HÃ¡kon Rafn Valdimarsson</v>
      </c>
      <c r="CU145" t="str">
        <f>IFERROR(VLOOKUP(CT145,'Player Names Cleaned'!$A$1:$B$997,2,0),CT145)</f>
        <v>HÃ¡kon Rafn Valdimarsson</v>
      </c>
    </row>
    <row r="146" spans="1:99" x14ac:dyDescent="0.25">
      <c r="A146">
        <v>7</v>
      </c>
      <c r="B146" s="4">
        <v>37011</v>
      </c>
      <c r="C146">
        <v>11</v>
      </c>
      <c r="D146">
        <v>549</v>
      </c>
      <c r="E146" t="b">
        <v>1</v>
      </c>
      <c r="F146" t="b">
        <v>1</v>
      </c>
      <c r="G146" t="s">
        <v>1684</v>
      </c>
      <c r="H146" t="s">
        <v>1684</v>
      </c>
      <c r="I146">
        <v>8</v>
      </c>
      <c r="J146">
        <v>0.21</v>
      </c>
      <c r="K146">
        <v>432830</v>
      </c>
      <c r="L146" t="s">
        <v>1684</v>
      </c>
      <c r="N146">
        <v>0</v>
      </c>
      <c r="O146">
        <v>0</v>
      </c>
      <c r="P146">
        <v>0</v>
      </c>
      <c r="Q146">
        <v>0</v>
      </c>
      <c r="R146">
        <v>160.5</v>
      </c>
      <c r="S146">
        <v>199</v>
      </c>
      <c r="T146">
        <v>53</v>
      </c>
      <c r="U146">
        <v>0</v>
      </c>
      <c r="V146" t="s">
        <v>1684</v>
      </c>
      <c r="X146">
        <v>0</v>
      </c>
      <c r="Y146">
        <v>2</v>
      </c>
      <c r="Z146">
        <v>2.6</v>
      </c>
      <c r="AA146" t="s">
        <v>1684</v>
      </c>
      <c r="AB146">
        <v>0</v>
      </c>
      <c r="AC146">
        <v>1.57</v>
      </c>
      <c r="AD146">
        <v>0.04</v>
      </c>
      <c r="AE146">
        <v>4.01</v>
      </c>
      <c r="AF146">
        <v>0.1</v>
      </c>
      <c r="AG146">
        <v>2.44</v>
      </c>
      <c r="AH146">
        <v>56.31</v>
      </c>
      <c r="AI146">
        <v>1.48</v>
      </c>
      <c r="AJ146">
        <v>0.06</v>
      </c>
      <c r="AK146" s="12" t="s">
        <v>761</v>
      </c>
      <c r="AL146">
        <v>0</v>
      </c>
      <c r="AM146">
        <v>400</v>
      </c>
      <c r="AN146">
        <v>181</v>
      </c>
      <c r="AO146">
        <v>57</v>
      </c>
      <c r="AP146">
        <v>1.5</v>
      </c>
      <c r="AQ146">
        <v>2</v>
      </c>
      <c r="AR146" t="b">
        <v>0</v>
      </c>
      <c r="AS146">
        <v>149.6</v>
      </c>
      <c r="AT146">
        <v>72</v>
      </c>
      <c r="AU146">
        <v>8</v>
      </c>
      <c r="AV146">
        <v>106</v>
      </c>
      <c r="AW146" t="b">
        <v>0</v>
      </c>
      <c r="AX146">
        <v>1023.2</v>
      </c>
      <c r="AY146">
        <v>6</v>
      </c>
      <c r="AZ146">
        <v>1</v>
      </c>
      <c r="BA146">
        <v>3420</v>
      </c>
      <c r="BC146" t="s">
        <v>1684</v>
      </c>
      <c r="BD146" s="12">
        <v>50</v>
      </c>
      <c r="BE146">
        <v>285</v>
      </c>
      <c r="BF146">
        <v>50</v>
      </c>
      <c r="BG146" t="s">
        <v>2017</v>
      </c>
      <c r="BH146">
        <v>0</v>
      </c>
      <c r="BI146">
        <v>0</v>
      </c>
      <c r="BJ146" t="s">
        <v>1684</v>
      </c>
      <c r="BK146">
        <v>0</v>
      </c>
      <c r="BM146" t="s">
        <v>2018</v>
      </c>
      <c r="BN146">
        <v>3.3</v>
      </c>
      <c r="BO146">
        <v>109</v>
      </c>
      <c r="BP146">
        <v>25</v>
      </c>
      <c r="BQ146">
        <v>0</v>
      </c>
      <c r="BR146">
        <v>104</v>
      </c>
      <c r="BS146" t="b">
        <v>0</v>
      </c>
      <c r="BT146">
        <v>0</v>
      </c>
      <c r="BU146">
        <v>0</v>
      </c>
      <c r="BV146" s="12" t="s">
        <v>762</v>
      </c>
      <c r="BW146">
        <v>1.5</v>
      </c>
      <c r="BX146">
        <v>154</v>
      </c>
      <c r="BY146">
        <v>54</v>
      </c>
      <c r="BZ146" t="b">
        <v>0</v>
      </c>
      <c r="CA146" t="s">
        <v>1684</v>
      </c>
      <c r="CB146">
        <v>38</v>
      </c>
      <c r="CC146">
        <v>1</v>
      </c>
      <c r="CD146" t="s">
        <v>1687</v>
      </c>
      <c r="CE146" s="12">
        <v>5</v>
      </c>
      <c r="CF146" s="12">
        <v>94</v>
      </c>
      <c r="CG146" s="4">
        <v>45111</v>
      </c>
      <c r="CH146">
        <v>311</v>
      </c>
      <c r="CI146">
        <v>96</v>
      </c>
      <c r="CJ146">
        <v>8</v>
      </c>
      <c r="CK146">
        <v>127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25.4</v>
      </c>
      <c r="CR146" t="s">
        <v>762</v>
      </c>
      <c r="CS146">
        <v>5</v>
      </c>
      <c r="CT146" t="str">
        <f t="shared" si="2"/>
        <v>Nathan Collins</v>
      </c>
      <c r="CU146" t="str">
        <f>IFERROR(VLOOKUP(CT146,'Player Names Cleaned'!$A$1:$B$997,2,0),CT146)</f>
        <v>Nathan Collins</v>
      </c>
    </row>
    <row r="147" spans="1:99" x14ac:dyDescent="0.25">
      <c r="A147">
        <v>5</v>
      </c>
      <c r="B147" s="4">
        <v>36944</v>
      </c>
      <c r="C147">
        <v>0</v>
      </c>
      <c r="D147">
        <v>460</v>
      </c>
      <c r="E147" t="b">
        <v>1</v>
      </c>
      <c r="F147" t="b">
        <v>1</v>
      </c>
      <c r="G147" t="s">
        <v>1684</v>
      </c>
      <c r="H147" t="s">
        <v>1684</v>
      </c>
      <c r="I147">
        <v>8</v>
      </c>
      <c r="J147">
        <v>0.23</v>
      </c>
      <c r="K147">
        <v>249231</v>
      </c>
      <c r="L147" t="s">
        <v>1684</v>
      </c>
      <c r="N147">
        <v>0</v>
      </c>
      <c r="O147">
        <v>0</v>
      </c>
      <c r="P147">
        <v>0</v>
      </c>
      <c r="Q147">
        <v>0</v>
      </c>
      <c r="R147">
        <v>462.2</v>
      </c>
      <c r="S147">
        <v>76</v>
      </c>
      <c r="T147">
        <v>13</v>
      </c>
      <c r="U147">
        <v>0</v>
      </c>
      <c r="V147">
        <v>4</v>
      </c>
      <c r="X147">
        <v>0</v>
      </c>
      <c r="Y147">
        <v>2</v>
      </c>
      <c r="Z147">
        <v>2.6</v>
      </c>
      <c r="AA147" t="s">
        <v>1684</v>
      </c>
      <c r="AB147">
        <v>0</v>
      </c>
      <c r="AC147">
        <v>4.9400000000000004</v>
      </c>
      <c r="AD147">
        <v>0.14000000000000001</v>
      </c>
      <c r="AE147">
        <v>7.9</v>
      </c>
      <c r="AF147">
        <v>0.23</v>
      </c>
      <c r="AG147">
        <v>2.96</v>
      </c>
      <c r="AH147">
        <v>50.62</v>
      </c>
      <c r="AI147">
        <v>1.47</v>
      </c>
      <c r="AJ147">
        <v>0.09</v>
      </c>
      <c r="AK147" s="12" t="s">
        <v>763</v>
      </c>
      <c r="AL147">
        <v>0</v>
      </c>
      <c r="AM147">
        <v>394</v>
      </c>
      <c r="AN147">
        <v>180</v>
      </c>
      <c r="AO147">
        <v>49</v>
      </c>
      <c r="AP147">
        <v>1.43</v>
      </c>
      <c r="AQ147">
        <v>1</v>
      </c>
      <c r="AR147" t="b">
        <v>0</v>
      </c>
      <c r="AS147">
        <v>139.9</v>
      </c>
      <c r="AT147">
        <v>82</v>
      </c>
      <c r="AU147">
        <v>10</v>
      </c>
      <c r="AV147">
        <v>107</v>
      </c>
      <c r="AW147" t="b">
        <v>0</v>
      </c>
      <c r="AX147">
        <v>542</v>
      </c>
      <c r="AY147">
        <v>108</v>
      </c>
      <c r="AZ147">
        <v>37</v>
      </c>
      <c r="BA147">
        <v>3092</v>
      </c>
      <c r="BC147" t="s">
        <v>1684</v>
      </c>
      <c r="BD147" s="12">
        <v>50</v>
      </c>
      <c r="BE147">
        <v>279</v>
      </c>
      <c r="BF147">
        <v>49</v>
      </c>
      <c r="BG147" t="s">
        <v>2019</v>
      </c>
      <c r="BH147">
        <v>0</v>
      </c>
      <c r="BI147">
        <v>0</v>
      </c>
      <c r="BJ147" t="s">
        <v>1684</v>
      </c>
      <c r="BK147">
        <v>0</v>
      </c>
      <c r="BM147" t="s">
        <v>2020</v>
      </c>
      <c r="BN147">
        <v>2.5</v>
      </c>
      <c r="BO147">
        <v>183</v>
      </c>
      <c r="BP147">
        <v>63</v>
      </c>
      <c r="BQ147">
        <v>0</v>
      </c>
      <c r="BR147">
        <v>241</v>
      </c>
      <c r="BS147" t="b">
        <v>0</v>
      </c>
      <c r="BT147">
        <v>0</v>
      </c>
      <c r="BU147">
        <v>0</v>
      </c>
      <c r="BV147" s="12" t="s">
        <v>764</v>
      </c>
      <c r="BW147">
        <v>0.4</v>
      </c>
      <c r="BX147">
        <v>312</v>
      </c>
      <c r="BY147">
        <v>114</v>
      </c>
      <c r="BZ147" t="b">
        <v>0</v>
      </c>
      <c r="CA147" t="s">
        <v>1684</v>
      </c>
      <c r="CB147">
        <v>36</v>
      </c>
      <c r="CC147">
        <v>1.05</v>
      </c>
      <c r="CD147" t="s">
        <v>1687</v>
      </c>
      <c r="CE147" s="12">
        <v>5</v>
      </c>
      <c r="CF147" s="12">
        <v>94</v>
      </c>
      <c r="CG147" s="4">
        <v>44754</v>
      </c>
      <c r="CH147">
        <v>391</v>
      </c>
      <c r="CI147">
        <v>81</v>
      </c>
      <c r="CJ147">
        <v>4</v>
      </c>
      <c r="CK147">
        <v>94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18.8</v>
      </c>
      <c r="CR147" t="s">
        <v>764</v>
      </c>
      <c r="CS147">
        <v>7</v>
      </c>
      <c r="CT147" t="str">
        <f t="shared" si="2"/>
        <v>Keane Lewis-Potter</v>
      </c>
      <c r="CU147" t="str">
        <f>IFERROR(VLOOKUP(CT147,'Player Names Cleaned'!$A$1:$B$997,2,0),CT147)</f>
        <v>Keane Lewis-Potter</v>
      </c>
    </row>
    <row r="148" spans="1:99" x14ac:dyDescent="0.25">
      <c r="A148">
        <v>0</v>
      </c>
      <c r="B148" s="4">
        <v>35902</v>
      </c>
      <c r="C148">
        <v>0</v>
      </c>
      <c r="D148">
        <v>120</v>
      </c>
      <c r="E148" t="b">
        <v>1</v>
      </c>
      <c r="F148" t="b">
        <v>1</v>
      </c>
      <c r="G148" t="s">
        <v>1684</v>
      </c>
      <c r="H148" t="s">
        <v>1684</v>
      </c>
      <c r="I148">
        <v>3</v>
      </c>
      <c r="J148">
        <v>0.19</v>
      </c>
      <c r="K148">
        <v>191866</v>
      </c>
      <c r="L148" t="s">
        <v>1684</v>
      </c>
      <c r="N148">
        <v>0</v>
      </c>
      <c r="O148">
        <v>0</v>
      </c>
      <c r="P148">
        <v>0</v>
      </c>
      <c r="Q148">
        <v>0</v>
      </c>
      <c r="R148">
        <v>128.1</v>
      </c>
      <c r="S148">
        <v>214</v>
      </c>
      <c r="T148">
        <v>61</v>
      </c>
      <c r="U148">
        <v>0</v>
      </c>
      <c r="V148" t="s">
        <v>1684</v>
      </c>
      <c r="X148">
        <v>0</v>
      </c>
      <c r="Y148">
        <v>2</v>
      </c>
      <c r="Z148">
        <v>1.9</v>
      </c>
      <c r="AA148" t="s">
        <v>1684</v>
      </c>
      <c r="AB148">
        <v>0</v>
      </c>
      <c r="AC148">
        <v>0.48</v>
      </c>
      <c r="AD148">
        <v>0.03</v>
      </c>
      <c r="AE148">
        <v>1.45</v>
      </c>
      <c r="AF148">
        <v>0.09</v>
      </c>
      <c r="AG148">
        <v>0.97</v>
      </c>
      <c r="AH148">
        <v>21.7</v>
      </c>
      <c r="AI148">
        <v>1.36</v>
      </c>
      <c r="AJ148">
        <v>0.06</v>
      </c>
      <c r="AK148" s="12" t="s">
        <v>765</v>
      </c>
      <c r="AL148">
        <v>0</v>
      </c>
      <c r="AM148">
        <v>159</v>
      </c>
      <c r="AN148">
        <v>103</v>
      </c>
      <c r="AO148">
        <v>25</v>
      </c>
      <c r="AP148">
        <v>1.57</v>
      </c>
      <c r="AQ148">
        <v>0</v>
      </c>
      <c r="AR148" t="b">
        <v>0</v>
      </c>
      <c r="AS148">
        <v>48.5</v>
      </c>
      <c r="AT148">
        <v>239</v>
      </c>
      <c r="AU148">
        <v>74</v>
      </c>
      <c r="AV148">
        <v>108</v>
      </c>
      <c r="AW148" t="b">
        <v>0</v>
      </c>
      <c r="AX148">
        <v>199</v>
      </c>
      <c r="AY148">
        <v>252</v>
      </c>
      <c r="AZ148">
        <v>94</v>
      </c>
      <c r="BA148">
        <v>1433</v>
      </c>
      <c r="BC148" t="s">
        <v>1684</v>
      </c>
      <c r="BD148" s="12">
        <v>45</v>
      </c>
      <c r="BE148">
        <v>381</v>
      </c>
      <c r="BF148">
        <v>83</v>
      </c>
      <c r="BG148" t="s">
        <v>2021</v>
      </c>
      <c r="BH148">
        <v>0</v>
      </c>
      <c r="BI148">
        <v>0</v>
      </c>
      <c r="BJ148" t="s">
        <v>1684</v>
      </c>
      <c r="BK148">
        <v>0</v>
      </c>
      <c r="BM148" t="s">
        <v>2022</v>
      </c>
      <c r="BN148">
        <v>1.6</v>
      </c>
      <c r="BO148">
        <v>290</v>
      </c>
      <c r="BP148">
        <v>103</v>
      </c>
      <c r="BQ148">
        <v>0</v>
      </c>
      <c r="BR148">
        <v>161</v>
      </c>
      <c r="BS148" t="b">
        <v>0</v>
      </c>
      <c r="BT148">
        <v>0</v>
      </c>
      <c r="BU148">
        <v>0</v>
      </c>
      <c r="BV148" s="12" t="s">
        <v>766</v>
      </c>
      <c r="BW148">
        <v>0.2</v>
      </c>
      <c r="BX148">
        <v>421</v>
      </c>
      <c r="BY148">
        <v>169</v>
      </c>
      <c r="BZ148" t="b">
        <v>0</v>
      </c>
      <c r="CA148" t="s">
        <v>1684</v>
      </c>
      <c r="CB148">
        <v>17</v>
      </c>
      <c r="CC148">
        <v>1.07</v>
      </c>
      <c r="CD148" t="s">
        <v>1687</v>
      </c>
      <c r="CE148" s="12">
        <v>5</v>
      </c>
      <c r="CF148" s="12">
        <v>94</v>
      </c>
      <c r="CG148" s="4">
        <v>44398</v>
      </c>
      <c r="CH148">
        <v>158</v>
      </c>
      <c r="CI148">
        <v>178</v>
      </c>
      <c r="CJ148">
        <v>45</v>
      </c>
      <c r="CK148">
        <v>39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8.6999999999999993</v>
      </c>
      <c r="CR148" t="s">
        <v>766</v>
      </c>
      <c r="CS148">
        <v>5</v>
      </c>
      <c r="CT148" t="str">
        <f t="shared" si="2"/>
        <v>Kristoffer Ajer</v>
      </c>
      <c r="CU148" t="str">
        <f>IFERROR(VLOOKUP(CT148,'Player Names Cleaned'!$A$1:$B$997,2,0),CT148)</f>
        <v>Kristoffer Ajer</v>
      </c>
    </row>
    <row r="149" spans="1:99" x14ac:dyDescent="0.25">
      <c r="A149">
        <v>0</v>
      </c>
      <c r="B149" s="4">
        <v>35619</v>
      </c>
      <c r="C149">
        <v>0</v>
      </c>
      <c r="D149">
        <v>5</v>
      </c>
      <c r="E149" t="b">
        <v>1</v>
      </c>
      <c r="F149" t="b">
        <v>1</v>
      </c>
      <c r="G149" t="s">
        <v>1684</v>
      </c>
      <c r="H149" t="s">
        <v>1684</v>
      </c>
      <c r="I149">
        <v>0</v>
      </c>
      <c r="J149">
        <v>0</v>
      </c>
      <c r="K149">
        <v>194010</v>
      </c>
      <c r="L149" t="s">
        <v>1684</v>
      </c>
      <c r="N149">
        <v>0</v>
      </c>
      <c r="O149">
        <v>0</v>
      </c>
      <c r="P149">
        <v>0</v>
      </c>
      <c r="Q149">
        <v>0</v>
      </c>
      <c r="R149">
        <v>2.1</v>
      </c>
      <c r="S149">
        <v>358</v>
      </c>
      <c r="T149">
        <v>133</v>
      </c>
      <c r="U149">
        <v>0</v>
      </c>
      <c r="V149" t="s">
        <v>1684</v>
      </c>
      <c r="X149">
        <v>0</v>
      </c>
      <c r="Y149">
        <v>2</v>
      </c>
      <c r="Z149">
        <v>1.9</v>
      </c>
      <c r="AA149" t="s">
        <v>1684</v>
      </c>
      <c r="AB149">
        <v>0</v>
      </c>
      <c r="AC149">
        <v>0.01</v>
      </c>
      <c r="AD149">
        <v>0.01</v>
      </c>
      <c r="AE149">
        <v>0.01</v>
      </c>
      <c r="AF149">
        <v>0.01</v>
      </c>
      <c r="AG149">
        <v>0</v>
      </c>
      <c r="AH149">
        <v>2.16</v>
      </c>
      <c r="AI149">
        <v>2.0699999999999998</v>
      </c>
      <c r="AJ149">
        <v>0</v>
      </c>
      <c r="AK149" s="12" t="s">
        <v>767</v>
      </c>
      <c r="AL149">
        <v>0</v>
      </c>
      <c r="AM149">
        <v>161</v>
      </c>
      <c r="AN149">
        <v>105</v>
      </c>
      <c r="AO149">
        <v>3</v>
      </c>
      <c r="AP149">
        <v>2.87</v>
      </c>
      <c r="AQ149">
        <v>0</v>
      </c>
      <c r="AR149" t="b">
        <v>0</v>
      </c>
      <c r="AS149">
        <v>1.7</v>
      </c>
      <c r="AT149">
        <v>370</v>
      </c>
      <c r="AU149">
        <v>133</v>
      </c>
      <c r="AV149">
        <v>109</v>
      </c>
      <c r="AW149" t="b">
        <v>0</v>
      </c>
      <c r="AX149">
        <v>13.6</v>
      </c>
      <c r="AY149">
        <v>360</v>
      </c>
      <c r="AZ149">
        <v>133</v>
      </c>
      <c r="BA149">
        <v>94</v>
      </c>
      <c r="BC149" t="s">
        <v>1684</v>
      </c>
      <c r="BD149" s="12">
        <v>45</v>
      </c>
      <c r="BE149">
        <v>383</v>
      </c>
      <c r="BF149">
        <v>85</v>
      </c>
      <c r="BG149" t="s">
        <v>2023</v>
      </c>
      <c r="BH149">
        <v>0</v>
      </c>
      <c r="BI149">
        <v>0</v>
      </c>
      <c r="BJ149" t="s">
        <v>1684</v>
      </c>
      <c r="BK149">
        <v>0</v>
      </c>
      <c r="BM149" t="s">
        <v>2024</v>
      </c>
      <c r="BN149">
        <v>0.8</v>
      </c>
      <c r="BO149">
        <v>386</v>
      </c>
      <c r="BP149">
        <v>137</v>
      </c>
      <c r="BQ149">
        <v>0</v>
      </c>
      <c r="BR149">
        <v>241</v>
      </c>
      <c r="BS149" t="b">
        <v>0</v>
      </c>
      <c r="BT149">
        <v>0</v>
      </c>
      <c r="BU149">
        <v>0</v>
      </c>
      <c r="BV149" s="12" t="s">
        <v>768</v>
      </c>
      <c r="BW149">
        <v>0.2</v>
      </c>
      <c r="BX149">
        <v>441</v>
      </c>
      <c r="BY149">
        <v>175</v>
      </c>
      <c r="BZ149" t="b">
        <v>0</v>
      </c>
      <c r="CA149" t="s">
        <v>1684</v>
      </c>
      <c r="CB149">
        <v>0</v>
      </c>
      <c r="CC149">
        <v>0</v>
      </c>
      <c r="CD149" t="s">
        <v>1687</v>
      </c>
      <c r="CE149" s="12">
        <v>5</v>
      </c>
      <c r="CF149" s="12">
        <v>94</v>
      </c>
      <c r="CG149" s="4">
        <v>42613</v>
      </c>
      <c r="CH149">
        <v>2</v>
      </c>
      <c r="CI149">
        <v>340</v>
      </c>
      <c r="CJ149">
        <v>130</v>
      </c>
      <c r="CK149">
        <v>4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0.9</v>
      </c>
      <c r="CR149" t="s">
        <v>768</v>
      </c>
      <c r="CS149">
        <v>0</v>
      </c>
      <c r="CT149" t="str">
        <f t="shared" si="2"/>
        <v>Rico Henry</v>
      </c>
      <c r="CU149" t="str">
        <f>IFERROR(VLOOKUP(CT149,'Player Names Cleaned'!$A$1:$B$997,2,0),CT149)</f>
        <v>Rico Henry</v>
      </c>
    </row>
    <row r="150" spans="1:99" x14ac:dyDescent="0.25">
      <c r="A150">
        <v>1</v>
      </c>
      <c r="B150" s="4">
        <v>38178</v>
      </c>
      <c r="C150">
        <v>0</v>
      </c>
      <c r="D150">
        <v>115</v>
      </c>
      <c r="E150" t="b">
        <v>1</v>
      </c>
      <c r="F150" t="b">
        <v>1</v>
      </c>
      <c r="G150" t="s">
        <v>1684</v>
      </c>
      <c r="H150" t="s">
        <v>1684</v>
      </c>
      <c r="I150">
        <v>2</v>
      </c>
      <c r="J150">
        <v>0.34</v>
      </c>
      <c r="K150">
        <v>607464</v>
      </c>
      <c r="L150" t="s">
        <v>1684</v>
      </c>
      <c r="N150">
        <v>0</v>
      </c>
      <c r="O150">
        <v>0</v>
      </c>
      <c r="P150">
        <v>0</v>
      </c>
      <c r="Q150">
        <v>0</v>
      </c>
      <c r="R150">
        <v>105.2</v>
      </c>
      <c r="S150">
        <v>234</v>
      </c>
      <c r="T150">
        <v>75</v>
      </c>
      <c r="U150">
        <v>0</v>
      </c>
      <c r="V150" t="s">
        <v>1684</v>
      </c>
      <c r="X150">
        <v>0</v>
      </c>
      <c r="Y150">
        <v>2</v>
      </c>
      <c r="Z150">
        <v>1.9</v>
      </c>
      <c r="AA150" t="s">
        <v>1684</v>
      </c>
      <c r="AB150">
        <v>0</v>
      </c>
      <c r="AC150">
        <v>0.7</v>
      </c>
      <c r="AD150">
        <v>0.12</v>
      </c>
      <c r="AE150">
        <v>0.89</v>
      </c>
      <c r="AF150">
        <v>0.15</v>
      </c>
      <c r="AG150">
        <v>0.19</v>
      </c>
      <c r="AH150">
        <v>6.66</v>
      </c>
      <c r="AI150">
        <v>1.1499999999999999</v>
      </c>
      <c r="AJ150">
        <v>0.03</v>
      </c>
      <c r="AK150" s="12" t="s">
        <v>685</v>
      </c>
      <c r="AL150">
        <v>0</v>
      </c>
      <c r="AM150">
        <v>314</v>
      </c>
      <c r="AN150">
        <v>160</v>
      </c>
      <c r="AO150">
        <v>5</v>
      </c>
      <c r="AP150">
        <v>0.86</v>
      </c>
      <c r="AQ150">
        <v>0</v>
      </c>
      <c r="AR150" t="b">
        <v>0</v>
      </c>
      <c r="AS150">
        <v>24.2</v>
      </c>
      <c r="AT150">
        <v>293</v>
      </c>
      <c r="AU150">
        <v>104</v>
      </c>
      <c r="AV150">
        <v>110</v>
      </c>
      <c r="AW150" t="b">
        <v>0</v>
      </c>
      <c r="AX150">
        <v>105.2</v>
      </c>
      <c r="AY150">
        <v>303</v>
      </c>
      <c r="AZ150">
        <v>110</v>
      </c>
      <c r="BA150">
        <v>523</v>
      </c>
      <c r="BC150" t="s">
        <v>1684</v>
      </c>
      <c r="BD150" s="12">
        <v>45</v>
      </c>
      <c r="BE150">
        <v>536</v>
      </c>
      <c r="BF150">
        <v>140</v>
      </c>
      <c r="BG150" t="s">
        <v>2025</v>
      </c>
      <c r="BH150">
        <v>0</v>
      </c>
      <c r="BI150">
        <v>0</v>
      </c>
      <c r="BJ150" t="s">
        <v>1684</v>
      </c>
      <c r="BK150">
        <v>0</v>
      </c>
      <c r="BM150" t="s">
        <v>2026</v>
      </c>
      <c r="BN150">
        <v>2.2000000000000002</v>
      </c>
      <c r="BO150">
        <v>218</v>
      </c>
      <c r="BP150">
        <v>77</v>
      </c>
      <c r="BQ150">
        <v>0</v>
      </c>
      <c r="BR150">
        <v>106</v>
      </c>
      <c r="BS150" t="b">
        <v>0</v>
      </c>
      <c r="BT150">
        <v>0</v>
      </c>
      <c r="BU150">
        <v>0</v>
      </c>
      <c r="BV150" s="12" t="s">
        <v>769</v>
      </c>
      <c r="BW150">
        <v>0.3</v>
      </c>
      <c r="BX150">
        <v>342</v>
      </c>
      <c r="BY150">
        <v>128</v>
      </c>
      <c r="BZ150" t="b">
        <v>0</v>
      </c>
      <c r="CA150" t="s">
        <v>1684</v>
      </c>
      <c r="CB150">
        <v>6</v>
      </c>
      <c r="CC150">
        <v>1.03</v>
      </c>
      <c r="CD150" t="s">
        <v>1687</v>
      </c>
      <c r="CE150" s="12">
        <v>5</v>
      </c>
      <c r="CF150" s="12">
        <v>94</v>
      </c>
      <c r="CG150" s="4">
        <v>45839</v>
      </c>
      <c r="CH150">
        <v>30</v>
      </c>
      <c r="CI150">
        <v>288</v>
      </c>
      <c r="CJ150">
        <v>103</v>
      </c>
      <c r="CK150">
        <v>27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6</v>
      </c>
      <c r="CR150" t="s">
        <v>769</v>
      </c>
      <c r="CS150">
        <v>2</v>
      </c>
      <c r="CT150" t="str">
        <f t="shared" si="2"/>
        <v>Michael Kayode</v>
      </c>
      <c r="CU150" t="str">
        <f>IFERROR(VLOOKUP(CT150,'Player Names Cleaned'!$A$1:$B$997,2,0),CT150)</f>
        <v>Michael Kayode</v>
      </c>
    </row>
    <row r="151" spans="1:99" x14ac:dyDescent="0.25">
      <c r="A151">
        <v>0</v>
      </c>
      <c r="B151" s="4">
        <v>34118</v>
      </c>
      <c r="C151">
        <v>0</v>
      </c>
      <c r="D151">
        <v>233</v>
      </c>
      <c r="E151" t="b">
        <v>1</v>
      </c>
      <c r="F151" t="b">
        <v>1</v>
      </c>
      <c r="G151" t="s">
        <v>1684</v>
      </c>
      <c r="H151" t="s">
        <v>1684</v>
      </c>
      <c r="I151">
        <v>2</v>
      </c>
      <c r="J151">
        <v>0.09</v>
      </c>
      <c r="K151">
        <v>231065</v>
      </c>
      <c r="L151" t="s">
        <v>1684</v>
      </c>
      <c r="N151">
        <v>0</v>
      </c>
      <c r="O151">
        <v>0</v>
      </c>
      <c r="P151">
        <v>0</v>
      </c>
      <c r="Q151">
        <v>0</v>
      </c>
      <c r="R151">
        <v>101.2</v>
      </c>
      <c r="S151">
        <v>237</v>
      </c>
      <c r="T151">
        <v>76</v>
      </c>
      <c r="U151">
        <v>0</v>
      </c>
      <c r="V151" t="s">
        <v>1684</v>
      </c>
      <c r="X151">
        <v>0</v>
      </c>
      <c r="Y151">
        <v>2</v>
      </c>
      <c r="Z151">
        <v>1.9</v>
      </c>
      <c r="AA151" t="s">
        <v>1684</v>
      </c>
      <c r="AB151">
        <v>0</v>
      </c>
      <c r="AC151">
        <v>0.64</v>
      </c>
      <c r="AD151">
        <v>0.03</v>
      </c>
      <c r="AE151">
        <v>1.72</v>
      </c>
      <c r="AF151">
        <v>0.08</v>
      </c>
      <c r="AG151">
        <v>1.08</v>
      </c>
      <c r="AH151">
        <v>34.33</v>
      </c>
      <c r="AI151">
        <v>1.62</v>
      </c>
      <c r="AJ151">
        <v>0.05</v>
      </c>
      <c r="AK151" s="12" t="s">
        <v>534</v>
      </c>
      <c r="AL151">
        <v>0</v>
      </c>
      <c r="AM151">
        <v>185</v>
      </c>
      <c r="AN151">
        <v>123</v>
      </c>
      <c r="AO151">
        <v>35</v>
      </c>
      <c r="AP151">
        <v>1.65</v>
      </c>
      <c r="AQ151">
        <v>2</v>
      </c>
      <c r="AR151" t="b">
        <v>0</v>
      </c>
      <c r="AS151">
        <v>83.6</v>
      </c>
      <c r="AT151">
        <v>160</v>
      </c>
      <c r="AU151">
        <v>47</v>
      </c>
      <c r="AV151">
        <v>111</v>
      </c>
      <c r="AW151" t="b">
        <v>0</v>
      </c>
      <c r="AX151">
        <v>540.20000000000005</v>
      </c>
      <c r="AY151">
        <v>109</v>
      </c>
      <c r="AZ151">
        <v>38</v>
      </c>
      <c r="BA151">
        <v>1912</v>
      </c>
      <c r="BC151" t="s">
        <v>1684</v>
      </c>
      <c r="BD151" s="12">
        <v>45</v>
      </c>
      <c r="BE151">
        <v>407</v>
      </c>
      <c r="BF151">
        <v>103</v>
      </c>
      <c r="BG151" t="s">
        <v>2027</v>
      </c>
      <c r="BH151">
        <v>1</v>
      </c>
      <c r="BI151">
        <v>0</v>
      </c>
      <c r="BJ151" t="s">
        <v>1684</v>
      </c>
      <c r="BK151">
        <v>0</v>
      </c>
      <c r="BM151" t="s">
        <v>2028</v>
      </c>
      <c r="BN151">
        <v>2.1</v>
      </c>
      <c r="BO151">
        <v>228</v>
      </c>
      <c r="BP151">
        <v>81</v>
      </c>
      <c r="BQ151">
        <v>0</v>
      </c>
      <c r="BR151">
        <v>107</v>
      </c>
      <c r="BS151" t="b">
        <v>0</v>
      </c>
      <c r="BT151">
        <v>0</v>
      </c>
      <c r="BU151">
        <v>0</v>
      </c>
      <c r="BV151" s="12" t="s">
        <v>770</v>
      </c>
      <c r="BW151">
        <v>0.3</v>
      </c>
      <c r="BX151">
        <v>352</v>
      </c>
      <c r="BY151">
        <v>135</v>
      </c>
      <c r="BZ151" t="b">
        <v>0</v>
      </c>
      <c r="CA151" t="s">
        <v>1684</v>
      </c>
      <c r="CB151">
        <v>21</v>
      </c>
      <c r="CC151">
        <v>0.99</v>
      </c>
      <c r="CD151" t="s">
        <v>1687</v>
      </c>
      <c r="CE151" s="12">
        <v>5</v>
      </c>
      <c r="CF151" s="12">
        <v>94</v>
      </c>
      <c r="CG151" s="4">
        <v>43648</v>
      </c>
      <c r="CH151">
        <v>193</v>
      </c>
      <c r="CI151">
        <v>158</v>
      </c>
      <c r="CJ151">
        <v>29</v>
      </c>
      <c r="CK151">
        <v>47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10.4</v>
      </c>
      <c r="CR151" t="s">
        <v>770</v>
      </c>
      <c r="CS151">
        <v>2</v>
      </c>
      <c r="CT151" t="str">
        <f t="shared" si="2"/>
        <v>Ethan Pinnock</v>
      </c>
      <c r="CU151" t="str">
        <f>IFERROR(VLOOKUP(CT151,'Player Names Cleaned'!$A$1:$B$997,2,0),CT151)</f>
        <v>Ethan Pinnock</v>
      </c>
    </row>
    <row r="152" spans="1:99" x14ac:dyDescent="0.25">
      <c r="A152">
        <v>2</v>
      </c>
      <c r="B152" s="4">
        <v>36335</v>
      </c>
      <c r="C152">
        <v>0</v>
      </c>
      <c r="D152">
        <v>125</v>
      </c>
      <c r="E152" t="b">
        <v>1</v>
      </c>
      <c r="F152" t="b">
        <v>1</v>
      </c>
      <c r="G152" t="s">
        <v>1684</v>
      </c>
      <c r="H152" t="s">
        <v>1684</v>
      </c>
      <c r="I152">
        <v>2</v>
      </c>
      <c r="J152">
        <v>0.16</v>
      </c>
      <c r="K152">
        <v>226956</v>
      </c>
      <c r="L152" t="s">
        <v>1684</v>
      </c>
      <c r="N152">
        <v>0</v>
      </c>
      <c r="O152">
        <v>0</v>
      </c>
      <c r="P152">
        <v>0</v>
      </c>
      <c r="Q152">
        <v>0</v>
      </c>
      <c r="R152">
        <v>185.8</v>
      </c>
      <c r="S152">
        <v>183</v>
      </c>
      <c r="T152">
        <v>42</v>
      </c>
      <c r="U152">
        <v>0</v>
      </c>
      <c r="V152" t="s">
        <v>1684</v>
      </c>
      <c r="X152">
        <v>0</v>
      </c>
      <c r="Y152">
        <v>2</v>
      </c>
      <c r="Z152">
        <v>1.9</v>
      </c>
      <c r="AA152" t="s">
        <v>1684</v>
      </c>
      <c r="AB152">
        <v>0</v>
      </c>
      <c r="AC152">
        <v>2.09</v>
      </c>
      <c r="AD152">
        <v>0.17</v>
      </c>
      <c r="AE152">
        <v>2.29</v>
      </c>
      <c r="AF152">
        <v>0.19</v>
      </c>
      <c r="AG152">
        <v>0.2</v>
      </c>
      <c r="AH152">
        <v>21.52</v>
      </c>
      <c r="AI152">
        <v>1.76</v>
      </c>
      <c r="AJ152">
        <v>0.02</v>
      </c>
      <c r="AK152" s="12" t="s">
        <v>771</v>
      </c>
      <c r="AL152">
        <v>0</v>
      </c>
      <c r="AM152">
        <v>182</v>
      </c>
      <c r="AN152">
        <v>122</v>
      </c>
      <c r="AO152">
        <v>20</v>
      </c>
      <c r="AP152">
        <v>1.64</v>
      </c>
      <c r="AQ152">
        <v>0</v>
      </c>
      <c r="AR152" t="b">
        <v>0</v>
      </c>
      <c r="AS152">
        <v>48</v>
      </c>
      <c r="AT152">
        <v>241</v>
      </c>
      <c r="AU152">
        <v>76</v>
      </c>
      <c r="AV152">
        <v>112</v>
      </c>
      <c r="AW152" t="b">
        <v>0</v>
      </c>
      <c r="AX152">
        <v>214.4</v>
      </c>
      <c r="AY152">
        <v>239</v>
      </c>
      <c r="AZ152">
        <v>85</v>
      </c>
      <c r="BA152">
        <v>1100</v>
      </c>
      <c r="BC152" t="s">
        <v>1684</v>
      </c>
      <c r="BD152" s="12">
        <v>45</v>
      </c>
      <c r="BE152">
        <v>404</v>
      </c>
      <c r="BF152">
        <v>102</v>
      </c>
      <c r="BG152" t="s">
        <v>2029</v>
      </c>
      <c r="BH152">
        <v>0</v>
      </c>
      <c r="BI152">
        <v>0</v>
      </c>
      <c r="BJ152" t="s">
        <v>1684</v>
      </c>
      <c r="BK152">
        <v>0</v>
      </c>
      <c r="BM152" t="s">
        <v>2030</v>
      </c>
      <c r="BN152">
        <v>1.9</v>
      </c>
      <c r="BO152">
        <v>254</v>
      </c>
      <c r="BP152">
        <v>89</v>
      </c>
      <c r="BQ152">
        <v>0</v>
      </c>
      <c r="BR152">
        <v>58</v>
      </c>
      <c r="BS152" t="b">
        <v>0</v>
      </c>
      <c r="BT152">
        <v>0</v>
      </c>
      <c r="BU152">
        <v>0</v>
      </c>
      <c r="BV152" s="12" t="s">
        <v>772</v>
      </c>
      <c r="BW152">
        <v>0.1</v>
      </c>
      <c r="BX152">
        <v>576</v>
      </c>
      <c r="BY152">
        <v>211</v>
      </c>
      <c r="BZ152" t="b">
        <v>0</v>
      </c>
      <c r="CA152" t="s">
        <v>1684</v>
      </c>
      <c r="CB152">
        <v>11</v>
      </c>
      <c r="CC152">
        <v>0.9</v>
      </c>
      <c r="CD152" t="s">
        <v>1687</v>
      </c>
      <c r="CE152" s="12">
        <v>5</v>
      </c>
      <c r="CF152" s="12">
        <v>94</v>
      </c>
      <c r="CG152" s="4">
        <v>43765</v>
      </c>
      <c r="CH152">
        <v>78</v>
      </c>
      <c r="CI152">
        <v>240</v>
      </c>
      <c r="CJ152">
        <v>80</v>
      </c>
      <c r="CK152">
        <v>36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8</v>
      </c>
      <c r="CR152" t="s">
        <v>2031</v>
      </c>
      <c r="CS152">
        <v>2</v>
      </c>
      <c r="CT152" t="str">
        <f t="shared" si="2"/>
        <v>Mads Roerslev Rasmussen</v>
      </c>
      <c r="CU152" t="str">
        <f>IFERROR(VLOOKUP(CT152,'Player Names Cleaned'!$A$1:$B$997,2,0),CT152)</f>
        <v>Mads Roerslev Rasmussen</v>
      </c>
    </row>
    <row r="153" spans="1:99" x14ac:dyDescent="0.25">
      <c r="A153">
        <v>1</v>
      </c>
      <c r="B153" s="4">
        <v>37245</v>
      </c>
      <c r="C153">
        <v>1</v>
      </c>
      <c r="D153">
        <v>266</v>
      </c>
      <c r="E153" t="b">
        <v>1</v>
      </c>
      <c r="F153" t="b">
        <v>1</v>
      </c>
      <c r="G153" t="s">
        <v>1684</v>
      </c>
      <c r="H153" t="s">
        <v>1684</v>
      </c>
      <c r="I153">
        <v>5</v>
      </c>
      <c r="J153">
        <v>0.17</v>
      </c>
      <c r="K153">
        <v>444765</v>
      </c>
      <c r="L153" t="s">
        <v>1684</v>
      </c>
      <c r="N153">
        <v>0</v>
      </c>
      <c r="O153">
        <v>0</v>
      </c>
      <c r="P153">
        <v>0</v>
      </c>
      <c r="Q153">
        <v>0</v>
      </c>
      <c r="R153">
        <v>108.3</v>
      </c>
      <c r="S153">
        <v>232</v>
      </c>
      <c r="T153">
        <v>73</v>
      </c>
      <c r="U153">
        <v>0</v>
      </c>
      <c r="V153" t="s">
        <v>1684</v>
      </c>
      <c r="X153">
        <v>0</v>
      </c>
      <c r="Y153">
        <v>2</v>
      </c>
      <c r="Z153">
        <v>1.9</v>
      </c>
      <c r="AA153" t="s">
        <v>1684</v>
      </c>
      <c r="AB153">
        <v>0</v>
      </c>
      <c r="AC153">
        <v>0.52</v>
      </c>
      <c r="AD153">
        <v>0.02</v>
      </c>
      <c r="AE153">
        <v>2.61</v>
      </c>
      <c r="AF153">
        <v>0.09</v>
      </c>
      <c r="AG153">
        <v>2.09</v>
      </c>
      <c r="AH153">
        <v>44.61</v>
      </c>
      <c r="AI153">
        <v>1.55</v>
      </c>
      <c r="AJ153">
        <v>7.0000000000000007E-2</v>
      </c>
      <c r="AK153" s="12" t="s">
        <v>773</v>
      </c>
      <c r="AL153">
        <v>0</v>
      </c>
      <c r="AM153">
        <v>208</v>
      </c>
      <c r="AN153">
        <v>137</v>
      </c>
      <c r="AO153">
        <v>49</v>
      </c>
      <c r="AP153">
        <v>1.71</v>
      </c>
      <c r="AQ153">
        <v>0</v>
      </c>
      <c r="AR153" t="b">
        <v>0</v>
      </c>
      <c r="AS153">
        <v>92.3</v>
      </c>
      <c r="AT153">
        <v>141</v>
      </c>
      <c r="AU153">
        <v>38</v>
      </c>
      <c r="AV153">
        <v>113</v>
      </c>
      <c r="AW153" t="b">
        <v>0</v>
      </c>
      <c r="AX153">
        <v>587.4</v>
      </c>
      <c r="AY153">
        <v>94</v>
      </c>
      <c r="AZ153">
        <v>30</v>
      </c>
      <c r="BA153">
        <v>2584</v>
      </c>
      <c r="BC153" t="s">
        <v>1684</v>
      </c>
      <c r="BD153" s="12">
        <v>45</v>
      </c>
      <c r="BE153">
        <v>430</v>
      </c>
      <c r="BF153">
        <v>117</v>
      </c>
      <c r="BG153" t="s">
        <v>2032</v>
      </c>
      <c r="BH153">
        <v>0</v>
      </c>
      <c r="BI153">
        <v>0</v>
      </c>
      <c r="BJ153" t="s">
        <v>1684</v>
      </c>
      <c r="BK153">
        <v>0</v>
      </c>
      <c r="BM153" t="s">
        <v>2033</v>
      </c>
      <c r="BN153">
        <v>2</v>
      </c>
      <c r="BO153">
        <v>243</v>
      </c>
      <c r="BP153">
        <v>86</v>
      </c>
      <c r="BQ153">
        <v>0</v>
      </c>
      <c r="BR153">
        <v>152</v>
      </c>
      <c r="BS153" t="b">
        <v>0</v>
      </c>
      <c r="BT153">
        <v>0</v>
      </c>
      <c r="BU153">
        <v>0</v>
      </c>
      <c r="BV153" s="12" t="s">
        <v>774</v>
      </c>
      <c r="BW153">
        <v>0.4</v>
      </c>
      <c r="BX153">
        <v>293</v>
      </c>
      <c r="BY153">
        <v>105</v>
      </c>
      <c r="BZ153" t="b">
        <v>0</v>
      </c>
      <c r="CA153" t="s">
        <v>1684</v>
      </c>
      <c r="CB153">
        <v>29</v>
      </c>
      <c r="CC153">
        <v>1.01</v>
      </c>
      <c r="CD153" t="s">
        <v>1687</v>
      </c>
      <c r="CE153" s="12">
        <v>5</v>
      </c>
      <c r="CF153" s="12">
        <v>94</v>
      </c>
      <c r="CG153" s="4">
        <v>45526</v>
      </c>
      <c r="CH153">
        <v>226</v>
      </c>
      <c r="CI153">
        <v>133</v>
      </c>
      <c r="CJ153">
        <v>21</v>
      </c>
      <c r="CK153">
        <v>62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13.8</v>
      </c>
      <c r="CR153" t="s">
        <v>2034</v>
      </c>
      <c r="CS153">
        <v>3</v>
      </c>
      <c r="CT153" t="str">
        <f t="shared" si="2"/>
        <v>Sepp van den Berg</v>
      </c>
      <c r="CU153" t="str">
        <f>IFERROR(VLOOKUP(CT153,'Player Names Cleaned'!$A$1:$B$997,2,0),CT153)</f>
        <v>Sepp van den Berg</v>
      </c>
    </row>
    <row r="154" spans="1:99" x14ac:dyDescent="0.25">
      <c r="A154">
        <v>0</v>
      </c>
      <c r="B154" s="4">
        <v>38634</v>
      </c>
      <c r="C154">
        <v>0</v>
      </c>
      <c r="D154">
        <v>0</v>
      </c>
      <c r="E154" t="b">
        <v>1</v>
      </c>
      <c r="F154" t="b">
        <v>1</v>
      </c>
      <c r="G154" t="s">
        <v>1684</v>
      </c>
      <c r="H154" t="s">
        <v>1684</v>
      </c>
      <c r="I154">
        <v>0</v>
      </c>
      <c r="J154">
        <v>0</v>
      </c>
      <c r="K154">
        <v>622536</v>
      </c>
      <c r="L154" t="s">
        <v>1684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476</v>
      </c>
      <c r="T154">
        <v>197</v>
      </c>
      <c r="U154">
        <v>0</v>
      </c>
      <c r="V154" t="s">
        <v>1684</v>
      </c>
      <c r="X154">
        <v>0</v>
      </c>
      <c r="Y154">
        <v>2</v>
      </c>
      <c r="Z154">
        <v>1</v>
      </c>
      <c r="AA154" t="s">
        <v>1684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 s="12" t="s">
        <v>506</v>
      </c>
      <c r="AL154">
        <v>0</v>
      </c>
      <c r="AM154">
        <v>122</v>
      </c>
      <c r="AN154">
        <v>78</v>
      </c>
      <c r="AO154">
        <v>0</v>
      </c>
      <c r="AP154">
        <v>0</v>
      </c>
      <c r="AQ154">
        <v>0</v>
      </c>
      <c r="AR154" t="b">
        <v>0</v>
      </c>
      <c r="AS154">
        <v>0</v>
      </c>
      <c r="AT154">
        <v>485</v>
      </c>
      <c r="AU154">
        <v>198</v>
      </c>
      <c r="AV154">
        <v>114</v>
      </c>
      <c r="AW154" t="b">
        <v>0</v>
      </c>
      <c r="AX154">
        <v>0</v>
      </c>
      <c r="AY154">
        <v>485</v>
      </c>
      <c r="AZ154">
        <v>198</v>
      </c>
      <c r="BA154">
        <v>0</v>
      </c>
      <c r="BC154" t="s">
        <v>1684</v>
      </c>
      <c r="BD154" s="12">
        <v>40</v>
      </c>
      <c r="BE154">
        <v>666</v>
      </c>
      <c r="BF154">
        <v>220</v>
      </c>
      <c r="BG154" t="s">
        <v>2035</v>
      </c>
      <c r="BH154">
        <v>0</v>
      </c>
      <c r="BI154">
        <v>0</v>
      </c>
      <c r="BJ154" t="s">
        <v>1684</v>
      </c>
      <c r="BK154">
        <v>0</v>
      </c>
      <c r="BM154" t="s">
        <v>2036</v>
      </c>
      <c r="BN154">
        <v>0</v>
      </c>
      <c r="BO154">
        <v>488</v>
      </c>
      <c r="BP154">
        <v>198</v>
      </c>
      <c r="BQ154">
        <v>0</v>
      </c>
      <c r="BR154">
        <v>241</v>
      </c>
      <c r="BS154" t="b">
        <v>0</v>
      </c>
      <c r="BT154">
        <v>0</v>
      </c>
      <c r="BU154">
        <v>0</v>
      </c>
      <c r="BV154" s="12" t="s">
        <v>775</v>
      </c>
      <c r="BW154">
        <v>0.4</v>
      </c>
      <c r="BX154">
        <v>308</v>
      </c>
      <c r="BY154">
        <v>113</v>
      </c>
      <c r="BZ154" t="b">
        <v>0</v>
      </c>
      <c r="CA154" t="s">
        <v>1684</v>
      </c>
      <c r="CB154">
        <v>0</v>
      </c>
      <c r="CC154">
        <v>0</v>
      </c>
      <c r="CD154" t="s">
        <v>1687</v>
      </c>
      <c r="CE154" s="12">
        <v>5</v>
      </c>
      <c r="CF154" s="12">
        <v>94</v>
      </c>
      <c r="CG154" s="4">
        <v>45359</v>
      </c>
      <c r="CH154">
        <v>0</v>
      </c>
      <c r="CI154">
        <v>453</v>
      </c>
      <c r="CJ154">
        <v>196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 t="s">
        <v>775</v>
      </c>
      <c r="CS154">
        <v>0</v>
      </c>
      <c r="CT154" t="str">
        <f t="shared" si="2"/>
        <v>Benjamin Arthur</v>
      </c>
      <c r="CU154" t="str">
        <f>IFERROR(VLOOKUP(CT154,'Player Names Cleaned'!$A$1:$B$997,2,0),CT154)</f>
        <v>Benjamin Arthur</v>
      </c>
    </row>
    <row r="155" spans="1:99" x14ac:dyDescent="0.25">
      <c r="A155">
        <v>0</v>
      </c>
      <c r="B155" t="s">
        <v>1684</v>
      </c>
      <c r="C155">
        <v>0</v>
      </c>
      <c r="D155">
        <v>0</v>
      </c>
      <c r="E155" t="b">
        <v>1</v>
      </c>
      <c r="F155" t="b">
        <v>1</v>
      </c>
      <c r="G155" t="s">
        <v>1684</v>
      </c>
      <c r="H155" t="s">
        <v>1684</v>
      </c>
      <c r="I155">
        <v>0</v>
      </c>
      <c r="J155">
        <v>0</v>
      </c>
      <c r="K155">
        <v>612534</v>
      </c>
      <c r="L155" t="s">
        <v>1684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475</v>
      </c>
      <c r="T155">
        <v>196</v>
      </c>
      <c r="U155">
        <v>0</v>
      </c>
      <c r="V155" t="s">
        <v>1684</v>
      </c>
      <c r="X155">
        <v>0</v>
      </c>
      <c r="Y155">
        <v>2</v>
      </c>
      <c r="Z155">
        <v>1</v>
      </c>
      <c r="AA155" t="s">
        <v>1684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s="12" t="s">
        <v>506</v>
      </c>
      <c r="AL155">
        <v>0</v>
      </c>
      <c r="AM155">
        <v>121</v>
      </c>
      <c r="AN155">
        <v>77</v>
      </c>
      <c r="AO155">
        <v>0</v>
      </c>
      <c r="AP155">
        <v>0</v>
      </c>
      <c r="AQ155">
        <v>0</v>
      </c>
      <c r="AR155" t="b">
        <v>0</v>
      </c>
      <c r="AS155">
        <v>0</v>
      </c>
      <c r="AT155">
        <v>484</v>
      </c>
      <c r="AU155">
        <v>197</v>
      </c>
      <c r="AV155">
        <v>115</v>
      </c>
      <c r="AW155" t="b">
        <v>0</v>
      </c>
      <c r="AX155">
        <v>0</v>
      </c>
      <c r="AY155">
        <v>484</v>
      </c>
      <c r="AZ155">
        <v>197</v>
      </c>
      <c r="BA155">
        <v>0</v>
      </c>
      <c r="BC155" t="s">
        <v>1684</v>
      </c>
      <c r="BD155" s="12">
        <v>40</v>
      </c>
      <c r="BE155">
        <v>665</v>
      </c>
      <c r="BF155">
        <v>219</v>
      </c>
      <c r="BG155" t="s">
        <v>2037</v>
      </c>
      <c r="BH155">
        <v>0</v>
      </c>
      <c r="BI155">
        <v>0</v>
      </c>
      <c r="BJ155" t="s">
        <v>1684</v>
      </c>
      <c r="BK155">
        <v>0</v>
      </c>
      <c r="BM155" t="s">
        <v>2038</v>
      </c>
      <c r="BN155">
        <v>0</v>
      </c>
      <c r="BO155">
        <v>487</v>
      </c>
      <c r="BP155">
        <v>197</v>
      </c>
      <c r="BQ155">
        <v>0</v>
      </c>
      <c r="BR155" t="s">
        <v>1684</v>
      </c>
      <c r="BS155" t="b">
        <v>0</v>
      </c>
      <c r="BT155">
        <v>0</v>
      </c>
      <c r="BU155">
        <v>0</v>
      </c>
      <c r="BV155" s="12" t="s">
        <v>776</v>
      </c>
      <c r="BW155">
        <v>0.3</v>
      </c>
      <c r="BX155">
        <v>381</v>
      </c>
      <c r="BY155">
        <v>154</v>
      </c>
      <c r="BZ155" t="b">
        <v>0</v>
      </c>
      <c r="CA155" t="s">
        <v>1684</v>
      </c>
      <c r="CB155">
        <v>0</v>
      </c>
      <c r="CC155">
        <v>0</v>
      </c>
      <c r="CD155" t="s">
        <v>1687</v>
      </c>
      <c r="CE155" s="12">
        <v>5</v>
      </c>
      <c r="CF155" s="12">
        <v>94</v>
      </c>
      <c r="CG155" t="s">
        <v>1684</v>
      </c>
      <c r="CH155">
        <v>0</v>
      </c>
      <c r="CI155">
        <v>452</v>
      </c>
      <c r="CJ155">
        <v>195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 t="s">
        <v>776</v>
      </c>
      <c r="CS155">
        <v>0</v>
      </c>
      <c r="CT155" t="str">
        <f t="shared" si="2"/>
        <v>Benjamin Fredrick</v>
      </c>
      <c r="CU155" t="str">
        <f>IFERROR(VLOOKUP(CT155,'Player Names Cleaned'!$A$1:$B$997,2,0),CT155)</f>
        <v>Benjamin Fredrick</v>
      </c>
    </row>
    <row r="156" spans="1:99" x14ac:dyDescent="0.25">
      <c r="A156">
        <v>0</v>
      </c>
      <c r="B156" s="4">
        <v>37417</v>
      </c>
      <c r="C156">
        <v>0</v>
      </c>
      <c r="D156">
        <v>0</v>
      </c>
      <c r="E156" t="b">
        <v>1</v>
      </c>
      <c r="F156" t="b">
        <v>1</v>
      </c>
      <c r="G156" t="s">
        <v>1684</v>
      </c>
      <c r="H156" t="s">
        <v>1684</v>
      </c>
      <c r="I156">
        <v>0</v>
      </c>
      <c r="J156">
        <v>0</v>
      </c>
      <c r="K156">
        <v>472713</v>
      </c>
      <c r="L156" t="s">
        <v>1684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429</v>
      </c>
      <c r="T156">
        <v>163</v>
      </c>
      <c r="U156">
        <v>0</v>
      </c>
      <c r="V156" t="s">
        <v>1684</v>
      </c>
      <c r="X156">
        <v>0</v>
      </c>
      <c r="Y156">
        <v>2</v>
      </c>
      <c r="Z156">
        <v>1</v>
      </c>
      <c r="AA156" t="s">
        <v>1684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 s="12" t="s">
        <v>670</v>
      </c>
      <c r="AL156">
        <v>0</v>
      </c>
      <c r="AM156">
        <v>61</v>
      </c>
      <c r="AN156">
        <v>32</v>
      </c>
      <c r="AO156">
        <v>0</v>
      </c>
      <c r="AP156">
        <v>0</v>
      </c>
      <c r="AQ156">
        <v>0</v>
      </c>
      <c r="AR156" t="b">
        <v>0</v>
      </c>
      <c r="AS156">
        <v>0</v>
      </c>
      <c r="AT156">
        <v>439</v>
      </c>
      <c r="AU156">
        <v>165</v>
      </c>
      <c r="AV156">
        <v>116</v>
      </c>
      <c r="AW156" t="b">
        <v>0</v>
      </c>
      <c r="AX156">
        <v>0</v>
      </c>
      <c r="AY156">
        <v>439</v>
      </c>
      <c r="AZ156">
        <v>165</v>
      </c>
      <c r="BA156">
        <v>0</v>
      </c>
      <c r="BC156" t="s">
        <v>1684</v>
      </c>
      <c r="BD156" s="12">
        <v>40</v>
      </c>
      <c r="BE156">
        <v>605</v>
      </c>
      <c r="BF156">
        <v>174</v>
      </c>
      <c r="BG156" t="s">
        <v>2039</v>
      </c>
      <c r="BH156">
        <v>0</v>
      </c>
      <c r="BI156">
        <v>0</v>
      </c>
      <c r="BJ156" t="s">
        <v>1684</v>
      </c>
      <c r="BK156">
        <v>0</v>
      </c>
      <c r="BM156" t="s">
        <v>2040</v>
      </c>
      <c r="BN156">
        <v>0</v>
      </c>
      <c r="BO156">
        <v>442</v>
      </c>
      <c r="BP156">
        <v>165</v>
      </c>
      <c r="BQ156">
        <v>0</v>
      </c>
      <c r="BR156">
        <v>243</v>
      </c>
      <c r="BS156" t="b">
        <v>0</v>
      </c>
      <c r="BT156">
        <v>0</v>
      </c>
      <c r="BU156">
        <v>0</v>
      </c>
      <c r="BV156" s="12" t="s">
        <v>777</v>
      </c>
      <c r="BW156">
        <v>0.9</v>
      </c>
      <c r="BX156">
        <v>199</v>
      </c>
      <c r="BY156">
        <v>67</v>
      </c>
      <c r="BZ156" t="b">
        <v>0</v>
      </c>
      <c r="CA156" t="s">
        <v>1684</v>
      </c>
      <c r="CB156">
        <v>0</v>
      </c>
      <c r="CC156">
        <v>0</v>
      </c>
      <c r="CD156" t="s">
        <v>1687</v>
      </c>
      <c r="CE156" s="12">
        <v>5</v>
      </c>
      <c r="CF156" s="12">
        <v>94</v>
      </c>
      <c r="CG156" s="4">
        <v>44751</v>
      </c>
      <c r="CH156">
        <v>0</v>
      </c>
      <c r="CI156">
        <v>398</v>
      </c>
      <c r="CJ156">
        <v>156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 t="s">
        <v>777</v>
      </c>
      <c r="CS156">
        <v>0</v>
      </c>
      <c r="CT156" t="str">
        <f t="shared" si="2"/>
        <v>Aaron Hickey</v>
      </c>
      <c r="CU156" t="str">
        <f>IFERROR(VLOOKUP(CT156,'Player Names Cleaned'!$A$1:$B$997,2,0),CT156)</f>
        <v>Aaron Hickey</v>
      </c>
    </row>
    <row r="157" spans="1:99" x14ac:dyDescent="0.25">
      <c r="A157">
        <v>0</v>
      </c>
      <c r="B157" s="4">
        <v>38345</v>
      </c>
      <c r="C157">
        <v>0</v>
      </c>
      <c r="D157">
        <v>8</v>
      </c>
      <c r="E157" t="b">
        <v>1</v>
      </c>
      <c r="F157" t="b">
        <v>1</v>
      </c>
      <c r="G157" t="s">
        <v>1684</v>
      </c>
      <c r="H157" t="s">
        <v>1684</v>
      </c>
      <c r="I157">
        <v>0</v>
      </c>
      <c r="J157">
        <v>0</v>
      </c>
      <c r="K157">
        <v>570241</v>
      </c>
      <c r="L157" t="s">
        <v>1684</v>
      </c>
      <c r="N157">
        <v>0</v>
      </c>
      <c r="O157">
        <v>0</v>
      </c>
      <c r="P157">
        <v>0</v>
      </c>
      <c r="Q157">
        <v>0</v>
      </c>
      <c r="R157">
        <v>0.8</v>
      </c>
      <c r="S157">
        <v>363</v>
      </c>
      <c r="T157">
        <v>136</v>
      </c>
      <c r="U157">
        <v>0</v>
      </c>
      <c r="V157" t="s">
        <v>1684</v>
      </c>
      <c r="X157">
        <v>0</v>
      </c>
      <c r="Y157">
        <v>2</v>
      </c>
      <c r="Z157">
        <v>1</v>
      </c>
      <c r="AA157" t="s">
        <v>1684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0.32</v>
      </c>
      <c r="AI157">
        <v>1.03</v>
      </c>
      <c r="AJ157">
        <v>0</v>
      </c>
      <c r="AK157" s="12" t="s">
        <v>778</v>
      </c>
      <c r="AL157">
        <v>0</v>
      </c>
      <c r="AM157">
        <v>105</v>
      </c>
      <c r="AN157">
        <v>63</v>
      </c>
      <c r="AO157">
        <v>0</v>
      </c>
      <c r="AP157">
        <v>0</v>
      </c>
      <c r="AQ157">
        <v>0</v>
      </c>
      <c r="AR157" t="b">
        <v>0</v>
      </c>
      <c r="AS157">
        <v>0.6</v>
      </c>
      <c r="AT157">
        <v>379</v>
      </c>
      <c r="AU157">
        <v>138</v>
      </c>
      <c r="AV157">
        <v>117</v>
      </c>
      <c r="AW157" t="b">
        <v>0</v>
      </c>
      <c r="AX157">
        <v>5</v>
      </c>
      <c r="AY157">
        <v>373</v>
      </c>
      <c r="AZ157">
        <v>138</v>
      </c>
      <c r="BA157">
        <v>28</v>
      </c>
      <c r="BC157" t="s">
        <v>1684</v>
      </c>
      <c r="BD157" s="12">
        <v>40</v>
      </c>
      <c r="BE157">
        <v>649</v>
      </c>
      <c r="BF157">
        <v>205</v>
      </c>
      <c r="BG157" t="s">
        <v>2041</v>
      </c>
      <c r="BH157">
        <v>0</v>
      </c>
      <c r="BI157">
        <v>0</v>
      </c>
      <c r="BJ157" t="s">
        <v>1684</v>
      </c>
      <c r="BK157">
        <v>0</v>
      </c>
      <c r="BM157" t="s">
        <v>2042</v>
      </c>
      <c r="BN157">
        <v>1</v>
      </c>
      <c r="BO157">
        <v>347</v>
      </c>
      <c r="BP157">
        <v>127</v>
      </c>
      <c r="BQ157">
        <v>0</v>
      </c>
      <c r="BR157">
        <v>114</v>
      </c>
      <c r="BS157" t="b">
        <v>0</v>
      </c>
      <c r="BT157">
        <v>0</v>
      </c>
      <c r="BU157">
        <v>0</v>
      </c>
      <c r="BV157" s="12" t="s">
        <v>779</v>
      </c>
      <c r="BW157">
        <v>0.3</v>
      </c>
      <c r="BX157">
        <v>374</v>
      </c>
      <c r="BY157">
        <v>149</v>
      </c>
      <c r="BZ157" t="b">
        <v>0</v>
      </c>
      <c r="CA157" t="s">
        <v>1684</v>
      </c>
      <c r="CB157">
        <v>0</v>
      </c>
      <c r="CC157">
        <v>0</v>
      </c>
      <c r="CD157" t="s">
        <v>1687</v>
      </c>
      <c r="CE157" s="12">
        <v>5</v>
      </c>
      <c r="CF157" s="12">
        <v>94</v>
      </c>
      <c r="CG157" s="4">
        <v>45127</v>
      </c>
      <c r="CH157">
        <v>0</v>
      </c>
      <c r="CI157">
        <v>440</v>
      </c>
      <c r="CJ157">
        <v>185</v>
      </c>
      <c r="CK157">
        <v>3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0.8</v>
      </c>
      <c r="CR157" t="s">
        <v>779</v>
      </c>
      <c r="CS157">
        <v>0</v>
      </c>
      <c r="CT157" t="str">
        <f t="shared" si="2"/>
        <v>Kim Ji-soo</v>
      </c>
      <c r="CU157" t="str">
        <f>IFERROR(VLOOKUP(CT157,'Player Names Cleaned'!$A$1:$B$997,2,0),CT157)</f>
        <v>Kim Ji-soo</v>
      </c>
    </row>
    <row r="158" spans="1:99" x14ac:dyDescent="0.25">
      <c r="A158">
        <v>0</v>
      </c>
      <c r="B158" s="4">
        <v>38896</v>
      </c>
      <c r="C158">
        <v>0</v>
      </c>
      <c r="D158">
        <v>3</v>
      </c>
      <c r="E158" t="b">
        <v>1</v>
      </c>
      <c r="F158" t="b">
        <v>1</v>
      </c>
      <c r="G158" t="s">
        <v>1684</v>
      </c>
      <c r="H158" t="s">
        <v>1684</v>
      </c>
      <c r="I158">
        <v>0</v>
      </c>
      <c r="J158">
        <v>0</v>
      </c>
      <c r="K158">
        <v>499717</v>
      </c>
      <c r="L158" t="s">
        <v>1684</v>
      </c>
      <c r="N158">
        <v>0</v>
      </c>
      <c r="O158">
        <v>0</v>
      </c>
      <c r="P158">
        <v>0</v>
      </c>
      <c r="Q158">
        <v>0</v>
      </c>
      <c r="R158">
        <v>0.3</v>
      </c>
      <c r="S158">
        <v>371</v>
      </c>
      <c r="T158">
        <v>140</v>
      </c>
      <c r="U158">
        <v>0</v>
      </c>
      <c r="V158" t="s">
        <v>1684</v>
      </c>
      <c r="X158">
        <v>0</v>
      </c>
      <c r="Y158">
        <v>2</v>
      </c>
      <c r="Z158">
        <v>1</v>
      </c>
      <c r="AA158" t="s">
        <v>1684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0.14000000000000001</v>
      </c>
      <c r="AI158">
        <v>3.15</v>
      </c>
      <c r="AJ158">
        <v>0</v>
      </c>
      <c r="AK158" s="12" t="s">
        <v>780</v>
      </c>
      <c r="AL158">
        <v>0</v>
      </c>
      <c r="AM158">
        <v>79</v>
      </c>
      <c r="AN158">
        <v>43</v>
      </c>
      <c r="AO158">
        <v>0</v>
      </c>
      <c r="AP158">
        <v>0</v>
      </c>
      <c r="AQ158">
        <v>0</v>
      </c>
      <c r="AR158" t="b">
        <v>0</v>
      </c>
      <c r="AS158">
        <v>0.1</v>
      </c>
      <c r="AT158">
        <v>389</v>
      </c>
      <c r="AU158">
        <v>142</v>
      </c>
      <c r="AV158">
        <v>118</v>
      </c>
      <c r="AW158" t="b">
        <v>0</v>
      </c>
      <c r="AX158">
        <v>0.2</v>
      </c>
      <c r="AY158">
        <v>389</v>
      </c>
      <c r="AZ158">
        <v>142</v>
      </c>
      <c r="BA158">
        <v>4</v>
      </c>
      <c r="BC158" t="s">
        <v>1684</v>
      </c>
      <c r="BD158" s="12">
        <v>40</v>
      </c>
      <c r="BE158">
        <v>623</v>
      </c>
      <c r="BF158">
        <v>185</v>
      </c>
      <c r="BG158" t="s">
        <v>2043</v>
      </c>
      <c r="BH158">
        <v>0</v>
      </c>
      <c r="BI158">
        <v>0</v>
      </c>
      <c r="BJ158" t="s">
        <v>1684</v>
      </c>
      <c r="BK158">
        <v>0</v>
      </c>
      <c r="BM158" t="s">
        <v>2044</v>
      </c>
      <c r="BN158">
        <v>1</v>
      </c>
      <c r="BO158">
        <v>341</v>
      </c>
      <c r="BP158">
        <v>122</v>
      </c>
      <c r="BQ158">
        <v>0</v>
      </c>
      <c r="BR158">
        <v>241</v>
      </c>
      <c r="BS158" t="b">
        <v>0</v>
      </c>
      <c r="BT158">
        <v>0</v>
      </c>
      <c r="BU158">
        <v>0</v>
      </c>
      <c r="BV158" s="12" t="s">
        <v>781</v>
      </c>
      <c r="BW158">
        <v>0.2</v>
      </c>
      <c r="BX158">
        <v>394</v>
      </c>
      <c r="BY158">
        <v>158</v>
      </c>
      <c r="BZ158" t="b">
        <v>0</v>
      </c>
      <c r="CA158" t="s">
        <v>1684</v>
      </c>
      <c r="CB158">
        <v>0</v>
      </c>
      <c r="CC158">
        <v>0</v>
      </c>
      <c r="CD158" t="s">
        <v>1687</v>
      </c>
      <c r="CE158" s="12">
        <v>5</v>
      </c>
      <c r="CF158" s="12">
        <v>94</v>
      </c>
      <c r="CG158" s="4">
        <v>45534</v>
      </c>
      <c r="CH158">
        <v>0</v>
      </c>
      <c r="CI158">
        <v>416</v>
      </c>
      <c r="CJ158">
        <v>167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0.2</v>
      </c>
      <c r="CR158" t="s">
        <v>781</v>
      </c>
      <c r="CS158">
        <v>0</v>
      </c>
      <c r="CT158" t="str">
        <f t="shared" si="2"/>
        <v>Jayden Meghoma</v>
      </c>
      <c r="CU158" t="str">
        <f>IFERROR(VLOOKUP(CT158,'Player Names Cleaned'!$A$1:$B$997,2,0),CT158)</f>
        <v>Jayden Meghoma</v>
      </c>
    </row>
    <row r="159" spans="1:99" x14ac:dyDescent="0.25">
      <c r="A159">
        <v>4</v>
      </c>
      <c r="B159" s="4">
        <v>37222</v>
      </c>
      <c r="C159">
        <v>12</v>
      </c>
      <c r="D159">
        <v>498</v>
      </c>
      <c r="E159" t="b">
        <v>1</v>
      </c>
      <c r="F159" t="b">
        <v>1</v>
      </c>
      <c r="G159" t="s">
        <v>1684</v>
      </c>
      <c r="H159" t="s">
        <v>1684</v>
      </c>
      <c r="I159">
        <v>10</v>
      </c>
      <c r="J159">
        <v>0.39</v>
      </c>
      <c r="K159">
        <v>513418</v>
      </c>
      <c r="L159" t="s">
        <v>1684</v>
      </c>
      <c r="N159">
        <v>0</v>
      </c>
      <c r="O159">
        <v>0</v>
      </c>
      <c r="P159">
        <v>0</v>
      </c>
      <c r="Q159">
        <v>0</v>
      </c>
      <c r="R159">
        <v>312.7</v>
      </c>
      <c r="S159">
        <v>116</v>
      </c>
      <c r="T159">
        <v>83</v>
      </c>
      <c r="U159">
        <v>0</v>
      </c>
      <c r="V159" t="s">
        <v>1684</v>
      </c>
      <c r="X159">
        <v>0</v>
      </c>
      <c r="Y159">
        <v>3</v>
      </c>
      <c r="Z159">
        <v>2.2999999999999998</v>
      </c>
      <c r="AA159" t="s">
        <v>1684</v>
      </c>
      <c r="AB159">
        <v>0</v>
      </c>
      <c r="AC159">
        <v>1.75</v>
      </c>
      <c r="AD159">
        <v>7.0000000000000007E-2</v>
      </c>
      <c r="AE159">
        <v>10.199999999999999</v>
      </c>
      <c r="AF159">
        <v>0.4</v>
      </c>
      <c r="AG159">
        <v>8.4499999999999993</v>
      </c>
      <c r="AH159">
        <v>30.66</v>
      </c>
      <c r="AI159">
        <v>1.21</v>
      </c>
      <c r="AJ159">
        <v>0.33</v>
      </c>
      <c r="AK159" s="12" t="s">
        <v>782</v>
      </c>
      <c r="AL159">
        <v>0</v>
      </c>
      <c r="AM159">
        <v>640</v>
      </c>
      <c r="AN159">
        <v>284</v>
      </c>
      <c r="AO159">
        <v>34</v>
      </c>
      <c r="AP159">
        <v>1.34</v>
      </c>
      <c r="AQ159">
        <v>11</v>
      </c>
      <c r="AR159" t="b">
        <v>0</v>
      </c>
      <c r="AS159">
        <v>183.3</v>
      </c>
      <c r="AT159">
        <v>50</v>
      </c>
      <c r="AU159">
        <v>36</v>
      </c>
      <c r="AV159">
        <v>120</v>
      </c>
      <c r="AW159" t="b">
        <v>0</v>
      </c>
      <c r="AX159">
        <v>630.79999999999995</v>
      </c>
      <c r="AY159">
        <v>70</v>
      </c>
      <c r="AZ159">
        <v>27</v>
      </c>
      <c r="BA159">
        <v>2281</v>
      </c>
      <c r="BC159" t="s">
        <v>1684</v>
      </c>
      <c r="BD159" s="12">
        <v>70</v>
      </c>
      <c r="BE159">
        <v>42</v>
      </c>
      <c r="BF159">
        <v>29</v>
      </c>
      <c r="BG159" t="s">
        <v>2045</v>
      </c>
      <c r="BH159">
        <v>0</v>
      </c>
      <c r="BI159">
        <v>0</v>
      </c>
      <c r="BJ159" t="s">
        <v>1684</v>
      </c>
      <c r="BK159">
        <v>0</v>
      </c>
      <c r="BM159" t="s">
        <v>2046</v>
      </c>
      <c r="BN159">
        <v>3.9</v>
      </c>
      <c r="BO159">
        <v>55</v>
      </c>
      <c r="BP159">
        <v>27</v>
      </c>
      <c r="BQ159">
        <v>0</v>
      </c>
      <c r="BR159">
        <v>80</v>
      </c>
      <c r="BS159" t="b">
        <v>0</v>
      </c>
      <c r="BT159">
        <v>0</v>
      </c>
      <c r="BU159">
        <v>0</v>
      </c>
      <c r="BV159" s="12" t="s">
        <v>783</v>
      </c>
      <c r="BW159">
        <v>2.1</v>
      </c>
      <c r="BX159">
        <v>129</v>
      </c>
      <c r="BY159">
        <v>40</v>
      </c>
      <c r="BZ159" t="b">
        <v>0</v>
      </c>
      <c r="CA159" t="s">
        <v>1684</v>
      </c>
      <c r="CB159">
        <v>26</v>
      </c>
      <c r="CC159">
        <v>1.03</v>
      </c>
      <c r="CD159" t="s">
        <v>1687</v>
      </c>
      <c r="CE159" s="12">
        <v>5</v>
      </c>
      <c r="CF159" s="12">
        <v>94</v>
      </c>
      <c r="CG159" s="4">
        <v>45108</v>
      </c>
      <c r="CH159">
        <v>892</v>
      </c>
      <c r="CI159">
        <v>19</v>
      </c>
      <c r="CJ159">
        <v>10</v>
      </c>
      <c r="CK159">
        <v>149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21.3</v>
      </c>
      <c r="CR159" t="s">
        <v>783</v>
      </c>
      <c r="CS159">
        <v>3</v>
      </c>
      <c r="CT159" t="str">
        <f t="shared" si="2"/>
        <v>Kevin Schade</v>
      </c>
      <c r="CU159" t="str">
        <f>IFERROR(VLOOKUP(CT159,'Player Names Cleaned'!$A$1:$B$997,2,0),CT159)</f>
        <v>Kevin Schade</v>
      </c>
    </row>
    <row r="160" spans="1:99" x14ac:dyDescent="0.25">
      <c r="A160">
        <v>10</v>
      </c>
      <c r="B160" s="4">
        <v>36710</v>
      </c>
      <c r="C160">
        <v>10</v>
      </c>
      <c r="D160">
        <v>611</v>
      </c>
      <c r="E160" t="b">
        <v>1</v>
      </c>
      <c r="F160" t="b">
        <v>1</v>
      </c>
      <c r="G160" t="s">
        <v>1684</v>
      </c>
      <c r="H160" t="s">
        <v>1684</v>
      </c>
      <c r="I160">
        <v>11</v>
      </c>
      <c r="J160">
        <v>0.34</v>
      </c>
      <c r="K160">
        <v>440089</v>
      </c>
      <c r="L160">
        <v>2</v>
      </c>
      <c r="N160">
        <v>0</v>
      </c>
      <c r="O160">
        <v>0</v>
      </c>
      <c r="P160">
        <v>0</v>
      </c>
      <c r="Q160">
        <v>0</v>
      </c>
      <c r="R160">
        <v>1006.4</v>
      </c>
      <c r="S160">
        <v>6</v>
      </c>
      <c r="T160">
        <v>6</v>
      </c>
      <c r="U160">
        <v>0</v>
      </c>
      <c r="V160">
        <v>3</v>
      </c>
      <c r="X160">
        <v>0</v>
      </c>
      <c r="Y160">
        <v>3</v>
      </c>
      <c r="Z160">
        <v>2.1</v>
      </c>
      <c r="AA160" t="s">
        <v>1684</v>
      </c>
      <c r="AB160">
        <v>0</v>
      </c>
      <c r="AC160">
        <v>7.01</v>
      </c>
      <c r="AD160">
        <v>0.22</v>
      </c>
      <c r="AE160">
        <v>9.92</v>
      </c>
      <c r="AF160">
        <v>0.31</v>
      </c>
      <c r="AG160">
        <v>2.91</v>
      </c>
      <c r="AH160">
        <v>45.6</v>
      </c>
      <c r="AI160">
        <v>1.41</v>
      </c>
      <c r="AJ160">
        <v>0.09</v>
      </c>
      <c r="AK160" s="12" t="s">
        <v>784</v>
      </c>
      <c r="AL160">
        <v>0</v>
      </c>
      <c r="AM160">
        <v>579</v>
      </c>
      <c r="AN160">
        <v>241</v>
      </c>
      <c r="AO160">
        <v>41</v>
      </c>
      <c r="AP160">
        <v>1.27</v>
      </c>
      <c r="AQ160">
        <v>2</v>
      </c>
      <c r="AR160" t="b">
        <v>0</v>
      </c>
      <c r="AS160">
        <v>205.9</v>
      </c>
      <c r="AT160">
        <v>27</v>
      </c>
      <c r="AU160">
        <v>22</v>
      </c>
      <c r="AV160">
        <v>121</v>
      </c>
      <c r="AW160" t="b">
        <v>0</v>
      </c>
      <c r="AX160">
        <v>714.8</v>
      </c>
      <c r="AY160">
        <v>48</v>
      </c>
      <c r="AZ160">
        <v>15</v>
      </c>
      <c r="BA160">
        <v>2911</v>
      </c>
      <c r="BC160" t="s">
        <v>1684</v>
      </c>
      <c r="BD160" s="12">
        <v>60</v>
      </c>
      <c r="BE160">
        <v>98</v>
      </c>
      <c r="BF160">
        <v>70</v>
      </c>
      <c r="BG160" t="s">
        <v>2047</v>
      </c>
      <c r="BH160">
        <v>0</v>
      </c>
      <c r="BI160">
        <v>0</v>
      </c>
      <c r="BJ160" t="s">
        <v>1684</v>
      </c>
      <c r="BK160">
        <v>0</v>
      </c>
      <c r="BM160" t="s">
        <v>2048</v>
      </c>
      <c r="BN160">
        <v>3.4</v>
      </c>
      <c r="BO160">
        <v>104</v>
      </c>
      <c r="BP160">
        <v>51</v>
      </c>
      <c r="BQ160">
        <v>0</v>
      </c>
      <c r="BR160">
        <v>58</v>
      </c>
      <c r="BS160" t="b">
        <v>0</v>
      </c>
      <c r="BT160">
        <v>0</v>
      </c>
      <c r="BU160">
        <v>0</v>
      </c>
      <c r="BV160" s="12" t="s">
        <v>785</v>
      </c>
      <c r="BW160">
        <v>1.3</v>
      </c>
      <c r="BX160">
        <v>167</v>
      </c>
      <c r="BY160">
        <v>57</v>
      </c>
      <c r="BZ160" t="b">
        <v>0</v>
      </c>
      <c r="CA160" t="s">
        <v>1684</v>
      </c>
      <c r="CB160">
        <v>34</v>
      </c>
      <c r="CC160">
        <v>1.05</v>
      </c>
      <c r="CD160" t="s">
        <v>1687</v>
      </c>
      <c r="CE160" s="12">
        <v>5</v>
      </c>
      <c r="CF160" s="12">
        <v>94</v>
      </c>
      <c r="CG160" s="4">
        <v>44783</v>
      </c>
      <c r="CH160">
        <v>338</v>
      </c>
      <c r="CI160">
        <v>91</v>
      </c>
      <c r="CJ160">
        <v>62</v>
      </c>
      <c r="CK160">
        <v>131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21.8</v>
      </c>
      <c r="CR160" t="s">
        <v>785</v>
      </c>
      <c r="CS160">
        <v>2</v>
      </c>
      <c r="CT160" t="str">
        <f t="shared" si="2"/>
        <v>Mikkel Damsgaard</v>
      </c>
      <c r="CU160" t="str">
        <f>IFERROR(VLOOKUP(CT160,'Player Names Cleaned'!$A$1:$B$997,2,0),CT160)</f>
        <v>Mikkel Damsgaard</v>
      </c>
    </row>
    <row r="161" spans="1:99" x14ac:dyDescent="0.25">
      <c r="A161">
        <v>0</v>
      </c>
      <c r="B161" s="4">
        <v>38445</v>
      </c>
      <c r="C161">
        <v>0</v>
      </c>
      <c r="D161">
        <v>0</v>
      </c>
      <c r="E161" t="b">
        <v>1</v>
      </c>
      <c r="F161" t="b">
        <v>1</v>
      </c>
      <c r="G161" t="s">
        <v>1684</v>
      </c>
      <c r="H161" t="s">
        <v>1684</v>
      </c>
      <c r="I161">
        <v>0</v>
      </c>
      <c r="J161">
        <v>0</v>
      </c>
      <c r="K161">
        <v>543295</v>
      </c>
      <c r="L161" t="s">
        <v>1684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655</v>
      </c>
      <c r="T161">
        <v>294</v>
      </c>
      <c r="U161">
        <v>0</v>
      </c>
      <c r="V161" t="s">
        <v>1684</v>
      </c>
      <c r="X161">
        <v>0</v>
      </c>
      <c r="Y161">
        <v>3</v>
      </c>
      <c r="Z161">
        <v>2</v>
      </c>
      <c r="AA161" t="s">
        <v>1684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s="12" t="s">
        <v>786</v>
      </c>
      <c r="AL161">
        <v>0</v>
      </c>
      <c r="AM161">
        <v>548</v>
      </c>
      <c r="AN161">
        <v>220</v>
      </c>
      <c r="AO161">
        <v>0</v>
      </c>
      <c r="AP161">
        <v>0</v>
      </c>
      <c r="AQ161">
        <v>0</v>
      </c>
      <c r="AR161" t="b">
        <v>0</v>
      </c>
      <c r="AS161">
        <v>0</v>
      </c>
      <c r="AT161">
        <v>655</v>
      </c>
      <c r="AU161">
        <v>294</v>
      </c>
      <c r="AV161">
        <v>122</v>
      </c>
      <c r="AW161" t="b">
        <v>0</v>
      </c>
      <c r="AX161">
        <v>0</v>
      </c>
      <c r="AY161">
        <v>655</v>
      </c>
      <c r="AZ161">
        <v>294</v>
      </c>
      <c r="BA161">
        <v>0</v>
      </c>
      <c r="BC161" t="s">
        <v>1684</v>
      </c>
      <c r="BD161" s="12">
        <v>55</v>
      </c>
      <c r="BE161">
        <v>198</v>
      </c>
      <c r="BF161">
        <v>128</v>
      </c>
      <c r="BG161" t="s">
        <v>2049</v>
      </c>
      <c r="BH161">
        <v>0</v>
      </c>
      <c r="BI161">
        <v>0</v>
      </c>
      <c r="BJ161" t="s">
        <v>1684</v>
      </c>
      <c r="BK161">
        <v>0</v>
      </c>
      <c r="BM161" t="s">
        <v>2050</v>
      </c>
      <c r="BN161">
        <v>0</v>
      </c>
      <c r="BO161">
        <v>655</v>
      </c>
      <c r="BP161">
        <v>294</v>
      </c>
      <c r="BQ161">
        <v>0</v>
      </c>
      <c r="BR161">
        <v>152</v>
      </c>
      <c r="BS161" t="b">
        <v>0</v>
      </c>
      <c r="BT161">
        <v>0</v>
      </c>
      <c r="BU161">
        <v>0</v>
      </c>
      <c r="BV161" s="12" t="s">
        <v>787</v>
      </c>
      <c r="BW161">
        <v>0.1</v>
      </c>
      <c r="BX161">
        <v>557</v>
      </c>
      <c r="BY161">
        <v>213</v>
      </c>
      <c r="BZ161" t="b">
        <v>0</v>
      </c>
      <c r="CA161" t="s">
        <v>1684</v>
      </c>
      <c r="CB161">
        <v>0</v>
      </c>
      <c r="CC161">
        <v>0</v>
      </c>
      <c r="CD161" t="s">
        <v>1687</v>
      </c>
      <c r="CE161" s="12">
        <v>5</v>
      </c>
      <c r="CF161" s="12">
        <v>94</v>
      </c>
      <c r="CG161" s="4">
        <v>45841</v>
      </c>
      <c r="CH161">
        <v>0</v>
      </c>
      <c r="CI161">
        <v>653</v>
      </c>
      <c r="CJ161">
        <v>292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 t="s">
        <v>787</v>
      </c>
      <c r="CS161">
        <v>0</v>
      </c>
      <c r="CT161" t="str">
        <f t="shared" si="2"/>
        <v>Antoni Milambo</v>
      </c>
      <c r="CU161" t="str">
        <f>IFERROR(VLOOKUP(CT161,'Player Names Cleaned'!$A$1:$B$997,2,0),CT161)</f>
        <v>Antoni Milambo</v>
      </c>
    </row>
    <row r="162" spans="1:99" x14ac:dyDescent="0.25">
      <c r="A162">
        <v>1</v>
      </c>
      <c r="B162" s="4">
        <v>37498</v>
      </c>
      <c r="C162">
        <v>1</v>
      </c>
      <c r="D162">
        <v>127</v>
      </c>
      <c r="E162" t="b">
        <v>1</v>
      </c>
      <c r="F162" t="b">
        <v>1</v>
      </c>
      <c r="G162" t="s">
        <v>1684</v>
      </c>
      <c r="H162" t="s">
        <v>1684</v>
      </c>
      <c r="I162">
        <v>0</v>
      </c>
      <c r="J162">
        <v>0</v>
      </c>
      <c r="K162">
        <v>244858</v>
      </c>
      <c r="L162" t="s">
        <v>1684</v>
      </c>
      <c r="N162">
        <v>0</v>
      </c>
      <c r="O162">
        <v>0</v>
      </c>
      <c r="P162">
        <v>0</v>
      </c>
      <c r="Q162">
        <v>0</v>
      </c>
      <c r="R162">
        <v>71.5</v>
      </c>
      <c r="S162">
        <v>258</v>
      </c>
      <c r="T162">
        <v>145</v>
      </c>
      <c r="U162">
        <v>0</v>
      </c>
      <c r="V162" t="s">
        <v>1684</v>
      </c>
      <c r="X162">
        <v>0</v>
      </c>
      <c r="Y162">
        <v>3</v>
      </c>
      <c r="Z162">
        <v>1.5</v>
      </c>
      <c r="AA162" t="s">
        <v>1684</v>
      </c>
      <c r="AB162">
        <v>0</v>
      </c>
      <c r="AC162">
        <v>0.54</v>
      </c>
      <c r="AD162">
        <v>0.11</v>
      </c>
      <c r="AE162">
        <v>3.03</v>
      </c>
      <c r="AF162">
        <v>0.62</v>
      </c>
      <c r="AG162">
        <v>2.4900000000000002</v>
      </c>
      <c r="AH162">
        <v>11.46</v>
      </c>
      <c r="AI162">
        <v>2.33</v>
      </c>
      <c r="AJ162">
        <v>0.51</v>
      </c>
      <c r="AK162" s="12" t="s">
        <v>530</v>
      </c>
      <c r="AL162">
        <v>0</v>
      </c>
      <c r="AM162">
        <v>391</v>
      </c>
      <c r="AN162">
        <v>118</v>
      </c>
      <c r="AO162">
        <v>14</v>
      </c>
      <c r="AP162">
        <v>2.84</v>
      </c>
      <c r="AQ162">
        <v>2</v>
      </c>
      <c r="AR162" t="b">
        <v>0</v>
      </c>
      <c r="AS162">
        <v>36.299999999999997</v>
      </c>
      <c r="AT162">
        <v>267</v>
      </c>
      <c r="AU162">
        <v>135</v>
      </c>
      <c r="AV162">
        <v>123</v>
      </c>
      <c r="AW162" t="b">
        <v>0</v>
      </c>
      <c r="AX162">
        <v>142.19999999999999</v>
      </c>
      <c r="AY162">
        <v>281</v>
      </c>
      <c r="AZ162">
        <v>131</v>
      </c>
      <c r="BA162">
        <v>443</v>
      </c>
      <c r="BC162" t="s">
        <v>1684</v>
      </c>
      <c r="BD162" s="12">
        <v>50</v>
      </c>
      <c r="BE162">
        <v>276</v>
      </c>
      <c r="BF162">
        <v>173</v>
      </c>
      <c r="BG162" t="s">
        <v>2051</v>
      </c>
      <c r="BH162">
        <v>0</v>
      </c>
      <c r="BI162">
        <v>0</v>
      </c>
      <c r="BJ162" t="s">
        <v>1684</v>
      </c>
      <c r="BK162">
        <v>0</v>
      </c>
      <c r="BM162" t="s">
        <v>2052</v>
      </c>
      <c r="BN162">
        <v>1.8</v>
      </c>
      <c r="BO162">
        <v>272</v>
      </c>
      <c r="BP162">
        <v>124</v>
      </c>
      <c r="BQ162">
        <v>0</v>
      </c>
      <c r="BR162">
        <v>173</v>
      </c>
      <c r="BS162" t="b">
        <v>0</v>
      </c>
      <c r="BT162">
        <v>0</v>
      </c>
      <c r="BU162">
        <v>0</v>
      </c>
      <c r="BV162" s="12" t="s">
        <v>788</v>
      </c>
      <c r="BW162">
        <v>0.3</v>
      </c>
      <c r="BX162">
        <v>319</v>
      </c>
      <c r="BY162">
        <v>106</v>
      </c>
      <c r="BZ162" t="b">
        <v>0</v>
      </c>
      <c r="CA162" t="s">
        <v>1684</v>
      </c>
      <c r="CB162">
        <v>3</v>
      </c>
      <c r="CC162">
        <v>0.61</v>
      </c>
      <c r="CD162" t="s">
        <v>1687</v>
      </c>
      <c r="CE162" s="12">
        <v>5</v>
      </c>
      <c r="CF162" s="12">
        <v>94</v>
      </c>
      <c r="CG162" s="4">
        <v>45516</v>
      </c>
      <c r="CH162">
        <v>154</v>
      </c>
      <c r="CI162">
        <v>182</v>
      </c>
      <c r="CJ162">
        <v>109</v>
      </c>
      <c r="CK162">
        <v>35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7</v>
      </c>
      <c r="CR162" t="s">
        <v>2053</v>
      </c>
      <c r="CS162">
        <v>1</v>
      </c>
      <c r="CT162" t="str">
        <f t="shared" si="2"/>
        <v>FÃ¡bio Freitas Gouveia Carvalho</v>
      </c>
      <c r="CU162" t="str">
        <f>IFERROR(VLOOKUP(CT162,'Player Names Cleaned'!$A$1:$B$997,2,0),CT162)</f>
        <v>Fabio Carvalho</v>
      </c>
    </row>
    <row r="163" spans="1:99" x14ac:dyDescent="0.25">
      <c r="A163">
        <v>0</v>
      </c>
      <c r="B163" s="4">
        <v>33041</v>
      </c>
      <c r="C163">
        <v>0</v>
      </c>
      <c r="D163">
        <v>0</v>
      </c>
      <c r="E163" t="b">
        <v>1</v>
      </c>
      <c r="F163" t="b">
        <v>1</v>
      </c>
      <c r="G163" t="s">
        <v>1684</v>
      </c>
      <c r="H163" t="s">
        <v>1684</v>
      </c>
      <c r="I163">
        <v>0</v>
      </c>
      <c r="J163">
        <v>0</v>
      </c>
      <c r="K163">
        <v>56979</v>
      </c>
      <c r="L163" t="s">
        <v>1684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589</v>
      </c>
      <c r="T163">
        <v>246</v>
      </c>
      <c r="U163">
        <v>0</v>
      </c>
      <c r="V163" t="s">
        <v>1684</v>
      </c>
      <c r="X163">
        <v>0</v>
      </c>
      <c r="Y163">
        <v>3</v>
      </c>
      <c r="Z163">
        <v>1.5</v>
      </c>
      <c r="AA163" t="s">
        <v>1684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s="12" t="s">
        <v>641</v>
      </c>
      <c r="AL163">
        <v>0</v>
      </c>
      <c r="AM163">
        <v>324</v>
      </c>
      <c r="AN163">
        <v>80</v>
      </c>
      <c r="AO163">
        <v>0</v>
      </c>
      <c r="AP163">
        <v>0</v>
      </c>
      <c r="AQ163">
        <v>0</v>
      </c>
      <c r="AR163" t="b">
        <v>0</v>
      </c>
      <c r="AS163">
        <v>0</v>
      </c>
      <c r="AT163">
        <v>593</v>
      </c>
      <c r="AU163">
        <v>246</v>
      </c>
      <c r="AV163">
        <v>124</v>
      </c>
      <c r="AW163" t="b">
        <v>0</v>
      </c>
      <c r="AX163">
        <v>0</v>
      </c>
      <c r="AY163">
        <v>593</v>
      </c>
      <c r="AZ163">
        <v>246</v>
      </c>
      <c r="BA163">
        <v>0</v>
      </c>
      <c r="BC163" t="s">
        <v>1684</v>
      </c>
      <c r="BD163" s="12">
        <v>50</v>
      </c>
      <c r="BE163">
        <v>209</v>
      </c>
      <c r="BF163">
        <v>135</v>
      </c>
      <c r="BG163" t="s">
        <v>2054</v>
      </c>
      <c r="BH163">
        <v>0</v>
      </c>
      <c r="BI163">
        <v>0</v>
      </c>
      <c r="BJ163" t="s">
        <v>1684</v>
      </c>
      <c r="BK163">
        <v>0</v>
      </c>
      <c r="BM163" t="s">
        <v>2055</v>
      </c>
      <c r="BN163">
        <v>0</v>
      </c>
      <c r="BO163">
        <v>594</v>
      </c>
      <c r="BP163">
        <v>247</v>
      </c>
      <c r="BQ163">
        <v>0</v>
      </c>
      <c r="BR163">
        <v>241</v>
      </c>
      <c r="BS163" t="b">
        <v>0</v>
      </c>
      <c r="BT163">
        <v>0</v>
      </c>
      <c r="BU163">
        <v>0</v>
      </c>
      <c r="BV163" s="12" t="s">
        <v>789</v>
      </c>
      <c r="BW163">
        <v>0.5</v>
      </c>
      <c r="BX163">
        <v>271</v>
      </c>
      <c r="BY163">
        <v>91</v>
      </c>
      <c r="BZ163" t="b">
        <v>0</v>
      </c>
      <c r="CA163" t="s">
        <v>1684</v>
      </c>
      <c r="CB163">
        <v>0</v>
      </c>
      <c r="CC163">
        <v>0</v>
      </c>
      <c r="CD163" t="s">
        <v>1687</v>
      </c>
      <c r="CE163" s="12">
        <v>5</v>
      </c>
      <c r="CF163" s="12">
        <v>94</v>
      </c>
      <c r="CG163" s="4">
        <v>45853</v>
      </c>
      <c r="CH163">
        <v>0</v>
      </c>
      <c r="CI163">
        <v>574</v>
      </c>
      <c r="CJ163">
        <v>241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 t="s">
        <v>789</v>
      </c>
      <c r="CS163">
        <v>0</v>
      </c>
      <c r="CT163" t="str">
        <f t="shared" si="2"/>
        <v>Jordan Henderson</v>
      </c>
      <c r="CU163" t="str">
        <f>IFERROR(VLOOKUP(CT163,'Player Names Cleaned'!$A$1:$B$997,2,0),CT163)</f>
        <v>Jordan Henderson</v>
      </c>
    </row>
    <row r="164" spans="1:99" x14ac:dyDescent="0.25">
      <c r="A164">
        <v>3</v>
      </c>
      <c r="B164" s="4">
        <v>35925</v>
      </c>
      <c r="C164">
        <v>2</v>
      </c>
      <c r="D164">
        <v>384</v>
      </c>
      <c r="E164" t="b">
        <v>1</v>
      </c>
      <c r="F164" t="b">
        <v>1</v>
      </c>
      <c r="G164" t="s">
        <v>1684</v>
      </c>
      <c r="H164" t="s">
        <v>1684</v>
      </c>
      <c r="I164">
        <v>6</v>
      </c>
      <c r="J164">
        <v>0.24</v>
      </c>
      <c r="K164">
        <v>204580</v>
      </c>
      <c r="L164" t="s">
        <v>1684</v>
      </c>
      <c r="N164">
        <v>0</v>
      </c>
      <c r="O164">
        <v>0</v>
      </c>
      <c r="P164">
        <v>0</v>
      </c>
      <c r="Q164">
        <v>0</v>
      </c>
      <c r="R164">
        <v>284.2</v>
      </c>
      <c r="S164">
        <v>129</v>
      </c>
      <c r="T164">
        <v>90</v>
      </c>
      <c r="U164">
        <v>0</v>
      </c>
      <c r="V164" t="s">
        <v>1684</v>
      </c>
      <c r="X164">
        <v>0</v>
      </c>
      <c r="Y164">
        <v>3</v>
      </c>
      <c r="Z164">
        <v>1.5</v>
      </c>
      <c r="AA164" t="s">
        <v>1684</v>
      </c>
      <c r="AB164">
        <v>0</v>
      </c>
      <c r="AC164">
        <v>2.38</v>
      </c>
      <c r="AD164">
        <v>0.1</v>
      </c>
      <c r="AE164">
        <v>3.21</v>
      </c>
      <c r="AF164">
        <v>0.13</v>
      </c>
      <c r="AG164">
        <v>0.83</v>
      </c>
      <c r="AH164">
        <v>37.369999999999997</v>
      </c>
      <c r="AI164">
        <v>1.49</v>
      </c>
      <c r="AJ164">
        <v>0.03</v>
      </c>
      <c r="AK164" s="12" t="s">
        <v>790</v>
      </c>
      <c r="AL164">
        <v>0</v>
      </c>
      <c r="AM164">
        <v>363</v>
      </c>
      <c r="AN164">
        <v>102</v>
      </c>
      <c r="AO164">
        <v>38</v>
      </c>
      <c r="AP164">
        <v>1.52</v>
      </c>
      <c r="AQ164">
        <v>1</v>
      </c>
      <c r="AR164" t="b">
        <v>0</v>
      </c>
      <c r="AS164">
        <v>77.2</v>
      </c>
      <c r="AT164">
        <v>175</v>
      </c>
      <c r="AU164">
        <v>95</v>
      </c>
      <c r="AV164">
        <v>125</v>
      </c>
      <c r="AW164" t="b">
        <v>0</v>
      </c>
      <c r="AX164">
        <v>356.6</v>
      </c>
      <c r="AY164">
        <v>175</v>
      </c>
      <c r="AZ164">
        <v>81</v>
      </c>
      <c r="BA164">
        <v>2251</v>
      </c>
      <c r="BC164" t="s">
        <v>1684</v>
      </c>
      <c r="BD164" s="12">
        <v>50</v>
      </c>
      <c r="BE164">
        <v>248</v>
      </c>
      <c r="BF164">
        <v>157</v>
      </c>
      <c r="BG164" t="s">
        <v>2056</v>
      </c>
      <c r="BH164">
        <v>2</v>
      </c>
      <c r="BI164">
        <v>0</v>
      </c>
      <c r="BJ164" t="s">
        <v>1684</v>
      </c>
      <c r="BK164">
        <v>0</v>
      </c>
      <c r="BM164" t="s">
        <v>2057</v>
      </c>
      <c r="BN164">
        <v>2.2999999999999998</v>
      </c>
      <c r="BO164">
        <v>207</v>
      </c>
      <c r="BP164">
        <v>91</v>
      </c>
      <c r="BQ164">
        <v>0</v>
      </c>
      <c r="BR164">
        <v>80</v>
      </c>
      <c r="BS164" t="b">
        <v>0</v>
      </c>
      <c r="BT164">
        <v>0</v>
      </c>
      <c r="BU164">
        <v>0</v>
      </c>
      <c r="BV164" s="12" t="s">
        <v>791</v>
      </c>
      <c r="BW164">
        <v>0.2</v>
      </c>
      <c r="BX164">
        <v>449</v>
      </c>
      <c r="BY164">
        <v>145</v>
      </c>
      <c r="BZ164" t="b">
        <v>0</v>
      </c>
      <c r="CA164" t="s">
        <v>1684</v>
      </c>
      <c r="CB164">
        <v>27</v>
      </c>
      <c r="CC164">
        <v>1.08</v>
      </c>
      <c r="CD164" t="s">
        <v>1687</v>
      </c>
      <c r="CE164" s="12">
        <v>5</v>
      </c>
      <c r="CF164" s="12">
        <v>94</v>
      </c>
      <c r="CG164" s="4">
        <v>44107</v>
      </c>
      <c r="CH164">
        <v>131</v>
      </c>
      <c r="CI164">
        <v>195</v>
      </c>
      <c r="CJ164">
        <v>115</v>
      </c>
      <c r="CK164">
        <v>73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14.6</v>
      </c>
      <c r="CR164" t="s">
        <v>791</v>
      </c>
      <c r="CS164">
        <v>3</v>
      </c>
      <c r="CT164" t="str">
        <f t="shared" si="2"/>
        <v>Vitaly Janelt</v>
      </c>
      <c r="CU164" t="str">
        <f>IFERROR(VLOOKUP(CT164,'Player Names Cleaned'!$A$1:$B$997,2,0),CT164)</f>
        <v>Vitaly Janelt</v>
      </c>
    </row>
    <row r="165" spans="1:99" x14ac:dyDescent="0.25">
      <c r="A165">
        <v>2</v>
      </c>
      <c r="B165" s="4">
        <v>35065</v>
      </c>
      <c r="C165">
        <v>1</v>
      </c>
      <c r="D165">
        <v>179</v>
      </c>
      <c r="E165" t="b">
        <v>1</v>
      </c>
      <c r="F165" t="b">
        <v>1</v>
      </c>
      <c r="G165" t="s">
        <v>1684</v>
      </c>
      <c r="H165" t="s">
        <v>1684</v>
      </c>
      <c r="I165">
        <v>2</v>
      </c>
      <c r="J165">
        <v>0.21</v>
      </c>
      <c r="K165">
        <v>207283</v>
      </c>
      <c r="L165">
        <v>3</v>
      </c>
      <c r="N165">
        <v>0</v>
      </c>
      <c r="O165">
        <v>0</v>
      </c>
      <c r="P165">
        <v>0</v>
      </c>
      <c r="Q165">
        <v>0</v>
      </c>
      <c r="R165">
        <v>249.5</v>
      </c>
      <c r="S165">
        <v>147</v>
      </c>
      <c r="T165">
        <v>101</v>
      </c>
      <c r="U165">
        <v>0</v>
      </c>
      <c r="V165" t="s">
        <v>1684</v>
      </c>
      <c r="X165">
        <v>0</v>
      </c>
      <c r="Y165">
        <v>3</v>
      </c>
      <c r="Z165">
        <v>1.5</v>
      </c>
      <c r="AA165" t="s">
        <v>1684</v>
      </c>
      <c r="AB165">
        <v>0</v>
      </c>
      <c r="AC165">
        <v>1.75</v>
      </c>
      <c r="AD165">
        <v>0.19</v>
      </c>
      <c r="AE165">
        <v>1.98</v>
      </c>
      <c r="AF165">
        <v>0.21</v>
      </c>
      <c r="AG165">
        <v>0.23</v>
      </c>
      <c r="AH165">
        <v>16.41</v>
      </c>
      <c r="AI165">
        <v>1.75</v>
      </c>
      <c r="AJ165">
        <v>0.02</v>
      </c>
      <c r="AK165" s="12" t="s">
        <v>792</v>
      </c>
      <c r="AL165">
        <v>0</v>
      </c>
      <c r="AM165">
        <v>367</v>
      </c>
      <c r="AN165">
        <v>105</v>
      </c>
      <c r="AO165">
        <v>17</v>
      </c>
      <c r="AP165">
        <v>1.81</v>
      </c>
      <c r="AQ165">
        <v>0</v>
      </c>
      <c r="AR165" t="b">
        <v>0</v>
      </c>
      <c r="AS165">
        <v>43.8</v>
      </c>
      <c r="AT165">
        <v>251</v>
      </c>
      <c r="AU165">
        <v>129</v>
      </c>
      <c r="AV165">
        <v>126</v>
      </c>
      <c r="AW165" t="b">
        <v>0</v>
      </c>
      <c r="AX165">
        <v>157</v>
      </c>
      <c r="AY165">
        <v>274</v>
      </c>
      <c r="AZ165">
        <v>128</v>
      </c>
      <c r="BA165">
        <v>846</v>
      </c>
      <c r="BC165" t="s">
        <v>1684</v>
      </c>
      <c r="BD165" s="12">
        <v>50</v>
      </c>
      <c r="BE165">
        <v>252</v>
      </c>
      <c r="BF165">
        <v>160</v>
      </c>
      <c r="BG165" t="s">
        <v>2058</v>
      </c>
      <c r="BH165">
        <v>0</v>
      </c>
      <c r="BI165">
        <v>0</v>
      </c>
      <c r="BJ165" t="s">
        <v>1684</v>
      </c>
      <c r="BK165">
        <v>0</v>
      </c>
      <c r="BM165" t="s">
        <v>2059</v>
      </c>
      <c r="BN165">
        <v>1.6</v>
      </c>
      <c r="BO165">
        <v>293</v>
      </c>
      <c r="BP165">
        <v>135</v>
      </c>
      <c r="BQ165">
        <v>0</v>
      </c>
      <c r="BR165">
        <v>58</v>
      </c>
      <c r="BS165" t="b">
        <v>0</v>
      </c>
      <c r="BT165">
        <v>0</v>
      </c>
      <c r="BU165">
        <v>0</v>
      </c>
      <c r="BV165" s="12" t="s">
        <v>793</v>
      </c>
      <c r="BW165">
        <v>0.1</v>
      </c>
      <c r="BX165">
        <v>502</v>
      </c>
      <c r="BY165">
        <v>176</v>
      </c>
      <c r="BZ165" t="b">
        <v>0</v>
      </c>
      <c r="CA165" t="s">
        <v>1684</v>
      </c>
      <c r="CB165">
        <v>8</v>
      </c>
      <c r="CC165">
        <v>0.85</v>
      </c>
      <c r="CD165" t="s">
        <v>1687</v>
      </c>
      <c r="CE165" s="12">
        <v>5</v>
      </c>
      <c r="CF165" s="12">
        <v>94</v>
      </c>
      <c r="CG165" s="4">
        <v>43656</v>
      </c>
      <c r="CH165">
        <v>32</v>
      </c>
      <c r="CI165">
        <v>282</v>
      </c>
      <c r="CJ165">
        <v>150</v>
      </c>
      <c r="CK165">
        <v>38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7.6</v>
      </c>
      <c r="CR165" t="s">
        <v>793</v>
      </c>
      <c r="CS165">
        <v>2</v>
      </c>
      <c r="CT165" t="str">
        <f t="shared" si="2"/>
        <v>Mathias Jensen</v>
      </c>
      <c r="CU165" t="str">
        <f>IFERROR(VLOOKUP(CT165,'Player Names Cleaned'!$A$1:$B$997,2,0),CT165)</f>
        <v>Mathias Jensen</v>
      </c>
    </row>
    <row r="166" spans="1:99" x14ac:dyDescent="0.25">
      <c r="A166">
        <v>0</v>
      </c>
      <c r="B166" s="4">
        <v>38676</v>
      </c>
      <c r="C166">
        <v>0</v>
      </c>
      <c r="D166">
        <v>11</v>
      </c>
      <c r="E166" t="b">
        <v>1</v>
      </c>
      <c r="F166" t="b">
        <v>1</v>
      </c>
      <c r="G166" t="s">
        <v>1684</v>
      </c>
      <c r="H166" t="s">
        <v>1684</v>
      </c>
      <c r="I166">
        <v>0</v>
      </c>
      <c r="J166">
        <v>0</v>
      </c>
      <c r="K166">
        <v>626464</v>
      </c>
      <c r="L166" t="s">
        <v>1684</v>
      </c>
      <c r="N166">
        <v>0</v>
      </c>
      <c r="O166">
        <v>0</v>
      </c>
      <c r="P166">
        <v>0</v>
      </c>
      <c r="Q166">
        <v>0</v>
      </c>
      <c r="R166">
        <v>0.3</v>
      </c>
      <c r="S166">
        <v>374</v>
      </c>
      <c r="T166">
        <v>182</v>
      </c>
      <c r="U166">
        <v>0</v>
      </c>
      <c r="V166" t="s">
        <v>1684</v>
      </c>
      <c r="X166">
        <v>0</v>
      </c>
      <c r="Y166">
        <v>3</v>
      </c>
      <c r="Z166">
        <v>1.5</v>
      </c>
      <c r="AA166" t="s">
        <v>1684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0.35</v>
      </c>
      <c r="AI166">
        <v>2.86</v>
      </c>
      <c r="AJ166">
        <v>0</v>
      </c>
      <c r="AK166" s="12" t="s">
        <v>794</v>
      </c>
      <c r="AL166">
        <v>0</v>
      </c>
      <c r="AM166">
        <v>458</v>
      </c>
      <c r="AN166">
        <v>165</v>
      </c>
      <c r="AO166">
        <v>2</v>
      </c>
      <c r="AP166">
        <v>16.36</v>
      </c>
      <c r="AQ166">
        <v>0</v>
      </c>
      <c r="AR166" t="b">
        <v>0</v>
      </c>
      <c r="AS166">
        <v>1.2</v>
      </c>
      <c r="AT166">
        <v>376</v>
      </c>
      <c r="AU166">
        <v>177</v>
      </c>
      <c r="AV166">
        <v>127</v>
      </c>
      <c r="AW166" t="b">
        <v>0</v>
      </c>
      <c r="AX166">
        <v>10</v>
      </c>
      <c r="AY166">
        <v>363</v>
      </c>
      <c r="AZ166">
        <v>170</v>
      </c>
      <c r="BA166">
        <v>11</v>
      </c>
      <c r="BC166" t="s">
        <v>1684</v>
      </c>
      <c r="BD166" s="12">
        <v>50</v>
      </c>
      <c r="BE166">
        <v>343</v>
      </c>
      <c r="BF166">
        <v>220</v>
      </c>
      <c r="BG166" t="s">
        <v>2060</v>
      </c>
      <c r="BH166">
        <v>0</v>
      </c>
      <c r="BI166">
        <v>0</v>
      </c>
      <c r="BJ166" t="s">
        <v>1684</v>
      </c>
      <c r="BK166">
        <v>0</v>
      </c>
      <c r="BM166" t="s">
        <v>2061</v>
      </c>
      <c r="BN166">
        <v>1</v>
      </c>
      <c r="BO166">
        <v>374</v>
      </c>
      <c r="BP166">
        <v>175</v>
      </c>
      <c r="BQ166">
        <v>0</v>
      </c>
      <c r="BR166">
        <v>30</v>
      </c>
      <c r="BS166" t="b">
        <v>0</v>
      </c>
      <c r="BT166">
        <v>0</v>
      </c>
      <c r="BU166">
        <v>0</v>
      </c>
      <c r="BV166" s="12" t="s">
        <v>795</v>
      </c>
      <c r="BW166">
        <v>0.1</v>
      </c>
      <c r="BX166">
        <v>584</v>
      </c>
      <c r="BY166">
        <v>234</v>
      </c>
      <c r="BZ166" t="b">
        <v>0</v>
      </c>
      <c r="CA166" t="s">
        <v>1684</v>
      </c>
      <c r="CB166">
        <v>0</v>
      </c>
      <c r="CC166">
        <v>0</v>
      </c>
      <c r="CD166" t="s">
        <v>1687</v>
      </c>
      <c r="CE166" s="12">
        <v>5</v>
      </c>
      <c r="CF166" s="12">
        <v>94</v>
      </c>
      <c r="CG166" s="4">
        <v>45532</v>
      </c>
      <c r="CH166">
        <v>2</v>
      </c>
      <c r="CI166">
        <v>342</v>
      </c>
      <c r="CJ166">
        <v>175</v>
      </c>
      <c r="CK166">
        <v>3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0.6</v>
      </c>
      <c r="CR166" t="s">
        <v>1212</v>
      </c>
      <c r="CS166">
        <v>0</v>
      </c>
      <c r="CT166" t="str">
        <f t="shared" si="2"/>
        <v>Gustavo Nunes Fernandes Gomes</v>
      </c>
      <c r="CU166" t="str">
        <f>IFERROR(VLOOKUP(CT166,'Player Names Cleaned'!$A$1:$B$997,2,0),CT166)</f>
        <v>Gustavo Nunes Fernandes Gomes</v>
      </c>
    </row>
    <row r="167" spans="1:99" x14ac:dyDescent="0.25">
      <c r="A167">
        <v>0</v>
      </c>
      <c r="B167" s="4">
        <v>35796</v>
      </c>
      <c r="C167">
        <v>0</v>
      </c>
      <c r="D167">
        <v>3</v>
      </c>
      <c r="E167" t="b">
        <v>1</v>
      </c>
      <c r="F167" t="b">
        <v>1</v>
      </c>
      <c r="G167" t="s">
        <v>1684</v>
      </c>
      <c r="H167" t="s">
        <v>1684</v>
      </c>
      <c r="I167">
        <v>0</v>
      </c>
      <c r="J167">
        <v>0</v>
      </c>
      <c r="K167">
        <v>428580</v>
      </c>
      <c r="L167" t="s">
        <v>1684</v>
      </c>
      <c r="N167">
        <v>0</v>
      </c>
      <c r="O167">
        <v>0</v>
      </c>
      <c r="P167">
        <v>0</v>
      </c>
      <c r="Q167">
        <v>0</v>
      </c>
      <c r="R167">
        <v>0.5</v>
      </c>
      <c r="S167">
        <v>367</v>
      </c>
      <c r="T167">
        <v>179</v>
      </c>
      <c r="U167">
        <v>0</v>
      </c>
      <c r="V167" t="s">
        <v>1684</v>
      </c>
      <c r="X167">
        <v>0</v>
      </c>
      <c r="Y167">
        <v>3</v>
      </c>
      <c r="Z167">
        <v>1.5</v>
      </c>
      <c r="AA167" t="s">
        <v>1684</v>
      </c>
      <c r="AB167">
        <v>0</v>
      </c>
      <c r="AC167">
        <v>0.02</v>
      </c>
      <c r="AD167">
        <v>0.08</v>
      </c>
      <c r="AE167">
        <v>0.02</v>
      </c>
      <c r="AF167">
        <v>0.08</v>
      </c>
      <c r="AG167">
        <v>0</v>
      </c>
      <c r="AH167">
        <v>0.69</v>
      </c>
      <c r="AI167">
        <v>2.7</v>
      </c>
      <c r="AJ167">
        <v>0</v>
      </c>
      <c r="AK167" s="12" t="s">
        <v>796</v>
      </c>
      <c r="AL167">
        <v>0</v>
      </c>
      <c r="AM167">
        <v>397</v>
      </c>
      <c r="AN167">
        <v>123</v>
      </c>
      <c r="AO167">
        <v>0</v>
      </c>
      <c r="AP167">
        <v>0</v>
      </c>
      <c r="AQ167">
        <v>0</v>
      </c>
      <c r="AR167" t="b">
        <v>0</v>
      </c>
      <c r="AS167">
        <v>0</v>
      </c>
      <c r="AT167">
        <v>608</v>
      </c>
      <c r="AU167">
        <v>258</v>
      </c>
      <c r="AV167">
        <v>128</v>
      </c>
      <c r="AW167" t="b">
        <v>0</v>
      </c>
      <c r="AX167">
        <v>0</v>
      </c>
      <c r="AY167">
        <v>608</v>
      </c>
      <c r="AZ167">
        <v>258</v>
      </c>
      <c r="BA167">
        <v>23</v>
      </c>
      <c r="BC167" t="s">
        <v>1684</v>
      </c>
      <c r="BD167" s="12">
        <v>50</v>
      </c>
      <c r="BE167">
        <v>282</v>
      </c>
      <c r="BF167">
        <v>178</v>
      </c>
      <c r="BG167" t="s">
        <v>2062</v>
      </c>
      <c r="BH167">
        <v>0</v>
      </c>
      <c r="BI167">
        <v>0</v>
      </c>
      <c r="BJ167" t="s">
        <v>1684</v>
      </c>
      <c r="BK167">
        <v>0</v>
      </c>
      <c r="BM167" t="s">
        <v>2063</v>
      </c>
      <c r="BN167">
        <v>1</v>
      </c>
      <c r="BO167">
        <v>368</v>
      </c>
      <c r="BP167">
        <v>170</v>
      </c>
      <c r="BQ167">
        <v>0</v>
      </c>
      <c r="BR167">
        <v>157</v>
      </c>
      <c r="BS167" t="b">
        <v>0</v>
      </c>
      <c r="BT167">
        <v>0</v>
      </c>
      <c r="BU167">
        <v>0</v>
      </c>
      <c r="BV167" s="12" t="s">
        <v>797</v>
      </c>
      <c r="BW167">
        <v>0.1</v>
      </c>
      <c r="BX167">
        <v>606</v>
      </c>
      <c r="BY167">
        <v>253</v>
      </c>
      <c r="BZ167" t="b">
        <v>0</v>
      </c>
      <c r="CA167" t="s">
        <v>1684</v>
      </c>
      <c r="CB167">
        <v>0</v>
      </c>
      <c r="CC167">
        <v>0</v>
      </c>
      <c r="CD167" t="s">
        <v>1687</v>
      </c>
      <c r="CE167" s="12">
        <v>5</v>
      </c>
      <c r="CF167" s="12">
        <v>94</v>
      </c>
      <c r="CG167" s="4">
        <v>44397</v>
      </c>
      <c r="CH167">
        <v>0</v>
      </c>
      <c r="CI167">
        <v>597</v>
      </c>
      <c r="CJ167">
        <v>253</v>
      </c>
      <c r="CK167">
        <v>2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0.4</v>
      </c>
      <c r="CR167" t="s">
        <v>797</v>
      </c>
      <c r="CS167">
        <v>0</v>
      </c>
      <c r="CT167" t="str">
        <f t="shared" si="2"/>
        <v>Frank Onyeka</v>
      </c>
      <c r="CU167" t="str">
        <f>IFERROR(VLOOKUP(CT167,'Player Names Cleaned'!$A$1:$B$997,2,0),CT167)</f>
        <v>Frank Onyeka</v>
      </c>
    </row>
    <row r="168" spans="1:99" x14ac:dyDescent="0.25">
      <c r="A168">
        <v>0</v>
      </c>
      <c r="B168" s="4">
        <v>38047</v>
      </c>
      <c r="C168">
        <v>0</v>
      </c>
      <c r="D168">
        <v>255</v>
      </c>
      <c r="E168" t="b">
        <v>1</v>
      </c>
      <c r="F168" t="b">
        <v>1</v>
      </c>
      <c r="G168" t="s">
        <v>1684</v>
      </c>
      <c r="H168" t="s">
        <v>1684</v>
      </c>
      <c r="I168">
        <v>3</v>
      </c>
      <c r="J168">
        <v>0.19</v>
      </c>
      <c r="K168">
        <v>508395</v>
      </c>
      <c r="L168" t="s">
        <v>1684</v>
      </c>
      <c r="N168">
        <v>0</v>
      </c>
      <c r="O168">
        <v>0</v>
      </c>
      <c r="P168">
        <v>0</v>
      </c>
      <c r="Q168">
        <v>0</v>
      </c>
      <c r="R168">
        <v>196.1</v>
      </c>
      <c r="S168">
        <v>176</v>
      </c>
      <c r="T168">
        <v>119</v>
      </c>
      <c r="U168">
        <v>0</v>
      </c>
      <c r="V168" t="s">
        <v>1684</v>
      </c>
      <c r="X168">
        <v>0</v>
      </c>
      <c r="Y168">
        <v>3</v>
      </c>
      <c r="Z168">
        <v>1.5</v>
      </c>
      <c r="AA168" t="s">
        <v>1684</v>
      </c>
      <c r="AB168">
        <v>0</v>
      </c>
      <c r="AC168">
        <v>0.91</v>
      </c>
      <c r="AD168">
        <v>0.06</v>
      </c>
      <c r="AE168">
        <v>1.53</v>
      </c>
      <c r="AF168">
        <v>0.1</v>
      </c>
      <c r="AG168">
        <v>0.62</v>
      </c>
      <c r="AH168">
        <v>26.43</v>
      </c>
      <c r="AI168">
        <v>1.66</v>
      </c>
      <c r="AJ168">
        <v>0.04</v>
      </c>
      <c r="AK168" s="12" t="s">
        <v>798</v>
      </c>
      <c r="AL168">
        <v>0</v>
      </c>
      <c r="AM168">
        <v>437</v>
      </c>
      <c r="AN168">
        <v>147</v>
      </c>
      <c r="AO168">
        <v>25</v>
      </c>
      <c r="AP168">
        <v>1.57</v>
      </c>
      <c r="AQ168">
        <v>0</v>
      </c>
      <c r="AR168" t="b">
        <v>0</v>
      </c>
      <c r="AS168">
        <v>54.4</v>
      </c>
      <c r="AT168">
        <v>231</v>
      </c>
      <c r="AU168">
        <v>124</v>
      </c>
      <c r="AV168">
        <v>129</v>
      </c>
      <c r="AW168" t="b">
        <v>0</v>
      </c>
      <c r="AX168">
        <v>259.60000000000002</v>
      </c>
      <c r="AY168">
        <v>218</v>
      </c>
      <c r="AZ168">
        <v>105</v>
      </c>
      <c r="BA168">
        <v>1435</v>
      </c>
      <c r="BC168" t="s">
        <v>1684</v>
      </c>
      <c r="BD168" s="12">
        <v>50</v>
      </c>
      <c r="BE168">
        <v>322</v>
      </c>
      <c r="BF168">
        <v>202</v>
      </c>
      <c r="BG168" t="s">
        <v>2064</v>
      </c>
      <c r="BH168">
        <v>0</v>
      </c>
      <c r="BI168">
        <v>0</v>
      </c>
      <c r="BJ168" t="s">
        <v>1684</v>
      </c>
      <c r="BK168">
        <v>0</v>
      </c>
      <c r="BM168" t="s">
        <v>2065</v>
      </c>
      <c r="BN168">
        <v>1.4</v>
      </c>
      <c r="BO168">
        <v>320</v>
      </c>
      <c r="BP168">
        <v>151</v>
      </c>
      <c r="BQ168">
        <v>0</v>
      </c>
      <c r="BR168">
        <v>225</v>
      </c>
      <c r="BS168" t="b">
        <v>0</v>
      </c>
      <c r="BT168">
        <v>0</v>
      </c>
      <c r="BU168">
        <v>0</v>
      </c>
      <c r="BV168" s="12" t="s">
        <v>799</v>
      </c>
      <c r="BW168">
        <v>0.1</v>
      </c>
      <c r="BX168">
        <v>577</v>
      </c>
      <c r="BY168">
        <v>227</v>
      </c>
      <c r="BZ168" t="b">
        <v>0</v>
      </c>
      <c r="CA168" t="s">
        <v>1684</v>
      </c>
      <c r="CB168">
        <v>15</v>
      </c>
      <c r="CC168">
        <v>0.94</v>
      </c>
      <c r="CD168" t="s">
        <v>1687</v>
      </c>
      <c r="CE168" s="12">
        <v>5</v>
      </c>
      <c r="CF168" s="12">
        <v>94</v>
      </c>
      <c r="CG168" s="4">
        <v>44862</v>
      </c>
      <c r="CH168">
        <v>89</v>
      </c>
      <c r="CI168">
        <v>232</v>
      </c>
      <c r="CJ168">
        <v>129</v>
      </c>
      <c r="CK168">
        <v>43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8.6</v>
      </c>
      <c r="CR168" t="s">
        <v>799</v>
      </c>
      <c r="CS168">
        <v>6</v>
      </c>
      <c r="CT168" t="str">
        <f t="shared" si="2"/>
        <v>Yehor Yarmoliuk</v>
      </c>
      <c r="CU168" t="str">
        <f>IFERROR(VLOOKUP(CT168,'Player Names Cleaned'!$A$1:$B$997,2,0),CT168)</f>
        <v>Yegor Yarmolyuk</v>
      </c>
    </row>
    <row r="169" spans="1:99" x14ac:dyDescent="0.25">
      <c r="A169">
        <v>0</v>
      </c>
      <c r="B169" s="4">
        <v>39051</v>
      </c>
      <c r="C169">
        <v>0</v>
      </c>
      <c r="D169">
        <v>0</v>
      </c>
      <c r="E169" t="b">
        <v>1</v>
      </c>
      <c r="F169" t="b">
        <v>1</v>
      </c>
      <c r="G169" t="s">
        <v>1684</v>
      </c>
      <c r="H169" t="s">
        <v>1684</v>
      </c>
      <c r="I169">
        <v>0</v>
      </c>
      <c r="J169">
        <v>0</v>
      </c>
      <c r="K169">
        <v>606689</v>
      </c>
      <c r="L169" t="s">
        <v>1684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582</v>
      </c>
      <c r="T169">
        <v>242</v>
      </c>
      <c r="U169">
        <v>0</v>
      </c>
      <c r="V169" t="s">
        <v>1684</v>
      </c>
      <c r="X169">
        <v>0</v>
      </c>
      <c r="Y169">
        <v>3</v>
      </c>
      <c r="Z169">
        <v>1</v>
      </c>
      <c r="AA169" t="s">
        <v>1684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s="12" t="s">
        <v>800</v>
      </c>
      <c r="AL169">
        <v>0</v>
      </c>
      <c r="AM169">
        <v>312</v>
      </c>
      <c r="AN169">
        <v>72</v>
      </c>
      <c r="AO169">
        <v>0</v>
      </c>
      <c r="AP169">
        <v>0</v>
      </c>
      <c r="AQ169">
        <v>0</v>
      </c>
      <c r="AR169" t="b">
        <v>0</v>
      </c>
      <c r="AS169">
        <v>0</v>
      </c>
      <c r="AT169">
        <v>586</v>
      </c>
      <c r="AU169">
        <v>242</v>
      </c>
      <c r="AV169">
        <v>130</v>
      </c>
      <c r="AW169" t="b">
        <v>0</v>
      </c>
      <c r="AX169">
        <v>0</v>
      </c>
      <c r="AY169">
        <v>586</v>
      </c>
      <c r="AZ169">
        <v>242</v>
      </c>
      <c r="BA169">
        <v>0</v>
      </c>
      <c r="BC169" t="s">
        <v>1684</v>
      </c>
      <c r="BD169" s="12">
        <v>45</v>
      </c>
      <c r="BE169">
        <v>534</v>
      </c>
      <c r="BF169">
        <v>294</v>
      </c>
      <c r="BG169" t="s">
        <v>2066</v>
      </c>
      <c r="BH169">
        <v>0</v>
      </c>
      <c r="BI169">
        <v>0</v>
      </c>
      <c r="BJ169" t="s">
        <v>1684</v>
      </c>
      <c r="BK169">
        <v>0</v>
      </c>
      <c r="BM169" t="s">
        <v>2067</v>
      </c>
      <c r="BN169">
        <v>0</v>
      </c>
      <c r="BO169">
        <v>587</v>
      </c>
      <c r="BP169">
        <v>243</v>
      </c>
      <c r="BQ169">
        <v>0</v>
      </c>
      <c r="BR169">
        <v>241</v>
      </c>
      <c r="BS169" t="b">
        <v>0</v>
      </c>
      <c r="BT169">
        <v>0</v>
      </c>
      <c r="BU169">
        <v>0</v>
      </c>
      <c r="BV169" s="12" t="s">
        <v>801</v>
      </c>
      <c r="BW169">
        <v>0.1</v>
      </c>
      <c r="BX169">
        <v>505</v>
      </c>
      <c r="BY169">
        <v>178</v>
      </c>
      <c r="BZ169" t="b">
        <v>0</v>
      </c>
      <c r="CA169" t="s">
        <v>1684</v>
      </c>
      <c r="CB169">
        <v>0</v>
      </c>
      <c r="CC169">
        <v>0</v>
      </c>
      <c r="CD169" t="s">
        <v>1687</v>
      </c>
      <c r="CE169" s="12">
        <v>5</v>
      </c>
      <c r="CF169" s="12">
        <v>94</v>
      </c>
      <c r="CG169" s="4">
        <v>45839</v>
      </c>
      <c r="CH169">
        <v>0</v>
      </c>
      <c r="CI169">
        <v>567</v>
      </c>
      <c r="CJ169">
        <v>237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 t="s">
        <v>801</v>
      </c>
      <c r="CS169">
        <v>0</v>
      </c>
      <c r="CT169" t="str">
        <f t="shared" si="2"/>
        <v>Romelle Donovan</v>
      </c>
      <c r="CU169" t="str">
        <f>IFERROR(VLOOKUP(CT169,'Player Names Cleaned'!$A$1:$B$997,2,0),CT169)</f>
        <v>Romelle Donovan</v>
      </c>
    </row>
    <row r="170" spans="1:99" x14ac:dyDescent="0.25">
      <c r="A170">
        <v>0</v>
      </c>
      <c r="B170" s="4">
        <v>38727</v>
      </c>
      <c r="C170">
        <v>0</v>
      </c>
      <c r="D170">
        <v>30</v>
      </c>
      <c r="E170" t="b">
        <v>1</v>
      </c>
      <c r="F170" t="b">
        <v>1</v>
      </c>
      <c r="G170" t="s">
        <v>1684</v>
      </c>
      <c r="H170" t="s">
        <v>1684</v>
      </c>
      <c r="I170">
        <v>0</v>
      </c>
      <c r="J170">
        <v>0</v>
      </c>
      <c r="K170">
        <v>628204</v>
      </c>
      <c r="L170" t="s">
        <v>1684</v>
      </c>
      <c r="N170">
        <v>0</v>
      </c>
      <c r="O170">
        <v>0</v>
      </c>
      <c r="P170">
        <v>0</v>
      </c>
      <c r="Q170">
        <v>0</v>
      </c>
      <c r="R170">
        <v>4.5</v>
      </c>
      <c r="S170">
        <v>353</v>
      </c>
      <c r="T170">
        <v>174</v>
      </c>
      <c r="U170">
        <v>0</v>
      </c>
      <c r="V170" t="s">
        <v>1684</v>
      </c>
      <c r="X170">
        <v>0</v>
      </c>
      <c r="Y170">
        <v>3</v>
      </c>
      <c r="Z170">
        <v>1</v>
      </c>
      <c r="AA170" t="s">
        <v>1684</v>
      </c>
      <c r="AB170">
        <v>0</v>
      </c>
      <c r="AC170">
        <v>0</v>
      </c>
      <c r="AD170">
        <v>0</v>
      </c>
      <c r="AE170">
        <v>0.15</v>
      </c>
      <c r="AF170">
        <v>0.25</v>
      </c>
      <c r="AG170">
        <v>0.15</v>
      </c>
      <c r="AH170">
        <v>1.79</v>
      </c>
      <c r="AI170">
        <v>3.04</v>
      </c>
      <c r="AJ170">
        <v>0.25</v>
      </c>
      <c r="AK170" s="12" t="s">
        <v>802</v>
      </c>
      <c r="AL170">
        <v>0</v>
      </c>
      <c r="AM170">
        <v>321</v>
      </c>
      <c r="AN170">
        <v>78</v>
      </c>
      <c r="AO170">
        <v>2</v>
      </c>
      <c r="AP170">
        <v>3.4</v>
      </c>
      <c r="AQ170">
        <v>0</v>
      </c>
      <c r="AR170" t="b">
        <v>0</v>
      </c>
      <c r="AS170">
        <v>1.2</v>
      </c>
      <c r="AT170">
        <v>375</v>
      </c>
      <c r="AU170">
        <v>176</v>
      </c>
      <c r="AV170">
        <v>131</v>
      </c>
      <c r="AW170" t="b">
        <v>0</v>
      </c>
      <c r="AX170">
        <v>8</v>
      </c>
      <c r="AY170">
        <v>367</v>
      </c>
      <c r="AZ170">
        <v>172</v>
      </c>
      <c r="BA170">
        <v>53</v>
      </c>
      <c r="BC170" t="s">
        <v>1684</v>
      </c>
      <c r="BD170" s="12">
        <v>45</v>
      </c>
      <c r="BE170">
        <v>543</v>
      </c>
      <c r="BF170">
        <v>300</v>
      </c>
      <c r="BG170" t="s">
        <v>2068</v>
      </c>
      <c r="BH170">
        <v>0</v>
      </c>
      <c r="BI170">
        <v>0</v>
      </c>
      <c r="BJ170" t="s">
        <v>1684</v>
      </c>
      <c r="BK170">
        <v>0</v>
      </c>
      <c r="BM170" t="s">
        <v>2069</v>
      </c>
      <c r="BN170">
        <v>1</v>
      </c>
      <c r="BO170">
        <v>366</v>
      </c>
      <c r="BP170">
        <v>168</v>
      </c>
      <c r="BQ170">
        <v>0</v>
      </c>
      <c r="BR170">
        <v>219</v>
      </c>
      <c r="BS170" t="b">
        <v>0</v>
      </c>
      <c r="BT170">
        <v>0</v>
      </c>
      <c r="BU170">
        <v>0</v>
      </c>
      <c r="BV170" s="12" t="s">
        <v>803</v>
      </c>
      <c r="BW170">
        <v>0.2</v>
      </c>
      <c r="BX170">
        <v>426</v>
      </c>
      <c r="BY170">
        <v>138</v>
      </c>
      <c r="BZ170" t="b">
        <v>0</v>
      </c>
      <c r="CA170" t="s">
        <v>1684</v>
      </c>
      <c r="CB170">
        <v>0</v>
      </c>
      <c r="CC170">
        <v>0</v>
      </c>
      <c r="CD170" t="s">
        <v>1687</v>
      </c>
      <c r="CE170" s="12">
        <v>5</v>
      </c>
      <c r="CF170" s="12">
        <v>94</v>
      </c>
      <c r="CG170" s="4">
        <v>45302</v>
      </c>
      <c r="CH170">
        <v>3</v>
      </c>
      <c r="CI170">
        <v>338</v>
      </c>
      <c r="CJ170">
        <v>173</v>
      </c>
      <c r="CK170">
        <v>10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2.2000000000000002</v>
      </c>
      <c r="CR170" t="s">
        <v>803</v>
      </c>
      <c r="CS170">
        <v>0</v>
      </c>
      <c r="CT170" t="str">
        <f t="shared" si="2"/>
        <v>Yunus Emre Konak</v>
      </c>
      <c r="CU170" t="str">
        <f>IFERROR(VLOOKUP(CT170,'Player Names Cleaned'!$A$1:$B$997,2,0),CT170)</f>
        <v>Yunus Emre Konak</v>
      </c>
    </row>
    <row r="171" spans="1:99" x14ac:dyDescent="0.25">
      <c r="A171">
        <v>0</v>
      </c>
      <c r="B171" s="4">
        <v>37019</v>
      </c>
      <c r="C171">
        <v>0</v>
      </c>
      <c r="D171">
        <v>32</v>
      </c>
      <c r="E171" t="b">
        <v>1</v>
      </c>
      <c r="F171" t="b">
        <v>1</v>
      </c>
      <c r="G171" t="s">
        <v>1684</v>
      </c>
      <c r="H171" t="s">
        <v>1684</v>
      </c>
      <c r="I171">
        <v>0</v>
      </c>
      <c r="J171">
        <v>0</v>
      </c>
      <c r="K171">
        <v>220695</v>
      </c>
      <c r="L171" t="s">
        <v>1684</v>
      </c>
      <c r="N171">
        <v>0</v>
      </c>
      <c r="O171">
        <v>0</v>
      </c>
      <c r="P171">
        <v>0</v>
      </c>
      <c r="Q171">
        <v>0</v>
      </c>
      <c r="R171">
        <v>15.8</v>
      </c>
      <c r="S171">
        <v>329</v>
      </c>
      <c r="T171">
        <v>169</v>
      </c>
      <c r="U171">
        <v>0</v>
      </c>
      <c r="V171" t="s">
        <v>1684</v>
      </c>
      <c r="X171">
        <v>0</v>
      </c>
      <c r="Y171">
        <v>3</v>
      </c>
      <c r="Z171">
        <v>1</v>
      </c>
      <c r="AA171" t="s">
        <v>1684</v>
      </c>
      <c r="AB171">
        <v>0</v>
      </c>
      <c r="AC171">
        <v>0.04</v>
      </c>
      <c r="AD171">
        <v>0.03</v>
      </c>
      <c r="AE171">
        <v>0.16</v>
      </c>
      <c r="AF171">
        <v>0.13</v>
      </c>
      <c r="AG171">
        <v>0.12</v>
      </c>
      <c r="AH171">
        <v>1.89</v>
      </c>
      <c r="AI171">
        <v>1.52</v>
      </c>
      <c r="AJ171">
        <v>0.1</v>
      </c>
      <c r="AK171" s="12" t="s">
        <v>804</v>
      </c>
      <c r="AL171">
        <v>0</v>
      </c>
      <c r="AM171">
        <v>176</v>
      </c>
      <c r="AN171">
        <v>5</v>
      </c>
      <c r="AO171">
        <v>1</v>
      </c>
      <c r="AP171">
        <v>0.8</v>
      </c>
      <c r="AQ171">
        <v>0</v>
      </c>
      <c r="AR171" t="b">
        <v>0</v>
      </c>
      <c r="AS171">
        <v>5.4</v>
      </c>
      <c r="AT171">
        <v>352</v>
      </c>
      <c r="AU171">
        <v>167</v>
      </c>
      <c r="AV171">
        <v>132</v>
      </c>
      <c r="AW171" t="b">
        <v>0</v>
      </c>
      <c r="AX171">
        <v>27.8</v>
      </c>
      <c r="AY171">
        <v>345</v>
      </c>
      <c r="AZ171">
        <v>161</v>
      </c>
      <c r="BA171">
        <v>112</v>
      </c>
      <c r="BC171" t="s">
        <v>1684</v>
      </c>
      <c r="BD171" s="12">
        <v>45</v>
      </c>
      <c r="BE171">
        <v>398</v>
      </c>
      <c r="BF171">
        <v>227</v>
      </c>
      <c r="BG171" t="s">
        <v>2070</v>
      </c>
      <c r="BH171">
        <v>0</v>
      </c>
      <c r="BI171">
        <v>0</v>
      </c>
      <c r="BJ171" t="s">
        <v>1684</v>
      </c>
      <c r="BK171">
        <v>0</v>
      </c>
      <c r="BM171" t="s">
        <v>2071</v>
      </c>
      <c r="BN171">
        <v>1</v>
      </c>
      <c r="BO171">
        <v>352</v>
      </c>
      <c r="BP171">
        <v>159</v>
      </c>
      <c r="BQ171">
        <v>0</v>
      </c>
      <c r="BR171">
        <v>241</v>
      </c>
      <c r="BS171" t="b">
        <v>0</v>
      </c>
      <c r="BT171">
        <v>0</v>
      </c>
      <c r="BU171">
        <v>0</v>
      </c>
      <c r="BV171" s="12" t="s">
        <v>805</v>
      </c>
      <c r="BW171">
        <v>0.1</v>
      </c>
      <c r="BX171">
        <v>556</v>
      </c>
      <c r="BY171">
        <v>212</v>
      </c>
      <c r="BZ171" t="b">
        <v>0</v>
      </c>
      <c r="CA171" t="s">
        <v>1684</v>
      </c>
      <c r="CB171">
        <v>0</v>
      </c>
      <c r="CC171">
        <v>0</v>
      </c>
      <c r="CD171" t="s">
        <v>1687</v>
      </c>
      <c r="CE171" s="12">
        <v>5</v>
      </c>
      <c r="CF171" s="12">
        <v>94</v>
      </c>
      <c r="CG171" s="4">
        <v>44044</v>
      </c>
      <c r="CH171">
        <v>10</v>
      </c>
      <c r="CI171">
        <v>321</v>
      </c>
      <c r="CJ171">
        <v>166</v>
      </c>
      <c r="CK171">
        <v>8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1.8</v>
      </c>
      <c r="CR171" t="s">
        <v>805</v>
      </c>
      <c r="CS171">
        <v>0</v>
      </c>
      <c r="CT171" t="str">
        <f t="shared" si="2"/>
        <v>Paris Maghoma</v>
      </c>
      <c r="CU171" t="str">
        <f>IFERROR(VLOOKUP(CT171,'Player Names Cleaned'!$A$1:$B$997,2,0),CT171)</f>
        <v>Paris Maghoma</v>
      </c>
    </row>
    <row r="172" spans="1:99" x14ac:dyDescent="0.25">
      <c r="A172">
        <v>0</v>
      </c>
      <c r="B172" s="4">
        <v>37517</v>
      </c>
      <c r="C172">
        <v>0</v>
      </c>
      <c r="D172">
        <v>0</v>
      </c>
      <c r="E172" t="b">
        <v>1</v>
      </c>
      <c r="F172" t="b">
        <v>1</v>
      </c>
      <c r="G172" t="s">
        <v>1684</v>
      </c>
      <c r="H172" t="s">
        <v>1684</v>
      </c>
      <c r="I172">
        <v>0</v>
      </c>
      <c r="J172">
        <v>0</v>
      </c>
      <c r="K172">
        <v>450539</v>
      </c>
      <c r="L172" t="s">
        <v>1684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511</v>
      </c>
      <c r="T172">
        <v>196</v>
      </c>
      <c r="U172">
        <v>0</v>
      </c>
      <c r="V172" t="s">
        <v>1684</v>
      </c>
      <c r="X172">
        <v>0</v>
      </c>
      <c r="Y172">
        <v>3</v>
      </c>
      <c r="Z172">
        <v>1</v>
      </c>
      <c r="AA172" t="s">
        <v>1684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 s="12" t="s">
        <v>504</v>
      </c>
      <c r="AL172">
        <v>0</v>
      </c>
      <c r="AM172">
        <v>212</v>
      </c>
      <c r="AN172">
        <v>15</v>
      </c>
      <c r="AO172">
        <v>0</v>
      </c>
      <c r="AP172">
        <v>0</v>
      </c>
      <c r="AQ172">
        <v>0</v>
      </c>
      <c r="AR172" t="b">
        <v>0</v>
      </c>
      <c r="AS172">
        <v>0</v>
      </c>
      <c r="AT172">
        <v>515</v>
      </c>
      <c r="AU172">
        <v>196</v>
      </c>
      <c r="AV172">
        <v>133</v>
      </c>
      <c r="AW172" t="b">
        <v>0</v>
      </c>
      <c r="AX172">
        <v>0</v>
      </c>
      <c r="AY172">
        <v>515</v>
      </c>
      <c r="AZ172">
        <v>196</v>
      </c>
      <c r="BA172">
        <v>0</v>
      </c>
      <c r="BC172" t="s">
        <v>1684</v>
      </c>
      <c r="BD172" s="12">
        <v>45</v>
      </c>
      <c r="BE172">
        <v>434</v>
      </c>
      <c r="BF172">
        <v>237</v>
      </c>
      <c r="BG172" t="s">
        <v>2072</v>
      </c>
      <c r="BH172">
        <v>0</v>
      </c>
      <c r="BI172">
        <v>0</v>
      </c>
      <c r="BJ172" t="s">
        <v>1684</v>
      </c>
      <c r="BK172">
        <v>0</v>
      </c>
      <c r="BM172" t="s">
        <v>2073</v>
      </c>
      <c r="BN172">
        <v>0</v>
      </c>
      <c r="BO172">
        <v>518</v>
      </c>
      <c r="BP172">
        <v>197</v>
      </c>
      <c r="BQ172">
        <v>0</v>
      </c>
      <c r="BR172">
        <v>241</v>
      </c>
      <c r="BS172" t="b">
        <v>0</v>
      </c>
      <c r="BT172">
        <v>0</v>
      </c>
      <c r="BU172">
        <v>0</v>
      </c>
      <c r="BV172" s="12" t="s">
        <v>806</v>
      </c>
      <c r="BW172">
        <v>0.1</v>
      </c>
      <c r="BX172">
        <v>634</v>
      </c>
      <c r="BY172">
        <v>275</v>
      </c>
      <c r="BZ172" t="b">
        <v>0</v>
      </c>
      <c r="CA172" t="s">
        <v>1684</v>
      </c>
      <c r="CB172">
        <v>0</v>
      </c>
      <c r="CC172">
        <v>0</v>
      </c>
      <c r="CD172" t="s">
        <v>1687</v>
      </c>
      <c r="CE172" s="12">
        <v>5</v>
      </c>
      <c r="CF172" s="12">
        <v>94</v>
      </c>
      <c r="CG172" s="4">
        <v>44400</v>
      </c>
      <c r="CH172">
        <v>0</v>
      </c>
      <c r="CI172">
        <v>491</v>
      </c>
      <c r="CJ172">
        <v>188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 t="s">
        <v>806</v>
      </c>
      <c r="CS172">
        <v>0</v>
      </c>
      <c r="CT172" t="str">
        <f t="shared" si="2"/>
        <v>Myles Peart-Harris</v>
      </c>
      <c r="CU172" t="str">
        <f>IFERROR(VLOOKUP(CT172,'Player Names Cleaned'!$A$1:$B$997,2,0),CT172)</f>
        <v>Myles Peart-Harris</v>
      </c>
    </row>
    <row r="173" spans="1:99" x14ac:dyDescent="0.25">
      <c r="A173">
        <v>0</v>
      </c>
      <c r="B173" s="4">
        <v>37692</v>
      </c>
      <c r="C173">
        <v>0</v>
      </c>
      <c r="D173">
        <v>5</v>
      </c>
      <c r="E173" t="b">
        <v>1</v>
      </c>
      <c r="F173" t="b">
        <v>1</v>
      </c>
      <c r="G173" t="s">
        <v>1684</v>
      </c>
      <c r="H173" t="s">
        <v>1684</v>
      </c>
      <c r="I173">
        <v>0</v>
      </c>
      <c r="J173">
        <v>0</v>
      </c>
      <c r="K173">
        <v>591357</v>
      </c>
      <c r="L173" t="s">
        <v>1684</v>
      </c>
      <c r="N173">
        <v>0</v>
      </c>
      <c r="O173">
        <v>0</v>
      </c>
      <c r="P173">
        <v>0</v>
      </c>
      <c r="Q173">
        <v>0</v>
      </c>
      <c r="R173">
        <v>0.1</v>
      </c>
      <c r="S173">
        <v>377</v>
      </c>
      <c r="T173">
        <v>184</v>
      </c>
      <c r="U173">
        <v>0</v>
      </c>
      <c r="V173" t="s">
        <v>1684</v>
      </c>
      <c r="X173">
        <v>0</v>
      </c>
      <c r="Y173">
        <v>3</v>
      </c>
      <c r="Z173">
        <v>1</v>
      </c>
      <c r="AA173" t="s">
        <v>1684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 s="12" t="s">
        <v>726</v>
      </c>
      <c r="AL173">
        <v>0</v>
      </c>
      <c r="AM173">
        <v>305</v>
      </c>
      <c r="AN173">
        <v>68</v>
      </c>
      <c r="AO173">
        <v>0</v>
      </c>
      <c r="AP173">
        <v>0</v>
      </c>
      <c r="AQ173">
        <v>0</v>
      </c>
      <c r="AR173" t="b">
        <v>0</v>
      </c>
      <c r="AS173">
        <v>0.3</v>
      </c>
      <c r="AT173">
        <v>385</v>
      </c>
      <c r="AU173">
        <v>182</v>
      </c>
      <c r="AV173">
        <v>134</v>
      </c>
      <c r="AW173" t="b">
        <v>0</v>
      </c>
      <c r="AX173">
        <v>2.6</v>
      </c>
      <c r="AY173">
        <v>381</v>
      </c>
      <c r="AZ173">
        <v>179</v>
      </c>
      <c r="BA173">
        <v>3</v>
      </c>
      <c r="BC173" t="s">
        <v>1684</v>
      </c>
      <c r="BD173" s="12">
        <v>45</v>
      </c>
      <c r="BE173">
        <v>527</v>
      </c>
      <c r="BF173">
        <v>290</v>
      </c>
      <c r="BG173" t="s">
        <v>2074</v>
      </c>
      <c r="BH173">
        <v>0</v>
      </c>
      <c r="BI173">
        <v>0</v>
      </c>
      <c r="BJ173" t="s">
        <v>1684</v>
      </c>
      <c r="BK173">
        <v>0</v>
      </c>
      <c r="BM173" t="s">
        <v>2075</v>
      </c>
      <c r="BN173">
        <v>1</v>
      </c>
      <c r="BO173">
        <v>363</v>
      </c>
      <c r="BP173">
        <v>166</v>
      </c>
      <c r="BQ173">
        <v>0</v>
      </c>
      <c r="BR173">
        <v>241</v>
      </c>
      <c r="BS173" t="b">
        <v>0</v>
      </c>
      <c r="BT173">
        <v>0</v>
      </c>
      <c r="BU173">
        <v>0</v>
      </c>
      <c r="BV173" s="12" t="s">
        <v>807</v>
      </c>
      <c r="BW173">
        <v>0.1</v>
      </c>
      <c r="BX173">
        <v>602</v>
      </c>
      <c r="BY173">
        <v>249</v>
      </c>
      <c r="BZ173" t="b">
        <v>0</v>
      </c>
      <c r="CA173" t="s">
        <v>1684</v>
      </c>
      <c r="CB173">
        <v>0</v>
      </c>
      <c r="CC173">
        <v>0</v>
      </c>
      <c r="CD173" t="s">
        <v>1687</v>
      </c>
      <c r="CE173" s="12">
        <v>5</v>
      </c>
      <c r="CF173" s="12">
        <v>94</v>
      </c>
      <c r="CG173" s="4">
        <v>45299</v>
      </c>
      <c r="CH173">
        <v>0</v>
      </c>
      <c r="CI173">
        <v>562</v>
      </c>
      <c r="CJ173">
        <v>233</v>
      </c>
      <c r="CK173">
        <v>1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0.2</v>
      </c>
      <c r="CR173" t="s">
        <v>807</v>
      </c>
      <c r="CS173">
        <v>0</v>
      </c>
      <c r="CT173" t="str">
        <f t="shared" si="2"/>
        <v>Ryan Trevitt</v>
      </c>
      <c r="CU173" t="str">
        <f>IFERROR(VLOOKUP(CT173,'Player Names Cleaned'!$A$1:$B$997,2,0),CT173)</f>
        <v>Ryan Trevitt</v>
      </c>
    </row>
    <row r="174" spans="1:99" x14ac:dyDescent="0.25">
      <c r="A174">
        <v>6</v>
      </c>
      <c r="B174" s="4">
        <v>35311</v>
      </c>
      <c r="C174">
        <v>32</v>
      </c>
      <c r="D174">
        <v>739</v>
      </c>
      <c r="E174" t="b">
        <v>1</v>
      </c>
      <c r="F174" t="b">
        <v>1</v>
      </c>
      <c r="G174" t="s">
        <v>1684</v>
      </c>
      <c r="H174" t="s">
        <v>1684</v>
      </c>
      <c r="I174">
        <v>9</v>
      </c>
      <c r="J174">
        <v>0.28000000000000003</v>
      </c>
      <c r="K174">
        <v>216646</v>
      </c>
      <c r="L174" t="s">
        <v>1684</v>
      </c>
      <c r="N174">
        <v>0</v>
      </c>
      <c r="O174">
        <v>0</v>
      </c>
      <c r="P174">
        <v>0</v>
      </c>
      <c r="Q174">
        <v>0</v>
      </c>
      <c r="R174">
        <v>400</v>
      </c>
      <c r="S174">
        <v>92</v>
      </c>
      <c r="T174">
        <v>5</v>
      </c>
      <c r="U174">
        <v>0</v>
      </c>
      <c r="V174" t="s">
        <v>1684</v>
      </c>
      <c r="X174">
        <v>0</v>
      </c>
      <c r="Y174">
        <v>4</v>
      </c>
      <c r="Z174">
        <v>2.4</v>
      </c>
      <c r="AA174" t="s">
        <v>1684</v>
      </c>
      <c r="AB174">
        <v>0</v>
      </c>
      <c r="AC174">
        <v>2.2000000000000002</v>
      </c>
      <c r="AD174">
        <v>7.0000000000000007E-2</v>
      </c>
      <c r="AE174">
        <v>20.77</v>
      </c>
      <c r="AF174">
        <v>0.64</v>
      </c>
      <c r="AG174">
        <v>18.579999999999998</v>
      </c>
      <c r="AH174">
        <v>45.12</v>
      </c>
      <c r="AI174">
        <v>1.39</v>
      </c>
      <c r="AJ174">
        <v>0.56999999999999995</v>
      </c>
      <c r="AK174" s="12" t="s">
        <v>808</v>
      </c>
      <c r="AL174">
        <v>0</v>
      </c>
      <c r="AM174">
        <v>643</v>
      </c>
      <c r="AN174">
        <v>61</v>
      </c>
      <c r="AO174">
        <v>45</v>
      </c>
      <c r="AP174">
        <v>1.39</v>
      </c>
      <c r="AQ174">
        <v>18</v>
      </c>
      <c r="AR174" t="b">
        <v>0</v>
      </c>
      <c r="AS174">
        <v>242.4</v>
      </c>
      <c r="AT174">
        <v>12</v>
      </c>
      <c r="AU174">
        <v>4</v>
      </c>
      <c r="AV174">
        <v>135</v>
      </c>
      <c r="AW174" t="b">
        <v>0</v>
      </c>
      <c r="AX174">
        <v>849.4</v>
      </c>
      <c r="AY174">
        <v>19</v>
      </c>
      <c r="AZ174">
        <v>4</v>
      </c>
      <c r="BA174">
        <v>2921</v>
      </c>
      <c r="BC174" t="s">
        <v>1684</v>
      </c>
      <c r="BD174" s="12">
        <v>75</v>
      </c>
      <c r="BE174">
        <v>21</v>
      </c>
      <c r="BF174">
        <v>9</v>
      </c>
      <c r="BG174" t="s">
        <v>2076</v>
      </c>
      <c r="BH174">
        <v>0</v>
      </c>
      <c r="BI174">
        <v>0</v>
      </c>
      <c r="BJ174">
        <v>4</v>
      </c>
      <c r="BK174">
        <v>0</v>
      </c>
      <c r="BM174" t="s">
        <v>2077</v>
      </c>
      <c r="BN174">
        <v>5.3</v>
      </c>
      <c r="BO174">
        <v>9</v>
      </c>
      <c r="BP174">
        <v>5</v>
      </c>
      <c r="BQ174">
        <v>0</v>
      </c>
      <c r="BR174">
        <v>50</v>
      </c>
      <c r="BS174" t="b">
        <v>0</v>
      </c>
      <c r="BT174">
        <v>0</v>
      </c>
      <c r="BU174">
        <v>0</v>
      </c>
      <c r="BV174" s="12" t="s">
        <v>809</v>
      </c>
      <c r="BW174">
        <v>7.7</v>
      </c>
      <c r="BX174">
        <v>54</v>
      </c>
      <c r="BY174">
        <v>11</v>
      </c>
      <c r="BZ174" t="b">
        <v>0</v>
      </c>
      <c r="CA174" t="s">
        <v>1684</v>
      </c>
      <c r="CB174">
        <v>34</v>
      </c>
      <c r="CC174">
        <v>1.05</v>
      </c>
      <c r="CD174" t="s">
        <v>1687</v>
      </c>
      <c r="CE174" s="12">
        <v>5</v>
      </c>
      <c r="CF174" s="12">
        <v>94</v>
      </c>
      <c r="CG174" s="4">
        <v>44418</v>
      </c>
      <c r="CH174">
        <v>1181</v>
      </c>
      <c r="CI174">
        <v>5</v>
      </c>
      <c r="CJ174">
        <v>3</v>
      </c>
      <c r="CK174">
        <v>185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24.7</v>
      </c>
      <c r="CR174" t="s">
        <v>809</v>
      </c>
      <c r="CS174">
        <v>5</v>
      </c>
      <c r="CT174" t="str">
        <f t="shared" si="2"/>
        <v>Yoane Wissa</v>
      </c>
      <c r="CU174" t="str">
        <f>IFERROR(VLOOKUP(CT174,'Player Names Cleaned'!$A$1:$B$997,2,0),CT174)</f>
        <v>Yoane Wissa</v>
      </c>
    </row>
    <row r="175" spans="1:99" x14ac:dyDescent="0.25">
      <c r="A175">
        <v>0</v>
      </c>
      <c r="B175" s="4">
        <v>37068</v>
      </c>
      <c r="C175">
        <v>0</v>
      </c>
      <c r="D175">
        <v>32</v>
      </c>
      <c r="E175" t="b">
        <v>1</v>
      </c>
      <c r="F175" t="b">
        <v>1</v>
      </c>
      <c r="G175" t="s">
        <v>1684</v>
      </c>
      <c r="H175" t="s">
        <v>1684</v>
      </c>
      <c r="I175">
        <v>0</v>
      </c>
      <c r="J175">
        <v>0</v>
      </c>
      <c r="K175">
        <v>502500</v>
      </c>
      <c r="L175" t="s">
        <v>1684</v>
      </c>
      <c r="N175">
        <v>0</v>
      </c>
      <c r="O175">
        <v>0</v>
      </c>
      <c r="P175">
        <v>0</v>
      </c>
      <c r="Q175">
        <v>0</v>
      </c>
      <c r="R175">
        <v>30.6</v>
      </c>
      <c r="S175">
        <v>306</v>
      </c>
      <c r="T175">
        <v>29</v>
      </c>
      <c r="U175">
        <v>0</v>
      </c>
      <c r="V175" t="s">
        <v>1684</v>
      </c>
      <c r="X175">
        <v>0</v>
      </c>
      <c r="Y175">
        <v>4</v>
      </c>
      <c r="Z175">
        <v>2</v>
      </c>
      <c r="AA175" t="s">
        <v>1684</v>
      </c>
      <c r="AB175">
        <v>0</v>
      </c>
      <c r="AC175">
        <v>0.04</v>
      </c>
      <c r="AD175">
        <v>0.02</v>
      </c>
      <c r="AE175">
        <v>0.17</v>
      </c>
      <c r="AF175">
        <v>0.09</v>
      </c>
      <c r="AG175">
        <v>0.13</v>
      </c>
      <c r="AH175">
        <v>3.54</v>
      </c>
      <c r="AI175">
        <v>1.91</v>
      </c>
      <c r="AJ175">
        <v>7.0000000000000007E-2</v>
      </c>
      <c r="AK175" s="12" t="s">
        <v>331</v>
      </c>
      <c r="AL175">
        <v>0</v>
      </c>
      <c r="AM175">
        <v>588</v>
      </c>
      <c r="AN175">
        <v>47</v>
      </c>
      <c r="AO175">
        <v>4</v>
      </c>
      <c r="AP175">
        <v>2.16</v>
      </c>
      <c r="AQ175">
        <v>0</v>
      </c>
      <c r="AR175" t="b">
        <v>0</v>
      </c>
      <c r="AS175">
        <v>5.8</v>
      </c>
      <c r="AT175">
        <v>351</v>
      </c>
      <c r="AU175">
        <v>31</v>
      </c>
      <c r="AV175">
        <v>136</v>
      </c>
      <c r="AW175" t="b">
        <v>0</v>
      </c>
      <c r="AX175">
        <v>18.2</v>
      </c>
      <c r="AY175">
        <v>356</v>
      </c>
      <c r="AZ175">
        <v>31</v>
      </c>
      <c r="BA175">
        <v>167</v>
      </c>
      <c r="BC175" t="s">
        <v>1684</v>
      </c>
      <c r="BD175" s="12">
        <v>60</v>
      </c>
      <c r="BE175">
        <v>107</v>
      </c>
      <c r="BF175">
        <v>26</v>
      </c>
      <c r="BG175" t="s">
        <v>2078</v>
      </c>
      <c r="BH175">
        <v>0</v>
      </c>
      <c r="BI175">
        <v>0</v>
      </c>
      <c r="BJ175" t="s">
        <v>1684</v>
      </c>
      <c r="BK175">
        <v>0</v>
      </c>
      <c r="BM175" t="s">
        <v>2079</v>
      </c>
      <c r="BN175">
        <v>1.1000000000000001</v>
      </c>
      <c r="BO175">
        <v>335</v>
      </c>
      <c r="BP175">
        <v>32</v>
      </c>
      <c r="BQ175">
        <v>0</v>
      </c>
      <c r="BR175">
        <v>30</v>
      </c>
      <c r="BS175" t="b">
        <v>0</v>
      </c>
      <c r="BT175">
        <v>0</v>
      </c>
      <c r="BU175">
        <v>0</v>
      </c>
      <c r="BV175" s="12" t="s">
        <v>810</v>
      </c>
      <c r="BW175">
        <v>0.8</v>
      </c>
      <c r="BX175">
        <v>209</v>
      </c>
      <c r="BY175">
        <v>42</v>
      </c>
      <c r="BZ175" t="b">
        <v>0</v>
      </c>
      <c r="CA175" t="s">
        <v>1684</v>
      </c>
      <c r="CB175">
        <v>1</v>
      </c>
      <c r="CC175">
        <v>0.54</v>
      </c>
      <c r="CD175" t="s">
        <v>1687</v>
      </c>
      <c r="CE175" s="12">
        <v>5</v>
      </c>
      <c r="CF175" s="12">
        <v>94</v>
      </c>
      <c r="CG175" s="4">
        <v>45474</v>
      </c>
      <c r="CH175">
        <v>12</v>
      </c>
      <c r="CI175">
        <v>318</v>
      </c>
      <c r="CJ175">
        <v>34</v>
      </c>
      <c r="CK175">
        <v>9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1.5</v>
      </c>
      <c r="CR175" t="s">
        <v>2080</v>
      </c>
      <c r="CS175">
        <v>0</v>
      </c>
      <c r="CT175" t="str">
        <f t="shared" si="2"/>
        <v>Igor Thiago Nascimento Rodrigues</v>
      </c>
      <c r="CU175" t="str">
        <f>IFERROR(VLOOKUP(CT175,'Player Names Cleaned'!$A$1:$B$997,2,0),CT175)</f>
        <v>Igor Thiago</v>
      </c>
    </row>
    <row r="176" spans="1:99" x14ac:dyDescent="0.25">
      <c r="A176">
        <v>0</v>
      </c>
      <c r="B176" t="s">
        <v>1684</v>
      </c>
      <c r="C176">
        <v>0</v>
      </c>
      <c r="D176">
        <v>0</v>
      </c>
      <c r="E176" t="b">
        <v>1</v>
      </c>
      <c r="F176" t="b">
        <v>1</v>
      </c>
      <c r="G176" t="s">
        <v>1684</v>
      </c>
      <c r="H176" t="s">
        <v>1684</v>
      </c>
      <c r="I176">
        <v>0</v>
      </c>
      <c r="J176">
        <v>0</v>
      </c>
      <c r="K176">
        <v>533710</v>
      </c>
      <c r="L176" t="s">
        <v>1684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546</v>
      </c>
      <c r="T176">
        <v>41</v>
      </c>
      <c r="U176">
        <v>0</v>
      </c>
      <c r="V176" t="s">
        <v>1684</v>
      </c>
      <c r="X176">
        <v>0</v>
      </c>
      <c r="Y176">
        <v>4</v>
      </c>
      <c r="Z176">
        <v>1</v>
      </c>
      <c r="AA176" t="s">
        <v>1684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 s="12" t="s">
        <v>811</v>
      </c>
      <c r="AL176">
        <v>0</v>
      </c>
      <c r="AM176">
        <v>265</v>
      </c>
      <c r="AN176">
        <v>8</v>
      </c>
      <c r="AO176">
        <v>0</v>
      </c>
      <c r="AP176">
        <v>0</v>
      </c>
      <c r="AQ176">
        <v>0</v>
      </c>
      <c r="AR176" t="b">
        <v>0</v>
      </c>
      <c r="AS176">
        <v>0</v>
      </c>
      <c r="AT176">
        <v>550</v>
      </c>
      <c r="AU176">
        <v>41</v>
      </c>
      <c r="AV176">
        <v>137</v>
      </c>
      <c r="AW176" t="b">
        <v>0</v>
      </c>
      <c r="AX176">
        <v>0</v>
      </c>
      <c r="AY176">
        <v>550</v>
      </c>
      <c r="AZ176">
        <v>41</v>
      </c>
      <c r="BA176">
        <v>0</v>
      </c>
      <c r="BC176" t="s">
        <v>1684</v>
      </c>
      <c r="BD176" s="12">
        <v>45</v>
      </c>
      <c r="BE176">
        <v>487</v>
      </c>
      <c r="BF176">
        <v>57</v>
      </c>
      <c r="BG176" t="s">
        <v>2081</v>
      </c>
      <c r="BH176">
        <v>0</v>
      </c>
      <c r="BI176">
        <v>0</v>
      </c>
      <c r="BJ176" t="s">
        <v>1684</v>
      </c>
      <c r="BK176">
        <v>0</v>
      </c>
      <c r="BM176" t="s">
        <v>2082</v>
      </c>
      <c r="BN176">
        <v>0</v>
      </c>
      <c r="BO176">
        <v>552</v>
      </c>
      <c r="BP176">
        <v>42</v>
      </c>
      <c r="BQ176">
        <v>0</v>
      </c>
      <c r="BR176" t="s">
        <v>1684</v>
      </c>
      <c r="BS176" t="b">
        <v>0</v>
      </c>
      <c r="BT176">
        <v>0</v>
      </c>
      <c r="BU176">
        <v>0</v>
      </c>
      <c r="BV176" s="12" t="s">
        <v>582</v>
      </c>
      <c r="BW176">
        <v>0.6</v>
      </c>
      <c r="BX176">
        <v>248</v>
      </c>
      <c r="BY176">
        <v>46</v>
      </c>
      <c r="BZ176" t="b">
        <v>0</v>
      </c>
      <c r="CA176" t="s">
        <v>1684</v>
      </c>
      <c r="CB176">
        <v>0</v>
      </c>
      <c r="CC176">
        <v>0</v>
      </c>
      <c r="CD176" t="s">
        <v>1687</v>
      </c>
      <c r="CE176" s="12">
        <v>5</v>
      </c>
      <c r="CF176" s="12">
        <v>94</v>
      </c>
      <c r="CG176" t="s">
        <v>1684</v>
      </c>
      <c r="CH176">
        <v>0</v>
      </c>
      <c r="CI176">
        <v>529</v>
      </c>
      <c r="CJ176">
        <v>41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 t="s">
        <v>582</v>
      </c>
      <c r="CS176">
        <v>0</v>
      </c>
      <c r="CT176" t="str">
        <f t="shared" si="2"/>
        <v>Iwan Morgan</v>
      </c>
      <c r="CU176" t="str">
        <f>IFERROR(VLOOKUP(CT176,'Player Names Cleaned'!$A$1:$B$997,2,0),CT176)</f>
        <v>Iwan Morgan</v>
      </c>
    </row>
    <row r="177" spans="1:99" x14ac:dyDescent="0.25">
      <c r="A177">
        <v>0</v>
      </c>
      <c r="B177" s="4">
        <v>33103</v>
      </c>
      <c r="C177">
        <v>1</v>
      </c>
      <c r="D177">
        <v>46</v>
      </c>
      <c r="E177" t="b">
        <v>1</v>
      </c>
      <c r="F177" t="b">
        <v>1</v>
      </c>
      <c r="G177" t="s">
        <v>1684</v>
      </c>
      <c r="H177" t="s">
        <v>1684</v>
      </c>
      <c r="I177">
        <v>1</v>
      </c>
      <c r="J177">
        <v>0.5</v>
      </c>
      <c r="K177">
        <v>49262</v>
      </c>
      <c r="L177" t="s">
        <v>1684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479</v>
      </c>
      <c r="T177">
        <v>60</v>
      </c>
      <c r="U177">
        <v>0</v>
      </c>
      <c r="V177" t="s">
        <v>1684</v>
      </c>
      <c r="X177">
        <v>0</v>
      </c>
      <c r="Y177">
        <v>1</v>
      </c>
      <c r="Z177">
        <v>2.2999999999999998</v>
      </c>
      <c r="AA177" t="s">
        <v>1684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1.88</v>
      </c>
      <c r="AI177">
        <v>0.94</v>
      </c>
      <c r="AJ177">
        <v>0</v>
      </c>
      <c r="AK177" s="12" t="s">
        <v>812</v>
      </c>
      <c r="AL177">
        <v>0</v>
      </c>
      <c r="AM177">
        <v>126</v>
      </c>
      <c r="AN177">
        <v>45</v>
      </c>
      <c r="AO177">
        <v>1</v>
      </c>
      <c r="AP177">
        <v>0.5</v>
      </c>
      <c r="AQ177">
        <v>0</v>
      </c>
      <c r="AR177" t="b">
        <v>0</v>
      </c>
      <c r="AS177">
        <v>4.0999999999999996</v>
      </c>
      <c r="AT177">
        <v>357</v>
      </c>
      <c r="AU177">
        <v>27</v>
      </c>
      <c r="AV177">
        <v>138</v>
      </c>
      <c r="AW177" t="b">
        <v>0</v>
      </c>
      <c r="AX177">
        <v>40.4</v>
      </c>
      <c r="AY177">
        <v>337</v>
      </c>
      <c r="AZ177">
        <v>27</v>
      </c>
      <c r="BA177">
        <v>180</v>
      </c>
      <c r="BC177" t="s">
        <v>1684</v>
      </c>
      <c r="BD177" s="12">
        <v>45</v>
      </c>
      <c r="BE177">
        <v>348</v>
      </c>
      <c r="BF177">
        <v>16</v>
      </c>
      <c r="BG177" t="s">
        <v>2083</v>
      </c>
      <c r="BH177">
        <v>0</v>
      </c>
      <c r="BI177">
        <v>0</v>
      </c>
      <c r="BJ177" t="s">
        <v>1684</v>
      </c>
      <c r="BK177">
        <v>0</v>
      </c>
      <c r="BM177" t="s">
        <v>2084</v>
      </c>
      <c r="BN177">
        <v>4.5</v>
      </c>
      <c r="BO177">
        <v>19</v>
      </c>
      <c r="BP177">
        <v>2</v>
      </c>
      <c r="BQ177">
        <v>0</v>
      </c>
      <c r="BR177">
        <v>241</v>
      </c>
      <c r="BS177" t="b">
        <v>0</v>
      </c>
      <c r="BT177">
        <v>3</v>
      </c>
      <c r="BU177">
        <v>1.5</v>
      </c>
      <c r="BV177" s="12" t="s">
        <v>813</v>
      </c>
      <c r="BW177">
        <v>0.4</v>
      </c>
      <c r="BX177">
        <v>290</v>
      </c>
      <c r="BY177">
        <v>42</v>
      </c>
      <c r="BZ177" t="b">
        <v>0</v>
      </c>
      <c r="CA177" t="s">
        <v>1684</v>
      </c>
      <c r="CB177">
        <v>2</v>
      </c>
      <c r="CC177">
        <v>1</v>
      </c>
      <c r="CD177" t="s">
        <v>1687</v>
      </c>
      <c r="CE177" s="12">
        <v>6</v>
      </c>
      <c r="CF177" s="12">
        <v>36</v>
      </c>
      <c r="CG177" s="4">
        <v>43282</v>
      </c>
      <c r="CH177">
        <v>0</v>
      </c>
      <c r="CI177">
        <v>456</v>
      </c>
      <c r="CJ177">
        <v>47</v>
      </c>
      <c r="CK177">
        <v>9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</v>
      </c>
      <c r="CR177" t="s">
        <v>813</v>
      </c>
      <c r="CS177">
        <v>0</v>
      </c>
      <c r="CT177" t="str">
        <f t="shared" si="2"/>
        <v>Jason Steele</v>
      </c>
      <c r="CU177" t="str">
        <f>IFERROR(VLOOKUP(CT177,'Player Names Cleaned'!$A$1:$B$997,2,0),CT177)</f>
        <v>Jason Steele</v>
      </c>
    </row>
    <row r="178" spans="1:99" x14ac:dyDescent="0.25">
      <c r="A178">
        <v>1</v>
      </c>
      <c r="B178" s="4">
        <v>37486</v>
      </c>
      <c r="C178">
        <v>6</v>
      </c>
      <c r="D178">
        <v>366</v>
      </c>
      <c r="E178" t="b">
        <v>1</v>
      </c>
      <c r="F178" t="b">
        <v>1</v>
      </c>
      <c r="G178" t="s">
        <v>1684</v>
      </c>
      <c r="H178" t="s">
        <v>1684</v>
      </c>
      <c r="I178">
        <v>7</v>
      </c>
      <c r="J178">
        <v>0.19</v>
      </c>
      <c r="K178">
        <v>489639</v>
      </c>
      <c r="L178" t="s">
        <v>1684</v>
      </c>
      <c r="N178">
        <v>0</v>
      </c>
      <c r="O178">
        <v>0</v>
      </c>
      <c r="P178">
        <v>0</v>
      </c>
      <c r="Q178">
        <v>0</v>
      </c>
      <c r="R178">
        <v>10</v>
      </c>
      <c r="S178">
        <v>347</v>
      </c>
      <c r="T178">
        <v>15</v>
      </c>
      <c r="U178">
        <v>0</v>
      </c>
      <c r="V178" t="s">
        <v>1684</v>
      </c>
      <c r="X178">
        <v>0</v>
      </c>
      <c r="Y178">
        <v>1</v>
      </c>
      <c r="Z178">
        <v>2.2999999999999998</v>
      </c>
      <c r="AA178" t="s">
        <v>1684</v>
      </c>
      <c r="AB178">
        <v>0</v>
      </c>
      <c r="AC178">
        <v>0.01</v>
      </c>
      <c r="AD178">
        <v>0</v>
      </c>
      <c r="AE178">
        <v>0.01</v>
      </c>
      <c r="AF178">
        <v>0</v>
      </c>
      <c r="AG178">
        <v>0</v>
      </c>
      <c r="AH178">
        <v>53.1</v>
      </c>
      <c r="AI178">
        <v>1.48</v>
      </c>
      <c r="AJ178">
        <v>0</v>
      </c>
      <c r="AK178" s="12" t="s">
        <v>814</v>
      </c>
      <c r="AL178">
        <v>0</v>
      </c>
      <c r="AM178">
        <v>229</v>
      </c>
      <c r="AN178">
        <v>59</v>
      </c>
      <c r="AO178">
        <v>58</v>
      </c>
      <c r="AP178">
        <v>1.61</v>
      </c>
      <c r="AQ178">
        <v>0</v>
      </c>
      <c r="AR178" t="b">
        <v>0</v>
      </c>
      <c r="AS178">
        <v>85.8</v>
      </c>
      <c r="AT178">
        <v>156</v>
      </c>
      <c r="AU178">
        <v>6</v>
      </c>
      <c r="AV178">
        <v>139</v>
      </c>
      <c r="AW178" t="b">
        <v>0</v>
      </c>
      <c r="AX178">
        <v>849.8</v>
      </c>
      <c r="AY178">
        <v>18</v>
      </c>
      <c r="AZ178">
        <v>5</v>
      </c>
      <c r="BA178">
        <v>3240</v>
      </c>
      <c r="BC178" t="s">
        <v>1684</v>
      </c>
      <c r="BD178" s="12">
        <v>45</v>
      </c>
      <c r="BE178">
        <v>451</v>
      </c>
      <c r="BF178">
        <v>30</v>
      </c>
      <c r="BG178" t="s">
        <v>2085</v>
      </c>
      <c r="BH178">
        <v>0</v>
      </c>
      <c r="BI178">
        <v>0</v>
      </c>
      <c r="BJ178" t="s">
        <v>1684</v>
      </c>
      <c r="BK178">
        <v>0</v>
      </c>
      <c r="BM178" t="s">
        <v>2086</v>
      </c>
      <c r="BN178">
        <v>2.9</v>
      </c>
      <c r="BO178">
        <v>139</v>
      </c>
      <c r="BP178">
        <v>21</v>
      </c>
      <c r="BQ178">
        <v>0</v>
      </c>
      <c r="BR178">
        <v>152</v>
      </c>
      <c r="BS178" t="b">
        <v>0</v>
      </c>
      <c r="BT178">
        <v>91</v>
      </c>
      <c r="BU178">
        <v>2.5299999999999998</v>
      </c>
      <c r="BV178" s="12" t="s">
        <v>815</v>
      </c>
      <c r="BW178">
        <v>6.9</v>
      </c>
      <c r="BX178">
        <v>58</v>
      </c>
      <c r="BY178">
        <v>9</v>
      </c>
      <c r="BZ178" t="b">
        <v>0</v>
      </c>
      <c r="CA178" t="s">
        <v>1684</v>
      </c>
      <c r="CB178">
        <v>36</v>
      </c>
      <c r="CC178">
        <v>1</v>
      </c>
      <c r="CD178" t="s">
        <v>1687</v>
      </c>
      <c r="CE178" s="12">
        <v>6</v>
      </c>
      <c r="CF178" s="12">
        <v>36</v>
      </c>
      <c r="CG178" s="4">
        <v>45110</v>
      </c>
      <c r="CH178">
        <v>0</v>
      </c>
      <c r="CI178">
        <v>503</v>
      </c>
      <c r="CJ178">
        <v>60</v>
      </c>
      <c r="CK178">
        <v>103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22.9</v>
      </c>
      <c r="CR178" t="s">
        <v>815</v>
      </c>
      <c r="CS178">
        <v>5</v>
      </c>
      <c r="CT178" t="str">
        <f t="shared" si="2"/>
        <v>Bart Verbruggen</v>
      </c>
      <c r="CU178" t="str">
        <f>IFERROR(VLOOKUP(CT178,'Player Names Cleaned'!$A$1:$B$997,2,0),CT178)</f>
        <v>Bart Verbruggen</v>
      </c>
    </row>
    <row r="179" spans="1:99" x14ac:dyDescent="0.25">
      <c r="A179">
        <v>0</v>
      </c>
      <c r="B179" s="4">
        <v>36610</v>
      </c>
      <c r="C179">
        <v>0</v>
      </c>
      <c r="D179">
        <v>0</v>
      </c>
      <c r="E179" t="b">
        <v>1</v>
      </c>
      <c r="F179" t="b">
        <v>1</v>
      </c>
      <c r="G179" t="s">
        <v>1684</v>
      </c>
      <c r="H179" t="s">
        <v>1684</v>
      </c>
      <c r="I179">
        <v>0</v>
      </c>
      <c r="J179">
        <v>0</v>
      </c>
      <c r="K179">
        <v>209288</v>
      </c>
      <c r="L179" t="s">
        <v>1684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398</v>
      </c>
      <c r="T179">
        <v>34</v>
      </c>
      <c r="U179">
        <v>0</v>
      </c>
      <c r="V179" t="s">
        <v>1684</v>
      </c>
      <c r="X179">
        <v>0</v>
      </c>
      <c r="Y179">
        <v>1</v>
      </c>
      <c r="Z179">
        <v>1</v>
      </c>
      <c r="AA179" t="s">
        <v>1684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 s="12" t="s">
        <v>816</v>
      </c>
      <c r="AL179">
        <v>0</v>
      </c>
      <c r="AM179">
        <v>26</v>
      </c>
      <c r="AN179">
        <v>17</v>
      </c>
      <c r="AO179">
        <v>0</v>
      </c>
      <c r="AP179">
        <v>0</v>
      </c>
      <c r="AQ179">
        <v>0</v>
      </c>
      <c r="AR179" t="b">
        <v>0</v>
      </c>
      <c r="AS179">
        <v>0</v>
      </c>
      <c r="AT179">
        <v>409</v>
      </c>
      <c r="AU179">
        <v>44</v>
      </c>
      <c r="AV179">
        <v>140</v>
      </c>
      <c r="AW179" t="b">
        <v>0</v>
      </c>
      <c r="AX179">
        <v>0</v>
      </c>
      <c r="AY179">
        <v>409</v>
      </c>
      <c r="AZ179">
        <v>44</v>
      </c>
      <c r="BA179">
        <v>0</v>
      </c>
      <c r="BC179" t="s">
        <v>1684</v>
      </c>
      <c r="BD179" s="12">
        <v>40</v>
      </c>
      <c r="BE179">
        <v>570</v>
      </c>
      <c r="BF179">
        <v>49</v>
      </c>
      <c r="BG179" t="s">
        <v>2087</v>
      </c>
      <c r="BH179">
        <v>0</v>
      </c>
      <c r="BI179">
        <v>0</v>
      </c>
      <c r="BJ179" t="s">
        <v>1684</v>
      </c>
      <c r="BK179">
        <v>0</v>
      </c>
      <c r="BM179" t="s">
        <v>2088</v>
      </c>
      <c r="BN179">
        <v>0</v>
      </c>
      <c r="BO179">
        <v>412</v>
      </c>
      <c r="BP179">
        <v>44</v>
      </c>
      <c r="BQ179">
        <v>0</v>
      </c>
      <c r="BR179">
        <v>39</v>
      </c>
      <c r="BS179" t="b">
        <v>0</v>
      </c>
      <c r="BT179">
        <v>0</v>
      </c>
      <c r="BU179">
        <v>0</v>
      </c>
      <c r="BV179" s="12" t="s">
        <v>817</v>
      </c>
      <c r="BW179">
        <v>0.2</v>
      </c>
      <c r="BX179">
        <v>385</v>
      </c>
      <c r="BY179">
        <v>51</v>
      </c>
      <c r="BZ179" t="b">
        <v>0</v>
      </c>
      <c r="CA179" t="s">
        <v>1684</v>
      </c>
      <c r="CB179">
        <v>0</v>
      </c>
      <c r="CC179">
        <v>0</v>
      </c>
      <c r="CD179" t="s">
        <v>1687</v>
      </c>
      <c r="CE179" s="12">
        <v>6</v>
      </c>
      <c r="CF179" s="12">
        <v>36</v>
      </c>
      <c r="CG179" s="4">
        <v>44229</v>
      </c>
      <c r="CH179">
        <v>0</v>
      </c>
      <c r="CI179">
        <v>365</v>
      </c>
      <c r="CJ179">
        <v>19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 t="s">
        <v>817</v>
      </c>
      <c r="CS179">
        <v>0</v>
      </c>
      <c r="CT179" t="str">
        <f t="shared" si="2"/>
        <v>Tom McGill</v>
      </c>
      <c r="CU179" t="str">
        <f>IFERROR(VLOOKUP(CT179,'Player Names Cleaned'!$A$1:$B$997,2,0),CT179)</f>
        <v>Tom McGill</v>
      </c>
    </row>
    <row r="180" spans="1:99" x14ac:dyDescent="0.25">
      <c r="A180">
        <v>0</v>
      </c>
      <c r="B180" s="4">
        <v>37074</v>
      </c>
      <c r="C180">
        <v>0</v>
      </c>
      <c r="D180">
        <v>0</v>
      </c>
      <c r="E180" t="b">
        <v>0</v>
      </c>
      <c r="F180" t="b">
        <v>1</v>
      </c>
      <c r="G180">
        <v>0</v>
      </c>
      <c r="H180" t="s">
        <v>1684</v>
      </c>
      <c r="I180">
        <v>0</v>
      </c>
      <c r="J180">
        <v>0</v>
      </c>
      <c r="K180">
        <v>472739</v>
      </c>
      <c r="L180" t="s">
        <v>1684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430</v>
      </c>
      <c r="T180">
        <v>47</v>
      </c>
      <c r="U180">
        <v>0</v>
      </c>
      <c r="V180" t="s">
        <v>1684</v>
      </c>
      <c r="X180">
        <v>0</v>
      </c>
      <c r="Y180">
        <v>1</v>
      </c>
      <c r="Z180">
        <v>0</v>
      </c>
      <c r="AA180" t="s">
        <v>1684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s="12" t="s">
        <v>818</v>
      </c>
      <c r="AL180">
        <v>0</v>
      </c>
      <c r="AM180">
        <v>62</v>
      </c>
      <c r="AN180">
        <v>30</v>
      </c>
      <c r="AO180">
        <v>0</v>
      </c>
      <c r="AP180">
        <v>0</v>
      </c>
      <c r="AQ180">
        <v>0</v>
      </c>
      <c r="AR180" t="b">
        <v>0</v>
      </c>
      <c r="AS180">
        <v>0</v>
      </c>
      <c r="AT180">
        <v>440</v>
      </c>
      <c r="AU180">
        <v>56</v>
      </c>
      <c r="AV180">
        <v>141</v>
      </c>
      <c r="AW180" t="b">
        <v>0</v>
      </c>
      <c r="AX180">
        <v>0</v>
      </c>
      <c r="AY180">
        <v>440</v>
      </c>
      <c r="AZ180">
        <v>56</v>
      </c>
      <c r="BA180">
        <v>0</v>
      </c>
      <c r="BB180" t="s">
        <v>2089</v>
      </c>
      <c r="BC180" t="s">
        <v>2090</v>
      </c>
      <c r="BD180" s="12">
        <v>40</v>
      </c>
      <c r="BE180">
        <v>606</v>
      </c>
      <c r="BF180">
        <v>62</v>
      </c>
      <c r="BG180" t="s">
        <v>2091</v>
      </c>
      <c r="BH180">
        <v>0</v>
      </c>
      <c r="BI180">
        <v>0</v>
      </c>
      <c r="BJ180" t="s">
        <v>1684</v>
      </c>
      <c r="BK180">
        <v>0</v>
      </c>
      <c r="BM180" t="s">
        <v>2092</v>
      </c>
      <c r="BN180">
        <v>0</v>
      </c>
      <c r="BO180">
        <v>443</v>
      </c>
      <c r="BP180">
        <v>56</v>
      </c>
      <c r="BQ180">
        <v>0</v>
      </c>
      <c r="BR180">
        <v>241</v>
      </c>
      <c r="BS180" t="b">
        <v>0</v>
      </c>
      <c r="BT180">
        <v>0</v>
      </c>
      <c r="BU180">
        <v>0</v>
      </c>
      <c r="BV180" s="12" t="s">
        <v>819</v>
      </c>
      <c r="BW180">
        <v>0.1</v>
      </c>
      <c r="BX180">
        <v>624</v>
      </c>
      <c r="BY180">
        <v>74</v>
      </c>
      <c r="BZ180" t="b">
        <v>0</v>
      </c>
      <c r="CA180" t="s">
        <v>1684</v>
      </c>
      <c r="CB180">
        <v>0</v>
      </c>
      <c r="CC180">
        <v>0</v>
      </c>
      <c r="CD180" t="s">
        <v>1777</v>
      </c>
      <c r="CE180" s="12">
        <v>6</v>
      </c>
      <c r="CF180" s="12">
        <v>36</v>
      </c>
      <c r="CG180" s="4">
        <v>45108</v>
      </c>
      <c r="CH180">
        <v>0</v>
      </c>
      <c r="CI180">
        <v>399</v>
      </c>
      <c r="CJ180">
        <v>32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 t="s">
        <v>819</v>
      </c>
      <c r="CS180">
        <v>0</v>
      </c>
      <c r="CT180" t="str">
        <f t="shared" si="2"/>
        <v>Carl Rushworth</v>
      </c>
      <c r="CU180" t="str">
        <f>IFERROR(VLOOKUP(CT180,'Player Names Cleaned'!$A$1:$B$997,2,0),CT180)</f>
        <v>Carl Rushworth</v>
      </c>
    </row>
    <row r="181" spans="1:99" x14ac:dyDescent="0.25">
      <c r="A181">
        <v>0</v>
      </c>
      <c r="B181" s="4">
        <v>36548</v>
      </c>
      <c r="C181">
        <v>0</v>
      </c>
      <c r="D181">
        <v>0</v>
      </c>
      <c r="E181" t="b">
        <v>0</v>
      </c>
      <c r="F181" t="b">
        <v>1</v>
      </c>
      <c r="G181">
        <v>0</v>
      </c>
      <c r="H181" t="s">
        <v>1684</v>
      </c>
      <c r="I181">
        <v>0</v>
      </c>
      <c r="J181">
        <v>0</v>
      </c>
      <c r="K181">
        <v>240514</v>
      </c>
      <c r="L181" t="s">
        <v>1684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407</v>
      </c>
      <c r="T181">
        <v>38</v>
      </c>
      <c r="U181">
        <v>0</v>
      </c>
      <c r="V181" t="s">
        <v>1684</v>
      </c>
      <c r="X181">
        <v>0</v>
      </c>
      <c r="Y181">
        <v>1</v>
      </c>
      <c r="Z181">
        <v>0</v>
      </c>
      <c r="AA181" t="s">
        <v>1684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 s="12" t="s">
        <v>820</v>
      </c>
      <c r="AL181">
        <v>0</v>
      </c>
      <c r="AM181">
        <v>36</v>
      </c>
      <c r="AN181">
        <v>21</v>
      </c>
      <c r="AO181">
        <v>0</v>
      </c>
      <c r="AP181">
        <v>0</v>
      </c>
      <c r="AQ181">
        <v>0</v>
      </c>
      <c r="AR181" t="b">
        <v>0</v>
      </c>
      <c r="AS181">
        <v>0</v>
      </c>
      <c r="AT181">
        <v>417</v>
      </c>
      <c r="AU181">
        <v>47</v>
      </c>
      <c r="AV181">
        <v>142</v>
      </c>
      <c r="AW181" t="b">
        <v>0</v>
      </c>
      <c r="AX181">
        <v>0</v>
      </c>
      <c r="AY181">
        <v>417</v>
      </c>
      <c r="AZ181">
        <v>47</v>
      </c>
      <c r="BA181">
        <v>0</v>
      </c>
      <c r="BB181" t="s">
        <v>2093</v>
      </c>
      <c r="BC181" t="s">
        <v>2094</v>
      </c>
      <c r="BD181" s="12">
        <v>40</v>
      </c>
      <c r="BE181">
        <v>580</v>
      </c>
      <c r="BF181">
        <v>53</v>
      </c>
      <c r="BG181" t="s">
        <v>2095</v>
      </c>
      <c r="BH181">
        <v>0</v>
      </c>
      <c r="BI181">
        <v>0</v>
      </c>
      <c r="BJ181" t="s">
        <v>1684</v>
      </c>
      <c r="BK181">
        <v>0</v>
      </c>
      <c r="BM181" t="s">
        <v>2096</v>
      </c>
      <c r="BN181">
        <v>0</v>
      </c>
      <c r="BO181">
        <v>420</v>
      </c>
      <c r="BP181">
        <v>47</v>
      </c>
      <c r="BQ181">
        <v>0</v>
      </c>
      <c r="BR181">
        <v>152</v>
      </c>
      <c r="BS181" t="b">
        <v>0</v>
      </c>
      <c r="BT181">
        <v>0</v>
      </c>
      <c r="BU181">
        <v>0</v>
      </c>
      <c r="BV181" s="12" t="s">
        <v>821</v>
      </c>
      <c r="BW181">
        <v>0.1</v>
      </c>
      <c r="BX181">
        <v>631</v>
      </c>
      <c r="BY181">
        <v>75</v>
      </c>
      <c r="BZ181" t="b">
        <v>0</v>
      </c>
      <c r="CA181" t="s">
        <v>1684</v>
      </c>
      <c r="CB181">
        <v>0</v>
      </c>
      <c r="CC181">
        <v>0</v>
      </c>
      <c r="CD181" t="s">
        <v>1777</v>
      </c>
      <c r="CE181" s="12">
        <v>6</v>
      </c>
      <c r="CF181" s="12">
        <v>36</v>
      </c>
      <c r="CG181" s="4">
        <v>44393</v>
      </c>
      <c r="CH181">
        <v>0</v>
      </c>
      <c r="CI181">
        <v>375</v>
      </c>
      <c r="CJ181">
        <v>23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 t="s">
        <v>821</v>
      </c>
      <c r="CS181">
        <v>0</v>
      </c>
      <c r="CT181" t="str">
        <f t="shared" si="2"/>
        <v>Kjell Scherpen</v>
      </c>
      <c r="CU181" t="str">
        <f>IFERROR(VLOOKUP(CT181,'Player Names Cleaned'!$A$1:$B$997,2,0),CT181)</f>
        <v>Kjell Scherpen</v>
      </c>
    </row>
    <row r="182" spans="1:99" x14ac:dyDescent="0.25">
      <c r="A182">
        <v>0</v>
      </c>
      <c r="B182" s="4">
        <v>35752</v>
      </c>
      <c r="C182">
        <v>0</v>
      </c>
      <c r="D182">
        <v>0</v>
      </c>
      <c r="E182" t="b">
        <v>1</v>
      </c>
      <c r="F182" t="b">
        <v>1</v>
      </c>
      <c r="G182" t="s">
        <v>1684</v>
      </c>
      <c r="H182" t="s">
        <v>1684</v>
      </c>
      <c r="I182">
        <v>0</v>
      </c>
      <c r="J182">
        <v>0</v>
      </c>
      <c r="K182">
        <v>204120</v>
      </c>
      <c r="L182" t="s">
        <v>1684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491</v>
      </c>
      <c r="T182">
        <v>202</v>
      </c>
      <c r="U182">
        <v>0</v>
      </c>
      <c r="V182" t="s">
        <v>1684</v>
      </c>
      <c r="X182">
        <v>0</v>
      </c>
      <c r="Y182">
        <v>2</v>
      </c>
      <c r="Z182">
        <v>1.9</v>
      </c>
      <c r="AA182" t="s">
        <v>1684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 s="12" t="s">
        <v>822</v>
      </c>
      <c r="AL182">
        <v>0</v>
      </c>
      <c r="AM182">
        <v>166</v>
      </c>
      <c r="AN182">
        <v>108</v>
      </c>
      <c r="AO182">
        <v>0</v>
      </c>
      <c r="AP182">
        <v>0</v>
      </c>
      <c r="AQ182">
        <v>0</v>
      </c>
      <c r="AR182" t="b">
        <v>0</v>
      </c>
      <c r="AS182">
        <v>0</v>
      </c>
      <c r="AT182">
        <v>496</v>
      </c>
      <c r="AU182">
        <v>203</v>
      </c>
      <c r="AV182">
        <v>143</v>
      </c>
      <c r="AW182" t="b">
        <v>0</v>
      </c>
      <c r="AX182">
        <v>0</v>
      </c>
      <c r="AY182">
        <v>496</v>
      </c>
      <c r="AZ182">
        <v>203</v>
      </c>
      <c r="BA182">
        <v>0</v>
      </c>
      <c r="BC182" t="s">
        <v>1684</v>
      </c>
      <c r="BD182" s="12">
        <v>45</v>
      </c>
      <c r="BE182">
        <v>388</v>
      </c>
      <c r="BF182">
        <v>88</v>
      </c>
      <c r="BG182" t="s">
        <v>2097</v>
      </c>
      <c r="BH182">
        <v>0</v>
      </c>
      <c r="BI182">
        <v>0</v>
      </c>
      <c r="BJ182" t="s">
        <v>1684</v>
      </c>
      <c r="BK182">
        <v>0</v>
      </c>
      <c r="BM182" t="s">
        <v>2098</v>
      </c>
      <c r="BN182">
        <v>0</v>
      </c>
      <c r="BO182">
        <v>499</v>
      </c>
      <c r="BP182">
        <v>203</v>
      </c>
      <c r="BQ182">
        <v>0</v>
      </c>
      <c r="BR182">
        <v>73</v>
      </c>
      <c r="BS182" t="b">
        <v>0</v>
      </c>
      <c r="BT182">
        <v>0</v>
      </c>
      <c r="BU182">
        <v>0</v>
      </c>
      <c r="BV182" s="12" t="s">
        <v>823</v>
      </c>
      <c r="BW182">
        <v>0.2</v>
      </c>
      <c r="BX182">
        <v>454</v>
      </c>
      <c r="BY182">
        <v>181</v>
      </c>
      <c r="BZ182" t="b">
        <v>0</v>
      </c>
      <c r="CA182" t="s">
        <v>1684</v>
      </c>
      <c r="CB182">
        <v>0</v>
      </c>
      <c r="CC182">
        <v>0</v>
      </c>
      <c r="CD182" t="s">
        <v>1687</v>
      </c>
      <c r="CE182" s="12">
        <v>6</v>
      </c>
      <c r="CF182" s="12">
        <v>36</v>
      </c>
      <c r="CG182" s="4">
        <v>45840</v>
      </c>
      <c r="CH182">
        <v>0</v>
      </c>
      <c r="CI182">
        <v>470</v>
      </c>
      <c r="CJ182">
        <v>201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 t="s">
        <v>823</v>
      </c>
      <c r="CS182">
        <v>0</v>
      </c>
      <c r="CT182" t="str">
        <f t="shared" si="2"/>
        <v>Olivier Boscagli</v>
      </c>
      <c r="CU182" t="str">
        <f>IFERROR(VLOOKUP(CT182,'Player Names Cleaned'!$A$1:$B$997,2,0),CT182)</f>
        <v>Olivier Boscagli</v>
      </c>
    </row>
    <row r="183" spans="1:99" x14ac:dyDescent="0.25">
      <c r="A183">
        <v>0</v>
      </c>
      <c r="B183" s="4">
        <v>37983</v>
      </c>
      <c r="C183">
        <v>0</v>
      </c>
      <c r="D183">
        <v>0</v>
      </c>
      <c r="E183" t="b">
        <v>1</v>
      </c>
      <c r="F183" t="b">
        <v>1</v>
      </c>
      <c r="G183" t="s">
        <v>1684</v>
      </c>
      <c r="H183" t="s">
        <v>1684</v>
      </c>
      <c r="I183">
        <v>0</v>
      </c>
      <c r="J183">
        <v>0</v>
      </c>
      <c r="K183">
        <v>550090</v>
      </c>
      <c r="L183" t="s">
        <v>1684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554</v>
      </c>
      <c r="T183">
        <v>214</v>
      </c>
      <c r="U183">
        <v>0</v>
      </c>
      <c r="V183" t="s">
        <v>1684</v>
      </c>
      <c r="X183">
        <v>0</v>
      </c>
      <c r="Y183">
        <v>2</v>
      </c>
      <c r="Z183">
        <v>1.9</v>
      </c>
      <c r="AA183" t="s">
        <v>1684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s="12" t="s">
        <v>824</v>
      </c>
      <c r="AL183">
        <v>0</v>
      </c>
      <c r="AM183">
        <v>276</v>
      </c>
      <c r="AN183">
        <v>155</v>
      </c>
      <c r="AO183">
        <v>0</v>
      </c>
      <c r="AP183">
        <v>0</v>
      </c>
      <c r="AQ183">
        <v>0</v>
      </c>
      <c r="AR183" t="b">
        <v>0</v>
      </c>
      <c r="AS183">
        <v>0</v>
      </c>
      <c r="AT183">
        <v>558</v>
      </c>
      <c r="AU183">
        <v>215</v>
      </c>
      <c r="AV183">
        <v>144</v>
      </c>
      <c r="AW183" t="b">
        <v>0</v>
      </c>
      <c r="AX183">
        <v>0</v>
      </c>
      <c r="AY183">
        <v>558</v>
      </c>
      <c r="AZ183">
        <v>215</v>
      </c>
      <c r="BA183">
        <v>0</v>
      </c>
      <c r="BC183" t="s">
        <v>1684</v>
      </c>
      <c r="BD183" s="12">
        <v>45</v>
      </c>
      <c r="BE183">
        <v>498</v>
      </c>
      <c r="BF183">
        <v>135</v>
      </c>
      <c r="BG183" t="s">
        <v>2099</v>
      </c>
      <c r="BH183">
        <v>0</v>
      </c>
      <c r="BI183">
        <v>0</v>
      </c>
      <c r="BJ183" t="s">
        <v>1684</v>
      </c>
      <c r="BK183">
        <v>0</v>
      </c>
      <c r="BM183" t="s">
        <v>2100</v>
      </c>
      <c r="BN183">
        <v>0</v>
      </c>
      <c r="BO183">
        <v>560</v>
      </c>
      <c r="BP183">
        <v>215</v>
      </c>
      <c r="BQ183">
        <v>0</v>
      </c>
      <c r="BR183">
        <v>106</v>
      </c>
      <c r="BS183" t="b">
        <v>0</v>
      </c>
      <c r="BT183">
        <v>0</v>
      </c>
      <c r="BU183">
        <v>0</v>
      </c>
      <c r="BV183" s="12" t="s">
        <v>825</v>
      </c>
      <c r="BW183">
        <v>0.1</v>
      </c>
      <c r="BX183">
        <v>524</v>
      </c>
      <c r="BY183">
        <v>200</v>
      </c>
      <c r="BZ183" t="b">
        <v>0</v>
      </c>
      <c r="CA183" t="s">
        <v>1684</v>
      </c>
      <c r="CB183">
        <v>0</v>
      </c>
      <c r="CC183">
        <v>0</v>
      </c>
      <c r="CD183" t="s">
        <v>1687</v>
      </c>
      <c r="CE183" s="12">
        <v>6</v>
      </c>
      <c r="CF183" s="12">
        <v>36</v>
      </c>
      <c r="CG183" s="4">
        <v>45825</v>
      </c>
      <c r="CH183">
        <v>0</v>
      </c>
      <c r="CI183">
        <v>537</v>
      </c>
      <c r="CJ183">
        <v>214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 t="s">
        <v>825</v>
      </c>
      <c r="CS183">
        <v>0</v>
      </c>
      <c r="CT183" t="str">
        <f t="shared" si="2"/>
        <v>Diego Coppola</v>
      </c>
      <c r="CU183" t="str">
        <f>IFERROR(VLOOKUP(CT183,'Player Names Cleaned'!$A$1:$B$997,2,0),CT183)</f>
        <v>Diego Coppola</v>
      </c>
    </row>
    <row r="184" spans="1:99" x14ac:dyDescent="0.25">
      <c r="A184">
        <v>0</v>
      </c>
      <c r="B184" s="4">
        <v>36882</v>
      </c>
      <c r="C184">
        <v>0</v>
      </c>
      <c r="D184">
        <v>0</v>
      </c>
      <c r="E184" t="b">
        <v>1</v>
      </c>
      <c r="F184" t="b">
        <v>1</v>
      </c>
      <c r="G184" t="s">
        <v>1684</v>
      </c>
      <c r="H184" t="s">
        <v>1684</v>
      </c>
      <c r="I184">
        <v>0</v>
      </c>
      <c r="J184">
        <v>0</v>
      </c>
      <c r="K184">
        <v>465730</v>
      </c>
      <c r="L184" t="s">
        <v>1684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518</v>
      </c>
      <c r="T184">
        <v>209</v>
      </c>
      <c r="U184">
        <v>0</v>
      </c>
      <c r="V184" t="s">
        <v>1684</v>
      </c>
      <c r="X184">
        <v>0</v>
      </c>
      <c r="Y184">
        <v>2</v>
      </c>
      <c r="Z184">
        <v>1.9</v>
      </c>
      <c r="AA184" t="s">
        <v>1684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 s="12" t="s">
        <v>826</v>
      </c>
      <c r="AL184">
        <v>0</v>
      </c>
      <c r="AM184">
        <v>220</v>
      </c>
      <c r="AN184">
        <v>140</v>
      </c>
      <c r="AO184">
        <v>0</v>
      </c>
      <c r="AP184">
        <v>0</v>
      </c>
      <c r="AQ184">
        <v>0</v>
      </c>
      <c r="AR184" t="b">
        <v>0</v>
      </c>
      <c r="AS184">
        <v>0</v>
      </c>
      <c r="AT184">
        <v>522</v>
      </c>
      <c r="AU184">
        <v>210</v>
      </c>
      <c r="AV184">
        <v>145</v>
      </c>
      <c r="AW184" t="b">
        <v>0</v>
      </c>
      <c r="AX184">
        <v>0</v>
      </c>
      <c r="AY184">
        <v>522</v>
      </c>
      <c r="AZ184">
        <v>210</v>
      </c>
      <c r="BA184">
        <v>0</v>
      </c>
      <c r="BC184" t="s">
        <v>1684</v>
      </c>
      <c r="BD184" s="12">
        <v>45</v>
      </c>
      <c r="BE184">
        <v>442</v>
      </c>
      <c r="BF184">
        <v>120</v>
      </c>
      <c r="BG184" t="s">
        <v>2101</v>
      </c>
      <c r="BH184">
        <v>0</v>
      </c>
      <c r="BI184">
        <v>0</v>
      </c>
      <c r="BJ184" t="s">
        <v>1684</v>
      </c>
      <c r="BK184">
        <v>0</v>
      </c>
      <c r="BM184" t="s">
        <v>2102</v>
      </c>
      <c r="BN184">
        <v>0</v>
      </c>
      <c r="BO184">
        <v>525</v>
      </c>
      <c r="BP184">
        <v>210</v>
      </c>
      <c r="BQ184">
        <v>0</v>
      </c>
      <c r="BR184">
        <v>21</v>
      </c>
      <c r="BS184" t="b">
        <v>0</v>
      </c>
      <c r="BT184">
        <v>0</v>
      </c>
      <c r="BU184">
        <v>0</v>
      </c>
      <c r="BV184" s="12" t="s">
        <v>827</v>
      </c>
      <c r="BW184">
        <v>9.6</v>
      </c>
      <c r="BX184">
        <v>48</v>
      </c>
      <c r="BY184">
        <v>18</v>
      </c>
      <c r="BZ184" t="b">
        <v>0</v>
      </c>
      <c r="CA184" t="s">
        <v>1684</v>
      </c>
      <c r="CB184">
        <v>0</v>
      </c>
      <c r="CC184">
        <v>0</v>
      </c>
      <c r="CD184" t="s">
        <v>1687</v>
      </c>
      <c r="CE184" s="12">
        <v>6</v>
      </c>
      <c r="CF184" s="12">
        <v>36</v>
      </c>
      <c r="CG184" s="4">
        <v>45843</v>
      </c>
      <c r="CH184">
        <v>0</v>
      </c>
      <c r="CI184">
        <v>498</v>
      </c>
      <c r="CJ184">
        <v>209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 t="s">
        <v>827</v>
      </c>
      <c r="CS184">
        <v>0</v>
      </c>
      <c r="CT184" t="str">
        <f t="shared" si="2"/>
        <v>Maxim De Cuyper</v>
      </c>
      <c r="CU184" t="str">
        <f>IFERROR(VLOOKUP(CT184,'Player Names Cleaned'!$A$1:$B$997,2,0),CT184)</f>
        <v>Maxim De Cuyper</v>
      </c>
    </row>
    <row r="185" spans="1:99" x14ac:dyDescent="0.25">
      <c r="A185">
        <v>1</v>
      </c>
      <c r="B185" s="4">
        <v>33563</v>
      </c>
      <c r="C185">
        <v>0</v>
      </c>
      <c r="D185">
        <v>223</v>
      </c>
      <c r="E185" t="b">
        <v>1</v>
      </c>
      <c r="F185" t="b">
        <v>1</v>
      </c>
      <c r="G185" t="s">
        <v>1684</v>
      </c>
      <c r="H185" t="s">
        <v>1684</v>
      </c>
      <c r="I185">
        <v>4</v>
      </c>
      <c r="J185">
        <v>0.17</v>
      </c>
      <c r="K185">
        <v>83299</v>
      </c>
      <c r="L185" t="s">
        <v>1684</v>
      </c>
      <c r="N185">
        <v>0</v>
      </c>
      <c r="O185">
        <v>0</v>
      </c>
      <c r="P185">
        <v>0</v>
      </c>
      <c r="Q185">
        <v>0</v>
      </c>
      <c r="R185">
        <v>115.7</v>
      </c>
      <c r="S185">
        <v>223</v>
      </c>
      <c r="T185">
        <v>66</v>
      </c>
      <c r="U185">
        <v>0</v>
      </c>
      <c r="V185" t="s">
        <v>1684</v>
      </c>
      <c r="X185">
        <v>0</v>
      </c>
      <c r="Y185">
        <v>2</v>
      </c>
      <c r="Z185">
        <v>1.9</v>
      </c>
      <c r="AA185" t="s">
        <v>1684</v>
      </c>
      <c r="AB185">
        <v>0</v>
      </c>
      <c r="AC185">
        <v>1.02</v>
      </c>
      <c r="AD185">
        <v>0.04</v>
      </c>
      <c r="AE185">
        <v>1.83</v>
      </c>
      <c r="AF185">
        <v>0.08</v>
      </c>
      <c r="AG185">
        <v>0.81</v>
      </c>
      <c r="AH185">
        <v>35.69</v>
      </c>
      <c r="AI185">
        <v>1.54</v>
      </c>
      <c r="AJ185">
        <v>0.04</v>
      </c>
      <c r="AK185" s="12" t="s">
        <v>601</v>
      </c>
      <c r="AL185">
        <v>0</v>
      </c>
      <c r="AM185">
        <v>132</v>
      </c>
      <c r="AN185">
        <v>84</v>
      </c>
      <c r="AO185">
        <v>42</v>
      </c>
      <c r="AP185">
        <v>1.82</v>
      </c>
      <c r="AQ185">
        <v>0</v>
      </c>
      <c r="AR185" t="b">
        <v>0</v>
      </c>
      <c r="AS185">
        <v>66.900000000000006</v>
      </c>
      <c r="AT185">
        <v>205</v>
      </c>
      <c r="AU185">
        <v>64</v>
      </c>
      <c r="AV185">
        <v>146</v>
      </c>
      <c r="AW185" t="b">
        <v>0</v>
      </c>
      <c r="AX185">
        <v>425.4</v>
      </c>
      <c r="AY185">
        <v>148</v>
      </c>
      <c r="AZ185">
        <v>51</v>
      </c>
      <c r="BA185">
        <v>2081</v>
      </c>
      <c r="BC185" t="s">
        <v>1684</v>
      </c>
      <c r="BD185" s="12">
        <v>45</v>
      </c>
      <c r="BE185">
        <v>354</v>
      </c>
      <c r="BF185">
        <v>64</v>
      </c>
      <c r="BG185" t="s">
        <v>2103</v>
      </c>
      <c r="BH185">
        <v>1</v>
      </c>
      <c r="BI185">
        <v>0</v>
      </c>
      <c r="BJ185" t="s">
        <v>1684</v>
      </c>
      <c r="BK185">
        <v>0</v>
      </c>
      <c r="BM185" t="s">
        <v>2104</v>
      </c>
      <c r="BN185">
        <v>1.8</v>
      </c>
      <c r="BO185">
        <v>266</v>
      </c>
      <c r="BP185">
        <v>93</v>
      </c>
      <c r="BQ185">
        <v>0</v>
      </c>
      <c r="BR185">
        <v>241</v>
      </c>
      <c r="BS185" t="b">
        <v>0</v>
      </c>
      <c r="BT185">
        <v>0</v>
      </c>
      <c r="BU185">
        <v>0</v>
      </c>
      <c r="BV185" s="12" t="s">
        <v>828</v>
      </c>
      <c r="BW185">
        <v>1</v>
      </c>
      <c r="BX185">
        <v>193</v>
      </c>
      <c r="BY185">
        <v>63</v>
      </c>
      <c r="BZ185" t="b">
        <v>0</v>
      </c>
      <c r="CA185" t="s">
        <v>1684</v>
      </c>
      <c r="CB185">
        <v>23</v>
      </c>
      <c r="CC185">
        <v>0.99</v>
      </c>
      <c r="CD185" t="s">
        <v>1687</v>
      </c>
      <c r="CE185" s="12">
        <v>6</v>
      </c>
      <c r="CF185" s="12">
        <v>36</v>
      </c>
      <c r="CG185" s="4">
        <v>39995</v>
      </c>
      <c r="CH185">
        <v>128</v>
      </c>
      <c r="CI185">
        <v>198</v>
      </c>
      <c r="CJ185">
        <v>56</v>
      </c>
      <c r="CK185">
        <v>44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9.8000000000000007</v>
      </c>
      <c r="CR185" t="s">
        <v>828</v>
      </c>
      <c r="CS185">
        <v>5</v>
      </c>
      <c r="CT185" t="str">
        <f t="shared" si="2"/>
        <v>Lewis Dunk</v>
      </c>
      <c r="CU185" t="str">
        <f>IFERROR(VLOOKUP(CT185,'Player Names Cleaned'!$A$1:$B$997,2,0),CT185)</f>
        <v>Lewis Dunk</v>
      </c>
    </row>
    <row r="186" spans="1:99" x14ac:dyDescent="0.25">
      <c r="A186">
        <v>1</v>
      </c>
      <c r="B186" s="4">
        <v>35816</v>
      </c>
      <c r="C186">
        <v>7</v>
      </c>
      <c r="D186">
        <v>313</v>
      </c>
      <c r="E186" t="b">
        <v>0</v>
      </c>
      <c r="F186" t="b">
        <v>1</v>
      </c>
      <c r="G186">
        <v>0</v>
      </c>
      <c r="H186" t="s">
        <v>1684</v>
      </c>
      <c r="I186">
        <v>3</v>
      </c>
      <c r="J186">
        <v>0.11</v>
      </c>
      <c r="K186">
        <v>204214</v>
      </c>
      <c r="L186" t="s">
        <v>1684</v>
      </c>
      <c r="N186">
        <v>0</v>
      </c>
      <c r="O186">
        <v>0</v>
      </c>
      <c r="P186">
        <v>0</v>
      </c>
      <c r="Q186">
        <v>0</v>
      </c>
      <c r="R186">
        <v>530.1</v>
      </c>
      <c r="S186">
        <v>63</v>
      </c>
      <c r="T186">
        <v>11</v>
      </c>
      <c r="U186">
        <v>0</v>
      </c>
      <c r="V186">
        <v>4</v>
      </c>
      <c r="X186">
        <v>0</v>
      </c>
      <c r="Y186">
        <v>2</v>
      </c>
      <c r="Z186">
        <v>0</v>
      </c>
      <c r="AA186" t="s">
        <v>1684</v>
      </c>
      <c r="AB186">
        <v>0</v>
      </c>
      <c r="AC186">
        <v>2.4300000000000002</v>
      </c>
      <c r="AD186">
        <v>0.09</v>
      </c>
      <c r="AE186">
        <v>3.52</v>
      </c>
      <c r="AF186">
        <v>0.13</v>
      </c>
      <c r="AG186">
        <v>1.0900000000000001</v>
      </c>
      <c r="AH186">
        <v>39.85</v>
      </c>
      <c r="AI186">
        <v>1.49</v>
      </c>
      <c r="AJ186">
        <v>0.04</v>
      </c>
      <c r="AK186" s="12" t="s">
        <v>829</v>
      </c>
      <c r="AL186">
        <v>0</v>
      </c>
      <c r="AM186">
        <v>167</v>
      </c>
      <c r="AN186">
        <v>109</v>
      </c>
      <c r="AO186">
        <v>44</v>
      </c>
      <c r="AP186">
        <v>1.65</v>
      </c>
      <c r="AQ186">
        <v>1</v>
      </c>
      <c r="AR186" t="b">
        <v>0</v>
      </c>
      <c r="AS186">
        <v>120.8</v>
      </c>
      <c r="AT186">
        <v>102</v>
      </c>
      <c r="AU186">
        <v>19</v>
      </c>
      <c r="AV186">
        <v>147</v>
      </c>
      <c r="AW186" t="b">
        <v>0</v>
      </c>
      <c r="AX186">
        <v>504.4</v>
      </c>
      <c r="AY186">
        <v>124</v>
      </c>
      <c r="AZ186">
        <v>42</v>
      </c>
      <c r="BA186">
        <v>2399</v>
      </c>
      <c r="BB186" t="s">
        <v>2105</v>
      </c>
      <c r="BC186" t="s">
        <v>2106</v>
      </c>
      <c r="BD186" s="12">
        <v>45</v>
      </c>
      <c r="BE186">
        <v>389</v>
      </c>
      <c r="BF186">
        <v>89</v>
      </c>
      <c r="BG186" t="s">
        <v>2107</v>
      </c>
      <c r="BH186">
        <v>0</v>
      </c>
      <c r="BI186">
        <v>0</v>
      </c>
      <c r="BJ186" t="s">
        <v>1684</v>
      </c>
      <c r="BK186">
        <v>0</v>
      </c>
      <c r="BM186" t="s">
        <v>2108</v>
      </c>
      <c r="BN186">
        <v>2.1</v>
      </c>
      <c r="BO186">
        <v>227</v>
      </c>
      <c r="BP186">
        <v>80</v>
      </c>
      <c r="BQ186">
        <v>0</v>
      </c>
      <c r="BR186">
        <v>62</v>
      </c>
      <c r="BS186" t="b">
        <v>0</v>
      </c>
      <c r="BT186">
        <v>0</v>
      </c>
      <c r="BU186">
        <v>0</v>
      </c>
      <c r="BV186" s="12" t="s">
        <v>830</v>
      </c>
      <c r="BW186">
        <v>0.4</v>
      </c>
      <c r="BX186">
        <v>282</v>
      </c>
      <c r="BY186">
        <v>98</v>
      </c>
      <c r="BZ186" t="b">
        <v>0</v>
      </c>
      <c r="CA186" t="s">
        <v>1684</v>
      </c>
      <c r="CB186">
        <v>26</v>
      </c>
      <c r="CC186">
        <v>0.98</v>
      </c>
      <c r="CD186" t="s">
        <v>1777</v>
      </c>
      <c r="CE186" s="12">
        <v>6</v>
      </c>
      <c r="CF186" s="12">
        <v>36</v>
      </c>
      <c r="CG186" s="4">
        <v>44758</v>
      </c>
      <c r="CH186">
        <v>173</v>
      </c>
      <c r="CI186">
        <v>169</v>
      </c>
      <c r="CJ186">
        <v>37</v>
      </c>
      <c r="CK186">
        <v>63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14</v>
      </c>
      <c r="CR186" t="s">
        <v>2109</v>
      </c>
      <c r="CS186">
        <v>5</v>
      </c>
      <c r="CT186" t="str">
        <f t="shared" si="2"/>
        <v>Pervis EstupiÃ±Ã¡n Tenorio</v>
      </c>
      <c r="CU186" t="str">
        <f>IFERROR(VLOOKUP(CT186,'Player Names Cleaned'!$A$1:$B$997,2,0),CT186)</f>
        <v>Pervis EstupiÃ±Ã¡n Tenorio</v>
      </c>
    </row>
    <row r="187" spans="1:99" x14ac:dyDescent="0.25">
      <c r="A187">
        <v>0</v>
      </c>
      <c r="B187" s="4">
        <v>36440</v>
      </c>
      <c r="C187">
        <v>0</v>
      </c>
      <c r="D187">
        <v>59</v>
      </c>
      <c r="E187" t="b">
        <v>1</v>
      </c>
      <c r="F187" t="b">
        <v>1</v>
      </c>
      <c r="G187" t="s">
        <v>1684</v>
      </c>
      <c r="H187" t="s">
        <v>1684</v>
      </c>
      <c r="I187">
        <v>2</v>
      </c>
      <c r="J187">
        <v>0.47</v>
      </c>
      <c r="K187">
        <v>231416</v>
      </c>
      <c r="L187" t="s">
        <v>1684</v>
      </c>
      <c r="N187">
        <v>0</v>
      </c>
      <c r="O187">
        <v>0</v>
      </c>
      <c r="P187">
        <v>0</v>
      </c>
      <c r="Q187">
        <v>0</v>
      </c>
      <c r="R187">
        <v>83.7</v>
      </c>
      <c r="S187">
        <v>249</v>
      </c>
      <c r="T187">
        <v>87</v>
      </c>
      <c r="U187">
        <v>0</v>
      </c>
      <c r="V187" t="s">
        <v>1684</v>
      </c>
      <c r="X187">
        <v>0</v>
      </c>
      <c r="Y187">
        <v>2</v>
      </c>
      <c r="Z187">
        <v>1.9</v>
      </c>
      <c r="AA187" t="s">
        <v>1684</v>
      </c>
      <c r="AB187">
        <v>0</v>
      </c>
      <c r="AC187">
        <v>0.31</v>
      </c>
      <c r="AD187">
        <v>7.0000000000000007E-2</v>
      </c>
      <c r="AE187">
        <v>0.75</v>
      </c>
      <c r="AF187">
        <v>0.17</v>
      </c>
      <c r="AG187">
        <v>0.44</v>
      </c>
      <c r="AH187">
        <v>9.44</v>
      </c>
      <c r="AI187">
        <v>2.21</v>
      </c>
      <c r="AJ187">
        <v>0.1</v>
      </c>
      <c r="AK187" s="12" t="s">
        <v>831</v>
      </c>
      <c r="AL187">
        <v>0</v>
      </c>
      <c r="AM187">
        <v>186</v>
      </c>
      <c r="AN187">
        <v>124</v>
      </c>
      <c r="AO187">
        <v>8</v>
      </c>
      <c r="AP187">
        <v>1.87</v>
      </c>
      <c r="AQ187">
        <v>1</v>
      </c>
      <c r="AR187" t="b">
        <v>0</v>
      </c>
      <c r="AS187">
        <v>24</v>
      </c>
      <c r="AT187">
        <v>295</v>
      </c>
      <c r="AU187">
        <v>106</v>
      </c>
      <c r="AV187">
        <v>148</v>
      </c>
      <c r="AW187" t="b">
        <v>0</v>
      </c>
      <c r="AX187">
        <v>116.4</v>
      </c>
      <c r="AY187">
        <v>294</v>
      </c>
      <c r="AZ187">
        <v>105</v>
      </c>
      <c r="BA187">
        <v>385</v>
      </c>
      <c r="BC187" t="s">
        <v>1684</v>
      </c>
      <c r="BD187" s="12">
        <v>45</v>
      </c>
      <c r="BE187">
        <v>408</v>
      </c>
      <c r="BF187">
        <v>104</v>
      </c>
      <c r="BG187" t="s">
        <v>2110</v>
      </c>
      <c r="BH187">
        <v>0</v>
      </c>
      <c r="BI187">
        <v>0</v>
      </c>
      <c r="BJ187" t="s">
        <v>1684</v>
      </c>
      <c r="BK187">
        <v>0</v>
      </c>
      <c r="BM187" t="s">
        <v>2111</v>
      </c>
      <c r="BN187">
        <v>3.2</v>
      </c>
      <c r="BO187">
        <v>118</v>
      </c>
      <c r="BP187">
        <v>29</v>
      </c>
      <c r="BQ187">
        <v>0</v>
      </c>
      <c r="BR187">
        <v>219</v>
      </c>
      <c r="BS187" t="b">
        <v>0</v>
      </c>
      <c r="BT187">
        <v>0</v>
      </c>
      <c r="BU187">
        <v>0</v>
      </c>
      <c r="BV187" s="12" t="s">
        <v>832</v>
      </c>
      <c r="BW187">
        <v>0.3</v>
      </c>
      <c r="BX187">
        <v>330</v>
      </c>
      <c r="BY187">
        <v>122</v>
      </c>
      <c r="BZ187" t="b">
        <v>0</v>
      </c>
      <c r="CA187" t="s">
        <v>1684</v>
      </c>
      <c r="CB187">
        <v>5</v>
      </c>
      <c r="CC187">
        <v>1.17</v>
      </c>
      <c r="CD187" t="s">
        <v>1687</v>
      </c>
      <c r="CE187" s="12">
        <v>6</v>
      </c>
      <c r="CF187" s="12">
        <v>36</v>
      </c>
      <c r="CG187" s="4">
        <v>45531</v>
      </c>
      <c r="CH187">
        <v>40</v>
      </c>
      <c r="CI187">
        <v>272</v>
      </c>
      <c r="CJ187">
        <v>97</v>
      </c>
      <c r="CK187">
        <v>19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4.2</v>
      </c>
      <c r="CR187" t="s">
        <v>2112</v>
      </c>
      <c r="CS187">
        <v>1</v>
      </c>
      <c r="CT187" t="str">
        <f t="shared" si="2"/>
        <v>Ferdi KadÄ±oÄŸlu</v>
      </c>
      <c r="CU187" t="str">
        <f>IFERROR(VLOOKUP(CT187,'Player Names Cleaned'!$A$1:$B$997,2,0),CT187)</f>
        <v>Ferdi KadÄ±oÄŸlu</v>
      </c>
    </row>
    <row r="188" spans="1:99" x14ac:dyDescent="0.25">
      <c r="A188">
        <v>0</v>
      </c>
      <c r="B188" s="4">
        <v>35833</v>
      </c>
      <c r="C188">
        <v>0</v>
      </c>
      <c r="D188">
        <v>113</v>
      </c>
      <c r="E188" t="b">
        <v>1</v>
      </c>
      <c r="F188" t="b">
        <v>1</v>
      </c>
      <c r="G188" t="s">
        <v>1684</v>
      </c>
      <c r="H188" t="s">
        <v>1684</v>
      </c>
      <c r="I188">
        <v>1</v>
      </c>
      <c r="J188">
        <v>0.09</v>
      </c>
      <c r="K188">
        <v>223434</v>
      </c>
      <c r="L188" t="s">
        <v>1684</v>
      </c>
      <c r="N188">
        <v>0</v>
      </c>
      <c r="O188">
        <v>0</v>
      </c>
      <c r="P188">
        <v>0</v>
      </c>
      <c r="Q188">
        <v>0</v>
      </c>
      <c r="R188">
        <v>54.7</v>
      </c>
      <c r="S188">
        <v>273</v>
      </c>
      <c r="T188">
        <v>97</v>
      </c>
      <c r="U188">
        <v>0</v>
      </c>
      <c r="V188" t="s">
        <v>1684</v>
      </c>
      <c r="X188">
        <v>0</v>
      </c>
      <c r="Y188">
        <v>2</v>
      </c>
      <c r="Z188">
        <v>1.9</v>
      </c>
      <c r="AA188" t="s">
        <v>1684</v>
      </c>
      <c r="AB188">
        <v>0</v>
      </c>
      <c r="AC188">
        <v>0.25</v>
      </c>
      <c r="AD188">
        <v>0.02</v>
      </c>
      <c r="AE188">
        <v>0.3</v>
      </c>
      <c r="AF188">
        <v>0.02</v>
      </c>
      <c r="AG188">
        <v>0.05</v>
      </c>
      <c r="AH188">
        <v>17.21</v>
      </c>
      <c r="AI188">
        <v>1.62</v>
      </c>
      <c r="AJ188">
        <v>0</v>
      </c>
      <c r="AK188" s="12" t="s">
        <v>134</v>
      </c>
      <c r="AL188">
        <v>0</v>
      </c>
      <c r="AM188">
        <v>179</v>
      </c>
      <c r="AN188">
        <v>119</v>
      </c>
      <c r="AO188">
        <v>17</v>
      </c>
      <c r="AP188">
        <v>1.6</v>
      </c>
      <c r="AQ188">
        <v>0</v>
      </c>
      <c r="AR188" t="b">
        <v>0</v>
      </c>
      <c r="AS188">
        <v>24.9</v>
      </c>
      <c r="AT188">
        <v>291</v>
      </c>
      <c r="AU188">
        <v>103</v>
      </c>
      <c r="AV188">
        <v>149</v>
      </c>
      <c r="AW188" t="b">
        <v>0</v>
      </c>
      <c r="AX188">
        <v>189.6</v>
      </c>
      <c r="AY188">
        <v>259</v>
      </c>
      <c r="AZ188">
        <v>96</v>
      </c>
      <c r="BA188">
        <v>959</v>
      </c>
      <c r="BC188" t="s">
        <v>1684</v>
      </c>
      <c r="BD188" s="12">
        <v>45</v>
      </c>
      <c r="BE188">
        <v>401</v>
      </c>
      <c r="BF188">
        <v>99</v>
      </c>
      <c r="BG188" t="s">
        <v>2113</v>
      </c>
      <c r="BH188">
        <v>0</v>
      </c>
      <c r="BI188">
        <v>0</v>
      </c>
      <c r="BJ188" t="s">
        <v>1684</v>
      </c>
      <c r="BK188">
        <v>0</v>
      </c>
      <c r="BM188" t="s">
        <v>2114</v>
      </c>
      <c r="BN188">
        <v>1.4</v>
      </c>
      <c r="BO188">
        <v>310</v>
      </c>
      <c r="BP188">
        <v>111</v>
      </c>
      <c r="BQ188">
        <v>0</v>
      </c>
      <c r="BR188">
        <v>30</v>
      </c>
      <c r="BS188" t="b">
        <v>0</v>
      </c>
      <c r="BT188">
        <v>0</v>
      </c>
      <c r="BU188">
        <v>0</v>
      </c>
      <c r="BV188" s="12" t="s">
        <v>833</v>
      </c>
      <c r="BW188">
        <v>0.1</v>
      </c>
      <c r="BX188">
        <v>538</v>
      </c>
      <c r="BY188">
        <v>204</v>
      </c>
      <c r="BZ188" t="b">
        <v>0</v>
      </c>
      <c r="CA188" t="s">
        <v>1684</v>
      </c>
      <c r="CB188">
        <v>10</v>
      </c>
      <c r="CC188">
        <v>0.94</v>
      </c>
      <c r="CD188" t="s">
        <v>1687</v>
      </c>
      <c r="CE188" s="12">
        <v>6</v>
      </c>
      <c r="CF188" s="12">
        <v>36</v>
      </c>
      <c r="CG188" s="4">
        <v>45133</v>
      </c>
      <c r="CH188">
        <v>4</v>
      </c>
      <c r="CI188">
        <v>334</v>
      </c>
      <c r="CJ188">
        <v>126</v>
      </c>
      <c r="CK188">
        <v>18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4</v>
      </c>
      <c r="CR188" t="s">
        <v>2115</v>
      </c>
      <c r="CS188">
        <v>4</v>
      </c>
      <c r="CT188" t="str">
        <f t="shared" si="2"/>
        <v>Igor Julio dos Santos de Paulo</v>
      </c>
      <c r="CU188" t="str">
        <f>IFERROR(VLOOKUP(CT188,'Player Names Cleaned'!$A$1:$B$997,2,0),CT188)</f>
        <v>Igor Julio dos Santos de Paulo</v>
      </c>
    </row>
    <row r="189" spans="1:99" x14ac:dyDescent="0.25">
      <c r="A189">
        <v>2</v>
      </c>
      <c r="B189" s="4">
        <v>36799</v>
      </c>
      <c r="C189">
        <v>1</v>
      </c>
      <c r="D189">
        <v>99</v>
      </c>
      <c r="E189" t="b">
        <v>1</v>
      </c>
      <c r="F189" t="b">
        <v>1</v>
      </c>
      <c r="G189" t="s">
        <v>1684</v>
      </c>
      <c r="H189" t="s">
        <v>1684</v>
      </c>
      <c r="I189">
        <v>2</v>
      </c>
      <c r="J189">
        <v>0.21</v>
      </c>
      <c r="K189">
        <v>232792</v>
      </c>
      <c r="L189" t="s">
        <v>1684</v>
      </c>
      <c r="N189">
        <v>0</v>
      </c>
      <c r="O189">
        <v>0</v>
      </c>
      <c r="P189">
        <v>0</v>
      </c>
      <c r="Q189">
        <v>0</v>
      </c>
      <c r="R189">
        <v>101</v>
      </c>
      <c r="S189">
        <v>238</v>
      </c>
      <c r="T189">
        <v>77</v>
      </c>
      <c r="U189">
        <v>0</v>
      </c>
      <c r="V189" t="s">
        <v>1684</v>
      </c>
      <c r="X189">
        <v>0</v>
      </c>
      <c r="Y189">
        <v>2</v>
      </c>
      <c r="Z189">
        <v>1.9</v>
      </c>
      <c r="AA189" t="s">
        <v>1684</v>
      </c>
      <c r="AB189">
        <v>0</v>
      </c>
      <c r="AC189">
        <v>0.8</v>
      </c>
      <c r="AD189">
        <v>0.08</v>
      </c>
      <c r="AE189">
        <v>1.18</v>
      </c>
      <c r="AF189">
        <v>0.12</v>
      </c>
      <c r="AG189">
        <v>0.38</v>
      </c>
      <c r="AH189">
        <v>15.36</v>
      </c>
      <c r="AI189">
        <v>1.61</v>
      </c>
      <c r="AJ189">
        <v>0.04</v>
      </c>
      <c r="AK189" s="12" t="s">
        <v>834</v>
      </c>
      <c r="AL189">
        <v>0</v>
      </c>
      <c r="AM189">
        <v>189</v>
      </c>
      <c r="AN189">
        <v>126</v>
      </c>
      <c r="AO189">
        <v>21</v>
      </c>
      <c r="AP189">
        <v>2.21</v>
      </c>
      <c r="AQ189">
        <v>2</v>
      </c>
      <c r="AR189" t="b">
        <v>0</v>
      </c>
      <c r="AS189">
        <v>36.799999999999997</v>
      </c>
      <c r="AT189">
        <v>264</v>
      </c>
      <c r="AU189">
        <v>90</v>
      </c>
      <c r="AV189">
        <v>150</v>
      </c>
      <c r="AW189" t="b">
        <v>0</v>
      </c>
      <c r="AX189">
        <v>213.6</v>
      </c>
      <c r="AY189">
        <v>240</v>
      </c>
      <c r="AZ189">
        <v>86</v>
      </c>
      <c r="BA189">
        <v>856</v>
      </c>
      <c r="BC189" t="s">
        <v>1684</v>
      </c>
      <c r="BD189" s="12">
        <v>45</v>
      </c>
      <c r="BE189">
        <v>411</v>
      </c>
      <c r="BF189">
        <v>106</v>
      </c>
      <c r="BG189" t="s">
        <v>2116</v>
      </c>
      <c r="BH189">
        <v>0</v>
      </c>
      <c r="BI189">
        <v>0</v>
      </c>
      <c r="BJ189" t="s">
        <v>1684</v>
      </c>
      <c r="BK189">
        <v>0</v>
      </c>
      <c r="BM189" t="s">
        <v>2117</v>
      </c>
      <c r="BN189">
        <v>2.8</v>
      </c>
      <c r="BO189">
        <v>154</v>
      </c>
      <c r="BP189">
        <v>47</v>
      </c>
      <c r="BQ189">
        <v>0</v>
      </c>
      <c r="BR189">
        <v>81</v>
      </c>
      <c r="BS189" t="b">
        <v>0</v>
      </c>
      <c r="BT189">
        <v>0</v>
      </c>
      <c r="BU189">
        <v>0</v>
      </c>
      <c r="BV189" s="12" t="s">
        <v>835</v>
      </c>
      <c r="BW189">
        <v>0.4</v>
      </c>
      <c r="BX189">
        <v>313</v>
      </c>
      <c r="BY189">
        <v>115</v>
      </c>
      <c r="BZ189" t="b">
        <v>0</v>
      </c>
      <c r="CA189" t="s">
        <v>1684</v>
      </c>
      <c r="CB189">
        <v>10</v>
      </c>
      <c r="CC189">
        <v>1.05</v>
      </c>
      <c r="CD189" t="s">
        <v>1687</v>
      </c>
      <c r="CE189" s="12">
        <v>6</v>
      </c>
      <c r="CF189" s="12">
        <v>36</v>
      </c>
      <c r="CG189" s="4">
        <v>43861</v>
      </c>
      <c r="CH189">
        <v>52</v>
      </c>
      <c r="CI189">
        <v>261</v>
      </c>
      <c r="CJ189">
        <v>94</v>
      </c>
      <c r="CK189">
        <v>42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9.3000000000000007</v>
      </c>
      <c r="CR189" t="s">
        <v>835</v>
      </c>
      <c r="CS189">
        <v>0</v>
      </c>
      <c r="CT189" t="str">
        <f t="shared" si="2"/>
        <v>Tariq Lamptey</v>
      </c>
      <c r="CU189" t="str">
        <f>IFERROR(VLOOKUP(CT189,'Player Names Cleaned'!$A$1:$B$997,2,0),CT189)</f>
        <v>Tariq Lamptey</v>
      </c>
    </row>
    <row r="190" spans="1:99" x14ac:dyDescent="0.25">
      <c r="A190">
        <v>1</v>
      </c>
      <c r="B190" s="4">
        <v>36685</v>
      </c>
      <c r="C190">
        <v>7</v>
      </c>
      <c r="D190">
        <v>406</v>
      </c>
      <c r="E190" t="b">
        <v>1</v>
      </c>
      <c r="F190" t="b">
        <v>1</v>
      </c>
      <c r="G190" t="s">
        <v>1684</v>
      </c>
      <c r="H190" t="s">
        <v>1684</v>
      </c>
      <c r="I190">
        <v>7</v>
      </c>
      <c r="J190">
        <v>0.21</v>
      </c>
      <c r="K190">
        <v>469142</v>
      </c>
      <c r="L190" t="s">
        <v>1684</v>
      </c>
      <c r="N190">
        <v>0</v>
      </c>
      <c r="O190">
        <v>0</v>
      </c>
      <c r="P190">
        <v>0</v>
      </c>
      <c r="Q190">
        <v>0</v>
      </c>
      <c r="R190">
        <v>261.8</v>
      </c>
      <c r="S190">
        <v>139</v>
      </c>
      <c r="T190">
        <v>27</v>
      </c>
      <c r="U190">
        <v>0</v>
      </c>
      <c r="V190" t="s">
        <v>1684</v>
      </c>
      <c r="X190">
        <v>0</v>
      </c>
      <c r="Y190">
        <v>2</v>
      </c>
      <c r="Z190">
        <v>1.9</v>
      </c>
      <c r="AA190" t="s">
        <v>1684</v>
      </c>
      <c r="AB190">
        <v>0</v>
      </c>
      <c r="AC190">
        <v>1.41</v>
      </c>
      <c r="AD190">
        <v>0.04</v>
      </c>
      <c r="AE190">
        <v>2.73</v>
      </c>
      <c r="AF190">
        <v>0.08</v>
      </c>
      <c r="AG190">
        <v>1.32</v>
      </c>
      <c r="AH190">
        <v>44.67</v>
      </c>
      <c r="AI190">
        <v>1.36</v>
      </c>
      <c r="AJ190">
        <v>0.04</v>
      </c>
      <c r="AK190" s="12" t="s">
        <v>836</v>
      </c>
      <c r="AL190">
        <v>0</v>
      </c>
      <c r="AM190">
        <v>222</v>
      </c>
      <c r="AN190">
        <v>141</v>
      </c>
      <c r="AO190">
        <v>47</v>
      </c>
      <c r="AP190">
        <v>1.43</v>
      </c>
      <c r="AQ190">
        <v>1</v>
      </c>
      <c r="AR190" t="b">
        <v>0</v>
      </c>
      <c r="AS190">
        <v>118.3</v>
      </c>
      <c r="AT190">
        <v>108</v>
      </c>
      <c r="AU190">
        <v>24</v>
      </c>
      <c r="AV190">
        <v>151</v>
      </c>
      <c r="AW190" t="b">
        <v>0</v>
      </c>
      <c r="AX190">
        <v>736.6</v>
      </c>
      <c r="AY190">
        <v>40</v>
      </c>
      <c r="AZ190">
        <v>15</v>
      </c>
      <c r="BA190">
        <v>2960</v>
      </c>
      <c r="BC190" t="s">
        <v>1684</v>
      </c>
      <c r="BD190" s="12">
        <v>45</v>
      </c>
      <c r="BE190">
        <v>444</v>
      </c>
      <c r="BF190">
        <v>121</v>
      </c>
      <c r="BG190" t="s">
        <v>2118</v>
      </c>
      <c r="BH190">
        <v>0</v>
      </c>
      <c r="BI190">
        <v>0</v>
      </c>
      <c r="BJ190" t="s">
        <v>1684</v>
      </c>
      <c r="BK190">
        <v>0</v>
      </c>
      <c r="BM190" t="s">
        <v>2119</v>
      </c>
      <c r="BN190">
        <v>2.6</v>
      </c>
      <c r="BO190">
        <v>169</v>
      </c>
      <c r="BP190">
        <v>55</v>
      </c>
      <c r="BQ190">
        <v>1</v>
      </c>
      <c r="BR190">
        <v>152</v>
      </c>
      <c r="BS190" t="b">
        <v>0</v>
      </c>
      <c r="BT190">
        <v>0</v>
      </c>
      <c r="BU190">
        <v>0</v>
      </c>
      <c r="BV190" s="12" t="s">
        <v>837</v>
      </c>
      <c r="BW190">
        <v>1.2</v>
      </c>
      <c r="BX190">
        <v>175</v>
      </c>
      <c r="BY190">
        <v>58</v>
      </c>
      <c r="BZ190" t="b">
        <v>0</v>
      </c>
      <c r="CA190" t="s">
        <v>1684</v>
      </c>
      <c r="CB190">
        <v>33</v>
      </c>
      <c r="CC190">
        <v>1</v>
      </c>
      <c r="CD190" t="s">
        <v>1687</v>
      </c>
      <c r="CE190" s="12">
        <v>6</v>
      </c>
      <c r="CF190" s="12">
        <v>36</v>
      </c>
      <c r="CG190" s="4">
        <v>44084</v>
      </c>
      <c r="CH190">
        <v>182</v>
      </c>
      <c r="CI190">
        <v>164</v>
      </c>
      <c r="CJ190">
        <v>32</v>
      </c>
      <c r="CK190">
        <v>87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19.3</v>
      </c>
      <c r="CR190" t="s">
        <v>2120</v>
      </c>
      <c r="CS190">
        <v>6</v>
      </c>
      <c r="CT190" t="str">
        <f t="shared" si="2"/>
        <v>Jan Paul van Hecke</v>
      </c>
      <c r="CU190" t="str">
        <f>IFERROR(VLOOKUP(CT190,'Player Names Cleaned'!$A$1:$B$997,2,0),CT190)</f>
        <v>Jan Paul van Hecke</v>
      </c>
    </row>
    <row r="191" spans="1:99" x14ac:dyDescent="0.25">
      <c r="A191">
        <v>0</v>
      </c>
      <c r="B191" s="4">
        <v>33618</v>
      </c>
      <c r="C191">
        <v>7</v>
      </c>
      <c r="D191">
        <v>249</v>
      </c>
      <c r="E191" t="b">
        <v>1</v>
      </c>
      <c r="F191" t="b">
        <v>1</v>
      </c>
      <c r="G191" t="s">
        <v>1684</v>
      </c>
      <c r="H191" t="s">
        <v>1684</v>
      </c>
      <c r="I191">
        <v>6</v>
      </c>
      <c r="J191">
        <v>0.32</v>
      </c>
      <c r="K191">
        <v>111478</v>
      </c>
      <c r="L191" t="s">
        <v>1684</v>
      </c>
      <c r="N191">
        <v>0</v>
      </c>
      <c r="O191">
        <v>0</v>
      </c>
      <c r="P191">
        <v>0</v>
      </c>
      <c r="Q191">
        <v>0</v>
      </c>
      <c r="R191">
        <v>147.19999999999999</v>
      </c>
      <c r="S191">
        <v>206</v>
      </c>
      <c r="T191">
        <v>58</v>
      </c>
      <c r="U191">
        <v>0</v>
      </c>
      <c r="V191" t="s">
        <v>1684</v>
      </c>
      <c r="X191">
        <v>0</v>
      </c>
      <c r="Y191">
        <v>2</v>
      </c>
      <c r="Z191">
        <v>1.9</v>
      </c>
      <c r="AA191" t="s">
        <v>1684</v>
      </c>
      <c r="AB191">
        <v>0</v>
      </c>
      <c r="AC191">
        <v>1.31</v>
      </c>
      <c r="AD191">
        <v>7.0000000000000007E-2</v>
      </c>
      <c r="AE191">
        <v>1.78</v>
      </c>
      <c r="AF191">
        <v>0.09</v>
      </c>
      <c r="AG191">
        <v>0.47</v>
      </c>
      <c r="AH191">
        <v>24.83</v>
      </c>
      <c r="AI191">
        <v>1.32</v>
      </c>
      <c r="AJ191">
        <v>0.02</v>
      </c>
      <c r="AK191" s="12" t="s">
        <v>838</v>
      </c>
      <c r="AL191">
        <v>0</v>
      </c>
      <c r="AM191">
        <v>145</v>
      </c>
      <c r="AN191">
        <v>94</v>
      </c>
      <c r="AO191">
        <v>24</v>
      </c>
      <c r="AP191">
        <v>1.28</v>
      </c>
      <c r="AQ191">
        <v>0</v>
      </c>
      <c r="AR191" t="b">
        <v>0</v>
      </c>
      <c r="AS191">
        <v>48.1</v>
      </c>
      <c r="AT191">
        <v>240</v>
      </c>
      <c r="AU191">
        <v>75</v>
      </c>
      <c r="AV191">
        <v>152</v>
      </c>
      <c r="AW191" t="b">
        <v>0</v>
      </c>
      <c r="AX191">
        <v>273</v>
      </c>
      <c r="AY191">
        <v>212</v>
      </c>
      <c r="AZ191">
        <v>75</v>
      </c>
      <c r="BA191">
        <v>1694</v>
      </c>
      <c r="BC191" t="s">
        <v>1684</v>
      </c>
      <c r="BD191" s="12">
        <v>45</v>
      </c>
      <c r="BE191">
        <v>367</v>
      </c>
      <c r="BF191">
        <v>74</v>
      </c>
      <c r="BG191" t="s">
        <v>2121</v>
      </c>
      <c r="BH191">
        <v>0</v>
      </c>
      <c r="BI191">
        <v>0</v>
      </c>
      <c r="BJ191" t="s">
        <v>1684</v>
      </c>
      <c r="BK191">
        <v>0</v>
      </c>
      <c r="BM191" t="s">
        <v>2122</v>
      </c>
      <c r="BN191">
        <v>2.8</v>
      </c>
      <c r="BO191">
        <v>152</v>
      </c>
      <c r="BP191">
        <v>45</v>
      </c>
      <c r="BQ191">
        <v>0</v>
      </c>
      <c r="BR191">
        <v>152</v>
      </c>
      <c r="BS191" t="b">
        <v>0</v>
      </c>
      <c r="BT191">
        <v>0</v>
      </c>
      <c r="BU191">
        <v>0</v>
      </c>
      <c r="BV191" s="12" t="s">
        <v>839</v>
      </c>
      <c r="BW191">
        <v>0.3</v>
      </c>
      <c r="BX191">
        <v>370</v>
      </c>
      <c r="BY191">
        <v>147</v>
      </c>
      <c r="BZ191" t="b">
        <v>0</v>
      </c>
      <c r="CA191" t="s">
        <v>1684</v>
      </c>
      <c r="CB191">
        <v>19</v>
      </c>
      <c r="CC191">
        <v>1.01</v>
      </c>
      <c r="CD191" t="s">
        <v>1687</v>
      </c>
      <c r="CE191" s="12">
        <v>6</v>
      </c>
      <c r="CF191" s="12">
        <v>36</v>
      </c>
      <c r="CG191" s="4">
        <v>44041</v>
      </c>
      <c r="CH191">
        <v>59</v>
      </c>
      <c r="CI191">
        <v>253</v>
      </c>
      <c r="CJ191">
        <v>87</v>
      </c>
      <c r="CK191">
        <v>59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13.1</v>
      </c>
      <c r="CR191" t="s">
        <v>839</v>
      </c>
      <c r="CS191">
        <v>5</v>
      </c>
      <c r="CT191" t="str">
        <f t="shared" si="2"/>
        <v>JoÃ«l Veltman</v>
      </c>
      <c r="CU191" t="str">
        <f>IFERROR(VLOOKUP(CT191,'Player Names Cleaned'!$A$1:$B$997,2,0),CT191)</f>
        <v>JoÃ«l Veltman</v>
      </c>
    </row>
    <row r="192" spans="1:99" x14ac:dyDescent="0.25">
      <c r="A192">
        <v>1</v>
      </c>
      <c r="B192" s="4">
        <v>34703</v>
      </c>
      <c r="C192">
        <v>2</v>
      </c>
      <c r="D192">
        <v>167</v>
      </c>
      <c r="E192" t="b">
        <v>1</v>
      </c>
      <c r="F192" t="b">
        <v>1</v>
      </c>
      <c r="G192" t="s">
        <v>1684</v>
      </c>
      <c r="H192" t="s">
        <v>1684</v>
      </c>
      <c r="I192">
        <v>4</v>
      </c>
      <c r="J192">
        <v>0.41</v>
      </c>
      <c r="K192">
        <v>110735</v>
      </c>
      <c r="L192" t="s">
        <v>1684</v>
      </c>
      <c r="N192">
        <v>0</v>
      </c>
      <c r="O192">
        <v>0</v>
      </c>
      <c r="P192">
        <v>0</v>
      </c>
      <c r="Q192">
        <v>0</v>
      </c>
      <c r="R192">
        <v>49.7</v>
      </c>
      <c r="S192">
        <v>278</v>
      </c>
      <c r="T192">
        <v>101</v>
      </c>
      <c r="U192">
        <v>0</v>
      </c>
      <c r="V192" t="s">
        <v>1684</v>
      </c>
      <c r="X192">
        <v>0</v>
      </c>
      <c r="Y192">
        <v>2</v>
      </c>
      <c r="Z192">
        <v>1.9</v>
      </c>
      <c r="AA192" t="s">
        <v>1684</v>
      </c>
      <c r="AB192">
        <v>0</v>
      </c>
      <c r="AC192">
        <v>0.28000000000000003</v>
      </c>
      <c r="AD192">
        <v>0.03</v>
      </c>
      <c r="AE192">
        <v>0.53</v>
      </c>
      <c r="AF192">
        <v>0.06</v>
      </c>
      <c r="AG192">
        <v>0.25</v>
      </c>
      <c r="AH192">
        <v>14.26</v>
      </c>
      <c r="AI192">
        <v>1.45</v>
      </c>
      <c r="AJ192">
        <v>0.03</v>
      </c>
      <c r="AK192" s="12" t="s">
        <v>701</v>
      </c>
      <c r="AL192">
        <v>0</v>
      </c>
      <c r="AM192">
        <v>144</v>
      </c>
      <c r="AN192">
        <v>93</v>
      </c>
      <c r="AO192">
        <v>11</v>
      </c>
      <c r="AP192">
        <v>1.1200000000000001</v>
      </c>
      <c r="AQ192">
        <v>0</v>
      </c>
      <c r="AR192" t="b">
        <v>0</v>
      </c>
      <c r="AS192">
        <v>30.2</v>
      </c>
      <c r="AT192">
        <v>284</v>
      </c>
      <c r="AU192">
        <v>101</v>
      </c>
      <c r="AV192">
        <v>153</v>
      </c>
      <c r="AW192" t="b">
        <v>0</v>
      </c>
      <c r="AX192">
        <v>198.4</v>
      </c>
      <c r="AY192">
        <v>253</v>
      </c>
      <c r="AZ192">
        <v>95</v>
      </c>
      <c r="BA192">
        <v>885</v>
      </c>
      <c r="BC192" t="s">
        <v>1684</v>
      </c>
      <c r="BD192" s="12">
        <v>45</v>
      </c>
      <c r="BE192">
        <v>366</v>
      </c>
      <c r="BF192">
        <v>73</v>
      </c>
      <c r="BG192" t="s">
        <v>2123</v>
      </c>
      <c r="BH192">
        <v>0</v>
      </c>
      <c r="BI192">
        <v>0</v>
      </c>
      <c r="BJ192" t="s">
        <v>1684</v>
      </c>
      <c r="BK192">
        <v>0</v>
      </c>
      <c r="BM192" t="s">
        <v>2124</v>
      </c>
      <c r="BN192">
        <v>2.8</v>
      </c>
      <c r="BO192">
        <v>151</v>
      </c>
      <c r="BP192">
        <v>44</v>
      </c>
      <c r="BQ192">
        <v>0</v>
      </c>
      <c r="BR192">
        <v>241</v>
      </c>
      <c r="BS192" t="b">
        <v>0</v>
      </c>
      <c r="BT192">
        <v>0</v>
      </c>
      <c r="BU192">
        <v>0</v>
      </c>
      <c r="BV192" s="12" t="s">
        <v>840</v>
      </c>
      <c r="BW192">
        <v>0.1</v>
      </c>
      <c r="BX192">
        <v>537</v>
      </c>
      <c r="BY192">
        <v>203</v>
      </c>
      <c r="BZ192" t="b">
        <v>0</v>
      </c>
      <c r="CA192" t="s">
        <v>1684</v>
      </c>
      <c r="CB192">
        <v>11</v>
      </c>
      <c r="CC192">
        <v>1.1200000000000001</v>
      </c>
      <c r="CD192" t="s">
        <v>1687</v>
      </c>
      <c r="CE192" s="12">
        <v>6</v>
      </c>
      <c r="CF192" s="12">
        <v>36</v>
      </c>
      <c r="CG192" s="4">
        <v>43680</v>
      </c>
      <c r="CH192">
        <v>55</v>
      </c>
      <c r="CI192">
        <v>259</v>
      </c>
      <c r="CJ192">
        <v>92</v>
      </c>
      <c r="CK192">
        <v>39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8.6999999999999993</v>
      </c>
      <c r="CR192" t="s">
        <v>840</v>
      </c>
      <c r="CS192">
        <v>1</v>
      </c>
      <c r="CT192" t="str">
        <f t="shared" si="2"/>
        <v>Adam Webster</v>
      </c>
      <c r="CU192" t="str">
        <f>IFERROR(VLOOKUP(CT192,'Player Names Cleaned'!$A$1:$B$997,2,0),CT192)</f>
        <v>Adam Webster</v>
      </c>
    </row>
    <row r="193" spans="1:99" x14ac:dyDescent="0.25">
      <c r="A193">
        <v>0</v>
      </c>
      <c r="B193" s="4">
        <v>37204</v>
      </c>
      <c r="C193">
        <v>0</v>
      </c>
      <c r="D193">
        <v>-2</v>
      </c>
      <c r="E193" t="b">
        <v>0</v>
      </c>
      <c r="F193" t="b">
        <v>1</v>
      </c>
      <c r="G193">
        <v>0</v>
      </c>
      <c r="H193" t="s">
        <v>1684</v>
      </c>
      <c r="I193">
        <v>0</v>
      </c>
      <c r="J193">
        <v>0</v>
      </c>
      <c r="K193">
        <v>439135</v>
      </c>
      <c r="L193" t="s">
        <v>1684</v>
      </c>
      <c r="N193">
        <v>0</v>
      </c>
      <c r="O193">
        <v>0</v>
      </c>
      <c r="P193">
        <v>0</v>
      </c>
      <c r="Q193">
        <v>0</v>
      </c>
      <c r="R193">
        <v>0.6</v>
      </c>
      <c r="S193">
        <v>365</v>
      </c>
      <c r="T193">
        <v>137</v>
      </c>
      <c r="U193">
        <v>0</v>
      </c>
      <c r="V193" t="s">
        <v>1684</v>
      </c>
      <c r="X193">
        <v>0</v>
      </c>
      <c r="Y193">
        <v>2</v>
      </c>
      <c r="Z193">
        <v>0</v>
      </c>
      <c r="AA193" t="s">
        <v>1684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0.44</v>
      </c>
      <c r="AI193">
        <v>2.08</v>
      </c>
      <c r="AJ193">
        <v>0</v>
      </c>
      <c r="AK193" s="12" t="s">
        <v>841</v>
      </c>
      <c r="AL193">
        <v>0</v>
      </c>
      <c r="AM193">
        <v>45</v>
      </c>
      <c r="AN193">
        <v>23</v>
      </c>
      <c r="AO193">
        <v>2</v>
      </c>
      <c r="AP193">
        <v>9.4700000000000006</v>
      </c>
      <c r="AQ193">
        <v>0</v>
      </c>
      <c r="AR193" t="b">
        <v>0</v>
      </c>
      <c r="AS193">
        <v>0.7</v>
      </c>
      <c r="AT193">
        <v>378</v>
      </c>
      <c r="AU193">
        <v>137</v>
      </c>
      <c r="AV193">
        <v>154</v>
      </c>
      <c r="AW193" t="b">
        <v>0</v>
      </c>
      <c r="AX193">
        <v>7</v>
      </c>
      <c r="AY193">
        <v>368</v>
      </c>
      <c r="AZ193">
        <v>135</v>
      </c>
      <c r="BA193">
        <v>19</v>
      </c>
      <c r="BB193" t="s">
        <v>2125</v>
      </c>
      <c r="BC193" t="s">
        <v>2126</v>
      </c>
      <c r="BD193" s="12">
        <v>40</v>
      </c>
      <c r="BE193">
        <v>589</v>
      </c>
      <c r="BF193">
        <v>165</v>
      </c>
      <c r="BG193" t="s">
        <v>2127</v>
      </c>
      <c r="BH193">
        <v>0</v>
      </c>
      <c r="BI193">
        <v>0</v>
      </c>
      <c r="BJ193" t="s">
        <v>1684</v>
      </c>
      <c r="BK193">
        <v>0</v>
      </c>
      <c r="BM193" t="s">
        <v>2128</v>
      </c>
      <c r="BN193">
        <v>0.5</v>
      </c>
      <c r="BO193">
        <v>393</v>
      </c>
      <c r="BP193">
        <v>142</v>
      </c>
      <c r="BQ193">
        <v>0</v>
      </c>
      <c r="BR193">
        <v>104</v>
      </c>
      <c r="BS193" t="b">
        <v>0</v>
      </c>
      <c r="BT193">
        <v>0</v>
      </c>
      <c r="BU193">
        <v>0</v>
      </c>
      <c r="BV193" s="12" t="s">
        <v>842</v>
      </c>
      <c r="BW193">
        <v>0.2</v>
      </c>
      <c r="BX193">
        <v>443</v>
      </c>
      <c r="BY193">
        <v>177</v>
      </c>
      <c r="BZ193" t="b">
        <v>0</v>
      </c>
      <c r="CA193" t="s">
        <v>1684</v>
      </c>
      <c r="CB193">
        <v>0</v>
      </c>
      <c r="CC193">
        <v>0</v>
      </c>
      <c r="CD193" t="s">
        <v>1777</v>
      </c>
      <c r="CE193" s="12">
        <v>6</v>
      </c>
      <c r="CF193" s="12">
        <v>36</v>
      </c>
      <c r="CG193" s="4">
        <v>45688</v>
      </c>
      <c r="CH193">
        <v>0</v>
      </c>
      <c r="CI193">
        <v>383</v>
      </c>
      <c r="CJ193">
        <v>148</v>
      </c>
      <c r="CK193">
        <v>1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0.2</v>
      </c>
      <c r="CR193" t="s">
        <v>842</v>
      </c>
      <c r="CS193">
        <v>0</v>
      </c>
      <c r="CT193" t="str">
        <f t="shared" si="2"/>
        <v>Eiran Cashin</v>
      </c>
      <c r="CU193" t="str">
        <f>IFERROR(VLOOKUP(CT193,'Player Names Cleaned'!$A$1:$B$997,2,0),CT193)</f>
        <v>Eiran Cashin</v>
      </c>
    </row>
    <row r="194" spans="1:99" x14ac:dyDescent="0.25">
      <c r="A194">
        <v>0</v>
      </c>
      <c r="B194" t="s">
        <v>1684</v>
      </c>
      <c r="C194">
        <v>0</v>
      </c>
      <c r="D194">
        <v>0</v>
      </c>
      <c r="E194" t="b">
        <v>1</v>
      </c>
      <c r="F194" t="b">
        <v>1</v>
      </c>
      <c r="G194" t="s">
        <v>1684</v>
      </c>
      <c r="H194" t="s">
        <v>1684</v>
      </c>
      <c r="I194">
        <v>0</v>
      </c>
      <c r="J194">
        <v>0</v>
      </c>
      <c r="K194">
        <v>589100</v>
      </c>
      <c r="L194" t="s">
        <v>1684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471</v>
      </c>
      <c r="T194">
        <v>192</v>
      </c>
      <c r="U194">
        <v>0</v>
      </c>
      <c r="V194" t="s">
        <v>1684</v>
      </c>
      <c r="X194">
        <v>0</v>
      </c>
      <c r="Y194">
        <v>2</v>
      </c>
      <c r="Z194">
        <v>1</v>
      </c>
      <c r="AA194" t="s">
        <v>1684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 s="12" t="s">
        <v>591</v>
      </c>
      <c r="AL194">
        <v>0</v>
      </c>
      <c r="AM194">
        <v>114</v>
      </c>
      <c r="AN194">
        <v>70</v>
      </c>
      <c r="AO194">
        <v>0</v>
      </c>
      <c r="AP194">
        <v>0</v>
      </c>
      <c r="AQ194">
        <v>0</v>
      </c>
      <c r="AR194" t="b">
        <v>0</v>
      </c>
      <c r="AS194">
        <v>0</v>
      </c>
      <c r="AT194">
        <v>480</v>
      </c>
      <c r="AU194">
        <v>193</v>
      </c>
      <c r="AV194">
        <v>155</v>
      </c>
      <c r="AW194" t="b">
        <v>0</v>
      </c>
      <c r="AX194">
        <v>0</v>
      </c>
      <c r="AY194">
        <v>480</v>
      </c>
      <c r="AZ194">
        <v>193</v>
      </c>
      <c r="BA194">
        <v>0</v>
      </c>
      <c r="BC194" t="s">
        <v>1684</v>
      </c>
      <c r="BD194" s="12">
        <v>40</v>
      </c>
      <c r="BE194">
        <v>658</v>
      </c>
      <c r="BF194">
        <v>212</v>
      </c>
      <c r="BG194" t="s">
        <v>2129</v>
      </c>
      <c r="BH194">
        <v>0</v>
      </c>
      <c r="BI194">
        <v>0</v>
      </c>
      <c r="BJ194" t="s">
        <v>1684</v>
      </c>
      <c r="BK194">
        <v>0</v>
      </c>
      <c r="BM194" t="s">
        <v>2130</v>
      </c>
      <c r="BN194">
        <v>0</v>
      </c>
      <c r="BO194">
        <v>483</v>
      </c>
      <c r="BP194">
        <v>193</v>
      </c>
      <c r="BQ194">
        <v>0</v>
      </c>
      <c r="BR194" t="s">
        <v>1684</v>
      </c>
      <c r="BS194" t="b">
        <v>0</v>
      </c>
      <c r="BT194">
        <v>0</v>
      </c>
      <c r="BU194">
        <v>0</v>
      </c>
      <c r="BV194" s="12" t="s">
        <v>843</v>
      </c>
      <c r="BW194">
        <v>0.2</v>
      </c>
      <c r="BX194">
        <v>384</v>
      </c>
      <c r="BY194">
        <v>155</v>
      </c>
      <c r="BZ194" t="b">
        <v>0</v>
      </c>
      <c r="CA194" t="s">
        <v>1684</v>
      </c>
      <c r="CB194">
        <v>0</v>
      </c>
      <c r="CC194">
        <v>0</v>
      </c>
      <c r="CD194" t="s">
        <v>1687</v>
      </c>
      <c r="CE194" s="12">
        <v>6</v>
      </c>
      <c r="CF194" s="12">
        <v>36</v>
      </c>
      <c r="CG194" t="s">
        <v>1684</v>
      </c>
      <c r="CH194">
        <v>0</v>
      </c>
      <c r="CI194">
        <v>447</v>
      </c>
      <c r="CJ194">
        <v>190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 t="s">
        <v>843</v>
      </c>
      <c r="CS194">
        <v>0</v>
      </c>
      <c r="CT194" t="str">
        <f t="shared" si="2"/>
        <v>Jacob Slater</v>
      </c>
      <c r="CU194" t="str">
        <f>IFERROR(VLOOKUP(CT194,'Player Names Cleaned'!$A$1:$B$997,2,0),CT194)</f>
        <v>Jacob Slater</v>
      </c>
    </row>
    <row r="195" spans="1:99" x14ac:dyDescent="0.25">
      <c r="A195">
        <v>0</v>
      </c>
      <c r="B195" t="s">
        <v>1684</v>
      </c>
      <c r="C195">
        <v>0</v>
      </c>
      <c r="D195">
        <v>0</v>
      </c>
      <c r="E195" t="b">
        <v>1</v>
      </c>
      <c r="F195" t="b">
        <v>1</v>
      </c>
      <c r="G195" t="s">
        <v>1684</v>
      </c>
      <c r="H195" t="s">
        <v>1684</v>
      </c>
      <c r="I195">
        <v>0</v>
      </c>
      <c r="J195">
        <v>0</v>
      </c>
      <c r="K195">
        <v>547720</v>
      </c>
      <c r="L195" t="s">
        <v>1684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456</v>
      </c>
      <c r="T195">
        <v>182</v>
      </c>
      <c r="U195">
        <v>0</v>
      </c>
      <c r="V195" t="s">
        <v>1684</v>
      </c>
      <c r="X195">
        <v>0</v>
      </c>
      <c r="Y195">
        <v>2</v>
      </c>
      <c r="Z195">
        <v>1</v>
      </c>
      <c r="AA195" t="s">
        <v>1684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s="12" t="s">
        <v>844</v>
      </c>
      <c r="AL195">
        <v>0</v>
      </c>
      <c r="AM195">
        <v>95</v>
      </c>
      <c r="AN195">
        <v>56</v>
      </c>
      <c r="AO195">
        <v>0</v>
      </c>
      <c r="AP195">
        <v>0</v>
      </c>
      <c r="AQ195">
        <v>0</v>
      </c>
      <c r="AR195" t="b">
        <v>0</v>
      </c>
      <c r="AS195">
        <v>0</v>
      </c>
      <c r="AT195">
        <v>465</v>
      </c>
      <c r="AU195">
        <v>183</v>
      </c>
      <c r="AV195">
        <v>156</v>
      </c>
      <c r="AW195" t="b">
        <v>0</v>
      </c>
      <c r="AX195">
        <v>0</v>
      </c>
      <c r="AY195">
        <v>465</v>
      </c>
      <c r="AZ195">
        <v>183</v>
      </c>
      <c r="BA195">
        <v>0</v>
      </c>
      <c r="BC195" t="s">
        <v>1684</v>
      </c>
      <c r="BD195" s="12">
        <v>40</v>
      </c>
      <c r="BE195">
        <v>639</v>
      </c>
      <c r="BF195">
        <v>198</v>
      </c>
      <c r="BG195" t="s">
        <v>2131</v>
      </c>
      <c r="BH195">
        <v>0</v>
      </c>
      <c r="BI195">
        <v>0</v>
      </c>
      <c r="BJ195" t="s">
        <v>1684</v>
      </c>
      <c r="BK195">
        <v>0</v>
      </c>
      <c r="BM195" t="s">
        <v>2132</v>
      </c>
      <c r="BN195">
        <v>0</v>
      </c>
      <c r="BO195">
        <v>468</v>
      </c>
      <c r="BP195">
        <v>183</v>
      </c>
      <c r="BQ195">
        <v>0</v>
      </c>
      <c r="BR195" t="s">
        <v>1684</v>
      </c>
      <c r="BS195" t="b">
        <v>0</v>
      </c>
      <c r="BT195">
        <v>0</v>
      </c>
      <c r="BU195">
        <v>0</v>
      </c>
      <c r="BV195" s="12" t="s">
        <v>845</v>
      </c>
      <c r="BW195">
        <v>0.2</v>
      </c>
      <c r="BX195">
        <v>398</v>
      </c>
      <c r="BY195">
        <v>160</v>
      </c>
      <c r="BZ195" t="b">
        <v>0</v>
      </c>
      <c r="CA195" t="s">
        <v>1684</v>
      </c>
      <c r="CB195">
        <v>0</v>
      </c>
      <c r="CC195">
        <v>0</v>
      </c>
      <c r="CD195" t="s">
        <v>1687</v>
      </c>
      <c r="CE195" s="12">
        <v>6</v>
      </c>
      <c r="CF195" s="12">
        <v>36</v>
      </c>
      <c r="CG195" t="s">
        <v>1684</v>
      </c>
      <c r="CH195">
        <v>0</v>
      </c>
      <c r="CI195">
        <v>430</v>
      </c>
      <c r="CJ195">
        <v>178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 t="s">
        <v>845</v>
      </c>
      <c r="CS195">
        <v>0</v>
      </c>
      <c r="CT195" t="str">
        <f t="shared" ref="CT195:CT258" si="3">_xlfn.CONCAT(AK195," ",BV195)</f>
        <v>Charlie Tasker</v>
      </c>
      <c r="CU195" t="str">
        <f>IFERROR(VLOOKUP(CT195,'Player Names Cleaned'!$A$1:$B$997,2,0),CT195)</f>
        <v>Charlie Tasker</v>
      </c>
    </row>
    <row r="196" spans="1:99" x14ac:dyDescent="0.25">
      <c r="A196">
        <v>5</v>
      </c>
      <c r="B196" s="4">
        <v>35570</v>
      </c>
      <c r="C196">
        <v>12</v>
      </c>
      <c r="D196">
        <v>536</v>
      </c>
      <c r="E196" t="b">
        <v>1</v>
      </c>
      <c r="F196" t="b">
        <v>1</v>
      </c>
      <c r="G196" t="s">
        <v>1684</v>
      </c>
      <c r="H196" t="s">
        <v>1684</v>
      </c>
      <c r="I196">
        <v>6</v>
      </c>
      <c r="J196">
        <v>0.21</v>
      </c>
      <c r="K196">
        <v>451340</v>
      </c>
      <c r="L196" t="s">
        <v>1684</v>
      </c>
      <c r="N196">
        <v>0</v>
      </c>
      <c r="O196">
        <v>0</v>
      </c>
      <c r="P196">
        <v>0</v>
      </c>
      <c r="Q196">
        <v>0</v>
      </c>
      <c r="R196">
        <v>578</v>
      </c>
      <c r="S196">
        <v>54</v>
      </c>
      <c r="T196">
        <v>46</v>
      </c>
      <c r="U196">
        <v>0</v>
      </c>
      <c r="V196" t="s">
        <v>1684</v>
      </c>
      <c r="X196">
        <v>0</v>
      </c>
      <c r="Y196">
        <v>3</v>
      </c>
      <c r="Z196">
        <v>2.2000000000000002</v>
      </c>
      <c r="AA196" t="s">
        <v>1684</v>
      </c>
      <c r="AB196">
        <v>0</v>
      </c>
      <c r="AC196">
        <v>4.03</v>
      </c>
      <c r="AD196">
        <v>0.14000000000000001</v>
      </c>
      <c r="AE196">
        <v>13.22</v>
      </c>
      <c r="AF196">
        <v>0.46</v>
      </c>
      <c r="AG196">
        <v>9.19</v>
      </c>
      <c r="AH196">
        <v>37.049999999999997</v>
      </c>
      <c r="AI196">
        <v>1.28</v>
      </c>
      <c r="AJ196">
        <v>0.32</v>
      </c>
      <c r="AK196" s="12" t="s">
        <v>846</v>
      </c>
      <c r="AL196">
        <v>0</v>
      </c>
      <c r="AM196">
        <v>616</v>
      </c>
      <c r="AN196">
        <v>264</v>
      </c>
      <c r="AO196">
        <v>40</v>
      </c>
      <c r="AP196">
        <v>1.39</v>
      </c>
      <c r="AQ196">
        <v>10</v>
      </c>
      <c r="AR196" t="b">
        <v>0</v>
      </c>
      <c r="AS196">
        <v>210.7</v>
      </c>
      <c r="AT196">
        <v>21</v>
      </c>
      <c r="AU196">
        <v>16</v>
      </c>
      <c r="AV196">
        <v>157</v>
      </c>
      <c r="AW196" t="b">
        <v>0</v>
      </c>
      <c r="AX196">
        <v>670.6</v>
      </c>
      <c r="AY196">
        <v>61</v>
      </c>
      <c r="AZ196">
        <v>23</v>
      </c>
      <c r="BA196">
        <v>2597</v>
      </c>
      <c r="BC196" t="s">
        <v>1684</v>
      </c>
      <c r="BD196" s="12">
        <v>65</v>
      </c>
      <c r="BE196">
        <v>66</v>
      </c>
      <c r="BF196">
        <v>47</v>
      </c>
      <c r="BG196" t="s">
        <v>2133</v>
      </c>
      <c r="BH196">
        <v>0</v>
      </c>
      <c r="BI196">
        <v>0</v>
      </c>
      <c r="BJ196" t="s">
        <v>1684</v>
      </c>
      <c r="BK196">
        <v>0</v>
      </c>
      <c r="BM196" t="s">
        <v>2134</v>
      </c>
      <c r="BN196">
        <v>4</v>
      </c>
      <c r="BO196">
        <v>43</v>
      </c>
      <c r="BP196">
        <v>22</v>
      </c>
      <c r="BQ196">
        <v>0</v>
      </c>
      <c r="BR196">
        <v>108</v>
      </c>
      <c r="BS196" t="b">
        <v>0</v>
      </c>
      <c r="BT196">
        <v>0</v>
      </c>
      <c r="BU196">
        <v>0</v>
      </c>
      <c r="BV196" s="12" t="s">
        <v>847</v>
      </c>
      <c r="BW196">
        <v>5.8</v>
      </c>
      <c r="BX196">
        <v>64</v>
      </c>
      <c r="BY196">
        <v>18</v>
      </c>
      <c r="BZ196" t="b">
        <v>0</v>
      </c>
      <c r="CA196" t="s">
        <v>1684</v>
      </c>
      <c r="CB196">
        <v>28</v>
      </c>
      <c r="CC196">
        <v>0.97</v>
      </c>
      <c r="CD196" t="s">
        <v>1687</v>
      </c>
      <c r="CE196" s="12">
        <v>6</v>
      </c>
      <c r="CF196" s="12">
        <v>36</v>
      </c>
      <c r="CG196" s="4">
        <v>44417</v>
      </c>
      <c r="CH196">
        <v>856</v>
      </c>
      <c r="CI196">
        <v>21</v>
      </c>
      <c r="CJ196">
        <v>12</v>
      </c>
      <c r="CK196">
        <v>145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22.3</v>
      </c>
      <c r="CR196" t="s">
        <v>846</v>
      </c>
      <c r="CS196">
        <v>1</v>
      </c>
      <c r="CT196" t="str">
        <f t="shared" si="3"/>
        <v>Mitoma Kaoru</v>
      </c>
      <c r="CU196" t="str">
        <f>IFERROR(VLOOKUP(CT196,'Player Names Cleaned'!$A$1:$B$997,2,0),CT196)</f>
        <v>Kaoru Mitoma</v>
      </c>
    </row>
    <row r="197" spans="1:99" x14ac:dyDescent="0.25">
      <c r="A197">
        <v>6</v>
      </c>
      <c r="B197" s="4">
        <v>37366</v>
      </c>
      <c r="C197">
        <v>1</v>
      </c>
      <c r="D197">
        <v>288</v>
      </c>
      <c r="E197" t="b">
        <v>1</v>
      </c>
      <c r="F197" t="b">
        <v>1</v>
      </c>
      <c r="G197" t="s">
        <v>1684</v>
      </c>
      <c r="H197" t="s">
        <v>1684</v>
      </c>
      <c r="I197">
        <v>6</v>
      </c>
      <c r="J197">
        <v>0.33</v>
      </c>
      <c r="K197">
        <v>463067</v>
      </c>
      <c r="L197" t="s">
        <v>1684</v>
      </c>
      <c r="N197">
        <v>0</v>
      </c>
      <c r="O197">
        <v>0</v>
      </c>
      <c r="P197">
        <v>0</v>
      </c>
      <c r="Q197">
        <v>0</v>
      </c>
      <c r="R197">
        <v>281.8</v>
      </c>
      <c r="S197">
        <v>132</v>
      </c>
      <c r="T197">
        <v>92</v>
      </c>
      <c r="U197">
        <v>0</v>
      </c>
      <c r="V197" t="s">
        <v>1684</v>
      </c>
      <c r="X197">
        <v>0</v>
      </c>
      <c r="Y197">
        <v>3</v>
      </c>
      <c r="Z197">
        <v>2.1</v>
      </c>
      <c r="AA197" t="s">
        <v>1684</v>
      </c>
      <c r="AB197">
        <v>0</v>
      </c>
      <c r="AC197">
        <v>1.67</v>
      </c>
      <c r="AD197">
        <v>0.09</v>
      </c>
      <c r="AE197">
        <v>6.24</v>
      </c>
      <c r="AF197">
        <v>0.34</v>
      </c>
      <c r="AG197">
        <v>4.57</v>
      </c>
      <c r="AH197">
        <v>27.9</v>
      </c>
      <c r="AI197">
        <v>1.52</v>
      </c>
      <c r="AJ197">
        <v>0.25</v>
      </c>
      <c r="AK197" s="12" t="s">
        <v>848</v>
      </c>
      <c r="AL197">
        <v>0</v>
      </c>
      <c r="AM197">
        <v>583</v>
      </c>
      <c r="AN197">
        <v>242</v>
      </c>
      <c r="AO197">
        <v>29</v>
      </c>
      <c r="AP197">
        <v>1.58</v>
      </c>
      <c r="AQ197">
        <v>5</v>
      </c>
      <c r="AR197" t="b">
        <v>0</v>
      </c>
      <c r="AS197">
        <v>103</v>
      </c>
      <c r="AT197">
        <v>128</v>
      </c>
      <c r="AU197">
        <v>78</v>
      </c>
      <c r="AV197">
        <v>158</v>
      </c>
      <c r="AW197" t="b">
        <v>0</v>
      </c>
      <c r="AX197">
        <v>355.4</v>
      </c>
      <c r="AY197">
        <v>177</v>
      </c>
      <c r="AZ197">
        <v>83</v>
      </c>
      <c r="BA197">
        <v>1651</v>
      </c>
      <c r="BC197" t="s">
        <v>1684</v>
      </c>
      <c r="BD197" s="12">
        <v>60</v>
      </c>
      <c r="BE197">
        <v>102</v>
      </c>
      <c r="BF197">
        <v>71</v>
      </c>
      <c r="BG197" t="s">
        <v>2135</v>
      </c>
      <c r="BH197">
        <v>0</v>
      </c>
      <c r="BI197">
        <v>0</v>
      </c>
      <c r="BJ197" t="s">
        <v>1684</v>
      </c>
      <c r="BK197">
        <v>0</v>
      </c>
      <c r="BM197" t="s">
        <v>2136</v>
      </c>
      <c r="BN197">
        <v>3.4</v>
      </c>
      <c r="BO197">
        <v>106</v>
      </c>
      <c r="BP197">
        <v>52</v>
      </c>
      <c r="BQ197">
        <v>0</v>
      </c>
      <c r="BR197">
        <v>73</v>
      </c>
      <c r="BS197" t="b">
        <v>0</v>
      </c>
      <c r="BT197">
        <v>0</v>
      </c>
      <c r="BU197">
        <v>0</v>
      </c>
      <c r="BV197" s="12" t="s">
        <v>849</v>
      </c>
      <c r="BW197">
        <v>0.5</v>
      </c>
      <c r="BX197">
        <v>267</v>
      </c>
      <c r="BY197">
        <v>89</v>
      </c>
      <c r="BZ197" t="b">
        <v>0</v>
      </c>
      <c r="CA197" t="s">
        <v>1684</v>
      </c>
      <c r="CB197">
        <v>19</v>
      </c>
      <c r="CC197">
        <v>1.04</v>
      </c>
      <c r="CD197" t="s">
        <v>1687</v>
      </c>
      <c r="CE197" s="12">
        <v>6</v>
      </c>
      <c r="CF197" s="12">
        <v>36</v>
      </c>
      <c r="CG197" s="4">
        <v>45523</v>
      </c>
      <c r="CH197">
        <v>404</v>
      </c>
      <c r="CI197">
        <v>77</v>
      </c>
      <c r="CJ197">
        <v>54</v>
      </c>
      <c r="CK197">
        <v>95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15.8</v>
      </c>
      <c r="CR197" t="s">
        <v>848</v>
      </c>
      <c r="CS197">
        <v>2</v>
      </c>
      <c r="CT197" t="str">
        <f t="shared" si="3"/>
        <v>Georginio Rutter</v>
      </c>
      <c r="CU197" t="str">
        <f>IFERROR(VLOOKUP(CT197,'Player Names Cleaned'!$A$1:$B$997,2,0),CT197)</f>
        <v>Georginio Rutter</v>
      </c>
    </row>
    <row r="198" spans="1:99" x14ac:dyDescent="0.25">
      <c r="A198">
        <v>0</v>
      </c>
      <c r="B198" s="4">
        <v>34535</v>
      </c>
      <c r="C198">
        <v>0</v>
      </c>
      <c r="D198">
        <v>25</v>
      </c>
      <c r="E198" t="b">
        <v>1</v>
      </c>
      <c r="F198" t="b">
        <v>1</v>
      </c>
      <c r="G198" t="s">
        <v>1684</v>
      </c>
      <c r="H198" t="s">
        <v>1684</v>
      </c>
      <c r="I198">
        <v>0</v>
      </c>
      <c r="J198">
        <v>0</v>
      </c>
      <c r="K198">
        <v>109345</v>
      </c>
      <c r="L198">
        <v>4</v>
      </c>
      <c r="N198">
        <v>0</v>
      </c>
      <c r="O198">
        <v>0</v>
      </c>
      <c r="P198">
        <v>0</v>
      </c>
      <c r="Q198">
        <v>0</v>
      </c>
      <c r="R198">
        <v>59.6</v>
      </c>
      <c r="S198">
        <v>266</v>
      </c>
      <c r="T198">
        <v>149</v>
      </c>
      <c r="U198">
        <v>0</v>
      </c>
      <c r="V198" t="s">
        <v>1684</v>
      </c>
      <c r="X198">
        <v>0</v>
      </c>
      <c r="Y198">
        <v>3</v>
      </c>
      <c r="Z198">
        <v>2.1</v>
      </c>
      <c r="AA198" t="s">
        <v>1684</v>
      </c>
      <c r="AB198">
        <v>0</v>
      </c>
      <c r="AC198">
        <v>0.32</v>
      </c>
      <c r="AD198">
        <v>0.18</v>
      </c>
      <c r="AE198">
        <v>0.41</v>
      </c>
      <c r="AF198">
        <v>0.23</v>
      </c>
      <c r="AG198">
        <v>0.09</v>
      </c>
      <c r="AH198">
        <v>2.82</v>
      </c>
      <c r="AI198">
        <v>1.58</v>
      </c>
      <c r="AJ198">
        <v>0.05</v>
      </c>
      <c r="AK198" s="12" t="s">
        <v>850</v>
      </c>
      <c r="AL198">
        <v>0</v>
      </c>
      <c r="AM198">
        <v>562</v>
      </c>
      <c r="AN198">
        <v>228</v>
      </c>
      <c r="AO198">
        <v>3</v>
      </c>
      <c r="AP198">
        <v>1.68</v>
      </c>
      <c r="AQ198">
        <v>0</v>
      </c>
      <c r="AR198" t="b">
        <v>0</v>
      </c>
      <c r="AS198">
        <v>10.1</v>
      </c>
      <c r="AT198">
        <v>331</v>
      </c>
      <c r="AU198">
        <v>160</v>
      </c>
      <c r="AV198">
        <v>159</v>
      </c>
      <c r="AW198" t="b">
        <v>0</v>
      </c>
      <c r="AX198">
        <v>24</v>
      </c>
      <c r="AY198">
        <v>349</v>
      </c>
      <c r="AZ198">
        <v>164</v>
      </c>
      <c r="BA198">
        <v>161</v>
      </c>
      <c r="BC198" t="s">
        <v>1684</v>
      </c>
      <c r="BD198" s="12">
        <v>60</v>
      </c>
      <c r="BE198">
        <v>81</v>
      </c>
      <c r="BF198">
        <v>57</v>
      </c>
      <c r="BG198" t="s">
        <v>2137</v>
      </c>
      <c r="BH198">
        <v>0</v>
      </c>
      <c r="BI198">
        <v>0</v>
      </c>
      <c r="BJ198" t="s">
        <v>1684</v>
      </c>
      <c r="BK198">
        <v>0</v>
      </c>
      <c r="BM198" t="s">
        <v>2138</v>
      </c>
      <c r="BN198">
        <v>0.9</v>
      </c>
      <c r="BO198">
        <v>382</v>
      </c>
      <c r="BP198">
        <v>182</v>
      </c>
      <c r="BQ198">
        <v>0</v>
      </c>
      <c r="BR198">
        <v>241</v>
      </c>
      <c r="BS198" t="b">
        <v>0</v>
      </c>
      <c r="BT198">
        <v>0</v>
      </c>
      <c r="BU198">
        <v>0</v>
      </c>
      <c r="BV198" s="12" t="s">
        <v>851</v>
      </c>
      <c r="BW198">
        <v>0.1</v>
      </c>
      <c r="BX198">
        <v>489</v>
      </c>
      <c r="BY198">
        <v>167</v>
      </c>
      <c r="BZ198" t="b">
        <v>0</v>
      </c>
      <c r="CA198" t="s">
        <v>1684</v>
      </c>
      <c r="CB198">
        <v>1</v>
      </c>
      <c r="CC198">
        <v>0.56000000000000005</v>
      </c>
      <c r="CD198" t="s">
        <v>1687</v>
      </c>
      <c r="CE198" s="12">
        <v>6</v>
      </c>
      <c r="CF198" s="12">
        <v>36</v>
      </c>
      <c r="CG198" s="4">
        <v>41091</v>
      </c>
      <c r="CH198">
        <v>18</v>
      </c>
      <c r="CI198">
        <v>305</v>
      </c>
      <c r="CJ198">
        <v>160</v>
      </c>
      <c r="CK198">
        <v>7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1.2</v>
      </c>
      <c r="CR198" t="s">
        <v>851</v>
      </c>
      <c r="CS198">
        <v>2</v>
      </c>
      <c r="CT198" t="str">
        <f t="shared" si="3"/>
        <v>Solly March</v>
      </c>
      <c r="CU198" t="str">
        <f>IFERROR(VLOOKUP(CT198,'Player Names Cleaned'!$A$1:$B$997,2,0),CT198)</f>
        <v>Solly March</v>
      </c>
    </row>
    <row r="199" spans="1:99" x14ac:dyDescent="0.25">
      <c r="A199">
        <v>5</v>
      </c>
      <c r="B199" s="4">
        <v>38190</v>
      </c>
      <c r="C199">
        <v>8</v>
      </c>
      <c r="D199">
        <v>398</v>
      </c>
      <c r="E199" t="b">
        <v>1</v>
      </c>
      <c r="F199" t="b">
        <v>1</v>
      </c>
      <c r="G199" t="s">
        <v>1684</v>
      </c>
      <c r="H199" t="s">
        <v>1684</v>
      </c>
      <c r="I199">
        <v>4</v>
      </c>
      <c r="J199">
        <v>0.2</v>
      </c>
      <c r="K199">
        <v>592031</v>
      </c>
      <c r="L199" t="s">
        <v>1684</v>
      </c>
      <c r="N199">
        <v>0</v>
      </c>
      <c r="O199">
        <v>0</v>
      </c>
      <c r="P199">
        <v>0</v>
      </c>
      <c r="Q199">
        <v>0</v>
      </c>
      <c r="R199">
        <v>448.9</v>
      </c>
      <c r="S199">
        <v>80</v>
      </c>
      <c r="T199">
        <v>64</v>
      </c>
      <c r="U199">
        <v>0</v>
      </c>
      <c r="V199" t="s">
        <v>1684</v>
      </c>
      <c r="X199">
        <v>0</v>
      </c>
      <c r="Y199">
        <v>3</v>
      </c>
      <c r="Z199">
        <v>2.1</v>
      </c>
      <c r="AA199" t="s">
        <v>1684</v>
      </c>
      <c r="AB199">
        <v>0</v>
      </c>
      <c r="AC199">
        <v>4.99</v>
      </c>
      <c r="AD199">
        <v>0.25</v>
      </c>
      <c r="AE199">
        <v>9.1199999999999992</v>
      </c>
      <c r="AF199">
        <v>0.45</v>
      </c>
      <c r="AG199">
        <v>4.13</v>
      </c>
      <c r="AH199">
        <v>28.41</v>
      </c>
      <c r="AI199">
        <v>1.4</v>
      </c>
      <c r="AJ199">
        <v>0.2</v>
      </c>
      <c r="AK199" s="12" t="s">
        <v>852</v>
      </c>
      <c r="AL199">
        <v>0</v>
      </c>
      <c r="AM199">
        <v>592</v>
      </c>
      <c r="AN199">
        <v>246</v>
      </c>
      <c r="AO199">
        <v>33</v>
      </c>
      <c r="AP199">
        <v>1.62</v>
      </c>
      <c r="AQ199">
        <v>6</v>
      </c>
      <c r="AR199" t="b">
        <v>0</v>
      </c>
      <c r="AS199">
        <v>159.1</v>
      </c>
      <c r="AT199">
        <v>62</v>
      </c>
      <c r="AU199">
        <v>45</v>
      </c>
      <c r="AV199">
        <v>160</v>
      </c>
      <c r="AW199" t="b">
        <v>0</v>
      </c>
      <c r="AX199">
        <v>523.79999999999995</v>
      </c>
      <c r="AY199">
        <v>114</v>
      </c>
      <c r="AZ199">
        <v>47</v>
      </c>
      <c r="BA199">
        <v>1831</v>
      </c>
      <c r="BC199" t="s">
        <v>1684</v>
      </c>
      <c r="BD199" s="12">
        <v>60</v>
      </c>
      <c r="BE199">
        <v>111</v>
      </c>
      <c r="BF199">
        <v>75</v>
      </c>
      <c r="BG199" t="s">
        <v>2139</v>
      </c>
      <c r="BH199">
        <v>0</v>
      </c>
      <c r="BI199">
        <v>0</v>
      </c>
      <c r="BJ199" t="s">
        <v>1684</v>
      </c>
      <c r="BK199">
        <v>0</v>
      </c>
      <c r="BM199" t="s">
        <v>2140</v>
      </c>
      <c r="BN199">
        <v>3.2</v>
      </c>
      <c r="BO199">
        <v>121</v>
      </c>
      <c r="BP199">
        <v>57</v>
      </c>
      <c r="BQ199">
        <v>0</v>
      </c>
      <c r="BR199">
        <v>78</v>
      </c>
      <c r="BS199" t="b">
        <v>0</v>
      </c>
      <c r="BT199">
        <v>0</v>
      </c>
      <c r="BU199">
        <v>0</v>
      </c>
      <c r="BV199" s="12" t="s">
        <v>853</v>
      </c>
      <c r="BW199">
        <v>0.8</v>
      </c>
      <c r="BX199">
        <v>211</v>
      </c>
      <c r="BY199">
        <v>70</v>
      </c>
      <c r="BZ199" t="b">
        <v>0</v>
      </c>
      <c r="CA199" t="s">
        <v>1684</v>
      </c>
      <c r="CB199">
        <v>20</v>
      </c>
      <c r="CC199">
        <v>0.98</v>
      </c>
      <c r="CD199" t="s">
        <v>1687</v>
      </c>
      <c r="CE199" s="12">
        <v>6</v>
      </c>
      <c r="CF199" s="12">
        <v>36</v>
      </c>
      <c r="CG199" s="4">
        <v>45474</v>
      </c>
      <c r="CH199">
        <v>615</v>
      </c>
      <c r="CI199">
        <v>47</v>
      </c>
      <c r="CJ199">
        <v>30</v>
      </c>
      <c r="CK199">
        <v>102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17</v>
      </c>
      <c r="CR199" t="s">
        <v>853</v>
      </c>
      <c r="CS199">
        <v>6</v>
      </c>
      <c r="CT199" t="str">
        <f t="shared" si="3"/>
        <v>Yankuba Minteh</v>
      </c>
      <c r="CU199" t="str">
        <f>IFERROR(VLOOKUP(CT199,'Player Names Cleaned'!$A$1:$B$997,2,0),CT199)</f>
        <v>Yankuba Minteh</v>
      </c>
    </row>
    <row r="200" spans="1:99" x14ac:dyDescent="0.25">
      <c r="A200">
        <v>3</v>
      </c>
      <c r="B200" s="4">
        <v>38009</v>
      </c>
      <c r="C200">
        <v>5</v>
      </c>
      <c r="D200">
        <v>224</v>
      </c>
      <c r="E200" t="b">
        <v>1</v>
      </c>
      <c r="F200" t="b">
        <v>1</v>
      </c>
      <c r="G200" t="s">
        <v>1684</v>
      </c>
      <c r="H200" t="s">
        <v>1684</v>
      </c>
      <c r="I200">
        <v>2</v>
      </c>
      <c r="J200">
        <v>0.16</v>
      </c>
      <c r="K200">
        <v>474120</v>
      </c>
      <c r="L200" t="s">
        <v>1684</v>
      </c>
      <c r="N200">
        <v>0</v>
      </c>
      <c r="O200">
        <v>0</v>
      </c>
      <c r="P200">
        <v>0</v>
      </c>
      <c r="Q200">
        <v>0</v>
      </c>
      <c r="R200">
        <v>268.89999999999998</v>
      </c>
      <c r="S200">
        <v>135</v>
      </c>
      <c r="T200">
        <v>94</v>
      </c>
      <c r="U200">
        <v>0</v>
      </c>
      <c r="V200" t="s">
        <v>1684</v>
      </c>
      <c r="X200">
        <v>0</v>
      </c>
      <c r="Y200">
        <v>3</v>
      </c>
      <c r="Z200">
        <v>2</v>
      </c>
      <c r="AA200" t="s">
        <v>1684</v>
      </c>
      <c r="AB200">
        <v>0</v>
      </c>
      <c r="AC200">
        <v>1.32</v>
      </c>
      <c r="AD200">
        <v>0.1</v>
      </c>
      <c r="AE200">
        <v>4.1399999999999997</v>
      </c>
      <c r="AF200">
        <v>0.32</v>
      </c>
      <c r="AG200">
        <v>2.82</v>
      </c>
      <c r="AH200">
        <v>22.1</v>
      </c>
      <c r="AI200">
        <v>1.72</v>
      </c>
      <c r="AJ200">
        <v>0.22</v>
      </c>
      <c r="AK200" s="12" t="s">
        <v>714</v>
      </c>
      <c r="AL200">
        <v>0</v>
      </c>
      <c r="AM200">
        <v>528</v>
      </c>
      <c r="AN200">
        <v>207</v>
      </c>
      <c r="AO200">
        <v>22</v>
      </c>
      <c r="AP200">
        <v>1.71</v>
      </c>
      <c r="AQ200">
        <v>2</v>
      </c>
      <c r="AR200" t="b">
        <v>0</v>
      </c>
      <c r="AS200">
        <v>87.7</v>
      </c>
      <c r="AT200">
        <v>149</v>
      </c>
      <c r="AU200">
        <v>85</v>
      </c>
      <c r="AV200">
        <v>161</v>
      </c>
      <c r="AW200" t="b">
        <v>0</v>
      </c>
      <c r="AX200">
        <v>250.8</v>
      </c>
      <c r="AY200">
        <v>224</v>
      </c>
      <c r="AZ200">
        <v>107</v>
      </c>
      <c r="BA200">
        <v>1155</v>
      </c>
      <c r="BC200" t="s">
        <v>1684</v>
      </c>
      <c r="BD200" s="12">
        <v>55</v>
      </c>
      <c r="BE200">
        <v>178</v>
      </c>
      <c r="BF200">
        <v>115</v>
      </c>
      <c r="BG200" t="s">
        <v>2141</v>
      </c>
      <c r="BH200">
        <v>0</v>
      </c>
      <c r="BI200">
        <v>0</v>
      </c>
      <c r="BJ200" t="s">
        <v>1684</v>
      </c>
      <c r="BK200">
        <v>0</v>
      </c>
      <c r="BM200" t="s">
        <v>2142</v>
      </c>
      <c r="BN200">
        <v>2.4</v>
      </c>
      <c r="BO200">
        <v>200</v>
      </c>
      <c r="BP200">
        <v>88</v>
      </c>
      <c r="BQ200">
        <v>0</v>
      </c>
      <c r="BR200">
        <v>168</v>
      </c>
      <c r="BS200" t="b">
        <v>0</v>
      </c>
      <c r="BT200">
        <v>0</v>
      </c>
      <c r="BU200">
        <v>0</v>
      </c>
      <c r="BV200" s="12" t="s">
        <v>854</v>
      </c>
      <c r="BW200">
        <v>0.2</v>
      </c>
      <c r="BX200">
        <v>403</v>
      </c>
      <c r="BY200">
        <v>130</v>
      </c>
      <c r="BZ200" t="b">
        <v>0</v>
      </c>
      <c r="CA200" t="s">
        <v>1684</v>
      </c>
      <c r="CB200">
        <v>14</v>
      </c>
      <c r="CC200">
        <v>1.0900000000000001</v>
      </c>
      <c r="CD200" t="s">
        <v>1687</v>
      </c>
      <c r="CE200" s="12">
        <v>6</v>
      </c>
      <c r="CF200" s="12">
        <v>36</v>
      </c>
      <c r="CG200" s="4">
        <v>44729</v>
      </c>
      <c r="CH200">
        <v>362</v>
      </c>
      <c r="CI200">
        <v>84</v>
      </c>
      <c r="CJ200">
        <v>59</v>
      </c>
      <c r="CK200">
        <v>59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10.7</v>
      </c>
      <c r="CR200" t="s">
        <v>2143</v>
      </c>
      <c r="CS200">
        <v>3</v>
      </c>
      <c r="CT200" t="str">
        <f t="shared" si="3"/>
        <v>Julio Enciso EspÃ­nola</v>
      </c>
      <c r="CU200" t="str">
        <f>IFERROR(VLOOKUP(CT200,'Player Names Cleaned'!$A$1:$B$997,2,0),CT200)</f>
        <v>Julio Enciso EspÃ­nola</v>
      </c>
    </row>
    <row r="201" spans="1:99" x14ac:dyDescent="0.25">
      <c r="A201">
        <v>4</v>
      </c>
      <c r="B201" s="4">
        <v>38138</v>
      </c>
      <c r="C201">
        <v>1</v>
      </c>
      <c r="D201">
        <v>176</v>
      </c>
      <c r="E201" t="b">
        <v>1</v>
      </c>
      <c r="F201" t="b">
        <v>1</v>
      </c>
      <c r="G201" t="s">
        <v>1684</v>
      </c>
      <c r="H201" t="s">
        <v>1684</v>
      </c>
      <c r="I201">
        <v>1</v>
      </c>
      <c r="J201">
        <v>0.13</v>
      </c>
      <c r="K201">
        <v>513433</v>
      </c>
      <c r="L201">
        <v>2</v>
      </c>
      <c r="N201">
        <v>0</v>
      </c>
      <c r="O201">
        <v>0</v>
      </c>
      <c r="P201">
        <v>0</v>
      </c>
      <c r="Q201">
        <v>0</v>
      </c>
      <c r="R201">
        <v>311.60000000000002</v>
      </c>
      <c r="S201">
        <v>117</v>
      </c>
      <c r="T201">
        <v>84</v>
      </c>
      <c r="U201">
        <v>0</v>
      </c>
      <c r="V201">
        <v>6</v>
      </c>
      <c r="X201">
        <v>0</v>
      </c>
      <c r="Y201">
        <v>3</v>
      </c>
      <c r="Z201">
        <v>2</v>
      </c>
      <c r="AA201" t="s">
        <v>1684</v>
      </c>
      <c r="AB201">
        <v>0</v>
      </c>
      <c r="AC201">
        <v>1.93</v>
      </c>
      <c r="AD201">
        <v>0.26</v>
      </c>
      <c r="AE201">
        <v>3.08</v>
      </c>
      <c r="AF201">
        <v>0.41</v>
      </c>
      <c r="AG201">
        <v>1.1499999999999999</v>
      </c>
      <c r="AH201">
        <v>12.66</v>
      </c>
      <c r="AI201">
        <v>1.69</v>
      </c>
      <c r="AJ201">
        <v>0.15</v>
      </c>
      <c r="AK201" s="12" t="s">
        <v>855</v>
      </c>
      <c r="AL201">
        <v>0</v>
      </c>
      <c r="AM201">
        <v>543</v>
      </c>
      <c r="AN201">
        <v>216</v>
      </c>
      <c r="AO201">
        <v>15</v>
      </c>
      <c r="AP201">
        <v>2</v>
      </c>
      <c r="AQ201">
        <v>1</v>
      </c>
      <c r="AR201" t="b">
        <v>0</v>
      </c>
      <c r="AS201">
        <v>69.099999999999994</v>
      </c>
      <c r="AT201">
        <v>198</v>
      </c>
      <c r="AU201">
        <v>105</v>
      </c>
      <c r="AV201">
        <v>162</v>
      </c>
      <c r="AW201" t="b">
        <v>0</v>
      </c>
      <c r="AX201">
        <v>196.6</v>
      </c>
      <c r="AY201">
        <v>255</v>
      </c>
      <c r="AZ201">
        <v>120</v>
      </c>
      <c r="BA201">
        <v>676</v>
      </c>
      <c r="BC201" t="s">
        <v>1684</v>
      </c>
      <c r="BD201" s="12">
        <v>55</v>
      </c>
      <c r="BE201">
        <v>193</v>
      </c>
      <c r="BF201">
        <v>124</v>
      </c>
      <c r="BG201" t="s">
        <v>2144</v>
      </c>
      <c r="BH201">
        <v>0</v>
      </c>
      <c r="BI201">
        <v>0</v>
      </c>
      <c r="BJ201" t="s">
        <v>1684</v>
      </c>
      <c r="BK201">
        <v>0</v>
      </c>
      <c r="BM201" t="s">
        <v>2145</v>
      </c>
      <c r="BN201">
        <v>2.1</v>
      </c>
      <c r="BO201">
        <v>237</v>
      </c>
      <c r="BP201">
        <v>106</v>
      </c>
      <c r="BQ201">
        <v>0</v>
      </c>
      <c r="BR201">
        <v>80</v>
      </c>
      <c r="BS201" t="b">
        <v>0</v>
      </c>
      <c r="BT201">
        <v>0</v>
      </c>
      <c r="BU201">
        <v>0</v>
      </c>
      <c r="BV201" s="12" t="s">
        <v>856</v>
      </c>
      <c r="BW201">
        <v>0.1</v>
      </c>
      <c r="BX201">
        <v>540</v>
      </c>
      <c r="BY201">
        <v>198</v>
      </c>
      <c r="BZ201" t="b">
        <v>0</v>
      </c>
      <c r="CA201" t="s">
        <v>1684</v>
      </c>
      <c r="CB201">
        <v>8</v>
      </c>
      <c r="CC201">
        <v>1.07</v>
      </c>
      <c r="CD201" t="s">
        <v>1687</v>
      </c>
      <c r="CE201" s="12">
        <v>6</v>
      </c>
      <c r="CF201" s="12">
        <v>36</v>
      </c>
      <c r="CG201" s="4">
        <v>45518</v>
      </c>
      <c r="CH201">
        <v>187</v>
      </c>
      <c r="CI201">
        <v>161</v>
      </c>
      <c r="CJ201">
        <v>105</v>
      </c>
      <c r="CK201">
        <v>45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8.1999999999999993</v>
      </c>
      <c r="CR201" t="s">
        <v>856</v>
      </c>
      <c r="CS201">
        <v>0</v>
      </c>
      <c r="CT201" t="str">
        <f t="shared" si="3"/>
        <v>Brajan Gruda</v>
      </c>
      <c r="CU201" t="str">
        <f>IFERROR(VLOOKUP(CT201,'Player Names Cleaned'!$A$1:$B$997,2,0),CT201)</f>
        <v>Brajan Gruda</v>
      </c>
    </row>
    <row r="202" spans="1:99" x14ac:dyDescent="0.25">
      <c r="A202">
        <v>3</v>
      </c>
      <c r="B202" s="4">
        <v>38453</v>
      </c>
      <c r="C202">
        <v>8</v>
      </c>
      <c r="D202">
        <v>404</v>
      </c>
      <c r="E202" t="b">
        <v>1</v>
      </c>
      <c r="F202" t="b">
        <v>1</v>
      </c>
      <c r="G202" t="s">
        <v>1684</v>
      </c>
      <c r="H202" t="s">
        <v>1684</v>
      </c>
      <c r="I202">
        <v>6</v>
      </c>
      <c r="J202">
        <v>0.28999999999999998</v>
      </c>
      <c r="K202">
        <v>532529</v>
      </c>
      <c r="L202" t="s">
        <v>1684</v>
      </c>
      <c r="N202">
        <v>0</v>
      </c>
      <c r="O202">
        <v>0</v>
      </c>
      <c r="P202">
        <v>0</v>
      </c>
      <c r="Q202">
        <v>0</v>
      </c>
      <c r="R202">
        <v>268.10000000000002</v>
      </c>
      <c r="S202">
        <v>136</v>
      </c>
      <c r="T202">
        <v>95</v>
      </c>
      <c r="U202">
        <v>0</v>
      </c>
      <c r="V202" t="s">
        <v>1684</v>
      </c>
      <c r="X202">
        <v>0</v>
      </c>
      <c r="Y202">
        <v>3</v>
      </c>
      <c r="Z202">
        <v>2</v>
      </c>
      <c r="AA202" t="s">
        <v>1684</v>
      </c>
      <c r="AB202">
        <v>0</v>
      </c>
      <c r="AC202">
        <v>1.5</v>
      </c>
      <c r="AD202">
        <v>7.0000000000000007E-2</v>
      </c>
      <c r="AE202">
        <v>4.24</v>
      </c>
      <c r="AF202">
        <v>0.2</v>
      </c>
      <c r="AG202">
        <v>2.74</v>
      </c>
      <c r="AH202">
        <v>30.09</v>
      </c>
      <c r="AI202">
        <v>1.47</v>
      </c>
      <c r="AJ202">
        <v>0.13</v>
      </c>
      <c r="AK202" s="12" t="s">
        <v>857</v>
      </c>
      <c r="AL202">
        <v>0</v>
      </c>
      <c r="AM202">
        <v>545</v>
      </c>
      <c r="AN202">
        <v>218</v>
      </c>
      <c r="AO202">
        <v>30</v>
      </c>
      <c r="AP202">
        <v>1.47</v>
      </c>
      <c r="AQ202">
        <v>5</v>
      </c>
      <c r="AR202" t="b">
        <v>0</v>
      </c>
      <c r="AS202">
        <v>97</v>
      </c>
      <c r="AT202">
        <v>133</v>
      </c>
      <c r="AU202">
        <v>81</v>
      </c>
      <c r="AV202">
        <v>163</v>
      </c>
      <c r="AW202" t="b">
        <v>0</v>
      </c>
      <c r="AX202">
        <v>394.6</v>
      </c>
      <c r="AY202">
        <v>161</v>
      </c>
      <c r="AZ202">
        <v>74</v>
      </c>
      <c r="BA202">
        <v>1839</v>
      </c>
      <c r="BC202" t="s">
        <v>1684</v>
      </c>
      <c r="BD202" s="12">
        <v>55</v>
      </c>
      <c r="BE202">
        <v>195</v>
      </c>
      <c r="BF202">
        <v>126</v>
      </c>
      <c r="BG202" t="s">
        <v>2146</v>
      </c>
      <c r="BH202">
        <v>0</v>
      </c>
      <c r="BI202">
        <v>0</v>
      </c>
      <c r="BJ202" t="s">
        <v>1684</v>
      </c>
      <c r="BK202">
        <v>0</v>
      </c>
      <c r="BM202" t="s">
        <v>2147</v>
      </c>
      <c r="BN202">
        <v>3.4</v>
      </c>
      <c r="BO202">
        <v>100</v>
      </c>
      <c r="BP202">
        <v>47</v>
      </c>
      <c r="BQ202">
        <v>0</v>
      </c>
      <c r="BR202">
        <v>241</v>
      </c>
      <c r="BS202" t="b">
        <v>0</v>
      </c>
      <c r="BT202">
        <v>0</v>
      </c>
      <c r="BU202">
        <v>0</v>
      </c>
      <c r="BV202" s="12" t="s">
        <v>858</v>
      </c>
      <c r="BW202">
        <v>0.2</v>
      </c>
      <c r="BX202">
        <v>425</v>
      </c>
      <c r="BY202">
        <v>137</v>
      </c>
      <c r="BZ202" t="b">
        <v>0</v>
      </c>
      <c r="CA202" t="s">
        <v>1684</v>
      </c>
      <c r="CB202">
        <v>22</v>
      </c>
      <c r="CC202">
        <v>1.08</v>
      </c>
      <c r="CD202" t="s">
        <v>1687</v>
      </c>
      <c r="CE202" s="12">
        <v>6</v>
      </c>
      <c r="CF202" s="12">
        <v>36</v>
      </c>
      <c r="CG202" s="4">
        <v>44925</v>
      </c>
      <c r="CH202">
        <v>304</v>
      </c>
      <c r="CI202">
        <v>98</v>
      </c>
      <c r="CJ202">
        <v>68</v>
      </c>
      <c r="CK202">
        <v>89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16.2</v>
      </c>
      <c r="CR202" t="s">
        <v>858</v>
      </c>
      <c r="CS202">
        <v>5</v>
      </c>
      <c r="CT202" t="str">
        <f t="shared" si="3"/>
        <v>Jack Hinshelwood</v>
      </c>
      <c r="CU202" t="str">
        <f>IFERROR(VLOOKUP(CT202,'Player Names Cleaned'!$A$1:$B$997,2,0),CT202)</f>
        <v>Jack Hinshelwood</v>
      </c>
    </row>
    <row r="203" spans="1:99" x14ac:dyDescent="0.25">
      <c r="A203">
        <v>3</v>
      </c>
      <c r="B203" s="4">
        <v>36851</v>
      </c>
      <c r="C203">
        <v>2</v>
      </c>
      <c r="D203">
        <v>209</v>
      </c>
      <c r="E203" t="b">
        <v>1</v>
      </c>
      <c r="F203" t="b">
        <v>1</v>
      </c>
      <c r="G203" t="s">
        <v>1684</v>
      </c>
      <c r="H203" t="s">
        <v>1684</v>
      </c>
      <c r="I203">
        <v>2</v>
      </c>
      <c r="J203">
        <v>0.19</v>
      </c>
      <c r="K203">
        <v>219249</v>
      </c>
      <c r="L203">
        <v>1</v>
      </c>
      <c r="N203">
        <v>0</v>
      </c>
      <c r="O203">
        <v>0</v>
      </c>
      <c r="P203">
        <v>0</v>
      </c>
      <c r="Q203">
        <v>0</v>
      </c>
      <c r="R203">
        <v>322.5</v>
      </c>
      <c r="S203">
        <v>111</v>
      </c>
      <c r="T203">
        <v>79</v>
      </c>
      <c r="U203">
        <v>0</v>
      </c>
      <c r="V203">
        <v>2</v>
      </c>
      <c r="X203">
        <v>0</v>
      </c>
      <c r="Y203">
        <v>3</v>
      </c>
      <c r="Z203">
        <v>2</v>
      </c>
      <c r="AA203" t="s">
        <v>1684</v>
      </c>
      <c r="AB203">
        <v>0</v>
      </c>
      <c r="AC203">
        <v>2.04</v>
      </c>
      <c r="AD203">
        <v>0.2</v>
      </c>
      <c r="AE203">
        <v>4.8</v>
      </c>
      <c r="AF203">
        <v>0.47</v>
      </c>
      <c r="AG203">
        <v>2.76</v>
      </c>
      <c r="AH203">
        <v>14.27</v>
      </c>
      <c r="AI203">
        <v>1.38</v>
      </c>
      <c r="AJ203">
        <v>0.27</v>
      </c>
      <c r="AK203" s="12" t="s">
        <v>859</v>
      </c>
      <c r="AL203">
        <v>0</v>
      </c>
      <c r="AM203">
        <v>497</v>
      </c>
      <c r="AN203">
        <v>188</v>
      </c>
      <c r="AO203">
        <v>20</v>
      </c>
      <c r="AP203">
        <v>1.94</v>
      </c>
      <c r="AQ203">
        <v>2</v>
      </c>
      <c r="AR203" t="b">
        <v>0</v>
      </c>
      <c r="AS203">
        <v>75.3</v>
      </c>
      <c r="AT203">
        <v>184</v>
      </c>
      <c r="AU203">
        <v>99</v>
      </c>
      <c r="AV203">
        <v>164</v>
      </c>
      <c r="AW203" t="b">
        <v>0</v>
      </c>
      <c r="AX203">
        <v>211.4</v>
      </c>
      <c r="AY203">
        <v>243</v>
      </c>
      <c r="AZ203">
        <v>117</v>
      </c>
      <c r="BA203">
        <v>929</v>
      </c>
      <c r="BC203" t="s">
        <v>1684</v>
      </c>
      <c r="BD203" s="12">
        <v>55</v>
      </c>
      <c r="BE203">
        <v>147</v>
      </c>
      <c r="BF203">
        <v>96</v>
      </c>
      <c r="BG203" t="s">
        <v>2148</v>
      </c>
      <c r="BH203">
        <v>1</v>
      </c>
      <c r="BI203">
        <v>0</v>
      </c>
      <c r="BJ203">
        <v>2</v>
      </c>
      <c r="BK203">
        <v>0</v>
      </c>
      <c r="BM203" t="s">
        <v>2149</v>
      </c>
      <c r="BN203">
        <v>2.4</v>
      </c>
      <c r="BO203">
        <v>197</v>
      </c>
      <c r="BP203">
        <v>85</v>
      </c>
      <c r="BQ203">
        <v>0</v>
      </c>
      <c r="BR203">
        <v>58</v>
      </c>
      <c r="BS203" t="b">
        <v>0</v>
      </c>
      <c r="BT203">
        <v>0</v>
      </c>
      <c r="BU203">
        <v>0</v>
      </c>
      <c r="BV203" s="12" t="s">
        <v>860</v>
      </c>
      <c r="BW203">
        <v>0.2</v>
      </c>
      <c r="BX203">
        <v>448</v>
      </c>
      <c r="BY203">
        <v>144</v>
      </c>
      <c r="BZ203" t="b">
        <v>0</v>
      </c>
      <c r="CA203" t="s">
        <v>1684</v>
      </c>
      <c r="CB203">
        <v>11</v>
      </c>
      <c r="CC203">
        <v>1.07</v>
      </c>
      <c r="CD203" t="s">
        <v>1687</v>
      </c>
      <c r="CE203" s="12">
        <v>6</v>
      </c>
      <c r="CF203" s="12">
        <v>36</v>
      </c>
      <c r="CG203" s="4">
        <v>45530</v>
      </c>
      <c r="CH203">
        <v>219</v>
      </c>
      <c r="CI203">
        <v>137</v>
      </c>
      <c r="CJ203">
        <v>90</v>
      </c>
      <c r="CK203">
        <v>50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9.1</v>
      </c>
      <c r="CR203" t="s">
        <v>860</v>
      </c>
      <c r="CS203">
        <v>1</v>
      </c>
      <c r="CT203" t="str">
        <f t="shared" si="3"/>
        <v>Matt O'Riley</v>
      </c>
      <c r="CU203" t="str">
        <f>IFERROR(VLOOKUP(CT203,'Player Names Cleaned'!$A$1:$B$997,2,0),CT203)</f>
        <v>Matt O'Riley</v>
      </c>
    </row>
    <row r="204" spans="1:99" x14ac:dyDescent="0.25">
      <c r="A204">
        <v>0</v>
      </c>
      <c r="B204" s="4">
        <v>37059</v>
      </c>
      <c r="C204">
        <v>0</v>
      </c>
      <c r="D204">
        <v>0</v>
      </c>
      <c r="E204" t="b">
        <v>1</v>
      </c>
      <c r="F204" t="b">
        <v>1</v>
      </c>
      <c r="G204" t="s">
        <v>1684</v>
      </c>
      <c r="H204" t="s">
        <v>1684</v>
      </c>
      <c r="I204">
        <v>0</v>
      </c>
      <c r="J204">
        <v>0</v>
      </c>
      <c r="K204">
        <v>516211</v>
      </c>
      <c r="L204" t="s">
        <v>1684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654</v>
      </c>
      <c r="T204">
        <v>293</v>
      </c>
      <c r="U204">
        <v>0</v>
      </c>
      <c r="V204" t="s">
        <v>1684</v>
      </c>
      <c r="X204">
        <v>0</v>
      </c>
      <c r="Y204">
        <v>3</v>
      </c>
      <c r="Z204">
        <v>2</v>
      </c>
      <c r="AA204" t="s">
        <v>1684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 s="12" t="s">
        <v>861</v>
      </c>
      <c r="AL204">
        <v>0</v>
      </c>
      <c r="AM204">
        <v>544</v>
      </c>
      <c r="AN204">
        <v>217</v>
      </c>
      <c r="AO204">
        <v>0</v>
      </c>
      <c r="AP204">
        <v>0</v>
      </c>
      <c r="AQ204">
        <v>0</v>
      </c>
      <c r="AR204" t="b">
        <v>0</v>
      </c>
      <c r="AS204">
        <v>0</v>
      </c>
      <c r="AT204">
        <v>654</v>
      </c>
      <c r="AU204">
        <v>293</v>
      </c>
      <c r="AV204">
        <v>165</v>
      </c>
      <c r="AW204" t="b">
        <v>0</v>
      </c>
      <c r="AX204">
        <v>0</v>
      </c>
      <c r="AY204">
        <v>654</v>
      </c>
      <c r="AZ204">
        <v>293</v>
      </c>
      <c r="BA204">
        <v>0</v>
      </c>
      <c r="BC204" t="s">
        <v>1684</v>
      </c>
      <c r="BD204" s="12">
        <v>55</v>
      </c>
      <c r="BE204">
        <v>194</v>
      </c>
      <c r="BF204">
        <v>125</v>
      </c>
      <c r="BG204" t="s">
        <v>2150</v>
      </c>
      <c r="BH204">
        <v>0</v>
      </c>
      <c r="BI204">
        <v>0</v>
      </c>
      <c r="BJ204" t="s">
        <v>1684</v>
      </c>
      <c r="BK204">
        <v>0</v>
      </c>
      <c r="BM204" t="s">
        <v>2151</v>
      </c>
      <c r="BN204">
        <v>0</v>
      </c>
      <c r="BO204">
        <v>654</v>
      </c>
      <c r="BP204">
        <v>293</v>
      </c>
      <c r="BQ204">
        <v>0</v>
      </c>
      <c r="BR204">
        <v>189</v>
      </c>
      <c r="BS204" t="b">
        <v>0</v>
      </c>
      <c r="BT204">
        <v>0</v>
      </c>
      <c r="BU204">
        <v>0</v>
      </c>
      <c r="BV204" s="12" t="s">
        <v>862</v>
      </c>
      <c r="BW204">
        <v>0</v>
      </c>
      <c r="BX204">
        <v>649</v>
      </c>
      <c r="BY204">
        <v>287</v>
      </c>
      <c r="BZ204" t="b">
        <v>0</v>
      </c>
      <c r="CA204" t="s">
        <v>1684</v>
      </c>
      <c r="CB204">
        <v>0</v>
      </c>
      <c r="CC204">
        <v>0</v>
      </c>
      <c r="CD204" t="s">
        <v>1687</v>
      </c>
      <c r="CE204" s="12">
        <v>6</v>
      </c>
      <c r="CF204" s="12">
        <v>36</v>
      </c>
      <c r="CG204" s="4">
        <v>44438</v>
      </c>
      <c r="CH204">
        <v>0</v>
      </c>
      <c r="CI204">
        <v>652</v>
      </c>
      <c r="CJ204">
        <v>291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 t="s">
        <v>862</v>
      </c>
      <c r="CS204">
        <v>0</v>
      </c>
      <c r="CT204" t="str">
        <f t="shared" si="3"/>
        <v>Abdallah Sima</v>
      </c>
      <c r="CU204" t="str">
        <f>IFERROR(VLOOKUP(CT204,'Player Names Cleaned'!$A$1:$B$997,2,0),CT204)</f>
        <v>Abdallah Sima</v>
      </c>
    </row>
    <row r="205" spans="1:99" x14ac:dyDescent="0.25">
      <c r="A205">
        <v>1</v>
      </c>
      <c r="B205" s="4">
        <v>37900</v>
      </c>
      <c r="C205">
        <v>3</v>
      </c>
      <c r="D205">
        <v>358</v>
      </c>
      <c r="E205" t="b">
        <v>1</v>
      </c>
      <c r="F205" t="b">
        <v>1</v>
      </c>
      <c r="G205" t="s">
        <v>1684</v>
      </c>
      <c r="H205" t="s">
        <v>1684</v>
      </c>
      <c r="I205">
        <v>7</v>
      </c>
      <c r="J205">
        <v>0.32</v>
      </c>
      <c r="K205">
        <v>509416</v>
      </c>
      <c r="L205">
        <v>3</v>
      </c>
      <c r="N205">
        <v>0</v>
      </c>
      <c r="O205">
        <v>0</v>
      </c>
      <c r="P205">
        <v>0</v>
      </c>
      <c r="Q205">
        <v>0</v>
      </c>
      <c r="R205">
        <v>507.5</v>
      </c>
      <c r="S205">
        <v>68</v>
      </c>
      <c r="T205">
        <v>55</v>
      </c>
      <c r="U205">
        <v>0</v>
      </c>
      <c r="V205">
        <v>5</v>
      </c>
      <c r="X205">
        <v>0</v>
      </c>
      <c r="Y205">
        <v>3</v>
      </c>
      <c r="Z205">
        <v>1.5</v>
      </c>
      <c r="AA205" t="s">
        <v>1684</v>
      </c>
      <c r="AB205">
        <v>0</v>
      </c>
      <c r="AC205">
        <v>2.62</v>
      </c>
      <c r="AD205">
        <v>0.12</v>
      </c>
      <c r="AE205">
        <v>5.13</v>
      </c>
      <c r="AF205">
        <v>0.24</v>
      </c>
      <c r="AG205">
        <v>2.5099999999999998</v>
      </c>
      <c r="AH205">
        <v>30.15</v>
      </c>
      <c r="AI205">
        <v>1.39</v>
      </c>
      <c r="AJ205">
        <v>0.12</v>
      </c>
      <c r="AK205" s="12" t="s">
        <v>580</v>
      </c>
      <c r="AL205">
        <v>0</v>
      </c>
      <c r="AM205">
        <v>438</v>
      </c>
      <c r="AN205">
        <v>148</v>
      </c>
      <c r="AO205">
        <v>28</v>
      </c>
      <c r="AP205">
        <v>1.29</v>
      </c>
      <c r="AQ205">
        <v>2</v>
      </c>
      <c r="AR205" t="b">
        <v>0</v>
      </c>
      <c r="AS205">
        <v>111.7</v>
      </c>
      <c r="AT205">
        <v>116</v>
      </c>
      <c r="AU205">
        <v>72</v>
      </c>
      <c r="AV205">
        <v>166</v>
      </c>
      <c r="AW205" t="b">
        <v>0</v>
      </c>
      <c r="AX205">
        <v>363.2</v>
      </c>
      <c r="AY205">
        <v>171</v>
      </c>
      <c r="AZ205">
        <v>79</v>
      </c>
      <c r="BA205">
        <v>1958</v>
      </c>
      <c r="BC205" t="s">
        <v>1684</v>
      </c>
      <c r="BD205" s="12">
        <v>50</v>
      </c>
      <c r="BE205">
        <v>323</v>
      </c>
      <c r="BF205">
        <v>203</v>
      </c>
      <c r="BG205" t="s">
        <v>2152</v>
      </c>
      <c r="BH205">
        <v>0</v>
      </c>
      <c r="BI205">
        <v>0</v>
      </c>
      <c r="BJ205" t="s">
        <v>1684</v>
      </c>
      <c r="BK205">
        <v>0</v>
      </c>
      <c r="BM205" t="s">
        <v>2153</v>
      </c>
      <c r="BN205">
        <v>2.2000000000000002</v>
      </c>
      <c r="BO205">
        <v>224</v>
      </c>
      <c r="BP205">
        <v>98</v>
      </c>
      <c r="BQ205">
        <v>0</v>
      </c>
      <c r="BR205">
        <v>206</v>
      </c>
      <c r="BS205" t="b">
        <v>0</v>
      </c>
      <c r="BT205">
        <v>0</v>
      </c>
      <c r="BU205">
        <v>0</v>
      </c>
      <c r="BV205" s="12" t="s">
        <v>863</v>
      </c>
      <c r="BW205">
        <v>0.2</v>
      </c>
      <c r="BX205">
        <v>392</v>
      </c>
      <c r="BY205">
        <v>124</v>
      </c>
      <c r="BZ205" t="b">
        <v>0</v>
      </c>
      <c r="CA205" t="s">
        <v>1684</v>
      </c>
      <c r="CB205">
        <v>22</v>
      </c>
      <c r="CC205">
        <v>1.01</v>
      </c>
      <c r="CD205" t="s">
        <v>1687</v>
      </c>
      <c r="CE205" s="12">
        <v>6</v>
      </c>
      <c r="CF205" s="12">
        <v>36</v>
      </c>
      <c r="CG205" s="4">
        <v>44956</v>
      </c>
      <c r="CH205">
        <v>247</v>
      </c>
      <c r="CI205">
        <v>119</v>
      </c>
      <c r="CJ205">
        <v>80</v>
      </c>
      <c r="CK205">
        <v>74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14.8</v>
      </c>
      <c r="CR205" t="s">
        <v>863</v>
      </c>
      <c r="CS205">
        <v>4</v>
      </c>
      <c r="CT205" t="str">
        <f t="shared" si="3"/>
        <v>Yasin Ayari</v>
      </c>
      <c r="CU205" t="str">
        <f>IFERROR(VLOOKUP(CT205,'Player Names Cleaned'!$A$1:$B$997,2,0),CT205)</f>
        <v>Yasin Ayari</v>
      </c>
    </row>
    <row r="206" spans="1:99" x14ac:dyDescent="0.25">
      <c r="A206">
        <v>1</v>
      </c>
      <c r="B206" s="4">
        <v>37989</v>
      </c>
      <c r="C206">
        <v>7</v>
      </c>
      <c r="D206">
        <v>490</v>
      </c>
      <c r="E206" t="b">
        <v>1</v>
      </c>
      <c r="F206" t="b">
        <v>1</v>
      </c>
      <c r="G206" t="s">
        <v>1684</v>
      </c>
      <c r="H206" t="s">
        <v>1684</v>
      </c>
      <c r="I206">
        <v>8</v>
      </c>
      <c r="J206">
        <v>0.27</v>
      </c>
      <c r="K206">
        <v>535301</v>
      </c>
      <c r="L206" t="s">
        <v>1684</v>
      </c>
      <c r="N206">
        <v>0</v>
      </c>
      <c r="O206">
        <v>0</v>
      </c>
      <c r="P206">
        <v>0</v>
      </c>
      <c r="Q206">
        <v>0</v>
      </c>
      <c r="R206">
        <v>343.7</v>
      </c>
      <c r="S206">
        <v>103</v>
      </c>
      <c r="T206">
        <v>74</v>
      </c>
      <c r="U206">
        <v>0</v>
      </c>
      <c r="V206" t="s">
        <v>1684</v>
      </c>
      <c r="X206">
        <v>0</v>
      </c>
      <c r="Y206">
        <v>3</v>
      </c>
      <c r="Z206">
        <v>1.5</v>
      </c>
      <c r="AA206" t="s">
        <v>1684</v>
      </c>
      <c r="AB206">
        <v>0</v>
      </c>
      <c r="AC206">
        <v>1.21</v>
      </c>
      <c r="AD206">
        <v>0.04</v>
      </c>
      <c r="AE206">
        <v>4.3099999999999996</v>
      </c>
      <c r="AF206">
        <v>0.14000000000000001</v>
      </c>
      <c r="AG206">
        <v>3.1</v>
      </c>
      <c r="AH206">
        <v>39.54</v>
      </c>
      <c r="AI206">
        <v>1.34</v>
      </c>
      <c r="AJ206">
        <v>0.1</v>
      </c>
      <c r="AK206" s="12" t="s">
        <v>864</v>
      </c>
      <c r="AL206">
        <v>0</v>
      </c>
      <c r="AM206">
        <v>443</v>
      </c>
      <c r="AN206">
        <v>152</v>
      </c>
      <c r="AO206">
        <v>40</v>
      </c>
      <c r="AP206">
        <v>1.35</v>
      </c>
      <c r="AQ206">
        <v>3</v>
      </c>
      <c r="AR206" t="b">
        <v>0</v>
      </c>
      <c r="AS206">
        <v>105.2</v>
      </c>
      <c r="AT206">
        <v>125</v>
      </c>
      <c r="AU206">
        <v>75</v>
      </c>
      <c r="AV206">
        <v>167</v>
      </c>
      <c r="AW206" t="b">
        <v>0</v>
      </c>
      <c r="AX206">
        <v>515.4</v>
      </c>
      <c r="AY206">
        <v>118</v>
      </c>
      <c r="AZ206">
        <v>50</v>
      </c>
      <c r="BA206">
        <v>2660</v>
      </c>
      <c r="BC206" t="s">
        <v>1684</v>
      </c>
      <c r="BD206" s="12">
        <v>50</v>
      </c>
      <c r="BE206">
        <v>328</v>
      </c>
      <c r="BF206">
        <v>207</v>
      </c>
      <c r="BG206" t="s">
        <v>2154</v>
      </c>
      <c r="BH206">
        <v>0</v>
      </c>
      <c r="BI206">
        <v>0</v>
      </c>
      <c r="BJ206" t="s">
        <v>1684</v>
      </c>
      <c r="BK206">
        <v>0</v>
      </c>
      <c r="BM206" t="s">
        <v>2155</v>
      </c>
      <c r="BN206">
        <v>2.6</v>
      </c>
      <c r="BO206">
        <v>172</v>
      </c>
      <c r="BP206">
        <v>73</v>
      </c>
      <c r="BQ206">
        <v>1</v>
      </c>
      <c r="BR206">
        <v>38</v>
      </c>
      <c r="BS206" t="b">
        <v>0</v>
      </c>
      <c r="BT206">
        <v>0</v>
      </c>
      <c r="BU206">
        <v>0</v>
      </c>
      <c r="BV206" s="12" t="s">
        <v>865</v>
      </c>
      <c r="BW206">
        <v>4.5999999999999996</v>
      </c>
      <c r="BX206">
        <v>81</v>
      </c>
      <c r="BY206">
        <v>24</v>
      </c>
      <c r="BZ206" t="b">
        <v>0</v>
      </c>
      <c r="CA206" t="s">
        <v>1684</v>
      </c>
      <c r="CB206">
        <v>31</v>
      </c>
      <c r="CC206">
        <v>1.05</v>
      </c>
      <c r="CD206" t="s">
        <v>1687</v>
      </c>
      <c r="CE206" s="12">
        <v>6</v>
      </c>
      <c r="CF206" s="12">
        <v>36</v>
      </c>
      <c r="CG206" s="4">
        <v>45167</v>
      </c>
      <c r="CH206">
        <v>193</v>
      </c>
      <c r="CI206">
        <v>159</v>
      </c>
      <c r="CJ206">
        <v>104</v>
      </c>
      <c r="CK206">
        <v>87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17.399999999999999</v>
      </c>
      <c r="CR206" t="s">
        <v>865</v>
      </c>
      <c r="CS206">
        <v>6</v>
      </c>
      <c r="CT206" t="str">
        <f t="shared" si="3"/>
        <v>Carlos Baleba</v>
      </c>
      <c r="CU206" t="str">
        <f>IFERROR(VLOOKUP(CT206,'Player Names Cleaned'!$A$1:$B$997,2,0),CT206)</f>
        <v>Carlos Baleba</v>
      </c>
    </row>
    <row r="207" spans="1:99" x14ac:dyDescent="0.25">
      <c r="A207">
        <v>2</v>
      </c>
      <c r="B207" s="4">
        <v>38344</v>
      </c>
      <c r="C207">
        <v>6</v>
      </c>
      <c r="D207">
        <v>299</v>
      </c>
      <c r="E207" t="b">
        <v>1</v>
      </c>
      <c r="F207" t="b">
        <v>1</v>
      </c>
      <c r="G207" t="s">
        <v>1684</v>
      </c>
      <c r="H207" t="s">
        <v>1684</v>
      </c>
      <c r="I207">
        <v>2</v>
      </c>
      <c r="J207">
        <v>0.12</v>
      </c>
      <c r="K207">
        <v>536916</v>
      </c>
      <c r="L207" t="s">
        <v>1684</v>
      </c>
      <c r="N207">
        <v>0</v>
      </c>
      <c r="O207">
        <v>0</v>
      </c>
      <c r="P207">
        <v>0</v>
      </c>
      <c r="Q207">
        <v>0</v>
      </c>
      <c r="R207">
        <v>415.8</v>
      </c>
      <c r="S207">
        <v>87</v>
      </c>
      <c r="T207">
        <v>68</v>
      </c>
      <c r="U207">
        <v>0</v>
      </c>
      <c r="V207" t="s">
        <v>1684</v>
      </c>
      <c r="X207">
        <v>0</v>
      </c>
      <c r="Y207">
        <v>3</v>
      </c>
      <c r="Z207">
        <v>1.5</v>
      </c>
      <c r="AA207" t="s">
        <v>1684</v>
      </c>
      <c r="AB207">
        <v>0</v>
      </c>
      <c r="AC207">
        <v>2.29</v>
      </c>
      <c r="AD207">
        <v>0.14000000000000001</v>
      </c>
      <c r="AE207">
        <v>6.3</v>
      </c>
      <c r="AF207">
        <v>0.38</v>
      </c>
      <c r="AG207">
        <v>4.01</v>
      </c>
      <c r="AH207">
        <v>29.23</v>
      </c>
      <c r="AI207">
        <v>1.74</v>
      </c>
      <c r="AJ207">
        <v>0.24</v>
      </c>
      <c r="AK207" s="12" t="s">
        <v>866</v>
      </c>
      <c r="AL207">
        <v>0</v>
      </c>
      <c r="AM207">
        <v>444</v>
      </c>
      <c r="AN207">
        <v>153</v>
      </c>
      <c r="AO207">
        <v>33</v>
      </c>
      <c r="AP207">
        <v>1.97</v>
      </c>
      <c r="AQ207">
        <v>5</v>
      </c>
      <c r="AR207" t="b">
        <v>0</v>
      </c>
      <c r="AS207">
        <v>114.7</v>
      </c>
      <c r="AT207">
        <v>113</v>
      </c>
      <c r="AU207">
        <v>69</v>
      </c>
      <c r="AV207">
        <v>168</v>
      </c>
      <c r="AW207" t="b">
        <v>0</v>
      </c>
      <c r="AX207">
        <v>415.8</v>
      </c>
      <c r="AY207">
        <v>150</v>
      </c>
      <c r="AZ207">
        <v>66</v>
      </c>
      <c r="BA207">
        <v>1508</v>
      </c>
      <c r="BC207" t="s">
        <v>1684</v>
      </c>
      <c r="BD207" s="12">
        <v>50</v>
      </c>
      <c r="BE207">
        <v>329</v>
      </c>
      <c r="BF207">
        <v>208</v>
      </c>
      <c r="BG207" t="s">
        <v>2156</v>
      </c>
      <c r="BH207">
        <v>0</v>
      </c>
      <c r="BI207">
        <v>0</v>
      </c>
      <c r="BJ207" t="s">
        <v>1684</v>
      </c>
      <c r="BK207">
        <v>0</v>
      </c>
      <c r="BM207" t="s">
        <v>2157</v>
      </c>
      <c r="BN207">
        <v>2.4</v>
      </c>
      <c r="BO207">
        <v>194</v>
      </c>
      <c r="BP207">
        <v>82</v>
      </c>
      <c r="BQ207">
        <v>0</v>
      </c>
      <c r="BR207">
        <v>10</v>
      </c>
      <c r="BS207" t="b">
        <v>0</v>
      </c>
      <c r="BT207">
        <v>0</v>
      </c>
      <c r="BU207">
        <v>0</v>
      </c>
      <c r="BV207" s="12" t="s">
        <v>867</v>
      </c>
      <c r="BW207">
        <v>0.3</v>
      </c>
      <c r="BX207">
        <v>335</v>
      </c>
      <c r="BY207">
        <v>110</v>
      </c>
      <c r="BZ207" t="b">
        <v>0</v>
      </c>
      <c r="CA207" t="s">
        <v>1684</v>
      </c>
      <c r="CB207">
        <v>14</v>
      </c>
      <c r="CC207">
        <v>0.84</v>
      </c>
      <c r="CD207" t="s">
        <v>1687</v>
      </c>
      <c r="CE207" s="12">
        <v>6</v>
      </c>
      <c r="CF207" s="12">
        <v>36</v>
      </c>
      <c r="CG207" s="4">
        <v>44927</v>
      </c>
      <c r="CH207">
        <v>318</v>
      </c>
      <c r="CI207">
        <v>95</v>
      </c>
      <c r="CJ207">
        <v>66</v>
      </c>
      <c r="CK207">
        <v>75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15</v>
      </c>
      <c r="CR207" t="s">
        <v>867</v>
      </c>
      <c r="CS207">
        <v>8</v>
      </c>
      <c r="CT207" t="str">
        <f t="shared" si="3"/>
        <v>Facundo Buonanotte</v>
      </c>
      <c r="CU207" t="str">
        <f>IFERROR(VLOOKUP(CT207,'Player Names Cleaned'!$A$1:$B$997,2,0),CT207)</f>
        <v>Facundo Buonanotte</v>
      </c>
    </row>
    <row r="208" spans="1:99" x14ac:dyDescent="0.25">
      <c r="A208">
        <v>1</v>
      </c>
      <c r="B208" s="4">
        <v>37707</v>
      </c>
      <c r="C208">
        <v>2</v>
      </c>
      <c r="D208">
        <v>130</v>
      </c>
      <c r="E208" t="b">
        <v>1</v>
      </c>
      <c r="F208" t="b">
        <v>1</v>
      </c>
      <c r="G208" t="s">
        <v>1684</v>
      </c>
      <c r="H208" t="s">
        <v>1684</v>
      </c>
      <c r="I208">
        <v>0</v>
      </c>
      <c r="J208">
        <v>0</v>
      </c>
      <c r="K208">
        <v>514254</v>
      </c>
      <c r="L208" t="s">
        <v>1684</v>
      </c>
      <c r="N208">
        <v>0</v>
      </c>
      <c r="O208">
        <v>0</v>
      </c>
      <c r="P208">
        <v>0</v>
      </c>
      <c r="Q208">
        <v>0</v>
      </c>
      <c r="R208">
        <v>143.19999999999999</v>
      </c>
      <c r="S208">
        <v>209</v>
      </c>
      <c r="T208">
        <v>128</v>
      </c>
      <c r="U208">
        <v>0</v>
      </c>
      <c r="V208">
        <v>3</v>
      </c>
      <c r="X208">
        <v>0</v>
      </c>
      <c r="Y208">
        <v>3</v>
      </c>
      <c r="Z208">
        <v>1.5</v>
      </c>
      <c r="AA208" t="s">
        <v>1684</v>
      </c>
      <c r="AB208">
        <v>0</v>
      </c>
      <c r="AC208">
        <v>1.1599999999999999</v>
      </c>
      <c r="AD208">
        <v>0.21</v>
      </c>
      <c r="AE208">
        <v>1.98</v>
      </c>
      <c r="AF208">
        <v>0.36</v>
      </c>
      <c r="AG208">
        <v>0.82</v>
      </c>
      <c r="AH208">
        <v>9.2799999999999994</v>
      </c>
      <c r="AI208">
        <v>1.65</v>
      </c>
      <c r="AJ208">
        <v>0.15</v>
      </c>
      <c r="AK208" s="12" t="s">
        <v>824</v>
      </c>
      <c r="AL208">
        <v>0</v>
      </c>
      <c r="AM208">
        <v>440</v>
      </c>
      <c r="AN208">
        <v>149</v>
      </c>
      <c r="AO208">
        <v>13</v>
      </c>
      <c r="AP208">
        <v>2.31</v>
      </c>
      <c r="AQ208">
        <v>1</v>
      </c>
      <c r="AR208" t="b">
        <v>0</v>
      </c>
      <c r="AS208">
        <v>33.6</v>
      </c>
      <c r="AT208">
        <v>275</v>
      </c>
      <c r="AU208">
        <v>138</v>
      </c>
      <c r="AV208">
        <v>169</v>
      </c>
      <c r="AW208" t="b">
        <v>0</v>
      </c>
      <c r="AX208">
        <v>124.2</v>
      </c>
      <c r="AY208">
        <v>290</v>
      </c>
      <c r="AZ208">
        <v>138</v>
      </c>
      <c r="BA208">
        <v>507</v>
      </c>
      <c r="BC208" t="s">
        <v>1684</v>
      </c>
      <c r="BD208" s="12">
        <v>50</v>
      </c>
      <c r="BE208">
        <v>325</v>
      </c>
      <c r="BF208">
        <v>204</v>
      </c>
      <c r="BG208" t="s">
        <v>2158</v>
      </c>
      <c r="BH208">
        <v>0</v>
      </c>
      <c r="BI208">
        <v>0</v>
      </c>
      <c r="BJ208" t="s">
        <v>1684</v>
      </c>
      <c r="BK208">
        <v>0</v>
      </c>
      <c r="BM208" t="s">
        <v>2159</v>
      </c>
      <c r="BN208">
        <v>1.9</v>
      </c>
      <c r="BO208">
        <v>262</v>
      </c>
      <c r="BP208">
        <v>119</v>
      </c>
      <c r="BQ208">
        <v>0</v>
      </c>
      <c r="BR208">
        <v>168</v>
      </c>
      <c r="BS208" t="b">
        <v>0</v>
      </c>
      <c r="BT208">
        <v>0</v>
      </c>
      <c r="BU208">
        <v>0</v>
      </c>
      <c r="BV208" s="12" t="s">
        <v>868</v>
      </c>
      <c r="BW208">
        <v>0.1</v>
      </c>
      <c r="BX208">
        <v>561</v>
      </c>
      <c r="BY208">
        <v>216</v>
      </c>
      <c r="BZ208" t="b">
        <v>0</v>
      </c>
      <c r="CA208" t="s">
        <v>1684</v>
      </c>
      <c r="CB208">
        <v>4</v>
      </c>
      <c r="CC208">
        <v>0.71</v>
      </c>
      <c r="CD208" t="s">
        <v>1687</v>
      </c>
      <c r="CE208" s="12">
        <v>6</v>
      </c>
      <c r="CF208" s="12">
        <v>36</v>
      </c>
      <c r="CG208" s="4">
        <v>45658</v>
      </c>
      <c r="CH208">
        <v>69</v>
      </c>
      <c r="CI208">
        <v>247</v>
      </c>
      <c r="CJ208">
        <v>136</v>
      </c>
      <c r="CK208">
        <v>30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6</v>
      </c>
      <c r="CR208" t="s">
        <v>1160</v>
      </c>
      <c r="CS208">
        <v>0</v>
      </c>
      <c r="CT208" t="str">
        <f t="shared" si="3"/>
        <v>Diego GÃ³mez Amarilla</v>
      </c>
      <c r="CU208" t="str">
        <f>IFERROR(VLOOKUP(CT208,'Player Names Cleaned'!$A$1:$B$997,2,0),CT208)</f>
        <v>Diego Gomez</v>
      </c>
    </row>
    <row r="209" spans="1:99" x14ac:dyDescent="0.25">
      <c r="A209">
        <v>0</v>
      </c>
      <c r="B209" s="4">
        <v>31416</v>
      </c>
      <c r="C209">
        <v>0</v>
      </c>
      <c r="D209">
        <v>27</v>
      </c>
      <c r="E209" t="b">
        <v>1</v>
      </c>
      <c r="F209" t="b">
        <v>1</v>
      </c>
      <c r="G209" t="s">
        <v>1684</v>
      </c>
      <c r="H209" t="s">
        <v>1684</v>
      </c>
      <c r="I209">
        <v>1</v>
      </c>
      <c r="J209">
        <v>0.53</v>
      </c>
      <c r="K209">
        <v>15157</v>
      </c>
      <c r="L209" t="s">
        <v>1684</v>
      </c>
      <c r="N209">
        <v>0</v>
      </c>
      <c r="O209">
        <v>0</v>
      </c>
      <c r="P209">
        <v>0</v>
      </c>
      <c r="Q209">
        <v>0</v>
      </c>
      <c r="R209">
        <v>66.3</v>
      </c>
      <c r="S209">
        <v>264</v>
      </c>
      <c r="T209">
        <v>147</v>
      </c>
      <c r="U209">
        <v>0</v>
      </c>
      <c r="V209" t="s">
        <v>1684</v>
      </c>
      <c r="X209">
        <v>0</v>
      </c>
      <c r="Y209">
        <v>3</v>
      </c>
      <c r="Z209">
        <v>1.5</v>
      </c>
      <c r="AA209" t="s">
        <v>1684</v>
      </c>
      <c r="AB209">
        <v>0</v>
      </c>
      <c r="AC209">
        <v>0.15</v>
      </c>
      <c r="AD209">
        <v>0.08</v>
      </c>
      <c r="AE209">
        <v>0.31</v>
      </c>
      <c r="AF209">
        <v>0.16</v>
      </c>
      <c r="AG209">
        <v>0.16</v>
      </c>
      <c r="AH209">
        <v>1.98</v>
      </c>
      <c r="AI209">
        <v>1.05</v>
      </c>
      <c r="AJ209">
        <v>0.08</v>
      </c>
      <c r="AK209" s="12" t="s">
        <v>708</v>
      </c>
      <c r="AL209">
        <v>0</v>
      </c>
      <c r="AM209">
        <v>323</v>
      </c>
      <c r="AN209">
        <v>79</v>
      </c>
      <c r="AO209">
        <v>1</v>
      </c>
      <c r="AP209">
        <v>0.53</v>
      </c>
      <c r="AQ209">
        <v>0</v>
      </c>
      <c r="AR209" t="b">
        <v>0</v>
      </c>
      <c r="AS209">
        <v>10.7</v>
      </c>
      <c r="AT209">
        <v>329</v>
      </c>
      <c r="AU209">
        <v>159</v>
      </c>
      <c r="AV209">
        <v>170</v>
      </c>
      <c r="AW209" t="b">
        <v>0</v>
      </c>
      <c r="AX209">
        <v>28.6</v>
      </c>
      <c r="AY209">
        <v>344</v>
      </c>
      <c r="AZ209">
        <v>160</v>
      </c>
      <c r="BA209">
        <v>170</v>
      </c>
      <c r="BC209" t="s">
        <v>1684</v>
      </c>
      <c r="BD209" s="12">
        <v>50</v>
      </c>
      <c r="BE209">
        <v>208</v>
      </c>
      <c r="BF209">
        <v>134</v>
      </c>
      <c r="BG209" t="s">
        <v>2160</v>
      </c>
      <c r="BH209">
        <v>0</v>
      </c>
      <c r="BI209">
        <v>0</v>
      </c>
      <c r="BJ209" t="s">
        <v>1684</v>
      </c>
      <c r="BK209">
        <v>0</v>
      </c>
      <c r="BM209" t="s">
        <v>2161</v>
      </c>
      <c r="BN209">
        <v>1.5</v>
      </c>
      <c r="BO209">
        <v>304</v>
      </c>
      <c r="BP209">
        <v>142</v>
      </c>
      <c r="BQ209">
        <v>0</v>
      </c>
      <c r="BR209">
        <v>241</v>
      </c>
      <c r="BS209" t="b">
        <v>0</v>
      </c>
      <c r="BT209">
        <v>0</v>
      </c>
      <c r="BU209">
        <v>0</v>
      </c>
      <c r="BV209" s="12" t="s">
        <v>869</v>
      </c>
      <c r="BW209">
        <v>0.1</v>
      </c>
      <c r="BX209">
        <v>504</v>
      </c>
      <c r="BY209">
        <v>177</v>
      </c>
      <c r="BZ209" t="b">
        <v>0</v>
      </c>
      <c r="CA209" t="s">
        <v>1684</v>
      </c>
      <c r="CB209">
        <v>3</v>
      </c>
      <c r="CC209">
        <v>1.59</v>
      </c>
      <c r="CD209" t="s">
        <v>1687</v>
      </c>
      <c r="CE209" s="12">
        <v>6</v>
      </c>
      <c r="CF209" s="12">
        <v>36</v>
      </c>
      <c r="CG209" s="4">
        <v>45108</v>
      </c>
      <c r="CH209">
        <v>12</v>
      </c>
      <c r="CI209">
        <v>317</v>
      </c>
      <c r="CJ209">
        <v>165</v>
      </c>
      <c r="CK209">
        <v>6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1.2</v>
      </c>
      <c r="CR209" t="s">
        <v>869</v>
      </c>
      <c r="CS209">
        <v>1</v>
      </c>
      <c r="CT209" t="str">
        <f t="shared" si="3"/>
        <v>James Milner</v>
      </c>
      <c r="CU209" t="str">
        <f>IFERROR(VLOOKUP(CT209,'Player Names Cleaned'!$A$1:$B$997,2,0),CT209)</f>
        <v>James Milner</v>
      </c>
    </row>
    <row r="210" spans="1:99" x14ac:dyDescent="0.25">
      <c r="A210">
        <v>0</v>
      </c>
      <c r="B210" s="4">
        <v>37423</v>
      </c>
      <c r="C210">
        <v>0</v>
      </c>
      <c r="D210">
        <v>3</v>
      </c>
      <c r="E210" t="b">
        <v>1</v>
      </c>
      <c r="F210" t="b">
        <v>1</v>
      </c>
      <c r="G210" t="s">
        <v>1684</v>
      </c>
      <c r="H210" t="s">
        <v>1684</v>
      </c>
      <c r="I210">
        <v>0</v>
      </c>
      <c r="J210">
        <v>0</v>
      </c>
      <c r="K210">
        <v>441192</v>
      </c>
      <c r="L210" t="s">
        <v>1684</v>
      </c>
      <c r="N210">
        <v>0</v>
      </c>
      <c r="O210">
        <v>0</v>
      </c>
      <c r="P210">
        <v>0</v>
      </c>
      <c r="Q210">
        <v>0</v>
      </c>
      <c r="R210">
        <v>0.8</v>
      </c>
      <c r="S210">
        <v>364</v>
      </c>
      <c r="T210">
        <v>178</v>
      </c>
      <c r="U210">
        <v>0</v>
      </c>
      <c r="V210" t="s">
        <v>1684</v>
      </c>
      <c r="X210">
        <v>0</v>
      </c>
      <c r="Y210">
        <v>3</v>
      </c>
      <c r="Z210">
        <v>1.5</v>
      </c>
      <c r="AA210" t="s">
        <v>1684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 s="12" t="s">
        <v>870</v>
      </c>
      <c r="AL210">
        <v>0</v>
      </c>
      <c r="AM210">
        <v>407</v>
      </c>
      <c r="AN210">
        <v>127</v>
      </c>
      <c r="AO210">
        <v>0</v>
      </c>
      <c r="AP210">
        <v>0</v>
      </c>
      <c r="AQ210">
        <v>0</v>
      </c>
      <c r="AR210" t="b">
        <v>0</v>
      </c>
      <c r="AS210">
        <v>0.1</v>
      </c>
      <c r="AT210">
        <v>390</v>
      </c>
      <c r="AU210">
        <v>184</v>
      </c>
      <c r="AV210">
        <v>171</v>
      </c>
      <c r="AW210" t="b">
        <v>0</v>
      </c>
      <c r="AX210">
        <v>0.2</v>
      </c>
      <c r="AY210">
        <v>390</v>
      </c>
      <c r="AZ210">
        <v>184</v>
      </c>
      <c r="BA210">
        <v>8</v>
      </c>
      <c r="BC210" t="s">
        <v>1684</v>
      </c>
      <c r="BD210" s="12">
        <v>50</v>
      </c>
      <c r="BE210">
        <v>292</v>
      </c>
      <c r="BF210">
        <v>182</v>
      </c>
      <c r="BG210" t="s">
        <v>2162</v>
      </c>
      <c r="BH210">
        <v>0</v>
      </c>
      <c r="BI210">
        <v>0</v>
      </c>
      <c r="BJ210" t="s">
        <v>1684</v>
      </c>
      <c r="BK210">
        <v>0</v>
      </c>
      <c r="BM210" t="s">
        <v>2163</v>
      </c>
      <c r="BN210">
        <v>1</v>
      </c>
      <c r="BO210">
        <v>369</v>
      </c>
      <c r="BP210">
        <v>171</v>
      </c>
      <c r="BQ210">
        <v>0</v>
      </c>
      <c r="BR210">
        <v>62</v>
      </c>
      <c r="BS210" t="b">
        <v>0</v>
      </c>
      <c r="BT210">
        <v>0</v>
      </c>
      <c r="BU210">
        <v>0</v>
      </c>
      <c r="BV210" s="12" t="s">
        <v>871</v>
      </c>
      <c r="BW210">
        <v>0.1</v>
      </c>
      <c r="BX210">
        <v>612</v>
      </c>
      <c r="BY210">
        <v>256</v>
      </c>
      <c r="BZ210" t="b">
        <v>0</v>
      </c>
      <c r="CA210" t="s">
        <v>1684</v>
      </c>
      <c r="CB210">
        <v>0</v>
      </c>
      <c r="CC210">
        <v>0</v>
      </c>
      <c r="CD210" t="s">
        <v>1687</v>
      </c>
      <c r="CE210" s="12">
        <v>6</v>
      </c>
      <c r="CF210" s="12">
        <v>36</v>
      </c>
      <c r="CG210" s="4">
        <v>44460</v>
      </c>
      <c r="CH210">
        <v>0</v>
      </c>
      <c r="CI210">
        <v>603</v>
      </c>
      <c r="CJ210">
        <v>256</v>
      </c>
      <c r="CK210">
        <v>1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0.2</v>
      </c>
      <c r="CR210" t="s">
        <v>2164</v>
      </c>
      <c r="CS210">
        <v>0</v>
      </c>
      <c r="CT210" t="str">
        <f t="shared" si="3"/>
        <v>Jeremy Sarmiento Morante</v>
      </c>
      <c r="CU210" t="str">
        <f>IFERROR(VLOOKUP(CT210,'Player Names Cleaned'!$A$1:$B$997,2,0),CT210)</f>
        <v>Jeremy Sarmiento Morante</v>
      </c>
    </row>
    <row r="211" spans="1:99" x14ac:dyDescent="0.25">
      <c r="A211">
        <v>0</v>
      </c>
      <c r="B211" s="4">
        <v>38815</v>
      </c>
      <c r="C211">
        <v>0</v>
      </c>
      <c r="D211">
        <v>0</v>
      </c>
      <c r="E211" t="b">
        <v>1</v>
      </c>
      <c r="F211" t="b">
        <v>1</v>
      </c>
      <c r="G211" t="s">
        <v>1684</v>
      </c>
      <c r="H211" t="s">
        <v>1684</v>
      </c>
      <c r="I211">
        <v>0</v>
      </c>
      <c r="J211">
        <v>0</v>
      </c>
      <c r="K211">
        <v>549074</v>
      </c>
      <c r="L211" t="s">
        <v>1684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625</v>
      </c>
      <c r="T211">
        <v>271</v>
      </c>
      <c r="U211">
        <v>0</v>
      </c>
      <c r="V211" t="s">
        <v>1684</v>
      </c>
      <c r="X211">
        <v>0</v>
      </c>
      <c r="Y211">
        <v>3</v>
      </c>
      <c r="Z211">
        <v>1.5</v>
      </c>
      <c r="AA211" t="s">
        <v>1684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s="12" t="s">
        <v>816</v>
      </c>
      <c r="AL211">
        <v>0</v>
      </c>
      <c r="AM211">
        <v>446</v>
      </c>
      <c r="AN211">
        <v>155</v>
      </c>
      <c r="AO211">
        <v>0</v>
      </c>
      <c r="AP211">
        <v>0</v>
      </c>
      <c r="AQ211">
        <v>0</v>
      </c>
      <c r="AR211" t="b">
        <v>0</v>
      </c>
      <c r="AS211">
        <v>0</v>
      </c>
      <c r="AT211">
        <v>626</v>
      </c>
      <c r="AU211">
        <v>271</v>
      </c>
      <c r="AV211">
        <v>172</v>
      </c>
      <c r="AW211" t="b">
        <v>0</v>
      </c>
      <c r="AX211">
        <v>0</v>
      </c>
      <c r="AY211">
        <v>626</v>
      </c>
      <c r="AZ211">
        <v>271</v>
      </c>
      <c r="BA211">
        <v>0</v>
      </c>
      <c r="BC211" t="s">
        <v>1684</v>
      </c>
      <c r="BD211" s="12">
        <v>50</v>
      </c>
      <c r="BE211">
        <v>331</v>
      </c>
      <c r="BF211">
        <v>210</v>
      </c>
      <c r="BG211" t="s">
        <v>2165</v>
      </c>
      <c r="BH211">
        <v>0</v>
      </c>
      <c r="BI211">
        <v>0</v>
      </c>
      <c r="BJ211" t="s">
        <v>1684</v>
      </c>
      <c r="BK211">
        <v>0</v>
      </c>
      <c r="BM211" t="s">
        <v>2166</v>
      </c>
      <c r="BN211">
        <v>0</v>
      </c>
      <c r="BO211">
        <v>626</v>
      </c>
      <c r="BP211">
        <v>271</v>
      </c>
      <c r="BQ211">
        <v>0</v>
      </c>
      <c r="BR211">
        <v>241</v>
      </c>
      <c r="BS211" t="b">
        <v>0</v>
      </c>
      <c r="BT211">
        <v>0</v>
      </c>
      <c r="BU211">
        <v>0</v>
      </c>
      <c r="BV211" s="12" t="s">
        <v>872</v>
      </c>
      <c r="BW211">
        <v>0.1</v>
      </c>
      <c r="BX211">
        <v>589</v>
      </c>
      <c r="BY211">
        <v>238</v>
      </c>
      <c r="BZ211" t="b">
        <v>0</v>
      </c>
      <c r="CA211" t="s">
        <v>1684</v>
      </c>
      <c r="CB211">
        <v>0</v>
      </c>
      <c r="CC211">
        <v>0</v>
      </c>
      <c r="CD211" t="s">
        <v>1687</v>
      </c>
      <c r="CE211" s="12">
        <v>6</v>
      </c>
      <c r="CF211" s="12">
        <v>36</v>
      </c>
      <c r="CG211" s="4">
        <v>45809</v>
      </c>
      <c r="CH211">
        <v>0</v>
      </c>
      <c r="CI211">
        <v>618</v>
      </c>
      <c r="CJ211">
        <v>268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 t="s">
        <v>872</v>
      </c>
      <c r="CS211">
        <v>0</v>
      </c>
      <c r="CT211" t="str">
        <f t="shared" si="3"/>
        <v>Tom Watson</v>
      </c>
      <c r="CU211" t="str">
        <f>IFERROR(VLOOKUP(CT211,'Player Names Cleaned'!$A$1:$B$997,2,0),CT211)</f>
        <v>Tom Watson</v>
      </c>
    </row>
    <row r="212" spans="1:99" x14ac:dyDescent="0.25">
      <c r="A212">
        <v>5</v>
      </c>
      <c r="B212" s="4">
        <v>36480</v>
      </c>
      <c r="C212">
        <v>4</v>
      </c>
      <c r="D212">
        <v>243</v>
      </c>
      <c r="E212" t="b">
        <v>1</v>
      </c>
      <c r="F212" t="b">
        <v>1</v>
      </c>
      <c r="G212" t="s">
        <v>1684</v>
      </c>
      <c r="H212" t="s">
        <v>1684</v>
      </c>
      <c r="I212">
        <v>2</v>
      </c>
      <c r="J212">
        <v>0.18</v>
      </c>
      <c r="K212">
        <v>467779</v>
      </c>
      <c r="L212" t="s">
        <v>1684</v>
      </c>
      <c r="N212">
        <v>0</v>
      </c>
      <c r="O212">
        <v>0</v>
      </c>
      <c r="P212">
        <v>0</v>
      </c>
      <c r="Q212">
        <v>0</v>
      </c>
      <c r="R212">
        <v>230.4</v>
      </c>
      <c r="S212">
        <v>156</v>
      </c>
      <c r="T212">
        <v>109</v>
      </c>
      <c r="U212">
        <v>0</v>
      </c>
      <c r="V212" t="s">
        <v>1684</v>
      </c>
      <c r="X212">
        <v>0</v>
      </c>
      <c r="Y212">
        <v>3</v>
      </c>
      <c r="Z212">
        <v>1.5</v>
      </c>
      <c r="AA212" t="s">
        <v>1684</v>
      </c>
      <c r="AB212">
        <v>0</v>
      </c>
      <c r="AC212">
        <v>1</v>
      </c>
      <c r="AD212">
        <v>0.09</v>
      </c>
      <c r="AE212">
        <v>1.8</v>
      </c>
      <c r="AF212">
        <v>0.16</v>
      </c>
      <c r="AG212">
        <v>0.8</v>
      </c>
      <c r="AH212">
        <v>18.89</v>
      </c>
      <c r="AI212">
        <v>1.7</v>
      </c>
      <c r="AJ212">
        <v>7.0000000000000007E-2</v>
      </c>
      <c r="AK212" s="12" t="s">
        <v>873</v>
      </c>
      <c r="AL212">
        <v>0</v>
      </c>
      <c r="AM212">
        <v>417</v>
      </c>
      <c r="AN212">
        <v>134</v>
      </c>
      <c r="AO212">
        <v>22</v>
      </c>
      <c r="AP212">
        <v>1.97</v>
      </c>
      <c r="AQ212">
        <v>1</v>
      </c>
      <c r="AR212" t="b">
        <v>0</v>
      </c>
      <c r="AS212">
        <v>68.5</v>
      </c>
      <c r="AT212">
        <v>201</v>
      </c>
      <c r="AU212">
        <v>106</v>
      </c>
      <c r="AV212">
        <v>173</v>
      </c>
      <c r="AW212" t="b">
        <v>0</v>
      </c>
      <c r="AX212">
        <v>328.8</v>
      </c>
      <c r="AY212">
        <v>193</v>
      </c>
      <c r="AZ212">
        <v>89</v>
      </c>
      <c r="BA212">
        <v>1003</v>
      </c>
      <c r="BC212" t="s">
        <v>1684</v>
      </c>
      <c r="BD212" s="12">
        <v>50</v>
      </c>
      <c r="BE212">
        <v>302</v>
      </c>
      <c r="BF212">
        <v>189</v>
      </c>
      <c r="BG212" t="s">
        <v>2167</v>
      </c>
      <c r="BH212">
        <v>0</v>
      </c>
      <c r="BI212">
        <v>0</v>
      </c>
      <c r="BJ212" t="s">
        <v>1684</v>
      </c>
      <c r="BK212">
        <v>0</v>
      </c>
      <c r="BM212" t="s">
        <v>2168</v>
      </c>
      <c r="BN212">
        <v>2.1</v>
      </c>
      <c r="BO212">
        <v>231</v>
      </c>
      <c r="BP212">
        <v>101</v>
      </c>
      <c r="BQ212">
        <v>0</v>
      </c>
      <c r="BR212">
        <v>152</v>
      </c>
      <c r="BS212" t="b">
        <v>0</v>
      </c>
      <c r="BT212">
        <v>0</v>
      </c>
      <c r="BU212">
        <v>0</v>
      </c>
      <c r="BV212" s="12" t="s">
        <v>874</v>
      </c>
      <c r="BW212">
        <v>0.1</v>
      </c>
      <c r="BX212">
        <v>548</v>
      </c>
      <c r="BY212">
        <v>205</v>
      </c>
      <c r="BZ212" t="b">
        <v>0</v>
      </c>
      <c r="CA212" t="s">
        <v>1684</v>
      </c>
      <c r="CB212">
        <v>10</v>
      </c>
      <c r="CC212">
        <v>0.9</v>
      </c>
      <c r="CD212" t="s">
        <v>1687</v>
      </c>
      <c r="CE212" s="12">
        <v>6</v>
      </c>
      <c r="CF212" s="12">
        <v>36</v>
      </c>
      <c r="CG212" s="4">
        <v>45479</v>
      </c>
      <c r="CH212">
        <v>129</v>
      </c>
      <c r="CI212">
        <v>197</v>
      </c>
      <c r="CJ212">
        <v>116</v>
      </c>
      <c r="CK212">
        <v>52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10.4</v>
      </c>
      <c r="CR212" t="s">
        <v>874</v>
      </c>
      <c r="CS212">
        <v>6</v>
      </c>
      <c r="CT212" t="str">
        <f t="shared" si="3"/>
        <v>Mats Wieffer</v>
      </c>
      <c r="CU212" t="str">
        <f>IFERROR(VLOOKUP(CT212,'Player Names Cleaned'!$A$1:$B$997,2,0),CT212)</f>
        <v>Mats Wieffer</v>
      </c>
    </row>
    <row r="213" spans="1:99" x14ac:dyDescent="0.25">
      <c r="A213">
        <v>0</v>
      </c>
      <c r="B213" s="4">
        <v>38674</v>
      </c>
      <c r="C213">
        <v>0</v>
      </c>
      <c r="D213">
        <v>0</v>
      </c>
      <c r="E213" t="b">
        <v>1</v>
      </c>
      <c r="F213" t="b">
        <v>1</v>
      </c>
      <c r="G213" t="s">
        <v>1684</v>
      </c>
      <c r="H213" t="s">
        <v>1684</v>
      </c>
      <c r="I213">
        <v>0</v>
      </c>
      <c r="J213">
        <v>0</v>
      </c>
      <c r="K213">
        <v>611695</v>
      </c>
      <c r="L213" t="s">
        <v>1684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632</v>
      </c>
      <c r="T213">
        <v>277</v>
      </c>
      <c r="U213">
        <v>0</v>
      </c>
      <c r="V213" t="s">
        <v>1684</v>
      </c>
      <c r="X213">
        <v>0</v>
      </c>
      <c r="Y213">
        <v>3</v>
      </c>
      <c r="Z213">
        <v>1.5</v>
      </c>
      <c r="AA213" t="s">
        <v>1684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 s="12" t="s">
        <v>875</v>
      </c>
      <c r="AL213">
        <v>0</v>
      </c>
      <c r="AM213">
        <v>456</v>
      </c>
      <c r="AN213">
        <v>164</v>
      </c>
      <c r="AO213">
        <v>0</v>
      </c>
      <c r="AP213">
        <v>0</v>
      </c>
      <c r="AQ213">
        <v>0</v>
      </c>
      <c r="AR213" t="b">
        <v>0</v>
      </c>
      <c r="AS213">
        <v>0</v>
      </c>
      <c r="AT213">
        <v>633</v>
      </c>
      <c r="AU213">
        <v>277</v>
      </c>
      <c r="AV213">
        <v>174</v>
      </c>
      <c r="AW213" t="b">
        <v>0</v>
      </c>
      <c r="AX213">
        <v>0</v>
      </c>
      <c r="AY213">
        <v>633</v>
      </c>
      <c r="AZ213">
        <v>277</v>
      </c>
      <c r="BA213">
        <v>0</v>
      </c>
      <c r="BC213" t="s">
        <v>1684</v>
      </c>
      <c r="BD213" s="12">
        <v>50</v>
      </c>
      <c r="BE213">
        <v>341</v>
      </c>
      <c r="BF213">
        <v>219</v>
      </c>
      <c r="BG213" t="s">
        <v>2169</v>
      </c>
      <c r="BH213">
        <v>0</v>
      </c>
      <c r="BI213">
        <v>0</v>
      </c>
      <c r="BJ213" t="s">
        <v>1684</v>
      </c>
      <c r="BK213">
        <v>0</v>
      </c>
      <c r="BM213" t="s">
        <v>2170</v>
      </c>
      <c r="BN213">
        <v>0</v>
      </c>
      <c r="BO213">
        <v>633</v>
      </c>
      <c r="BP213">
        <v>277</v>
      </c>
      <c r="BQ213">
        <v>0</v>
      </c>
      <c r="BR213">
        <v>54</v>
      </c>
      <c r="BS213" t="b">
        <v>0</v>
      </c>
      <c r="BT213">
        <v>0</v>
      </c>
      <c r="BU213">
        <v>0</v>
      </c>
      <c r="BV213" s="12" t="s">
        <v>876</v>
      </c>
      <c r="BW213">
        <v>0.1</v>
      </c>
      <c r="BX213">
        <v>623</v>
      </c>
      <c r="BY213">
        <v>266</v>
      </c>
      <c r="BZ213" t="b">
        <v>0</v>
      </c>
      <c r="CA213" t="s">
        <v>1684</v>
      </c>
      <c r="CB213">
        <v>0</v>
      </c>
      <c r="CC213">
        <v>0</v>
      </c>
      <c r="CD213" t="s">
        <v>1687</v>
      </c>
      <c r="CE213" s="12">
        <v>6</v>
      </c>
      <c r="CF213" s="12">
        <v>36</v>
      </c>
      <c r="CG213" s="4">
        <v>45485</v>
      </c>
      <c r="CH213">
        <v>0</v>
      </c>
      <c r="CI213">
        <v>625</v>
      </c>
      <c r="CJ213">
        <v>274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 t="s">
        <v>2171</v>
      </c>
      <c r="CS213">
        <v>0</v>
      </c>
      <c r="CT213" t="str">
        <f t="shared" si="3"/>
        <v>Malick YalcouyÃ©</v>
      </c>
      <c r="CU213" t="str">
        <f>IFERROR(VLOOKUP(CT213,'Player Names Cleaned'!$A$1:$B$997,2,0),CT213)</f>
        <v>Malick YalcouyÃ©</v>
      </c>
    </row>
    <row r="214" spans="1:99" x14ac:dyDescent="0.25">
      <c r="A214">
        <v>0</v>
      </c>
      <c r="B214" t="s">
        <v>1684</v>
      </c>
      <c r="C214">
        <v>0</v>
      </c>
      <c r="D214">
        <v>0</v>
      </c>
      <c r="E214" t="b">
        <v>1</v>
      </c>
      <c r="F214" t="b">
        <v>1</v>
      </c>
      <c r="G214" t="s">
        <v>1684</v>
      </c>
      <c r="H214" t="s">
        <v>1684</v>
      </c>
      <c r="I214">
        <v>0</v>
      </c>
      <c r="J214">
        <v>0</v>
      </c>
      <c r="K214">
        <v>567121</v>
      </c>
      <c r="L214" t="s">
        <v>1684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566</v>
      </c>
      <c r="T214">
        <v>234</v>
      </c>
      <c r="U214">
        <v>0</v>
      </c>
      <c r="V214" t="s">
        <v>1684</v>
      </c>
      <c r="X214">
        <v>0</v>
      </c>
      <c r="Y214">
        <v>3</v>
      </c>
      <c r="Z214">
        <v>1</v>
      </c>
      <c r="AA214" t="s">
        <v>1684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s="12" t="s">
        <v>556</v>
      </c>
      <c r="AL214">
        <v>0</v>
      </c>
      <c r="AM214">
        <v>289</v>
      </c>
      <c r="AN214">
        <v>59</v>
      </c>
      <c r="AO214">
        <v>0</v>
      </c>
      <c r="AP214">
        <v>0</v>
      </c>
      <c r="AQ214">
        <v>0</v>
      </c>
      <c r="AR214" t="b">
        <v>0</v>
      </c>
      <c r="AS214">
        <v>0</v>
      </c>
      <c r="AT214">
        <v>570</v>
      </c>
      <c r="AU214">
        <v>234</v>
      </c>
      <c r="AV214">
        <v>175</v>
      </c>
      <c r="AW214" t="b">
        <v>0</v>
      </c>
      <c r="AX214">
        <v>0</v>
      </c>
      <c r="AY214">
        <v>570</v>
      </c>
      <c r="AZ214">
        <v>234</v>
      </c>
      <c r="BA214">
        <v>0</v>
      </c>
      <c r="BC214" t="s">
        <v>1684</v>
      </c>
      <c r="BD214" s="12">
        <v>45</v>
      </c>
      <c r="BE214">
        <v>511</v>
      </c>
      <c r="BF214">
        <v>281</v>
      </c>
      <c r="BG214" t="s">
        <v>2172</v>
      </c>
      <c r="BH214">
        <v>0</v>
      </c>
      <c r="BI214">
        <v>0</v>
      </c>
      <c r="BJ214" t="s">
        <v>1684</v>
      </c>
      <c r="BK214">
        <v>0</v>
      </c>
      <c r="BM214" t="s">
        <v>2173</v>
      </c>
      <c r="BN214">
        <v>0</v>
      </c>
      <c r="BO214">
        <v>571</v>
      </c>
      <c r="BP214">
        <v>235</v>
      </c>
      <c r="BQ214">
        <v>0</v>
      </c>
      <c r="BR214" t="s">
        <v>1684</v>
      </c>
      <c r="BS214" t="b">
        <v>0</v>
      </c>
      <c r="BT214">
        <v>0</v>
      </c>
      <c r="BU214">
        <v>0</v>
      </c>
      <c r="BV214" s="12" t="s">
        <v>877</v>
      </c>
      <c r="BW214">
        <v>0.1</v>
      </c>
      <c r="BX214">
        <v>544</v>
      </c>
      <c r="BY214">
        <v>201</v>
      </c>
      <c r="BZ214" t="b">
        <v>0</v>
      </c>
      <c r="CA214" t="s">
        <v>1684</v>
      </c>
      <c r="CB214">
        <v>0</v>
      </c>
      <c r="CC214">
        <v>0</v>
      </c>
      <c r="CD214" t="s">
        <v>1687</v>
      </c>
      <c r="CE214" s="12">
        <v>6</v>
      </c>
      <c r="CF214" s="12">
        <v>36</v>
      </c>
      <c r="CG214" t="s">
        <v>1684</v>
      </c>
      <c r="CH214">
        <v>0</v>
      </c>
      <c r="CI214">
        <v>549</v>
      </c>
      <c r="CJ214">
        <v>227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 t="s">
        <v>877</v>
      </c>
      <c r="CS214">
        <v>0</v>
      </c>
      <c r="CT214" t="str">
        <f t="shared" si="3"/>
        <v>Joe Knight</v>
      </c>
      <c r="CU214" t="str">
        <f>IFERROR(VLOOKUP(CT214,'Player Names Cleaned'!$A$1:$B$997,2,0),CT214)</f>
        <v>Joe Knight</v>
      </c>
    </row>
    <row r="215" spans="1:99" x14ac:dyDescent="0.25">
      <c r="A215">
        <v>0</v>
      </c>
      <c r="B215" t="s">
        <v>1684</v>
      </c>
      <c r="C215">
        <v>0</v>
      </c>
      <c r="D215">
        <v>0</v>
      </c>
      <c r="E215" t="b">
        <v>1</v>
      </c>
      <c r="F215" t="b">
        <v>1</v>
      </c>
      <c r="G215" t="s">
        <v>1684</v>
      </c>
      <c r="H215" t="s">
        <v>1684</v>
      </c>
      <c r="I215">
        <v>0</v>
      </c>
      <c r="J215">
        <v>0</v>
      </c>
      <c r="K215">
        <v>550141</v>
      </c>
      <c r="L215" t="s">
        <v>1684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555</v>
      </c>
      <c r="T215">
        <v>227</v>
      </c>
      <c r="U215">
        <v>0</v>
      </c>
      <c r="V215" t="s">
        <v>1684</v>
      </c>
      <c r="X215">
        <v>0</v>
      </c>
      <c r="Y215">
        <v>3</v>
      </c>
      <c r="Z215">
        <v>1</v>
      </c>
      <c r="AA215" t="s">
        <v>1684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 s="12" t="s">
        <v>878</v>
      </c>
      <c r="AL215">
        <v>0</v>
      </c>
      <c r="AM215">
        <v>277</v>
      </c>
      <c r="AN215">
        <v>52</v>
      </c>
      <c r="AO215">
        <v>0</v>
      </c>
      <c r="AP215">
        <v>0</v>
      </c>
      <c r="AQ215">
        <v>0</v>
      </c>
      <c r="AR215" t="b">
        <v>0</v>
      </c>
      <c r="AS215">
        <v>0</v>
      </c>
      <c r="AT215">
        <v>559</v>
      </c>
      <c r="AU215">
        <v>227</v>
      </c>
      <c r="AV215">
        <v>176</v>
      </c>
      <c r="AW215" t="b">
        <v>0</v>
      </c>
      <c r="AX215">
        <v>0</v>
      </c>
      <c r="AY215">
        <v>559</v>
      </c>
      <c r="AZ215">
        <v>227</v>
      </c>
      <c r="BA215">
        <v>0</v>
      </c>
      <c r="BC215" t="s">
        <v>1684</v>
      </c>
      <c r="BD215" s="12">
        <v>45</v>
      </c>
      <c r="BE215">
        <v>499</v>
      </c>
      <c r="BF215">
        <v>274</v>
      </c>
      <c r="BG215" t="s">
        <v>2174</v>
      </c>
      <c r="BH215">
        <v>0</v>
      </c>
      <c r="BI215">
        <v>0</v>
      </c>
      <c r="BJ215" t="s">
        <v>1684</v>
      </c>
      <c r="BK215">
        <v>0</v>
      </c>
      <c r="BM215" t="s">
        <v>2175</v>
      </c>
      <c r="BN215">
        <v>0</v>
      </c>
      <c r="BO215">
        <v>561</v>
      </c>
      <c r="BP215">
        <v>228</v>
      </c>
      <c r="BQ215">
        <v>0</v>
      </c>
      <c r="BR215" t="s">
        <v>1684</v>
      </c>
      <c r="BS215" t="b">
        <v>0</v>
      </c>
      <c r="BT215">
        <v>0</v>
      </c>
      <c r="BU215">
        <v>0</v>
      </c>
      <c r="BV215" s="12" t="s">
        <v>879</v>
      </c>
      <c r="BW215">
        <v>0.1</v>
      </c>
      <c r="BX215">
        <v>632</v>
      </c>
      <c r="BY215">
        <v>273</v>
      </c>
      <c r="BZ215" t="b">
        <v>0</v>
      </c>
      <c r="CA215" t="s">
        <v>1684</v>
      </c>
      <c r="CB215">
        <v>0</v>
      </c>
      <c r="CC215">
        <v>0</v>
      </c>
      <c r="CD215" t="s">
        <v>1687</v>
      </c>
      <c r="CE215" s="12">
        <v>6</v>
      </c>
      <c r="CF215" s="12">
        <v>36</v>
      </c>
      <c r="CG215" t="s">
        <v>1684</v>
      </c>
      <c r="CH215">
        <v>0</v>
      </c>
      <c r="CI215">
        <v>538</v>
      </c>
      <c r="CJ215">
        <v>220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 t="s">
        <v>879</v>
      </c>
      <c r="CS215">
        <v>0</v>
      </c>
      <c r="CT215" t="str">
        <f t="shared" si="3"/>
        <v>Adrian Mazilu</v>
      </c>
      <c r="CU215" t="str">
        <f>IFERROR(VLOOKUP(CT215,'Player Names Cleaned'!$A$1:$B$997,2,0),CT215)</f>
        <v>Adrian Mazilu</v>
      </c>
    </row>
    <row r="216" spans="1:99" x14ac:dyDescent="0.25">
      <c r="A216">
        <v>0</v>
      </c>
      <c r="B216" s="4">
        <v>37909</v>
      </c>
      <c r="C216">
        <v>0</v>
      </c>
      <c r="D216">
        <v>0</v>
      </c>
      <c r="E216" t="b">
        <v>1</v>
      </c>
      <c r="F216" t="b">
        <v>1</v>
      </c>
      <c r="G216" t="s">
        <v>1684</v>
      </c>
      <c r="H216" t="s">
        <v>1684</v>
      </c>
      <c r="I216">
        <v>0</v>
      </c>
      <c r="J216">
        <v>0</v>
      </c>
      <c r="K216">
        <v>513834</v>
      </c>
      <c r="L216" t="s">
        <v>1684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539</v>
      </c>
      <c r="T216">
        <v>216</v>
      </c>
      <c r="U216">
        <v>0</v>
      </c>
      <c r="V216" t="s">
        <v>1684</v>
      </c>
      <c r="X216">
        <v>0</v>
      </c>
      <c r="Y216">
        <v>3</v>
      </c>
      <c r="Z216">
        <v>1</v>
      </c>
      <c r="AA216" t="s">
        <v>1684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 s="12" t="s">
        <v>880</v>
      </c>
      <c r="AL216">
        <v>0</v>
      </c>
      <c r="AM216">
        <v>255</v>
      </c>
      <c r="AN216">
        <v>37</v>
      </c>
      <c r="AO216">
        <v>0</v>
      </c>
      <c r="AP216">
        <v>0</v>
      </c>
      <c r="AQ216">
        <v>0</v>
      </c>
      <c r="AR216" t="b">
        <v>0</v>
      </c>
      <c r="AS216">
        <v>0</v>
      </c>
      <c r="AT216">
        <v>543</v>
      </c>
      <c r="AU216">
        <v>216</v>
      </c>
      <c r="AV216">
        <v>177</v>
      </c>
      <c r="AW216" t="b">
        <v>0</v>
      </c>
      <c r="AX216">
        <v>0</v>
      </c>
      <c r="AY216">
        <v>543</v>
      </c>
      <c r="AZ216">
        <v>216</v>
      </c>
      <c r="BA216">
        <v>0</v>
      </c>
      <c r="BC216" t="s">
        <v>1684</v>
      </c>
      <c r="BD216" s="12">
        <v>45</v>
      </c>
      <c r="BE216">
        <v>477</v>
      </c>
      <c r="BF216">
        <v>259</v>
      </c>
      <c r="BG216" t="s">
        <v>2176</v>
      </c>
      <c r="BH216">
        <v>0</v>
      </c>
      <c r="BI216">
        <v>0</v>
      </c>
      <c r="BJ216" t="s">
        <v>1684</v>
      </c>
      <c r="BK216">
        <v>0</v>
      </c>
      <c r="BM216" t="s">
        <v>2177</v>
      </c>
      <c r="BN216">
        <v>0</v>
      </c>
      <c r="BO216">
        <v>545</v>
      </c>
      <c r="BP216">
        <v>217</v>
      </c>
      <c r="BQ216">
        <v>0</v>
      </c>
      <c r="BR216">
        <v>104</v>
      </c>
      <c r="BS216" t="b">
        <v>0</v>
      </c>
      <c r="BT216">
        <v>0</v>
      </c>
      <c r="BU216">
        <v>0</v>
      </c>
      <c r="BV216" s="12" t="s">
        <v>881</v>
      </c>
      <c r="BW216">
        <v>0.1</v>
      </c>
      <c r="BX216">
        <v>596</v>
      </c>
      <c r="BY216">
        <v>244</v>
      </c>
      <c r="BZ216" t="b">
        <v>0</v>
      </c>
      <c r="CA216" t="s">
        <v>1684</v>
      </c>
      <c r="CB216">
        <v>0</v>
      </c>
      <c r="CC216">
        <v>0</v>
      </c>
      <c r="CD216" t="s">
        <v>1687</v>
      </c>
      <c r="CE216" s="12">
        <v>6</v>
      </c>
      <c r="CF216" s="12">
        <v>36</v>
      </c>
      <c r="CG216" s="4">
        <v>44431</v>
      </c>
      <c r="CH216">
        <v>0</v>
      </c>
      <c r="CI216">
        <v>521</v>
      </c>
      <c r="CJ216">
        <v>208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 t="s">
        <v>881</v>
      </c>
      <c r="CS216">
        <v>0</v>
      </c>
      <c r="CT216" t="str">
        <f t="shared" si="3"/>
        <v>Andrew Moran</v>
      </c>
      <c r="CU216" t="str">
        <f>IFERROR(VLOOKUP(CT216,'Player Names Cleaned'!$A$1:$B$997,2,0),CT216)</f>
        <v>Andrew Moran</v>
      </c>
    </row>
    <row r="217" spans="1:99" x14ac:dyDescent="0.25">
      <c r="A217">
        <v>5</v>
      </c>
      <c r="B217" s="4">
        <v>33203</v>
      </c>
      <c r="C217">
        <v>21</v>
      </c>
      <c r="D217">
        <v>484</v>
      </c>
      <c r="E217" t="b">
        <v>1</v>
      </c>
      <c r="F217" t="b">
        <v>1</v>
      </c>
      <c r="G217" t="s">
        <v>1684</v>
      </c>
      <c r="H217" t="s">
        <v>1684</v>
      </c>
      <c r="I217">
        <v>7</v>
      </c>
      <c r="J217">
        <v>0.3</v>
      </c>
      <c r="K217">
        <v>50175</v>
      </c>
      <c r="L217" t="s">
        <v>1684</v>
      </c>
      <c r="N217">
        <v>0</v>
      </c>
      <c r="O217">
        <v>0</v>
      </c>
      <c r="P217">
        <v>0</v>
      </c>
      <c r="Q217">
        <v>0</v>
      </c>
      <c r="R217">
        <v>331.3</v>
      </c>
      <c r="S217">
        <v>108</v>
      </c>
      <c r="T217">
        <v>11</v>
      </c>
      <c r="U217">
        <v>0</v>
      </c>
      <c r="V217">
        <v>1</v>
      </c>
      <c r="X217">
        <v>0</v>
      </c>
      <c r="Y217">
        <v>4</v>
      </c>
      <c r="Z217">
        <v>2.2000000000000002</v>
      </c>
      <c r="AA217" t="s">
        <v>1684</v>
      </c>
      <c r="AB217">
        <v>0</v>
      </c>
      <c r="AC217">
        <v>1.36</v>
      </c>
      <c r="AD217">
        <v>0.06</v>
      </c>
      <c r="AE217">
        <v>10.94</v>
      </c>
      <c r="AF217">
        <v>0.47</v>
      </c>
      <c r="AG217">
        <v>9.58</v>
      </c>
      <c r="AH217">
        <v>37.4</v>
      </c>
      <c r="AI217">
        <v>1.6</v>
      </c>
      <c r="AJ217">
        <v>0.41</v>
      </c>
      <c r="AK217" s="12" t="s">
        <v>882</v>
      </c>
      <c r="AL217">
        <v>0</v>
      </c>
      <c r="AM217">
        <v>593</v>
      </c>
      <c r="AN217">
        <v>49</v>
      </c>
      <c r="AO217">
        <v>37</v>
      </c>
      <c r="AP217">
        <v>1.58</v>
      </c>
      <c r="AQ217">
        <v>10</v>
      </c>
      <c r="AR217" t="b">
        <v>0</v>
      </c>
      <c r="AS217">
        <v>155.80000000000001</v>
      </c>
      <c r="AT217">
        <v>65</v>
      </c>
      <c r="AU217">
        <v>14</v>
      </c>
      <c r="AV217">
        <v>178</v>
      </c>
      <c r="AW217" t="b">
        <v>0</v>
      </c>
      <c r="AX217">
        <v>550.20000000000005</v>
      </c>
      <c r="AY217">
        <v>106</v>
      </c>
      <c r="AZ217">
        <v>11</v>
      </c>
      <c r="BA217">
        <v>2109</v>
      </c>
      <c r="BC217" t="s">
        <v>1684</v>
      </c>
      <c r="BD217" s="12">
        <v>65</v>
      </c>
      <c r="BE217">
        <v>43</v>
      </c>
      <c r="BF217">
        <v>14</v>
      </c>
      <c r="BG217" t="s">
        <v>2178</v>
      </c>
      <c r="BH217">
        <v>0</v>
      </c>
      <c r="BI217">
        <v>0</v>
      </c>
      <c r="BJ217">
        <v>1</v>
      </c>
      <c r="BK217">
        <v>0</v>
      </c>
      <c r="BM217" t="s">
        <v>2179</v>
      </c>
      <c r="BN217">
        <v>4.2</v>
      </c>
      <c r="BO217">
        <v>33</v>
      </c>
      <c r="BP217">
        <v>8</v>
      </c>
      <c r="BQ217">
        <v>0</v>
      </c>
      <c r="BR217">
        <v>241</v>
      </c>
      <c r="BS217" t="b">
        <v>0</v>
      </c>
      <c r="BT217">
        <v>0</v>
      </c>
      <c r="BU217">
        <v>0</v>
      </c>
      <c r="BV217" s="12" t="s">
        <v>883</v>
      </c>
      <c r="BW217">
        <v>7.9</v>
      </c>
      <c r="BX217">
        <v>53</v>
      </c>
      <c r="BY217">
        <v>10</v>
      </c>
      <c r="BZ217" t="b">
        <v>0</v>
      </c>
      <c r="CA217" t="s">
        <v>1684</v>
      </c>
      <c r="CB217">
        <v>24</v>
      </c>
      <c r="CC217">
        <v>1.02</v>
      </c>
      <c r="CD217" t="s">
        <v>1687</v>
      </c>
      <c r="CE217" s="12">
        <v>6</v>
      </c>
      <c r="CF217" s="12">
        <v>36</v>
      </c>
      <c r="CG217" s="4">
        <v>44122</v>
      </c>
      <c r="CH217">
        <v>676</v>
      </c>
      <c r="CI217">
        <v>40</v>
      </c>
      <c r="CJ217">
        <v>15</v>
      </c>
      <c r="CK217">
        <v>125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19.2</v>
      </c>
      <c r="CR217" t="s">
        <v>883</v>
      </c>
      <c r="CS217">
        <v>5</v>
      </c>
      <c r="CT217" t="str">
        <f t="shared" si="3"/>
        <v>Danny Welbeck</v>
      </c>
      <c r="CU217" t="str">
        <f>IFERROR(VLOOKUP(CT217,'Player Names Cleaned'!$A$1:$B$997,2,0),CT217)</f>
        <v>Danny Welbeck</v>
      </c>
    </row>
    <row r="218" spans="1:99" x14ac:dyDescent="0.25">
      <c r="A218">
        <v>0</v>
      </c>
      <c r="B218" s="4">
        <v>38279</v>
      </c>
      <c r="C218">
        <v>2</v>
      </c>
      <c r="D218">
        <v>97</v>
      </c>
      <c r="E218" t="b">
        <v>0</v>
      </c>
      <c r="F218" t="b">
        <v>1</v>
      </c>
      <c r="G218">
        <v>0</v>
      </c>
      <c r="H218" t="s">
        <v>1684</v>
      </c>
      <c r="I218">
        <v>1</v>
      </c>
      <c r="J218">
        <v>0.23</v>
      </c>
      <c r="K218">
        <v>487117</v>
      </c>
      <c r="L218" t="s">
        <v>1684</v>
      </c>
      <c r="N218">
        <v>0</v>
      </c>
      <c r="O218">
        <v>0</v>
      </c>
      <c r="P218">
        <v>0</v>
      </c>
      <c r="Q218">
        <v>0</v>
      </c>
      <c r="R218">
        <v>68.5</v>
      </c>
      <c r="S218">
        <v>261</v>
      </c>
      <c r="T218">
        <v>25</v>
      </c>
      <c r="U218">
        <v>0</v>
      </c>
      <c r="V218" t="s">
        <v>1684</v>
      </c>
      <c r="X218">
        <v>0</v>
      </c>
      <c r="Y218">
        <v>4</v>
      </c>
      <c r="Z218">
        <v>0</v>
      </c>
      <c r="AA218" t="s">
        <v>1684</v>
      </c>
      <c r="AB218">
        <v>0</v>
      </c>
      <c r="AC218">
        <v>0.66</v>
      </c>
      <c r="AD218">
        <v>0.15</v>
      </c>
      <c r="AE218">
        <v>1.79</v>
      </c>
      <c r="AF218">
        <v>0.41</v>
      </c>
      <c r="AG218">
        <v>1.1299999999999999</v>
      </c>
      <c r="AH218">
        <v>6.39</v>
      </c>
      <c r="AI218">
        <v>1.49</v>
      </c>
      <c r="AJ218">
        <v>0.26</v>
      </c>
      <c r="AK218" s="12" t="s">
        <v>884</v>
      </c>
      <c r="AL218">
        <v>0</v>
      </c>
      <c r="AM218">
        <v>534</v>
      </c>
      <c r="AN218">
        <v>40</v>
      </c>
      <c r="AO218">
        <v>9</v>
      </c>
      <c r="AP218">
        <v>2.1</v>
      </c>
      <c r="AQ218">
        <v>1</v>
      </c>
      <c r="AR218" t="b">
        <v>0</v>
      </c>
      <c r="AS218">
        <v>25</v>
      </c>
      <c r="AT218">
        <v>290</v>
      </c>
      <c r="AU218">
        <v>27</v>
      </c>
      <c r="AV218">
        <v>179</v>
      </c>
      <c r="AW218" t="b">
        <v>0</v>
      </c>
      <c r="AX218">
        <v>80</v>
      </c>
      <c r="AY218">
        <v>315</v>
      </c>
      <c r="AZ218">
        <v>27</v>
      </c>
      <c r="BA218">
        <v>385</v>
      </c>
      <c r="BB218" t="s">
        <v>2180</v>
      </c>
      <c r="BC218" t="s">
        <v>2181</v>
      </c>
      <c r="BD218" s="12">
        <v>55</v>
      </c>
      <c r="BE218">
        <v>184</v>
      </c>
      <c r="BF218">
        <v>36</v>
      </c>
      <c r="BG218" t="s">
        <v>2182</v>
      </c>
      <c r="BH218">
        <v>0</v>
      </c>
      <c r="BI218">
        <v>0</v>
      </c>
      <c r="BJ218" t="s">
        <v>1684</v>
      </c>
      <c r="BK218">
        <v>0</v>
      </c>
      <c r="BM218" t="s">
        <v>2183</v>
      </c>
      <c r="BN218">
        <v>1.3</v>
      </c>
      <c r="BO218">
        <v>325</v>
      </c>
      <c r="BP218">
        <v>29</v>
      </c>
      <c r="BQ218">
        <v>0</v>
      </c>
      <c r="BR218">
        <v>104</v>
      </c>
      <c r="BS218" t="b">
        <v>0</v>
      </c>
      <c r="BT218">
        <v>0</v>
      </c>
      <c r="BU218">
        <v>0</v>
      </c>
      <c r="BV218" s="12" t="s">
        <v>885</v>
      </c>
      <c r="BW218">
        <v>0.2</v>
      </c>
      <c r="BX218">
        <v>427</v>
      </c>
      <c r="BY218">
        <v>63</v>
      </c>
      <c r="BZ218" t="b">
        <v>0</v>
      </c>
      <c r="CA218" t="s">
        <v>1684</v>
      </c>
      <c r="CB218">
        <v>3</v>
      </c>
      <c r="CC218">
        <v>0.7</v>
      </c>
      <c r="CD218" t="s">
        <v>1777</v>
      </c>
      <c r="CE218" s="12">
        <v>6</v>
      </c>
      <c r="CF218" s="12">
        <v>36</v>
      </c>
      <c r="CG218" s="4">
        <v>44431</v>
      </c>
      <c r="CH218">
        <v>104</v>
      </c>
      <c r="CI218">
        <v>217</v>
      </c>
      <c r="CJ218">
        <v>28</v>
      </c>
      <c r="CK218">
        <v>28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5.0999999999999996</v>
      </c>
      <c r="CR218" t="s">
        <v>885</v>
      </c>
      <c r="CS218">
        <v>0</v>
      </c>
      <c r="CT218" t="str">
        <f t="shared" si="3"/>
        <v>Evan Ferguson</v>
      </c>
      <c r="CU218" t="str">
        <f>IFERROR(VLOOKUP(CT218,'Player Names Cleaned'!$A$1:$B$997,2,0),CT218)</f>
        <v>Evan Ferguson</v>
      </c>
    </row>
    <row r="219" spans="1:99" x14ac:dyDescent="0.25">
      <c r="A219">
        <v>0</v>
      </c>
      <c r="B219" s="4">
        <v>38723</v>
      </c>
      <c r="C219">
        <v>0</v>
      </c>
      <c r="D219">
        <v>0</v>
      </c>
      <c r="E219" t="b">
        <v>1</v>
      </c>
      <c r="F219" t="b">
        <v>1</v>
      </c>
      <c r="G219" t="s">
        <v>1684</v>
      </c>
      <c r="H219" t="s">
        <v>1684</v>
      </c>
      <c r="I219">
        <v>0</v>
      </c>
      <c r="J219">
        <v>0</v>
      </c>
      <c r="K219">
        <v>608181</v>
      </c>
      <c r="L219" t="s">
        <v>1684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658</v>
      </c>
      <c r="T219">
        <v>66</v>
      </c>
      <c r="U219">
        <v>0</v>
      </c>
      <c r="V219" t="s">
        <v>1684</v>
      </c>
      <c r="X219">
        <v>0</v>
      </c>
      <c r="Y219">
        <v>4</v>
      </c>
      <c r="Z219">
        <v>1.7</v>
      </c>
      <c r="AA219" t="s">
        <v>1684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 s="12" t="s">
        <v>886</v>
      </c>
      <c r="AL219">
        <v>0</v>
      </c>
      <c r="AM219">
        <v>556</v>
      </c>
      <c r="AN219">
        <v>43</v>
      </c>
      <c r="AO219">
        <v>0</v>
      </c>
      <c r="AP219">
        <v>0</v>
      </c>
      <c r="AQ219">
        <v>0</v>
      </c>
      <c r="AR219" t="b">
        <v>0</v>
      </c>
      <c r="AS219">
        <v>0</v>
      </c>
      <c r="AT219">
        <v>658</v>
      </c>
      <c r="AU219">
        <v>66</v>
      </c>
      <c r="AV219">
        <v>180</v>
      </c>
      <c r="AW219" t="b">
        <v>0</v>
      </c>
      <c r="AX219">
        <v>0</v>
      </c>
      <c r="AY219">
        <v>658</v>
      </c>
      <c r="AZ219">
        <v>66</v>
      </c>
      <c r="BA219">
        <v>0</v>
      </c>
      <c r="BC219" t="s">
        <v>1684</v>
      </c>
      <c r="BD219" s="12">
        <v>55</v>
      </c>
      <c r="BE219">
        <v>206</v>
      </c>
      <c r="BF219">
        <v>39</v>
      </c>
      <c r="BG219" t="s">
        <v>2184</v>
      </c>
      <c r="BH219">
        <v>0</v>
      </c>
      <c r="BI219">
        <v>0</v>
      </c>
      <c r="BJ219" t="s">
        <v>1684</v>
      </c>
      <c r="BK219">
        <v>0</v>
      </c>
      <c r="BM219" t="s">
        <v>2185</v>
      </c>
      <c r="BN219">
        <v>0</v>
      </c>
      <c r="BO219">
        <v>658</v>
      </c>
      <c r="BP219">
        <v>66</v>
      </c>
      <c r="BQ219">
        <v>0</v>
      </c>
      <c r="BR219">
        <v>83</v>
      </c>
      <c r="BS219" t="b">
        <v>0</v>
      </c>
      <c r="BT219">
        <v>0</v>
      </c>
      <c r="BU219">
        <v>0</v>
      </c>
      <c r="BV219" s="12" t="s">
        <v>887</v>
      </c>
      <c r="BW219">
        <v>0.1</v>
      </c>
      <c r="BX219">
        <v>488</v>
      </c>
      <c r="BY219">
        <v>66</v>
      </c>
      <c r="BZ219" t="b">
        <v>0</v>
      </c>
      <c r="CA219" t="s">
        <v>1684</v>
      </c>
      <c r="CB219">
        <v>0</v>
      </c>
      <c r="CC219">
        <v>0</v>
      </c>
      <c r="CD219" t="s">
        <v>1687</v>
      </c>
      <c r="CE219" s="12">
        <v>6</v>
      </c>
      <c r="CF219" s="12">
        <v>36</v>
      </c>
      <c r="CG219" s="4">
        <v>45691</v>
      </c>
      <c r="CH219">
        <v>0</v>
      </c>
      <c r="CI219">
        <v>657</v>
      </c>
      <c r="CJ219">
        <v>66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 t="s">
        <v>887</v>
      </c>
      <c r="CS219">
        <v>0</v>
      </c>
      <c r="CT219" t="str">
        <f t="shared" si="3"/>
        <v>Stefanos Tzimas</v>
      </c>
      <c r="CU219" t="str">
        <f>IFERROR(VLOOKUP(CT219,'Player Names Cleaned'!$A$1:$B$997,2,0),CT219)</f>
        <v>Stefanos Tzimas</v>
      </c>
    </row>
    <row r="220" spans="1:99" x14ac:dyDescent="0.25">
      <c r="A220">
        <v>0</v>
      </c>
      <c r="B220" s="4">
        <v>39232</v>
      </c>
      <c r="C220">
        <v>0</v>
      </c>
      <c r="D220">
        <v>0</v>
      </c>
      <c r="E220" t="b">
        <v>1</v>
      </c>
      <c r="F220" t="b">
        <v>1</v>
      </c>
      <c r="G220" t="s">
        <v>1684</v>
      </c>
      <c r="H220" t="s">
        <v>1684</v>
      </c>
      <c r="I220">
        <v>0</v>
      </c>
      <c r="J220">
        <v>0</v>
      </c>
      <c r="K220">
        <v>647850</v>
      </c>
      <c r="L220" t="s">
        <v>1684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636</v>
      </c>
      <c r="T220">
        <v>61</v>
      </c>
      <c r="U220">
        <v>0</v>
      </c>
      <c r="V220" t="s">
        <v>1684</v>
      </c>
      <c r="X220">
        <v>0</v>
      </c>
      <c r="Y220">
        <v>4</v>
      </c>
      <c r="Z220">
        <v>1.4</v>
      </c>
      <c r="AA220" t="s">
        <v>1684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 s="12" t="s">
        <v>888</v>
      </c>
      <c r="AL220">
        <v>0</v>
      </c>
      <c r="AM220">
        <v>461</v>
      </c>
      <c r="AN220">
        <v>31</v>
      </c>
      <c r="AO220">
        <v>0</v>
      </c>
      <c r="AP220">
        <v>0</v>
      </c>
      <c r="AQ220">
        <v>0</v>
      </c>
      <c r="AR220" t="b">
        <v>0</v>
      </c>
      <c r="AS220">
        <v>0</v>
      </c>
      <c r="AT220">
        <v>636</v>
      </c>
      <c r="AU220">
        <v>61</v>
      </c>
      <c r="AV220">
        <v>181</v>
      </c>
      <c r="AW220" t="b">
        <v>0</v>
      </c>
      <c r="AX220">
        <v>0</v>
      </c>
      <c r="AY220">
        <v>636</v>
      </c>
      <c r="AZ220">
        <v>61</v>
      </c>
      <c r="BA220">
        <v>0</v>
      </c>
      <c r="BC220" t="s">
        <v>1684</v>
      </c>
      <c r="BD220" s="12">
        <v>50</v>
      </c>
      <c r="BE220">
        <v>346</v>
      </c>
      <c r="BF220">
        <v>49</v>
      </c>
      <c r="BG220" t="s">
        <v>2186</v>
      </c>
      <c r="BH220">
        <v>0</v>
      </c>
      <c r="BI220">
        <v>0</v>
      </c>
      <c r="BJ220" t="s">
        <v>1684</v>
      </c>
      <c r="BK220">
        <v>0</v>
      </c>
      <c r="BM220" t="s">
        <v>2187</v>
      </c>
      <c r="BN220">
        <v>0</v>
      </c>
      <c r="BO220">
        <v>636</v>
      </c>
      <c r="BP220">
        <v>61</v>
      </c>
      <c r="BQ220">
        <v>0</v>
      </c>
      <c r="BR220">
        <v>83</v>
      </c>
      <c r="BS220" t="b">
        <v>0</v>
      </c>
      <c r="BT220">
        <v>0</v>
      </c>
      <c r="BU220">
        <v>0</v>
      </c>
      <c r="BV220" s="12" t="s">
        <v>889</v>
      </c>
      <c r="BW220">
        <v>0.7</v>
      </c>
      <c r="BX220">
        <v>216</v>
      </c>
      <c r="BY220">
        <v>44</v>
      </c>
      <c r="BZ220" t="b">
        <v>0</v>
      </c>
      <c r="CA220" t="s">
        <v>1684</v>
      </c>
      <c r="CB220">
        <v>0</v>
      </c>
      <c r="CC220">
        <v>0</v>
      </c>
      <c r="CD220" t="s">
        <v>1687</v>
      </c>
      <c r="CE220" s="12">
        <v>6</v>
      </c>
      <c r="CF220" s="12">
        <v>36</v>
      </c>
      <c r="CG220" s="4">
        <v>45839</v>
      </c>
      <c r="CH220">
        <v>0</v>
      </c>
      <c r="CI220">
        <v>629</v>
      </c>
      <c r="CJ220">
        <v>61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 t="s">
        <v>889</v>
      </c>
      <c r="CS220">
        <v>0</v>
      </c>
      <c r="CT220" t="str">
        <f t="shared" si="3"/>
        <v>Charalampos Kostoulas</v>
      </c>
      <c r="CU220" t="str">
        <f>IFERROR(VLOOKUP(CT220,'Player Names Cleaned'!$A$1:$B$997,2,0),CT220)</f>
        <v>Charalampos Kostoulas</v>
      </c>
    </row>
    <row r="221" spans="1:99" x14ac:dyDescent="0.25">
      <c r="A221">
        <v>0</v>
      </c>
      <c r="B221" s="4">
        <v>35752</v>
      </c>
      <c r="C221">
        <v>11</v>
      </c>
      <c r="D221">
        <v>470</v>
      </c>
      <c r="E221" t="b">
        <v>1</v>
      </c>
      <c r="F221" t="b">
        <v>1</v>
      </c>
      <c r="G221" t="s">
        <v>1684</v>
      </c>
      <c r="H221" t="s">
        <v>1684</v>
      </c>
      <c r="I221">
        <v>10</v>
      </c>
      <c r="J221">
        <v>0.31</v>
      </c>
      <c r="K221">
        <v>215059</v>
      </c>
      <c r="L221" t="s">
        <v>1684</v>
      </c>
      <c r="N221">
        <v>0</v>
      </c>
      <c r="O221">
        <v>0</v>
      </c>
      <c r="P221">
        <v>0</v>
      </c>
      <c r="Q221">
        <v>0</v>
      </c>
      <c r="R221">
        <v>20</v>
      </c>
      <c r="S221">
        <v>326</v>
      </c>
      <c r="T221">
        <v>8</v>
      </c>
      <c r="U221">
        <v>0</v>
      </c>
      <c r="V221" t="s">
        <v>1684</v>
      </c>
      <c r="X221">
        <v>0</v>
      </c>
      <c r="Y221">
        <v>1</v>
      </c>
      <c r="Z221">
        <v>3.6</v>
      </c>
      <c r="AA221" t="s">
        <v>1684</v>
      </c>
      <c r="AB221">
        <v>0</v>
      </c>
      <c r="AC221">
        <v>0.02</v>
      </c>
      <c r="AD221">
        <v>0</v>
      </c>
      <c r="AE221">
        <v>0.02</v>
      </c>
      <c r="AF221">
        <v>0</v>
      </c>
      <c r="AG221">
        <v>0</v>
      </c>
      <c r="AH221">
        <v>38.549999999999997</v>
      </c>
      <c r="AI221">
        <v>1.2</v>
      </c>
      <c r="AJ221">
        <v>0</v>
      </c>
      <c r="AK221" s="12" t="s">
        <v>890</v>
      </c>
      <c r="AL221">
        <v>0</v>
      </c>
      <c r="AM221">
        <v>374</v>
      </c>
      <c r="AN221">
        <v>70</v>
      </c>
      <c r="AO221">
        <v>34</v>
      </c>
      <c r="AP221">
        <v>1.06</v>
      </c>
      <c r="AQ221">
        <v>0</v>
      </c>
      <c r="AR221" t="b">
        <v>0</v>
      </c>
      <c r="AS221">
        <v>77.5</v>
      </c>
      <c r="AT221">
        <v>174</v>
      </c>
      <c r="AU221">
        <v>7</v>
      </c>
      <c r="AV221">
        <v>220</v>
      </c>
      <c r="AW221" t="b">
        <v>0</v>
      </c>
      <c r="AX221">
        <v>755.6</v>
      </c>
      <c r="AY221">
        <v>36</v>
      </c>
      <c r="AZ221">
        <v>7</v>
      </c>
      <c r="BA221">
        <v>2880</v>
      </c>
      <c r="BC221" t="s">
        <v>1684</v>
      </c>
      <c r="BD221" s="12">
        <v>50</v>
      </c>
      <c r="BE221">
        <v>259</v>
      </c>
      <c r="BF221">
        <v>13</v>
      </c>
      <c r="BG221" t="s">
        <v>2188</v>
      </c>
      <c r="BH221">
        <v>0</v>
      </c>
      <c r="BI221">
        <v>0</v>
      </c>
      <c r="BJ221" t="s">
        <v>1684</v>
      </c>
      <c r="BK221">
        <v>1</v>
      </c>
      <c r="BM221" t="s">
        <v>2189</v>
      </c>
      <c r="BN221">
        <v>3.9</v>
      </c>
      <c r="BO221">
        <v>49</v>
      </c>
      <c r="BP221">
        <v>9</v>
      </c>
      <c r="BQ221">
        <v>0</v>
      </c>
      <c r="BR221">
        <v>200</v>
      </c>
      <c r="BS221" t="b">
        <v>0</v>
      </c>
      <c r="BT221">
        <v>95</v>
      </c>
      <c r="BU221">
        <v>2.97</v>
      </c>
      <c r="BV221" s="12" t="s">
        <v>891</v>
      </c>
      <c r="BW221">
        <v>14.6</v>
      </c>
      <c r="BX221">
        <v>29</v>
      </c>
      <c r="BY221">
        <v>4</v>
      </c>
      <c r="BZ221" t="b">
        <v>0</v>
      </c>
      <c r="CA221" t="s">
        <v>1684</v>
      </c>
      <c r="CB221">
        <v>32</v>
      </c>
      <c r="CC221">
        <v>1</v>
      </c>
      <c r="CD221" t="s">
        <v>1687</v>
      </c>
      <c r="CE221" s="12">
        <v>7</v>
      </c>
      <c r="CF221" s="12">
        <v>8</v>
      </c>
      <c r="CG221" s="4">
        <v>45143</v>
      </c>
      <c r="CH221">
        <v>0</v>
      </c>
      <c r="CI221">
        <v>589</v>
      </c>
      <c r="CJ221">
        <v>70</v>
      </c>
      <c r="CK221">
        <v>126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25.2</v>
      </c>
      <c r="CR221" t="s">
        <v>2190</v>
      </c>
      <c r="CS221">
        <v>5</v>
      </c>
      <c r="CT221" t="str">
        <f t="shared" si="3"/>
        <v>Robert Lynch SÃ¡nchez</v>
      </c>
      <c r="CU221" t="str">
        <f>IFERROR(VLOOKUP(CT221,'Player Names Cleaned'!$A$1:$B$997,2,0),CT221)</f>
        <v>Robert Sanchez</v>
      </c>
    </row>
    <row r="222" spans="1:99" x14ac:dyDescent="0.25">
      <c r="A222">
        <v>0</v>
      </c>
      <c r="B222" s="4">
        <v>37362</v>
      </c>
      <c r="C222">
        <v>0</v>
      </c>
      <c r="D222">
        <v>59</v>
      </c>
      <c r="E222" t="b">
        <v>1</v>
      </c>
      <c r="F222" t="b">
        <v>1</v>
      </c>
      <c r="G222" t="s">
        <v>1684</v>
      </c>
      <c r="H222" t="s">
        <v>1684</v>
      </c>
      <c r="I222">
        <v>1</v>
      </c>
      <c r="J222">
        <v>0.17</v>
      </c>
      <c r="K222">
        <v>508479</v>
      </c>
      <c r="L222" t="s">
        <v>1684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538</v>
      </c>
      <c r="T222">
        <v>71</v>
      </c>
      <c r="U222">
        <v>0</v>
      </c>
      <c r="V222" t="s">
        <v>1684</v>
      </c>
      <c r="X222">
        <v>0</v>
      </c>
      <c r="Y222">
        <v>1</v>
      </c>
      <c r="Z222">
        <v>2.8</v>
      </c>
      <c r="AA222" t="s">
        <v>1684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8.83</v>
      </c>
      <c r="AI222">
        <v>1.47</v>
      </c>
      <c r="AJ222">
        <v>0</v>
      </c>
      <c r="AK222" s="12" t="s">
        <v>558</v>
      </c>
      <c r="AL222">
        <v>0</v>
      </c>
      <c r="AM222">
        <v>253</v>
      </c>
      <c r="AN222">
        <v>60</v>
      </c>
      <c r="AO222">
        <v>9</v>
      </c>
      <c r="AP222">
        <v>1.5</v>
      </c>
      <c r="AQ222">
        <v>0</v>
      </c>
      <c r="AR222" t="b">
        <v>0</v>
      </c>
      <c r="AS222">
        <v>15.9</v>
      </c>
      <c r="AT222">
        <v>313</v>
      </c>
      <c r="AU222">
        <v>22</v>
      </c>
      <c r="AV222">
        <v>221</v>
      </c>
      <c r="AW222" t="b">
        <v>0</v>
      </c>
      <c r="AX222">
        <v>157.6</v>
      </c>
      <c r="AY222">
        <v>271</v>
      </c>
      <c r="AZ222">
        <v>22</v>
      </c>
      <c r="BA222">
        <v>540</v>
      </c>
      <c r="BC222" t="s">
        <v>1684</v>
      </c>
      <c r="BD222" s="12">
        <v>45</v>
      </c>
      <c r="BE222">
        <v>475</v>
      </c>
      <c r="BF222">
        <v>31</v>
      </c>
      <c r="BG222" t="s">
        <v>2191</v>
      </c>
      <c r="BH222">
        <v>0</v>
      </c>
      <c r="BI222">
        <v>0</v>
      </c>
      <c r="BJ222" t="s">
        <v>1684</v>
      </c>
      <c r="BK222">
        <v>0</v>
      </c>
      <c r="BM222" t="s">
        <v>2192</v>
      </c>
      <c r="BN222">
        <v>3</v>
      </c>
      <c r="BO222">
        <v>131</v>
      </c>
      <c r="BP222">
        <v>18</v>
      </c>
      <c r="BQ222">
        <v>0</v>
      </c>
      <c r="BR222">
        <v>58</v>
      </c>
      <c r="BS222" t="b">
        <v>0</v>
      </c>
      <c r="BT222">
        <v>20</v>
      </c>
      <c r="BU222">
        <v>3.33</v>
      </c>
      <c r="BV222" s="12" t="s">
        <v>892</v>
      </c>
      <c r="BW222">
        <v>0.2</v>
      </c>
      <c r="BX222">
        <v>416</v>
      </c>
      <c r="BY222">
        <v>55</v>
      </c>
      <c r="BZ222" t="b">
        <v>0</v>
      </c>
      <c r="CA222" t="s">
        <v>1684</v>
      </c>
      <c r="CB222">
        <v>6</v>
      </c>
      <c r="CC222">
        <v>1</v>
      </c>
      <c r="CD222" t="s">
        <v>1687</v>
      </c>
      <c r="CE222" s="12">
        <v>7</v>
      </c>
      <c r="CF222" s="12">
        <v>8</v>
      </c>
      <c r="CG222" s="4">
        <v>45503</v>
      </c>
      <c r="CH222">
        <v>0</v>
      </c>
      <c r="CI222">
        <v>520</v>
      </c>
      <c r="CJ222">
        <v>61</v>
      </c>
      <c r="CK222">
        <v>18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4</v>
      </c>
      <c r="CR222" t="s">
        <v>892</v>
      </c>
      <c r="CS222">
        <v>0</v>
      </c>
      <c r="CT222" t="str">
        <f t="shared" si="3"/>
        <v>Filip JÃ¶rgensen</v>
      </c>
      <c r="CU222" t="str">
        <f>IFERROR(VLOOKUP(CT222,'Player Names Cleaned'!$A$1:$B$997,2,0),CT222)</f>
        <v>Filip JÃ¶rgensen</v>
      </c>
    </row>
    <row r="223" spans="1:99" x14ac:dyDescent="0.25">
      <c r="A223">
        <v>0</v>
      </c>
      <c r="B223" s="4">
        <v>38564</v>
      </c>
      <c r="C223">
        <v>0</v>
      </c>
      <c r="D223">
        <v>0</v>
      </c>
      <c r="E223" t="b">
        <v>0</v>
      </c>
      <c r="F223" t="b">
        <v>1</v>
      </c>
      <c r="G223">
        <v>0</v>
      </c>
      <c r="H223" t="s">
        <v>1684</v>
      </c>
      <c r="I223">
        <v>0</v>
      </c>
      <c r="J223">
        <v>0</v>
      </c>
      <c r="K223">
        <v>549939</v>
      </c>
      <c r="L223" t="s">
        <v>1684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460</v>
      </c>
      <c r="T223">
        <v>55</v>
      </c>
      <c r="U223">
        <v>0</v>
      </c>
      <c r="V223" t="s">
        <v>1684</v>
      </c>
      <c r="X223">
        <v>0</v>
      </c>
      <c r="Y223">
        <v>1</v>
      </c>
      <c r="Z223">
        <v>0</v>
      </c>
      <c r="AA223" t="s">
        <v>1684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 s="12" t="s">
        <v>675</v>
      </c>
      <c r="AL223">
        <v>0</v>
      </c>
      <c r="AM223">
        <v>99</v>
      </c>
      <c r="AN223">
        <v>40</v>
      </c>
      <c r="AO223">
        <v>0</v>
      </c>
      <c r="AP223">
        <v>0</v>
      </c>
      <c r="AQ223">
        <v>0</v>
      </c>
      <c r="AR223" t="b">
        <v>0</v>
      </c>
      <c r="AS223">
        <v>0</v>
      </c>
      <c r="AT223">
        <v>469</v>
      </c>
      <c r="AU223">
        <v>64</v>
      </c>
      <c r="AV223">
        <v>222</v>
      </c>
      <c r="AW223" t="b">
        <v>0</v>
      </c>
      <c r="AX223">
        <v>0</v>
      </c>
      <c r="AY223">
        <v>469</v>
      </c>
      <c r="AZ223">
        <v>64</v>
      </c>
      <c r="BA223">
        <v>0</v>
      </c>
      <c r="BB223" t="s">
        <v>2193</v>
      </c>
      <c r="BC223" t="s">
        <v>2194</v>
      </c>
      <c r="BD223" s="12">
        <v>40</v>
      </c>
      <c r="BE223">
        <v>643</v>
      </c>
      <c r="BF223">
        <v>72</v>
      </c>
      <c r="BG223" t="s">
        <v>2195</v>
      </c>
      <c r="BH223">
        <v>0</v>
      </c>
      <c r="BI223">
        <v>0</v>
      </c>
      <c r="BJ223" t="s">
        <v>1684</v>
      </c>
      <c r="BK223">
        <v>0</v>
      </c>
      <c r="BM223" t="s">
        <v>2196</v>
      </c>
      <c r="BN223">
        <v>0</v>
      </c>
      <c r="BO223">
        <v>472</v>
      </c>
      <c r="BP223">
        <v>64</v>
      </c>
      <c r="BQ223">
        <v>0</v>
      </c>
      <c r="BR223">
        <v>21</v>
      </c>
      <c r="BS223" t="b">
        <v>0</v>
      </c>
      <c r="BT223">
        <v>0</v>
      </c>
      <c r="BU223">
        <v>0</v>
      </c>
      <c r="BV223" s="12" t="s">
        <v>893</v>
      </c>
      <c r="BW223">
        <v>0.1</v>
      </c>
      <c r="BX223">
        <v>564</v>
      </c>
      <c r="BY223">
        <v>73</v>
      </c>
      <c r="BZ223" t="b">
        <v>0</v>
      </c>
      <c r="CA223" t="s">
        <v>1684</v>
      </c>
      <c r="CB223">
        <v>0</v>
      </c>
      <c r="CC223">
        <v>0</v>
      </c>
      <c r="CD223" t="s">
        <v>1777</v>
      </c>
      <c r="CE223" s="12">
        <v>7</v>
      </c>
      <c r="CF223" s="12">
        <v>8</v>
      </c>
      <c r="CG223" s="4">
        <v>45531</v>
      </c>
      <c r="CH223">
        <v>0</v>
      </c>
      <c r="CI223">
        <v>434</v>
      </c>
      <c r="CJ223">
        <v>42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 t="s">
        <v>893</v>
      </c>
      <c r="CS223">
        <v>0</v>
      </c>
      <c r="CT223" t="str">
        <f t="shared" si="3"/>
        <v>Mike Penders</v>
      </c>
      <c r="CU223" t="str">
        <f>IFERROR(VLOOKUP(CT223,'Player Names Cleaned'!$A$1:$B$997,2,0),CT223)</f>
        <v>Mike Penders</v>
      </c>
    </row>
    <row r="224" spans="1:99" x14ac:dyDescent="0.25">
      <c r="A224">
        <v>0</v>
      </c>
      <c r="B224" s="4">
        <v>38122</v>
      </c>
      <c r="C224">
        <v>0</v>
      </c>
      <c r="D224">
        <v>0</v>
      </c>
      <c r="E224" t="b">
        <v>1</v>
      </c>
      <c r="F224" t="b">
        <v>1</v>
      </c>
      <c r="G224" t="s">
        <v>1684</v>
      </c>
      <c r="H224" t="s">
        <v>1684</v>
      </c>
      <c r="I224">
        <v>0</v>
      </c>
      <c r="J224">
        <v>0</v>
      </c>
      <c r="K224">
        <v>471798</v>
      </c>
      <c r="L224" t="s">
        <v>1684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428</v>
      </c>
      <c r="T224">
        <v>46</v>
      </c>
      <c r="U224">
        <v>0</v>
      </c>
      <c r="V224" t="s">
        <v>1684</v>
      </c>
      <c r="X224">
        <v>0</v>
      </c>
      <c r="Y224">
        <v>1</v>
      </c>
      <c r="Z224">
        <v>1.5</v>
      </c>
      <c r="AA224" t="s">
        <v>1684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 s="12" t="s">
        <v>493</v>
      </c>
      <c r="AL224">
        <v>0</v>
      </c>
      <c r="AM224">
        <v>60</v>
      </c>
      <c r="AN224">
        <v>29</v>
      </c>
      <c r="AO224">
        <v>0</v>
      </c>
      <c r="AP224">
        <v>0</v>
      </c>
      <c r="AQ224">
        <v>0</v>
      </c>
      <c r="AR224" t="b">
        <v>0</v>
      </c>
      <c r="AS224">
        <v>0</v>
      </c>
      <c r="AT224">
        <v>438</v>
      </c>
      <c r="AU224">
        <v>55</v>
      </c>
      <c r="AV224">
        <v>223</v>
      </c>
      <c r="AW224" t="b">
        <v>0</v>
      </c>
      <c r="AX224">
        <v>0</v>
      </c>
      <c r="AY224">
        <v>438</v>
      </c>
      <c r="AZ224">
        <v>55</v>
      </c>
      <c r="BA224">
        <v>0</v>
      </c>
      <c r="BC224" t="s">
        <v>1684</v>
      </c>
      <c r="BD224" s="12">
        <v>40</v>
      </c>
      <c r="BE224">
        <v>604</v>
      </c>
      <c r="BF224">
        <v>61</v>
      </c>
      <c r="BG224" t="s">
        <v>2197</v>
      </c>
      <c r="BH224">
        <v>0</v>
      </c>
      <c r="BI224">
        <v>0</v>
      </c>
      <c r="BJ224" t="s">
        <v>1684</v>
      </c>
      <c r="BK224">
        <v>0</v>
      </c>
      <c r="BM224" t="s">
        <v>2198</v>
      </c>
      <c r="BN224">
        <v>0</v>
      </c>
      <c r="BO224">
        <v>441</v>
      </c>
      <c r="BP224">
        <v>55</v>
      </c>
      <c r="BQ224">
        <v>0</v>
      </c>
      <c r="BR224">
        <v>229</v>
      </c>
      <c r="BS224" t="b">
        <v>0</v>
      </c>
      <c r="BT224">
        <v>0</v>
      </c>
      <c r="BU224">
        <v>0</v>
      </c>
      <c r="BV224" s="12" t="s">
        <v>894</v>
      </c>
      <c r="BW224">
        <v>0.1</v>
      </c>
      <c r="BX224">
        <v>506</v>
      </c>
      <c r="BY224">
        <v>69</v>
      </c>
      <c r="BZ224" t="b">
        <v>0</v>
      </c>
      <c r="CA224" t="s">
        <v>1684</v>
      </c>
      <c r="CB224">
        <v>0</v>
      </c>
      <c r="CC224">
        <v>0</v>
      </c>
      <c r="CD224" t="s">
        <v>1687</v>
      </c>
      <c r="CE224" s="12">
        <v>7</v>
      </c>
      <c r="CF224" s="12">
        <v>8</v>
      </c>
      <c r="CG224" s="4">
        <v>44775</v>
      </c>
      <c r="CH224">
        <v>0</v>
      </c>
      <c r="CI224">
        <v>397</v>
      </c>
      <c r="CJ224">
        <v>31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 t="s">
        <v>2199</v>
      </c>
      <c r="CS224">
        <v>0</v>
      </c>
      <c r="CT224" t="str">
        <f t="shared" si="3"/>
        <v>Gabriel SÅ‚onina</v>
      </c>
      <c r="CU224" t="str">
        <f>IFERROR(VLOOKUP(CT224,'Player Names Cleaned'!$A$1:$B$997,2,0),CT224)</f>
        <v>Gabriel SÅ‚onina</v>
      </c>
    </row>
    <row r="225" spans="1:99" x14ac:dyDescent="0.25">
      <c r="A225">
        <v>2</v>
      </c>
      <c r="B225" s="4">
        <v>35998</v>
      </c>
      <c r="C225">
        <v>14</v>
      </c>
      <c r="D225">
        <v>533</v>
      </c>
      <c r="E225" t="b">
        <v>1</v>
      </c>
      <c r="F225" t="b">
        <v>1</v>
      </c>
      <c r="G225" t="s">
        <v>1684</v>
      </c>
      <c r="H225" t="s">
        <v>1684</v>
      </c>
      <c r="I225">
        <v>9</v>
      </c>
      <c r="J225">
        <v>0.27</v>
      </c>
      <c r="K225">
        <v>179268</v>
      </c>
      <c r="L225" t="s">
        <v>1684</v>
      </c>
      <c r="N225">
        <v>0</v>
      </c>
      <c r="O225">
        <v>0</v>
      </c>
      <c r="P225">
        <v>0</v>
      </c>
      <c r="Q225">
        <v>0</v>
      </c>
      <c r="R225">
        <v>350.6</v>
      </c>
      <c r="S225">
        <v>100</v>
      </c>
      <c r="T225">
        <v>20</v>
      </c>
      <c r="U225">
        <v>0</v>
      </c>
      <c r="V225" t="s">
        <v>1684</v>
      </c>
      <c r="X225">
        <v>0</v>
      </c>
      <c r="Y225">
        <v>2</v>
      </c>
      <c r="Z225">
        <v>4.5</v>
      </c>
      <c r="AA225" t="s">
        <v>1684</v>
      </c>
      <c r="AB225">
        <v>0</v>
      </c>
      <c r="AC225">
        <v>2.39</v>
      </c>
      <c r="AD225">
        <v>7.0000000000000007E-2</v>
      </c>
      <c r="AE225">
        <v>5.18</v>
      </c>
      <c r="AF225">
        <v>0.15</v>
      </c>
      <c r="AG225">
        <v>2.79</v>
      </c>
      <c r="AH225">
        <v>39.94</v>
      </c>
      <c r="AI225">
        <v>1.2</v>
      </c>
      <c r="AJ225">
        <v>0.08</v>
      </c>
      <c r="AK225" s="12" t="s">
        <v>895</v>
      </c>
      <c r="AL225">
        <v>0</v>
      </c>
      <c r="AM225">
        <v>565</v>
      </c>
      <c r="AN225">
        <v>216</v>
      </c>
      <c r="AO225">
        <v>38</v>
      </c>
      <c r="AP225">
        <v>1.1399999999999999</v>
      </c>
      <c r="AQ225">
        <v>5</v>
      </c>
      <c r="AR225" t="b">
        <v>0</v>
      </c>
      <c r="AS225">
        <v>137.9</v>
      </c>
      <c r="AT225">
        <v>85</v>
      </c>
      <c r="AU225">
        <v>11</v>
      </c>
      <c r="AV225">
        <v>224</v>
      </c>
      <c r="AW225" t="b">
        <v>0</v>
      </c>
      <c r="AX225">
        <v>668.6</v>
      </c>
      <c r="AY225">
        <v>62</v>
      </c>
      <c r="AZ225">
        <v>22</v>
      </c>
      <c r="BA225">
        <v>2988</v>
      </c>
      <c r="BC225" t="s">
        <v>1684</v>
      </c>
      <c r="BD225" s="12">
        <v>60</v>
      </c>
      <c r="BE225">
        <v>84</v>
      </c>
      <c r="BF225">
        <v>3</v>
      </c>
      <c r="BG225" t="s">
        <v>2200</v>
      </c>
      <c r="BH225">
        <v>0</v>
      </c>
      <c r="BI225">
        <v>0</v>
      </c>
      <c r="BJ225" t="s">
        <v>1684</v>
      </c>
      <c r="BK225">
        <v>0</v>
      </c>
      <c r="BM225" t="s">
        <v>2201</v>
      </c>
      <c r="BN225">
        <v>3.7</v>
      </c>
      <c r="BO225">
        <v>69</v>
      </c>
      <c r="BP225">
        <v>10</v>
      </c>
      <c r="BQ225">
        <v>1</v>
      </c>
      <c r="BR225">
        <v>200</v>
      </c>
      <c r="BS225" t="b">
        <v>0</v>
      </c>
      <c r="BT225">
        <v>0</v>
      </c>
      <c r="BU225">
        <v>0</v>
      </c>
      <c r="BV225" s="12" t="s">
        <v>896</v>
      </c>
      <c r="BW225">
        <v>19.600000000000001</v>
      </c>
      <c r="BX225">
        <v>16</v>
      </c>
      <c r="BY225">
        <v>7</v>
      </c>
      <c r="BZ225" t="b">
        <v>0</v>
      </c>
      <c r="CA225" t="s">
        <v>1684</v>
      </c>
      <c r="CB225">
        <v>33</v>
      </c>
      <c r="CC225">
        <v>0.99</v>
      </c>
      <c r="CD225" t="s">
        <v>1687</v>
      </c>
      <c r="CE225" s="12">
        <v>7</v>
      </c>
      <c r="CF225" s="12">
        <v>8</v>
      </c>
      <c r="CG225" s="4">
        <v>44778</v>
      </c>
      <c r="CH225">
        <v>358</v>
      </c>
      <c r="CI225">
        <v>86</v>
      </c>
      <c r="CJ225">
        <v>6</v>
      </c>
      <c r="CK225">
        <v>133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22.2</v>
      </c>
      <c r="CR225" t="s">
        <v>2202</v>
      </c>
      <c r="CS225">
        <v>8</v>
      </c>
      <c r="CT225" t="str">
        <f t="shared" si="3"/>
        <v>Marc Cucurella Saseta</v>
      </c>
      <c r="CU225" t="str">
        <f>IFERROR(VLOOKUP(CT225,'Player Names Cleaned'!$A$1:$B$997,2,0),CT225)</f>
        <v>Marc Cucurella</v>
      </c>
    </row>
    <row r="226" spans="1:99" x14ac:dyDescent="0.25">
      <c r="A226">
        <v>2</v>
      </c>
      <c r="B226" s="4">
        <v>36502</v>
      </c>
      <c r="C226">
        <v>5</v>
      </c>
      <c r="D226">
        <v>223</v>
      </c>
      <c r="E226" t="b">
        <v>1</v>
      </c>
      <c r="F226" t="b">
        <v>1</v>
      </c>
      <c r="G226" t="s">
        <v>1684</v>
      </c>
      <c r="H226" t="s">
        <v>1684</v>
      </c>
      <c r="I226">
        <v>3</v>
      </c>
      <c r="J226">
        <v>0.26</v>
      </c>
      <c r="K226">
        <v>225796</v>
      </c>
      <c r="L226">
        <v>3</v>
      </c>
      <c r="N226">
        <v>0</v>
      </c>
      <c r="O226">
        <v>0</v>
      </c>
      <c r="P226">
        <v>0</v>
      </c>
      <c r="Q226">
        <v>0</v>
      </c>
      <c r="R226">
        <v>202.1</v>
      </c>
      <c r="S226">
        <v>174</v>
      </c>
      <c r="T226">
        <v>39</v>
      </c>
      <c r="U226">
        <v>0</v>
      </c>
      <c r="V226">
        <v>2</v>
      </c>
      <c r="X226">
        <v>0</v>
      </c>
      <c r="Y226">
        <v>2</v>
      </c>
      <c r="Z226">
        <v>3.8</v>
      </c>
      <c r="AA226" t="s">
        <v>1684</v>
      </c>
      <c r="AB226">
        <v>0</v>
      </c>
      <c r="AC226">
        <v>1.1499999999999999</v>
      </c>
      <c r="AD226">
        <v>0.1</v>
      </c>
      <c r="AE226">
        <v>1.6</v>
      </c>
      <c r="AF226">
        <v>0.14000000000000001</v>
      </c>
      <c r="AG226">
        <v>0.45</v>
      </c>
      <c r="AH226">
        <v>16.100000000000001</v>
      </c>
      <c r="AI226">
        <v>1.37</v>
      </c>
      <c r="AJ226">
        <v>0.04</v>
      </c>
      <c r="AK226" s="12" t="s">
        <v>897</v>
      </c>
      <c r="AL226">
        <v>0</v>
      </c>
      <c r="AM226">
        <v>499</v>
      </c>
      <c r="AN226">
        <v>200</v>
      </c>
      <c r="AO226">
        <v>14</v>
      </c>
      <c r="AP226">
        <v>1.19</v>
      </c>
      <c r="AQ226">
        <v>1</v>
      </c>
      <c r="AR226" t="b">
        <v>0</v>
      </c>
      <c r="AS226">
        <v>46.7</v>
      </c>
      <c r="AT226">
        <v>246</v>
      </c>
      <c r="AU226">
        <v>78</v>
      </c>
      <c r="AV226">
        <v>225</v>
      </c>
      <c r="AW226" t="b">
        <v>0</v>
      </c>
      <c r="AX226">
        <v>207.6</v>
      </c>
      <c r="AY226">
        <v>245</v>
      </c>
      <c r="AZ226">
        <v>88</v>
      </c>
      <c r="BA226">
        <v>1057</v>
      </c>
      <c r="BC226" t="s">
        <v>1684</v>
      </c>
      <c r="BD226" s="12">
        <v>55</v>
      </c>
      <c r="BE226">
        <v>149</v>
      </c>
      <c r="BF226">
        <v>18</v>
      </c>
      <c r="BG226" t="s">
        <v>2203</v>
      </c>
      <c r="BH226">
        <v>0</v>
      </c>
      <c r="BI226">
        <v>0</v>
      </c>
      <c r="BJ226" t="s">
        <v>1684</v>
      </c>
      <c r="BK226">
        <v>0</v>
      </c>
      <c r="BM226" t="s">
        <v>2204</v>
      </c>
      <c r="BN226">
        <v>2.8</v>
      </c>
      <c r="BO226">
        <v>159</v>
      </c>
      <c r="BP226">
        <v>51</v>
      </c>
      <c r="BQ226">
        <v>0</v>
      </c>
      <c r="BR226">
        <v>241</v>
      </c>
      <c r="BS226" t="b">
        <v>0</v>
      </c>
      <c r="BT226">
        <v>0</v>
      </c>
      <c r="BU226">
        <v>0</v>
      </c>
      <c r="BV226" s="12" t="s">
        <v>708</v>
      </c>
      <c r="BW226">
        <v>4.7</v>
      </c>
      <c r="BX226">
        <v>76</v>
      </c>
      <c r="BY226">
        <v>27</v>
      </c>
      <c r="BZ226" t="b">
        <v>0</v>
      </c>
      <c r="CA226" t="s">
        <v>1684</v>
      </c>
      <c r="CB226">
        <v>12</v>
      </c>
      <c r="CC226">
        <v>1.02</v>
      </c>
      <c r="CD226" t="s">
        <v>1687</v>
      </c>
      <c r="CE226" s="12">
        <v>7</v>
      </c>
      <c r="CF226" s="12">
        <v>8</v>
      </c>
      <c r="CG226" s="4">
        <v>43600</v>
      </c>
      <c r="CH226">
        <v>56</v>
      </c>
      <c r="CI226">
        <v>258</v>
      </c>
      <c r="CJ226">
        <v>91</v>
      </c>
      <c r="CK226">
        <v>54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9.8000000000000007</v>
      </c>
      <c r="CR226" t="s">
        <v>708</v>
      </c>
      <c r="CS226">
        <v>1</v>
      </c>
      <c r="CT226" t="str">
        <f t="shared" si="3"/>
        <v>Reece James</v>
      </c>
      <c r="CU226" t="str">
        <f>IFERROR(VLOOKUP(CT226,'Player Names Cleaned'!$A$1:$B$997,2,0),CT226)</f>
        <v>Reece James</v>
      </c>
    </row>
    <row r="227" spans="1:99" x14ac:dyDescent="0.25">
      <c r="A227">
        <v>1</v>
      </c>
      <c r="B227" s="4">
        <v>36346</v>
      </c>
      <c r="C227">
        <v>11</v>
      </c>
      <c r="D227">
        <v>379</v>
      </c>
      <c r="E227" t="b">
        <v>1</v>
      </c>
      <c r="F227" t="b">
        <v>1</v>
      </c>
      <c r="G227" t="s">
        <v>1684</v>
      </c>
      <c r="H227" t="s">
        <v>1684</v>
      </c>
      <c r="I227">
        <v>6</v>
      </c>
      <c r="J227">
        <v>0.27</v>
      </c>
      <c r="K227">
        <v>180736</v>
      </c>
      <c r="L227" t="s">
        <v>1684</v>
      </c>
      <c r="N227">
        <v>0</v>
      </c>
      <c r="O227">
        <v>0</v>
      </c>
      <c r="P227">
        <v>0</v>
      </c>
      <c r="Q227">
        <v>0</v>
      </c>
      <c r="R227">
        <v>124.2</v>
      </c>
      <c r="S227">
        <v>216</v>
      </c>
      <c r="T227">
        <v>62</v>
      </c>
      <c r="U227">
        <v>0</v>
      </c>
      <c r="V227" t="s">
        <v>1684</v>
      </c>
      <c r="X227">
        <v>0</v>
      </c>
      <c r="Y227">
        <v>2</v>
      </c>
      <c r="Z227">
        <v>3.1</v>
      </c>
      <c r="AA227" t="s">
        <v>1684</v>
      </c>
      <c r="AB227">
        <v>0</v>
      </c>
      <c r="AC227">
        <v>0.64</v>
      </c>
      <c r="AD227">
        <v>0.03</v>
      </c>
      <c r="AE227">
        <v>2.62</v>
      </c>
      <c r="AF227">
        <v>0.12</v>
      </c>
      <c r="AG227">
        <v>1.98</v>
      </c>
      <c r="AH227">
        <v>27.15</v>
      </c>
      <c r="AI227">
        <v>1.24</v>
      </c>
      <c r="AJ227">
        <v>0.09</v>
      </c>
      <c r="AK227" s="12" t="s">
        <v>898</v>
      </c>
      <c r="AL227">
        <v>0</v>
      </c>
      <c r="AM227">
        <v>354</v>
      </c>
      <c r="AN227">
        <v>168</v>
      </c>
      <c r="AO227">
        <v>25</v>
      </c>
      <c r="AP227">
        <v>1.1399999999999999</v>
      </c>
      <c r="AQ227">
        <v>3</v>
      </c>
      <c r="AR227" t="b">
        <v>0</v>
      </c>
      <c r="AS227">
        <v>84.6</v>
      </c>
      <c r="AT227">
        <v>158</v>
      </c>
      <c r="AU227">
        <v>45</v>
      </c>
      <c r="AV227">
        <v>226</v>
      </c>
      <c r="AW227" t="b">
        <v>0</v>
      </c>
      <c r="AX227">
        <v>496.4</v>
      </c>
      <c r="AY227">
        <v>127</v>
      </c>
      <c r="AZ227">
        <v>45</v>
      </c>
      <c r="BA227">
        <v>1969</v>
      </c>
      <c r="BC227" t="s">
        <v>1684</v>
      </c>
      <c r="BD227" s="12">
        <v>50</v>
      </c>
      <c r="BE227">
        <v>239</v>
      </c>
      <c r="BF227">
        <v>37</v>
      </c>
      <c r="BG227" t="s">
        <v>2205</v>
      </c>
      <c r="BH227">
        <v>0</v>
      </c>
      <c r="BI227">
        <v>0</v>
      </c>
      <c r="BJ227" t="s">
        <v>1684</v>
      </c>
      <c r="BK227">
        <v>0</v>
      </c>
      <c r="BM227" t="s">
        <v>2206</v>
      </c>
      <c r="BN227">
        <v>3.7</v>
      </c>
      <c r="BO227">
        <v>67</v>
      </c>
      <c r="BP227">
        <v>9</v>
      </c>
      <c r="BQ227">
        <v>0</v>
      </c>
      <c r="BR227">
        <v>241</v>
      </c>
      <c r="BS227" t="b">
        <v>0</v>
      </c>
      <c r="BT227">
        <v>0</v>
      </c>
      <c r="BU227">
        <v>0</v>
      </c>
      <c r="BV227" s="12" t="s">
        <v>899</v>
      </c>
      <c r="BW227">
        <v>0.7</v>
      </c>
      <c r="BX227">
        <v>227</v>
      </c>
      <c r="BY227">
        <v>78</v>
      </c>
      <c r="BZ227" t="b">
        <v>0</v>
      </c>
      <c r="CA227" t="s">
        <v>1684</v>
      </c>
      <c r="CB227">
        <v>23</v>
      </c>
      <c r="CC227">
        <v>1.05</v>
      </c>
      <c r="CD227" t="s">
        <v>1687</v>
      </c>
      <c r="CE227" s="12">
        <v>7</v>
      </c>
      <c r="CF227" s="12">
        <v>8</v>
      </c>
      <c r="CG227" s="4">
        <v>43147</v>
      </c>
      <c r="CH227">
        <v>222</v>
      </c>
      <c r="CI227">
        <v>134</v>
      </c>
      <c r="CJ227">
        <v>22</v>
      </c>
      <c r="CK227">
        <v>93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18.600000000000001</v>
      </c>
      <c r="CR227" t="s">
        <v>899</v>
      </c>
      <c r="CS227">
        <v>3</v>
      </c>
      <c r="CT227" t="str">
        <f t="shared" si="3"/>
        <v>Trevoh Chalobah</v>
      </c>
      <c r="CU227" t="str">
        <f>IFERROR(VLOOKUP(CT227,'Player Names Cleaned'!$A$1:$B$997,2,0),CT227)</f>
        <v>Trevoh Chalobah</v>
      </c>
    </row>
    <row r="228" spans="1:99" x14ac:dyDescent="0.25">
      <c r="A228">
        <v>1</v>
      </c>
      <c r="B228" s="4">
        <v>37678</v>
      </c>
      <c r="C228">
        <v>6</v>
      </c>
      <c r="D228">
        <v>461</v>
      </c>
      <c r="E228" t="b">
        <v>1</v>
      </c>
      <c r="F228" t="b">
        <v>1</v>
      </c>
      <c r="G228" t="s">
        <v>1684</v>
      </c>
      <c r="H228" t="s">
        <v>1684</v>
      </c>
      <c r="I228">
        <v>10</v>
      </c>
      <c r="J228">
        <v>0.28999999999999998</v>
      </c>
      <c r="K228">
        <v>460028</v>
      </c>
      <c r="L228" t="s">
        <v>1684</v>
      </c>
      <c r="N228">
        <v>0</v>
      </c>
      <c r="O228">
        <v>0</v>
      </c>
      <c r="P228">
        <v>0</v>
      </c>
      <c r="Q228">
        <v>0</v>
      </c>
      <c r="R228">
        <v>214.3</v>
      </c>
      <c r="S228">
        <v>161</v>
      </c>
      <c r="T228">
        <v>34</v>
      </c>
      <c r="U228">
        <v>0</v>
      </c>
      <c r="V228" t="s">
        <v>1684</v>
      </c>
      <c r="X228">
        <v>0</v>
      </c>
      <c r="Y228">
        <v>2</v>
      </c>
      <c r="Z228">
        <v>3.1</v>
      </c>
      <c r="AA228" t="s">
        <v>1684</v>
      </c>
      <c r="AB228">
        <v>0</v>
      </c>
      <c r="AC228">
        <v>1.31</v>
      </c>
      <c r="AD228">
        <v>0.04</v>
      </c>
      <c r="AE228">
        <v>3.23</v>
      </c>
      <c r="AF228">
        <v>0.09</v>
      </c>
      <c r="AG228">
        <v>1.92</v>
      </c>
      <c r="AH228">
        <v>43.52</v>
      </c>
      <c r="AI228">
        <v>1.24</v>
      </c>
      <c r="AJ228">
        <v>0.05</v>
      </c>
      <c r="AK228" s="12" t="s">
        <v>900</v>
      </c>
      <c r="AL228">
        <v>0</v>
      </c>
      <c r="AM228">
        <v>411</v>
      </c>
      <c r="AN228">
        <v>184</v>
      </c>
      <c r="AO228">
        <v>41</v>
      </c>
      <c r="AP228">
        <v>1.17</v>
      </c>
      <c r="AQ228">
        <v>2</v>
      </c>
      <c r="AR228" t="b">
        <v>0</v>
      </c>
      <c r="AS228">
        <v>109.4</v>
      </c>
      <c r="AT228">
        <v>119</v>
      </c>
      <c r="AU228">
        <v>30</v>
      </c>
      <c r="AV228">
        <v>227</v>
      </c>
      <c r="AW228" t="b">
        <v>0</v>
      </c>
      <c r="AX228">
        <v>692</v>
      </c>
      <c r="AY228">
        <v>52</v>
      </c>
      <c r="AZ228">
        <v>19</v>
      </c>
      <c r="BA228">
        <v>3150</v>
      </c>
      <c r="BC228" t="s">
        <v>1684</v>
      </c>
      <c r="BD228" s="12">
        <v>50</v>
      </c>
      <c r="BE228">
        <v>296</v>
      </c>
      <c r="BF228">
        <v>53</v>
      </c>
      <c r="BG228" t="s">
        <v>2207</v>
      </c>
      <c r="BH228">
        <v>0</v>
      </c>
      <c r="BI228">
        <v>0</v>
      </c>
      <c r="BJ228" t="s">
        <v>1684</v>
      </c>
      <c r="BK228">
        <v>0</v>
      </c>
      <c r="BM228" t="s">
        <v>2208</v>
      </c>
      <c r="BN228">
        <v>3.1</v>
      </c>
      <c r="BO228">
        <v>125</v>
      </c>
      <c r="BP228">
        <v>34</v>
      </c>
      <c r="BQ228">
        <v>0</v>
      </c>
      <c r="BR228">
        <v>241</v>
      </c>
      <c r="BS228" t="b">
        <v>0</v>
      </c>
      <c r="BT228">
        <v>0</v>
      </c>
      <c r="BU228">
        <v>0</v>
      </c>
      <c r="BV228" s="12" t="s">
        <v>901</v>
      </c>
      <c r="BW228">
        <v>5.2</v>
      </c>
      <c r="BX228">
        <v>68</v>
      </c>
      <c r="BY228">
        <v>24</v>
      </c>
      <c r="BZ228" t="b">
        <v>0</v>
      </c>
      <c r="CA228" t="s">
        <v>1684</v>
      </c>
      <c r="CB228">
        <v>35</v>
      </c>
      <c r="CC228">
        <v>1</v>
      </c>
      <c r="CD228" t="s">
        <v>1687</v>
      </c>
      <c r="CE228" s="12">
        <v>7</v>
      </c>
      <c r="CF228" s="12">
        <v>8</v>
      </c>
      <c r="CG228" s="4">
        <v>44743</v>
      </c>
      <c r="CH228">
        <v>185</v>
      </c>
      <c r="CI228">
        <v>163</v>
      </c>
      <c r="CJ228">
        <v>31</v>
      </c>
      <c r="CK228">
        <v>109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21.8</v>
      </c>
      <c r="CR228" t="s">
        <v>2209</v>
      </c>
      <c r="CS228">
        <v>9</v>
      </c>
      <c r="CT228" t="str">
        <f t="shared" si="3"/>
        <v>Levi Samuels Colwill</v>
      </c>
      <c r="CU228" t="str">
        <f>IFERROR(VLOOKUP(CT228,'Player Names Cleaned'!$A$1:$B$997,2,0),CT228)</f>
        <v>Levi Samuels Colwill</v>
      </c>
    </row>
    <row r="229" spans="1:99" x14ac:dyDescent="0.25">
      <c r="A229">
        <v>1</v>
      </c>
      <c r="B229" s="4">
        <v>37760</v>
      </c>
      <c r="C229">
        <v>2</v>
      </c>
      <c r="D229">
        <v>285</v>
      </c>
      <c r="E229" t="b">
        <v>1</v>
      </c>
      <c r="F229" t="b">
        <v>1</v>
      </c>
      <c r="G229" t="s">
        <v>1684</v>
      </c>
      <c r="H229" t="s">
        <v>1684</v>
      </c>
      <c r="I229">
        <v>4</v>
      </c>
      <c r="J229">
        <v>0.19</v>
      </c>
      <c r="K229">
        <v>482609</v>
      </c>
      <c r="L229" t="s">
        <v>1684</v>
      </c>
      <c r="N229">
        <v>0</v>
      </c>
      <c r="O229">
        <v>0</v>
      </c>
      <c r="P229">
        <v>0</v>
      </c>
      <c r="Q229">
        <v>0</v>
      </c>
      <c r="R229">
        <v>394.6</v>
      </c>
      <c r="S229">
        <v>93</v>
      </c>
      <c r="T229">
        <v>19</v>
      </c>
      <c r="U229">
        <v>0</v>
      </c>
      <c r="V229" t="s">
        <v>1684</v>
      </c>
      <c r="X229">
        <v>0</v>
      </c>
      <c r="Y229">
        <v>2</v>
      </c>
      <c r="Z229">
        <v>3.1</v>
      </c>
      <c r="AA229" t="s">
        <v>1684</v>
      </c>
      <c r="AB229">
        <v>0</v>
      </c>
      <c r="AC229">
        <v>1.91</v>
      </c>
      <c r="AD229">
        <v>0.09</v>
      </c>
      <c r="AE229">
        <v>3.35</v>
      </c>
      <c r="AF229">
        <v>0.16</v>
      </c>
      <c r="AG229">
        <v>1.44</v>
      </c>
      <c r="AH229">
        <v>27.43</v>
      </c>
      <c r="AI229">
        <v>1.33</v>
      </c>
      <c r="AJ229">
        <v>7.0000000000000007E-2</v>
      </c>
      <c r="AK229" s="12" t="s">
        <v>902</v>
      </c>
      <c r="AL229">
        <v>0</v>
      </c>
      <c r="AM229">
        <v>424</v>
      </c>
      <c r="AN229">
        <v>188</v>
      </c>
      <c r="AO229">
        <v>26</v>
      </c>
      <c r="AP229">
        <v>1.26</v>
      </c>
      <c r="AQ229">
        <v>0</v>
      </c>
      <c r="AR229" t="b">
        <v>0</v>
      </c>
      <c r="AS229">
        <v>87.9</v>
      </c>
      <c r="AT229">
        <v>148</v>
      </c>
      <c r="AU229">
        <v>42</v>
      </c>
      <c r="AV229">
        <v>228</v>
      </c>
      <c r="AW229" t="b">
        <v>0</v>
      </c>
      <c r="AX229">
        <v>336.8</v>
      </c>
      <c r="AY229">
        <v>189</v>
      </c>
      <c r="AZ229">
        <v>70</v>
      </c>
      <c r="BA229">
        <v>1853</v>
      </c>
      <c r="BC229" t="s">
        <v>1684</v>
      </c>
      <c r="BD229" s="12">
        <v>50</v>
      </c>
      <c r="BE229">
        <v>309</v>
      </c>
      <c r="BF229">
        <v>57</v>
      </c>
      <c r="BG229" t="s">
        <v>2210</v>
      </c>
      <c r="BH229">
        <v>0</v>
      </c>
      <c r="BI229">
        <v>0</v>
      </c>
      <c r="BJ229" t="s">
        <v>1684</v>
      </c>
      <c r="BK229">
        <v>0</v>
      </c>
      <c r="BM229" t="s">
        <v>2211</v>
      </c>
      <c r="BN229">
        <v>1.9</v>
      </c>
      <c r="BO229">
        <v>260</v>
      </c>
      <c r="BP229">
        <v>92</v>
      </c>
      <c r="BQ229">
        <v>0</v>
      </c>
      <c r="BR229">
        <v>73</v>
      </c>
      <c r="BS229" t="b">
        <v>0</v>
      </c>
      <c r="BT229">
        <v>0</v>
      </c>
      <c r="BU229">
        <v>0</v>
      </c>
      <c r="BV229" s="12" t="s">
        <v>903</v>
      </c>
      <c r="BW229">
        <v>2.2999999999999998</v>
      </c>
      <c r="BX229">
        <v>121</v>
      </c>
      <c r="BY229">
        <v>41</v>
      </c>
      <c r="BZ229" t="b">
        <v>0</v>
      </c>
      <c r="CA229" t="s">
        <v>1684</v>
      </c>
      <c r="CB229">
        <v>19</v>
      </c>
      <c r="CC229">
        <v>0.92</v>
      </c>
      <c r="CD229" t="s">
        <v>1687</v>
      </c>
      <c r="CE229" s="12">
        <v>7</v>
      </c>
      <c r="CF229" s="12">
        <v>8</v>
      </c>
      <c r="CG229" s="4">
        <v>44954</v>
      </c>
      <c r="CH229">
        <v>147</v>
      </c>
      <c r="CI229">
        <v>185</v>
      </c>
      <c r="CJ229">
        <v>50</v>
      </c>
      <c r="CK229">
        <v>60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12</v>
      </c>
      <c r="CR229" t="s">
        <v>903</v>
      </c>
      <c r="CS229">
        <v>4</v>
      </c>
      <c r="CT229" t="str">
        <f t="shared" si="3"/>
        <v>Malo Gusto</v>
      </c>
      <c r="CU229" t="str">
        <f>IFERROR(VLOOKUP(CT229,'Player Names Cleaned'!$A$1:$B$997,2,0),CT229)</f>
        <v>Malo Gusto</v>
      </c>
    </row>
    <row r="230" spans="1:99" x14ac:dyDescent="0.25">
      <c r="A230">
        <v>0</v>
      </c>
      <c r="B230" s="4">
        <v>36976</v>
      </c>
      <c r="C230">
        <v>0</v>
      </c>
      <c r="D230">
        <v>35</v>
      </c>
      <c r="E230" t="b">
        <v>1</v>
      </c>
      <c r="F230" t="b">
        <v>1</v>
      </c>
      <c r="G230" t="s">
        <v>1684</v>
      </c>
      <c r="H230" t="s">
        <v>1684</v>
      </c>
      <c r="I230">
        <v>0</v>
      </c>
      <c r="J230">
        <v>0</v>
      </c>
      <c r="K230">
        <v>242880</v>
      </c>
      <c r="L230" t="s">
        <v>1684</v>
      </c>
      <c r="N230">
        <v>0</v>
      </c>
      <c r="O230">
        <v>0</v>
      </c>
      <c r="P230">
        <v>0</v>
      </c>
      <c r="Q230">
        <v>0</v>
      </c>
      <c r="R230">
        <v>12.6</v>
      </c>
      <c r="S230">
        <v>335</v>
      </c>
      <c r="T230">
        <v>125</v>
      </c>
      <c r="U230">
        <v>0</v>
      </c>
      <c r="V230" t="s">
        <v>1684</v>
      </c>
      <c r="X230">
        <v>0</v>
      </c>
      <c r="Y230">
        <v>2</v>
      </c>
      <c r="Z230">
        <v>2.4</v>
      </c>
      <c r="AA230" t="s">
        <v>1684</v>
      </c>
      <c r="AB230">
        <v>0</v>
      </c>
      <c r="AC230">
        <v>0.08</v>
      </c>
      <c r="AD230">
        <v>0.02</v>
      </c>
      <c r="AE230">
        <v>0.08</v>
      </c>
      <c r="AF230">
        <v>0.02</v>
      </c>
      <c r="AG230">
        <v>0</v>
      </c>
      <c r="AH230">
        <v>5.34</v>
      </c>
      <c r="AI230">
        <v>1.45</v>
      </c>
      <c r="AJ230">
        <v>0</v>
      </c>
      <c r="AK230" s="12" t="s">
        <v>904</v>
      </c>
      <c r="AL230">
        <v>0</v>
      </c>
      <c r="AM230">
        <v>194</v>
      </c>
      <c r="AN230">
        <v>130</v>
      </c>
      <c r="AO230">
        <v>5</v>
      </c>
      <c r="AP230">
        <v>1.36</v>
      </c>
      <c r="AQ230">
        <v>0</v>
      </c>
      <c r="AR230" t="b">
        <v>0</v>
      </c>
      <c r="AS230">
        <v>7.9</v>
      </c>
      <c r="AT230">
        <v>340</v>
      </c>
      <c r="AU230">
        <v>124</v>
      </c>
      <c r="AV230">
        <v>229</v>
      </c>
      <c r="AW230" t="b">
        <v>0</v>
      </c>
      <c r="AX230">
        <v>66</v>
      </c>
      <c r="AY230">
        <v>322</v>
      </c>
      <c r="AZ230">
        <v>119</v>
      </c>
      <c r="BA230">
        <v>332</v>
      </c>
      <c r="BC230" t="s">
        <v>1684</v>
      </c>
      <c r="BD230" s="12">
        <v>45</v>
      </c>
      <c r="BE230">
        <v>416</v>
      </c>
      <c r="BF230">
        <v>110</v>
      </c>
      <c r="BG230" t="s">
        <v>2212</v>
      </c>
      <c r="BH230">
        <v>0</v>
      </c>
      <c r="BI230">
        <v>0</v>
      </c>
      <c r="BJ230" t="s">
        <v>1684</v>
      </c>
      <c r="BK230">
        <v>0</v>
      </c>
      <c r="BM230" t="s">
        <v>2213</v>
      </c>
      <c r="BN230">
        <v>1.4</v>
      </c>
      <c r="BO230">
        <v>312</v>
      </c>
      <c r="BP230">
        <v>113</v>
      </c>
      <c r="BQ230">
        <v>0</v>
      </c>
      <c r="BR230">
        <v>73</v>
      </c>
      <c r="BS230" t="b">
        <v>0</v>
      </c>
      <c r="BT230">
        <v>0</v>
      </c>
      <c r="BU230">
        <v>0</v>
      </c>
      <c r="BV230" s="12" t="s">
        <v>905</v>
      </c>
      <c r="BW230">
        <v>0.1</v>
      </c>
      <c r="BX230">
        <v>531</v>
      </c>
      <c r="BY230">
        <v>201</v>
      </c>
      <c r="BZ230" t="b">
        <v>0</v>
      </c>
      <c r="CA230" t="s">
        <v>1684</v>
      </c>
      <c r="CB230">
        <v>3</v>
      </c>
      <c r="CC230">
        <v>0.81</v>
      </c>
      <c r="CD230" t="s">
        <v>1687</v>
      </c>
      <c r="CE230" s="12">
        <v>7</v>
      </c>
      <c r="CF230" s="12">
        <v>8</v>
      </c>
      <c r="CG230" s="4">
        <v>44931</v>
      </c>
      <c r="CH230">
        <v>0</v>
      </c>
      <c r="CI230">
        <v>480</v>
      </c>
      <c r="CJ230">
        <v>207</v>
      </c>
      <c r="CK230">
        <v>7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1.6</v>
      </c>
      <c r="CR230" t="s">
        <v>2214</v>
      </c>
      <c r="CS230">
        <v>0</v>
      </c>
      <c r="CT230" t="str">
        <f t="shared" si="3"/>
        <v>BenoÃ®t Badiashile Mukinayi</v>
      </c>
      <c r="CU230" t="str">
        <f>IFERROR(VLOOKUP(CT230,'Player Names Cleaned'!$A$1:$B$997,2,0),CT230)</f>
        <v>Benoit Badiashile</v>
      </c>
    </row>
    <row r="231" spans="1:99" x14ac:dyDescent="0.25">
      <c r="A231">
        <v>0</v>
      </c>
      <c r="B231" s="4">
        <v>36877</v>
      </c>
      <c r="C231">
        <v>2</v>
      </c>
      <c r="D231">
        <v>162</v>
      </c>
      <c r="E231" t="b">
        <v>1</v>
      </c>
      <c r="F231" t="b">
        <v>1</v>
      </c>
      <c r="G231" t="s">
        <v>1684</v>
      </c>
      <c r="H231" t="s">
        <v>1684</v>
      </c>
      <c r="I231">
        <v>2</v>
      </c>
      <c r="J231">
        <v>0.15</v>
      </c>
      <c r="K231">
        <v>444463</v>
      </c>
      <c r="L231" t="s">
        <v>1684</v>
      </c>
      <c r="N231">
        <v>0</v>
      </c>
      <c r="O231">
        <v>0</v>
      </c>
      <c r="P231">
        <v>0</v>
      </c>
      <c r="Q231">
        <v>0</v>
      </c>
      <c r="R231">
        <v>85</v>
      </c>
      <c r="S231">
        <v>246</v>
      </c>
      <c r="T231">
        <v>84</v>
      </c>
      <c r="U231">
        <v>0</v>
      </c>
      <c r="V231" t="s">
        <v>1684</v>
      </c>
      <c r="X231">
        <v>0</v>
      </c>
      <c r="Y231">
        <v>2</v>
      </c>
      <c r="Z231">
        <v>2.4</v>
      </c>
      <c r="AA231" t="s">
        <v>1684</v>
      </c>
      <c r="AB231">
        <v>0</v>
      </c>
      <c r="AC231">
        <v>0.18</v>
      </c>
      <c r="AD231">
        <v>0.01</v>
      </c>
      <c r="AE231">
        <v>0.62</v>
      </c>
      <c r="AF231">
        <v>0.04</v>
      </c>
      <c r="AG231">
        <v>0.44</v>
      </c>
      <c r="AH231">
        <v>14.76</v>
      </c>
      <c r="AI231">
        <v>1.1299999999999999</v>
      </c>
      <c r="AJ231">
        <v>0.03</v>
      </c>
      <c r="AK231" s="12" t="s">
        <v>906</v>
      </c>
      <c r="AL231">
        <v>0</v>
      </c>
      <c r="AM231">
        <v>207</v>
      </c>
      <c r="AN231">
        <v>136</v>
      </c>
      <c r="AO231">
        <v>13</v>
      </c>
      <c r="AP231">
        <v>1</v>
      </c>
      <c r="AQ231">
        <v>0</v>
      </c>
      <c r="AR231" t="b">
        <v>0</v>
      </c>
      <c r="AS231">
        <v>31.9</v>
      </c>
      <c r="AT231">
        <v>279</v>
      </c>
      <c r="AU231">
        <v>98</v>
      </c>
      <c r="AV231">
        <v>230</v>
      </c>
      <c r="AW231" t="b">
        <v>0</v>
      </c>
      <c r="AX231">
        <v>200.2</v>
      </c>
      <c r="AY231">
        <v>251</v>
      </c>
      <c r="AZ231">
        <v>93</v>
      </c>
      <c r="BA231">
        <v>1172</v>
      </c>
      <c r="BC231" t="s">
        <v>1684</v>
      </c>
      <c r="BD231" s="12">
        <v>45</v>
      </c>
      <c r="BE231">
        <v>429</v>
      </c>
      <c r="BF231">
        <v>116</v>
      </c>
      <c r="BG231" t="s">
        <v>2215</v>
      </c>
      <c r="BH231">
        <v>0</v>
      </c>
      <c r="BI231">
        <v>0</v>
      </c>
      <c r="BJ231" t="s">
        <v>1684</v>
      </c>
      <c r="BK231">
        <v>0</v>
      </c>
      <c r="BM231" t="s">
        <v>2216</v>
      </c>
      <c r="BN231">
        <v>1.9</v>
      </c>
      <c r="BO231">
        <v>255</v>
      </c>
      <c r="BP231">
        <v>90</v>
      </c>
      <c r="BQ231">
        <v>0</v>
      </c>
      <c r="BR231">
        <v>73</v>
      </c>
      <c r="BS231" t="b">
        <v>0</v>
      </c>
      <c r="BT231">
        <v>0</v>
      </c>
      <c r="BU231">
        <v>0</v>
      </c>
      <c r="BV231" s="12" t="s">
        <v>907</v>
      </c>
      <c r="BW231">
        <v>0.3</v>
      </c>
      <c r="BX231">
        <v>376</v>
      </c>
      <c r="BY231">
        <v>150</v>
      </c>
      <c r="BZ231" t="b">
        <v>0</v>
      </c>
      <c r="CA231" t="s">
        <v>1684</v>
      </c>
      <c r="CB231">
        <v>14</v>
      </c>
      <c r="CC231">
        <v>1.08</v>
      </c>
      <c r="CD231" t="s">
        <v>1687</v>
      </c>
      <c r="CE231" s="12">
        <v>7</v>
      </c>
      <c r="CF231" s="12">
        <v>8</v>
      </c>
      <c r="CG231" s="4">
        <v>44804</v>
      </c>
      <c r="CH231">
        <v>33</v>
      </c>
      <c r="CI231">
        <v>280</v>
      </c>
      <c r="CJ231">
        <v>100</v>
      </c>
      <c r="CK231">
        <v>26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5.8</v>
      </c>
      <c r="CR231" t="s">
        <v>907</v>
      </c>
      <c r="CS231">
        <v>7</v>
      </c>
      <c r="CT231" t="str">
        <f t="shared" si="3"/>
        <v>Wesley Fofana</v>
      </c>
      <c r="CU231" t="str">
        <f>IFERROR(VLOOKUP(CT231,'Player Names Cleaned'!$A$1:$B$997,2,0),CT231)</f>
        <v>Wesley Fofana</v>
      </c>
    </row>
    <row r="232" spans="1:99" x14ac:dyDescent="0.25">
      <c r="A232">
        <v>0</v>
      </c>
      <c r="B232" s="4">
        <v>38593</v>
      </c>
      <c r="C232">
        <v>0</v>
      </c>
      <c r="D232">
        <v>0</v>
      </c>
      <c r="E232" t="b">
        <v>1</v>
      </c>
      <c r="F232" t="b">
        <v>1</v>
      </c>
      <c r="G232" t="s">
        <v>1684</v>
      </c>
      <c r="H232" t="s">
        <v>1684</v>
      </c>
      <c r="I232">
        <v>0</v>
      </c>
      <c r="J232">
        <v>0</v>
      </c>
      <c r="K232">
        <v>574458</v>
      </c>
      <c r="L232" t="s">
        <v>1684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568</v>
      </c>
      <c r="T232">
        <v>215</v>
      </c>
      <c r="U232">
        <v>0</v>
      </c>
      <c r="V232" t="s">
        <v>1684</v>
      </c>
      <c r="X232">
        <v>0</v>
      </c>
      <c r="Y232">
        <v>2</v>
      </c>
      <c r="Z232">
        <v>2.4</v>
      </c>
      <c r="AA232" t="s">
        <v>1684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 s="12" t="s">
        <v>908</v>
      </c>
      <c r="AL232">
        <v>0</v>
      </c>
      <c r="AM232">
        <v>293</v>
      </c>
      <c r="AN232">
        <v>157</v>
      </c>
      <c r="AO232">
        <v>0</v>
      </c>
      <c r="AP232">
        <v>0</v>
      </c>
      <c r="AQ232">
        <v>0</v>
      </c>
      <c r="AR232" t="b">
        <v>0</v>
      </c>
      <c r="AS232">
        <v>0</v>
      </c>
      <c r="AT232">
        <v>572</v>
      </c>
      <c r="AU232">
        <v>216</v>
      </c>
      <c r="AV232">
        <v>231</v>
      </c>
      <c r="AW232" t="b">
        <v>0</v>
      </c>
      <c r="AX232">
        <v>0</v>
      </c>
      <c r="AY232">
        <v>572</v>
      </c>
      <c r="AZ232">
        <v>216</v>
      </c>
      <c r="BA232">
        <v>0</v>
      </c>
      <c r="BC232" t="s">
        <v>1684</v>
      </c>
      <c r="BD232" s="12">
        <v>45</v>
      </c>
      <c r="BE232">
        <v>515</v>
      </c>
      <c r="BF232">
        <v>137</v>
      </c>
      <c r="BG232" t="s">
        <v>2217</v>
      </c>
      <c r="BH232">
        <v>0</v>
      </c>
      <c r="BI232">
        <v>0</v>
      </c>
      <c r="BJ232" t="s">
        <v>1684</v>
      </c>
      <c r="BK232">
        <v>0</v>
      </c>
      <c r="BM232" t="s">
        <v>2218</v>
      </c>
      <c r="BN232">
        <v>0</v>
      </c>
      <c r="BO232">
        <v>573</v>
      </c>
      <c r="BP232">
        <v>216</v>
      </c>
      <c r="BQ232">
        <v>0</v>
      </c>
      <c r="BR232">
        <v>73</v>
      </c>
      <c r="BS232" t="b">
        <v>0</v>
      </c>
      <c r="BT232">
        <v>0</v>
      </c>
      <c r="BU232">
        <v>0</v>
      </c>
      <c r="BV232" s="12" t="s">
        <v>909</v>
      </c>
      <c r="BW232">
        <v>0.1</v>
      </c>
      <c r="BX232">
        <v>501</v>
      </c>
      <c r="BY232">
        <v>192</v>
      </c>
      <c r="BZ232" t="b">
        <v>0</v>
      </c>
      <c r="CA232" t="s">
        <v>1684</v>
      </c>
      <c r="CB232">
        <v>0</v>
      </c>
      <c r="CC232">
        <v>0</v>
      </c>
      <c r="CD232" t="s">
        <v>1687</v>
      </c>
      <c r="CE232" s="12">
        <v>7</v>
      </c>
      <c r="CF232" s="12">
        <v>8</v>
      </c>
      <c r="CG232" s="4">
        <v>45817</v>
      </c>
      <c r="CH232">
        <v>0</v>
      </c>
      <c r="CI232">
        <v>552</v>
      </c>
      <c r="CJ232">
        <v>215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 t="s">
        <v>2219</v>
      </c>
      <c r="CS232">
        <v>0</v>
      </c>
      <c r="CT232" t="str">
        <f t="shared" si="3"/>
        <v>Mamadou Sarr</v>
      </c>
      <c r="CU232" t="str">
        <f>IFERROR(VLOOKUP(CT232,'Player Names Cleaned'!$A$1:$B$997,2,0),CT232)</f>
        <v>Mamadou Sarr</v>
      </c>
    </row>
    <row r="233" spans="1:99" x14ac:dyDescent="0.25">
      <c r="A233">
        <v>1</v>
      </c>
      <c r="B233" s="4">
        <v>35697</v>
      </c>
      <c r="C233">
        <v>7</v>
      </c>
      <c r="D233">
        <v>305</v>
      </c>
      <c r="E233" t="b">
        <v>1</v>
      </c>
      <c r="F233" t="b">
        <v>1</v>
      </c>
      <c r="G233" t="s">
        <v>1684</v>
      </c>
      <c r="H233" t="s">
        <v>1684</v>
      </c>
      <c r="I233">
        <v>7</v>
      </c>
      <c r="J233">
        <v>0.45</v>
      </c>
      <c r="K233">
        <v>109646</v>
      </c>
      <c r="L233" t="s">
        <v>1684</v>
      </c>
      <c r="N233">
        <v>0</v>
      </c>
      <c r="O233">
        <v>0</v>
      </c>
      <c r="P233">
        <v>0</v>
      </c>
      <c r="Q233">
        <v>0</v>
      </c>
      <c r="R233">
        <v>48.2</v>
      </c>
      <c r="S233">
        <v>281</v>
      </c>
      <c r="T233">
        <v>103</v>
      </c>
      <c r="U233">
        <v>0</v>
      </c>
      <c r="V233" t="s">
        <v>1684</v>
      </c>
      <c r="X233">
        <v>0</v>
      </c>
      <c r="Y233">
        <v>2</v>
      </c>
      <c r="Z233">
        <v>2.4</v>
      </c>
      <c r="AA233" t="s">
        <v>1684</v>
      </c>
      <c r="AB233">
        <v>0</v>
      </c>
      <c r="AC233">
        <v>0.23</v>
      </c>
      <c r="AD233">
        <v>0.01</v>
      </c>
      <c r="AE233">
        <v>1.1599999999999999</v>
      </c>
      <c r="AF233">
        <v>7.0000000000000007E-2</v>
      </c>
      <c r="AG233">
        <v>0.93</v>
      </c>
      <c r="AH233">
        <v>19.62</v>
      </c>
      <c r="AI233">
        <v>1.26</v>
      </c>
      <c r="AJ233">
        <v>0.06</v>
      </c>
      <c r="AK233" s="12" t="s">
        <v>910</v>
      </c>
      <c r="AL233">
        <v>0</v>
      </c>
      <c r="AM233">
        <v>142</v>
      </c>
      <c r="AN233">
        <v>92</v>
      </c>
      <c r="AO233">
        <v>14</v>
      </c>
      <c r="AP233">
        <v>0.9</v>
      </c>
      <c r="AQ233">
        <v>1</v>
      </c>
      <c r="AR233" t="b">
        <v>0</v>
      </c>
      <c r="AS233">
        <v>49.6</v>
      </c>
      <c r="AT233">
        <v>238</v>
      </c>
      <c r="AU233">
        <v>73</v>
      </c>
      <c r="AV233">
        <v>232</v>
      </c>
      <c r="AW233" t="b">
        <v>0</v>
      </c>
      <c r="AX233">
        <v>352.2</v>
      </c>
      <c r="AY233">
        <v>180</v>
      </c>
      <c r="AZ233">
        <v>63</v>
      </c>
      <c r="BA233">
        <v>1403</v>
      </c>
      <c r="BC233" t="s">
        <v>1684</v>
      </c>
      <c r="BD233" s="12">
        <v>45</v>
      </c>
      <c r="BE233">
        <v>364</v>
      </c>
      <c r="BF233">
        <v>72</v>
      </c>
      <c r="BG233" t="s">
        <v>2220</v>
      </c>
      <c r="BH233">
        <v>0</v>
      </c>
      <c r="BI233">
        <v>0</v>
      </c>
      <c r="BJ233" t="s">
        <v>1684</v>
      </c>
      <c r="BK233">
        <v>0</v>
      </c>
      <c r="BM233" t="s">
        <v>2221</v>
      </c>
      <c r="BN233">
        <v>3.2</v>
      </c>
      <c r="BO233">
        <v>116</v>
      </c>
      <c r="BP233">
        <v>28</v>
      </c>
      <c r="BQ233">
        <v>0</v>
      </c>
      <c r="BR233">
        <v>241</v>
      </c>
      <c r="BS233" t="b">
        <v>0</v>
      </c>
      <c r="BT233">
        <v>0</v>
      </c>
      <c r="BU233">
        <v>0</v>
      </c>
      <c r="BV233" s="12" t="s">
        <v>911</v>
      </c>
      <c r="BW233">
        <v>0.4</v>
      </c>
      <c r="BX233">
        <v>301</v>
      </c>
      <c r="BY233">
        <v>109</v>
      </c>
      <c r="BZ233" t="b">
        <v>0</v>
      </c>
      <c r="CA233" t="s">
        <v>1684</v>
      </c>
      <c r="CB233">
        <v>15</v>
      </c>
      <c r="CC233">
        <v>0.96</v>
      </c>
      <c r="CD233" t="s">
        <v>1687</v>
      </c>
      <c r="CE233" s="12">
        <v>7</v>
      </c>
      <c r="CF233" s="12">
        <v>8</v>
      </c>
      <c r="CG233" s="4">
        <v>45474</v>
      </c>
      <c r="CH233">
        <v>92</v>
      </c>
      <c r="CI233">
        <v>229</v>
      </c>
      <c r="CJ233">
        <v>75</v>
      </c>
      <c r="CK233">
        <v>71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15.8</v>
      </c>
      <c r="CR233" t="s">
        <v>910</v>
      </c>
      <c r="CS233">
        <v>4</v>
      </c>
      <c r="CT233" t="str">
        <f t="shared" si="3"/>
        <v>Tosin Adarabioyo</v>
      </c>
      <c r="CU233" t="str">
        <f>IFERROR(VLOOKUP(CT233,'Player Names Cleaned'!$A$1:$B$997,2,0),CT233)</f>
        <v>Tosin Adarabioyo</v>
      </c>
    </row>
    <row r="234" spans="1:99" x14ac:dyDescent="0.25">
      <c r="A234">
        <v>0</v>
      </c>
      <c r="B234" s="4">
        <v>38842</v>
      </c>
      <c r="C234">
        <v>0</v>
      </c>
      <c r="D234">
        <v>8</v>
      </c>
      <c r="E234" t="b">
        <v>1</v>
      </c>
      <c r="F234" t="b">
        <v>1</v>
      </c>
      <c r="G234" t="s">
        <v>1684</v>
      </c>
      <c r="H234" t="s">
        <v>1684</v>
      </c>
      <c r="I234">
        <v>0</v>
      </c>
      <c r="J234">
        <v>0</v>
      </c>
      <c r="K234">
        <v>577016</v>
      </c>
      <c r="L234" t="s">
        <v>1684</v>
      </c>
      <c r="N234">
        <v>0</v>
      </c>
      <c r="O234">
        <v>0</v>
      </c>
      <c r="P234">
        <v>0</v>
      </c>
      <c r="Q234">
        <v>0</v>
      </c>
      <c r="R234">
        <v>2.5</v>
      </c>
      <c r="S234">
        <v>356</v>
      </c>
      <c r="T234">
        <v>131</v>
      </c>
      <c r="U234">
        <v>0</v>
      </c>
      <c r="V234" t="s">
        <v>1684</v>
      </c>
      <c r="X234">
        <v>0</v>
      </c>
      <c r="Y234">
        <v>2</v>
      </c>
      <c r="Z234">
        <v>1.5</v>
      </c>
      <c r="AA234" t="s">
        <v>1684</v>
      </c>
      <c r="AB234">
        <v>0</v>
      </c>
      <c r="AC234">
        <v>0.01</v>
      </c>
      <c r="AD234">
        <v>0.01</v>
      </c>
      <c r="AE234">
        <v>0.23</v>
      </c>
      <c r="AF234">
        <v>0.13</v>
      </c>
      <c r="AG234">
        <v>0.22</v>
      </c>
      <c r="AH234">
        <v>2.09</v>
      </c>
      <c r="AI234">
        <v>1.1200000000000001</v>
      </c>
      <c r="AJ234">
        <v>0.12</v>
      </c>
      <c r="AK234" s="12" t="s">
        <v>514</v>
      </c>
      <c r="AL234">
        <v>0</v>
      </c>
      <c r="AM234">
        <v>107</v>
      </c>
      <c r="AN234">
        <v>65</v>
      </c>
      <c r="AO234">
        <v>3</v>
      </c>
      <c r="AP234">
        <v>1.61</v>
      </c>
      <c r="AQ234">
        <v>0</v>
      </c>
      <c r="AR234" t="b">
        <v>0</v>
      </c>
      <c r="AS234">
        <v>2.9</v>
      </c>
      <c r="AT234">
        <v>362</v>
      </c>
      <c r="AU234">
        <v>130</v>
      </c>
      <c r="AV234">
        <v>233</v>
      </c>
      <c r="AW234" t="b">
        <v>0</v>
      </c>
      <c r="AX234">
        <v>13.6</v>
      </c>
      <c r="AY234">
        <v>359</v>
      </c>
      <c r="AZ234">
        <v>132</v>
      </c>
      <c r="BA234">
        <v>168</v>
      </c>
      <c r="BC234" t="s">
        <v>1684</v>
      </c>
      <c r="BD234" s="12">
        <v>40</v>
      </c>
      <c r="BE234">
        <v>651</v>
      </c>
      <c r="BF234">
        <v>207</v>
      </c>
      <c r="BG234" t="s">
        <v>2222</v>
      </c>
      <c r="BH234">
        <v>0</v>
      </c>
      <c r="BI234">
        <v>0</v>
      </c>
      <c r="BJ234" t="s">
        <v>1684</v>
      </c>
      <c r="BK234">
        <v>0</v>
      </c>
      <c r="BM234" t="s">
        <v>2223</v>
      </c>
      <c r="BN234">
        <v>1</v>
      </c>
      <c r="BO234">
        <v>349</v>
      </c>
      <c r="BP234">
        <v>129</v>
      </c>
      <c r="BQ234">
        <v>0</v>
      </c>
      <c r="BR234">
        <v>241</v>
      </c>
      <c r="BS234" t="b">
        <v>0</v>
      </c>
      <c r="BT234">
        <v>0</v>
      </c>
      <c r="BU234">
        <v>0</v>
      </c>
      <c r="BV234" s="12" t="s">
        <v>912</v>
      </c>
      <c r="BW234">
        <v>0.3</v>
      </c>
      <c r="BX234">
        <v>341</v>
      </c>
      <c r="BY234">
        <v>127</v>
      </c>
      <c r="BZ234" t="b">
        <v>0</v>
      </c>
      <c r="CA234" t="s">
        <v>1684</v>
      </c>
      <c r="CB234">
        <v>2</v>
      </c>
      <c r="CC234">
        <v>1.07</v>
      </c>
      <c r="CD234" t="s">
        <v>1687</v>
      </c>
      <c r="CE234" s="12">
        <v>7</v>
      </c>
      <c r="CF234" s="12">
        <v>8</v>
      </c>
      <c r="CG234" s="4">
        <v>45361</v>
      </c>
      <c r="CH234">
        <v>13</v>
      </c>
      <c r="CI234">
        <v>314</v>
      </c>
      <c r="CJ234">
        <v>117</v>
      </c>
      <c r="CK234">
        <v>4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1</v>
      </c>
      <c r="CR234" t="s">
        <v>912</v>
      </c>
      <c r="CS234">
        <v>1</v>
      </c>
      <c r="CT234" t="str">
        <f t="shared" si="3"/>
        <v>Josh Acheampong</v>
      </c>
      <c r="CU234" t="str">
        <f>IFERROR(VLOOKUP(CT234,'Player Names Cleaned'!$A$1:$B$997,2,0),CT234)</f>
        <v>Josh Acheampong</v>
      </c>
    </row>
    <row r="235" spans="1:99" x14ac:dyDescent="0.25">
      <c r="A235">
        <v>0</v>
      </c>
      <c r="B235" s="4">
        <v>38471</v>
      </c>
      <c r="C235">
        <v>0</v>
      </c>
      <c r="D235">
        <v>0</v>
      </c>
      <c r="E235" t="b">
        <v>1</v>
      </c>
      <c r="F235" t="b">
        <v>1</v>
      </c>
      <c r="G235" t="s">
        <v>1684</v>
      </c>
      <c r="H235" t="s">
        <v>1684</v>
      </c>
      <c r="I235">
        <v>0</v>
      </c>
      <c r="J235">
        <v>0</v>
      </c>
      <c r="K235">
        <v>622758</v>
      </c>
      <c r="L235" t="s">
        <v>1684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477</v>
      </c>
      <c r="T235">
        <v>198</v>
      </c>
      <c r="U235">
        <v>0</v>
      </c>
      <c r="V235" t="s">
        <v>1684</v>
      </c>
      <c r="X235">
        <v>0</v>
      </c>
      <c r="Y235">
        <v>2</v>
      </c>
      <c r="Z235">
        <v>1.5</v>
      </c>
      <c r="AA235" t="s">
        <v>1684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 s="12" t="s">
        <v>913</v>
      </c>
      <c r="AL235">
        <v>0</v>
      </c>
      <c r="AM235">
        <v>123</v>
      </c>
      <c r="AN235">
        <v>79</v>
      </c>
      <c r="AO235">
        <v>0</v>
      </c>
      <c r="AP235">
        <v>0</v>
      </c>
      <c r="AQ235">
        <v>0</v>
      </c>
      <c r="AR235" t="b">
        <v>0</v>
      </c>
      <c r="AS235">
        <v>0</v>
      </c>
      <c r="AT235">
        <v>486</v>
      </c>
      <c r="AU235">
        <v>199</v>
      </c>
      <c r="AV235">
        <v>234</v>
      </c>
      <c r="AW235" t="b">
        <v>0</v>
      </c>
      <c r="AX235">
        <v>0</v>
      </c>
      <c r="AY235">
        <v>486</v>
      </c>
      <c r="AZ235">
        <v>199</v>
      </c>
      <c r="BA235">
        <v>0</v>
      </c>
      <c r="BC235" t="s">
        <v>1684</v>
      </c>
      <c r="BD235" s="12">
        <v>40</v>
      </c>
      <c r="BE235">
        <v>667</v>
      </c>
      <c r="BF235">
        <v>221</v>
      </c>
      <c r="BG235" t="s">
        <v>2224</v>
      </c>
      <c r="BH235">
        <v>0</v>
      </c>
      <c r="BI235">
        <v>0</v>
      </c>
      <c r="BJ235" t="s">
        <v>1684</v>
      </c>
      <c r="BK235">
        <v>0</v>
      </c>
      <c r="BM235" t="s">
        <v>2225</v>
      </c>
      <c r="BN235">
        <v>0</v>
      </c>
      <c r="BO235">
        <v>489</v>
      </c>
      <c r="BP235">
        <v>199</v>
      </c>
      <c r="BQ235">
        <v>0</v>
      </c>
      <c r="BR235">
        <v>10</v>
      </c>
      <c r="BS235" t="b">
        <v>0</v>
      </c>
      <c r="BT235">
        <v>0</v>
      </c>
      <c r="BU235">
        <v>0</v>
      </c>
      <c r="BV235" s="12" t="s">
        <v>914</v>
      </c>
      <c r="BW235">
        <v>0.2</v>
      </c>
      <c r="BX235">
        <v>424</v>
      </c>
      <c r="BY235">
        <v>170</v>
      </c>
      <c r="BZ235" t="b">
        <v>0</v>
      </c>
      <c r="CA235" t="s">
        <v>1684</v>
      </c>
      <c r="CB235">
        <v>0</v>
      </c>
      <c r="CC235">
        <v>0</v>
      </c>
      <c r="CD235" t="s">
        <v>1687</v>
      </c>
      <c r="CE235" s="12">
        <v>7</v>
      </c>
      <c r="CF235" s="12">
        <v>8</v>
      </c>
      <c r="CG235" s="4">
        <v>45512</v>
      </c>
      <c r="CH235">
        <v>0</v>
      </c>
      <c r="CI235">
        <v>454</v>
      </c>
      <c r="CJ235">
        <v>197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 t="s">
        <v>914</v>
      </c>
      <c r="CS235">
        <v>0</v>
      </c>
      <c r="CT235" t="str">
        <f t="shared" si="3"/>
        <v>AarÃ³n Anselmino</v>
      </c>
      <c r="CU235" t="str">
        <f>IFERROR(VLOOKUP(CT235,'Player Names Cleaned'!$A$1:$B$997,2,0),CT235)</f>
        <v>AarÃ³n Anselmino</v>
      </c>
    </row>
    <row r="236" spans="1:99" x14ac:dyDescent="0.25">
      <c r="A236">
        <v>10</v>
      </c>
      <c r="B236" s="4">
        <v>37382</v>
      </c>
      <c r="C236">
        <v>35</v>
      </c>
      <c r="D236">
        <v>952</v>
      </c>
      <c r="E236" t="b">
        <v>1</v>
      </c>
      <c r="F236" t="b">
        <v>1</v>
      </c>
      <c r="G236" t="s">
        <v>1684</v>
      </c>
      <c r="H236" t="s">
        <v>1684</v>
      </c>
      <c r="I236">
        <v>10</v>
      </c>
      <c r="J236">
        <v>0.28000000000000003</v>
      </c>
      <c r="K236">
        <v>244851</v>
      </c>
      <c r="L236">
        <v>4</v>
      </c>
      <c r="N236">
        <v>0</v>
      </c>
      <c r="O236">
        <v>0</v>
      </c>
      <c r="P236">
        <v>0</v>
      </c>
      <c r="Q236">
        <v>0</v>
      </c>
      <c r="R236">
        <v>1259.2</v>
      </c>
      <c r="S236">
        <v>2</v>
      </c>
      <c r="T236">
        <v>2</v>
      </c>
      <c r="U236">
        <v>0</v>
      </c>
      <c r="V236">
        <v>1</v>
      </c>
      <c r="X236">
        <v>0</v>
      </c>
      <c r="Y236">
        <v>3</v>
      </c>
      <c r="Z236">
        <v>3.6</v>
      </c>
      <c r="AA236" t="s">
        <v>1684</v>
      </c>
      <c r="AB236">
        <v>0</v>
      </c>
      <c r="AC236">
        <v>9.5299999999999994</v>
      </c>
      <c r="AD236">
        <v>0.27</v>
      </c>
      <c r="AE236">
        <v>26.32</v>
      </c>
      <c r="AF236">
        <v>0.74</v>
      </c>
      <c r="AG236">
        <v>16.79</v>
      </c>
      <c r="AH236">
        <v>43.88</v>
      </c>
      <c r="AI236">
        <v>1.24</v>
      </c>
      <c r="AJ236">
        <v>0.47</v>
      </c>
      <c r="AK236" s="12" t="s">
        <v>915</v>
      </c>
      <c r="AL236">
        <v>0</v>
      </c>
      <c r="AM236">
        <v>666</v>
      </c>
      <c r="AN236">
        <v>299</v>
      </c>
      <c r="AO236">
        <v>41</v>
      </c>
      <c r="AP236">
        <v>1.1599999999999999</v>
      </c>
      <c r="AQ236">
        <v>15</v>
      </c>
      <c r="AR236" t="b">
        <v>0</v>
      </c>
      <c r="AS236">
        <v>338</v>
      </c>
      <c r="AT236">
        <v>3</v>
      </c>
      <c r="AU236">
        <v>3</v>
      </c>
      <c r="AV236">
        <v>235</v>
      </c>
      <c r="AW236" t="b">
        <v>0</v>
      </c>
      <c r="AX236">
        <v>1068.2</v>
      </c>
      <c r="AY236">
        <v>3</v>
      </c>
      <c r="AZ236">
        <v>3</v>
      </c>
      <c r="BA236">
        <v>3193</v>
      </c>
      <c r="BC236" t="s">
        <v>1684</v>
      </c>
      <c r="BD236" s="12">
        <v>105</v>
      </c>
      <c r="BE236">
        <v>4</v>
      </c>
      <c r="BF236">
        <v>2</v>
      </c>
      <c r="BG236" t="s">
        <v>2226</v>
      </c>
      <c r="BH236">
        <v>0</v>
      </c>
      <c r="BI236">
        <v>1</v>
      </c>
      <c r="BJ236">
        <v>1</v>
      </c>
      <c r="BK236">
        <v>0</v>
      </c>
      <c r="BM236" t="s">
        <v>2227</v>
      </c>
      <c r="BN236">
        <v>5.8</v>
      </c>
      <c r="BO236">
        <v>4</v>
      </c>
      <c r="BP236">
        <v>3</v>
      </c>
      <c r="BQ236">
        <v>0</v>
      </c>
      <c r="BR236">
        <v>241</v>
      </c>
      <c r="BS236" t="b">
        <v>0</v>
      </c>
      <c r="BT236">
        <v>0</v>
      </c>
      <c r="BU236">
        <v>0</v>
      </c>
      <c r="BV236" s="12" t="s">
        <v>916</v>
      </c>
      <c r="BW236">
        <v>51.6</v>
      </c>
      <c r="BX236">
        <v>3</v>
      </c>
      <c r="BY236">
        <v>2</v>
      </c>
      <c r="BZ236" t="b">
        <v>0</v>
      </c>
      <c r="CA236" t="s">
        <v>1684</v>
      </c>
      <c r="CB236">
        <v>36</v>
      </c>
      <c r="CC236">
        <v>1.01</v>
      </c>
      <c r="CD236" t="s">
        <v>1687</v>
      </c>
      <c r="CE236" s="12">
        <v>7</v>
      </c>
      <c r="CF236" s="12">
        <v>8</v>
      </c>
      <c r="CG236" s="4">
        <v>45170</v>
      </c>
      <c r="CH236">
        <v>1052</v>
      </c>
      <c r="CI236">
        <v>9</v>
      </c>
      <c r="CJ236">
        <v>4</v>
      </c>
      <c r="CK236">
        <v>214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20.399999999999999</v>
      </c>
      <c r="CR236" t="s">
        <v>916</v>
      </c>
      <c r="CS236">
        <v>7</v>
      </c>
      <c r="CT236" t="str">
        <f t="shared" si="3"/>
        <v>Cole Palmer</v>
      </c>
      <c r="CU236" t="str">
        <f>IFERROR(VLOOKUP(CT236,'Player Names Cleaned'!$A$1:$B$997,2,0),CT236)</f>
        <v>Cole Palmer</v>
      </c>
    </row>
    <row r="237" spans="1:99" x14ac:dyDescent="0.25">
      <c r="A237">
        <v>6</v>
      </c>
      <c r="B237" s="4">
        <v>36594</v>
      </c>
      <c r="C237">
        <v>9</v>
      </c>
      <c r="D237">
        <v>434</v>
      </c>
      <c r="E237" t="b">
        <v>1</v>
      </c>
      <c r="F237" t="b">
        <v>1</v>
      </c>
      <c r="G237" t="s">
        <v>1684</v>
      </c>
      <c r="H237" t="s">
        <v>1684</v>
      </c>
      <c r="I237">
        <v>8</v>
      </c>
      <c r="J237">
        <v>0.32</v>
      </c>
      <c r="K237">
        <v>247632</v>
      </c>
      <c r="L237">
        <v>1</v>
      </c>
      <c r="N237">
        <v>0</v>
      </c>
      <c r="O237">
        <v>0</v>
      </c>
      <c r="P237">
        <v>0</v>
      </c>
      <c r="Q237">
        <v>0</v>
      </c>
      <c r="R237">
        <v>762.7</v>
      </c>
      <c r="S237">
        <v>24</v>
      </c>
      <c r="T237">
        <v>23</v>
      </c>
      <c r="U237">
        <v>0</v>
      </c>
      <c r="V237" t="s">
        <v>1684</v>
      </c>
      <c r="X237">
        <v>0</v>
      </c>
      <c r="Y237">
        <v>3</v>
      </c>
      <c r="Z237">
        <v>2.8</v>
      </c>
      <c r="AA237" t="s">
        <v>1684</v>
      </c>
      <c r="AB237">
        <v>0</v>
      </c>
      <c r="AC237">
        <v>4.47</v>
      </c>
      <c r="AD237">
        <v>0.18</v>
      </c>
      <c r="AE237">
        <v>7.95</v>
      </c>
      <c r="AF237">
        <v>0.32</v>
      </c>
      <c r="AG237">
        <v>3.48</v>
      </c>
      <c r="AH237">
        <v>27.98</v>
      </c>
      <c r="AI237">
        <v>1.1100000000000001</v>
      </c>
      <c r="AJ237">
        <v>0.14000000000000001</v>
      </c>
      <c r="AK237" s="12" t="s">
        <v>917</v>
      </c>
      <c r="AL237">
        <v>0</v>
      </c>
      <c r="AM237">
        <v>633</v>
      </c>
      <c r="AN237">
        <v>278</v>
      </c>
      <c r="AO237">
        <v>25</v>
      </c>
      <c r="AP237">
        <v>0.99</v>
      </c>
      <c r="AQ237">
        <v>4</v>
      </c>
      <c r="AR237" t="b">
        <v>0</v>
      </c>
      <c r="AS237">
        <v>180</v>
      </c>
      <c r="AT237">
        <v>52</v>
      </c>
      <c r="AU237">
        <v>38</v>
      </c>
      <c r="AV237">
        <v>236</v>
      </c>
      <c r="AW237" t="b">
        <v>0</v>
      </c>
      <c r="AX237">
        <v>492</v>
      </c>
      <c r="AY237">
        <v>129</v>
      </c>
      <c r="AZ237">
        <v>53</v>
      </c>
      <c r="BA237">
        <v>2262</v>
      </c>
      <c r="BC237" t="s">
        <v>1684</v>
      </c>
      <c r="BD237" s="12">
        <v>70</v>
      </c>
      <c r="BE237">
        <v>35</v>
      </c>
      <c r="BF237">
        <v>23</v>
      </c>
      <c r="BG237" t="s">
        <v>2228</v>
      </c>
      <c r="BH237">
        <v>0</v>
      </c>
      <c r="BI237">
        <v>0</v>
      </c>
      <c r="BJ237" t="s">
        <v>1684</v>
      </c>
      <c r="BK237">
        <v>0</v>
      </c>
      <c r="BM237" t="s">
        <v>2229</v>
      </c>
      <c r="BN237">
        <v>3</v>
      </c>
      <c r="BO237">
        <v>137</v>
      </c>
      <c r="BP237">
        <v>64</v>
      </c>
      <c r="BQ237">
        <v>0</v>
      </c>
      <c r="BR237">
        <v>173</v>
      </c>
      <c r="BS237" t="b">
        <v>0</v>
      </c>
      <c r="BT237">
        <v>0</v>
      </c>
      <c r="BU237">
        <v>0</v>
      </c>
      <c r="BV237" s="12" t="s">
        <v>918</v>
      </c>
      <c r="BW237">
        <v>4.7</v>
      </c>
      <c r="BX237">
        <v>75</v>
      </c>
      <c r="BY237">
        <v>22</v>
      </c>
      <c r="BZ237" t="b">
        <v>0</v>
      </c>
      <c r="CA237" t="s">
        <v>1684</v>
      </c>
      <c r="CB237">
        <v>24</v>
      </c>
      <c r="CC237">
        <v>0.95</v>
      </c>
      <c r="CD237" t="s">
        <v>1687</v>
      </c>
      <c r="CE237" s="12">
        <v>7</v>
      </c>
      <c r="CF237" s="12">
        <v>8</v>
      </c>
      <c r="CG237" s="4">
        <v>45515</v>
      </c>
      <c r="CH237">
        <v>545</v>
      </c>
      <c r="CI237">
        <v>52</v>
      </c>
      <c r="CJ237">
        <v>35</v>
      </c>
      <c r="CK237">
        <v>104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14.9</v>
      </c>
      <c r="CR237" t="s">
        <v>1927</v>
      </c>
      <c r="CS237">
        <v>8</v>
      </c>
      <c r="CT237" t="str">
        <f t="shared" si="3"/>
        <v>Pedro Lomba Neto</v>
      </c>
      <c r="CU237" t="str">
        <f>IFERROR(VLOOKUP(CT237,'Player Names Cleaned'!$A$1:$B$997,2,0),CT237)</f>
        <v>Pedro Neto</v>
      </c>
    </row>
    <row r="238" spans="1:99" x14ac:dyDescent="0.25">
      <c r="A238">
        <v>8</v>
      </c>
      <c r="B238" s="4">
        <v>36908</v>
      </c>
      <c r="C238">
        <v>11</v>
      </c>
      <c r="D238">
        <v>691</v>
      </c>
      <c r="E238" t="b">
        <v>1</v>
      </c>
      <c r="F238" t="b">
        <v>1</v>
      </c>
      <c r="G238" t="s">
        <v>1684</v>
      </c>
      <c r="H238" t="s">
        <v>1684</v>
      </c>
      <c r="I238">
        <v>10</v>
      </c>
      <c r="J238">
        <v>0.31</v>
      </c>
      <c r="K238">
        <v>448047</v>
      </c>
      <c r="L238">
        <v>2</v>
      </c>
      <c r="N238">
        <v>0</v>
      </c>
      <c r="O238">
        <v>0</v>
      </c>
      <c r="P238">
        <v>0</v>
      </c>
      <c r="Q238">
        <v>0</v>
      </c>
      <c r="R238">
        <v>1131.5999999999999</v>
      </c>
      <c r="S238">
        <v>4</v>
      </c>
      <c r="T238">
        <v>4</v>
      </c>
      <c r="U238">
        <v>0</v>
      </c>
      <c r="V238">
        <v>3</v>
      </c>
      <c r="X238">
        <v>0</v>
      </c>
      <c r="Y238">
        <v>3</v>
      </c>
      <c r="Z238">
        <v>2.7</v>
      </c>
      <c r="AA238" t="s">
        <v>1684</v>
      </c>
      <c r="AB238">
        <v>0</v>
      </c>
      <c r="AC238">
        <v>6.11</v>
      </c>
      <c r="AD238">
        <v>0.19</v>
      </c>
      <c r="AE238">
        <v>12.34</v>
      </c>
      <c r="AF238">
        <v>0.38</v>
      </c>
      <c r="AG238">
        <v>6.23</v>
      </c>
      <c r="AH238">
        <v>38.06</v>
      </c>
      <c r="AI238">
        <v>1.1599999999999999</v>
      </c>
      <c r="AJ238">
        <v>0.19</v>
      </c>
      <c r="AK238" s="12" t="s">
        <v>599</v>
      </c>
      <c r="AL238">
        <v>0</v>
      </c>
      <c r="AM238">
        <v>615</v>
      </c>
      <c r="AN238">
        <v>263</v>
      </c>
      <c r="AO238">
        <v>37</v>
      </c>
      <c r="AP238">
        <v>1.1299999999999999</v>
      </c>
      <c r="AQ238">
        <v>6</v>
      </c>
      <c r="AR238" t="b">
        <v>0</v>
      </c>
      <c r="AS238">
        <v>241.3</v>
      </c>
      <c r="AT238">
        <v>13</v>
      </c>
      <c r="AU238">
        <v>9</v>
      </c>
      <c r="AV238">
        <v>237</v>
      </c>
      <c r="AW238" t="b">
        <v>0</v>
      </c>
      <c r="AX238">
        <v>761.6</v>
      </c>
      <c r="AY238">
        <v>35</v>
      </c>
      <c r="AZ238">
        <v>10</v>
      </c>
      <c r="BA238">
        <v>2943</v>
      </c>
      <c r="BC238" t="s">
        <v>1684</v>
      </c>
      <c r="BD238" s="12">
        <v>65</v>
      </c>
      <c r="BE238">
        <v>65</v>
      </c>
      <c r="BF238">
        <v>46</v>
      </c>
      <c r="BG238" t="s">
        <v>2230</v>
      </c>
      <c r="BH238">
        <v>0</v>
      </c>
      <c r="BI238">
        <v>0</v>
      </c>
      <c r="BJ238">
        <v>4</v>
      </c>
      <c r="BK238">
        <v>0</v>
      </c>
      <c r="BM238" t="s">
        <v>2231</v>
      </c>
      <c r="BN238">
        <v>3.8</v>
      </c>
      <c r="BO238">
        <v>61</v>
      </c>
      <c r="BP238">
        <v>29</v>
      </c>
      <c r="BQ238">
        <v>0</v>
      </c>
      <c r="BR238">
        <v>10</v>
      </c>
      <c r="BS238" t="b">
        <v>0</v>
      </c>
      <c r="BT238">
        <v>0</v>
      </c>
      <c r="BU238">
        <v>0</v>
      </c>
      <c r="BV238" s="12" t="s">
        <v>919</v>
      </c>
      <c r="BW238">
        <v>4.4000000000000004</v>
      </c>
      <c r="BX238">
        <v>82</v>
      </c>
      <c r="BY238">
        <v>25</v>
      </c>
      <c r="BZ238" t="b">
        <v>0</v>
      </c>
      <c r="CA238" t="s">
        <v>1684</v>
      </c>
      <c r="CB238">
        <v>32</v>
      </c>
      <c r="CC238">
        <v>0.98</v>
      </c>
      <c r="CD238" t="s">
        <v>1687</v>
      </c>
      <c r="CE238" s="12">
        <v>7</v>
      </c>
      <c r="CF238" s="12">
        <v>8</v>
      </c>
      <c r="CG238" s="4">
        <v>44957</v>
      </c>
      <c r="CH238">
        <v>517</v>
      </c>
      <c r="CI238">
        <v>57</v>
      </c>
      <c r="CJ238">
        <v>39</v>
      </c>
      <c r="CK238">
        <v>135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20.8</v>
      </c>
      <c r="CR238" t="s">
        <v>599</v>
      </c>
      <c r="CS238">
        <v>8</v>
      </c>
      <c r="CT238" t="str">
        <f t="shared" si="3"/>
        <v>Enzo FernÃ¡ndez</v>
      </c>
      <c r="CU238" t="str">
        <f>IFERROR(VLOOKUP(CT238,'Player Names Cleaned'!$A$1:$B$997,2,0),CT238)</f>
        <v>Enzo Fernandez</v>
      </c>
    </row>
    <row r="239" spans="1:99" x14ac:dyDescent="0.25">
      <c r="A239">
        <v>0</v>
      </c>
      <c r="B239" s="4">
        <v>39196</v>
      </c>
      <c r="C239">
        <v>0</v>
      </c>
      <c r="D239">
        <v>0</v>
      </c>
      <c r="E239" t="b">
        <v>1</v>
      </c>
      <c r="F239" t="b">
        <v>1</v>
      </c>
      <c r="G239" t="s">
        <v>1684</v>
      </c>
      <c r="H239" t="s">
        <v>1684</v>
      </c>
      <c r="I239">
        <v>0</v>
      </c>
      <c r="J239">
        <v>0</v>
      </c>
      <c r="K239">
        <v>624773</v>
      </c>
      <c r="L239" t="s">
        <v>1684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665</v>
      </c>
      <c r="T239">
        <v>299</v>
      </c>
      <c r="U239">
        <v>0</v>
      </c>
      <c r="V239" t="s">
        <v>1684</v>
      </c>
      <c r="X239">
        <v>0</v>
      </c>
      <c r="Y239">
        <v>3</v>
      </c>
      <c r="Z239">
        <v>2.7</v>
      </c>
      <c r="AA239" t="s">
        <v>1684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 s="12" t="s">
        <v>920</v>
      </c>
      <c r="AL239">
        <v>0</v>
      </c>
      <c r="AM239">
        <v>626</v>
      </c>
      <c r="AN239">
        <v>271</v>
      </c>
      <c r="AO239">
        <v>0</v>
      </c>
      <c r="AP239">
        <v>0</v>
      </c>
      <c r="AQ239">
        <v>0</v>
      </c>
      <c r="AR239" t="b">
        <v>0</v>
      </c>
      <c r="AS239">
        <v>0</v>
      </c>
      <c r="AT239">
        <v>665</v>
      </c>
      <c r="AU239">
        <v>299</v>
      </c>
      <c r="AV239">
        <v>238</v>
      </c>
      <c r="AW239" t="b">
        <v>0</v>
      </c>
      <c r="AX239">
        <v>0</v>
      </c>
      <c r="AY239">
        <v>665</v>
      </c>
      <c r="AZ239">
        <v>299</v>
      </c>
      <c r="BA239">
        <v>0</v>
      </c>
      <c r="BC239" t="s">
        <v>1684</v>
      </c>
      <c r="BD239" s="12">
        <v>65</v>
      </c>
      <c r="BE239">
        <v>76</v>
      </c>
      <c r="BF239">
        <v>54</v>
      </c>
      <c r="BG239" t="s">
        <v>2232</v>
      </c>
      <c r="BH239">
        <v>0</v>
      </c>
      <c r="BI239">
        <v>0</v>
      </c>
      <c r="BJ239" t="s">
        <v>1684</v>
      </c>
      <c r="BK239">
        <v>0</v>
      </c>
      <c r="BM239" t="s">
        <v>2233</v>
      </c>
      <c r="BN239">
        <v>0</v>
      </c>
      <c r="BO239">
        <v>665</v>
      </c>
      <c r="BP239">
        <v>299</v>
      </c>
      <c r="BQ239">
        <v>0</v>
      </c>
      <c r="BR239">
        <v>30</v>
      </c>
      <c r="BS239" t="b">
        <v>0</v>
      </c>
      <c r="BT239">
        <v>0</v>
      </c>
      <c r="BU239">
        <v>0</v>
      </c>
      <c r="BV239" s="12" t="s">
        <v>921</v>
      </c>
      <c r="BW239">
        <v>0.5</v>
      </c>
      <c r="BX239">
        <v>254</v>
      </c>
      <c r="BY239">
        <v>84</v>
      </c>
      <c r="BZ239" t="b">
        <v>0</v>
      </c>
      <c r="CA239" t="s">
        <v>1684</v>
      </c>
      <c r="CB239">
        <v>0</v>
      </c>
      <c r="CC239">
        <v>0</v>
      </c>
      <c r="CD239" t="s">
        <v>1687</v>
      </c>
      <c r="CE239" s="12">
        <v>7</v>
      </c>
      <c r="CF239" s="12">
        <v>8</v>
      </c>
      <c r="CG239" s="4">
        <v>45852</v>
      </c>
      <c r="CH239">
        <v>0</v>
      </c>
      <c r="CI239">
        <v>665</v>
      </c>
      <c r="CJ239">
        <v>299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 t="s">
        <v>920</v>
      </c>
      <c r="CS239">
        <v>0</v>
      </c>
      <c r="CT239" t="str">
        <f t="shared" si="3"/>
        <v>EstÃªvÃ£o Almeida de Oliveira GonÃ§alves</v>
      </c>
      <c r="CU239" t="str">
        <f>IFERROR(VLOOKUP(CT239,'Player Names Cleaned'!$A$1:$B$997,2,0),CT239)</f>
        <v>EstÃªvÃ£o Almeida de Oliveira GonÃ§alves</v>
      </c>
    </row>
    <row r="240" spans="1:99" x14ac:dyDescent="0.25">
      <c r="A240">
        <v>0</v>
      </c>
      <c r="B240" s="4">
        <v>38207</v>
      </c>
      <c r="C240">
        <v>0</v>
      </c>
      <c r="D240">
        <v>0</v>
      </c>
      <c r="E240" t="b">
        <v>1</v>
      </c>
      <c r="F240" t="b">
        <v>1</v>
      </c>
      <c r="G240" t="s">
        <v>1684</v>
      </c>
      <c r="H240" t="s">
        <v>1684</v>
      </c>
      <c r="I240">
        <v>0</v>
      </c>
      <c r="J240">
        <v>0</v>
      </c>
      <c r="K240">
        <v>463936</v>
      </c>
      <c r="L240" t="s">
        <v>1684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663</v>
      </c>
      <c r="T240">
        <v>297</v>
      </c>
      <c r="U240">
        <v>0</v>
      </c>
      <c r="V240" t="s">
        <v>1684</v>
      </c>
      <c r="X240">
        <v>0</v>
      </c>
      <c r="Y240">
        <v>3</v>
      </c>
      <c r="Z240">
        <v>2.7</v>
      </c>
      <c r="AA240" t="s">
        <v>1684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 s="12" t="s">
        <v>922</v>
      </c>
      <c r="AL240">
        <v>0</v>
      </c>
      <c r="AM240">
        <v>619</v>
      </c>
      <c r="AN240">
        <v>266</v>
      </c>
      <c r="AO240">
        <v>0</v>
      </c>
      <c r="AP240">
        <v>0</v>
      </c>
      <c r="AQ240">
        <v>0</v>
      </c>
      <c r="AR240" t="b">
        <v>0</v>
      </c>
      <c r="AS240">
        <v>0</v>
      </c>
      <c r="AT240">
        <v>663</v>
      </c>
      <c r="AU240">
        <v>297</v>
      </c>
      <c r="AV240">
        <v>239</v>
      </c>
      <c r="AW240" t="b">
        <v>0</v>
      </c>
      <c r="AX240">
        <v>0</v>
      </c>
      <c r="AY240">
        <v>663</v>
      </c>
      <c r="AZ240">
        <v>297</v>
      </c>
      <c r="BA240">
        <v>0</v>
      </c>
      <c r="BC240" t="s">
        <v>1684</v>
      </c>
      <c r="BD240" s="12">
        <v>65</v>
      </c>
      <c r="BE240">
        <v>69</v>
      </c>
      <c r="BF240">
        <v>49</v>
      </c>
      <c r="BG240" t="s">
        <v>2234</v>
      </c>
      <c r="BH240">
        <v>0</v>
      </c>
      <c r="BI240">
        <v>0</v>
      </c>
      <c r="BJ240" t="s">
        <v>1684</v>
      </c>
      <c r="BK240">
        <v>0</v>
      </c>
      <c r="BM240" t="s">
        <v>2235</v>
      </c>
      <c r="BN240">
        <v>0</v>
      </c>
      <c r="BO240">
        <v>663</v>
      </c>
      <c r="BP240">
        <v>297</v>
      </c>
      <c r="BQ240">
        <v>0</v>
      </c>
      <c r="BR240">
        <v>241</v>
      </c>
      <c r="BS240" t="b">
        <v>0</v>
      </c>
      <c r="BT240">
        <v>0</v>
      </c>
      <c r="BU240">
        <v>0</v>
      </c>
      <c r="BV240" s="12" t="s">
        <v>923</v>
      </c>
      <c r="BW240">
        <v>0.4</v>
      </c>
      <c r="BX240">
        <v>318</v>
      </c>
      <c r="BY240">
        <v>105</v>
      </c>
      <c r="BZ240" t="b">
        <v>0</v>
      </c>
      <c r="CA240" t="s">
        <v>1684</v>
      </c>
      <c r="CB240">
        <v>0</v>
      </c>
      <c r="CC240">
        <v>0</v>
      </c>
      <c r="CD240" t="s">
        <v>1687</v>
      </c>
      <c r="CE240" s="12">
        <v>7</v>
      </c>
      <c r="CF240" s="12">
        <v>8</v>
      </c>
      <c r="CG240" s="4">
        <v>45843</v>
      </c>
      <c r="CH240">
        <v>0</v>
      </c>
      <c r="CI240">
        <v>663</v>
      </c>
      <c r="CJ240">
        <v>297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 t="s">
        <v>2236</v>
      </c>
      <c r="CS240">
        <v>0</v>
      </c>
      <c r="CT240" t="str">
        <f t="shared" si="3"/>
        <v>Jamie Bynoe-Gittens</v>
      </c>
      <c r="CU240" t="str">
        <f>IFERROR(VLOOKUP(CT240,'Player Names Cleaned'!$A$1:$B$997,2,0),CT240)</f>
        <v>Jamie Bynoe-Gittens</v>
      </c>
    </row>
    <row r="241" spans="1:99" x14ac:dyDescent="0.25">
      <c r="A241">
        <v>2</v>
      </c>
      <c r="B241" s="4">
        <v>35748</v>
      </c>
      <c r="C241">
        <v>5</v>
      </c>
      <c r="D241">
        <v>190</v>
      </c>
      <c r="E241" t="b">
        <v>1</v>
      </c>
      <c r="F241" t="b">
        <v>1</v>
      </c>
      <c r="G241" t="s">
        <v>1684</v>
      </c>
      <c r="H241" t="s">
        <v>1684</v>
      </c>
      <c r="I241">
        <v>2</v>
      </c>
      <c r="J241">
        <v>0.2</v>
      </c>
      <c r="K241">
        <v>213198</v>
      </c>
      <c r="L241" t="s">
        <v>1684</v>
      </c>
      <c r="N241">
        <v>0</v>
      </c>
      <c r="O241">
        <v>0</v>
      </c>
      <c r="P241">
        <v>0</v>
      </c>
      <c r="Q241">
        <v>0</v>
      </c>
      <c r="R241">
        <v>204.9</v>
      </c>
      <c r="S241">
        <v>172</v>
      </c>
      <c r="T241">
        <v>118</v>
      </c>
      <c r="U241">
        <v>0</v>
      </c>
      <c r="V241" t="s">
        <v>1684</v>
      </c>
      <c r="X241">
        <v>0</v>
      </c>
      <c r="Y241">
        <v>3</v>
      </c>
      <c r="Z241">
        <v>2.6</v>
      </c>
      <c r="AA241" t="s">
        <v>1684</v>
      </c>
      <c r="AB241">
        <v>0</v>
      </c>
      <c r="AC241">
        <v>1.01</v>
      </c>
      <c r="AD241">
        <v>0.1</v>
      </c>
      <c r="AE241">
        <v>6.12</v>
      </c>
      <c r="AF241">
        <v>0.61</v>
      </c>
      <c r="AG241">
        <v>5.1100000000000003</v>
      </c>
      <c r="AH241">
        <v>16.25</v>
      </c>
      <c r="AI241">
        <v>1.62</v>
      </c>
      <c r="AJ241">
        <v>0.51</v>
      </c>
      <c r="AK241" s="12" t="s">
        <v>924</v>
      </c>
      <c r="AL241">
        <v>0</v>
      </c>
      <c r="AM241">
        <v>573</v>
      </c>
      <c r="AN241">
        <v>237</v>
      </c>
      <c r="AO241">
        <v>16</v>
      </c>
      <c r="AP241">
        <v>1.59</v>
      </c>
      <c r="AQ241">
        <v>3</v>
      </c>
      <c r="AR241" t="b">
        <v>0</v>
      </c>
      <c r="AS241">
        <v>77.099999999999994</v>
      </c>
      <c r="AT241">
        <v>176</v>
      </c>
      <c r="AU241">
        <v>96</v>
      </c>
      <c r="AV241">
        <v>240</v>
      </c>
      <c r="AW241" t="b">
        <v>0</v>
      </c>
      <c r="AX241">
        <v>230.2</v>
      </c>
      <c r="AY241">
        <v>229</v>
      </c>
      <c r="AZ241">
        <v>110</v>
      </c>
      <c r="BA241">
        <v>904</v>
      </c>
      <c r="BC241" t="s">
        <v>1684</v>
      </c>
      <c r="BD241" s="12">
        <v>60</v>
      </c>
      <c r="BE241">
        <v>92</v>
      </c>
      <c r="BF241">
        <v>66</v>
      </c>
      <c r="BG241" t="s">
        <v>2237</v>
      </c>
      <c r="BH241">
        <v>0</v>
      </c>
      <c r="BI241">
        <v>0</v>
      </c>
      <c r="BJ241">
        <v>2</v>
      </c>
      <c r="BK241">
        <v>0</v>
      </c>
      <c r="BM241" t="s">
        <v>2238</v>
      </c>
      <c r="BN241">
        <v>2.2000000000000002</v>
      </c>
      <c r="BO241">
        <v>225</v>
      </c>
      <c r="BP241">
        <v>99</v>
      </c>
      <c r="BQ241">
        <v>0</v>
      </c>
      <c r="BR241">
        <v>73</v>
      </c>
      <c r="BS241" t="b">
        <v>0</v>
      </c>
      <c r="BT241">
        <v>0</v>
      </c>
      <c r="BU241">
        <v>0</v>
      </c>
      <c r="BV241" s="12" t="s">
        <v>925</v>
      </c>
      <c r="BW241">
        <v>0.3</v>
      </c>
      <c r="BX241">
        <v>382</v>
      </c>
      <c r="BY241">
        <v>120</v>
      </c>
      <c r="BZ241" t="b">
        <v>0</v>
      </c>
      <c r="CA241" t="s">
        <v>1684</v>
      </c>
      <c r="CB241">
        <v>9</v>
      </c>
      <c r="CC241">
        <v>0.9</v>
      </c>
      <c r="CD241" t="s">
        <v>1687</v>
      </c>
      <c r="CE241" s="12">
        <v>7</v>
      </c>
      <c r="CF241" s="12">
        <v>8</v>
      </c>
      <c r="CG241" s="4">
        <v>45108</v>
      </c>
      <c r="CH241">
        <v>339</v>
      </c>
      <c r="CI241">
        <v>90</v>
      </c>
      <c r="CJ241">
        <v>61</v>
      </c>
      <c r="CK241">
        <v>60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10</v>
      </c>
      <c r="CR241" t="s">
        <v>925</v>
      </c>
      <c r="CS241">
        <v>2</v>
      </c>
      <c r="CT241" t="str">
        <f t="shared" si="3"/>
        <v>Christopher Nkunku</v>
      </c>
      <c r="CU241" t="str">
        <f>IFERROR(VLOOKUP(CT241,'Player Names Cleaned'!$A$1:$B$997,2,0),CT241)</f>
        <v>Christopher Nkunku</v>
      </c>
    </row>
    <row r="242" spans="1:99" x14ac:dyDescent="0.25">
      <c r="A242">
        <v>4</v>
      </c>
      <c r="B242" s="4">
        <v>37197</v>
      </c>
      <c r="C242">
        <v>4</v>
      </c>
      <c r="D242">
        <v>650</v>
      </c>
      <c r="E242" t="b">
        <v>1</v>
      </c>
      <c r="F242" t="b">
        <v>1</v>
      </c>
      <c r="G242" t="s">
        <v>1684</v>
      </c>
      <c r="H242" t="s">
        <v>1684</v>
      </c>
      <c r="I242">
        <v>12</v>
      </c>
      <c r="J242">
        <v>0.32</v>
      </c>
      <c r="K242">
        <v>486672</v>
      </c>
      <c r="L242" t="s">
        <v>1684</v>
      </c>
      <c r="N242">
        <v>0</v>
      </c>
      <c r="O242">
        <v>0</v>
      </c>
      <c r="P242">
        <v>0</v>
      </c>
      <c r="Q242">
        <v>0</v>
      </c>
      <c r="R242">
        <v>568.79999999999995</v>
      </c>
      <c r="S242">
        <v>57</v>
      </c>
      <c r="T242">
        <v>48</v>
      </c>
      <c r="U242">
        <v>0</v>
      </c>
      <c r="V242" t="s">
        <v>1684</v>
      </c>
      <c r="X242">
        <v>0</v>
      </c>
      <c r="Y242">
        <v>3</v>
      </c>
      <c r="Z242">
        <v>2.5</v>
      </c>
      <c r="AA242" t="s">
        <v>1684</v>
      </c>
      <c r="AB242">
        <v>0</v>
      </c>
      <c r="AC242">
        <v>2.82</v>
      </c>
      <c r="AD242">
        <v>0.08</v>
      </c>
      <c r="AE242">
        <v>3.63</v>
      </c>
      <c r="AF242">
        <v>0.1</v>
      </c>
      <c r="AG242">
        <v>0.81</v>
      </c>
      <c r="AH242">
        <v>45.42</v>
      </c>
      <c r="AI242">
        <v>1.22</v>
      </c>
      <c r="AJ242">
        <v>0.02</v>
      </c>
      <c r="AK242" s="12" t="s">
        <v>926</v>
      </c>
      <c r="AL242">
        <v>0</v>
      </c>
      <c r="AM242">
        <v>533</v>
      </c>
      <c r="AN242">
        <v>210</v>
      </c>
      <c r="AO242">
        <v>42</v>
      </c>
      <c r="AP242">
        <v>1.1299999999999999</v>
      </c>
      <c r="AQ242">
        <v>1</v>
      </c>
      <c r="AR242" t="b">
        <v>0</v>
      </c>
      <c r="AS242">
        <v>129.19999999999999</v>
      </c>
      <c r="AT242">
        <v>92</v>
      </c>
      <c r="AU242">
        <v>62</v>
      </c>
      <c r="AV242">
        <v>241</v>
      </c>
      <c r="AW242" t="b">
        <v>0</v>
      </c>
      <c r="AX242">
        <v>627.6</v>
      </c>
      <c r="AY242">
        <v>74</v>
      </c>
      <c r="AZ242">
        <v>29</v>
      </c>
      <c r="BA242">
        <v>3351</v>
      </c>
      <c r="BC242" t="s">
        <v>1684</v>
      </c>
      <c r="BD242" s="12">
        <v>55</v>
      </c>
      <c r="BE242">
        <v>183</v>
      </c>
      <c r="BF242">
        <v>118</v>
      </c>
      <c r="BG242" t="s">
        <v>2239</v>
      </c>
      <c r="BH242">
        <v>0</v>
      </c>
      <c r="BI242">
        <v>0</v>
      </c>
      <c r="BJ242" t="s">
        <v>1684</v>
      </c>
      <c r="BK242">
        <v>0</v>
      </c>
      <c r="BM242" t="s">
        <v>2240</v>
      </c>
      <c r="BN242">
        <v>2.6</v>
      </c>
      <c r="BO242">
        <v>177</v>
      </c>
      <c r="BP242">
        <v>77</v>
      </c>
      <c r="BQ242">
        <v>0</v>
      </c>
      <c r="BR242">
        <v>62</v>
      </c>
      <c r="BS242" t="b">
        <v>0</v>
      </c>
      <c r="BT242">
        <v>0</v>
      </c>
      <c r="BU242">
        <v>0</v>
      </c>
      <c r="BV242" s="12" t="s">
        <v>927</v>
      </c>
      <c r="BW242">
        <v>7.6</v>
      </c>
      <c r="BX242">
        <v>55</v>
      </c>
      <c r="BY242">
        <v>16</v>
      </c>
      <c r="BZ242" t="b">
        <v>0</v>
      </c>
      <c r="CA242" t="s">
        <v>1684</v>
      </c>
      <c r="CB242">
        <v>38</v>
      </c>
      <c r="CC242">
        <v>1.02</v>
      </c>
      <c r="CD242" t="s">
        <v>1687</v>
      </c>
      <c r="CE242" s="12">
        <v>7</v>
      </c>
      <c r="CF242" s="12">
        <v>8</v>
      </c>
      <c r="CG242" s="4">
        <v>45152</v>
      </c>
      <c r="CH242">
        <v>95</v>
      </c>
      <c r="CI242">
        <v>226</v>
      </c>
      <c r="CJ242">
        <v>124</v>
      </c>
      <c r="CK242">
        <v>98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17.8</v>
      </c>
      <c r="CR242" t="s">
        <v>2241</v>
      </c>
      <c r="CS242">
        <v>11</v>
      </c>
      <c r="CT242" t="str">
        <f t="shared" si="3"/>
        <v>MoisÃ©s Caicedo Corozo</v>
      </c>
      <c r="CU242" t="str">
        <f>IFERROR(VLOOKUP(CT242,'Player Names Cleaned'!$A$1:$B$997,2,0),CT242)</f>
        <v>Moises Caicedo</v>
      </c>
    </row>
    <row r="243" spans="1:99" x14ac:dyDescent="0.25">
      <c r="A243">
        <v>1</v>
      </c>
      <c r="B243" s="4">
        <v>36044</v>
      </c>
      <c r="C243">
        <v>1</v>
      </c>
      <c r="D243">
        <v>71</v>
      </c>
      <c r="E243" t="b">
        <v>1</v>
      </c>
      <c r="F243" t="b">
        <v>1</v>
      </c>
      <c r="G243" t="s">
        <v>1684</v>
      </c>
      <c r="H243" t="s">
        <v>1684</v>
      </c>
      <c r="I243">
        <v>0</v>
      </c>
      <c r="J243">
        <v>0</v>
      </c>
      <c r="K243">
        <v>215413</v>
      </c>
      <c r="L243" t="s">
        <v>1684</v>
      </c>
      <c r="N243">
        <v>0</v>
      </c>
      <c r="O243">
        <v>0</v>
      </c>
      <c r="P243">
        <v>0</v>
      </c>
      <c r="Q243">
        <v>0</v>
      </c>
      <c r="R243">
        <v>47.4</v>
      </c>
      <c r="S243">
        <v>282</v>
      </c>
      <c r="T243">
        <v>152</v>
      </c>
      <c r="U243">
        <v>0</v>
      </c>
      <c r="V243" t="s">
        <v>1684</v>
      </c>
      <c r="X243">
        <v>0</v>
      </c>
      <c r="Y243">
        <v>3</v>
      </c>
      <c r="Z243">
        <v>2</v>
      </c>
      <c r="AA243" t="s">
        <v>1684</v>
      </c>
      <c r="AB243">
        <v>0</v>
      </c>
      <c r="AC243">
        <v>0.22</v>
      </c>
      <c r="AD243">
        <v>0.08</v>
      </c>
      <c r="AE243">
        <v>0.44</v>
      </c>
      <c r="AF243">
        <v>0.16</v>
      </c>
      <c r="AG243">
        <v>0.22</v>
      </c>
      <c r="AH243">
        <v>3.88</v>
      </c>
      <c r="AI243">
        <v>1.36</v>
      </c>
      <c r="AJ243">
        <v>0.08</v>
      </c>
      <c r="AK243" s="12" t="s">
        <v>928</v>
      </c>
      <c r="AL243">
        <v>0</v>
      </c>
      <c r="AM243">
        <v>376</v>
      </c>
      <c r="AN243">
        <v>110</v>
      </c>
      <c r="AO243">
        <v>3</v>
      </c>
      <c r="AP243">
        <v>1.05</v>
      </c>
      <c r="AQ243">
        <v>0</v>
      </c>
      <c r="AR243" t="b">
        <v>0</v>
      </c>
      <c r="AS243">
        <v>12.6</v>
      </c>
      <c r="AT243">
        <v>321</v>
      </c>
      <c r="AU243">
        <v>153</v>
      </c>
      <c r="AV243">
        <v>242</v>
      </c>
      <c r="AW243" t="b">
        <v>0</v>
      </c>
      <c r="AX243">
        <v>57.4</v>
      </c>
      <c r="AY243">
        <v>327</v>
      </c>
      <c r="AZ243">
        <v>153</v>
      </c>
      <c r="BA243">
        <v>257</v>
      </c>
      <c r="BC243" t="s">
        <v>1684</v>
      </c>
      <c r="BD243" s="12">
        <v>50</v>
      </c>
      <c r="BE243">
        <v>261</v>
      </c>
      <c r="BF243">
        <v>165</v>
      </c>
      <c r="BG243" t="s">
        <v>2242</v>
      </c>
      <c r="BH243">
        <v>0</v>
      </c>
      <c r="BI243">
        <v>0</v>
      </c>
      <c r="BJ243" t="s">
        <v>1684</v>
      </c>
      <c r="BK243">
        <v>0</v>
      </c>
      <c r="BM243" t="s">
        <v>2243</v>
      </c>
      <c r="BN243">
        <v>1.4</v>
      </c>
      <c r="BO243">
        <v>319</v>
      </c>
      <c r="BP243">
        <v>150</v>
      </c>
      <c r="BQ243">
        <v>0</v>
      </c>
      <c r="BR243">
        <v>241</v>
      </c>
      <c r="BS243" t="b">
        <v>0</v>
      </c>
      <c r="BT243">
        <v>0</v>
      </c>
      <c r="BU243">
        <v>0</v>
      </c>
      <c r="BV243" s="12" t="s">
        <v>929</v>
      </c>
      <c r="BW243">
        <v>0.1</v>
      </c>
      <c r="BX243">
        <v>497</v>
      </c>
      <c r="BY243">
        <v>172</v>
      </c>
      <c r="BZ243" t="b">
        <v>0</v>
      </c>
      <c r="CA243" t="s">
        <v>1684</v>
      </c>
      <c r="CB243">
        <v>2</v>
      </c>
      <c r="CC243">
        <v>0.7</v>
      </c>
      <c r="CD243" t="s">
        <v>1687</v>
      </c>
      <c r="CE243" s="12">
        <v>7</v>
      </c>
      <c r="CF243" s="12">
        <v>8</v>
      </c>
      <c r="CG243" s="4">
        <v>45475</v>
      </c>
      <c r="CH243">
        <v>21</v>
      </c>
      <c r="CI243">
        <v>303</v>
      </c>
      <c r="CJ243">
        <v>159</v>
      </c>
      <c r="CK243">
        <v>18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3.6</v>
      </c>
      <c r="CR243" t="s">
        <v>929</v>
      </c>
      <c r="CS243">
        <v>0</v>
      </c>
      <c r="CT243" t="str">
        <f t="shared" si="3"/>
        <v>Kiernan Dewsbury-Hall</v>
      </c>
      <c r="CU243" t="str">
        <f>IFERROR(VLOOKUP(CT243,'Player Names Cleaned'!$A$1:$B$997,2,0),CT243)</f>
        <v>Kiernan Dewsbury-Hall</v>
      </c>
    </row>
    <row r="244" spans="1:99" x14ac:dyDescent="0.25">
      <c r="A244">
        <v>1</v>
      </c>
      <c r="B244" s="4">
        <v>38752</v>
      </c>
      <c r="C244">
        <v>0</v>
      </c>
      <c r="D244">
        <v>55</v>
      </c>
      <c r="E244" t="b">
        <v>1</v>
      </c>
      <c r="F244" t="b">
        <v>1</v>
      </c>
      <c r="G244" t="s">
        <v>1684</v>
      </c>
      <c r="H244" t="s">
        <v>1684</v>
      </c>
      <c r="I244">
        <v>1</v>
      </c>
      <c r="J244">
        <v>0.51</v>
      </c>
      <c r="K244">
        <v>550615</v>
      </c>
      <c r="L244" t="s">
        <v>1684</v>
      </c>
      <c r="N244">
        <v>0</v>
      </c>
      <c r="O244">
        <v>0</v>
      </c>
      <c r="P244">
        <v>0</v>
      </c>
      <c r="Q244">
        <v>0</v>
      </c>
      <c r="R244">
        <v>72.7</v>
      </c>
      <c r="S244">
        <v>256</v>
      </c>
      <c r="T244">
        <v>143</v>
      </c>
      <c r="U244">
        <v>0</v>
      </c>
      <c r="V244" t="s">
        <v>1684</v>
      </c>
      <c r="X244">
        <v>0</v>
      </c>
      <c r="Y244">
        <v>3</v>
      </c>
      <c r="Z244">
        <v>2</v>
      </c>
      <c r="AA244" t="s">
        <v>1684</v>
      </c>
      <c r="AB244">
        <v>0</v>
      </c>
      <c r="AC244">
        <v>0.26</v>
      </c>
      <c r="AD244">
        <v>0.13</v>
      </c>
      <c r="AE244">
        <v>0.46</v>
      </c>
      <c r="AF244">
        <v>0.23</v>
      </c>
      <c r="AG244">
        <v>0.2</v>
      </c>
      <c r="AH244">
        <v>1.41</v>
      </c>
      <c r="AI244">
        <v>0.72</v>
      </c>
      <c r="AJ244">
        <v>0.1</v>
      </c>
      <c r="AK244" s="12" t="s">
        <v>930</v>
      </c>
      <c r="AL244">
        <v>0</v>
      </c>
      <c r="AM244">
        <v>448</v>
      </c>
      <c r="AN244">
        <v>157</v>
      </c>
      <c r="AO244">
        <v>0</v>
      </c>
      <c r="AP244">
        <v>0</v>
      </c>
      <c r="AQ244">
        <v>1</v>
      </c>
      <c r="AR244" t="b">
        <v>0</v>
      </c>
      <c r="AS244">
        <v>17.100000000000001</v>
      </c>
      <c r="AT244">
        <v>308</v>
      </c>
      <c r="AU244">
        <v>149</v>
      </c>
      <c r="AV244">
        <v>243</v>
      </c>
      <c r="AW244" t="b">
        <v>0</v>
      </c>
      <c r="AX244">
        <v>67.400000000000006</v>
      </c>
      <c r="AY244">
        <v>319</v>
      </c>
      <c r="AZ244">
        <v>150</v>
      </c>
      <c r="BA244">
        <v>177</v>
      </c>
      <c r="BC244" t="s">
        <v>1684</v>
      </c>
      <c r="BD244" s="12">
        <v>50</v>
      </c>
      <c r="BE244">
        <v>333</v>
      </c>
      <c r="BF244">
        <v>212</v>
      </c>
      <c r="BG244" t="s">
        <v>2244</v>
      </c>
      <c r="BH244">
        <v>0</v>
      </c>
      <c r="BI244">
        <v>0</v>
      </c>
      <c r="BJ244" t="s">
        <v>1684</v>
      </c>
      <c r="BK244">
        <v>0</v>
      </c>
      <c r="BM244" t="s">
        <v>2245</v>
      </c>
      <c r="BN244">
        <v>2.1</v>
      </c>
      <c r="BO244">
        <v>233</v>
      </c>
      <c r="BP244">
        <v>103</v>
      </c>
      <c r="BQ244">
        <v>0</v>
      </c>
      <c r="BR244">
        <v>241</v>
      </c>
      <c r="BS244" t="b">
        <v>0</v>
      </c>
      <c r="BT244">
        <v>0</v>
      </c>
      <c r="BU244">
        <v>0</v>
      </c>
      <c r="BV244" s="12" t="s">
        <v>931</v>
      </c>
      <c r="BW244">
        <v>0.1</v>
      </c>
      <c r="BX244">
        <v>566</v>
      </c>
      <c r="BY244">
        <v>218</v>
      </c>
      <c r="BZ244" t="b">
        <v>0</v>
      </c>
      <c r="CA244" t="s">
        <v>1684</v>
      </c>
      <c r="CB244">
        <v>1</v>
      </c>
      <c r="CC244">
        <v>0.51</v>
      </c>
      <c r="CD244" t="s">
        <v>1687</v>
      </c>
      <c r="CE244" s="12">
        <v>7</v>
      </c>
      <c r="CF244" s="12">
        <v>8</v>
      </c>
      <c r="CG244" s="4">
        <v>45397</v>
      </c>
      <c r="CH244">
        <v>32</v>
      </c>
      <c r="CI244">
        <v>284</v>
      </c>
      <c r="CJ244">
        <v>152</v>
      </c>
      <c r="CK244">
        <v>17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3.4</v>
      </c>
      <c r="CR244" t="s">
        <v>931</v>
      </c>
      <c r="CS244">
        <v>1</v>
      </c>
      <c r="CT244" t="str">
        <f t="shared" si="3"/>
        <v>Tyrique George</v>
      </c>
      <c r="CU244" t="str">
        <f>IFERROR(VLOOKUP(CT244,'Player Names Cleaned'!$A$1:$B$997,2,0),CT244)</f>
        <v>Tyrique George</v>
      </c>
    </row>
    <row r="245" spans="1:99" x14ac:dyDescent="0.25">
      <c r="A245">
        <v>1</v>
      </c>
      <c r="B245" s="4">
        <v>37992</v>
      </c>
      <c r="C245">
        <v>0</v>
      </c>
      <c r="D245">
        <v>125</v>
      </c>
      <c r="E245" t="b">
        <v>1</v>
      </c>
      <c r="F245" t="b">
        <v>1</v>
      </c>
      <c r="G245" t="s">
        <v>1684</v>
      </c>
      <c r="H245" t="s">
        <v>1684</v>
      </c>
      <c r="I245">
        <v>3</v>
      </c>
      <c r="J245">
        <v>0.34</v>
      </c>
      <c r="K245">
        <v>514356</v>
      </c>
      <c r="L245" t="s">
        <v>1684</v>
      </c>
      <c r="N245">
        <v>0</v>
      </c>
      <c r="O245">
        <v>0</v>
      </c>
      <c r="P245">
        <v>0</v>
      </c>
      <c r="Q245">
        <v>0</v>
      </c>
      <c r="R245">
        <v>121.7</v>
      </c>
      <c r="S245">
        <v>219</v>
      </c>
      <c r="T245">
        <v>133</v>
      </c>
      <c r="U245">
        <v>0</v>
      </c>
      <c r="V245" t="s">
        <v>1684</v>
      </c>
      <c r="X245">
        <v>0</v>
      </c>
      <c r="Y245">
        <v>3</v>
      </c>
      <c r="Z245">
        <v>2</v>
      </c>
      <c r="AA245" t="s">
        <v>1684</v>
      </c>
      <c r="AB245">
        <v>0</v>
      </c>
      <c r="AC245">
        <v>0.38</v>
      </c>
      <c r="AD245">
        <v>0.04</v>
      </c>
      <c r="AE245">
        <v>0.63</v>
      </c>
      <c r="AF245">
        <v>7.0000000000000007E-2</v>
      </c>
      <c r="AG245">
        <v>0.25</v>
      </c>
      <c r="AH245">
        <v>14.33</v>
      </c>
      <c r="AI245">
        <v>1.63</v>
      </c>
      <c r="AJ245">
        <v>0.03</v>
      </c>
      <c r="AK245" s="12" t="s">
        <v>932</v>
      </c>
      <c r="AL245">
        <v>0</v>
      </c>
      <c r="AM245">
        <v>441</v>
      </c>
      <c r="AN245">
        <v>150</v>
      </c>
      <c r="AO245">
        <v>11</v>
      </c>
      <c r="AP245">
        <v>1.25</v>
      </c>
      <c r="AQ245">
        <v>0</v>
      </c>
      <c r="AR245" t="b">
        <v>0</v>
      </c>
      <c r="AS245">
        <v>24.4</v>
      </c>
      <c r="AT245">
        <v>292</v>
      </c>
      <c r="AU245">
        <v>145</v>
      </c>
      <c r="AV245">
        <v>244</v>
      </c>
      <c r="AW245" t="b">
        <v>0</v>
      </c>
      <c r="AX245">
        <v>113.2</v>
      </c>
      <c r="AY245">
        <v>295</v>
      </c>
      <c r="AZ245">
        <v>142</v>
      </c>
      <c r="BA245">
        <v>792</v>
      </c>
      <c r="BC245" t="s">
        <v>1684</v>
      </c>
      <c r="BD245" s="12">
        <v>50</v>
      </c>
      <c r="BE245">
        <v>326</v>
      </c>
      <c r="BF245">
        <v>205</v>
      </c>
      <c r="BG245" t="s">
        <v>2246</v>
      </c>
      <c r="BH245">
        <v>0</v>
      </c>
      <c r="BI245">
        <v>0</v>
      </c>
      <c r="BJ245" t="s">
        <v>1684</v>
      </c>
      <c r="BK245">
        <v>0</v>
      </c>
      <c r="BM245" t="s">
        <v>2247</v>
      </c>
      <c r="BN245">
        <v>1.6</v>
      </c>
      <c r="BO245">
        <v>295</v>
      </c>
      <c r="BP245">
        <v>137</v>
      </c>
      <c r="BQ245">
        <v>0</v>
      </c>
      <c r="BR245">
        <v>21</v>
      </c>
      <c r="BS245" t="b">
        <v>0</v>
      </c>
      <c r="BT245">
        <v>0</v>
      </c>
      <c r="BU245">
        <v>0</v>
      </c>
      <c r="BV245" s="12" t="s">
        <v>933</v>
      </c>
      <c r="BW245">
        <v>0.1</v>
      </c>
      <c r="BX245">
        <v>474</v>
      </c>
      <c r="BY245">
        <v>158</v>
      </c>
      <c r="BZ245" t="b">
        <v>0</v>
      </c>
      <c r="CA245" t="s">
        <v>1684</v>
      </c>
      <c r="CB245">
        <v>11</v>
      </c>
      <c r="CC245">
        <v>1.25</v>
      </c>
      <c r="CD245" t="s">
        <v>1687</v>
      </c>
      <c r="CE245" s="12">
        <v>7</v>
      </c>
      <c r="CF245" s="12">
        <v>8</v>
      </c>
      <c r="CG245" s="4">
        <v>45156</v>
      </c>
      <c r="CH245">
        <v>7</v>
      </c>
      <c r="CI245">
        <v>328</v>
      </c>
      <c r="CJ245">
        <v>170</v>
      </c>
      <c r="CK245">
        <v>26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5.2</v>
      </c>
      <c r="CR245" t="s">
        <v>933</v>
      </c>
      <c r="CS245">
        <v>4</v>
      </c>
      <c r="CT245" t="str">
        <f t="shared" si="3"/>
        <v>RomÃ©o Lavia</v>
      </c>
      <c r="CU245" t="str">
        <f>IFERROR(VLOOKUP(CT245,'Player Names Cleaned'!$A$1:$B$997,2,0),CT245)</f>
        <v>RomÃ©o Lavia</v>
      </c>
    </row>
    <row r="246" spans="1:99" x14ac:dyDescent="0.25">
      <c r="A246">
        <v>0</v>
      </c>
      <c r="B246" s="4">
        <v>36896</v>
      </c>
      <c r="C246">
        <v>0</v>
      </c>
      <c r="D246">
        <v>26</v>
      </c>
      <c r="E246" t="b">
        <v>1</v>
      </c>
      <c r="F246" t="b">
        <v>1</v>
      </c>
      <c r="G246">
        <v>0</v>
      </c>
      <c r="H246" t="s">
        <v>1684</v>
      </c>
      <c r="I246">
        <v>0</v>
      </c>
      <c r="J246">
        <v>0</v>
      </c>
      <c r="K246">
        <v>465920</v>
      </c>
      <c r="L246" t="s">
        <v>1684</v>
      </c>
      <c r="N246">
        <v>0</v>
      </c>
      <c r="O246">
        <v>0</v>
      </c>
      <c r="P246">
        <v>0</v>
      </c>
      <c r="Q246">
        <v>0</v>
      </c>
      <c r="R246">
        <v>31.5</v>
      </c>
      <c r="S246">
        <v>304</v>
      </c>
      <c r="T246">
        <v>160</v>
      </c>
      <c r="U246">
        <v>0</v>
      </c>
      <c r="V246" t="s">
        <v>1684</v>
      </c>
      <c r="X246">
        <v>0</v>
      </c>
      <c r="Y246">
        <v>3</v>
      </c>
      <c r="Z246">
        <v>0</v>
      </c>
      <c r="AA246" t="s">
        <v>1684</v>
      </c>
      <c r="AB246">
        <v>0</v>
      </c>
      <c r="AC246">
        <v>0.66</v>
      </c>
      <c r="AD246">
        <v>0.41</v>
      </c>
      <c r="AE246">
        <v>0.9</v>
      </c>
      <c r="AF246">
        <v>0.56000000000000005</v>
      </c>
      <c r="AG246">
        <v>0.24</v>
      </c>
      <c r="AH246">
        <v>3.28</v>
      </c>
      <c r="AI246">
        <v>2.04</v>
      </c>
      <c r="AJ246">
        <v>0.15</v>
      </c>
      <c r="AK246" s="12" t="s">
        <v>934</v>
      </c>
      <c r="AL246">
        <v>0</v>
      </c>
      <c r="AM246">
        <v>415</v>
      </c>
      <c r="AN246">
        <v>132</v>
      </c>
      <c r="AO246">
        <v>2</v>
      </c>
      <c r="AP246">
        <v>1.24</v>
      </c>
      <c r="AQ246">
        <v>0</v>
      </c>
      <c r="AR246" t="b">
        <v>0</v>
      </c>
      <c r="AS246">
        <v>8.5</v>
      </c>
      <c r="AT246">
        <v>336</v>
      </c>
      <c r="AU246">
        <v>162</v>
      </c>
      <c r="AV246">
        <v>245</v>
      </c>
      <c r="AW246" t="b">
        <v>0</v>
      </c>
      <c r="AX246">
        <v>23.2</v>
      </c>
      <c r="AY246">
        <v>351</v>
      </c>
      <c r="AZ246">
        <v>165</v>
      </c>
      <c r="BA246">
        <v>145</v>
      </c>
      <c r="BB246" t="s">
        <v>2248</v>
      </c>
      <c r="BC246" t="s">
        <v>2249</v>
      </c>
      <c r="BD246" s="12">
        <v>50</v>
      </c>
      <c r="BE246">
        <v>300</v>
      </c>
      <c r="BF246">
        <v>187</v>
      </c>
      <c r="BG246" t="s">
        <v>2250</v>
      </c>
      <c r="BH246">
        <v>0</v>
      </c>
      <c r="BI246">
        <v>0</v>
      </c>
      <c r="BJ246" t="s">
        <v>1684</v>
      </c>
      <c r="BK246">
        <v>0</v>
      </c>
      <c r="BM246" t="s">
        <v>2251</v>
      </c>
      <c r="BN246">
        <v>1</v>
      </c>
      <c r="BO246">
        <v>370</v>
      </c>
      <c r="BP246">
        <v>172</v>
      </c>
      <c r="BQ246">
        <v>0</v>
      </c>
      <c r="BR246">
        <v>225</v>
      </c>
      <c r="BS246" t="b">
        <v>0</v>
      </c>
      <c r="BT246">
        <v>0</v>
      </c>
      <c r="BU246">
        <v>0</v>
      </c>
      <c r="BV246" s="12" t="s">
        <v>935</v>
      </c>
      <c r="BW246">
        <v>0</v>
      </c>
      <c r="BX246">
        <v>663</v>
      </c>
      <c r="BY246">
        <v>298</v>
      </c>
      <c r="BZ246" t="b">
        <v>0</v>
      </c>
      <c r="CA246" t="s">
        <v>1684</v>
      </c>
      <c r="CB246">
        <v>1</v>
      </c>
      <c r="CC246">
        <v>0.62</v>
      </c>
      <c r="CD246" t="s">
        <v>1766</v>
      </c>
      <c r="CE246" s="12">
        <v>7</v>
      </c>
      <c r="CF246" s="12">
        <v>8</v>
      </c>
      <c r="CG246" s="4">
        <v>44941</v>
      </c>
      <c r="CH246">
        <v>31</v>
      </c>
      <c r="CI246">
        <v>287</v>
      </c>
      <c r="CJ246">
        <v>154</v>
      </c>
      <c r="CK246">
        <v>7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1.4</v>
      </c>
      <c r="CR246" t="s">
        <v>935</v>
      </c>
      <c r="CS246">
        <v>0</v>
      </c>
      <c r="CT246" t="str">
        <f t="shared" si="3"/>
        <v>Mykhailo Mudryk</v>
      </c>
      <c r="CU246" t="str">
        <f>IFERROR(VLOOKUP(CT246,'Player Names Cleaned'!$A$1:$B$997,2,0),CT246)</f>
        <v>Mykhailo Mudryk</v>
      </c>
    </row>
    <row r="247" spans="1:99" x14ac:dyDescent="0.25">
      <c r="A247">
        <v>0</v>
      </c>
      <c r="B247" s="4">
        <v>38110</v>
      </c>
      <c r="C247">
        <v>0</v>
      </c>
      <c r="D247">
        <v>0</v>
      </c>
      <c r="E247" t="b">
        <v>1</v>
      </c>
      <c r="F247" t="b">
        <v>1</v>
      </c>
      <c r="G247" t="s">
        <v>1684</v>
      </c>
      <c r="H247" t="s">
        <v>1684</v>
      </c>
      <c r="I247">
        <v>0</v>
      </c>
      <c r="J247">
        <v>0</v>
      </c>
      <c r="K247">
        <v>532605</v>
      </c>
      <c r="L247" t="s">
        <v>1684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545</v>
      </c>
      <c r="T247">
        <v>220</v>
      </c>
      <c r="U247">
        <v>0</v>
      </c>
      <c r="V247" t="s">
        <v>1684</v>
      </c>
      <c r="X247">
        <v>0</v>
      </c>
      <c r="Y247">
        <v>3</v>
      </c>
      <c r="Z247">
        <v>1.5</v>
      </c>
      <c r="AA247" t="s">
        <v>1684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 s="12" t="s">
        <v>936</v>
      </c>
      <c r="AL247">
        <v>0</v>
      </c>
      <c r="AM247">
        <v>264</v>
      </c>
      <c r="AN247">
        <v>43</v>
      </c>
      <c r="AO247">
        <v>0</v>
      </c>
      <c r="AP247">
        <v>0</v>
      </c>
      <c r="AQ247">
        <v>0</v>
      </c>
      <c r="AR247" t="b">
        <v>0</v>
      </c>
      <c r="AS247">
        <v>0</v>
      </c>
      <c r="AT247">
        <v>549</v>
      </c>
      <c r="AU247">
        <v>220</v>
      </c>
      <c r="AV247">
        <v>246</v>
      </c>
      <c r="AW247" t="b">
        <v>0</v>
      </c>
      <c r="AX247">
        <v>0</v>
      </c>
      <c r="AY247">
        <v>549</v>
      </c>
      <c r="AZ247">
        <v>220</v>
      </c>
      <c r="BA247">
        <v>0</v>
      </c>
      <c r="BC247" t="s">
        <v>1684</v>
      </c>
      <c r="BD247" s="12">
        <v>45</v>
      </c>
      <c r="BE247">
        <v>486</v>
      </c>
      <c r="BF247">
        <v>265</v>
      </c>
      <c r="BG247" t="s">
        <v>2252</v>
      </c>
      <c r="BH247">
        <v>0</v>
      </c>
      <c r="BI247">
        <v>0</v>
      </c>
      <c r="BJ247" t="s">
        <v>1684</v>
      </c>
      <c r="BK247">
        <v>0</v>
      </c>
      <c r="BM247" t="s">
        <v>2253</v>
      </c>
      <c r="BN247">
        <v>0</v>
      </c>
      <c r="BO247">
        <v>551</v>
      </c>
      <c r="BP247">
        <v>221</v>
      </c>
      <c r="BQ247">
        <v>0</v>
      </c>
      <c r="BR247">
        <v>30</v>
      </c>
      <c r="BS247" t="b">
        <v>0</v>
      </c>
      <c r="BT247">
        <v>0</v>
      </c>
      <c r="BU247">
        <v>0</v>
      </c>
      <c r="BV247" s="12" t="s">
        <v>937</v>
      </c>
      <c r="BW247">
        <v>0.5</v>
      </c>
      <c r="BX247">
        <v>265</v>
      </c>
      <c r="BY247">
        <v>88</v>
      </c>
      <c r="BZ247" t="b">
        <v>0</v>
      </c>
      <c r="CA247" t="s">
        <v>1684</v>
      </c>
      <c r="CB247">
        <v>0</v>
      </c>
      <c r="CC247">
        <v>0</v>
      </c>
      <c r="CD247" t="s">
        <v>1687</v>
      </c>
      <c r="CE247" s="12">
        <v>7</v>
      </c>
      <c r="CF247" s="12">
        <v>8</v>
      </c>
      <c r="CG247" s="4">
        <v>44933</v>
      </c>
      <c r="CH247">
        <v>0</v>
      </c>
      <c r="CI247">
        <v>528</v>
      </c>
      <c r="CJ247">
        <v>213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 t="s">
        <v>2254</v>
      </c>
      <c r="CS247">
        <v>0</v>
      </c>
      <c r="CT247" t="str">
        <f t="shared" si="3"/>
        <v>Andrey Nascimento dos Santos</v>
      </c>
      <c r="CU247" t="str">
        <f>IFERROR(VLOOKUP(CT247,'Player Names Cleaned'!$A$1:$B$997,2,0),CT247)</f>
        <v>Andrey Nascimento dos Santos</v>
      </c>
    </row>
    <row r="248" spans="1:99" x14ac:dyDescent="0.25">
      <c r="A248">
        <v>0</v>
      </c>
      <c r="B248" s="4">
        <v>38425</v>
      </c>
      <c r="C248">
        <v>0</v>
      </c>
      <c r="D248">
        <v>0</v>
      </c>
      <c r="E248" t="b">
        <v>1</v>
      </c>
      <c r="F248" t="b">
        <v>1</v>
      </c>
      <c r="G248" t="s">
        <v>1684</v>
      </c>
      <c r="H248" t="s">
        <v>1684</v>
      </c>
      <c r="I248">
        <v>0</v>
      </c>
      <c r="J248">
        <v>0</v>
      </c>
      <c r="K248">
        <v>491007</v>
      </c>
      <c r="L248" t="s">
        <v>1684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526</v>
      </c>
      <c r="T248">
        <v>206</v>
      </c>
      <c r="U248">
        <v>0</v>
      </c>
      <c r="V248" t="s">
        <v>1684</v>
      </c>
      <c r="X248">
        <v>0</v>
      </c>
      <c r="Y248">
        <v>3</v>
      </c>
      <c r="Z248">
        <v>1.5</v>
      </c>
      <c r="AA248" t="s">
        <v>1684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 s="12" t="s">
        <v>938</v>
      </c>
      <c r="AL248">
        <v>0</v>
      </c>
      <c r="AM248">
        <v>236</v>
      </c>
      <c r="AN248">
        <v>27</v>
      </c>
      <c r="AO248">
        <v>0</v>
      </c>
      <c r="AP248">
        <v>0</v>
      </c>
      <c r="AQ248">
        <v>0</v>
      </c>
      <c r="AR248" t="b">
        <v>0</v>
      </c>
      <c r="AS248">
        <v>0</v>
      </c>
      <c r="AT248">
        <v>530</v>
      </c>
      <c r="AU248">
        <v>206</v>
      </c>
      <c r="AV248">
        <v>247</v>
      </c>
      <c r="AW248" t="b">
        <v>0</v>
      </c>
      <c r="AX248">
        <v>0</v>
      </c>
      <c r="AY248">
        <v>530</v>
      </c>
      <c r="AZ248">
        <v>206</v>
      </c>
      <c r="BA248">
        <v>0</v>
      </c>
      <c r="BC248" t="s">
        <v>1684</v>
      </c>
      <c r="BD248" s="12">
        <v>45</v>
      </c>
      <c r="BE248">
        <v>458</v>
      </c>
      <c r="BF248">
        <v>249</v>
      </c>
      <c r="BG248" t="s">
        <v>2255</v>
      </c>
      <c r="BH248">
        <v>0</v>
      </c>
      <c r="BI248">
        <v>0</v>
      </c>
      <c r="BJ248" t="s">
        <v>1684</v>
      </c>
      <c r="BK248">
        <v>0</v>
      </c>
      <c r="BM248" t="s">
        <v>2256</v>
      </c>
      <c r="BN248">
        <v>0</v>
      </c>
      <c r="BO248">
        <v>533</v>
      </c>
      <c r="BP248">
        <v>207</v>
      </c>
      <c r="BQ248">
        <v>0</v>
      </c>
      <c r="BR248">
        <v>173</v>
      </c>
      <c r="BS248" t="b">
        <v>0</v>
      </c>
      <c r="BT248">
        <v>0</v>
      </c>
      <c r="BU248">
        <v>0</v>
      </c>
      <c r="BV248" s="12" t="s">
        <v>939</v>
      </c>
      <c r="BW248">
        <v>0.1</v>
      </c>
      <c r="BX248">
        <v>630</v>
      </c>
      <c r="BY248">
        <v>272</v>
      </c>
      <c r="BZ248" t="b">
        <v>0</v>
      </c>
      <c r="CA248" t="s">
        <v>1684</v>
      </c>
      <c r="CB248">
        <v>0</v>
      </c>
      <c r="CC248">
        <v>0</v>
      </c>
      <c r="CD248" t="s">
        <v>1687</v>
      </c>
      <c r="CE248" s="12">
        <v>7</v>
      </c>
      <c r="CF248" s="12">
        <v>8</v>
      </c>
      <c r="CG248" s="4">
        <v>45810</v>
      </c>
      <c r="CH248">
        <v>0</v>
      </c>
      <c r="CI248">
        <v>507</v>
      </c>
      <c r="CJ248">
        <v>198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 t="s">
        <v>2257</v>
      </c>
      <c r="CS248">
        <v>0</v>
      </c>
      <c r="CT248" t="str">
        <f t="shared" si="3"/>
        <v>DÃ¡rio LuÃ­s Essugo</v>
      </c>
      <c r="CU248" t="str">
        <f>IFERROR(VLOOKUP(CT248,'Player Names Cleaned'!$A$1:$B$997,2,0),CT248)</f>
        <v>DÃ¡rio LuÃ­s Essugo</v>
      </c>
    </row>
    <row r="249" spans="1:99" x14ac:dyDescent="0.25">
      <c r="A249">
        <v>0</v>
      </c>
      <c r="B249" t="s">
        <v>1684</v>
      </c>
      <c r="C249">
        <v>0</v>
      </c>
      <c r="D249">
        <v>0</v>
      </c>
      <c r="E249" t="b">
        <v>1</v>
      </c>
      <c r="F249" t="b">
        <v>1</v>
      </c>
      <c r="G249" t="s">
        <v>1684</v>
      </c>
      <c r="H249" t="s">
        <v>1684</v>
      </c>
      <c r="I249">
        <v>0</v>
      </c>
      <c r="J249">
        <v>0</v>
      </c>
      <c r="K249">
        <v>611134</v>
      </c>
      <c r="L249" t="s">
        <v>1684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583</v>
      </c>
      <c r="T249">
        <v>243</v>
      </c>
      <c r="U249">
        <v>0</v>
      </c>
      <c r="V249" t="s">
        <v>1684</v>
      </c>
      <c r="X249">
        <v>0</v>
      </c>
      <c r="Y249">
        <v>3</v>
      </c>
      <c r="Z249">
        <v>1.5</v>
      </c>
      <c r="AA249" t="s">
        <v>1684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s="12" t="s">
        <v>940</v>
      </c>
      <c r="AL249">
        <v>0</v>
      </c>
      <c r="AM249">
        <v>316</v>
      </c>
      <c r="AN249">
        <v>75</v>
      </c>
      <c r="AO249">
        <v>0</v>
      </c>
      <c r="AP249">
        <v>0</v>
      </c>
      <c r="AQ249">
        <v>0</v>
      </c>
      <c r="AR249" t="b">
        <v>0</v>
      </c>
      <c r="AS249">
        <v>0</v>
      </c>
      <c r="AT249">
        <v>587</v>
      </c>
      <c r="AU249">
        <v>243</v>
      </c>
      <c r="AV249">
        <v>248</v>
      </c>
      <c r="AW249" t="b">
        <v>0</v>
      </c>
      <c r="AX249">
        <v>0</v>
      </c>
      <c r="AY249">
        <v>587</v>
      </c>
      <c r="AZ249">
        <v>243</v>
      </c>
      <c r="BA249">
        <v>0</v>
      </c>
      <c r="BC249" t="s">
        <v>1684</v>
      </c>
      <c r="BD249" s="12">
        <v>45</v>
      </c>
      <c r="BE249">
        <v>538</v>
      </c>
      <c r="BF249">
        <v>297</v>
      </c>
      <c r="BG249" t="s">
        <v>2258</v>
      </c>
      <c r="BH249">
        <v>0</v>
      </c>
      <c r="BI249">
        <v>0</v>
      </c>
      <c r="BJ249" t="s">
        <v>1684</v>
      </c>
      <c r="BK249">
        <v>0</v>
      </c>
      <c r="BM249" t="s">
        <v>2259</v>
      </c>
      <c r="BN249">
        <v>0</v>
      </c>
      <c r="BO249">
        <v>588</v>
      </c>
      <c r="BP249">
        <v>244</v>
      </c>
      <c r="BQ249">
        <v>0</v>
      </c>
      <c r="BR249" t="s">
        <v>1684</v>
      </c>
      <c r="BS249" t="b">
        <v>0</v>
      </c>
      <c r="BT249">
        <v>0</v>
      </c>
      <c r="BU249">
        <v>0</v>
      </c>
      <c r="BV249" s="12" t="s">
        <v>941</v>
      </c>
      <c r="BW249">
        <v>0.1</v>
      </c>
      <c r="BX249">
        <v>579</v>
      </c>
      <c r="BY249">
        <v>229</v>
      </c>
      <c r="BZ249" t="b">
        <v>0</v>
      </c>
      <c r="CA249" t="s">
        <v>1684</v>
      </c>
      <c r="CB249">
        <v>0</v>
      </c>
      <c r="CC249">
        <v>0</v>
      </c>
      <c r="CD249" t="s">
        <v>1687</v>
      </c>
      <c r="CE249" s="12">
        <v>7</v>
      </c>
      <c r="CF249" s="12">
        <v>8</v>
      </c>
      <c r="CG249" t="s">
        <v>1684</v>
      </c>
      <c r="CH249">
        <v>0</v>
      </c>
      <c r="CI249">
        <v>568</v>
      </c>
      <c r="CJ249">
        <v>238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 t="s">
        <v>2260</v>
      </c>
      <c r="CS249">
        <v>0</v>
      </c>
      <c r="CT249" t="str">
        <f t="shared" si="3"/>
        <v>Kendry PÃ¡ez Andrade</v>
      </c>
      <c r="CU249" t="str">
        <f>IFERROR(VLOOKUP(CT249,'Player Names Cleaned'!$A$1:$B$997,2,0),CT249)</f>
        <v>Kendry PÃ¡ez Andrade</v>
      </c>
    </row>
    <row r="250" spans="1:99" x14ac:dyDescent="0.25">
      <c r="A250">
        <v>6</v>
      </c>
      <c r="B250" s="4">
        <v>37160</v>
      </c>
      <c r="C250">
        <v>26</v>
      </c>
      <c r="D250">
        <v>516</v>
      </c>
      <c r="E250" t="b">
        <v>1</v>
      </c>
      <c r="F250" t="b">
        <v>1</v>
      </c>
      <c r="G250" t="s">
        <v>1684</v>
      </c>
      <c r="H250" t="s">
        <v>1684</v>
      </c>
      <c r="I250">
        <v>6</v>
      </c>
      <c r="J250">
        <v>0.28000000000000003</v>
      </c>
      <c r="K250">
        <v>475168</v>
      </c>
      <c r="L250" t="s">
        <v>1684</v>
      </c>
      <c r="N250">
        <v>0</v>
      </c>
      <c r="O250">
        <v>0</v>
      </c>
      <c r="P250">
        <v>0</v>
      </c>
      <c r="Q250">
        <v>0</v>
      </c>
      <c r="R250">
        <v>456</v>
      </c>
      <c r="S250">
        <v>77</v>
      </c>
      <c r="T250">
        <v>3</v>
      </c>
      <c r="U250">
        <v>0</v>
      </c>
      <c r="V250" t="s">
        <v>1684</v>
      </c>
      <c r="X250">
        <v>0</v>
      </c>
      <c r="Y250">
        <v>4</v>
      </c>
      <c r="Z250">
        <v>2.9</v>
      </c>
      <c r="AA250" t="s">
        <v>1684</v>
      </c>
      <c r="AB250">
        <v>0</v>
      </c>
      <c r="AC250">
        <v>3.1</v>
      </c>
      <c r="AD250">
        <v>0.14000000000000001</v>
      </c>
      <c r="AE250">
        <v>12.06</v>
      </c>
      <c r="AF250">
        <v>0.55000000000000004</v>
      </c>
      <c r="AG250">
        <v>8.9600000000000009</v>
      </c>
      <c r="AH250">
        <v>25.51</v>
      </c>
      <c r="AI250">
        <v>1.18</v>
      </c>
      <c r="AJ250">
        <v>0.41</v>
      </c>
      <c r="AK250" s="12" t="s">
        <v>942</v>
      </c>
      <c r="AL250">
        <v>0</v>
      </c>
      <c r="AM250">
        <v>650</v>
      </c>
      <c r="AN250">
        <v>64</v>
      </c>
      <c r="AO250">
        <v>28</v>
      </c>
      <c r="AP250">
        <v>1.29</v>
      </c>
      <c r="AQ250">
        <v>10</v>
      </c>
      <c r="AR250" t="b">
        <v>0</v>
      </c>
      <c r="AS250">
        <v>166</v>
      </c>
      <c r="AT250">
        <v>58</v>
      </c>
      <c r="AU250">
        <v>12</v>
      </c>
      <c r="AV250">
        <v>249</v>
      </c>
      <c r="AW250" t="b">
        <v>0</v>
      </c>
      <c r="AX250">
        <v>567</v>
      </c>
      <c r="AY250">
        <v>101</v>
      </c>
      <c r="AZ250">
        <v>10</v>
      </c>
      <c r="BA250">
        <v>1946</v>
      </c>
      <c r="BC250" t="s">
        <v>1684</v>
      </c>
      <c r="BD250" s="12">
        <v>75</v>
      </c>
      <c r="BE250">
        <v>28</v>
      </c>
      <c r="BF250">
        <v>12</v>
      </c>
      <c r="BG250" t="s">
        <v>2261</v>
      </c>
      <c r="BH250">
        <v>0</v>
      </c>
      <c r="BI250">
        <v>0</v>
      </c>
      <c r="BJ250" t="s">
        <v>1684</v>
      </c>
      <c r="BK250">
        <v>0</v>
      </c>
      <c r="BM250" t="s">
        <v>2262</v>
      </c>
      <c r="BN250">
        <v>4.7</v>
      </c>
      <c r="BO250">
        <v>15</v>
      </c>
      <c r="BP250">
        <v>7</v>
      </c>
      <c r="BQ250">
        <v>1</v>
      </c>
      <c r="BR250">
        <v>30</v>
      </c>
      <c r="BS250" t="b">
        <v>0</v>
      </c>
      <c r="BT250">
        <v>0</v>
      </c>
      <c r="BU250">
        <v>0</v>
      </c>
      <c r="BV250" s="12" t="s">
        <v>943</v>
      </c>
      <c r="BW250">
        <v>54.9</v>
      </c>
      <c r="BX250">
        <v>2</v>
      </c>
      <c r="BY250">
        <v>1</v>
      </c>
      <c r="BZ250" t="b">
        <v>0</v>
      </c>
      <c r="CA250" t="s">
        <v>1684</v>
      </c>
      <c r="CB250">
        <v>23</v>
      </c>
      <c r="CC250">
        <v>1.06</v>
      </c>
      <c r="CD250" t="s">
        <v>1687</v>
      </c>
      <c r="CE250" s="12">
        <v>7</v>
      </c>
      <c r="CF250" s="12">
        <v>8</v>
      </c>
      <c r="CG250" s="4">
        <v>45840</v>
      </c>
      <c r="CH250">
        <v>644</v>
      </c>
      <c r="CI250">
        <v>44</v>
      </c>
      <c r="CJ250">
        <v>17</v>
      </c>
      <c r="CK250">
        <v>126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16.8</v>
      </c>
      <c r="CR250" t="s">
        <v>942</v>
      </c>
      <c r="CS250">
        <v>4</v>
      </c>
      <c r="CT250" t="str">
        <f t="shared" si="3"/>
        <v>JoÃ£o Pedro Junqueira de Jesus</v>
      </c>
      <c r="CU250" t="str">
        <f>IFERROR(VLOOKUP(CT250,'Player Names Cleaned'!$A$1:$B$997,2,0),CT250)</f>
        <v>Joao Pedro</v>
      </c>
    </row>
    <row r="251" spans="1:99" x14ac:dyDescent="0.25">
      <c r="A251">
        <v>2</v>
      </c>
      <c r="B251" s="4">
        <v>37660</v>
      </c>
      <c r="C251">
        <v>22</v>
      </c>
      <c r="D251">
        <v>472</v>
      </c>
      <c r="E251" t="b">
        <v>1</v>
      </c>
      <c r="F251" t="b">
        <v>1</v>
      </c>
      <c r="G251" t="s">
        <v>1684</v>
      </c>
      <c r="H251" t="s">
        <v>1684</v>
      </c>
      <c r="I251">
        <v>3</v>
      </c>
      <c r="J251">
        <v>0.1</v>
      </c>
      <c r="K251">
        <v>463034</v>
      </c>
      <c r="L251" t="s">
        <v>1684</v>
      </c>
      <c r="N251">
        <v>0</v>
      </c>
      <c r="O251">
        <v>0</v>
      </c>
      <c r="P251">
        <v>0</v>
      </c>
      <c r="Q251">
        <v>0</v>
      </c>
      <c r="R251">
        <v>290.5</v>
      </c>
      <c r="S251">
        <v>126</v>
      </c>
      <c r="T251">
        <v>14</v>
      </c>
      <c r="U251">
        <v>0</v>
      </c>
      <c r="V251" t="s">
        <v>1684</v>
      </c>
      <c r="X251">
        <v>0</v>
      </c>
      <c r="Y251">
        <v>4</v>
      </c>
      <c r="Z251">
        <v>2.7</v>
      </c>
      <c r="AA251" t="s">
        <v>1684</v>
      </c>
      <c r="AB251">
        <v>0</v>
      </c>
      <c r="AC251">
        <v>1.38</v>
      </c>
      <c r="AD251">
        <v>0.05</v>
      </c>
      <c r="AE251">
        <v>10.82</v>
      </c>
      <c r="AF251">
        <v>0.38</v>
      </c>
      <c r="AG251">
        <v>9.44</v>
      </c>
      <c r="AH251">
        <v>53.6</v>
      </c>
      <c r="AI251">
        <v>1.86</v>
      </c>
      <c r="AJ251">
        <v>0.33</v>
      </c>
      <c r="AK251" s="12" t="s">
        <v>944</v>
      </c>
      <c r="AL251">
        <v>0</v>
      </c>
      <c r="AM251">
        <v>618</v>
      </c>
      <c r="AN251">
        <v>55</v>
      </c>
      <c r="AO251">
        <v>58</v>
      </c>
      <c r="AP251">
        <v>2.02</v>
      </c>
      <c r="AQ251">
        <v>12</v>
      </c>
      <c r="AR251" t="b">
        <v>0</v>
      </c>
      <c r="AS251">
        <v>157.5</v>
      </c>
      <c r="AT251">
        <v>63</v>
      </c>
      <c r="AU251">
        <v>13</v>
      </c>
      <c r="AV251">
        <v>250</v>
      </c>
      <c r="AW251" t="b">
        <v>0</v>
      </c>
      <c r="AX251">
        <v>513</v>
      </c>
      <c r="AY251">
        <v>121</v>
      </c>
      <c r="AZ251">
        <v>13</v>
      </c>
      <c r="BA251">
        <v>2587</v>
      </c>
      <c r="BC251" t="s">
        <v>1684</v>
      </c>
      <c r="BD251" s="12">
        <v>65</v>
      </c>
      <c r="BE251">
        <v>68</v>
      </c>
      <c r="BF251">
        <v>20</v>
      </c>
      <c r="BG251" t="s">
        <v>2263</v>
      </c>
      <c r="BH251">
        <v>0</v>
      </c>
      <c r="BI251">
        <v>0</v>
      </c>
      <c r="BJ251" t="s">
        <v>1684</v>
      </c>
      <c r="BK251">
        <v>0</v>
      </c>
      <c r="BM251" t="s">
        <v>2264</v>
      </c>
      <c r="BN251">
        <v>3.6</v>
      </c>
      <c r="BO251">
        <v>81</v>
      </c>
      <c r="BP251">
        <v>16</v>
      </c>
      <c r="BQ251">
        <v>0</v>
      </c>
      <c r="BR251">
        <v>241</v>
      </c>
      <c r="BS251" t="b">
        <v>0</v>
      </c>
      <c r="BT251">
        <v>0</v>
      </c>
      <c r="BU251">
        <v>0</v>
      </c>
      <c r="BV251" s="12" t="s">
        <v>945</v>
      </c>
      <c r="BW251">
        <v>4.5999999999999996</v>
      </c>
      <c r="BX251">
        <v>78</v>
      </c>
      <c r="BY251">
        <v>16</v>
      </c>
      <c r="BZ251" t="b">
        <v>0</v>
      </c>
      <c r="CA251" t="s">
        <v>1684</v>
      </c>
      <c r="CB251">
        <v>32</v>
      </c>
      <c r="CC251">
        <v>1.1100000000000001</v>
      </c>
      <c r="CD251" t="s">
        <v>1687</v>
      </c>
      <c r="CE251" s="12">
        <v>7</v>
      </c>
      <c r="CF251" s="12">
        <v>8</v>
      </c>
      <c r="CG251" s="4">
        <v>45812</v>
      </c>
      <c r="CH251">
        <v>783</v>
      </c>
      <c r="CI251">
        <v>26</v>
      </c>
      <c r="CJ251">
        <v>12</v>
      </c>
      <c r="CK251">
        <v>132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20.3</v>
      </c>
      <c r="CR251" t="s">
        <v>945</v>
      </c>
      <c r="CS251">
        <v>12</v>
      </c>
      <c r="CT251" t="str">
        <f t="shared" si="3"/>
        <v>Liam Delap</v>
      </c>
      <c r="CU251" t="str">
        <f>IFERROR(VLOOKUP(CT251,'Player Names Cleaned'!$A$1:$B$997,2,0),CT251)</f>
        <v>Liam Delap</v>
      </c>
    </row>
    <row r="252" spans="1:99" x14ac:dyDescent="0.25">
      <c r="A252">
        <v>6</v>
      </c>
      <c r="B252" s="4">
        <v>37062</v>
      </c>
      <c r="C252">
        <v>17</v>
      </c>
      <c r="D252">
        <v>417</v>
      </c>
      <c r="E252" t="b">
        <v>1</v>
      </c>
      <c r="F252" t="b">
        <v>1</v>
      </c>
      <c r="G252">
        <v>0</v>
      </c>
      <c r="H252" t="s">
        <v>1684</v>
      </c>
      <c r="I252">
        <v>11</v>
      </c>
      <c r="J252">
        <v>0.45</v>
      </c>
      <c r="K252">
        <v>517052</v>
      </c>
      <c r="L252" t="s">
        <v>1684</v>
      </c>
      <c r="N252">
        <v>0</v>
      </c>
      <c r="O252">
        <v>0</v>
      </c>
      <c r="P252">
        <v>0</v>
      </c>
      <c r="Q252">
        <v>0</v>
      </c>
      <c r="R252">
        <v>368.3</v>
      </c>
      <c r="S252">
        <v>98</v>
      </c>
      <c r="T252">
        <v>7</v>
      </c>
      <c r="U252">
        <v>0</v>
      </c>
      <c r="V252" t="s">
        <v>1684</v>
      </c>
      <c r="X252">
        <v>0</v>
      </c>
      <c r="Y252">
        <v>4</v>
      </c>
      <c r="Z252">
        <v>0</v>
      </c>
      <c r="AA252" t="s">
        <v>1684</v>
      </c>
      <c r="AB252">
        <v>0</v>
      </c>
      <c r="AC252">
        <v>1.9</v>
      </c>
      <c r="AD252">
        <v>0.08</v>
      </c>
      <c r="AE252">
        <v>13.58</v>
      </c>
      <c r="AF252">
        <v>0.55000000000000004</v>
      </c>
      <c r="AG252">
        <v>11.68</v>
      </c>
      <c r="AH252">
        <v>28.47</v>
      </c>
      <c r="AI252">
        <v>1.1499999999999999</v>
      </c>
      <c r="AJ252">
        <v>0.47</v>
      </c>
      <c r="AK252" s="12" t="s">
        <v>946</v>
      </c>
      <c r="AL252">
        <v>0</v>
      </c>
      <c r="AM252">
        <v>625</v>
      </c>
      <c r="AN252">
        <v>57</v>
      </c>
      <c r="AO252">
        <v>24</v>
      </c>
      <c r="AP252">
        <v>0.97</v>
      </c>
      <c r="AQ252">
        <v>10</v>
      </c>
      <c r="AR252" t="b">
        <v>0</v>
      </c>
      <c r="AS252">
        <v>187.4</v>
      </c>
      <c r="AT252">
        <v>44</v>
      </c>
      <c r="AU252">
        <v>8</v>
      </c>
      <c r="AV252">
        <v>251</v>
      </c>
      <c r="AW252" t="b">
        <v>0</v>
      </c>
      <c r="AX252">
        <v>546.4</v>
      </c>
      <c r="AY252">
        <v>107</v>
      </c>
      <c r="AZ252">
        <v>12</v>
      </c>
      <c r="BA252">
        <v>2220</v>
      </c>
      <c r="BB252" t="s">
        <v>2265</v>
      </c>
      <c r="BC252" t="s">
        <v>2266</v>
      </c>
      <c r="BD252" s="12">
        <v>65</v>
      </c>
      <c r="BE252">
        <v>75</v>
      </c>
      <c r="BF252">
        <v>22</v>
      </c>
      <c r="BG252" t="s">
        <v>2267</v>
      </c>
      <c r="BH252">
        <v>0</v>
      </c>
      <c r="BI252">
        <v>0</v>
      </c>
      <c r="BJ252" t="s">
        <v>1684</v>
      </c>
      <c r="BK252">
        <v>0</v>
      </c>
      <c r="BM252" t="s">
        <v>2268</v>
      </c>
      <c r="BN252">
        <v>4</v>
      </c>
      <c r="BO252">
        <v>44</v>
      </c>
      <c r="BP252">
        <v>13</v>
      </c>
      <c r="BQ252">
        <v>1</v>
      </c>
      <c r="BR252">
        <v>189</v>
      </c>
      <c r="BS252" t="b">
        <v>0</v>
      </c>
      <c r="BT252">
        <v>0</v>
      </c>
      <c r="BU252">
        <v>0</v>
      </c>
      <c r="BV252" s="12" t="s">
        <v>947</v>
      </c>
      <c r="BW252">
        <v>0.1</v>
      </c>
      <c r="BX252">
        <v>601</v>
      </c>
      <c r="BY252">
        <v>67</v>
      </c>
      <c r="BZ252" t="b">
        <v>0</v>
      </c>
      <c r="CA252" t="s">
        <v>1684</v>
      </c>
      <c r="CB252">
        <v>28</v>
      </c>
      <c r="CC252">
        <v>1.1399999999999999</v>
      </c>
      <c r="CD252" t="s">
        <v>1766</v>
      </c>
      <c r="CE252" s="12">
        <v>7</v>
      </c>
      <c r="CF252" s="12">
        <v>8</v>
      </c>
      <c r="CG252" s="4">
        <v>45108</v>
      </c>
      <c r="CH252">
        <v>976</v>
      </c>
      <c r="CI252">
        <v>12</v>
      </c>
      <c r="CJ252">
        <v>7</v>
      </c>
      <c r="CK252">
        <v>121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18.600000000000001</v>
      </c>
      <c r="CR252" t="s">
        <v>2269</v>
      </c>
      <c r="CS252">
        <v>7</v>
      </c>
      <c r="CT252" t="str">
        <f t="shared" si="3"/>
        <v>Nicolas Jackson</v>
      </c>
      <c r="CU252" t="str">
        <f>IFERROR(VLOOKUP(CT252,'Player Names Cleaned'!$A$1:$B$997,2,0),CT252)</f>
        <v>Nicolas Jackson</v>
      </c>
    </row>
    <row r="253" spans="1:99" x14ac:dyDescent="0.25">
      <c r="A253">
        <v>0</v>
      </c>
      <c r="B253" s="4">
        <v>38721</v>
      </c>
      <c r="C253">
        <v>0</v>
      </c>
      <c r="D253">
        <v>11</v>
      </c>
      <c r="E253" t="b">
        <v>1</v>
      </c>
      <c r="F253" t="b">
        <v>1</v>
      </c>
      <c r="G253" t="s">
        <v>1684</v>
      </c>
      <c r="H253" t="s">
        <v>1684</v>
      </c>
      <c r="I253">
        <v>0</v>
      </c>
      <c r="J253">
        <v>0</v>
      </c>
      <c r="K253">
        <v>499309</v>
      </c>
      <c r="L253" t="s">
        <v>1684</v>
      </c>
      <c r="N253">
        <v>0</v>
      </c>
      <c r="O253">
        <v>0</v>
      </c>
      <c r="P253">
        <v>0</v>
      </c>
      <c r="Q253">
        <v>0</v>
      </c>
      <c r="R253">
        <v>11.8</v>
      </c>
      <c r="S253">
        <v>338</v>
      </c>
      <c r="T253">
        <v>32</v>
      </c>
      <c r="U253">
        <v>0</v>
      </c>
      <c r="V253" t="s">
        <v>1684</v>
      </c>
      <c r="X253">
        <v>0</v>
      </c>
      <c r="Y253">
        <v>4</v>
      </c>
      <c r="Z253">
        <v>1.5</v>
      </c>
      <c r="AA253" t="s">
        <v>1684</v>
      </c>
      <c r="AB253">
        <v>0</v>
      </c>
      <c r="AC253">
        <v>0.02</v>
      </c>
      <c r="AD253">
        <v>0.03</v>
      </c>
      <c r="AE253">
        <v>0.02</v>
      </c>
      <c r="AF253">
        <v>0.03</v>
      </c>
      <c r="AG253">
        <v>0</v>
      </c>
      <c r="AH253">
        <v>1.46</v>
      </c>
      <c r="AI253">
        <v>1.85</v>
      </c>
      <c r="AJ253">
        <v>0</v>
      </c>
      <c r="AK253" s="12" t="s">
        <v>895</v>
      </c>
      <c r="AL253">
        <v>0</v>
      </c>
      <c r="AM253">
        <v>247</v>
      </c>
      <c r="AN253">
        <v>5</v>
      </c>
      <c r="AO253">
        <v>2</v>
      </c>
      <c r="AP253">
        <v>2.54</v>
      </c>
      <c r="AQ253">
        <v>0</v>
      </c>
      <c r="AR253" t="b">
        <v>0</v>
      </c>
      <c r="AS253">
        <v>2.2000000000000002</v>
      </c>
      <c r="AT253">
        <v>363</v>
      </c>
      <c r="AU253">
        <v>35</v>
      </c>
      <c r="AV253">
        <v>252</v>
      </c>
      <c r="AW253" t="b">
        <v>0</v>
      </c>
      <c r="AX253">
        <v>4.4000000000000004</v>
      </c>
      <c r="AY253">
        <v>375</v>
      </c>
      <c r="AZ253">
        <v>34</v>
      </c>
      <c r="BA253">
        <v>71</v>
      </c>
      <c r="BC253" t="s">
        <v>1684</v>
      </c>
      <c r="BD253" s="12">
        <v>45</v>
      </c>
      <c r="BE253">
        <v>469</v>
      </c>
      <c r="BF253">
        <v>54</v>
      </c>
      <c r="BG253" t="s">
        <v>2270</v>
      </c>
      <c r="BH253">
        <v>0</v>
      </c>
      <c r="BI253">
        <v>0</v>
      </c>
      <c r="BJ253" t="s">
        <v>1684</v>
      </c>
      <c r="BK253">
        <v>0</v>
      </c>
      <c r="BM253" t="s">
        <v>2271</v>
      </c>
      <c r="BN253">
        <v>1</v>
      </c>
      <c r="BO253">
        <v>354</v>
      </c>
      <c r="BP253">
        <v>33</v>
      </c>
      <c r="BQ253">
        <v>0</v>
      </c>
      <c r="BR253">
        <v>200</v>
      </c>
      <c r="BS253" t="b">
        <v>0</v>
      </c>
      <c r="BT253">
        <v>0</v>
      </c>
      <c r="BU253">
        <v>0</v>
      </c>
      <c r="BV253" s="12" t="s">
        <v>948</v>
      </c>
      <c r="BW253">
        <v>2.4</v>
      </c>
      <c r="BX253">
        <v>115</v>
      </c>
      <c r="BY253">
        <v>23</v>
      </c>
      <c r="BZ253" t="b">
        <v>0</v>
      </c>
      <c r="CA253" t="s">
        <v>1684</v>
      </c>
      <c r="CB253">
        <v>0</v>
      </c>
      <c r="CC253">
        <v>0</v>
      </c>
      <c r="CD253" t="s">
        <v>1687</v>
      </c>
      <c r="CE253" s="12">
        <v>7</v>
      </c>
      <c r="CF253" s="12">
        <v>8</v>
      </c>
      <c r="CG253" s="4">
        <v>45474</v>
      </c>
      <c r="CH253">
        <v>6</v>
      </c>
      <c r="CI253">
        <v>329</v>
      </c>
      <c r="CJ253">
        <v>35</v>
      </c>
      <c r="CK253">
        <v>3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0.7</v>
      </c>
      <c r="CR253" t="s">
        <v>146</v>
      </c>
      <c r="CS253">
        <v>0</v>
      </c>
      <c r="CT253" t="str">
        <f t="shared" si="3"/>
        <v>Marc Guiu Paz</v>
      </c>
      <c r="CU253" t="str">
        <f>IFERROR(VLOOKUP(CT253,'Player Names Cleaned'!$A$1:$B$997,2,0),CT253)</f>
        <v>Marc Guiu Paz</v>
      </c>
    </row>
    <row r="254" spans="1:99" x14ac:dyDescent="0.25">
      <c r="A254">
        <v>0</v>
      </c>
      <c r="B254" s="4">
        <v>35501</v>
      </c>
      <c r="C254">
        <v>8</v>
      </c>
      <c r="D254">
        <v>466</v>
      </c>
      <c r="E254" t="b">
        <v>1</v>
      </c>
      <c r="F254" t="b">
        <v>1</v>
      </c>
      <c r="G254" t="s">
        <v>1684</v>
      </c>
      <c r="H254" t="s">
        <v>1684</v>
      </c>
      <c r="I254">
        <v>11</v>
      </c>
      <c r="J254">
        <v>0.28999999999999998</v>
      </c>
      <c r="K254">
        <v>172649</v>
      </c>
      <c r="L254" t="s">
        <v>1684</v>
      </c>
      <c r="N254">
        <v>0</v>
      </c>
      <c r="O254">
        <v>0</v>
      </c>
      <c r="P254">
        <v>0</v>
      </c>
      <c r="Q254">
        <v>0</v>
      </c>
      <c r="R254">
        <v>30</v>
      </c>
      <c r="S254">
        <v>308</v>
      </c>
      <c r="T254">
        <v>3</v>
      </c>
      <c r="U254">
        <v>0</v>
      </c>
      <c r="V254" t="s">
        <v>1684</v>
      </c>
      <c r="X254">
        <v>0</v>
      </c>
      <c r="Y254">
        <v>1</v>
      </c>
      <c r="Z254">
        <v>2.6</v>
      </c>
      <c r="AA254" t="s">
        <v>1684</v>
      </c>
      <c r="AB254">
        <v>0</v>
      </c>
      <c r="AC254">
        <v>0.02</v>
      </c>
      <c r="AD254">
        <v>0</v>
      </c>
      <c r="AE254">
        <v>0.03</v>
      </c>
      <c r="AF254">
        <v>0</v>
      </c>
      <c r="AG254">
        <v>0.01</v>
      </c>
      <c r="AH254">
        <v>50.33</v>
      </c>
      <c r="AI254">
        <v>1.32</v>
      </c>
      <c r="AJ254">
        <v>0</v>
      </c>
      <c r="AK254" s="12" t="s">
        <v>949</v>
      </c>
      <c r="AL254">
        <v>0</v>
      </c>
      <c r="AM254">
        <v>350</v>
      </c>
      <c r="AN254">
        <v>67</v>
      </c>
      <c r="AO254">
        <v>51</v>
      </c>
      <c r="AP254">
        <v>1.34</v>
      </c>
      <c r="AQ254">
        <v>0</v>
      </c>
      <c r="AR254" t="b">
        <v>0</v>
      </c>
      <c r="AS254">
        <v>88.6</v>
      </c>
      <c r="AT254">
        <v>147</v>
      </c>
      <c r="AU254">
        <v>4</v>
      </c>
      <c r="AV254">
        <v>253</v>
      </c>
      <c r="AW254" t="b">
        <v>0</v>
      </c>
      <c r="AX254">
        <v>853.6</v>
      </c>
      <c r="AY254">
        <v>17</v>
      </c>
      <c r="AZ254">
        <v>4</v>
      </c>
      <c r="BA254">
        <v>3420</v>
      </c>
      <c r="BC254" t="s">
        <v>1684</v>
      </c>
      <c r="BD254" s="12">
        <v>50</v>
      </c>
      <c r="BE254">
        <v>235</v>
      </c>
      <c r="BF254">
        <v>10</v>
      </c>
      <c r="BG254" t="s">
        <v>2272</v>
      </c>
      <c r="BH254">
        <v>0</v>
      </c>
      <c r="BI254">
        <v>0</v>
      </c>
      <c r="BJ254" t="s">
        <v>1684</v>
      </c>
      <c r="BK254">
        <v>1</v>
      </c>
      <c r="BM254" t="s">
        <v>2273</v>
      </c>
      <c r="BN254">
        <v>3.6</v>
      </c>
      <c r="BO254">
        <v>74</v>
      </c>
      <c r="BP254">
        <v>13</v>
      </c>
      <c r="BQ254">
        <v>0</v>
      </c>
      <c r="BR254">
        <v>241</v>
      </c>
      <c r="BS254" t="b">
        <v>0</v>
      </c>
      <c r="BT254">
        <v>104</v>
      </c>
      <c r="BU254">
        <v>2.74</v>
      </c>
      <c r="BV254" s="12" t="s">
        <v>789</v>
      </c>
      <c r="BW254">
        <v>3.3</v>
      </c>
      <c r="BX254">
        <v>97</v>
      </c>
      <c r="BY254">
        <v>18</v>
      </c>
      <c r="BZ254" t="b">
        <v>0</v>
      </c>
      <c r="CA254" t="s">
        <v>1684</v>
      </c>
      <c r="CB254">
        <v>38</v>
      </c>
      <c r="CC254">
        <v>1</v>
      </c>
      <c r="CD254" t="s">
        <v>1687</v>
      </c>
      <c r="CE254" s="12">
        <v>8</v>
      </c>
      <c r="CF254" s="12">
        <v>31</v>
      </c>
      <c r="CG254" s="4">
        <v>45169</v>
      </c>
      <c r="CH254">
        <v>4</v>
      </c>
      <c r="CI254">
        <v>336</v>
      </c>
      <c r="CJ254">
        <v>2</v>
      </c>
      <c r="CK254">
        <v>135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27</v>
      </c>
      <c r="CR254" t="s">
        <v>789</v>
      </c>
      <c r="CS254">
        <v>3</v>
      </c>
      <c r="CT254" t="str">
        <f t="shared" si="3"/>
        <v>Dean Henderson</v>
      </c>
      <c r="CU254" t="str">
        <f>IFERROR(VLOOKUP(CT254,'Player Names Cleaned'!$A$1:$B$997,2,0),CT254)</f>
        <v>Dean Henderson</v>
      </c>
    </row>
    <row r="255" spans="1:99" x14ac:dyDescent="0.25">
      <c r="A255">
        <v>0</v>
      </c>
      <c r="B255" s="4">
        <v>33988</v>
      </c>
      <c r="C255">
        <v>0</v>
      </c>
      <c r="D255">
        <v>0</v>
      </c>
      <c r="E255" t="b">
        <v>1</v>
      </c>
      <c r="F255" t="b">
        <v>1</v>
      </c>
      <c r="G255" t="s">
        <v>1684</v>
      </c>
      <c r="H255" t="s">
        <v>1684</v>
      </c>
      <c r="I255">
        <v>0</v>
      </c>
      <c r="J255">
        <v>0</v>
      </c>
      <c r="K255">
        <v>121709</v>
      </c>
      <c r="L255" t="s">
        <v>1684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390</v>
      </c>
      <c r="T255">
        <v>29</v>
      </c>
      <c r="U255">
        <v>0</v>
      </c>
      <c r="V255" t="s">
        <v>1684</v>
      </c>
      <c r="X255">
        <v>0</v>
      </c>
      <c r="Y255">
        <v>1</v>
      </c>
      <c r="Z255">
        <v>0.5</v>
      </c>
      <c r="AA255" t="s">
        <v>1684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 s="12" t="s">
        <v>950</v>
      </c>
      <c r="AL255">
        <v>0</v>
      </c>
      <c r="AM255">
        <v>16</v>
      </c>
      <c r="AN255">
        <v>12</v>
      </c>
      <c r="AO255">
        <v>0</v>
      </c>
      <c r="AP255">
        <v>0</v>
      </c>
      <c r="AQ255">
        <v>0</v>
      </c>
      <c r="AR255" t="b">
        <v>0</v>
      </c>
      <c r="AS255">
        <v>0</v>
      </c>
      <c r="AT255">
        <v>401</v>
      </c>
      <c r="AU255">
        <v>39</v>
      </c>
      <c r="AV255">
        <v>254</v>
      </c>
      <c r="AW255" t="b">
        <v>0</v>
      </c>
      <c r="AX255">
        <v>0</v>
      </c>
      <c r="AY255">
        <v>401</v>
      </c>
      <c r="AZ255">
        <v>39</v>
      </c>
      <c r="BA255">
        <v>0</v>
      </c>
      <c r="BC255" t="s">
        <v>1684</v>
      </c>
      <c r="BD255" s="12">
        <v>40</v>
      </c>
      <c r="BE255">
        <v>560</v>
      </c>
      <c r="BF255">
        <v>44</v>
      </c>
      <c r="BG255" t="s">
        <v>2274</v>
      </c>
      <c r="BH255">
        <v>0</v>
      </c>
      <c r="BI255">
        <v>0</v>
      </c>
      <c r="BJ255" t="s">
        <v>1684</v>
      </c>
      <c r="BK255">
        <v>0</v>
      </c>
      <c r="BM255" t="s">
        <v>2275</v>
      </c>
      <c r="BN255">
        <v>0</v>
      </c>
      <c r="BO255">
        <v>405</v>
      </c>
      <c r="BP255">
        <v>40</v>
      </c>
      <c r="BQ255">
        <v>0</v>
      </c>
      <c r="BR255">
        <v>10</v>
      </c>
      <c r="BS255" t="b">
        <v>0</v>
      </c>
      <c r="BT255">
        <v>0</v>
      </c>
      <c r="BU255">
        <v>0</v>
      </c>
      <c r="BV255" s="12" t="s">
        <v>951</v>
      </c>
      <c r="BW255">
        <v>0.5</v>
      </c>
      <c r="BX255">
        <v>275</v>
      </c>
      <c r="BY255">
        <v>39</v>
      </c>
      <c r="BZ255" t="b">
        <v>0</v>
      </c>
      <c r="CA255" t="s">
        <v>1684</v>
      </c>
      <c r="CB255">
        <v>0</v>
      </c>
      <c r="CC255">
        <v>0</v>
      </c>
      <c r="CD255" t="s">
        <v>1687</v>
      </c>
      <c r="CE255" s="12">
        <v>8</v>
      </c>
      <c r="CF255" s="12">
        <v>31</v>
      </c>
      <c r="CG255" s="4">
        <v>45839</v>
      </c>
      <c r="CH255">
        <v>0</v>
      </c>
      <c r="CI255">
        <v>356</v>
      </c>
      <c r="CJ255">
        <v>14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 t="s">
        <v>2276</v>
      </c>
      <c r="CS255">
        <v>0</v>
      </c>
      <c r="CT255" t="str">
        <f t="shared" si="3"/>
        <v>Walter BenÃ­tez</v>
      </c>
      <c r="CU255" t="str">
        <f>IFERROR(VLOOKUP(CT255,'Player Names Cleaned'!$A$1:$B$997,2,0),CT255)</f>
        <v>Walter BenÃ­tez</v>
      </c>
    </row>
    <row r="256" spans="1:99" x14ac:dyDescent="0.25">
      <c r="A256">
        <v>0</v>
      </c>
      <c r="B256" s="4">
        <v>34375</v>
      </c>
      <c r="C256">
        <v>0</v>
      </c>
      <c r="D256">
        <v>0</v>
      </c>
      <c r="E256" t="b">
        <v>1</v>
      </c>
      <c r="F256" t="b">
        <v>1</v>
      </c>
      <c r="G256" t="s">
        <v>1684</v>
      </c>
      <c r="H256" t="s">
        <v>1684</v>
      </c>
      <c r="I256">
        <v>0</v>
      </c>
      <c r="J256">
        <v>0</v>
      </c>
      <c r="K256">
        <v>169593</v>
      </c>
      <c r="L256" t="s">
        <v>1684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396</v>
      </c>
      <c r="T256">
        <v>33</v>
      </c>
      <c r="U256">
        <v>0</v>
      </c>
      <c r="V256" t="s">
        <v>1684</v>
      </c>
      <c r="X256">
        <v>0</v>
      </c>
      <c r="Y256">
        <v>1</v>
      </c>
      <c r="Z256">
        <v>0.5</v>
      </c>
      <c r="AA256" t="s">
        <v>1684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 s="12" t="s">
        <v>952</v>
      </c>
      <c r="AL256">
        <v>0</v>
      </c>
      <c r="AM256">
        <v>23</v>
      </c>
      <c r="AN256">
        <v>16</v>
      </c>
      <c r="AO256">
        <v>0</v>
      </c>
      <c r="AP256">
        <v>0</v>
      </c>
      <c r="AQ256">
        <v>0</v>
      </c>
      <c r="AR256" t="b">
        <v>0</v>
      </c>
      <c r="AS256">
        <v>0</v>
      </c>
      <c r="AT256">
        <v>407</v>
      </c>
      <c r="AU256">
        <v>43</v>
      </c>
      <c r="AV256">
        <v>255</v>
      </c>
      <c r="AW256" t="b">
        <v>0</v>
      </c>
      <c r="AX256">
        <v>0</v>
      </c>
      <c r="AY256">
        <v>407</v>
      </c>
      <c r="AZ256">
        <v>43</v>
      </c>
      <c r="BA256">
        <v>0</v>
      </c>
      <c r="BC256" t="s">
        <v>1684</v>
      </c>
      <c r="BD256" s="12">
        <v>40</v>
      </c>
      <c r="BE256">
        <v>567</v>
      </c>
      <c r="BF256">
        <v>48</v>
      </c>
      <c r="BG256" t="s">
        <v>2277</v>
      </c>
      <c r="BH256">
        <v>0</v>
      </c>
      <c r="BI256">
        <v>0</v>
      </c>
      <c r="BJ256" t="s">
        <v>1684</v>
      </c>
      <c r="BK256">
        <v>0</v>
      </c>
      <c r="BM256" t="s">
        <v>2278</v>
      </c>
      <c r="BN256">
        <v>0</v>
      </c>
      <c r="BO256">
        <v>410</v>
      </c>
      <c r="BP256">
        <v>43</v>
      </c>
      <c r="BQ256">
        <v>0</v>
      </c>
      <c r="BR256">
        <v>241</v>
      </c>
      <c r="BS256" t="b">
        <v>0</v>
      </c>
      <c r="BT256">
        <v>0</v>
      </c>
      <c r="BU256">
        <v>0</v>
      </c>
      <c r="BV256" s="12" t="s">
        <v>953</v>
      </c>
      <c r="BW256">
        <v>0.1</v>
      </c>
      <c r="BX256">
        <v>482</v>
      </c>
      <c r="BY256">
        <v>66</v>
      </c>
      <c r="BZ256" t="b">
        <v>0</v>
      </c>
      <c r="CA256" t="s">
        <v>1684</v>
      </c>
      <c r="CB256">
        <v>0</v>
      </c>
      <c r="CC256">
        <v>0</v>
      </c>
      <c r="CD256" t="s">
        <v>1687</v>
      </c>
      <c r="CE256" s="12">
        <v>8</v>
      </c>
      <c r="CF256" s="12">
        <v>31</v>
      </c>
      <c r="CG256" s="4">
        <v>44390</v>
      </c>
      <c r="CH256">
        <v>0</v>
      </c>
      <c r="CI256">
        <v>363</v>
      </c>
      <c r="CJ256">
        <v>18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 t="s">
        <v>953</v>
      </c>
      <c r="CS256">
        <v>0</v>
      </c>
      <c r="CT256" t="str">
        <f t="shared" si="3"/>
        <v>Remi Matthews</v>
      </c>
      <c r="CU256" t="str">
        <f>IFERROR(VLOOKUP(CT256,'Player Names Cleaned'!$A$1:$B$997,2,0),CT256)</f>
        <v>Remi Matthews</v>
      </c>
    </row>
    <row r="257" spans="1:99" x14ac:dyDescent="0.25">
      <c r="A257">
        <v>6</v>
      </c>
      <c r="B257" s="4">
        <v>35211</v>
      </c>
      <c r="C257">
        <v>9</v>
      </c>
      <c r="D257">
        <v>480</v>
      </c>
      <c r="E257" t="b">
        <v>1</v>
      </c>
      <c r="F257" t="b">
        <v>1</v>
      </c>
      <c r="G257" t="s">
        <v>1684</v>
      </c>
      <c r="H257" t="s">
        <v>1684</v>
      </c>
      <c r="I257">
        <v>11</v>
      </c>
      <c r="J257">
        <v>0.31</v>
      </c>
      <c r="K257">
        <v>247348</v>
      </c>
      <c r="L257" t="s">
        <v>1684</v>
      </c>
      <c r="N257">
        <v>0</v>
      </c>
      <c r="O257">
        <v>0</v>
      </c>
      <c r="P257">
        <v>0</v>
      </c>
      <c r="Q257">
        <v>0</v>
      </c>
      <c r="R257">
        <v>634.20000000000005</v>
      </c>
      <c r="S257">
        <v>43</v>
      </c>
      <c r="T257">
        <v>6</v>
      </c>
      <c r="U257">
        <v>0</v>
      </c>
      <c r="V257" t="s">
        <v>1684</v>
      </c>
      <c r="X257">
        <v>0</v>
      </c>
      <c r="Y257">
        <v>2</v>
      </c>
      <c r="Z257">
        <v>2.8</v>
      </c>
      <c r="AA257" t="s">
        <v>1684</v>
      </c>
      <c r="AB257">
        <v>0</v>
      </c>
      <c r="AC257">
        <v>3.46</v>
      </c>
      <c r="AD257">
        <v>0.1</v>
      </c>
      <c r="AE257">
        <v>8.3800000000000008</v>
      </c>
      <c r="AF257">
        <v>0.24</v>
      </c>
      <c r="AG257">
        <v>4.92</v>
      </c>
      <c r="AH257">
        <v>46.3</v>
      </c>
      <c r="AI257">
        <v>1.29</v>
      </c>
      <c r="AJ257">
        <v>0.14000000000000001</v>
      </c>
      <c r="AK257" s="12" t="s">
        <v>747</v>
      </c>
      <c r="AL257">
        <v>0</v>
      </c>
      <c r="AM257">
        <v>508</v>
      </c>
      <c r="AN257">
        <v>202</v>
      </c>
      <c r="AO257">
        <v>46</v>
      </c>
      <c r="AP257">
        <v>1.28</v>
      </c>
      <c r="AQ257">
        <v>4</v>
      </c>
      <c r="AR257" t="b">
        <v>0</v>
      </c>
      <c r="AS257">
        <v>197.6</v>
      </c>
      <c r="AT257">
        <v>34</v>
      </c>
      <c r="AU257">
        <v>1</v>
      </c>
      <c r="AV257">
        <v>256</v>
      </c>
      <c r="AW257" t="b">
        <v>0</v>
      </c>
      <c r="AX257">
        <v>816.6</v>
      </c>
      <c r="AY257">
        <v>25</v>
      </c>
      <c r="AZ257">
        <v>9</v>
      </c>
      <c r="BA257">
        <v>3229</v>
      </c>
      <c r="BC257" t="s">
        <v>1684</v>
      </c>
      <c r="BD257" s="12">
        <v>55</v>
      </c>
      <c r="BE257">
        <v>158</v>
      </c>
      <c r="BF257">
        <v>20</v>
      </c>
      <c r="BG257" t="s">
        <v>2279</v>
      </c>
      <c r="BH257">
        <v>0</v>
      </c>
      <c r="BI257">
        <v>0</v>
      </c>
      <c r="BJ257" t="s">
        <v>1684</v>
      </c>
      <c r="BK257">
        <v>0</v>
      </c>
      <c r="BM257" t="s">
        <v>2280</v>
      </c>
      <c r="BN257">
        <v>3.8</v>
      </c>
      <c r="BO257">
        <v>58</v>
      </c>
      <c r="BP257">
        <v>5</v>
      </c>
      <c r="BQ257">
        <v>0</v>
      </c>
      <c r="BR257">
        <v>48</v>
      </c>
      <c r="BS257" t="b">
        <v>0</v>
      </c>
      <c r="BT257">
        <v>0</v>
      </c>
      <c r="BU257">
        <v>0</v>
      </c>
      <c r="BV257" s="12" t="s">
        <v>954</v>
      </c>
      <c r="BW257">
        <v>8.6999999999999993</v>
      </c>
      <c r="BX257">
        <v>49</v>
      </c>
      <c r="BY257">
        <v>19</v>
      </c>
      <c r="BZ257" t="b">
        <v>0</v>
      </c>
      <c r="CA257" t="s">
        <v>1684</v>
      </c>
      <c r="CB257">
        <v>37</v>
      </c>
      <c r="CC257">
        <v>1.03</v>
      </c>
      <c r="CD257" t="s">
        <v>1687</v>
      </c>
      <c r="CE257" s="12">
        <v>8</v>
      </c>
      <c r="CF257" s="12">
        <v>31</v>
      </c>
      <c r="CG257" s="4">
        <v>45321</v>
      </c>
      <c r="CH257">
        <v>524</v>
      </c>
      <c r="CI257">
        <v>55</v>
      </c>
      <c r="CJ257">
        <v>1</v>
      </c>
      <c r="CK257">
        <v>142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25.8</v>
      </c>
      <c r="CR257" t="s">
        <v>2281</v>
      </c>
      <c r="CS257">
        <v>10</v>
      </c>
      <c r="CT257" t="str">
        <f t="shared" si="3"/>
        <v>Daniel MuÃ±oz MejÃ­a</v>
      </c>
      <c r="CU257" t="str">
        <f>IFERROR(VLOOKUP(CT257,'Player Names Cleaned'!$A$1:$B$997,2,0),CT257)</f>
        <v>Daniel Munoz</v>
      </c>
    </row>
    <row r="258" spans="1:99" x14ac:dyDescent="0.25">
      <c r="A258">
        <v>2</v>
      </c>
      <c r="B258" s="4">
        <v>36622</v>
      </c>
      <c r="C258">
        <v>9</v>
      </c>
      <c r="D258">
        <v>463</v>
      </c>
      <c r="E258" t="b">
        <v>1</v>
      </c>
      <c r="F258" t="b">
        <v>1</v>
      </c>
      <c r="G258" t="s">
        <v>1684</v>
      </c>
      <c r="H258" t="s">
        <v>1684</v>
      </c>
      <c r="I258">
        <v>11</v>
      </c>
      <c r="J258">
        <v>0.32</v>
      </c>
      <c r="K258">
        <v>437499</v>
      </c>
      <c r="L258" t="s">
        <v>1684</v>
      </c>
      <c r="N258">
        <v>0</v>
      </c>
      <c r="O258">
        <v>0</v>
      </c>
      <c r="P258">
        <v>0</v>
      </c>
      <c r="Q258">
        <v>0</v>
      </c>
      <c r="R258">
        <v>113.7</v>
      </c>
      <c r="S258">
        <v>225</v>
      </c>
      <c r="T258">
        <v>67</v>
      </c>
      <c r="U258">
        <v>0</v>
      </c>
      <c r="V258" t="s">
        <v>1684</v>
      </c>
      <c r="X258">
        <v>0</v>
      </c>
      <c r="Y258">
        <v>2</v>
      </c>
      <c r="Z258">
        <v>2.1</v>
      </c>
      <c r="AA258" t="s">
        <v>1684</v>
      </c>
      <c r="AB258">
        <v>0</v>
      </c>
      <c r="AC258">
        <v>1.01</v>
      </c>
      <c r="AD258">
        <v>0.03</v>
      </c>
      <c r="AE258">
        <v>4.51</v>
      </c>
      <c r="AF258">
        <v>0.13</v>
      </c>
      <c r="AG258">
        <v>3.5</v>
      </c>
      <c r="AH258">
        <v>44.59</v>
      </c>
      <c r="AI258">
        <v>1.29</v>
      </c>
      <c r="AJ258">
        <v>0.1</v>
      </c>
      <c r="AK258" s="12" t="s">
        <v>955</v>
      </c>
      <c r="AL258">
        <v>0</v>
      </c>
      <c r="AM258">
        <v>404</v>
      </c>
      <c r="AN258">
        <v>182</v>
      </c>
      <c r="AO258">
        <v>45</v>
      </c>
      <c r="AP258">
        <v>1.3</v>
      </c>
      <c r="AQ258">
        <v>1</v>
      </c>
      <c r="AR258" t="b">
        <v>0</v>
      </c>
      <c r="AS258">
        <v>111.4</v>
      </c>
      <c r="AT258">
        <v>117</v>
      </c>
      <c r="AU258">
        <v>28</v>
      </c>
      <c r="AV258">
        <v>257</v>
      </c>
      <c r="AW258" t="b">
        <v>0</v>
      </c>
      <c r="AX258">
        <v>723.8</v>
      </c>
      <c r="AY258">
        <v>46</v>
      </c>
      <c r="AZ258">
        <v>17</v>
      </c>
      <c r="BA258">
        <v>3116</v>
      </c>
      <c r="BC258" t="s">
        <v>1684</v>
      </c>
      <c r="BD258" s="12">
        <v>50</v>
      </c>
      <c r="BE258">
        <v>289</v>
      </c>
      <c r="BF258">
        <v>51</v>
      </c>
      <c r="BG258" t="s">
        <v>2282</v>
      </c>
      <c r="BH258">
        <v>0</v>
      </c>
      <c r="BI258">
        <v>0</v>
      </c>
      <c r="BJ258" t="s">
        <v>1684</v>
      </c>
      <c r="BK258">
        <v>0</v>
      </c>
      <c r="BM258" t="s">
        <v>2283</v>
      </c>
      <c r="BN258">
        <v>3.3</v>
      </c>
      <c r="BO258">
        <v>110</v>
      </c>
      <c r="BP258">
        <v>26</v>
      </c>
      <c r="BQ258">
        <v>0</v>
      </c>
      <c r="BR258">
        <v>73</v>
      </c>
      <c r="BS258" t="b">
        <v>0</v>
      </c>
      <c r="BT258">
        <v>0</v>
      </c>
      <c r="BU258">
        <v>0</v>
      </c>
      <c r="BV258" s="12" t="s">
        <v>956</v>
      </c>
      <c r="BW258">
        <v>0.9</v>
      </c>
      <c r="BX258">
        <v>195</v>
      </c>
      <c r="BY258">
        <v>64</v>
      </c>
      <c r="BZ258" t="b">
        <v>0</v>
      </c>
      <c r="CA258" t="s">
        <v>1684</v>
      </c>
      <c r="CB258">
        <v>35</v>
      </c>
      <c r="CC258">
        <v>1.01</v>
      </c>
      <c r="CD258" t="s">
        <v>1687</v>
      </c>
      <c r="CE258" s="12">
        <v>8</v>
      </c>
      <c r="CF258" s="12">
        <v>31</v>
      </c>
      <c r="CG258" s="4">
        <v>45534</v>
      </c>
      <c r="CH258">
        <v>277</v>
      </c>
      <c r="CI258">
        <v>108</v>
      </c>
      <c r="CJ258">
        <v>13</v>
      </c>
      <c r="CK258">
        <v>114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22.8</v>
      </c>
      <c r="CR258" t="s">
        <v>956</v>
      </c>
      <c r="CS258">
        <v>5</v>
      </c>
      <c r="CT258" t="str">
        <f t="shared" si="3"/>
        <v>Maxence Lacroix</v>
      </c>
      <c r="CU258" t="str">
        <f>IFERROR(VLOOKUP(CT258,'Player Names Cleaned'!$A$1:$B$997,2,0),CT258)</f>
        <v>Maxence Lacroix</v>
      </c>
    </row>
    <row r="259" spans="1:99" x14ac:dyDescent="0.25">
      <c r="A259">
        <v>6</v>
      </c>
      <c r="B259" s="4">
        <v>36404</v>
      </c>
      <c r="C259">
        <v>4</v>
      </c>
      <c r="D259">
        <v>455</v>
      </c>
      <c r="E259" t="b">
        <v>1</v>
      </c>
      <c r="F259" t="b">
        <v>1</v>
      </c>
      <c r="G259" t="s">
        <v>1684</v>
      </c>
      <c r="H259" t="s">
        <v>1684</v>
      </c>
      <c r="I259">
        <v>12</v>
      </c>
      <c r="J259">
        <v>0.35</v>
      </c>
      <c r="K259">
        <v>244723</v>
      </c>
      <c r="L259" t="s">
        <v>1684</v>
      </c>
      <c r="N259">
        <v>0</v>
      </c>
      <c r="O259">
        <v>0</v>
      </c>
      <c r="P259">
        <v>0</v>
      </c>
      <c r="Q259">
        <v>0</v>
      </c>
      <c r="R259">
        <v>559.1</v>
      </c>
      <c r="S259">
        <v>59</v>
      </c>
      <c r="T259">
        <v>9</v>
      </c>
      <c r="U259">
        <v>0</v>
      </c>
      <c r="V259" t="s">
        <v>1684</v>
      </c>
      <c r="X259">
        <v>0</v>
      </c>
      <c r="Y259">
        <v>2</v>
      </c>
      <c r="Z259">
        <v>2.1</v>
      </c>
      <c r="AA259" t="s">
        <v>1684</v>
      </c>
      <c r="AB259">
        <v>0</v>
      </c>
      <c r="AC259">
        <v>3.67</v>
      </c>
      <c r="AD259">
        <v>0.11</v>
      </c>
      <c r="AE259">
        <v>4.9800000000000004</v>
      </c>
      <c r="AF259">
        <v>0.15</v>
      </c>
      <c r="AG259">
        <v>1.31</v>
      </c>
      <c r="AH259">
        <v>46.45</v>
      </c>
      <c r="AI259">
        <v>1.35</v>
      </c>
      <c r="AJ259">
        <v>0.04</v>
      </c>
      <c r="AK259" s="12" t="s">
        <v>957</v>
      </c>
      <c r="AL259">
        <v>0</v>
      </c>
      <c r="AM259">
        <v>390</v>
      </c>
      <c r="AN259">
        <v>179</v>
      </c>
      <c r="AO259">
        <v>46</v>
      </c>
      <c r="AP259">
        <v>1.34</v>
      </c>
      <c r="AQ259">
        <v>0</v>
      </c>
      <c r="AR259" t="b">
        <v>0</v>
      </c>
      <c r="AS259">
        <v>136.19999999999999</v>
      </c>
      <c r="AT259">
        <v>86</v>
      </c>
      <c r="AU259">
        <v>12</v>
      </c>
      <c r="AV259">
        <v>258</v>
      </c>
      <c r="AW259" t="b">
        <v>0</v>
      </c>
      <c r="AX259">
        <v>630.79999999999995</v>
      </c>
      <c r="AY259">
        <v>69</v>
      </c>
      <c r="AZ259">
        <v>24</v>
      </c>
      <c r="BA259">
        <v>3090</v>
      </c>
      <c r="BC259" t="s">
        <v>1684</v>
      </c>
      <c r="BD259" s="12">
        <v>50</v>
      </c>
      <c r="BE259">
        <v>275</v>
      </c>
      <c r="BF259">
        <v>48</v>
      </c>
      <c r="BG259" t="s">
        <v>2284</v>
      </c>
      <c r="BH259">
        <v>0</v>
      </c>
      <c r="BI259">
        <v>0</v>
      </c>
      <c r="BJ259" t="s">
        <v>1684</v>
      </c>
      <c r="BK259">
        <v>0</v>
      </c>
      <c r="BM259" t="s">
        <v>2285</v>
      </c>
      <c r="BN259">
        <v>3.3</v>
      </c>
      <c r="BO259">
        <v>108</v>
      </c>
      <c r="BP259">
        <v>24</v>
      </c>
      <c r="BQ259">
        <v>0</v>
      </c>
      <c r="BR259">
        <v>241</v>
      </c>
      <c r="BS259" t="b">
        <v>0</v>
      </c>
      <c r="BT259">
        <v>0</v>
      </c>
      <c r="BU259">
        <v>0</v>
      </c>
      <c r="BV259" s="12" t="s">
        <v>958</v>
      </c>
      <c r="BW259">
        <v>0.9</v>
      </c>
      <c r="BX259">
        <v>198</v>
      </c>
      <c r="BY259">
        <v>66</v>
      </c>
      <c r="BZ259" t="b">
        <v>0</v>
      </c>
      <c r="CA259" t="s">
        <v>1684</v>
      </c>
      <c r="CB259">
        <v>37</v>
      </c>
      <c r="CC259">
        <v>1.08</v>
      </c>
      <c r="CD259" t="s">
        <v>1687</v>
      </c>
      <c r="CE259" s="12">
        <v>8</v>
      </c>
      <c r="CF259" s="12">
        <v>31</v>
      </c>
      <c r="CG259" s="4">
        <v>43814</v>
      </c>
      <c r="CH259">
        <v>170</v>
      </c>
      <c r="CI259">
        <v>171</v>
      </c>
      <c r="CJ259">
        <v>39</v>
      </c>
      <c r="CK259">
        <v>123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24.6</v>
      </c>
      <c r="CR259" t="s">
        <v>958</v>
      </c>
      <c r="CS259">
        <v>2</v>
      </c>
      <c r="CT259" t="str">
        <f t="shared" ref="CT259:CT322" si="4">_xlfn.CONCAT(AK259," ",BV259)</f>
        <v>Tyrick Mitchell</v>
      </c>
      <c r="CU259" t="str">
        <f>IFERROR(VLOOKUP(CT259,'Player Names Cleaned'!$A$1:$B$997,2,0),CT259)</f>
        <v>Tyrick Mitchell</v>
      </c>
    </row>
    <row r="260" spans="1:99" x14ac:dyDescent="0.25">
      <c r="A260">
        <v>0</v>
      </c>
      <c r="B260" s="4">
        <v>35816</v>
      </c>
      <c r="C260">
        <v>0</v>
      </c>
      <c r="D260">
        <v>0</v>
      </c>
      <c r="E260" t="b">
        <v>1</v>
      </c>
      <c r="F260" t="b">
        <v>1</v>
      </c>
      <c r="G260" t="s">
        <v>1684</v>
      </c>
      <c r="H260" t="s">
        <v>1684</v>
      </c>
      <c r="I260">
        <v>0</v>
      </c>
      <c r="J260">
        <v>0</v>
      </c>
      <c r="K260">
        <v>218364</v>
      </c>
      <c r="L260">
        <v>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600</v>
      </c>
      <c r="T260">
        <v>219</v>
      </c>
      <c r="U260">
        <v>0</v>
      </c>
      <c r="V260" t="s">
        <v>1684</v>
      </c>
      <c r="X260">
        <v>0</v>
      </c>
      <c r="Y260">
        <v>2</v>
      </c>
      <c r="Z260">
        <v>2.1</v>
      </c>
      <c r="AA260" t="s">
        <v>1684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 s="12" t="s">
        <v>959</v>
      </c>
      <c r="AL260">
        <v>0</v>
      </c>
      <c r="AM260">
        <v>378</v>
      </c>
      <c r="AN260">
        <v>173</v>
      </c>
      <c r="AO260">
        <v>0</v>
      </c>
      <c r="AP260">
        <v>0</v>
      </c>
      <c r="AQ260">
        <v>0</v>
      </c>
      <c r="AR260" t="b">
        <v>0</v>
      </c>
      <c r="AS260">
        <v>0</v>
      </c>
      <c r="AT260">
        <v>602</v>
      </c>
      <c r="AU260">
        <v>220</v>
      </c>
      <c r="AV260">
        <v>259</v>
      </c>
      <c r="AW260" t="b">
        <v>0</v>
      </c>
      <c r="AX260">
        <v>0</v>
      </c>
      <c r="AY260">
        <v>602</v>
      </c>
      <c r="AZ260">
        <v>220</v>
      </c>
      <c r="BA260">
        <v>0</v>
      </c>
      <c r="BC260" t="s">
        <v>1684</v>
      </c>
      <c r="BD260" s="12">
        <v>50</v>
      </c>
      <c r="BE260">
        <v>263</v>
      </c>
      <c r="BF260">
        <v>42</v>
      </c>
      <c r="BG260" t="s">
        <v>2286</v>
      </c>
      <c r="BH260">
        <v>0</v>
      </c>
      <c r="BI260">
        <v>0</v>
      </c>
      <c r="BJ260" t="s">
        <v>1684</v>
      </c>
      <c r="BK260">
        <v>0</v>
      </c>
      <c r="BM260" t="s">
        <v>2287</v>
      </c>
      <c r="BN260">
        <v>0</v>
      </c>
      <c r="BO260">
        <v>603</v>
      </c>
      <c r="BP260">
        <v>220</v>
      </c>
      <c r="BQ260">
        <v>0</v>
      </c>
      <c r="BR260">
        <v>97</v>
      </c>
      <c r="BS260" t="b">
        <v>0</v>
      </c>
      <c r="BT260">
        <v>0</v>
      </c>
      <c r="BU260">
        <v>0</v>
      </c>
      <c r="BV260" s="12" t="s">
        <v>960</v>
      </c>
      <c r="BW260">
        <v>0.1</v>
      </c>
      <c r="BX260">
        <v>473</v>
      </c>
      <c r="BY260">
        <v>187</v>
      </c>
      <c r="BZ260" t="b">
        <v>0</v>
      </c>
      <c r="CA260" t="s">
        <v>1684</v>
      </c>
      <c r="CB260">
        <v>0</v>
      </c>
      <c r="CC260">
        <v>0</v>
      </c>
      <c r="CD260" t="s">
        <v>1687</v>
      </c>
      <c r="CE260" s="12">
        <v>8</v>
      </c>
      <c r="CF260" s="12">
        <v>31</v>
      </c>
      <c r="CG260" s="4">
        <v>45849</v>
      </c>
      <c r="CH260">
        <v>0</v>
      </c>
      <c r="CI260">
        <v>591</v>
      </c>
      <c r="CJ260">
        <v>219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 t="s">
        <v>960</v>
      </c>
      <c r="CS260">
        <v>0</v>
      </c>
      <c r="CT260" t="str">
        <f t="shared" si="4"/>
        <v>Borna Sosa</v>
      </c>
      <c r="CU260" t="str">
        <f>IFERROR(VLOOKUP(CT260,'Player Names Cleaned'!$A$1:$B$997,2,0),CT260)</f>
        <v>Borna Sosa</v>
      </c>
    </row>
    <row r="261" spans="1:99" x14ac:dyDescent="0.25">
      <c r="A261">
        <v>2</v>
      </c>
      <c r="B261" s="4">
        <v>36720</v>
      </c>
      <c r="C261">
        <v>11</v>
      </c>
      <c r="D261">
        <v>492</v>
      </c>
      <c r="E261" t="b">
        <v>1</v>
      </c>
      <c r="F261" t="b">
        <v>1</v>
      </c>
      <c r="G261" t="s">
        <v>1684</v>
      </c>
      <c r="H261" t="s">
        <v>1684</v>
      </c>
      <c r="I261">
        <v>11</v>
      </c>
      <c r="J261">
        <v>0.32</v>
      </c>
      <c r="K261">
        <v>209036</v>
      </c>
      <c r="L261" t="s">
        <v>1684</v>
      </c>
      <c r="N261">
        <v>0</v>
      </c>
      <c r="O261">
        <v>0</v>
      </c>
      <c r="P261">
        <v>0</v>
      </c>
      <c r="Q261">
        <v>0</v>
      </c>
      <c r="R261">
        <v>237.6</v>
      </c>
      <c r="S261">
        <v>153</v>
      </c>
      <c r="T261">
        <v>31</v>
      </c>
      <c r="U261">
        <v>0</v>
      </c>
      <c r="V261" t="s">
        <v>1684</v>
      </c>
      <c r="X261">
        <v>0</v>
      </c>
      <c r="Y261">
        <v>2</v>
      </c>
      <c r="Z261">
        <v>1.4</v>
      </c>
      <c r="AA261" t="s">
        <v>1684</v>
      </c>
      <c r="AB261">
        <v>0</v>
      </c>
      <c r="AC261">
        <v>2.0099999999999998</v>
      </c>
      <c r="AD261">
        <v>0.06</v>
      </c>
      <c r="AE261">
        <v>3.88</v>
      </c>
      <c r="AF261">
        <v>0.12</v>
      </c>
      <c r="AG261">
        <v>1.87</v>
      </c>
      <c r="AH261">
        <v>41.55</v>
      </c>
      <c r="AI261">
        <v>1.22</v>
      </c>
      <c r="AJ261">
        <v>0.06</v>
      </c>
      <c r="AK261" s="12" t="s">
        <v>895</v>
      </c>
      <c r="AL261">
        <v>0</v>
      </c>
      <c r="AM261">
        <v>169</v>
      </c>
      <c r="AN261">
        <v>111</v>
      </c>
      <c r="AO261">
        <v>42</v>
      </c>
      <c r="AP261">
        <v>1.24</v>
      </c>
      <c r="AQ261">
        <v>3</v>
      </c>
      <c r="AR261" t="b">
        <v>0</v>
      </c>
      <c r="AS261">
        <v>131</v>
      </c>
      <c r="AT261">
        <v>91</v>
      </c>
      <c r="AU261">
        <v>14</v>
      </c>
      <c r="AV261">
        <v>260</v>
      </c>
      <c r="AW261" t="b">
        <v>0</v>
      </c>
      <c r="AX261">
        <v>827</v>
      </c>
      <c r="AY261">
        <v>24</v>
      </c>
      <c r="AZ261">
        <v>8</v>
      </c>
      <c r="BA261">
        <v>3059</v>
      </c>
      <c r="BC261" t="s">
        <v>1684</v>
      </c>
      <c r="BD261" s="12">
        <v>45</v>
      </c>
      <c r="BE261">
        <v>391</v>
      </c>
      <c r="BF261">
        <v>91</v>
      </c>
      <c r="BG261" t="s">
        <v>2288</v>
      </c>
      <c r="BH261">
        <v>3</v>
      </c>
      <c r="BI261">
        <v>0</v>
      </c>
      <c r="BJ261" t="s">
        <v>1684</v>
      </c>
      <c r="BK261">
        <v>0</v>
      </c>
      <c r="BM261" t="s">
        <v>2289</v>
      </c>
      <c r="BN261">
        <v>3.4</v>
      </c>
      <c r="BO261">
        <v>96</v>
      </c>
      <c r="BP261">
        <v>18</v>
      </c>
      <c r="BQ261">
        <v>1</v>
      </c>
      <c r="BR261">
        <v>241</v>
      </c>
      <c r="BS261" t="b">
        <v>0</v>
      </c>
      <c r="BT261">
        <v>0</v>
      </c>
      <c r="BU261">
        <v>0</v>
      </c>
      <c r="BV261" s="12" t="s">
        <v>961</v>
      </c>
      <c r="BW261">
        <v>13.5</v>
      </c>
      <c r="BX261">
        <v>32</v>
      </c>
      <c r="BY261">
        <v>12</v>
      </c>
      <c r="BZ261" t="b">
        <v>0</v>
      </c>
      <c r="CA261" t="s">
        <v>1684</v>
      </c>
      <c r="CB261">
        <v>34</v>
      </c>
      <c r="CC261">
        <v>1</v>
      </c>
      <c r="CD261" t="s">
        <v>1687</v>
      </c>
      <c r="CE261" s="12">
        <v>8</v>
      </c>
      <c r="CF261" s="12">
        <v>31</v>
      </c>
      <c r="CG261" s="4">
        <v>44395</v>
      </c>
      <c r="CH261">
        <v>247</v>
      </c>
      <c r="CI261">
        <v>118</v>
      </c>
      <c r="CJ261">
        <v>16</v>
      </c>
      <c r="CK261">
        <v>116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25.8</v>
      </c>
      <c r="CR261" t="s">
        <v>961</v>
      </c>
      <c r="CS261">
        <v>7</v>
      </c>
      <c r="CT261" t="str">
        <f t="shared" si="4"/>
        <v>Marc GuÃ©hi</v>
      </c>
      <c r="CU261" t="str">
        <f>IFERROR(VLOOKUP(CT261,'Player Names Cleaned'!$A$1:$B$997,2,0),CT261)</f>
        <v>Marc Guehi</v>
      </c>
    </row>
    <row r="262" spans="1:99" x14ac:dyDescent="0.25">
      <c r="A262">
        <v>1</v>
      </c>
      <c r="B262" s="4">
        <v>36613</v>
      </c>
      <c r="C262">
        <v>2</v>
      </c>
      <c r="D262">
        <v>249</v>
      </c>
      <c r="E262" t="b">
        <v>1</v>
      </c>
      <c r="F262" t="b">
        <v>1</v>
      </c>
      <c r="G262" t="s">
        <v>1684</v>
      </c>
      <c r="H262" t="s">
        <v>1684</v>
      </c>
      <c r="I262">
        <v>7</v>
      </c>
      <c r="J262">
        <v>0.33</v>
      </c>
      <c r="K262">
        <v>427623</v>
      </c>
      <c r="L262" t="s">
        <v>1684</v>
      </c>
      <c r="N262">
        <v>0</v>
      </c>
      <c r="O262">
        <v>0</v>
      </c>
      <c r="P262">
        <v>0</v>
      </c>
      <c r="Q262">
        <v>0</v>
      </c>
      <c r="R262">
        <v>45</v>
      </c>
      <c r="S262">
        <v>285</v>
      </c>
      <c r="T262">
        <v>104</v>
      </c>
      <c r="U262">
        <v>0</v>
      </c>
      <c r="V262" t="s">
        <v>1684</v>
      </c>
      <c r="X262">
        <v>0</v>
      </c>
      <c r="Y262">
        <v>2</v>
      </c>
      <c r="Z262">
        <v>1.4</v>
      </c>
      <c r="AA262" t="s">
        <v>1684</v>
      </c>
      <c r="AB262">
        <v>0</v>
      </c>
      <c r="AC262">
        <v>0.6</v>
      </c>
      <c r="AD262">
        <v>0.03</v>
      </c>
      <c r="AE262">
        <v>1.93</v>
      </c>
      <c r="AF262">
        <v>0.09</v>
      </c>
      <c r="AG262">
        <v>1.33</v>
      </c>
      <c r="AH262">
        <v>29.78</v>
      </c>
      <c r="AI262">
        <v>1.4</v>
      </c>
      <c r="AJ262">
        <v>0.06</v>
      </c>
      <c r="AK262" s="12" t="s">
        <v>712</v>
      </c>
      <c r="AL262">
        <v>0</v>
      </c>
      <c r="AM262">
        <v>199</v>
      </c>
      <c r="AN262">
        <v>134</v>
      </c>
      <c r="AO262">
        <v>31</v>
      </c>
      <c r="AP262">
        <v>1.45</v>
      </c>
      <c r="AQ262">
        <v>1</v>
      </c>
      <c r="AR262" t="b">
        <v>0</v>
      </c>
      <c r="AS262">
        <v>69.599999999999994</v>
      </c>
      <c r="AT262">
        <v>197</v>
      </c>
      <c r="AU262">
        <v>61</v>
      </c>
      <c r="AV262">
        <v>261</v>
      </c>
      <c r="AW262" t="b">
        <v>0</v>
      </c>
      <c r="AX262">
        <v>470.8</v>
      </c>
      <c r="AY262">
        <v>133</v>
      </c>
      <c r="AZ262">
        <v>48</v>
      </c>
      <c r="BA262">
        <v>1921</v>
      </c>
      <c r="BC262" t="s">
        <v>1684</v>
      </c>
      <c r="BD262" s="12">
        <v>45</v>
      </c>
      <c r="BE262">
        <v>421</v>
      </c>
      <c r="BF262">
        <v>114</v>
      </c>
      <c r="BG262" t="s">
        <v>2290</v>
      </c>
      <c r="BH262">
        <v>0</v>
      </c>
      <c r="BI262">
        <v>0</v>
      </c>
      <c r="BJ262" t="s">
        <v>1684</v>
      </c>
      <c r="BK262">
        <v>0</v>
      </c>
      <c r="BM262" t="s">
        <v>2291</v>
      </c>
      <c r="BN262">
        <v>2.8</v>
      </c>
      <c r="BO262">
        <v>155</v>
      </c>
      <c r="BP262">
        <v>48</v>
      </c>
      <c r="BQ262">
        <v>1</v>
      </c>
      <c r="BR262">
        <v>229</v>
      </c>
      <c r="BS262" t="b">
        <v>0</v>
      </c>
      <c r="BT262">
        <v>0</v>
      </c>
      <c r="BU262">
        <v>0</v>
      </c>
      <c r="BV262" s="12" t="s">
        <v>962</v>
      </c>
      <c r="BW262">
        <v>0.5</v>
      </c>
      <c r="BX262">
        <v>258</v>
      </c>
      <c r="BY262">
        <v>91</v>
      </c>
      <c r="BZ262" t="b">
        <v>0</v>
      </c>
      <c r="CA262" t="s">
        <v>1684</v>
      </c>
      <c r="CB262">
        <v>22</v>
      </c>
      <c r="CC262">
        <v>1.03</v>
      </c>
      <c r="CD262" t="s">
        <v>1687</v>
      </c>
      <c r="CE262" s="12">
        <v>8</v>
      </c>
      <c r="CF262" s="12">
        <v>31</v>
      </c>
      <c r="CG262" s="4">
        <v>44769</v>
      </c>
      <c r="CH262">
        <v>181</v>
      </c>
      <c r="CI262">
        <v>166</v>
      </c>
      <c r="CJ262">
        <v>34</v>
      </c>
      <c r="CK262">
        <v>68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15.1</v>
      </c>
      <c r="CR262" t="s">
        <v>962</v>
      </c>
      <c r="CS262">
        <v>2</v>
      </c>
      <c r="CT262" t="str">
        <f t="shared" si="4"/>
        <v>Chris Richards</v>
      </c>
      <c r="CU262" t="str">
        <f>IFERROR(VLOOKUP(CT262,'Player Names Cleaned'!$A$1:$B$997,2,0),CT262)</f>
        <v>Chris Richards</v>
      </c>
    </row>
    <row r="263" spans="1:99" x14ac:dyDescent="0.25">
      <c r="A263">
        <v>0</v>
      </c>
      <c r="B263" s="4">
        <v>37789</v>
      </c>
      <c r="C263">
        <v>0</v>
      </c>
      <c r="D263">
        <v>3</v>
      </c>
      <c r="E263" t="b">
        <v>1</v>
      </c>
      <c r="F263" t="b">
        <v>1</v>
      </c>
      <c r="G263">
        <v>0</v>
      </c>
      <c r="H263" t="s">
        <v>1684</v>
      </c>
      <c r="I263">
        <v>0</v>
      </c>
      <c r="J263">
        <v>0</v>
      </c>
      <c r="K263">
        <v>515621</v>
      </c>
      <c r="L263" t="s">
        <v>1684</v>
      </c>
      <c r="N263">
        <v>0</v>
      </c>
      <c r="O263">
        <v>0</v>
      </c>
      <c r="P263">
        <v>0</v>
      </c>
      <c r="Q263">
        <v>0</v>
      </c>
      <c r="R263">
        <v>1.3</v>
      </c>
      <c r="S263">
        <v>360</v>
      </c>
      <c r="T263">
        <v>135</v>
      </c>
      <c r="U263">
        <v>0</v>
      </c>
      <c r="V263" t="s">
        <v>1684</v>
      </c>
      <c r="X263">
        <v>0</v>
      </c>
      <c r="Y263">
        <v>2</v>
      </c>
      <c r="Z263">
        <v>0</v>
      </c>
      <c r="AA263" t="s">
        <v>1684</v>
      </c>
      <c r="AB263">
        <v>0</v>
      </c>
      <c r="AC263">
        <v>0.02</v>
      </c>
      <c r="AD263">
        <v>0.02</v>
      </c>
      <c r="AE263">
        <v>0.02</v>
      </c>
      <c r="AF263">
        <v>0.02</v>
      </c>
      <c r="AG263">
        <v>0</v>
      </c>
      <c r="AH263">
        <v>1.39</v>
      </c>
      <c r="AI263">
        <v>1.39</v>
      </c>
      <c r="AJ263">
        <v>0</v>
      </c>
      <c r="AK263" s="12" t="s">
        <v>963</v>
      </c>
      <c r="AL263">
        <v>0</v>
      </c>
      <c r="AM263">
        <v>85</v>
      </c>
      <c r="AN263">
        <v>47</v>
      </c>
      <c r="AO263">
        <v>2</v>
      </c>
      <c r="AP263">
        <v>2</v>
      </c>
      <c r="AQ263">
        <v>0</v>
      </c>
      <c r="AR263" t="b">
        <v>0</v>
      </c>
      <c r="AS263">
        <v>2</v>
      </c>
      <c r="AT263">
        <v>368</v>
      </c>
      <c r="AU263">
        <v>131</v>
      </c>
      <c r="AV263">
        <v>262</v>
      </c>
      <c r="AW263" t="b">
        <v>0</v>
      </c>
      <c r="AX263">
        <v>18.2</v>
      </c>
      <c r="AY263">
        <v>355</v>
      </c>
      <c r="AZ263">
        <v>130</v>
      </c>
      <c r="BA263">
        <v>90</v>
      </c>
      <c r="BB263" t="s">
        <v>1752</v>
      </c>
      <c r="BC263" t="s">
        <v>2292</v>
      </c>
      <c r="BD263" s="12">
        <v>40</v>
      </c>
      <c r="BE263">
        <v>629</v>
      </c>
      <c r="BF263">
        <v>189</v>
      </c>
      <c r="BG263" t="s">
        <v>2293</v>
      </c>
      <c r="BH263">
        <v>0</v>
      </c>
      <c r="BI263">
        <v>0</v>
      </c>
      <c r="BJ263" t="s">
        <v>1684</v>
      </c>
      <c r="BK263">
        <v>0</v>
      </c>
      <c r="BM263" t="s">
        <v>2294</v>
      </c>
      <c r="BN263">
        <v>1</v>
      </c>
      <c r="BO263">
        <v>343</v>
      </c>
      <c r="BP263">
        <v>123</v>
      </c>
      <c r="BQ263">
        <v>0</v>
      </c>
      <c r="BR263">
        <v>145</v>
      </c>
      <c r="BS263" t="b">
        <v>0</v>
      </c>
      <c r="BT263">
        <v>0</v>
      </c>
      <c r="BU263">
        <v>0</v>
      </c>
      <c r="BV263" s="12" t="s">
        <v>964</v>
      </c>
      <c r="BW263">
        <v>0</v>
      </c>
      <c r="BX263">
        <v>661</v>
      </c>
      <c r="BY263">
        <v>219</v>
      </c>
      <c r="BZ263" t="b">
        <v>0</v>
      </c>
      <c r="CA263" t="s">
        <v>1684</v>
      </c>
      <c r="CB263">
        <v>1</v>
      </c>
      <c r="CC263">
        <v>1</v>
      </c>
      <c r="CD263" t="s">
        <v>1756</v>
      </c>
      <c r="CE263" s="12">
        <v>8</v>
      </c>
      <c r="CF263" s="12">
        <v>31</v>
      </c>
      <c r="CG263" s="4">
        <v>45475</v>
      </c>
      <c r="CH263">
        <v>0</v>
      </c>
      <c r="CI263">
        <v>421</v>
      </c>
      <c r="CJ263">
        <v>170</v>
      </c>
      <c r="CK263">
        <v>1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0.2</v>
      </c>
      <c r="CR263" t="s">
        <v>2295</v>
      </c>
      <c r="CS263">
        <v>0</v>
      </c>
      <c r="CT263" t="str">
        <f t="shared" si="4"/>
        <v>Chadi Riad Dnanou</v>
      </c>
      <c r="CU263" t="str">
        <f>IFERROR(VLOOKUP(CT263,'Player Names Cleaned'!$A$1:$B$997,2,0),CT263)</f>
        <v>Chadi Riad Dnanou</v>
      </c>
    </row>
    <row r="264" spans="1:99" x14ac:dyDescent="0.25">
      <c r="A264">
        <v>0</v>
      </c>
      <c r="B264" s="4">
        <v>33333</v>
      </c>
      <c r="C264">
        <v>0</v>
      </c>
      <c r="D264">
        <v>48</v>
      </c>
      <c r="E264" t="b">
        <v>1</v>
      </c>
      <c r="F264" t="b">
        <v>1</v>
      </c>
      <c r="G264" t="s">
        <v>1684</v>
      </c>
      <c r="H264" t="s">
        <v>1684</v>
      </c>
      <c r="I264">
        <v>1</v>
      </c>
      <c r="J264">
        <v>0.19</v>
      </c>
      <c r="K264">
        <v>57328</v>
      </c>
      <c r="L264" t="s">
        <v>1684</v>
      </c>
      <c r="N264">
        <v>0</v>
      </c>
      <c r="O264">
        <v>0</v>
      </c>
      <c r="P264">
        <v>0</v>
      </c>
      <c r="Q264">
        <v>0</v>
      </c>
      <c r="R264">
        <v>51.8</v>
      </c>
      <c r="S264">
        <v>275</v>
      </c>
      <c r="T264">
        <v>99</v>
      </c>
      <c r="U264">
        <v>0</v>
      </c>
      <c r="V264" t="s">
        <v>1684</v>
      </c>
      <c r="X264">
        <v>0</v>
      </c>
      <c r="Y264">
        <v>2</v>
      </c>
      <c r="Z264">
        <v>0.5</v>
      </c>
      <c r="AA264" t="s">
        <v>1684</v>
      </c>
      <c r="AB264">
        <v>0</v>
      </c>
      <c r="AC264">
        <v>0.24</v>
      </c>
      <c r="AD264">
        <v>0.05</v>
      </c>
      <c r="AE264">
        <v>0.26</v>
      </c>
      <c r="AF264">
        <v>0.05</v>
      </c>
      <c r="AG264">
        <v>0.02</v>
      </c>
      <c r="AH264">
        <v>10.11</v>
      </c>
      <c r="AI264">
        <v>1.91</v>
      </c>
      <c r="AJ264">
        <v>0</v>
      </c>
      <c r="AK264" s="12" t="s">
        <v>965</v>
      </c>
      <c r="AL264">
        <v>0</v>
      </c>
      <c r="AM264">
        <v>3</v>
      </c>
      <c r="AN264">
        <v>1</v>
      </c>
      <c r="AO264">
        <v>11</v>
      </c>
      <c r="AP264">
        <v>2.08</v>
      </c>
      <c r="AQ264">
        <v>0</v>
      </c>
      <c r="AR264" t="b">
        <v>0</v>
      </c>
      <c r="AS264">
        <v>12.4</v>
      </c>
      <c r="AT264">
        <v>322</v>
      </c>
      <c r="AU264">
        <v>118</v>
      </c>
      <c r="AV264">
        <v>263</v>
      </c>
      <c r="AW264" t="b">
        <v>0</v>
      </c>
      <c r="AX264">
        <v>66.599999999999994</v>
      </c>
      <c r="AY264">
        <v>321</v>
      </c>
      <c r="AZ264">
        <v>118</v>
      </c>
      <c r="BA264">
        <v>477</v>
      </c>
      <c r="BC264" t="s">
        <v>1684</v>
      </c>
      <c r="BD264" s="12">
        <v>40</v>
      </c>
      <c r="BE264">
        <v>547</v>
      </c>
      <c r="BF264">
        <v>143</v>
      </c>
      <c r="BG264" t="s">
        <v>2296</v>
      </c>
      <c r="BH264">
        <v>0</v>
      </c>
      <c r="BI264">
        <v>0</v>
      </c>
      <c r="BJ264" t="s">
        <v>1684</v>
      </c>
      <c r="BK264">
        <v>0</v>
      </c>
      <c r="BM264" t="s">
        <v>2297</v>
      </c>
      <c r="BN264">
        <v>1.4</v>
      </c>
      <c r="BO264">
        <v>308</v>
      </c>
      <c r="BP264">
        <v>109</v>
      </c>
      <c r="BQ264">
        <v>0</v>
      </c>
      <c r="BR264">
        <v>241</v>
      </c>
      <c r="BS264" t="b">
        <v>0</v>
      </c>
      <c r="BT264">
        <v>0</v>
      </c>
      <c r="BU264">
        <v>0</v>
      </c>
      <c r="BV264" s="12" t="s">
        <v>966</v>
      </c>
      <c r="BW264">
        <v>0.7</v>
      </c>
      <c r="BX264">
        <v>220</v>
      </c>
      <c r="BY264">
        <v>75</v>
      </c>
      <c r="BZ264" t="b">
        <v>0</v>
      </c>
      <c r="CA264" t="s">
        <v>1684</v>
      </c>
      <c r="CB264">
        <v>5</v>
      </c>
      <c r="CC264">
        <v>0.94</v>
      </c>
      <c r="CD264" t="s">
        <v>1687</v>
      </c>
      <c r="CE264" s="12">
        <v>8</v>
      </c>
      <c r="CF264" s="12">
        <v>31</v>
      </c>
      <c r="CG264" s="4">
        <v>44118</v>
      </c>
      <c r="CH264">
        <v>8</v>
      </c>
      <c r="CI264">
        <v>323</v>
      </c>
      <c r="CJ264">
        <v>122</v>
      </c>
      <c r="CK264">
        <v>18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4.5</v>
      </c>
      <c r="CR264" t="s">
        <v>966</v>
      </c>
      <c r="CS264">
        <v>1</v>
      </c>
      <c r="CT264" t="str">
        <f t="shared" si="4"/>
        <v>Nathaniel Clyne</v>
      </c>
      <c r="CU264" t="str">
        <f>IFERROR(VLOOKUP(CT264,'Player Names Cleaned'!$A$1:$B$997,2,0),CT264)</f>
        <v>Nathaniel Clyne</v>
      </c>
    </row>
    <row r="265" spans="1:99" x14ac:dyDescent="0.25">
      <c r="A265">
        <v>0</v>
      </c>
      <c r="B265" s="4">
        <v>34962</v>
      </c>
      <c r="C265">
        <v>0</v>
      </c>
      <c r="D265">
        <v>0</v>
      </c>
      <c r="E265" t="b">
        <v>1</v>
      </c>
      <c r="F265" t="b">
        <v>1</v>
      </c>
      <c r="G265" t="s">
        <v>1684</v>
      </c>
      <c r="H265" t="s">
        <v>1684</v>
      </c>
      <c r="I265">
        <v>0</v>
      </c>
      <c r="J265">
        <v>0</v>
      </c>
      <c r="K265">
        <v>156074</v>
      </c>
      <c r="L265" t="s">
        <v>1684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394</v>
      </c>
      <c r="T265">
        <v>142</v>
      </c>
      <c r="U265">
        <v>0</v>
      </c>
      <c r="V265" t="s">
        <v>1684</v>
      </c>
      <c r="X265">
        <v>0</v>
      </c>
      <c r="Y265">
        <v>2</v>
      </c>
      <c r="Z265">
        <v>0.5</v>
      </c>
      <c r="AA265" t="s">
        <v>1684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 s="12" t="s">
        <v>967</v>
      </c>
      <c r="AL265">
        <v>0</v>
      </c>
      <c r="AM265">
        <v>20</v>
      </c>
      <c r="AN265">
        <v>5</v>
      </c>
      <c r="AO265">
        <v>0</v>
      </c>
      <c r="AP265">
        <v>0</v>
      </c>
      <c r="AQ265">
        <v>0</v>
      </c>
      <c r="AR265" t="b">
        <v>0</v>
      </c>
      <c r="AS265">
        <v>0</v>
      </c>
      <c r="AT265">
        <v>405</v>
      </c>
      <c r="AU265">
        <v>144</v>
      </c>
      <c r="AV265">
        <v>264</v>
      </c>
      <c r="AW265" t="b">
        <v>0</v>
      </c>
      <c r="AX265">
        <v>0</v>
      </c>
      <c r="AY265">
        <v>405</v>
      </c>
      <c r="AZ265">
        <v>144</v>
      </c>
      <c r="BA265">
        <v>0</v>
      </c>
      <c r="BC265" t="s">
        <v>1684</v>
      </c>
      <c r="BD265" s="12">
        <v>40</v>
      </c>
      <c r="BE265">
        <v>564</v>
      </c>
      <c r="BF265">
        <v>147</v>
      </c>
      <c r="BG265" t="s">
        <v>2298</v>
      </c>
      <c r="BH265">
        <v>0</v>
      </c>
      <c r="BI265">
        <v>0</v>
      </c>
      <c r="BJ265" t="s">
        <v>1684</v>
      </c>
      <c r="BK265">
        <v>0</v>
      </c>
      <c r="BM265" t="s">
        <v>2299</v>
      </c>
      <c r="BN265">
        <v>0</v>
      </c>
      <c r="BO265">
        <v>408</v>
      </c>
      <c r="BP265">
        <v>144</v>
      </c>
      <c r="BQ265">
        <v>0</v>
      </c>
      <c r="BR265">
        <v>241</v>
      </c>
      <c r="BS265" t="b">
        <v>0</v>
      </c>
      <c r="BT265">
        <v>0</v>
      </c>
      <c r="BU265">
        <v>0</v>
      </c>
      <c r="BV265" s="12" t="s">
        <v>968</v>
      </c>
      <c r="BW265">
        <v>0.3</v>
      </c>
      <c r="BX265">
        <v>321</v>
      </c>
      <c r="BY265">
        <v>117</v>
      </c>
      <c r="BZ265" t="b">
        <v>0</v>
      </c>
      <c r="CA265" t="s">
        <v>1684</v>
      </c>
      <c r="CB265">
        <v>0</v>
      </c>
      <c r="CC265">
        <v>0</v>
      </c>
      <c r="CD265" t="s">
        <v>1687</v>
      </c>
      <c r="CE265" s="12">
        <v>8</v>
      </c>
      <c r="CF265" s="12">
        <v>31</v>
      </c>
      <c r="CG265" s="4">
        <v>45170</v>
      </c>
      <c r="CH265">
        <v>0</v>
      </c>
      <c r="CI265">
        <v>360</v>
      </c>
      <c r="CJ265">
        <v>132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 t="s">
        <v>968</v>
      </c>
      <c r="CS265">
        <v>0</v>
      </c>
      <c r="CT265" t="str">
        <f t="shared" si="4"/>
        <v>Rob Holding</v>
      </c>
      <c r="CU265" t="str">
        <f>IFERROR(VLOOKUP(CT265,'Player Names Cleaned'!$A$1:$B$997,2,0),CT265)</f>
        <v>Rob Holding</v>
      </c>
    </row>
    <row r="266" spans="1:99" x14ac:dyDescent="0.25">
      <c r="A266">
        <v>0</v>
      </c>
      <c r="B266" s="4">
        <v>38913</v>
      </c>
      <c r="C266">
        <v>0</v>
      </c>
      <c r="D266">
        <v>1</v>
      </c>
      <c r="E266" t="b">
        <v>1</v>
      </c>
      <c r="F266" t="b">
        <v>1</v>
      </c>
      <c r="G266" t="s">
        <v>1684</v>
      </c>
      <c r="H266" t="s">
        <v>1684</v>
      </c>
      <c r="I266">
        <v>0</v>
      </c>
      <c r="J266">
        <v>0</v>
      </c>
      <c r="K266">
        <v>590012</v>
      </c>
      <c r="L266" t="s">
        <v>1684</v>
      </c>
      <c r="N266">
        <v>0</v>
      </c>
      <c r="O266">
        <v>0</v>
      </c>
      <c r="P266">
        <v>0</v>
      </c>
      <c r="Q266">
        <v>0</v>
      </c>
      <c r="R266">
        <v>4.5999999999999996</v>
      </c>
      <c r="S266">
        <v>352</v>
      </c>
      <c r="T266">
        <v>129</v>
      </c>
      <c r="U266">
        <v>0</v>
      </c>
      <c r="V266" t="s">
        <v>1684</v>
      </c>
      <c r="X266">
        <v>0</v>
      </c>
      <c r="Y266">
        <v>2</v>
      </c>
      <c r="Z266">
        <v>0.5</v>
      </c>
      <c r="AA266" t="s">
        <v>1684</v>
      </c>
      <c r="AB266">
        <v>0</v>
      </c>
      <c r="AC266">
        <v>0.02</v>
      </c>
      <c r="AD266">
        <v>0.16</v>
      </c>
      <c r="AE266">
        <v>0.02</v>
      </c>
      <c r="AF266">
        <v>0.16</v>
      </c>
      <c r="AG266">
        <v>0</v>
      </c>
      <c r="AH266">
        <v>0.06</v>
      </c>
      <c r="AI266">
        <v>0.49</v>
      </c>
      <c r="AJ266">
        <v>0</v>
      </c>
      <c r="AK266" s="12" t="s">
        <v>969</v>
      </c>
      <c r="AL266">
        <v>0</v>
      </c>
      <c r="AM266">
        <v>115</v>
      </c>
      <c r="AN266">
        <v>71</v>
      </c>
      <c r="AO266">
        <v>1</v>
      </c>
      <c r="AP266">
        <v>8.18</v>
      </c>
      <c r="AQ266">
        <v>0</v>
      </c>
      <c r="AR266" t="b">
        <v>0</v>
      </c>
      <c r="AS266">
        <v>1.3</v>
      </c>
      <c r="AT266">
        <v>374</v>
      </c>
      <c r="AU266">
        <v>135</v>
      </c>
      <c r="AV266">
        <v>265</v>
      </c>
      <c r="AW266" t="b">
        <v>0</v>
      </c>
      <c r="AX266">
        <v>8</v>
      </c>
      <c r="AY266">
        <v>366</v>
      </c>
      <c r="AZ266">
        <v>134</v>
      </c>
      <c r="BA266">
        <v>11</v>
      </c>
      <c r="BC266" t="s">
        <v>1684</v>
      </c>
      <c r="BD266" s="12">
        <v>40</v>
      </c>
      <c r="BE266">
        <v>659</v>
      </c>
      <c r="BF266">
        <v>213</v>
      </c>
      <c r="BG266" t="s">
        <v>2300</v>
      </c>
      <c r="BH266">
        <v>0</v>
      </c>
      <c r="BI266">
        <v>0</v>
      </c>
      <c r="BJ266" t="s">
        <v>1684</v>
      </c>
      <c r="BK266">
        <v>0</v>
      </c>
      <c r="BM266" t="s">
        <v>2301</v>
      </c>
      <c r="BN266">
        <v>1</v>
      </c>
      <c r="BO266">
        <v>350</v>
      </c>
      <c r="BP266">
        <v>130</v>
      </c>
      <c r="BQ266">
        <v>0</v>
      </c>
      <c r="BR266">
        <v>241</v>
      </c>
      <c r="BS266" t="b">
        <v>0</v>
      </c>
      <c r="BT266">
        <v>0</v>
      </c>
      <c r="BU266">
        <v>0</v>
      </c>
      <c r="BV266" s="12" t="s">
        <v>970</v>
      </c>
      <c r="BW266">
        <v>0.2</v>
      </c>
      <c r="BX266">
        <v>428</v>
      </c>
      <c r="BY266">
        <v>171</v>
      </c>
      <c r="BZ266" t="b">
        <v>0</v>
      </c>
      <c r="CA266" t="s">
        <v>1684</v>
      </c>
      <c r="CB266">
        <v>0</v>
      </c>
      <c r="CC266">
        <v>0</v>
      </c>
      <c r="CD266" t="s">
        <v>1687</v>
      </c>
      <c r="CE266" s="12">
        <v>8</v>
      </c>
      <c r="CF266" s="12">
        <v>31</v>
      </c>
      <c r="CG266" s="4">
        <v>45503</v>
      </c>
      <c r="CH266">
        <v>0</v>
      </c>
      <c r="CI266">
        <v>448</v>
      </c>
      <c r="CJ266">
        <v>191</v>
      </c>
      <c r="CK266">
        <v>2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0.5</v>
      </c>
      <c r="CR266" t="s">
        <v>970</v>
      </c>
      <c r="CS266">
        <v>0</v>
      </c>
      <c r="CT266" t="str">
        <f t="shared" si="4"/>
        <v>Caleb Kporha</v>
      </c>
      <c r="CU266" t="str">
        <f>IFERROR(VLOOKUP(CT266,'Player Names Cleaned'!$A$1:$B$997,2,0),CT266)</f>
        <v>Caleb Kporha</v>
      </c>
    </row>
    <row r="267" spans="1:99" x14ac:dyDescent="0.25">
      <c r="A267">
        <v>8</v>
      </c>
      <c r="B267" s="4">
        <v>35975</v>
      </c>
      <c r="C267">
        <v>15</v>
      </c>
      <c r="D267">
        <v>605</v>
      </c>
      <c r="E267" t="b">
        <v>1</v>
      </c>
      <c r="F267" t="b">
        <v>1</v>
      </c>
      <c r="G267" t="s">
        <v>1684</v>
      </c>
      <c r="H267" t="s">
        <v>1684</v>
      </c>
      <c r="I267">
        <v>10</v>
      </c>
      <c r="J267">
        <v>0.35</v>
      </c>
      <c r="K267">
        <v>232413</v>
      </c>
      <c r="L267">
        <v>1</v>
      </c>
      <c r="N267">
        <v>0</v>
      </c>
      <c r="O267">
        <v>0</v>
      </c>
      <c r="P267">
        <v>0</v>
      </c>
      <c r="Q267">
        <v>0</v>
      </c>
      <c r="R267">
        <v>849.2</v>
      </c>
      <c r="S267">
        <v>13</v>
      </c>
      <c r="T267">
        <v>12</v>
      </c>
      <c r="U267">
        <v>0</v>
      </c>
      <c r="V267">
        <v>1</v>
      </c>
      <c r="X267">
        <v>0</v>
      </c>
      <c r="Y267">
        <v>3</v>
      </c>
      <c r="Z267">
        <v>2</v>
      </c>
      <c r="AA267" t="s">
        <v>1684</v>
      </c>
      <c r="AB267">
        <v>0</v>
      </c>
      <c r="AC267">
        <v>4.67</v>
      </c>
      <c r="AD267">
        <v>0.16</v>
      </c>
      <c r="AE267">
        <v>15.06</v>
      </c>
      <c r="AF267">
        <v>0.52</v>
      </c>
      <c r="AG267">
        <v>10.39</v>
      </c>
      <c r="AH267">
        <v>35.03</v>
      </c>
      <c r="AI267">
        <v>1.22</v>
      </c>
      <c r="AJ267">
        <v>0.36</v>
      </c>
      <c r="AK267" s="12" t="s">
        <v>971</v>
      </c>
      <c r="AL267">
        <v>0</v>
      </c>
      <c r="AM267">
        <v>647</v>
      </c>
      <c r="AN267">
        <v>286</v>
      </c>
      <c r="AO267">
        <v>34</v>
      </c>
      <c r="AP267">
        <v>1.18</v>
      </c>
      <c r="AQ267">
        <v>8</v>
      </c>
      <c r="AR267" t="b">
        <v>0</v>
      </c>
      <c r="AS267">
        <v>222.4</v>
      </c>
      <c r="AT267">
        <v>16</v>
      </c>
      <c r="AU267">
        <v>11</v>
      </c>
      <c r="AV267">
        <v>266</v>
      </c>
      <c r="AW267" t="b">
        <v>0</v>
      </c>
      <c r="AX267">
        <v>685</v>
      </c>
      <c r="AY267">
        <v>54</v>
      </c>
      <c r="AZ267">
        <v>18</v>
      </c>
      <c r="BA267">
        <v>2588</v>
      </c>
      <c r="BC267" t="s">
        <v>1684</v>
      </c>
      <c r="BD267" s="12">
        <v>75</v>
      </c>
      <c r="BE267">
        <v>25</v>
      </c>
      <c r="BF267">
        <v>14</v>
      </c>
      <c r="BG267" t="s">
        <v>2302</v>
      </c>
      <c r="BH267">
        <v>0</v>
      </c>
      <c r="BI267">
        <v>1</v>
      </c>
      <c r="BJ267">
        <v>1</v>
      </c>
      <c r="BK267">
        <v>0</v>
      </c>
      <c r="BM267" t="s">
        <v>2303</v>
      </c>
      <c r="BN267">
        <v>4.4000000000000004</v>
      </c>
      <c r="BO267">
        <v>27</v>
      </c>
      <c r="BP267">
        <v>16</v>
      </c>
      <c r="BQ267">
        <v>0</v>
      </c>
      <c r="BR267">
        <v>241</v>
      </c>
      <c r="BS267" t="b">
        <v>0</v>
      </c>
      <c r="BT267">
        <v>0</v>
      </c>
      <c r="BU267">
        <v>0</v>
      </c>
      <c r="BV267" s="12" t="s">
        <v>972</v>
      </c>
      <c r="BW267">
        <v>8.6999999999999993</v>
      </c>
      <c r="BX267">
        <v>50</v>
      </c>
      <c r="BY267">
        <v>15</v>
      </c>
      <c r="BZ267" t="b">
        <v>0</v>
      </c>
      <c r="CA267" t="s">
        <v>1684</v>
      </c>
      <c r="CB267">
        <v>31</v>
      </c>
      <c r="CC267">
        <v>1.08</v>
      </c>
      <c r="CD267" t="s">
        <v>1687</v>
      </c>
      <c r="CE267" s="12">
        <v>8</v>
      </c>
      <c r="CF267" s="12">
        <v>31</v>
      </c>
      <c r="CG267" s="4">
        <v>44071</v>
      </c>
      <c r="CH267">
        <v>691</v>
      </c>
      <c r="CI267">
        <v>37</v>
      </c>
      <c r="CJ267">
        <v>23</v>
      </c>
      <c r="CK267">
        <v>148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19.7</v>
      </c>
      <c r="CR267" t="s">
        <v>972</v>
      </c>
      <c r="CS267">
        <v>1</v>
      </c>
      <c r="CT267" t="str">
        <f t="shared" si="4"/>
        <v>Eberechi Eze</v>
      </c>
      <c r="CU267" t="str">
        <f>IFERROR(VLOOKUP(CT267,'Player Names Cleaned'!$A$1:$B$997,2,0),CT267)</f>
        <v>Eberechi Eze</v>
      </c>
    </row>
    <row r="268" spans="1:99" x14ac:dyDescent="0.25">
      <c r="A268">
        <v>7</v>
      </c>
      <c r="B268" s="4">
        <v>35851</v>
      </c>
      <c r="C268">
        <v>14</v>
      </c>
      <c r="D268">
        <v>542</v>
      </c>
      <c r="E268" t="b">
        <v>1</v>
      </c>
      <c r="F268" t="b">
        <v>1</v>
      </c>
      <c r="G268" t="s">
        <v>1684</v>
      </c>
      <c r="H268" t="s">
        <v>1684</v>
      </c>
      <c r="I268">
        <v>10</v>
      </c>
      <c r="J268">
        <v>0.33</v>
      </c>
      <c r="K268">
        <v>232185</v>
      </c>
      <c r="L268" t="s">
        <v>1684</v>
      </c>
      <c r="N268">
        <v>0</v>
      </c>
      <c r="O268">
        <v>0</v>
      </c>
      <c r="P268">
        <v>0</v>
      </c>
      <c r="Q268">
        <v>0</v>
      </c>
      <c r="R268">
        <v>618</v>
      </c>
      <c r="S268">
        <v>48</v>
      </c>
      <c r="T268">
        <v>41</v>
      </c>
      <c r="U268">
        <v>0</v>
      </c>
      <c r="V268" t="s">
        <v>1684</v>
      </c>
      <c r="X268">
        <v>0</v>
      </c>
      <c r="Y268">
        <v>3</v>
      </c>
      <c r="Z268">
        <v>1.7</v>
      </c>
      <c r="AA268" t="s">
        <v>1684</v>
      </c>
      <c r="AB268">
        <v>0</v>
      </c>
      <c r="AC268">
        <v>6.82</v>
      </c>
      <c r="AD268">
        <v>0.23</v>
      </c>
      <c r="AE268">
        <v>17.64</v>
      </c>
      <c r="AF268">
        <v>0.59</v>
      </c>
      <c r="AG268">
        <v>10.82</v>
      </c>
      <c r="AH268">
        <v>38.630000000000003</v>
      </c>
      <c r="AI268">
        <v>1.28</v>
      </c>
      <c r="AJ268">
        <v>0.36</v>
      </c>
      <c r="AK268" s="12" t="s">
        <v>973</v>
      </c>
      <c r="AL268">
        <v>0</v>
      </c>
      <c r="AM268">
        <v>607</v>
      </c>
      <c r="AN268">
        <v>257</v>
      </c>
      <c r="AO268">
        <v>39</v>
      </c>
      <c r="AP268">
        <v>1.3</v>
      </c>
      <c r="AQ268">
        <v>8</v>
      </c>
      <c r="AR268" t="b">
        <v>0</v>
      </c>
      <c r="AS268">
        <v>215.9</v>
      </c>
      <c r="AT268">
        <v>18</v>
      </c>
      <c r="AU268">
        <v>13</v>
      </c>
      <c r="AV268">
        <v>267</v>
      </c>
      <c r="AW268" t="b">
        <v>0</v>
      </c>
      <c r="AX268">
        <v>675</v>
      </c>
      <c r="AY268">
        <v>57</v>
      </c>
      <c r="AZ268">
        <v>21</v>
      </c>
      <c r="BA268">
        <v>2708</v>
      </c>
      <c r="BC268" t="s">
        <v>1684</v>
      </c>
      <c r="BD268" s="12">
        <v>65</v>
      </c>
      <c r="BE268">
        <v>57</v>
      </c>
      <c r="BF268">
        <v>40</v>
      </c>
      <c r="BG268" t="s">
        <v>2304</v>
      </c>
      <c r="BH268">
        <v>0</v>
      </c>
      <c r="BI268">
        <v>0</v>
      </c>
      <c r="BJ268" t="s">
        <v>1684</v>
      </c>
      <c r="BK268">
        <v>0</v>
      </c>
      <c r="BM268" t="s">
        <v>2305</v>
      </c>
      <c r="BN268">
        <v>3.9</v>
      </c>
      <c r="BO268">
        <v>54</v>
      </c>
      <c r="BP268">
        <v>26</v>
      </c>
      <c r="BQ268">
        <v>0</v>
      </c>
      <c r="BR268">
        <v>189</v>
      </c>
      <c r="BS268" t="b">
        <v>0</v>
      </c>
      <c r="BT268">
        <v>0</v>
      </c>
      <c r="BU268">
        <v>0</v>
      </c>
      <c r="BV268" s="12" t="s">
        <v>909</v>
      </c>
      <c r="BW268">
        <v>2</v>
      </c>
      <c r="BX268">
        <v>131</v>
      </c>
      <c r="BY268">
        <v>41</v>
      </c>
      <c r="BZ268" t="b">
        <v>0</v>
      </c>
      <c r="CA268" t="s">
        <v>1684</v>
      </c>
      <c r="CB268">
        <v>30</v>
      </c>
      <c r="CC268">
        <v>1</v>
      </c>
      <c r="CD268" t="s">
        <v>1687</v>
      </c>
      <c r="CE268" s="12">
        <v>8</v>
      </c>
      <c r="CF268" s="12">
        <v>31</v>
      </c>
      <c r="CG268" s="4">
        <v>45505</v>
      </c>
      <c r="CH268">
        <v>866</v>
      </c>
      <c r="CI268">
        <v>20</v>
      </c>
      <c r="CJ268">
        <v>11</v>
      </c>
      <c r="CK268">
        <v>149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22.9</v>
      </c>
      <c r="CR268" t="s">
        <v>909</v>
      </c>
      <c r="CS268">
        <v>4</v>
      </c>
      <c r="CT268" t="str">
        <f t="shared" si="4"/>
        <v>IsmaÃ¯la Sarr</v>
      </c>
      <c r="CU268" t="str">
        <f>IFERROR(VLOOKUP(CT268,'Player Names Cleaned'!$A$1:$B$997,2,0),CT268)</f>
        <v>Ismaila Sarr</v>
      </c>
    </row>
    <row r="269" spans="1:99" x14ac:dyDescent="0.25">
      <c r="A269">
        <v>1</v>
      </c>
      <c r="B269" s="4">
        <v>36533</v>
      </c>
      <c r="C269">
        <v>0</v>
      </c>
      <c r="D269">
        <v>71</v>
      </c>
      <c r="E269" t="b">
        <v>1</v>
      </c>
      <c r="F269" t="b">
        <v>1</v>
      </c>
      <c r="G269">
        <v>0</v>
      </c>
      <c r="H269" t="s">
        <v>1684</v>
      </c>
      <c r="I269">
        <v>1</v>
      </c>
      <c r="J269">
        <v>0.2</v>
      </c>
      <c r="K269">
        <v>438464</v>
      </c>
      <c r="L269" t="s">
        <v>1684</v>
      </c>
      <c r="N269">
        <v>0</v>
      </c>
      <c r="O269">
        <v>0</v>
      </c>
      <c r="P269">
        <v>0</v>
      </c>
      <c r="Q269">
        <v>0</v>
      </c>
      <c r="R269">
        <v>25.7</v>
      </c>
      <c r="S269">
        <v>315</v>
      </c>
      <c r="T269">
        <v>164</v>
      </c>
      <c r="U269">
        <v>0</v>
      </c>
      <c r="V269" t="s">
        <v>1684</v>
      </c>
      <c r="X269">
        <v>0</v>
      </c>
      <c r="Y269">
        <v>3</v>
      </c>
      <c r="Z269">
        <v>0</v>
      </c>
      <c r="AA269" t="s">
        <v>1684</v>
      </c>
      <c r="AB269">
        <v>0</v>
      </c>
      <c r="AC269">
        <v>0.11</v>
      </c>
      <c r="AD269">
        <v>0.02</v>
      </c>
      <c r="AE269">
        <v>0.51</v>
      </c>
      <c r="AF269">
        <v>0.1</v>
      </c>
      <c r="AG269">
        <v>0.4</v>
      </c>
      <c r="AH269">
        <v>7.53</v>
      </c>
      <c r="AI269">
        <v>1.53</v>
      </c>
      <c r="AJ269">
        <v>0.08</v>
      </c>
      <c r="AK269" s="12" t="s">
        <v>974</v>
      </c>
      <c r="AL269">
        <v>0</v>
      </c>
      <c r="AM269">
        <v>405</v>
      </c>
      <c r="AN269">
        <v>126</v>
      </c>
      <c r="AO269">
        <v>6</v>
      </c>
      <c r="AP269">
        <v>1.22</v>
      </c>
      <c r="AQ269">
        <v>0</v>
      </c>
      <c r="AR269" t="b">
        <v>0</v>
      </c>
      <c r="AS269">
        <v>10.8</v>
      </c>
      <c r="AT269">
        <v>327</v>
      </c>
      <c r="AU269">
        <v>157</v>
      </c>
      <c r="AV269">
        <v>268</v>
      </c>
      <c r="AW269" t="b">
        <v>0</v>
      </c>
      <c r="AX269">
        <v>58.6</v>
      </c>
      <c r="AY269">
        <v>325</v>
      </c>
      <c r="AZ269">
        <v>151</v>
      </c>
      <c r="BA269">
        <v>443</v>
      </c>
      <c r="BB269" t="s">
        <v>1752</v>
      </c>
      <c r="BC269" t="s">
        <v>2306</v>
      </c>
      <c r="BD269" s="12">
        <v>50</v>
      </c>
      <c r="BE269">
        <v>290</v>
      </c>
      <c r="BF269">
        <v>181</v>
      </c>
      <c r="BG269" t="s">
        <v>2307</v>
      </c>
      <c r="BH269">
        <v>0</v>
      </c>
      <c r="BI269">
        <v>0</v>
      </c>
      <c r="BJ269" t="s">
        <v>1684</v>
      </c>
      <c r="BK269">
        <v>0</v>
      </c>
      <c r="BM269" t="s">
        <v>2308</v>
      </c>
      <c r="BN269">
        <v>1.5</v>
      </c>
      <c r="BO269">
        <v>306</v>
      </c>
      <c r="BP269">
        <v>144</v>
      </c>
      <c r="BQ269">
        <v>0</v>
      </c>
      <c r="BR269">
        <v>132</v>
      </c>
      <c r="BS269" t="b">
        <v>0</v>
      </c>
      <c r="BT269">
        <v>0</v>
      </c>
      <c r="BU269">
        <v>0</v>
      </c>
      <c r="BV269" s="12" t="s">
        <v>975</v>
      </c>
      <c r="BW269">
        <v>0</v>
      </c>
      <c r="BX269">
        <v>667</v>
      </c>
      <c r="BY269">
        <v>299</v>
      </c>
      <c r="BZ269" t="b">
        <v>0</v>
      </c>
      <c r="CA269" t="s">
        <v>1684</v>
      </c>
      <c r="CB269">
        <v>4</v>
      </c>
      <c r="CC269">
        <v>0.81</v>
      </c>
      <c r="CD269" t="s">
        <v>1756</v>
      </c>
      <c r="CE269" s="12">
        <v>8</v>
      </c>
      <c r="CF269" s="12">
        <v>31</v>
      </c>
      <c r="CG269" s="4">
        <v>44753</v>
      </c>
      <c r="CH269">
        <v>23</v>
      </c>
      <c r="CI269">
        <v>299</v>
      </c>
      <c r="CJ269">
        <v>157</v>
      </c>
      <c r="CK269">
        <v>19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3.8</v>
      </c>
      <c r="CR269" t="s">
        <v>975</v>
      </c>
      <c r="CS269">
        <v>1</v>
      </c>
      <c r="CT269" t="str">
        <f t="shared" si="4"/>
        <v>Cheick DoucourÃ©</v>
      </c>
      <c r="CU269" t="str">
        <f>IFERROR(VLOOKUP(CT269,'Player Names Cleaned'!$A$1:$B$997,2,0),CT269)</f>
        <v>Cheick DoucourÃ©</v>
      </c>
    </row>
    <row r="270" spans="1:99" x14ac:dyDescent="0.25">
      <c r="A270">
        <v>2</v>
      </c>
      <c r="B270" s="4">
        <v>38485</v>
      </c>
      <c r="C270">
        <v>3</v>
      </c>
      <c r="D270">
        <v>72</v>
      </c>
      <c r="E270" t="b">
        <v>1</v>
      </c>
      <c r="F270" t="b">
        <v>1</v>
      </c>
      <c r="G270" t="s">
        <v>1684</v>
      </c>
      <c r="H270" t="s">
        <v>1684</v>
      </c>
      <c r="I270">
        <v>0</v>
      </c>
      <c r="J270">
        <v>0</v>
      </c>
      <c r="K270">
        <v>606921</v>
      </c>
      <c r="L270" t="s">
        <v>1684</v>
      </c>
      <c r="N270">
        <v>0</v>
      </c>
      <c r="O270">
        <v>0</v>
      </c>
      <c r="P270">
        <v>0</v>
      </c>
      <c r="Q270">
        <v>0</v>
      </c>
      <c r="R270">
        <v>38.4</v>
      </c>
      <c r="S270">
        <v>295</v>
      </c>
      <c r="T270">
        <v>157</v>
      </c>
      <c r="U270">
        <v>0</v>
      </c>
      <c r="V270" t="s">
        <v>1684</v>
      </c>
      <c r="X270">
        <v>0</v>
      </c>
      <c r="Y270">
        <v>3</v>
      </c>
      <c r="Z270">
        <v>1</v>
      </c>
      <c r="AA270" t="s">
        <v>1684</v>
      </c>
      <c r="AB270">
        <v>0</v>
      </c>
      <c r="AC270">
        <v>0.39</v>
      </c>
      <c r="AD270">
        <v>0.25</v>
      </c>
      <c r="AE270">
        <v>0.71</v>
      </c>
      <c r="AF270">
        <v>0.46</v>
      </c>
      <c r="AG270">
        <v>0.32</v>
      </c>
      <c r="AH270">
        <v>2.15</v>
      </c>
      <c r="AI270">
        <v>1.4</v>
      </c>
      <c r="AJ270">
        <v>0.21</v>
      </c>
      <c r="AK270" s="12" t="s">
        <v>734</v>
      </c>
      <c r="AL270">
        <v>0</v>
      </c>
      <c r="AM270">
        <v>455</v>
      </c>
      <c r="AN270">
        <v>163</v>
      </c>
      <c r="AO270">
        <v>3</v>
      </c>
      <c r="AP270">
        <v>1.96</v>
      </c>
      <c r="AQ270">
        <v>1</v>
      </c>
      <c r="AR270" t="b">
        <v>0</v>
      </c>
      <c r="AS270">
        <v>16.399999999999999</v>
      </c>
      <c r="AT270">
        <v>311</v>
      </c>
      <c r="AU270">
        <v>151</v>
      </c>
      <c r="AV270">
        <v>269</v>
      </c>
      <c r="AW270" t="b">
        <v>0</v>
      </c>
      <c r="AX270">
        <v>74.8</v>
      </c>
      <c r="AY270">
        <v>317</v>
      </c>
      <c r="AZ270">
        <v>149</v>
      </c>
      <c r="BA270">
        <v>138</v>
      </c>
      <c r="BC270" t="s">
        <v>1684</v>
      </c>
      <c r="BD270" s="12">
        <v>50</v>
      </c>
      <c r="BE270">
        <v>340</v>
      </c>
      <c r="BF270">
        <v>218</v>
      </c>
      <c r="BG270" t="s">
        <v>2309</v>
      </c>
      <c r="BH270">
        <v>0</v>
      </c>
      <c r="BI270">
        <v>0</v>
      </c>
      <c r="BJ270" t="s">
        <v>1684</v>
      </c>
      <c r="BK270">
        <v>0</v>
      </c>
      <c r="BM270" t="s">
        <v>2310</v>
      </c>
      <c r="BN270">
        <v>3.1</v>
      </c>
      <c r="BO270">
        <v>126</v>
      </c>
      <c r="BP270">
        <v>59</v>
      </c>
      <c r="BQ270">
        <v>0</v>
      </c>
      <c r="BR270">
        <v>241</v>
      </c>
      <c r="BS270" t="b">
        <v>0</v>
      </c>
      <c r="BT270">
        <v>0</v>
      </c>
      <c r="BU270">
        <v>0</v>
      </c>
      <c r="BV270" s="12" t="s">
        <v>976</v>
      </c>
      <c r="BW270">
        <v>0.3</v>
      </c>
      <c r="BX270">
        <v>371</v>
      </c>
      <c r="BY270">
        <v>118</v>
      </c>
      <c r="BZ270" t="b">
        <v>0</v>
      </c>
      <c r="CA270" t="s">
        <v>1684</v>
      </c>
      <c r="CB270">
        <v>1</v>
      </c>
      <c r="CC270">
        <v>0.65</v>
      </c>
      <c r="CD270" t="s">
        <v>1687</v>
      </c>
      <c r="CE270" s="12">
        <v>8</v>
      </c>
      <c r="CF270" s="12">
        <v>31</v>
      </c>
      <c r="CG270" s="4">
        <v>45675</v>
      </c>
      <c r="CH270">
        <v>51</v>
      </c>
      <c r="CI270">
        <v>264</v>
      </c>
      <c r="CJ270">
        <v>142</v>
      </c>
      <c r="CK270">
        <v>22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4.4000000000000004</v>
      </c>
      <c r="CR270" t="s">
        <v>976</v>
      </c>
      <c r="CS270">
        <v>0</v>
      </c>
      <c r="CT270" t="str">
        <f t="shared" si="4"/>
        <v>Romain Esse</v>
      </c>
      <c r="CU270" t="str">
        <f>IFERROR(VLOOKUP(CT270,'Player Names Cleaned'!$A$1:$B$997,2,0),CT270)</f>
        <v>Romain Esse</v>
      </c>
    </row>
    <row r="271" spans="1:99" x14ac:dyDescent="0.25">
      <c r="A271">
        <v>4</v>
      </c>
      <c r="B271" s="4">
        <v>34806</v>
      </c>
      <c r="C271">
        <v>3</v>
      </c>
      <c r="D271">
        <v>278</v>
      </c>
      <c r="E271" t="b">
        <v>1</v>
      </c>
      <c r="F271" t="b">
        <v>1</v>
      </c>
      <c r="G271" t="s">
        <v>1684</v>
      </c>
      <c r="H271" t="s">
        <v>1684</v>
      </c>
      <c r="I271">
        <v>10</v>
      </c>
      <c r="J271">
        <v>0.43</v>
      </c>
      <c r="K271">
        <v>108413</v>
      </c>
      <c r="L271">
        <v>2</v>
      </c>
      <c r="N271">
        <v>0</v>
      </c>
      <c r="O271">
        <v>0</v>
      </c>
      <c r="P271">
        <v>0</v>
      </c>
      <c r="Q271">
        <v>0</v>
      </c>
      <c r="R271">
        <v>462.6</v>
      </c>
      <c r="S271">
        <v>75</v>
      </c>
      <c r="T271">
        <v>61</v>
      </c>
      <c r="U271">
        <v>0</v>
      </c>
      <c r="V271" t="s">
        <v>1684</v>
      </c>
      <c r="X271">
        <v>0</v>
      </c>
      <c r="Y271">
        <v>3</v>
      </c>
      <c r="Z271">
        <v>1</v>
      </c>
      <c r="AA271" t="s">
        <v>1684</v>
      </c>
      <c r="AB271">
        <v>0</v>
      </c>
      <c r="AC271">
        <v>2.64</v>
      </c>
      <c r="AD271">
        <v>0.11</v>
      </c>
      <c r="AE271">
        <v>3.73</v>
      </c>
      <c r="AF271">
        <v>0.16</v>
      </c>
      <c r="AG271">
        <v>1.0900000000000001</v>
      </c>
      <c r="AH271">
        <v>31.64</v>
      </c>
      <c r="AI271">
        <v>1.36</v>
      </c>
      <c r="AJ271">
        <v>0.05</v>
      </c>
      <c r="AK271" s="12" t="s">
        <v>691</v>
      </c>
      <c r="AL271">
        <v>0</v>
      </c>
      <c r="AM271">
        <v>336</v>
      </c>
      <c r="AN271">
        <v>84</v>
      </c>
      <c r="AO271">
        <v>31</v>
      </c>
      <c r="AP271">
        <v>1.33</v>
      </c>
      <c r="AQ271">
        <v>0</v>
      </c>
      <c r="AR271" t="b">
        <v>0</v>
      </c>
      <c r="AS271">
        <v>87.5</v>
      </c>
      <c r="AT271">
        <v>151</v>
      </c>
      <c r="AU271">
        <v>86</v>
      </c>
      <c r="AV271">
        <v>270</v>
      </c>
      <c r="AW271" t="b">
        <v>0</v>
      </c>
      <c r="AX271">
        <v>335.2</v>
      </c>
      <c r="AY271">
        <v>191</v>
      </c>
      <c r="AZ271">
        <v>87</v>
      </c>
      <c r="BA271">
        <v>2100</v>
      </c>
      <c r="BC271" t="s">
        <v>1684</v>
      </c>
      <c r="BD271" s="12">
        <v>50</v>
      </c>
      <c r="BE271">
        <v>221</v>
      </c>
      <c r="BF271">
        <v>139</v>
      </c>
      <c r="BG271" t="s">
        <v>2311</v>
      </c>
      <c r="BH271">
        <v>0</v>
      </c>
      <c r="BI271">
        <v>0</v>
      </c>
      <c r="BJ271" t="s">
        <v>1684</v>
      </c>
      <c r="BK271">
        <v>0</v>
      </c>
      <c r="BM271" t="s">
        <v>2312</v>
      </c>
      <c r="BN271">
        <v>2</v>
      </c>
      <c r="BO271">
        <v>246</v>
      </c>
      <c r="BP271">
        <v>110</v>
      </c>
      <c r="BQ271">
        <v>0</v>
      </c>
      <c r="BR271">
        <v>241</v>
      </c>
      <c r="BS271" t="b">
        <v>0</v>
      </c>
      <c r="BT271">
        <v>0</v>
      </c>
      <c r="BU271">
        <v>0</v>
      </c>
      <c r="BV271" s="12" t="s">
        <v>977</v>
      </c>
      <c r="BW271">
        <v>0.1</v>
      </c>
      <c r="BX271">
        <v>514</v>
      </c>
      <c r="BY271">
        <v>183</v>
      </c>
      <c r="BZ271" t="b">
        <v>0</v>
      </c>
      <c r="CA271" t="s">
        <v>1684</v>
      </c>
      <c r="CB271">
        <v>24</v>
      </c>
      <c r="CC271">
        <v>1.03</v>
      </c>
      <c r="CD271" t="s">
        <v>1687</v>
      </c>
      <c r="CE271" s="12">
        <v>8</v>
      </c>
      <c r="CF271" s="12">
        <v>31</v>
      </c>
      <c r="CG271" s="4">
        <v>44436</v>
      </c>
      <c r="CH271">
        <v>90</v>
      </c>
      <c r="CI271">
        <v>231</v>
      </c>
      <c r="CJ271">
        <v>128</v>
      </c>
      <c r="CK271">
        <v>67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13.4</v>
      </c>
      <c r="CR271" t="s">
        <v>977</v>
      </c>
      <c r="CS271">
        <v>11</v>
      </c>
      <c r="CT271" t="str">
        <f t="shared" si="4"/>
        <v>Will Hughes</v>
      </c>
      <c r="CU271" t="str">
        <f>IFERROR(VLOOKUP(CT271,'Player Names Cleaned'!$A$1:$B$997,2,0),CT271)</f>
        <v>Will Hughes</v>
      </c>
    </row>
    <row r="272" spans="1:99" x14ac:dyDescent="0.25">
      <c r="A272">
        <v>0</v>
      </c>
      <c r="B272" s="4">
        <v>35282</v>
      </c>
      <c r="C272">
        <v>0</v>
      </c>
      <c r="D272">
        <v>246</v>
      </c>
      <c r="E272" t="b">
        <v>1</v>
      </c>
      <c r="F272" t="b">
        <v>1</v>
      </c>
      <c r="G272" t="s">
        <v>1684</v>
      </c>
      <c r="H272" t="s">
        <v>1684</v>
      </c>
      <c r="I272">
        <v>3</v>
      </c>
      <c r="J272">
        <v>0.17</v>
      </c>
      <c r="K272">
        <v>209400</v>
      </c>
      <c r="L272">
        <v>5</v>
      </c>
      <c r="N272">
        <v>0</v>
      </c>
      <c r="O272">
        <v>0</v>
      </c>
      <c r="P272">
        <v>0</v>
      </c>
      <c r="Q272">
        <v>0</v>
      </c>
      <c r="R272">
        <v>314.10000000000002</v>
      </c>
      <c r="S272">
        <v>115</v>
      </c>
      <c r="T272">
        <v>82</v>
      </c>
      <c r="U272">
        <v>0</v>
      </c>
      <c r="V272" t="s">
        <v>1684</v>
      </c>
      <c r="X272">
        <v>0</v>
      </c>
      <c r="Y272">
        <v>3</v>
      </c>
      <c r="Z272">
        <v>1</v>
      </c>
      <c r="AA272" t="s">
        <v>1684</v>
      </c>
      <c r="AB272">
        <v>0</v>
      </c>
      <c r="AC272">
        <v>1.55</v>
      </c>
      <c r="AD272">
        <v>0.09</v>
      </c>
      <c r="AE272">
        <v>2.67</v>
      </c>
      <c r="AF272">
        <v>0.16</v>
      </c>
      <c r="AG272">
        <v>1.1200000000000001</v>
      </c>
      <c r="AH272">
        <v>25.74</v>
      </c>
      <c r="AI272">
        <v>1.5</v>
      </c>
      <c r="AJ272">
        <v>7.0000000000000007E-2</v>
      </c>
      <c r="AK272" s="12" t="s">
        <v>978</v>
      </c>
      <c r="AL272">
        <v>0</v>
      </c>
      <c r="AM272">
        <v>369</v>
      </c>
      <c r="AN272">
        <v>106</v>
      </c>
      <c r="AO272">
        <v>27</v>
      </c>
      <c r="AP272">
        <v>1.57</v>
      </c>
      <c r="AQ272">
        <v>0</v>
      </c>
      <c r="AR272" t="b">
        <v>0</v>
      </c>
      <c r="AS272">
        <v>68.2</v>
      </c>
      <c r="AT272">
        <v>202</v>
      </c>
      <c r="AU272">
        <v>107</v>
      </c>
      <c r="AV272">
        <v>271</v>
      </c>
      <c r="AW272" t="b">
        <v>0</v>
      </c>
      <c r="AX272">
        <v>219.2</v>
      </c>
      <c r="AY272">
        <v>236</v>
      </c>
      <c r="AZ272">
        <v>113</v>
      </c>
      <c r="BA272">
        <v>1545</v>
      </c>
      <c r="BC272" t="s">
        <v>1684</v>
      </c>
      <c r="BD272" s="12">
        <v>50</v>
      </c>
      <c r="BE272">
        <v>254</v>
      </c>
      <c r="BF272">
        <v>161</v>
      </c>
      <c r="BG272" t="s">
        <v>2313</v>
      </c>
      <c r="BH272">
        <v>0</v>
      </c>
      <c r="BI272">
        <v>0</v>
      </c>
      <c r="BJ272" t="s">
        <v>1684</v>
      </c>
      <c r="BK272">
        <v>0</v>
      </c>
      <c r="BM272" t="s">
        <v>2314</v>
      </c>
      <c r="BN272">
        <v>1.3</v>
      </c>
      <c r="BO272">
        <v>323</v>
      </c>
      <c r="BP272">
        <v>153</v>
      </c>
      <c r="BQ272">
        <v>1</v>
      </c>
      <c r="BR272">
        <v>108</v>
      </c>
      <c r="BS272" t="b">
        <v>0</v>
      </c>
      <c r="BT272">
        <v>0</v>
      </c>
      <c r="BU272">
        <v>0</v>
      </c>
      <c r="BV272" s="12" t="s">
        <v>979</v>
      </c>
      <c r="BW272">
        <v>0.1</v>
      </c>
      <c r="BX272">
        <v>526</v>
      </c>
      <c r="BY272">
        <v>189</v>
      </c>
      <c r="BZ272" t="b">
        <v>0</v>
      </c>
      <c r="CA272" t="s">
        <v>1684</v>
      </c>
      <c r="CB272">
        <v>15</v>
      </c>
      <c r="CC272">
        <v>0.87</v>
      </c>
      <c r="CD272" t="s">
        <v>1687</v>
      </c>
      <c r="CE272" s="12">
        <v>8</v>
      </c>
      <c r="CF272" s="12">
        <v>31</v>
      </c>
      <c r="CG272" s="4">
        <v>45474</v>
      </c>
      <c r="CH272">
        <v>145</v>
      </c>
      <c r="CI272">
        <v>186</v>
      </c>
      <c r="CJ272">
        <v>110</v>
      </c>
      <c r="CK272">
        <v>45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9</v>
      </c>
      <c r="CR272" t="s">
        <v>979</v>
      </c>
      <c r="CS272">
        <v>4</v>
      </c>
      <c r="CT272" t="str">
        <f t="shared" si="4"/>
        <v>Daichi Kamada</v>
      </c>
      <c r="CU272" t="str">
        <f>IFERROR(VLOOKUP(CT272,'Player Names Cleaned'!$A$1:$B$997,2,0),CT272)</f>
        <v>Daichi Kamada</v>
      </c>
    </row>
    <row r="273" spans="1:99" x14ac:dyDescent="0.25">
      <c r="A273">
        <v>1</v>
      </c>
      <c r="B273" s="4">
        <v>34632</v>
      </c>
      <c r="C273">
        <v>2</v>
      </c>
      <c r="D273">
        <v>326</v>
      </c>
      <c r="E273" t="b">
        <v>1</v>
      </c>
      <c r="F273" t="b">
        <v>1</v>
      </c>
      <c r="G273" t="s">
        <v>1684</v>
      </c>
      <c r="H273" t="s">
        <v>1684</v>
      </c>
      <c r="I273">
        <v>6</v>
      </c>
      <c r="J273">
        <v>0.24</v>
      </c>
      <c r="K273">
        <v>152551</v>
      </c>
      <c r="L273" t="s">
        <v>1684</v>
      </c>
      <c r="N273">
        <v>0</v>
      </c>
      <c r="O273">
        <v>0</v>
      </c>
      <c r="P273">
        <v>0</v>
      </c>
      <c r="Q273">
        <v>0</v>
      </c>
      <c r="R273">
        <v>190.2</v>
      </c>
      <c r="S273">
        <v>181</v>
      </c>
      <c r="T273">
        <v>123</v>
      </c>
      <c r="U273">
        <v>0</v>
      </c>
      <c r="V273" t="s">
        <v>1684</v>
      </c>
      <c r="X273">
        <v>0</v>
      </c>
      <c r="Y273">
        <v>3</v>
      </c>
      <c r="Z273">
        <v>1</v>
      </c>
      <c r="AA273" t="s">
        <v>1684</v>
      </c>
      <c r="AB273">
        <v>0</v>
      </c>
      <c r="AC273">
        <v>1.75</v>
      </c>
      <c r="AD273">
        <v>7.0000000000000007E-2</v>
      </c>
      <c r="AE273">
        <v>2.82</v>
      </c>
      <c r="AF273">
        <v>0.11</v>
      </c>
      <c r="AG273">
        <v>1.07</v>
      </c>
      <c r="AH273">
        <v>33.549999999999997</v>
      </c>
      <c r="AI273">
        <v>1.33</v>
      </c>
      <c r="AJ273">
        <v>0.04</v>
      </c>
      <c r="AK273" s="12" t="s">
        <v>980</v>
      </c>
      <c r="AL273">
        <v>0</v>
      </c>
      <c r="AM273">
        <v>339</v>
      </c>
      <c r="AN273">
        <v>87</v>
      </c>
      <c r="AO273">
        <v>36</v>
      </c>
      <c r="AP273">
        <v>1.43</v>
      </c>
      <c r="AQ273">
        <v>0</v>
      </c>
      <c r="AR273" t="b">
        <v>0</v>
      </c>
      <c r="AS273">
        <v>78.7</v>
      </c>
      <c r="AT273">
        <v>171</v>
      </c>
      <c r="AU273">
        <v>93</v>
      </c>
      <c r="AV273">
        <v>272</v>
      </c>
      <c r="AW273" t="b">
        <v>0</v>
      </c>
      <c r="AX273">
        <v>401.4</v>
      </c>
      <c r="AY273">
        <v>155</v>
      </c>
      <c r="AZ273">
        <v>70</v>
      </c>
      <c r="BA273">
        <v>2270</v>
      </c>
      <c r="BC273" t="s">
        <v>1684</v>
      </c>
      <c r="BD273" s="12">
        <v>50</v>
      </c>
      <c r="BE273">
        <v>224</v>
      </c>
      <c r="BF273">
        <v>142</v>
      </c>
      <c r="BG273" t="s">
        <v>2315</v>
      </c>
      <c r="BH273">
        <v>0</v>
      </c>
      <c r="BI273">
        <v>0</v>
      </c>
      <c r="BJ273" t="s">
        <v>1684</v>
      </c>
      <c r="BK273">
        <v>0</v>
      </c>
      <c r="BM273" t="s">
        <v>2316</v>
      </c>
      <c r="BN273">
        <v>1.8</v>
      </c>
      <c r="BO273">
        <v>271</v>
      </c>
      <c r="BP273">
        <v>123</v>
      </c>
      <c r="BQ273">
        <v>0</v>
      </c>
      <c r="BR273">
        <v>48</v>
      </c>
      <c r="BS273" t="b">
        <v>0</v>
      </c>
      <c r="BT273">
        <v>0</v>
      </c>
      <c r="BU273">
        <v>0</v>
      </c>
      <c r="BV273" s="12" t="s">
        <v>981</v>
      </c>
      <c r="BW273">
        <v>0.1</v>
      </c>
      <c r="BX273">
        <v>533</v>
      </c>
      <c r="BY273">
        <v>195</v>
      </c>
      <c r="BZ273" t="b">
        <v>0</v>
      </c>
      <c r="CA273" t="s">
        <v>1684</v>
      </c>
      <c r="CB273">
        <v>26</v>
      </c>
      <c r="CC273">
        <v>1.03</v>
      </c>
      <c r="CD273" t="s">
        <v>1687</v>
      </c>
      <c r="CE273" s="12">
        <v>8</v>
      </c>
      <c r="CF273" s="12">
        <v>31</v>
      </c>
      <c r="CG273" s="4">
        <v>45108</v>
      </c>
      <c r="CH273">
        <v>197</v>
      </c>
      <c r="CI273">
        <v>154</v>
      </c>
      <c r="CJ273">
        <v>100</v>
      </c>
      <c r="CK273">
        <v>58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11.6</v>
      </c>
      <c r="CR273" t="s">
        <v>2317</v>
      </c>
      <c r="CS273">
        <v>9</v>
      </c>
      <c r="CT273" t="str">
        <f t="shared" si="4"/>
        <v>Jefferson Lerma SolÃ­s</v>
      </c>
      <c r="CU273" t="str">
        <f>IFERROR(VLOOKUP(CT273,'Player Names Cleaned'!$A$1:$B$997,2,0),CT273)</f>
        <v>Jefferson Lerma</v>
      </c>
    </row>
    <row r="274" spans="1:99" x14ac:dyDescent="0.25">
      <c r="A274">
        <v>2</v>
      </c>
      <c r="B274" s="4">
        <v>38023</v>
      </c>
      <c r="C274">
        <v>0</v>
      </c>
      <c r="D274">
        <v>244</v>
      </c>
      <c r="E274" t="b">
        <v>1</v>
      </c>
      <c r="F274" t="b">
        <v>1</v>
      </c>
      <c r="G274" t="s">
        <v>1684</v>
      </c>
      <c r="H274" t="s">
        <v>1684</v>
      </c>
      <c r="I274">
        <v>4</v>
      </c>
      <c r="J274">
        <v>0.27</v>
      </c>
      <c r="K274">
        <v>496221</v>
      </c>
      <c r="L274">
        <v>3</v>
      </c>
      <c r="N274">
        <v>0</v>
      </c>
      <c r="O274">
        <v>0</v>
      </c>
      <c r="P274">
        <v>0</v>
      </c>
      <c r="Q274">
        <v>0</v>
      </c>
      <c r="R274">
        <v>381.4</v>
      </c>
      <c r="S274">
        <v>95</v>
      </c>
      <c r="T274">
        <v>71</v>
      </c>
      <c r="U274">
        <v>0</v>
      </c>
      <c r="V274" t="s">
        <v>1684</v>
      </c>
      <c r="X274">
        <v>0</v>
      </c>
      <c r="Y274">
        <v>3</v>
      </c>
      <c r="Z274">
        <v>1</v>
      </c>
      <c r="AA274" t="s">
        <v>1684</v>
      </c>
      <c r="AB274">
        <v>0</v>
      </c>
      <c r="AC274">
        <v>2.17</v>
      </c>
      <c r="AD274">
        <v>0.15</v>
      </c>
      <c r="AE274">
        <v>2.5499999999999998</v>
      </c>
      <c r="AF274">
        <v>0.18</v>
      </c>
      <c r="AG274">
        <v>0.38</v>
      </c>
      <c r="AH274">
        <v>19.34</v>
      </c>
      <c r="AI274">
        <v>1.32</v>
      </c>
      <c r="AJ274">
        <v>0.03</v>
      </c>
      <c r="AK274" s="12" t="s">
        <v>701</v>
      </c>
      <c r="AL274">
        <v>0</v>
      </c>
      <c r="AM274">
        <v>434</v>
      </c>
      <c r="AN274">
        <v>144</v>
      </c>
      <c r="AO274">
        <v>21</v>
      </c>
      <c r="AP274">
        <v>1.44</v>
      </c>
      <c r="AQ274">
        <v>0</v>
      </c>
      <c r="AR274" t="b">
        <v>0</v>
      </c>
      <c r="AS274">
        <v>71.2</v>
      </c>
      <c r="AT274">
        <v>193</v>
      </c>
      <c r="AU274">
        <v>101</v>
      </c>
      <c r="AV274">
        <v>273</v>
      </c>
      <c r="AW274" t="b">
        <v>0</v>
      </c>
      <c r="AX274">
        <v>261.2</v>
      </c>
      <c r="AY274">
        <v>217</v>
      </c>
      <c r="AZ274">
        <v>104</v>
      </c>
      <c r="BA274">
        <v>1314</v>
      </c>
      <c r="BC274" t="s">
        <v>1684</v>
      </c>
      <c r="BD274" s="12">
        <v>50</v>
      </c>
      <c r="BE274">
        <v>319</v>
      </c>
      <c r="BF274">
        <v>199</v>
      </c>
      <c r="BG274" t="s">
        <v>2318</v>
      </c>
      <c r="BH274">
        <v>0</v>
      </c>
      <c r="BI274">
        <v>0</v>
      </c>
      <c r="BJ274" t="s">
        <v>1684</v>
      </c>
      <c r="BK274">
        <v>0</v>
      </c>
      <c r="BM274" t="s">
        <v>2319</v>
      </c>
      <c r="BN274">
        <v>2.1</v>
      </c>
      <c r="BO274">
        <v>232</v>
      </c>
      <c r="BP274">
        <v>102</v>
      </c>
      <c r="BQ274">
        <v>0</v>
      </c>
      <c r="BR274">
        <v>241</v>
      </c>
      <c r="BS274" t="b">
        <v>0</v>
      </c>
      <c r="BT274">
        <v>0</v>
      </c>
      <c r="BU274">
        <v>0</v>
      </c>
      <c r="BV274" s="12" t="s">
        <v>982</v>
      </c>
      <c r="BW274">
        <v>0.6</v>
      </c>
      <c r="BX274">
        <v>234</v>
      </c>
      <c r="BY274">
        <v>77</v>
      </c>
      <c r="BZ274" t="b">
        <v>0</v>
      </c>
      <c r="CA274" t="s">
        <v>1684</v>
      </c>
      <c r="CB274">
        <v>16</v>
      </c>
      <c r="CC274">
        <v>1.1000000000000001</v>
      </c>
      <c r="CD274" t="s">
        <v>1687</v>
      </c>
      <c r="CE274" s="12">
        <v>8</v>
      </c>
      <c r="CF274" s="12">
        <v>31</v>
      </c>
      <c r="CG274" s="4">
        <v>45323</v>
      </c>
      <c r="CH274">
        <v>69</v>
      </c>
      <c r="CI274">
        <v>246</v>
      </c>
      <c r="CJ274">
        <v>135</v>
      </c>
      <c r="CK274">
        <v>42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8.4</v>
      </c>
      <c r="CR274" t="s">
        <v>982</v>
      </c>
      <c r="CS274">
        <v>2</v>
      </c>
      <c r="CT274" t="str">
        <f t="shared" si="4"/>
        <v>Adam Wharton</v>
      </c>
      <c r="CU274" t="str">
        <f>IFERROR(VLOOKUP(CT274,'Player Names Cleaned'!$A$1:$B$997,2,0),CT274)</f>
        <v>Adam Wharton</v>
      </c>
    </row>
    <row r="275" spans="1:99" x14ac:dyDescent="0.25">
      <c r="A275">
        <v>0</v>
      </c>
      <c r="B275" s="4">
        <v>38623</v>
      </c>
      <c r="C275">
        <v>0</v>
      </c>
      <c r="D275">
        <v>4</v>
      </c>
      <c r="E275" t="b">
        <v>1</v>
      </c>
      <c r="F275" t="b">
        <v>1</v>
      </c>
      <c r="G275" t="s">
        <v>1684</v>
      </c>
      <c r="H275" t="s">
        <v>1684</v>
      </c>
      <c r="I275">
        <v>0</v>
      </c>
      <c r="J275">
        <v>0</v>
      </c>
      <c r="K275">
        <v>579075</v>
      </c>
      <c r="L275" t="s">
        <v>1684</v>
      </c>
      <c r="N275">
        <v>0</v>
      </c>
      <c r="O275">
        <v>0</v>
      </c>
      <c r="P275">
        <v>0</v>
      </c>
      <c r="Q275">
        <v>0</v>
      </c>
      <c r="R275">
        <v>10.6</v>
      </c>
      <c r="S275">
        <v>343</v>
      </c>
      <c r="T275">
        <v>173</v>
      </c>
      <c r="U275">
        <v>0</v>
      </c>
      <c r="V275" t="s">
        <v>1684</v>
      </c>
      <c r="X275">
        <v>0</v>
      </c>
      <c r="Y275">
        <v>3</v>
      </c>
      <c r="Z275">
        <v>0.5</v>
      </c>
      <c r="AA275" t="s">
        <v>1684</v>
      </c>
      <c r="AB275">
        <v>0</v>
      </c>
      <c r="AC275">
        <v>0.01</v>
      </c>
      <c r="AD275">
        <v>0.22</v>
      </c>
      <c r="AE275">
        <v>0.03</v>
      </c>
      <c r="AF275">
        <v>0.67</v>
      </c>
      <c r="AG275">
        <v>0.02</v>
      </c>
      <c r="AH275">
        <v>0</v>
      </c>
      <c r="AI275">
        <v>0</v>
      </c>
      <c r="AJ275">
        <v>0.45</v>
      </c>
      <c r="AK275" s="12" t="s">
        <v>983</v>
      </c>
      <c r="AL275">
        <v>0</v>
      </c>
      <c r="AM275">
        <v>301</v>
      </c>
      <c r="AN275">
        <v>66</v>
      </c>
      <c r="AO275">
        <v>0</v>
      </c>
      <c r="AP275">
        <v>0</v>
      </c>
      <c r="AQ275">
        <v>0</v>
      </c>
      <c r="AR275" t="b">
        <v>0</v>
      </c>
      <c r="AS275">
        <v>1.5</v>
      </c>
      <c r="AT275">
        <v>373</v>
      </c>
      <c r="AU275">
        <v>175</v>
      </c>
      <c r="AV275">
        <v>274</v>
      </c>
      <c r="AW275" t="b">
        <v>0</v>
      </c>
      <c r="AX275">
        <v>4</v>
      </c>
      <c r="AY275">
        <v>377</v>
      </c>
      <c r="AZ275">
        <v>176</v>
      </c>
      <c r="BA275">
        <v>4</v>
      </c>
      <c r="BC275" t="s">
        <v>1684</v>
      </c>
      <c r="BD275" s="12">
        <v>45</v>
      </c>
      <c r="BE275">
        <v>523</v>
      </c>
      <c r="BF275">
        <v>288</v>
      </c>
      <c r="BG275" t="s">
        <v>2320</v>
      </c>
      <c r="BH275">
        <v>0</v>
      </c>
      <c r="BI275">
        <v>0</v>
      </c>
      <c r="BJ275" t="s">
        <v>1684</v>
      </c>
      <c r="BK275">
        <v>0</v>
      </c>
      <c r="BM275" t="s">
        <v>2321</v>
      </c>
      <c r="BN275">
        <v>1</v>
      </c>
      <c r="BO275">
        <v>362</v>
      </c>
      <c r="BP275">
        <v>165</v>
      </c>
      <c r="BQ275">
        <v>0</v>
      </c>
      <c r="BR275">
        <v>241</v>
      </c>
      <c r="BS275" t="b">
        <v>0</v>
      </c>
      <c r="BT275">
        <v>0</v>
      </c>
      <c r="BU275">
        <v>0</v>
      </c>
      <c r="BV275" s="12" t="s">
        <v>984</v>
      </c>
      <c r="BW275">
        <v>0.1</v>
      </c>
      <c r="BX275">
        <v>605</v>
      </c>
      <c r="BY275">
        <v>252</v>
      </c>
      <c r="BZ275" t="b">
        <v>0</v>
      </c>
      <c r="CA275" t="s">
        <v>1684</v>
      </c>
      <c r="CB275">
        <v>0</v>
      </c>
      <c r="CC275">
        <v>0</v>
      </c>
      <c r="CD275" t="s">
        <v>1687</v>
      </c>
      <c r="CE275" s="12">
        <v>8</v>
      </c>
      <c r="CF275" s="12">
        <v>31</v>
      </c>
      <c r="CG275" s="4">
        <v>45503</v>
      </c>
      <c r="CH275">
        <v>1</v>
      </c>
      <c r="CI275">
        <v>343</v>
      </c>
      <c r="CJ275">
        <v>176</v>
      </c>
      <c r="CK275">
        <v>2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0.4</v>
      </c>
      <c r="CR275" t="s">
        <v>984</v>
      </c>
      <c r="CS275">
        <v>0</v>
      </c>
      <c r="CT275" t="str">
        <f t="shared" si="4"/>
        <v>Asher Agbinone</v>
      </c>
      <c r="CU275" t="str">
        <f>IFERROR(VLOOKUP(CT275,'Player Names Cleaned'!$A$1:$B$997,2,0),CT275)</f>
        <v>Asher Agbinone</v>
      </c>
    </row>
    <row r="276" spans="1:99" x14ac:dyDescent="0.25">
      <c r="A276">
        <v>0</v>
      </c>
      <c r="B276" s="4">
        <v>37344</v>
      </c>
      <c r="C276">
        <v>0</v>
      </c>
      <c r="D276">
        <v>0</v>
      </c>
      <c r="E276" t="b">
        <v>1</v>
      </c>
      <c r="F276" t="b">
        <v>1</v>
      </c>
      <c r="G276" t="s">
        <v>1684</v>
      </c>
      <c r="H276" t="s">
        <v>1684</v>
      </c>
      <c r="I276">
        <v>0</v>
      </c>
      <c r="J276">
        <v>0</v>
      </c>
      <c r="K276">
        <v>466117</v>
      </c>
      <c r="L276" t="s">
        <v>1684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519</v>
      </c>
      <c r="T276">
        <v>201</v>
      </c>
      <c r="U276">
        <v>0</v>
      </c>
      <c r="V276" t="s">
        <v>1684</v>
      </c>
      <c r="X276">
        <v>0</v>
      </c>
      <c r="Y276">
        <v>3</v>
      </c>
      <c r="Z276">
        <v>0.5</v>
      </c>
      <c r="AA276" t="s">
        <v>1684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 s="12" t="s">
        <v>985</v>
      </c>
      <c r="AL276">
        <v>0</v>
      </c>
      <c r="AM276">
        <v>221</v>
      </c>
      <c r="AN276">
        <v>20</v>
      </c>
      <c r="AO276">
        <v>0</v>
      </c>
      <c r="AP276">
        <v>0</v>
      </c>
      <c r="AQ276">
        <v>0</v>
      </c>
      <c r="AR276" t="b">
        <v>0</v>
      </c>
      <c r="AS276">
        <v>0</v>
      </c>
      <c r="AT276">
        <v>523</v>
      </c>
      <c r="AU276">
        <v>201</v>
      </c>
      <c r="AV276">
        <v>275</v>
      </c>
      <c r="AW276" t="b">
        <v>0</v>
      </c>
      <c r="AX276">
        <v>0</v>
      </c>
      <c r="AY276">
        <v>523</v>
      </c>
      <c r="AZ276">
        <v>201</v>
      </c>
      <c r="BA276">
        <v>0</v>
      </c>
      <c r="BC276" t="s">
        <v>1684</v>
      </c>
      <c r="BD276" s="12">
        <v>45</v>
      </c>
      <c r="BE276">
        <v>443</v>
      </c>
      <c r="BF276">
        <v>242</v>
      </c>
      <c r="BG276" t="s">
        <v>2322</v>
      </c>
      <c r="BH276">
        <v>0</v>
      </c>
      <c r="BI276">
        <v>0</v>
      </c>
      <c r="BJ276" t="s">
        <v>1684</v>
      </c>
      <c r="BK276">
        <v>0</v>
      </c>
      <c r="BM276" t="s">
        <v>2323</v>
      </c>
      <c r="BN276">
        <v>0</v>
      </c>
      <c r="BO276">
        <v>526</v>
      </c>
      <c r="BP276">
        <v>202</v>
      </c>
      <c r="BQ276">
        <v>0</v>
      </c>
      <c r="BR276">
        <v>73</v>
      </c>
      <c r="BS276" t="b">
        <v>0</v>
      </c>
      <c r="BT276">
        <v>0</v>
      </c>
      <c r="BU276">
        <v>0</v>
      </c>
      <c r="BV276" s="12" t="s">
        <v>986</v>
      </c>
      <c r="BW276">
        <v>0.1</v>
      </c>
      <c r="BX276">
        <v>628</v>
      </c>
      <c r="BY276">
        <v>270</v>
      </c>
      <c r="BZ276" t="b">
        <v>0</v>
      </c>
      <c r="CA276" t="s">
        <v>1684</v>
      </c>
      <c r="CB276">
        <v>0</v>
      </c>
      <c r="CC276">
        <v>0</v>
      </c>
      <c r="CD276" t="s">
        <v>1687</v>
      </c>
      <c r="CE276" s="12">
        <v>8</v>
      </c>
      <c r="CF276" s="12">
        <v>31</v>
      </c>
      <c r="CG276" s="4">
        <v>44957</v>
      </c>
      <c r="CH276">
        <v>0</v>
      </c>
      <c r="CI276">
        <v>499</v>
      </c>
      <c r="CJ276">
        <v>193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 t="s">
        <v>986</v>
      </c>
      <c r="CS276">
        <v>0</v>
      </c>
      <c r="CT276" t="str">
        <f t="shared" si="4"/>
        <v>Naouirou Ahamada</v>
      </c>
      <c r="CU276" t="str">
        <f>IFERROR(VLOOKUP(CT276,'Player Names Cleaned'!$A$1:$B$997,2,0),CT276)</f>
        <v>Naouirou Ahamada</v>
      </c>
    </row>
    <row r="277" spans="1:99" x14ac:dyDescent="0.25">
      <c r="A277">
        <v>1</v>
      </c>
      <c r="B277" s="4">
        <v>37905</v>
      </c>
      <c r="C277">
        <v>1</v>
      </c>
      <c r="D277">
        <v>129</v>
      </c>
      <c r="E277" t="b">
        <v>1</v>
      </c>
      <c r="F277" t="b">
        <v>1</v>
      </c>
      <c r="G277" t="s">
        <v>1684</v>
      </c>
      <c r="H277" t="s">
        <v>1684</v>
      </c>
      <c r="I277">
        <v>0</v>
      </c>
      <c r="J277">
        <v>0</v>
      </c>
      <c r="K277">
        <v>489706</v>
      </c>
      <c r="L277" t="s">
        <v>1684</v>
      </c>
      <c r="N277">
        <v>0</v>
      </c>
      <c r="O277">
        <v>0</v>
      </c>
      <c r="P277">
        <v>0</v>
      </c>
      <c r="Q277">
        <v>0</v>
      </c>
      <c r="R277">
        <v>101.8</v>
      </c>
      <c r="S277">
        <v>236</v>
      </c>
      <c r="T277">
        <v>138</v>
      </c>
      <c r="U277">
        <v>0</v>
      </c>
      <c r="V277">
        <v>2</v>
      </c>
      <c r="X277">
        <v>0</v>
      </c>
      <c r="Y277">
        <v>3</v>
      </c>
      <c r="Z277">
        <v>0.5</v>
      </c>
      <c r="AA277" t="s">
        <v>1684</v>
      </c>
      <c r="AB277">
        <v>0</v>
      </c>
      <c r="AC277">
        <v>0.41</v>
      </c>
      <c r="AD277">
        <v>7.0000000000000007E-2</v>
      </c>
      <c r="AE277">
        <v>1.18</v>
      </c>
      <c r="AF277">
        <v>0.21</v>
      </c>
      <c r="AG277">
        <v>0.77</v>
      </c>
      <c r="AH277">
        <v>9.3000000000000007</v>
      </c>
      <c r="AI277">
        <v>1.69</v>
      </c>
      <c r="AJ277">
        <v>0.14000000000000001</v>
      </c>
      <c r="AK277" s="12" t="s">
        <v>716</v>
      </c>
      <c r="AL277">
        <v>0</v>
      </c>
      <c r="AM277">
        <v>230</v>
      </c>
      <c r="AN277">
        <v>23</v>
      </c>
      <c r="AO277">
        <v>8</v>
      </c>
      <c r="AP277">
        <v>1.46</v>
      </c>
      <c r="AQ277">
        <v>1</v>
      </c>
      <c r="AR277" t="b">
        <v>0</v>
      </c>
      <c r="AS277">
        <v>33.200000000000003</v>
      </c>
      <c r="AT277">
        <v>277</v>
      </c>
      <c r="AU277">
        <v>139</v>
      </c>
      <c r="AV277">
        <v>276</v>
      </c>
      <c r="AW277" t="b">
        <v>0</v>
      </c>
      <c r="AX277">
        <v>138.80000000000001</v>
      </c>
      <c r="AY277">
        <v>283</v>
      </c>
      <c r="AZ277">
        <v>133</v>
      </c>
      <c r="BA277">
        <v>494</v>
      </c>
      <c r="BC277" t="s">
        <v>1684</v>
      </c>
      <c r="BD277" s="12">
        <v>45</v>
      </c>
      <c r="BE277">
        <v>452</v>
      </c>
      <c r="BF277">
        <v>245</v>
      </c>
      <c r="BG277" t="s">
        <v>2324</v>
      </c>
      <c r="BH277">
        <v>0</v>
      </c>
      <c r="BI277">
        <v>0</v>
      </c>
      <c r="BJ277" t="s">
        <v>1684</v>
      </c>
      <c r="BK277">
        <v>0</v>
      </c>
      <c r="BM277" t="s">
        <v>2325</v>
      </c>
      <c r="BN277">
        <v>1.5</v>
      </c>
      <c r="BO277">
        <v>300</v>
      </c>
      <c r="BP277">
        <v>140</v>
      </c>
      <c r="BQ277">
        <v>0</v>
      </c>
      <c r="BR277">
        <v>242</v>
      </c>
      <c r="BS277" t="b">
        <v>0</v>
      </c>
      <c r="BT277">
        <v>0</v>
      </c>
      <c r="BU277">
        <v>0</v>
      </c>
      <c r="BV277" s="12" t="s">
        <v>987</v>
      </c>
      <c r="BW277">
        <v>1.7</v>
      </c>
      <c r="BX277">
        <v>140</v>
      </c>
      <c r="BY277">
        <v>46</v>
      </c>
      <c r="BZ277" t="b">
        <v>0</v>
      </c>
      <c r="CA277" t="s">
        <v>1684</v>
      </c>
      <c r="CB277">
        <v>4</v>
      </c>
      <c r="CC277">
        <v>0.73</v>
      </c>
      <c r="CD277" t="s">
        <v>1687</v>
      </c>
      <c r="CE277" s="12">
        <v>8</v>
      </c>
      <c r="CF277" s="12">
        <v>31</v>
      </c>
      <c r="CG277" s="4">
        <v>45364</v>
      </c>
      <c r="CH277">
        <v>90</v>
      </c>
      <c r="CI277">
        <v>230</v>
      </c>
      <c r="CJ277">
        <v>127</v>
      </c>
      <c r="CK277">
        <v>34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7.6</v>
      </c>
      <c r="CR277" t="s">
        <v>987</v>
      </c>
      <c r="CS277">
        <v>1</v>
      </c>
      <c r="CT277" t="str">
        <f t="shared" si="4"/>
        <v>Justin Devenny</v>
      </c>
      <c r="CU277" t="str">
        <f>IFERROR(VLOOKUP(CT277,'Player Names Cleaned'!$A$1:$B$997,2,0),CT277)</f>
        <v>Justin Devenny</v>
      </c>
    </row>
    <row r="278" spans="1:99" x14ac:dyDescent="0.25">
      <c r="A278">
        <v>0</v>
      </c>
      <c r="B278" s="4">
        <v>37868</v>
      </c>
      <c r="C278">
        <v>0</v>
      </c>
      <c r="D278">
        <v>0</v>
      </c>
      <c r="E278" t="b">
        <v>1</v>
      </c>
      <c r="F278" t="b">
        <v>1</v>
      </c>
      <c r="G278" t="s">
        <v>1684</v>
      </c>
      <c r="H278" t="s">
        <v>1684</v>
      </c>
      <c r="I278">
        <v>0</v>
      </c>
      <c r="J278">
        <v>0</v>
      </c>
      <c r="K278">
        <v>450535</v>
      </c>
      <c r="L278" t="s">
        <v>1684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510</v>
      </c>
      <c r="T278">
        <v>195</v>
      </c>
      <c r="U278">
        <v>0</v>
      </c>
      <c r="V278" t="s">
        <v>1684</v>
      </c>
      <c r="X278">
        <v>0</v>
      </c>
      <c r="Y278">
        <v>3</v>
      </c>
      <c r="Z278">
        <v>0.5</v>
      </c>
      <c r="AA278" t="s">
        <v>1684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 s="12" t="s">
        <v>988</v>
      </c>
      <c r="AL278">
        <v>0</v>
      </c>
      <c r="AM278">
        <v>211</v>
      </c>
      <c r="AN278">
        <v>14</v>
      </c>
      <c r="AO278">
        <v>0</v>
      </c>
      <c r="AP278">
        <v>0</v>
      </c>
      <c r="AQ278">
        <v>0</v>
      </c>
      <c r="AR278" t="b">
        <v>0</v>
      </c>
      <c r="AS278">
        <v>0</v>
      </c>
      <c r="AT278">
        <v>514</v>
      </c>
      <c r="AU278">
        <v>195</v>
      </c>
      <c r="AV278">
        <v>277</v>
      </c>
      <c r="AW278" t="b">
        <v>0</v>
      </c>
      <c r="AX278">
        <v>0</v>
      </c>
      <c r="AY278">
        <v>514</v>
      </c>
      <c r="AZ278">
        <v>195</v>
      </c>
      <c r="BA278">
        <v>0</v>
      </c>
      <c r="BC278" t="s">
        <v>1684</v>
      </c>
      <c r="BD278" s="12">
        <v>45</v>
      </c>
      <c r="BE278">
        <v>433</v>
      </c>
      <c r="BF278">
        <v>236</v>
      </c>
      <c r="BG278" t="s">
        <v>2326</v>
      </c>
      <c r="BH278">
        <v>0</v>
      </c>
      <c r="BI278">
        <v>0</v>
      </c>
      <c r="BJ278" t="s">
        <v>1684</v>
      </c>
      <c r="BK278">
        <v>0</v>
      </c>
      <c r="BM278" t="s">
        <v>2327</v>
      </c>
      <c r="BN278">
        <v>0</v>
      </c>
      <c r="BO278">
        <v>517</v>
      </c>
      <c r="BP278">
        <v>196</v>
      </c>
      <c r="BQ278">
        <v>0</v>
      </c>
      <c r="BR278">
        <v>241</v>
      </c>
      <c r="BS278" t="b">
        <v>0</v>
      </c>
      <c r="BT278">
        <v>0</v>
      </c>
      <c r="BU278">
        <v>0</v>
      </c>
      <c r="BV278" s="12" t="s">
        <v>989</v>
      </c>
      <c r="BW278">
        <v>0.1</v>
      </c>
      <c r="BX278">
        <v>619</v>
      </c>
      <c r="BY278">
        <v>262</v>
      </c>
      <c r="BZ278" t="b">
        <v>0</v>
      </c>
      <c r="CA278" t="s">
        <v>1684</v>
      </c>
      <c r="CB278">
        <v>0</v>
      </c>
      <c r="CC278">
        <v>0</v>
      </c>
      <c r="CD278" t="s">
        <v>1687</v>
      </c>
      <c r="CE278" s="12">
        <v>8</v>
      </c>
      <c r="CF278" s="12">
        <v>31</v>
      </c>
      <c r="CG278" s="4">
        <v>44743</v>
      </c>
      <c r="CH278">
        <v>0</v>
      </c>
      <c r="CI278">
        <v>490</v>
      </c>
      <c r="CJ278">
        <v>187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 t="s">
        <v>989</v>
      </c>
      <c r="CS278">
        <v>0</v>
      </c>
      <c r="CT278" t="str">
        <f t="shared" si="4"/>
        <v>Malcolm Ebiowei</v>
      </c>
      <c r="CU278" t="str">
        <f>IFERROR(VLOOKUP(CT278,'Player Names Cleaned'!$A$1:$B$997,2,0),CT278)</f>
        <v>Malcolm Ebiowei</v>
      </c>
    </row>
    <row r="279" spans="1:99" x14ac:dyDescent="0.25">
      <c r="A279">
        <v>0</v>
      </c>
      <c r="B279" s="4">
        <v>37534</v>
      </c>
      <c r="C279">
        <v>0</v>
      </c>
      <c r="D279">
        <v>0</v>
      </c>
      <c r="E279" t="b">
        <v>1</v>
      </c>
      <c r="F279" t="b">
        <v>1</v>
      </c>
      <c r="G279" t="s">
        <v>1684</v>
      </c>
      <c r="H279" t="s">
        <v>1684</v>
      </c>
      <c r="I279">
        <v>0</v>
      </c>
      <c r="J279">
        <v>0</v>
      </c>
      <c r="K279">
        <v>450542</v>
      </c>
      <c r="L279" t="s">
        <v>1684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512</v>
      </c>
      <c r="T279">
        <v>197</v>
      </c>
      <c r="U279">
        <v>0</v>
      </c>
      <c r="V279" t="s">
        <v>1684</v>
      </c>
      <c r="X279">
        <v>0</v>
      </c>
      <c r="Y279">
        <v>3</v>
      </c>
      <c r="Z279">
        <v>0.5</v>
      </c>
      <c r="AA279" t="s">
        <v>1684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 s="12" t="s">
        <v>990</v>
      </c>
      <c r="AL279">
        <v>0</v>
      </c>
      <c r="AM279">
        <v>213</v>
      </c>
      <c r="AN279">
        <v>16</v>
      </c>
      <c r="AO279">
        <v>0</v>
      </c>
      <c r="AP279">
        <v>0</v>
      </c>
      <c r="AQ279">
        <v>0</v>
      </c>
      <c r="AR279" t="b">
        <v>0</v>
      </c>
      <c r="AS279">
        <v>0</v>
      </c>
      <c r="AT279">
        <v>516</v>
      </c>
      <c r="AU279">
        <v>197</v>
      </c>
      <c r="AV279">
        <v>278</v>
      </c>
      <c r="AW279" t="b">
        <v>0</v>
      </c>
      <c r="AX279">
        <v>0</v>
      </c>
      <c r="AY279">
        <v>516</v>
      </c>
      <c r="AZ279">
        <v>197</v>
      </c>
      <c r="BA279">
        <v>0</v>
      </c>
      <c r="BC279" t="s">
        <v>1684</v>
      </c>
      <c r="BD279" s="12">
        <v>45</v>
      </c>
      <c r="BE279">
        <v>435</v>
      </c>
      <c r="BF279">
        <v>238</v>
      </c>
      <c r="BG279" t="s">
        <v>2328</v>
      </c>
      <c r="BH279">
        <v>0</v>
      </c>
      <c r="BI279">
        <v>0</v>
      </c>
      <c r="BJ279" t="s">
        <v>1684</v>
      </c>
      <c r="BK279">
        <v>0</v>
      </c>
      <c r="BM279" t="s">
        <v>2329</v>
      </c>
      <c r="BN279">
        <v>0</v>
      </c>
      <c r="BO279">
        <v>519</v>
      </c>
      <c r="BP279">
        <v>198</v>
      </c>
      <c r="BQ279">
        <v>0</v>
      </c>
      <c r="BR279">
        <v>241</v>
      </c>
      <c r="BS279" t="b">
        <v>0</v>
      </c>
      <c r="BT279">
        <v>0</v>
      </c>
      <c r="BU279">
        <v>0</v>
      </c>
      <c r="BV279" s="12" t="s">
        <v>991</v>
      </c>
      <c r="BW279">
        <v>0.1</v>
      </c>
      <c r="BX279">
        <v>499</v>
      </c>
      <c r="BY279">
        <v>174</v>
      </c>
      <c r="BZ279" t="b">
        <v>0</v>
      </c>
      <c r="CA279" t="s">
        <v>1684</v>
      </c>
      <c r="CB279">
        <v>0</v>
      </c>
      <c r="CC279">
        <v>0</v>
      </c>
      <c r="CD279" t="s">
        <v>1687</v>
      </c>
      <c r="CE279" s="12">
        <v>8</v>
      </c>
      <c r="CF279" s="12">
        <v>31</v>
      </c>
      <c r="CG279" s="4">
        <v>44295</v>
      </c>
      <c r="CH279">
        <v>0</v>
      </c>
      <c r="CI279">
        <v>492</v>
      </c>
      <c r="CJ279">
        <v>189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 t="s">
        <v>2330</v>
      </c>
      <c r="CS279">
        <v>0</v>
      </c>
      <c r="CT279" t="str">
        <f t="shared" si="4"/>
        <v>Jesurun Rak-Sakyi</v>
      </c>
      <c r="CU279" t="str">
        <f>IFERROR(VLOOKUP(CT279,'Player Names Cleaned'!$A$1:$B$997,2,0),CT279)</f>
        <v>Jesurun Rak-Sakyi</v>
      </c>
    </row>
    <row r="280" spans="1:99" x14ac:dyDescent="0.25">
      <c r="A280">
        <v>0</v>
      </c>
      <c r="B280" s="4">
        <v>38078</v>
      </c>
      <c r="C280">
        <v>0</v>
      </c>
      <c r="D280">
        <v>34</v>
      </c>
      <c r="E280" t="b">
        <v>1</v>
      </c>
      <c r="F280" t="b">
        <v>1</v>
      </c>
      <c r="G280" t="s">
        <v>1684</v>
      </c>
      <c r="H280" t="s">
        <v>1684</v>
      </c>
      <c r="I280">
        <v>0</v>
      </c>
      <c r="J280">
        <v>0</v>
      </c>
      <c r="K280">
        <v>536694</v>
      </c>
      <c r="L280" t="s">
        <v>1684</v>
      </c>
      <c r="N280">
        <v>0</v>
      </c>
      <c r="O280">
        <v>0</v>
      </c>
      <c r="P280">
        <v>0</v>
      </c>
      <c r="Q280">
        <v>0</v>
      </c>
      <c r="R280">
        <v>1.2</v>
      </c>
      <c r="S280">
        <v>361</v>
      </c>
      <c r="T280">
        <v>176</v>
      </c>
      <c r="U280">
        <v>0</v>
      </c>
      <c r="V280" t="s">
        <v>1684</v>
      </c>
      <c r="X280">
        <v>0</v>
      </c>
      <c r="Y280">
        <v>3</v>
      </c>
      <c r="Z280">
        <v>0.5</v>
      </c>
      <c r="AA280" t="s">
        <v>1684</v>
      </c>
      <c r="AB280">
        <v>0</v>
      </c>
      <c r="AC280">
        <v>0.18</v>
      </c>
      <c r="AD280">
        <v>0.31</v>
      </c>
      <c r="AE280">
        <v>0.46</v>
      </c>
      <c r="AF280">
        <v>0.79</v>
      </c>
      <c r="AG280">
        <v>0.28000000000000003</v>
      </c>
      <c r="AH280">
        <v>0.4</v>
      </c>
      <c r="AI280">
        <v>0.69</v>
      </c>
      <c r="AJ280">
        <v>0.48</v>
      </c>
      <c r="AK280" s="12" t="s">
        <v>992</v>
      </c>
      <c r="AL280">
        <v>0</v>
      </c>
      <c r="AM280">
        <v>270</v>
      </c>
      <c r="AN280">
        <v>46</v>
      </c>
      <c r="AO280">
        <v>0</v>
      </c>
      <c r="AP280">
        <v>0</v>
      </c>
      <c r="AQ280">
        <v>1</v>
      </c>
      <c r="AR280" t="b">
        <v>0</v>
      </c>
      <c r="AS280">
        <v>11.5</v>
      </c>
      <c r="AT280">
        <v>324</v>
      </c>
      <c r="AU280">
        <v>154</v>
      </c>
      <c r="AV280">
        <v>279</v>
      </c>
      <c r="AW280" t="b">
        <v>0</v>
      </c>
      <c r="AX280">
        <v>48.4</v>
      </c>
      <c r="AY280">
        <v>331</v>
      </c>
      <c r="AZ280">
        <v>155</v>
      </c>
      <c r="BA280">
        <v>52</v>
      </c>
      <c r="BC280" t="s">
        <v>1684</v>
      </c>
      <c r="BD280" s="12">
        <v>45</v>
      </c>
      <c r="BE280">
        <v>492</v>
      </c>
      <c r="BF280">
        <v>268</v>
      </c>
      <c r="BG280" t="s">
        <v>2331</v>
      </c>
      <c r="BH280">
        <v>0</v>
      </c>
      <c r="BI280">
        <v>0</v>
      </c>
      <c r="BJ280" t="s">
        <v>1684</v>
      </c>
      <c r="BK280">
        <v>0</v>
      </c>
      <c r="BM280" t="s">
        <v>2332</v>
      </c>
      <c r="BN280">
        <v>2.2000000000000002</v>
      </c>
      <c r="BO280">
        <v>217</v>
      </c>
      <c r="BP280">
        <v>94</v>
      </c>
      <c r="BQ280">
        <v>0</v>
      </c>
      <c r="BR280">
        <v>30</v>
      </c>
      <c r="BS280" t="b">
        <v>0</v>
      </c>
      <c r="BT280">
        <v>0</v>
      </c>
      <c r="BU280">
        <v>0</v>
      </c>
      <c r="BV280" s="12" t="s">
        <v>993</v>
      </c>
      <c r="BW280">
        <v>0.1</v>
      </c>
      <c r="BX280">
        <v>485</v>
      </c>
      <c r="BY280">
        <v>164</v>
      </c>
      <c r="BZ280" t="b">
        <v>0</v>
      </c>
      <c r="CA280" t="s">
        <v>1684</v>
      </c>
      <c r="CB280">
        <v>0</v>
      </c>
      <c r="CC280">
        <v>0</v>
      </c>
      <c r="CD280" t="s">
        <v>1687</v>
      </c>
      <c r="CE280" s="12">
        <v>8</v>
      </c>
      <c r="CF280" s="12">
        <v>31</v>
      </c>
      <c r="CG280" s="4">
        <v>45143</v>
      </c>
      <c r="CH280">
        <v>66</v>
      </c>
      <c r="CI280">
        <v>249</v>
      </c>
      <c r="CJ280">
        <v>137</v>
      </c>
      <c r="CK280">
        <v>9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2</v>
      </c>
      <c r="CR280" t="s">
        <v>2333</v>
      </c>
      <c r="CS280">
        <v>0</v>
      </c>
      <c r="CT280" t="str">
        <f t="shared" si="4"/>
        <v>Matheus FranÃ§a de Oliveira</v>
      </c>
      <c r="CU280" t="str">
        <f>IFERROR(VLOOKUP(CT280,'Player Names Cleaned'!$A$1:$B$997,2,0),CT280)</f>
        <v>Matheus FranÃ§a de Oliveira</v>
      </c>
    </row>
    <row r="281" spans="1:99" x14ac:dyDescent="0.25">
      <c r="A281">
        <v>0</v>
      </c>
      <c r="B281" s="4">
        <v>38478</v>
      </c>
      <c r="C281">
        <v>0</v>
      </c>
      <c r="D281">
        <v>0</v>
      </c>
      <c r="E281" t="b">
        <v>0</v>
      </c>
      <c r="F281" t="b">
        <v>1</v>
      </c>
      <c r="G281">
        <v>0</v>
      </c>
      <c r="H281" t="s">
        <v>1684</v>
      </c>
      <c r="I281">
        <v>0</v>
      </c>
      <c r="J281">
        <v>0</v>
      </c>
      <c r="K281">
        <v>531989</v>
      </c>
      <c r="L281" t="s">
        <v>1684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544</v>
      </c>
      <c r="T281">
        <v>219</v>
      </c>
      <c r="U281">
        <v>0</v>
      </c>
      <c r="V281" t="s">
        <v>1684</v>
      </c>
      <c r="X281">
        <v>0</v>
      </c>
      <c r="Y281">
        <v>3</v>
      </c>
      <c r="Z281">
        <v>0</v>
      </c>
      <c r="AA281" t="s">
        <v>1684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 s="12" t="s">
        <v>484</v>
      </c>
      <c r="AL281">
        <v>0</v>
      </c>
      <c r="AM281">
        <v>263</v>
      </c>
      <c r="AN281">
        <v>42</v>
      </c>
      <c r="AO281">
        <v>0</v>
      </c>
      <c r="AP281">
        <v>0</v>
      </c>
      <c r="AQ281">
        <v>0</v>
      </c>
      <c r="AR281" t="b">
        <v>0</v>
      </c>
      <c r="AS281">
        <v>0</v>
      </c>
      <c r="AT281">
        <v>548</v>
      </c>
      <c r="AU281">
        <v>219</v>
      </c>
      <c r="AV281">
        <v>280</v>
      </c>
      <c r="AW281" t="b">
        <v>0</v>
      </c>
      <c r="AX281">
        <v>0</v>
      </c>
      <c r="AY281">
        <v>548</v>
      </c>
      <c r="AZ281">
        <v>219</v>
      </c>
      <c r="BA281">
        <v>0</v>
      </c>
      <c r="BB281" t="s">
        <v>2334</v>
      </c>
      <c r="BC281" t="s">
        <v>2335</v>
      </c>
      <c r="BD281" s="12">
        <v>45</v>
      </c>
      <c r="BE281">
        <v>485</v>
      </c>
      <c r="BF281">
        <v>264</v>
      </c>
      <c r="BG281" t="s">
        <v>2336</v>
      </c>
      <c r="BH281">
        <v>0</v>
      </c>
      <c r="BI281">
        <v>0</v>
      </c>
      <c r="BJ281" t="s">
        <v>1684</v>
      </c>
      <c r="BK281">
        <v>0</v>
      </c>
      <c r="BM281" t="s">
        <v>2337</v>
      </c>
      <c r="BN281">
        <v>0</v>
      </c>
      <c r="BO281">
        <v>550</v>
      </c>
      <c r="BP281">
        <v>220</v>
      </c>
      <c r="BQ281">
        <v>0</v>
      </c>
      <c r="BR281">
        <v>241</v>
      </c>
      <c r="BS281" t="b">
        <v>0</v>
      </c>
      <c r="BT281">
        <v>0</v>
      </c>
      <c r="BU281">
        <v>0</v>
      </c>
      <c r="BV281" s="12" t="s">
        <v>994</v>
      </c>
      <c r="BW281">
        <v>0</v>
      </c>
      <c r="BX281">
        <v>651</v>
      </c>
      <c r="BY281">
        <v>289</v>
      </c>
      <c r="BZ281" t="b">
        <v>0</v>
      </c>
      <c r="CA281" t="s">
        <v>1684</v>
      </c>
      <c r="CB281">
        <v>0</v>
      </c>
      <c r="CC281">
        <v>0</v>
      </c>
      <c r="CD281" t="s">
        <v>1777</v>
      </c>
      <c r="CE281" s="12">
        <v>8</v>
      </c>
      <c r="CF281" s="12">
        <v>31</v>
      </c>
      <c r="CG281" s="4">
        <v>44753</v>
      </c>
      <c r="CH281">
        <v>0</v>
      </c>
      <c r="CI281">
        <v>527</v>
      </c>
      <c r="CJ281">
        <v>212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 t="s">
        <v>994</v>
      </c>
      <c r="CS281">
        <v>0</v>
      </c>
      <c r="CT281" t="str">
        <f t="shared" si="4"/>
        <v>David Ozoh</v>
      </c>
      <c r="CU281" t="str">
        <f>IFERROR(VLOOKUP(CT281,'Player Names Cleaned'!$A$1:$B$997,2,0),CT281)</f>
        <v>David Ozoh</v>
      </c>
    </row>
    <row r="282" spans="1:99" x14ac:dyDescent="0.25">
      <c r="A282">
        <v>0</v>
      </c>
      <c r="B282" s="4">
        <v>38267</v>
      </c>
      <c r="C282">
        <v>0</v>
      </c>
      <c r="D282">
        <v>0</v>
      </c>
      <c r="E282" t="b">
        <v>1</v>
      </c>
      <c r="F282" t="b">
        <v>1</v>
      </c>
      <c r="G282" t="s">
        <v>1684</v>
      </c>
      <c r="H282" t="s">
        <v>1684</v>
      </c>
      <c r="I282">
        <v>0</v>
      </c>
      <c r="J282">
        <v>0</v>
      </c>
      <c r="K282">
        <v>530318</v>
      </c>
      <c r="L282" t="s">
        <v>1684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542</v>
      </c>
      <c r="T282">
        <v>218</v>
      </c>
      <c r="U282">
        <v>0</v>
      </c>
      <c r="V282" t="s">
        <v>1684</v>
      </c>
      <c r="X282">
        <v>0</v>
      </c>
      <c r="Y282">
        <v>3</v>
      </c>
      <c r="Z282">
        <v>0.5</v>
      </c>
      <c r="AA282" t="s">
        <v>1684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 s="12" t="s">
        <v>995</v>
      </c>
      <c r="AL282">
        <v>0</v>
      </c>
      <c r="AM282">
        <v>261</v>
      </c>
      <c r="AN282">
        <v>41</v>
      </c>
      <c r="AO282">
        <v>0</v>
      </c>
      <c r="AP282">
        <v>0</v>
      </c>
      <c r="AQ282">
        <v>0</v>
      </c>
      <c r="AR282" t="b">
        <v>0</v>
      </c>
      <c r="AS282">
        <v>0</v>
      </c>
      <c r="AT282">
        <v>546</v>
      </c>
      <c r="AU282">
        <v>218</v>
      </c>
      <c r="AV282">
        <v>281</v>
      </c>
      <c r="AW282" t="b">
        <v>0</v>
      </c>
      <c r="AX282">
        <v>0</v>
      </c>
      <c r="AY282">
        <v>546</v>
      </c>
      <c r="AZ282">
        <v>218</v>
      </c>
      <c r="BA282">
        <v>0</v>
      </c>
      <c r="BC282" t="s">
        <v>1684</v>
      </c>
      <c r="BD282" s="12">
        <v>45</v>
      </c>
      <c r="BE282">
        <v>483</v>
      </c>
      <c r="BF282">
        <v>263</v>
      </c>
      <c r="BG282" t="s">
        <v>2338</v>
      </c>
      <c r="BH282">
        <v>0</v>
      </c>
      <c r="BI282">
        <v>0</v>
      </c>
      <c r="BJ282" t="s">
        <v>1684</v>
      </c>
      <c r="BK282">
        <v>0</v>
      </c>
      <c r="BM282" t="s">
        <v>2339</v>
      </c>
      <c r="BN282">
        <v>0</v>
      </c>
      <c r="BO282">
        <v>548</v>
      </c>
      <c r="BP282">
        <v>219</v>
      </c>
      <c r="BQ282">
        <v>0</v>
      </c>
      <c r="BR282">
        <v>241</v>
      </c>
      <c r="BS282" t="b">
        <v>0</v>
      </c>
      <c r="BT282">
        <v>0</v>
      </c>
      <c r="BU282">
        <v>0</v>
      </c>
      <c r="BV282" s="12" t="s">
        <v>996</v>
      </c>
      <c r="BW282">
        <v>0</v>
      </c>
      <c r="BX282">
        <v>639</v>
      </c>
      <c r="BY282">
        <v>280</v>
      </c>
      <c r="BZ282" t="b">
        <v>0</v>
      </c>
      <c r="CA282" t="s">
        <v>1684</v>
      </c>
      <c r="CB282">
        <v>0</v>
      </c>
      <c r="CC282">
        <v>0</v>
      </c>
      <c r="CD282" t="s">
        <v>1687</v>
      </c>
      <c r="CE282" s="12">
        <v>8</v>
      </c>
      <c r="CF282" s="12">
        <v>31</v>
      </c>
      <c r="CG282" s="4">
        <v>44750</v>
      </c>
      <c r="CH282">
        <v>0</v>
      </c>
      <c r="CI282">
        <v>525</v>
      </c>
      <c r="CJ282">
        <v>211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 t="s">
        <v>996</v>
      </c>
      <c r="CS282">
        <v>0</v>
      </c>
      <c r="CT282" t="str">
        <f t="shared" si="4"/>
        <v>Kaden Rodney</v>
      </c>
      <c r="CU282" t="str">
        <f>IFERROR(VLOOKUP(CT282,'Player Names Cleaned'!$A$1:$B$997,2,0),CT282)</f>
        <v>Kaden Rodney</v>
      </c>
    </row>
    <row r="283" spans="1:99" x14ac:dyDescent="0.25">
      <c r="A283">
        <v>0</v>
      </c>
      <c r="B283" s="4">
        <v>38378</v>
      </c>
      <c r="C283">
        <v>0</v>
      </c>
      <c r="D283">
        <v>0</v>
      </c>
      <c r="E283" t="b">
        <v>1</v>
      </c>
      <c r="F283" t="b">
        <v>1</v>
      </c>
      <c r="G283" t="s">
        <v>1684</v>
      </c>
      <c r="H283" t="s">
        <v>1684</v>
      </c>
      <c r="I283">
        <v>0</v>
      </c>
      <c r="J283">
        <v>0</v>
      </c>
      <c r="K283">
        <v>574398</v>
      </c>
      <c r="L283" t="s">
        <v>1684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567</v>
      </c>
      <c r="T283">
        <v>235</v>
      </c>
      <c r="U283">
        <v>0</v>
      </c>
      <c r="V283" t="s">
        <v>1684</v>
      </c>
      <c r="X283">
        <v>0</v>
      </c>
      <c r="Y283">
        <v>3</v>
      </c>
      <c r="Z283">
        <v>0.5</v>
      </c>
      <c r="AA283" t="s">
        <v>1684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 s="12" t="s">
        <v>997</v>
      </c>
      <c r="AL283">
        <v>0</v>
      </c>
      <c r="AM283">
        <v>292</v>
      </c>
      <c r="AN283">
        <v>62</v>
      </c>
      <c r="AO283">
        <v>0</v>
      </c>
      <c r="AP283">
        <v>0</v>
      </c>
      <c r="AQ283">
        <v>0</v>
      </c>
      <c r="AR283" t="b">
        <v>0</v>
      </c>
      <c r="AS283">
        <v>0</v>
      </c>
      <c r="AT283">
        <v>571</v>
      </c>
      <c r="AU283">
        <v>235</v>
      </c>
      <c r="AV283">
        <v>282</v>
      </c>
      <c r="AW283" t="b">
        <v>0</v>
      </c>
      <c r="AX283">
        <v>0</v>
      </c>
      <c r="AY283">
        <v>571</v>
      </c>
      <c r="AZ283">
        <v>235</v>
      </c>
      <c r="BA283">
        <v>0</v>
      </c>
      <c r="BC283" t="s">
        <v>1684</v>
      </c>
      <c r="BD283" s="12">
        <v>45</v>
      </c>
      <c r="BE283">
        <v>514</v>
      </c>
      <c r="BF283">
        <v>284</v>
      </c>
      <c r="BG283" t="s">
        <v>2340</v>
      </c>
      <c r="BH283">
        <v>0</v>
      </c>
      <c r="BI283">
        <v>0</v>
      </c>
      <c r="BJ283" t="s">
        <v>1684</v>
      </c>
      <c r="BK283">
        <v>0</v>
      </c>
      <c r="BM283" t="s">
        <v>2341</v>
      </c>
      <c r="BN283">
        <v>0</v>
      </c>
      <c r="BO283">
        <v>572</v>
      </c>
      <c r="BP283">
        <v>236</v>
      </c>
      <c r="BQ283">
        <v>0</v>
      </c>
      <c r="BR283">
        <v>104</v>
      </c>
      <c r="BS283" t="b">
        <v>0</v>
      </c>
      <c r="BT283">
        <v>0</v>
      </c>
      <c r="BU283">
        <v>0</v>
      </c>
      <c r="BV283" s="12" t="s">
        <v>998</v>
      </c>
      <c r="BW283">
        <v>0</v>
      </c>
      <c r="BX283">
        <v>640</v>
      </c>
      <c r="BY283">
        <v>281</v>
      </c>
      <c r="BZ283" t="b">
        <v>0</v>
      </c>
      <c r="CA283" t="s">
        <v>1684</v>
      </c>
      <c r="CB283">
        <v>0</v>
      </c>
      <c r="CC283">
        <v>0</v>
      </c>
      <c r="CD283" t="s">
        <v>1687</v>
      </c>
      <c r="CE283" s="12">
        <v>8</v>
      </c>
      <c r="CF283" s="12">
        <v>31</v>
      </c>
      <c r="CG283" s="4">
        <v>45340</v>
      </c>
      <c r="CH283">
        <v>0</v>
      </c>
      <c r="CI283">
        <v>551</v>
      </c>
      <c r="CJ283">
        <v>229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 t="s">
        <v>2342</v>
      </c>
      <c r="CS283">
        <v>0</v>
      </c>
      <c r="CT283" t="str">
        <f t="shared" si="4"/>
        <v>Franco Umeh-Chibueze</v>
      </c>
      <c r="CU283" t="str">
        <f>IFERROR(VLOOKUP(CT283,'Player Names Cleaned'!$A$1:$B$997,2,0),CT283)</f>
        <v>Franco Umeh-Chibueze</v>
      </c>
    </row>
    <row r="284" spans="1:99" x14ac:dyDescent="0.25">
      <c r="A284">
        <v>2</v>
      </c>
      <c r="B284" s="4">
        <v>35609</v>
      </c>
      <c r="C284">
        <v>27</v>
      </c>
      <c r="D284">
        <v>576</v>
      </c>
      <c r="E284" t="b">
        <v>1</v>
      </c>
      <c r="F284" t="b">
        <v>1</v>
      </c>
      <c r="G284" t="s">
        <v>1684</v>
      </c>
      <c r="H284" t="s">
        <v>1684</v>
      </c>
      <c r="I284">
        <v>9</v>
      </c>
      <c r="J284">
        <v>0.31</v>
      </c>
      <c r="K284">
        <v>231747</v>
      </c>
      <c r="L284" t="s">
        <v>1684</v>
      </c>
      <c r="N284">
        <v>0</v>
      </c>
      <c r="O284">
        <v>0</v>
      </c>
      <c r="P284">
        <v>0</v>
      </c>
      <c r="Q284">
        <v>0</v>
      </c>
      <c r="R284">
        <v>405.4</v>
      </c>
      <c r="S284">
        <v>91</v>
      </c>
      <c r="T284">
        <v>4</v>
      </c>
      <c r="U284">
        <v>0</v>
      </c>
      <c r="V284" t="s">
        <v>1684</v>
      </c>
      <c r="X284">
        <v>0</v>
      </c>
      <c r="Y284">
        <v>4</v>
      </c>
      <c r="Z284">
        <v>1.9</v>
      </c>
      <c r="AA284" t="s">
        <v>1684</v>
      </c>
      <c r="AB284">
        <v>0</v>
      </c>
      <c r="AC284">
        <v>2.2799999999999998</v>
      </c>
      <c r="AD284">
        <v>0.08</v>
      </c>
      <c r="AE284">
        <v>16.05</v>
      </c>
      <c r="AF284">
        <v>0.55000000000000004</v>
      </c>
      <c r="AG284">
        <v>13.77</v>
      </c>
      <c r="AH284">
        <v>37.94</v>
      </c>
      <c r="AI284">
        <v>1.29</v>
      </c>
      <c r="AJ284">
        <v>0.47</v>
      </c>
      <c r="AK284" s="12" t="s">
        <v>999</v>
      </c>
      <c r="AL284">
        <v>0</v>
      </c>
      <c r="AM284">
        <v>646</v>
      </c>
      <c r="AN284">
        <v>63</v>
      </c>
      <c r="AO284">
        <v>37</v>
      </c>
      <c r="AP284">
        <v>1.26</v>
      </c>
      <c r="AQ284">
        <v>14</v>
      </c>
      <c r="AR284" t="b">
        <v>0</v>
      </c>
      <c r="AS284">
        <v>187.3</v>
      </c>
      <c r="AT284">
        <v>45</v>
      </c>
      <c r="AU284">
        <v>9</v>
      </c>
      <c r="AV284">
        <v>283</v>
      </c>
      <c r="AW284" t="b">
        <v>0</v>
      </c>
      <c r="AX284">
        <v>671.6</v>
      </c>
      <c r="AY284">
        <v>60</v>
      </c>
      <c r="AZ284">
        <v>7</v>
      </c>
      <c r="BA284">
        <v>2642</v>
      </c>
      <c r="BC284" t="s">
        <v>1684</v>
      </c>
      <c r="BD284" s="12">
        <v>75</v>
      </c>
      <c r="BE284">
        <v>24</v>
      </c>
      <c r="BF284">
        <v>11</v>
      </c>
      <c r="BG284" t="s">
        <v>2343</v>
      </c>
      <c r="BH284">
        <v>0</v>
      </c>
      <c r="BI284">
        <v>0</v>
      </c>
      <c r="BJ284">
        <v>2</v>
      </c>
      <c r="BK284">
        <v>0</v>
      </c>
      <c r="BM284" t="s">
        <v>2344</v>
      </c>
      <c r="BN284">
        <v>4.0999999999999996</v>
      </c>
      <c r="BO284">
        <v>40</v>
      </c>
      <c r="BP284">
        <v>12</v>
      </c>
      <c r="BQ284">
        <v>0</v>
      </c>
      <c r="BR284">
        <v>73</v>
      </c>
      <c r="BS284" t="b">
        <v>0</v>
      </c>
      <c r="BT284">
        <v>0</v>
      </c>
      <c r="BU284">
        <v>0</v>
      </c>
      <c r="BV284" s="12" t="s">
        <v>1000</v>
      </c>
      <c r="BW284">
        <v>5.5</v>
      </c>
      <c r="BX284">
        <v>66</v>
      </c>
      <c r="BY284">
        <v>14</v>
      </c>
      <c r="BZ284" t="b">
        <v>0</v>
      </c>
      <c r="CA284" t="s">
        <v>1684</v>
      </c>
      <c r="CB284">
        <v>33</v>
      </c>
      <c r="CC284">
        <v>1.1200000000000001</v>
      </c>
      <c r="CD284" t="s">
        <v>1687</v>
      </c>
      <c r="CE284" s="12">
        <v>8</v>
      </c>
      <c r="CF284" s="12">
        <v>31</v>
      </c>
      <c r="CG284" s="4">
        <v>44592</v>
      </c>
      <c r="CH284">
        <v>800</v>
      </c>
      <c r="CI284">
        <v>24</v>
      </c>
      <c r="CJ284">
        <v>11</v>
      </c>
      <c r="CK284">
        <v>150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20</v>
      </c>
      <c r="CR284" t="s">
        <v>1000</v>
      </c>
      <c r="CS284">
        <v>2</v>
      </c>
      <c r="CT284" t="str">
        <f t="shared" si="4"/>
        <v>Jean-Philippe Mateta</v>
      </c>
      <c r="CU284" t="str">
        <f>IFERROR(VLOOKUP(CT284,'Player Names Cleaned'!$A$1:$B$997,2,0),CT284)</f>
        <v>Jean-Philippe Mateta</v>
      </c>
    </row>
    <row r="285" spans="1:99" x14ac:dyDescent="0.25">
      <c r="A285">
        <v>2</v>
      </c>
      <c r="B285" s="4">
        <v>36310</v>
      </c>
      <c r="C285">
        <v>4</v>
      </c>
      <c r="D285">
        <v>186</v>
      </c>
      <c r="E285" t="b">
        <v>1</v>
      </c>
      <c r="F285" t="b">
        <v>1</v>
      </c>
      <c r="G285" t="s">
        <v>1684</v>
      </c>
      <c r="H285" t="s">
        <v>1684</v>
      </c>
      <c r="I285">
        <v>2</v>
      </c>
      <c r="J285">
        <v>0.18</v>
      </c>
      <c r="K285">
        <v>205533</v>
      </c>
      <c r="L285" t="s">
        <v>1684</v>
      </c>
      <c r="N285">
        <v>0</v>
      </c>
      <c r="O285">
        <v>0</v>
      </c>
      <c r="P285">
        <v>0</v>
      </c>
      <c r="Q285">
        <v>0</v>
      </c>
      <c r="R285">
        <v>163.69999999999999</v>
      </c>
      <c r="S285">
        <v>195</v>
      </c>
      <c r="T285">
        <v>21</v>
      </c>
      <c r="U285">
        <v>0</v>
      </c>
      <c r="V285" t="s">
        <v>1684</v>
      </c>
      <c r="X285">
        <v>0</v>
      </c>
      <c r="Y285">
        <v>4</v>
      </c>
      <c r="Z285">
        <v>1.2</v>
      </c>
      <c r="AA285" t="s">
        <v>1684</v>
      </c>
      <c r="AB285">
        <v>0</v>
      </c>
      <c r="AC285">
        <v>0.83</v>
      </c>
      <c r="AD285">
        <v>7.0000000000000007E-2</v>
      </c>
      <c r="AE285">
        <v>6.77</v>
      </c>
      <c r="AF285">
        <v>0.6</v>
      </c>
      <c r="AG285">
        <v>5.94</v>
      </c>
      <c r="AH285">
        <v>14.29</v>
      </c>
      <c r="AI285">
        <v>1.26</v>
      </c>
      <c r="AJ285">
        <v>0.53</v>
      </c>
      <c r="AK285" s="12" t="s">
        <v>1001</v>
      </c>
      <c r="AL285">
        <v>0</v>
      </c>
      <c r="AM285">
        <v>491</v>
      </c>
      <c r="AN285">
        <v>33</v>
      </c>
      <c r="AO285">
        <v>17</v>
      </c>
      <c r="AP285">
        <v>1.5</v>
      </c>
      <c r="AQ285">
        <v>3</v>
      </c>
      <c r="AR285" t="b">
        <v>0</v>
      </c>
      <c r="AS285">
        <v>82.5</v>
      </c>
      <c r="AT285">
        <v>162</v>
      </c>
      <c r="AU285">
        <v>20</v>
      </c>
      <c r="AV285">
        <v>284</v>
      </c>
      <c r="AW285" t="b">
        <v>0</v>
      </c>
      <c r="AX285">
        <v>192.2</v>
      </c>
      <c r="AY285">
        <v>258</v>
      </c>
      <c r="AZ285">
        <v>21</v>
      </c>
      <c r="BA285">
        <v>1018</v>
      </c>
      <c r="BC285" t="s">
        <v>1684</v>
      </c>
      <c r="BD285" s="12">
        <v>55</v>
      </c>
      <c r="BE285">
        <v>141</v>
      </c>
      <c r="BF285">
        <v>29</v>
      </c>
      <c r="BG285" t="s">
        <v>2345</v>
      </c>
      <c r="BH285">
        <v>0</v>
      </c>
      <c r="BI285">
        <v>0</v>
      </c>
      <c r="BJ285" t="s">
        <v>1684</v>
      </c>
      <c r="BK285">
        <v>0</v>
      </c>
      <c r="BM285" t="s">
        <v>2346</v>
      </c>
      <c r="BN285">
        <v>1.8</v>
      </c>
      <c r="BO285">
        <v>273</v>
      </c>
      <c r="BP285">
        <v>27</v>
      </c>
      <c r="BQ285">
        <v>1</v>
      </c>
      <c r="BR285">
        <v>241</v>
      </c>
      <c r="BS285" t="b">
        <v>0</v>
      </c>
      <c r="BT285">
        <v>0</v>
      </c>
      <c r="BU285">
        <v>0</v>
      </c>
      <c r="BV285" s="12" t="s">
        <v>1002</v>
      </c>
      <c r="BW285">
        <v>1.6</v>
      </c>
      <c r="BX285">
        <v>149</v>
      </c>
      <c r="BY285">
        <v>27</v>
      </c>
      <c r="BZ285" t="b">
        <v>0</v>
      </c>
      <c r="CA285" t="s">
        <v>1684</v>
      </c>
      <c r="CB285">
        <v>9</v>
      </c>
      <c r="CC285">
        <v>0.8</v>
      </c>
      <c r="CD285" t="s">
        <v>1687</v>
      </c>
      <c r="CE285" s="12">
        <v>8</v>
      </c>
      <c r="CF285" s="12">
        <v>31</v>
      </c>
      <c r="CG285" s="4">
        <v>45534</v>
      </c>
      <c r="CH285">
        <v>475</v>
      </c>
      <c r="CI285">
        <v>64</v>
      </c>
      <c r="CJ285">
        <v>19</v>
      </c>
      <c r="CK285">
        <v>53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9.6</v>
      </c>
      <c r="CR285" t="s">
        <v>1002</v>
      </c>
      <c r="CS285">
        <v>4</v>
      </c>
      <c r="CT285" t="str">
        <f t="shared" si="4"/>
        <v>Eddie Nketiah</v>
      </c>
      <c r="CU285" t="str">
        <f>IFERROR(VLOOKUP(CT285,'Player Names Cleaned'!$A$1:$B$997,2,0),CT285)</f>
        <v>Eddie Nketiah</v>
      </c>
    </row>
    <row r="286" spans="1:99" x14ac:dyDescent="0.25">
      <c r="A286">
        <v>0</v>
      </c>
      <c r="B286" s="4">
        <v>35811</v>
      </c>
      <c r="C286">
        <v>0</v>
      </c>
      <c r="D286">
        <v>14</v>
      </c>
      <c r="E286" t="b">
        <v>1</v>
      </c>
      <c r="F286" t="b">
        <v>1</v>
      </c>
      <c r="G286" t="s">
        <v>1684</v>
      </c>
      <c r="H286" t="s">
        <v>1684</v>
      </c>
      <c r="I286">
        <v>0</v>
      </c>
      <c r="J286">
        <v>0</v>
      </c>
      <c r="K286">
        <v>199670</v>
      </c>
      <c r="L286" t="s">
        <v>1684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317</v>
      </c>
      <c r="T286">
        <v>31</v>
      </c>
      <c r="U286">
        <v>0</v>
      </c>
      <c r="V286" t="s">
        <v>1684</v>
      </c>
      <c r="X286">
        <v>0</v>
      </c>
      <c r="Y286">
        <v>4</v>
      </c>
      <c r="Z286">
        <v>0.9</v>
      </c>
      <c r="AA286" t="s">
        <v>1684</v>
      </c>
      <c r="AB286">
        <v>0</v>
      </c>
      <c r="AC286">
        <v>7.0000000000000007E-2</v>
      </c>
      <c r="AD286">
        <v>0.04</v>
      </c>
      <c r="AE286">
        <v>0.46</v>
      </c>
      <c r="AF286">
        <v>0.28999999999999998</v>
      </c>
      <c r="AG286">
        <v>0.39</v>
      </c>
      <c r="AH286">
        <v>3.72</v>
      </c>
      <c r="AI286">
        <v>2.37</v>
      </c>
      <c r="AJ286">
        <v>0.25</v>
      </c>
      <c r="AK286" s="12" t="s">
        <v>1003</v>
      </c>
      <c r="AL286">
        <v>0</v>
      </c>
      <c r="AM286">
        <v>358</v>
      </c>
      <c r="AN286">
        <v>24</v>
      </c>
      <c r="AO286">
        <v>3</v>
      </c>
      <c r="AP286">
        <v>1.91</v>
      </c>
      <c r="AQ286">
        <v>0</v>
      </c>
      <c r="AR286" t="b">
        <v>0</v>
      </c>
      <c r="AS286">
        <v>8</v>
      </c>
      <c r="AT286">
        <v>339</v>
      </c>
      <c r="AU286">
        <v>30</v>
      </c>
      <c r="AV286">
        <v>285</v>
      </c>
      <c r="AW286" t="b">
        <v>0</v>
      </c>
      <c r="AX286">
        <v>5</v>
      </c>
      <c r="AY286">
        <v>374</v>
      </c>
      <c r="AZ286">
        <v>33</v>
      </c>
      <c r="BA286">
        <v>141</v>
      </c>
      <c r="BC286" t="s">
        <v>1684</v>
      </c>
      <c r="BD286" s="12">
        <v>50</v>
      </c>
      <c r="BE286">
        <v>243</v>
      </c>
      <c r="BF286">
        <v>42</v>
      </c>
      <c r="BG286" t="s">
        <v>2347</v>
      </c>
      <c r="BH286">
        <v>0</v>
      </c>
      <c r="BI286">
        <v>0</v>
      </c>
      <c r="BJ286" t="s">
        <v>1684</v>
      </c>
      <c r="BK286">
        <v>0</v>
      </c>
      <c r="BM286" t="s">
        <v>2348</v>
      </c>
      <c r="BN286">
        <v>1.2</v>
      </c>
      <c r="BO286">
        <v>328</v>
      </c>
      <c r="BP286">
        <v>30</v>
      </c>
      <c r="BQ286">
        <v>0</v>
      </c>
      <c r="BR286">
        <v>73</v>
      </c>
      <c r="BS286" t="b">
        <v>0</v>
      </c>
      <c r="BT286">
        <v>0</v>
      </c>
      <c r="BU286">
        <v>0</v>
      </c>
      <c r="BV286" s="12" t="s">
        <v>1004</v>
      </c>
      <c r="BW286">
        <v>1</v>
      </c>
      <c r="BX286">
        <v>185</v>
      </c>
      <c r="BY286">
        <v>35</v>
      </c>
      <c r="BZ286" t="b">
        <v>0</v>
      </c>
      <c r="CA286" t="s">
        <v>1684</v>
      </c>
      <c r="CB286">
        <v>1</v>
      </c>
      <c r="CC286">
        <v>0.64</v>
      </c>
      <c r="CD286" t="s">
        <v>1687</v>
      </c>
      <c r="CE286" s="12">
        <v>8</v>
      </c>
      <c r="CF286" s="12">
        <v>31</v>
      </c>
      <c r="CG286" s="4">
        <v>44439</v>
      </c>
      <c r="CH286">
        <v>50</v>
      </c>
      <c r="CI286">
        <v>265</v>
      </c>
      <c r="CJ286">
        <v>29</v>
      </c>
      <c r="CK286">
        <v>7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1.4</v>
      </c>
      <c r="CR286" t="s">
        <v>1004</v>
      </c>
      <c r="CS286">
        <v>0</v>
      </c>
      <c r="CT286" t="str">
        <f t="shared" si="4"/>
        <v>Odsonne Ã‰douard</v>
      </c>
      <c r="CU286" t="str">
        <f>IFERROR(VLOOKUP(CT286,'Player Names Cleaned'!$A$1:$B$997,2,0),CT286)</f>
        <v>Odsonne Ã‰douard</v>
      </c>
    </row>
    <row r="287" spans="1:99" x14ac:dyDescent="0.25">
      <c r="A287">
        <v>0</v>
      </c>
      <c r="B287" s="4">
        <v>38631</v>
      </c>
      <c r="C287">
        <v>0</v>
      </c>
      <c r="D287">
        <v>0</v>
      </c>
      <c r="E287" t="b">
        <v>1</v>
      </c>
      <c r="F287" t="b">
        <v>1</v>
      </c>
      <c r="G287" t="s">
        <v>1684</v>
      </c>
      <c r="H287" t="s">
        <v>1684</v>
      </c>
      <c r="I287">
        <v>0</v>
      </c>
      <c r="J287">
        <v>0</v>
      </c>
      <c r="K287">
        <v>576980</v>
      </c>
      <c r="L287" t="s">
        <v>1684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573</v>
      </c>
      <c r="T287">
        <v>49</v>
      </c>
      <c r="U287">
        <v>0</v>
      </c>
      <c r="V287" t="s">
        <v>1684</v>
      </c>
      <c r="X287">
        <v>0</v>
      </c>
      <c r="Y287">
        <v>4</v>
      </c>
      <c r="Z287">
        <v>0.5</v>
      </c>
      <c r="AA287" t="s">
        <v>1684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 s="12" t="s">
        <v>1005</v>
      </c>
      <c r="AL287">
        <v>0</v>
      </c>
      <c r="AM287">
        <v>298</v>
      </c>
      <c r="AN287">
        <v>16</v>
      </c>
      <c r="AO287">
        <v>0</v>
      </c>
      <c r="AP287">
        <v>0</v>
      </c>
      <c r="AQ287">
        <v>0</v>
      </c>
      <c r="AR287" t="b">
        <v>0</v>
      </c>
      <c r="AS287">
        <v>0</v>
      </c>
      <c r="AT287">
        <v>577</v>
      </c>
      <c r="AU287">
        <v>49</v>
      </c>
      <c r="AV287">
        <v>286</v>
      </c>
      <c r="AW287" t="b">
        <v>0</v>
      </c>
      <c r="AX287">
        <v>0</v>
      </c>
      <c r="AY287">
        <v>577</v>
      </c>
      <c r="AZ287">
        <v>49</v>
      </c>
      <c r="BA287">
        <v>0</v>
      </c>
      <c r="BC287" t="s">
        <v>1684</v>
      </c>
      <c r="BD287" s="12">
        <v>45</v>
      </c>
      <c r="BE287">
        <v>520</v>
      </c>
      <c r="BF287">
        <v>65</v>
      </c>
      <c r="BG287" t="s">
        <v>2349</v>
      </c>
      <c r="BH287">
        <v>0</v>
      </c>
      <c r="BI287">
        <v>0</v>
      </c>
      <c r="BJ287" t="s">
        <v>1684</v>
      </c>
      <c r="BK287">
        <v>0</v>
      </c>
      <c r="BM287" t="s">
        <v>2350</v>
      </c>
      <c r="BN287">
        <v>0</v>
      </c>
      <c r="BO287">
        <v>578</v>
      </c>
      <c r="BP287">
        <v>49</v>
      </c>
      <c r="BQ287">
        <v>0</v>
      </c>
      <c r="BR287">
        <v>241</v>
      </c>
      <c r="BS287" t="b">
        <v>0</v>
      </c>
      <c r="BT287">
        <v>0</v>
      </c>
      <c r="BU287">
        <v>0</v>
      </c>
      <c r="BV287" s="12" t="s">
        <v>1006</v>
      </c>
      <c r="BW287">
        <v>0.3</v>
      </c>
      <c r="BX287">
        <v>320</v>
      </c>
      <c r="BY287">
        <v>54</v>
      </c>
      <c r="BZ287" t="b">
        <v>0</v>
      </c>
      <c r="CA287" t="s">
        <v>1684</v>
      </c>
      <c r="CB287">
        <v>0</v>
      </c>
      <c r="CC287">
        <v>0</v>
      </c>
      <c r="CD287" t="s">
        <v>1687</v>
      </c>
      <c r="CE287" s="12">
        <v>8</v>
      </c>
      <c r="CF287" s="12">
        <v>31</v>
      </c>
      <c r="CG287" s="4">
        <v>45125</v>
      </c>
      <c r="CH287">
        <v>0</v>
      </c>
      <c r="CI287">
        <v>557</v>
      </c>
      <c r="CJ287">
        <v>49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 t="s">
        <v>1006</v>
      </c>
      <c r="CS287">
        <v>0</v>
      </c>
      <c r="CT287" t="str">
        <f t="shared" si="4"/>
        <v>Zach Marsh</v>
      </c>
      <c r="CU287" t="str">
        <f>IFERROR(VLOOKUP(CT287,'Player Names Cleaned'!$A$1:$B$997,2,0),CT287)</f>
        <v>Zach Marsh</v>
      </c>
    </row>
    <row r="288" spans="1:99" x14ac:dyDescent="0.25">
      <c r="A288">
        <v>1</v>
      </c>
      <c r="B288" s="4">
        <v>34400</v>
      </c>
      <c r="C288">
        <v>15</v>
      </c>
      <c r="D288">
        <v>593</v>
      </c>
      <c r="E288" t="b">
        <v>1</v>
      </c>
      <c r="F288" t="b">
        <v>1</v>
      </c>
      <c r="G288" t="s">
        <v>1684</v>
      </c>
      <c r="H288" t="s">
        <v>1684</v>
      </c>
      <c r="I288">
        <v>12</v>
      </c>
      <c r="J288">
        <v>0.32</v>
      </c>
      <c r="K288">
        <v>111234</v>
      </c>
      <c r="L288" t="s">
        <v>1684</v>
      </c>
      <c r="N288">
        <v>0</v>
      </c>
      <c r="O288">
        <v>0</v>
      </c>
      <c r="P288">
        <v>0</v>
      </c>
      <c r="Q288">
        <v>0</v>
      </c>
      <c r="R288">
        <v>20.3</v>
      </c>
      <c r="S288">
        <v>322</v>
      </c>
      <c r="T288">
        <v>4</v>
      </c>
      <c r="U288">
        <v>0</v>
      </c>
      <c r="V288" t="s">
        <v>1684</v>
      </c>
      <c r="X288">
        <v>0</v>
      </c>
      <c r="Y288">
        <v>1</v>
      </c>
      <c r="Z288">
        <v>4.5</v>
      </c>
      <c r="AA288" t="s">
        <v>1684</v>
      </c>
      <c r="AB288">
        <v>0</v>
      </c>
      <c r="AC288">
        <v>0.22</v>
      </c>
      <c r="AD288">
        <v>0.01</v>
      </c>
      <c r="AE288">
        <v>0.22</v>
      </c>
      <c r="AF288">
        <v>0.01</v>
      </c>
      <c r="AG288">
        <v>0</v>
      </c>
      <c r="AH288">
        <v>46.11</v>
      </c>
      <c r="AI288">
        <v>1.21</v>
      </c>
      <c r="AJ288">
        <v>0</v>
      </c>
      <c r="AK288" s="12" t="s">
        <v>641</v>
      </c>
      <c r="AL288">
        <v>0</v>
      </c>
      <c r="AM288">
        <v>466</v>
      </c>
      <c r="AN288">
        <v>73</v>
      </c>
      <c r="AO288">
        <v>44</v>
      </c>
      <c r="AP288">
        <v>1.1599999999999999</v>
      </c>
      <c r="AQ288">
        <v>0</v>
      </c>
      <c r="AR288" t="b">
        <v>0</v>
      </c>
      <c r="AS288">
        <v>107</v>
      </c>
      <c r="AT288">
        <v>124</v>
      </c>
      <c r="AU288">
        <v>1</v>
      </c>
      <c r="AV288">
        <v>287</v>
      </c>
      <c r="AW288" t="b">
        <v>0</v>
      </c>
      <c r="AX288">
        <v>1052</v>
      </c>
      <c r="AY288">
        <v>4</v>
      </c>
      <c r="AZ288">
        <v>1</v>
      </c>
      <c r="BA288">
        <v>3420</v>
      </c>
      <c r="BC288" t="s">
        <v>1684</v>
      </c>
      <c r="BD288" s="12">
        <v>55</v>
      </c>
      <c r="BE288">
        <v>116</v>
      </c>
      <c r="BF288">
        <v>1</v>
      </c>
      <c r="BG288" t="s">
        <v>2351</v>
      </c>
      <c r="BH288">
        <v>0</v>
      </c>
      <c r="BI288">
        <v>0</v>
      </c>
      <c r="BJ288" t="s">
        <v>1684</v>
      </c>
      <c r="BK288">
        <v>2</v>
      </c>
      <c r="BM288" t="s">
        <v>2352</v>
      </c>
      <c r="BN288">
        <v>4.2</v>
      </c>
      <c r="BO288">
        <v>31</v>
      </c>
      <c r="BP288">
        <v>6</v>
      </c>
      <c r="BQ288">
        <v>0</v>
      </c>
      <c r="BR288">
        <v>241</v>
      </c>
      <c r="BS288" t="b">
        <v>0</v>
      </c>
      <c r="BT288">
        <v>122</v>
      </c>
      <c r="BU288">
        <v>3.21</v>
      </c>
      <c r="BV288" s="12" t="s">
        <v>1007</v>
      </c>
      <c r="BW288">
        <v>12.7</v>
      </c>
      <c r="BX288">
        <v>34</v>
      </c>
      <c r="BY288">
        <v>5</v>
      </c>
      <c r="BZ288" t="b">
        <v>0</v>
      </c>
      <c r="CA288" t="s">
        <v>1684</v>
      </c>
      <c r="CB288">
        <v>38</v>
      </c>
      <c r="CC288">
        <v>1</v>
      </c>
      <c r="CD288" t="s">
        <v>1687</v>
      </c>
      <c r="CE288" s="12">
        <v>9</v>
      </c>
      <c r="CF288" s="12">
        <v>11</v>
      </c>
      <c r="CG288" s="4">
        <v>42917</v>
      </c>
      <c r="CH288">
        <v>0</v>
      </c>
      <c r="CI288">
        <v>630</v>
      </c>
      <c r="CJ288">
        <v>73</v>
      </c>
      <c r="CK288">
        <v>158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28.7</v>
      </c>
      <c r="CR288" t="s">
        <v>1007</v>
      </c>
      <c r="CS288">
        <v>7</v>
      </c>
      <c r="CT288" t="str">
        <f t="shared" si="4"/>
        <v>Jordan Pickford</v>
      </c>
      <c r="CU288" t="str">
        <f>IFERROR(VLOOKUP(CT288,'Player Names Cleaned'!$A$1:$B$997,2,0),CT288)</f>
        <v>Jordan Pickford</v>
      </c>
    </row>
    <row r="289" spans="1:99" x14ac:dyDescent="0.25">
      <c r="A289">
        <v>0</v>
      </c>
      <c r="B289" s="4">
        <v>36298</v>
      </c>
      <c r="C289">
        <v>1</v>
      </c>
      <c r="D289">
        <v>76</v>
      </c>
      <c r="E289" t="b">
        <v>1</v>
      </c>
      <c r="F289" t="b">
        <v>1</v>
      </c>
      <c r="G289" t="s">
        <v>1684</v>
      </c>
      <c r="H289" t="s">
        <v>1684</v>
      </c>
      <c r="I289">
        <v>1</v>
      </c>
      <c r="J289">
        <v>0.2</v>
      </c>
      <c r="K289">
        <v>229600</v>
      </c>
      <c r="L289" t="s">
        <v>1684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498</v>
      </c>
      <c r="T289">
        <v>66</v>
      </c>
      <c r="U289">
        <v>0</v>
      </c>
      <c r="V289" t="s">
        <v>1684</v>
      </c>
      <c r="X289">
        <v>0</v>
      </c>
      <c r="Y289">
        <v>1</v>
      </c>
      <c r="Z289">
        <v>2.8</v>
      </c>
      <c r="AA289" t="s">
        <v>1684</v>
      </c>
      <c r="AB289">
        <v>0</v>
      </c>
      <c r="AC289">
        <v>0.01</v>
      </c>
      <c r="AD289">
        <v>0</v>
      </c>
      <c r="AE289">
        <v>0.01</v>
      </c>
      <c r="AF289">
        <v>0</v>
      </c>
      <c r="AG289">
        <v>0</v>
      </c>
      <c r="AH289">
        <v>7.36</v>
      </c>
      <c r="AI289">
        <v>1.47</v>
      </c>
      <c r="AJ289">
        <v>0</v>
      </c>
      <c r="AK289" s="12" t="s">
        <v>1008</v>
      </c>
      <c r="AL289">
        <v>0</v>
      </c>
      <c r="AM289">
        <v>184</v>
      </c>
      <c r="AN289">
        <v>54</v>
      </c>
      <c r="AO289">
        <v>5</v>
      </c>
      <c r="AP289">
        <v>1</v>
      </c>
      <c r="AQ289">
        <v>0</v>
      </c>
      <c r="AR289" t="b">
        <v>0</v>
      </c>
      <c r="AS289">
        <v>14.6</v>
      </c>
      <c r="AT289">
        <v>317</v>
      </c>
      <c r="AU289">
        <v>23</v>
      </c>
      <c r="AV289">
        <v>288</v>
      </c>
      <c r="AW289" t="b">
        <v>0</v>
      </c>
      <c r="AX289">
        <v>146.4</v>
      </c>
      <c r="AY289">
        <v>279</v>
      </c>
      <c r="AZ289">
        <v>23</v>
      </c>
      <c r="BA289">
        <v>450</v>
      </c>
      <c r="BC289" t="s">
        <v>1684</v>
      </c>
      <c r="BD289" s="12">
        <v>45</v>
      </c>
      <c r="BE289">
        <v>406</v>
      </c>
      <c r="BF289">
        <v>25</v>
      </c>
      <c r="BG289" t="s">
        <v>2353</v>
      </c>
      <c r="BH289">
        <v>0</v>
      </c>
      <c r="BI289">
        <v>0</v>
      </c>
      <c r="BJ289" t="s">
        <v>1684</v>
      </c>
      <c r="BK289">
        <v>0</v>
      </c>
      <c r="BM289" t="s">
        <v>2354</v>
      </c>
      <c r="BN289">
        <v>3.8</v>
      </c>
      <c r="BO289">
        <v>57</v>
      </c>
      <c r="BP289">
        <v>10</v>
      </c>
      <c r="BQ289">
        <v>0</v>
      </c>
      <c r="BR289">
        <v>104</v>
      </c>
      <c r="BS289" t="b">
        <v>0</v>
      </c>
      <c r="BT289">
        <v>20</v>
      </c>
      <c r="BU289">
        <v>4</v>
      </c>
      <c r="BV289" s="12" t="s">
        <v>1009</v>
      </c>
      <c r="BW289">
        <v>0.2</v>
      </c>
      <c r="BX289">
        <v>434</v>
      </c>
      <c r="BY289">
        <v>57</v>
      </c>
      <c r="BZ289" t="b">
        <v>0</v>
      </c>
      <c r="CA289" t="s">
        <v>1684</v>
      </c>
      <c r="CB289">
        <v>5</v>
      </c>
      <c r="CC289">
        <v>1</v>
      </c>
      <c r="CD289" t="s">
        <v>1687</v>
      </c>
      <c r="CE289" s="12">
        <v>9</v>
      </c>
      <c r="CF289" s="12">
        <v>11</v>
      </c>
      <c r="CG289" s="4">
        <v>45853</v>
      </c>
      <c r="CH289">
        <v>0</v>
      </c>
      <c r="CI289">
        <v>477</v>
      </c>
      <c r="CJ289">
        <v>55</v>
      </c>
      <c r="CK289">
        <v>19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4.2</v>
      </c>
      <c r="CR289" t="s">
        <v>1009</v>
      </c>
      <c r="CS289">
        <v>0</v>
      </c>
      <c r="CT289" t="str">
        <f t="shared" si="4"/>
        <v>Mark Travers</v>
      </c>
      <c r="CU289" t="str">
        <f>IFERROR(VLOOKUP(CT289,'Player Names Cleaned'!$A$1:$B$997,2,0),CT289)</f>
        <v>Mark Travers</v>
      </c>
    </row>
    <row r="290" spans="1:99" x14ac:dyDescent="0.25">
      <c r="A290">
        <v>0</v>
      </c>
      <c r="B290" s="4">
        <v>37231</v>
      </c>
      <c r="C290">
        <v>0</v>
      </c>
      <c r="D290">
        <v>0</v>
      </c>
      <c r="E290" t="b">
        <v>1</v>
      </c>
      <c r="F290" t="b">
        <v>1</v>
      </c>
      <c r="G290" t="s">
        <v>1684</v>
      </c>
      <c r="H290" t="s">
        <v>1684</v>
      </c>
      <c r="I290">
        <v>0</v>
      </c>
      <c r="J290">
        <v>0</v>
      </c>
      <c r="K290">
        <v>447325</v>
      </c>
      <c r="L290" t="s">
        <v>1684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418</v>
      </c>
      <c r="T290">
        <v>41</v>
      </c>
      <c r="U290">
        <v>0</v>
      </c>
      <c r="V290" t="s">
        <v>1684</v>
      </c>
      <c r="X290">
        <v>0</v>
      </c>
      <c r="Y290">
        <v>1</v>
      </c>
      <c r="Z290">
        <v>1.5</v>
      </c>
      <c r="AA290" t="s">
        <v>1684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 s="12" t="s">
        <v>1010</v>
      </c>
      <c r="AL290">
        <v>0</v>
      </c>
      <c r="AM290">
        <v>49</v>
      </c>
      <c r="AN290">
        <v>24</v>
      </c>
      <c r="AO290">
        <v>0</v>
      </c>
      <c r="AP290">
        <v>0</v>
      </c>
      <c r="AQ290">
        <v>0</v>
      </c>
      <c r="AR290" t="b">
        <v>0</v>
      </c>
      <c r="AS290">
        <v>0</v>
      </c>
      <c r="AT290">
        <v>428</v>
      </c>
      <c r="AU290">
        <v>50</v>
      </c>
      <c r="AV290">
        <v>289</v>
      </c>
      <c r="AW290" t="b">
        <v>0</v>
      </c>
      <c r="AX290">
        <v>0</v>
      </c>
      <c r="AY290">
        <v>428</v>
      </c>
      <c r="AZ290">
        <v>50</v>
      </c>
      <c r="BA290">
        <v>0</v>
      </c>
      <c r="BC290" t="s">
        <v>1684</v>
      </c>
      <c r="BD290" s="12">
        <v>40</v>
      </c>
      <c r="BE290">
        <v>593</v>
      </c>
      <c r="BF290">
        <v>56</v>
      </c>
      <c r="BG290" t="s">
        <v>2355</v>
      </c>
      <c r="BH290">
        <v>0</v>
      </c>
      <c r="BI290">
        <v>0</v>
      </c>
      <c r="BJ290" t="s">
        <v>1684</v>
      </c>
      <c r="BK290">
        <v>0</v>
      </c>
      <c r="BM290" t="s">
        <v>2356</v>
      </c>
      <c r="BN290">
        <v>0</v>
      </c>
      <c r="BO290">
        <v>431</v>
      </c>
      <c r="BP290">
        <v>50</v>
      </c>
      <c r="BQ290">
        <v>0</v>
      </c>
      <c r="BR290">
        <v>241</v>
      </c>
      <c r="BS290" t="b">
        <v>0</v>
      </c>
      <c r="BT290">
        <v>0</v>
      </c>
      <c r="BU290">
        <v>0</v>
      </c>
      <c r="BV290" s="12" t="s">
        <v>1011</v>
      </c>
      <c r="BW290">
        <v>0.2</v>
      </c>
      <c r="BX290">
        <v>439</v>
      </c>
      <c r="BY290">
        <v>58</v>
      </c>
      <c r="BZ290" t="b">
        <v>0</v>
      </c>
      <c r="CA290" t="s">
        <v>1684</v>
      </c>
      <c r="CB290">
        <v>0</v>
      </c>
      <c r="CC290">
        <v>0</v>
      </c>
      <c r="CD290" t="s">
        <v>1687</v>
      </c>
      <c r="CE290" s="12">
        <v>9</v>
      </c>
      <c r="CF290" s="12">
        <v>11</v>
      </c>
      <c r="CG290" s="4">
        <v>44236</v>
      </c>
      <c r="CH290">
        <v>0</v>
      </c>
      <c r="CI290">
        <v>387</v>
      </c>
      <c r="CJ290">
        <v>26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 t="s">
        <v>1011</v>
      </c>
      <c r="CS290">
        <v>0</v>
      </c>
      <c r="CT290" t="str">
        <f t="shared" si="4"/>
        <v>Harry Tyrer</v>
      </c>
      <c r="CU290" t="str">
        <f>IFERROR(VLOOKUP(CT290,'Player Names Cleaned'!$A$1:$B$997,2,0),CT290)</f>
        <v>Harry Tyrer</v>
      </c>
    </row>
    <row r="291" spans="1:99" x14ac:dyDescent="0.25">
      <c r="A291">
        <v>1</v>
      </c>
      <c r="B291" s="4">
        <v>37434</v>
      </c>
      <c r="C291">
        <v>3</v>
      </c>
      <c r="D291">
        <v>420</v>
      </c>
      <c r="E291" t="b">
        <v>1</v>
      </c>
      <c r="F291" t="b">
        <v>1</v>
      </c>
      <c r="G291" t="s">
        <v>1684</v>
      </c>
      <c r="H291" t="s">
        <v>1684</v>
      </c>
      <c r="I291">
        <v>9</v>
      </c>
      <c r="J291">
        <v>0.32</v>
      </c>
      <c r="K291">
        <v>480455</v>
      </c>
      <c r="L291" t="s">
        <v>1684</v>
      </c>
      <c r="N291">
        <v>0</v>
      </c>
      <c r="O291">
        <v>0</v>
      </c>
      <c r="P291">
        <v>0</v>
      </c>
      <c r="Q291">
        <v>0</v>
      </c>
      <c r="R291">
        <v>57.7</v>
      </c>
      <c r="S291">
        <v>268</v>
      </c>
      <c r="T291">
        <v>94</v>
      </c>
      <c r="U291">
        <v>0</v>
      </c>
      <c r="V291" t="s">
        <v>1684</v>
      </c>
      <c r="X291">
        <v>0</v>
      </c>
      <c r="Y291">
        <v>2</v>
      </c>
      <c r="Z291">
        <v>3.8</v>
      </c>
      <c r="AA291" t="s">
        <v>1684</v>
      </c>
      <c r="AB291">
        <v>0</v>
      </c>
      <c r="AC291">
        <v>0.61</v>
      </c>
      <c r="AD291">
        <v>0.02</v>
      </c>
      <c r="AE291">
        <v>1.81</v>
      </c>
      <c r="AF291">
        <v>0.06</v>
      </c>
      <c r="AG291">
        <v>1.2</v>
      </c>
      <c r="AH291">
        <v>29.83</v>
      </c>
      <c r="AI291">
        <v>1.07</v>
      </c>
      <c r="AJ291">
        <v>0.04</v>
      </c>
      <c r="AK291" s="12" t="s">
        <v>1012</v>
      </c>
      <c r="AL291">
        <v>0</v>
      </c>
      <c r="AM291">
        <v>530</v>
      </c>
      <c r="AN291">
        <v>208</v>
      </c>
      <c r="AO291">
        <v>28</v>
      </c>
      <c r="AP291">
        <v>1</v>
      </c>
      <c r="AQ291">
        <v>0</v>
      </c>
      <c r="AR291" t="b">
        <v>0</v>
      </c>
      <c r="AS291">
        <v>81.3</v>
      </c>
      <c r="AT291">
        <v>165</v>
      </c>
      <c r="AU291">
        <v>50</v>
      </c>
      <c r="AV291">
        <v>290</v>
      </c>
      <c r="AW291" t="b">
        <v>0</v>
      </c>
      <c r="AX291">
        <v>624.6</v>
      </c>
      <c r="AY291">
        <v>76</v>
      </c>
      <c r="AZ291">
        <v>26</v>
      </c>
      <c r="BA291">
        <v>2509</v>
      </c>
      <c r="BC291" t="s">
        <v>1684</v>
      </c>
      <c r="BD291" s="12">
        <v>55</v>
      </c>
      <c r="BE291">
        <v>180</v>
      </c>
      <c r="BF291">
        <v>26</v>
      </c>
      <c r="BG291" t="s">
        <v>2357</v>
      </c>
      <c r="BH291">
        <v>0</v>
      </c>
      <c r="BI291">
        <v>0</v>
      </c>
      <c r="BJ291" t="s">
        <v>1684</v>
      </c>
      <c r="BK291">
        <v>0</v>
      </c>
      <c r="BM291" t="s">
        <v>2358</v>
      </c>
      <c r="BN291">
        <v>2.9</v>
      </c>
      <c r="BO291">
        <v>145</v>
      </c>
      <c r="BP291">
        <v>42</v>
      </c>
      <c r="BQ291">
        <v>0</v>
      </c>
      <c r="BR291">
        <v>241</v>
      </c>
      <c r="BS291" t="b">
        <v>0</v>
      </c>
      <c r="BT291">
        <v>0</v>
      </c>
      <c r="BU291">
        <v>0</v>
      </c>
      <c r="BV291" s="12" t="s">
        <v>1013</v>
      </c>
      <c r="BW291">
        <v>1.8</v>
      </c>
      <c r="BX291">
        <v>135</v>
      </c>
      <c r="BY291">
        <v>49</v>
      </c>
      <c r="BZ291" t="b">
        <v>0</v>
      </c>
      <c r="CA291" t="s">
        <v>1684</v>
      </c>
      <c r="CB291">
        <v>28</v>
      </c>
      <c r="CC291">
        <v>1</v>
      </c>
      <c r="CD291" t="s">
        <v>1687</v>
      </c>
      <c r="CE291" s="12">
        <v>9</v>
      </c>
      <c r="CF291" s="12">
        <v>11</v>
      </c>
      <c r="CG291" s="4">
        <v>44002</v>
      </c>
      <c r="CH291">
        <v>130</v>
      </c>
      <c r="CI291">
        <v>196</v>
      </c>
      <c r="CJ291">
        <v>55</v>
      </c>
      <c r="CK291">
        <v>88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16</v>
      </c>
      <c r="CR291" t="s">
        <v>1013</v>
      </c>
      <c r="CS291">
        <v>4</v>
      </c>
      <c r="CT291" t="str">
        <f t="shared" si="4"/>
        <v>Jarrad Branthwaite</v>
      </c>
      <c r="CU291" t="str">
        <f>IFERROR(VLOOKUP(CT291,'Player Names Cleaned'!$A$1:$B$997,2,0),CT291)</f>
        <v>Jarrad Branthwaite</v>
      </c>
    </row>
    <row r="292" spans="1:99" x14ac:dyDescent="0.25">
      <c r="A292">
        <v>1</v>
      </c>
      <c r="B292" s="4">
        <v>33927</v>
      </c>
      <c r="C292">
        <v>8</v>
      </c>
      <c r="D292">
        <v>468</v>
      </c>
      <c r="E292" t="b">
        <v>1</v>
      </c>
      <c r="F292" t="b">
        <v>1</v>
      </c>
      <c r="G292" t="s">
        <v>1684</v>
      </c>
      <c r="H292" t="s">
        <v>1684</v>
      </c>
      <c r="I292">
        <v>10</v>
      </c>
      <c r="J292">
        <v>0.31</v>
      </c>
      <c r="K292">
        <v>17761</v>
      </c>
      <c r="L292" t="s">
        <v>1684</v>
      </c>
      <c r="N292">
        <v>0</v>
      </c>
      <c r="O292">
        <v>0</v>
      </c>
      <c r="P292">
        <v>0</v>
      </c>
      <c r="Q292">
        <v>0</v>
      </c>
      <c r="R292">
        <v>188.8</v>
      </c>
      <c r="S292">
        <v>182</v>
      </c>
      <c r="T292">
        <v>41</v>
      </c>
      <c r="U292">
        <v>0</v>
      </c>
      <c r="V292" t="s">
        <v>1684</v>
      </c>
      <c r="X292">
        <v>0</v>
      </c>
      <c r="Y292">
        <v>2</v>
      </c>
      <c r="Z292">
        <v>3.8</v>
      </c>
      <c r="AA292" t="s">
        <v>1684</v>
      </c>
      <c r="AB292">
        <v>0</v>
      </c>
      <c r="AC292">
        <v>2.33</v>
      </c>
      <c r="AD292">
        <v>7.0000000000000007E-2</v>
      </c>
      <c r="AE292">
        <v>3.65</v>
      </c>
      <c r="AF292">
        <v>0.11</v>
      </c>
      <c r="AG292">
        <v>1.32</v>
      </c>
      <c r="AH292">
        <v>39.299999999999997</v>
      </c>
      <c r="AI292">
        <v>1.21</v>
      </c>
      <c r="AJ292">
        <v>0.04</v>
      </c>
      <c r="AK292" s="12" t="s">
        <v>708</v>
      </c>
      <c r="AL292">
        <v>0</v>
      </c>
      <c r="AM292">
        <v>462</v>
      </c>
      <c r="AN292">
        <v>192</v>
      </c>
      <c r="AO292">
        <v>38</v>
      </c>
      <c r="AP292">
        <v>1.17</v>
      </c>
      <c r="AQ292">
        <v>1</v>
      </c>
      <c r="AR292" t="b">
        <v>0</v>
      </c>
      <c r="AS292">
        <v>126.9</v>
      </c>
      <c r="AT292">
        <v>95</v>
      </c>
      <c r="AU292">
        <v>16</v>
      </c>
      <c r="AV292">
        <v>291</v>
      </c>
      <c r="AW292" t="b">
        <v>0</v>
      </c>
      <c r="AX292">
        <v>859</v>
      </c>
      <c r="AY292">
        <v>16</v>
      </c>
      <c r="AZ292">
        <v>5</v>
      </c>
      <c r="BA292">
        <v>2922</v>
      </c>
      <c r="BC292" t="s">
        <v>1684</v>
      </c>
      <c r="BD292" s="12">
        <v>55</v>
      </c>
      <c r="BE292">
        <v>112</v>
      </c>
      <c r="BF292">
        <v>10</v>
      </c>
      <c r="BG292" t="s">
        <v>2359</v>
      </c>
      <c r="BH292">
        <v>0</v>
      </c>
      <c r="BI292">
        <v>0</v>
      </c>
      <c r="BJ292" t="s">
        <v>1684</v>
      </c>
      <c r="BK292">
        <v>0</v>
      </c>
      <c r="BM292" t="s">
        <v>2360</v>
      </c>
      <c r="BN292">
        <v>3.2</v>
      </c>
      <c r="BO292">
        <v>120</v>
      </c>
      <c r="BP292">
        <v>31</v>
      </c>
      <c r="BQ292">
        <v>0</v>
      </c>
      <c r="BR292">
        <v>241</v>
      </c>
      <c r="BS292" t="b">
        <v>0</v>
      </c>
      <c r="BT292">
        <v>0</v>
      </c>
      <c r="BU292">
        <v>0</v>
      </c>
      <c r="BV292" s="12" t="s">
        <v>1014</v>
      </c>
      <c r="BW292">
        <v>4.9000000000000004</v>
      </c>
      <c r="BX292">
        <v>73</v>
      </c>
      <c r="BY292">
        <v>25</v>
      </c>
      <c r="BZ292" t="b">
        <v>0</v>
      </c>
      <c r="CA292" t="s">
        <v>1684</v>
      </c>
      <c r="CB292">
        <v>33</v>
      </c>
      <c r="CC292">
        <v>1.02</v>
      </c>
      <c r="CD292" t="s">
        <v>1687</v>
      </c>
      <c r="CE292" s="12">
        <v>9</v>
      </c>
      <c r="CF292" s="12">
        <v>11</v>
      </c>
      <c r="CG292" s="4">
        <v>44743</v>
      </c>
      <c r="CH292">
        <v>217</v>
      </c>
      <c r="CI292">
        <v>139</v>
      </c>
      <c r="CJ292">
        <v>23</v>
      </c>
      <c r="CK292">
        <v>105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19.100000000000001</v>
      </c>
      <c r="CR292" t="s">
        <v>1014</v>
      </c>
      <c r="CS292">
        <v>6</v>
      </c>
      <c r="CT292" t="str">
        <f t="shared" si="4"/>
        <v>James Tarkowski</v>
      </c>
      <c r="CU292" t="str">
        <f>IFERROR(VLOOKUP(CT292,'Player Names Cleaned'!$A$1:$B$997,2,0),CT292)</f>
        <v>James Tarkowski</v>
      </c>
    </row>
    <row r="293" spans="1:99" x14ac:dyDescent="0.25">
      <c r="A293">
        <v>3</v>
      </c>
      <c r="B293" s="4">
        <v>36309</v>
      </c>
      <c r="C293">
        <v>9</v>
      </c>
      <c r="D293">
        <v>467</v>
      </c>
      <c r="E293" t="b">
        <v>1</v>
      </c>
      <c r="F293" t="b">
        <v>1</v>
      </c>
      <c r="G293" t="s">
        <v>1684</v>
      </c>
      <c r="H293" t="s">
        <v>1684</v>
      </c>
      <c r="I293">
        <v>11</v>
      </c>
      <c r="J293">
        <v>0.32</v>
      </c>
      <c r="K293">
        <v>224967</v>
      </c>
      <c r="L293" t="s">
        <v>1684</v>
      </c>
      <c r="N293">
        <v>0</v>
      </c>
      <c r="O293">
        <v>0</v>
      </c>
      <c r="P293">
        <v>0</v>
      </c>
      <c r="Q293">
        <v>0</v>
      </c>
      <c r="R293">
        <v>428.5</v>
      </c>
      <c r="S293">
        <v>83</v>
      </c>
      <c r="T293">
        <v>15</v>
      </c>
      <c r="U293">
        <v>0</v>
      </c>
      <c r="V293" t="s">
        <v>1684</v>
      </c>
      <c r="X293">
        <v>0</v>
      </c>
      <c r="Y293">
        <v>2</v>
      </c>
      <c r="Z293">
        <v>3.1</v>
      </c>
      <c r="AA293" t="s">
        <v>1684</v>
      </c>
      <c r="AB293">
        <v>0</v>
      </c>
      <c r="AC293">
        <v>2.12</v>
      </c>
      <c r="AD293">
        <v>0.06</v>
      </c>
      <c r="AE293">
        <v>2.6</v>
      </c>
      <c r="AF293">
        <v>7.0000000000000007E-2</v>
      </c>
      <c r="AG293">
        <v>0.48</v>
      </c>
      <c r="AH293">
        <v>39.81</v>
      </c>
      <c r="AI293">
        <v>1.1599999999999999</v>
      </c>
      <c r="AJ293">
        <v>0.01</v>
      </c>
      <c r="AK293" s="12" t="s">
        <v>1015</v>
      </c>
      <c r="AL293">
        <v>0</v>
      </c>
      <c r="AM293">
        <v>383</v>
      </c>
      <c r="AN293">
        <v>177</v>
      </c>
      <c r="AO293">
        <v>39</v>
      </c>
      <c r="AP293">
        <v>1.1399999999999999</v>
      </c>
      <c r="AQ293">
        <v>1</v>
      </c>
      <c r="AR293" t="b">
        <v>0</v>
      </c>
      <c r="AS293">
        <v>115.2</v>
      </c>
      <c r="AT293">
        <v>112</v>
      </c>
      <c r="AU293">
        <v>27</v>
      </c>
      <c r="AV293">
        <v>292</v>
      </c>
      <c r="AW293" t="b">
        <v>0</v>
      </c>
      <c r="AX293">
        <v>621.4</v>
      </c>
      <c r="AY293">
        <v>78</v>
      </c>
      <c r="AZ293">
        <v>27</v>
      </c>
      <c r="BA293">
        <v>3082</v>
      </c>
      <c r="BC293" t="s">
        <v>1684</v>
      </c>
      <c r="BD293" s="12">
        <v>50</v>
      </c>
      <c r="BE293">
        <v>268</v>
      </c>
      <c r="BF293">
        <v>46</v>
      </c>
      <c r="BG293" t="s">
        <v>2361</v>
      </c>
      <c r="BH293">
        <v>0</v>
      </c>
      <c r="BI293">
        <v>0</v>
      </c>
      <c r="BJ293" t="s">
        <v>1684</v>
      </c>
      <c r="BK293">
        <v>0</v>
      </c>
      <c r="BM293" t="s">
        <v>2362</v>
      </c>
      <c r="BN293">
        <v>3.5</v>
      </c>
      <c r="BO293">
        <v>86</v>
      </c>
      <c r="BP293">
        <v>13</v>
      </c>
      <c r="BQ293">
        <v>0</v>
      </c>
      <c r="BR293">
        <v>225</v>
      </c>
      <c r="BS293" t="b">
        <v>0</v>
      </c>
      <c r="BT293">
        <v>0</v>
      </c>
      <c r="BU293">
        <v>0</v>
      </c>
      <c r="BV293" s="12" t="s">
        <v>1016</v>
      </c>
      <c r="BW293">
        <v>4.8</v>
      </c>
      <c r="BX293">
        <v>74</v>
      </c>
      <c r="BY293">
        <v>26</v>
      </c>
      <c r="BZ293" t="b">
        <v>0</v>
      </c>
      <c r="CA293" t="s">
        <v>1684</v>
      </c>
      <c r="CB293">
        <v>35</v>
      </c>
      <c r="CC293">
        <v>1.02</v>
      </c>
      <c r="CD293" t="s">
        <v>1687</v>
      </c>
      <c r="CE293" s="12">
        <v>9</v>
      </c>
      <c r="CF293" s="12">
        <v>11</v>
      </c>
      <c r="CG293" s="4">
        <v>44562</v>
      </c>
      <c r="CH293">
        <v>100</v>
      </c>
      <c r="CI293">
        <v>221</v>
      </c>
      <c r="CJ293">
        <v>71</v>
      </c>
      <c r="CK293">
        <v>121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24.2</v>
      </c>
      <c r="CR293" t="s">
        <v>1016</v>
      </c>
      <c r="CS293">
        <v>4</v>
      </c>
      <c r="CT293" t="str">
        <f t="shared" si="4"/>
        <v>Vitalii Mykolenko</v>
      </c>
      <c r="CU293" t="str">
        <f>IFERROR(VLOOKUP(CT293,'Player Names Cleaned'!$A$1:$B$997,2,0),CT293)</f>
        <v>Vitalii Mykolenko</v>
      </c>
    </row>
    <row r="294" spans="1:99" x14ac:dyDescent="0.25">
      <c r="A294">
        <v>0</v>
      </c>
      <c r="B294" s="4">
        <v>37026</v>
      </c>
      <c r="C294">
        <v>5</v>
      </c>
      <c r="D294">
        <v>233</v>
      </c>
      <c r="E294" t="b">
        <v>1</v>
      </c>
      <c r="F294" t="b">
        <v>1</v>
      </c>
      <c r="G294" t="s">
        <v>1684</v>
      </c>
      <c r="H294" t="s">
        <v>1684</v>
      </c>
      <c r="I294">
        <v>5</v>
      </c>
      <c r="J294">
        <v>0.28999999999999998</v>
      </c>
      <c r="K294">
        <v>512462</v>
      </c>
      <c r="L294" t="s">
        <v>1684</v>
      </c>
      <c r="N294">
        <v>0</v>
      </c>
      <c r="O294">
        <v>0</v>
      </c>
      <c r="P294">
        <v>0</v>
      </c>
      <c r="Q294">
        <v>0</v>
      </c>
      <c r="R294">
        <v>108.9</v>
      </c>
      <c r="S294">
        <v>230</v>
      </c>
      <c r="T294">
        <v>72</v>
      </c>
      <c r="U294">
        <v>0</v>
      </c>
      <c r="V294" t="s">
        <v>1684</v>
      </c>
      <c r="X294">
        <v>0</v>
      </c>
      <c r="Y294">
        <v>2</v>
      </c>
      <c r="Z294">
        <v>3.1</v>
      </c>
      <c r="AA294" t="s">
        <v>1684</v>
      </c>
      <c r="AB294">
        <v>0</v>
      </c>
      <c r="AC294">
        <v>0.31</v>
      </c>
      <c r="AD294">
        <v>0.02</v>
      </c>
      <c r="AE294">
        <v>1.08</v>
      </c>
      <c r="AF294">
        <v>0.06</v>
      </c>
      <c r="AG294">
        <v>0.77</v>
      </c>
      <c r="AH294">
        <v>18.63</v>
      </c>
      <c r="AI294">
        <v>1.07</v>
      </c>
      <c r="AJ294">
        <v>0.04</v>
      </c>
      <c r="AK294" s="12" t="s">
        <v>1017</v>
      </c>
      <c r="AL294">
        <v>0</v>
      </c>
      <c r="AM294">
        <v>439</v>
      </c>
      <c r="AN294">
        <v>190</v>
      </c>
      <c r="AO294">
        <v>17</v>
      </c>
      <c r="AP294">
        <v>0.98</v>
      </c>
      <c r="AQ294">
        <v>2</v>
      </c>
      <c r="AR294" t="b">
        <v>0</v>
      </c>
      <c r="AS294">
        <v>56</v>
      </c>
      <c r="AT294">
        <v>225</v>
      </c>
      <c r="AU294">
        <v>67</v>
      </c>
      <c r="AV294">
        <v>293</v>
      </c>
      <c r="AW294" t="b">
        <v>0</v>
      </c>
      <c r="AX294">
        <v>341.4</v>
      </c>
      <c r="AY294">
        <v>186</v>
      </c>
      <c r="AZ294">
        <v>68</v>
      </c>
      <c r="BA294">
        <v>1568</v>
      </c>
      <c r="BC294" t="s">
        <v>1684</v>
      </c>
      <c r="BD294" s="12">
        <v>50</v>
      </c>
      <c r="BE294">
        <v>324</v>
      </c>
      <c r="BF294">
        <v>59</v>
      </c>
      <c r="BG294" t="s">
        <v>2363</v>
      </c>
      <c r="BH294">
        <v>0</v>
      </c>
      <c r="BI294">
        <v>0</v>
      </c>
      <c r="BJ294" t="s">
        <v>1684</v>
      </c>
      <c r="BK294">
        <v>0</v>
      </c>
      <c r="BM294" t="s">
        <v>2364</v>
      </c>
      <c r="BN294">
        <v>3.2</v>
      </c>
      <c r="BO294">
        <v>119</v>
      </c>
      <c r="BP294">
        <v>30</v>
      </c>
      <c r="BQ294">
        <v>0</v>
      </c>
      <c r="BR294">
        <v>104</v>
      </c>
      <c r="BS294" t="b">
        <v>0</v>
      </c>
      <c r="BT294">
        <v>0</v>
      </c>
      <c r="BU294">
        <v>0</v>
      </c>
      <c r="BV294" s="12" t="s">
        <v>1018</v>
      </c>
      <c r="BW294">
        <v>0.4</v>
      </c>
      <c r="BX294">
        <v>296</v>
      </c>
      <c r="BY294">
        <v>107</v>
      </c>
      <c r="BZ294" t="b">
        <v>0</v>
      </c>
      <c r="CA294" t="s">
        <v>1684</v>
      </c>
      <c r="CB294">
        <v>17</v>
      </c>
      <c r="CC294">
        <v>0.98</v>
      </c>
      <c r="CD294" t="s">
        <v>1687</v>
      </c>
      <c r="CE294" s="12">
        <v>9</v>
      </c>
      <c r="CF294" s="12">
        <v>11</v>
      </c>
      <c r="CG294" s="4">
        <v>45503</v>
      </c>
      <c r="CH294">
        <v>109</v>
      </c>
      <c r="CI294">
        <v>216</v>
      </c>
      <c r="CJ294">
        <v>67</v>
      </c>
      <c r="CK294">
        <v>65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13</v>
      </c>
      <c r="CR294" t="s">
        <v>1018</v>
      </c>
      <c r="CS294">
        <v>5</v>
      </c>
      <c r="CT294" t="str">
        <f t="shared" si="4"/>
        <v>Jake O'Brien</v>
      </c>
      <c r="CU294" t="str">
        <f>IFERROR(VLOOKUP(CT294,'Player Names Cleaned'!$A$1:$B$997,2,0),CT294)</f>
        <v>Jake O'Brien</v>
      </c>
    </row>
    <row r="295" spans="1:99" x14ac:dyDescent="0.25">
      <c r="A295">
        <v>0</v>
      </c>
      <c r="B295" s="4">
        <v>32427</v>
      </c>
      <c r="C295">
        <v>0</v>
      </c>
      <c r="D295">
        <v>17</v>
      </c>
      <c r="E295" t="b">
        <v>1</v>
      </c>
      <c r="F295" t="b">
        <v>1</v>
      </c>
      <c r="G295" t="s">
        <v>1684</v>
      </c>
      <c r="H295" t="s">
        <v>1684</v>
      </c>
      <c r="I295">
        <v>0</v>
      </c>
      <c r="J295">
        <v>0</v>
      </c>
      <c r="K295">
        <v>59949</v>
      </c>
      <c r="L295" t="s">
        <v>1684</v>
      </c>
      <c r="N295">
        <v>0</v>
      </c>
      <c r="O295">
        <v>0</v>
      </c>
      <c r="P295">
        <v>0</v>
      </c>
      <c r="Q295">
        <v>0</v>
      </c>
      <c r="R295">
        <v>3.8</v>
      </c>
      <c r="S295">
        <v>354</v>
      </c>
      <c r="T295">
        <v>130</v>
      </c>
      <c r="U295">
        <v>0</v>
      </c>
      <c r="V295" t="s">
        <v>1684</v>
      </c>
      <c r="X295">
        <v>0</v>
      </c>
      <c r="Y295">
        <v>2</v>
      </c>
      <c r="Z295">
        <v>2.4</v>
      </c>
      <c r="AA295" t="s">
        <v>1684</v>
      </c>
      <c r="AB295">
        <v>0</v>
      </c>
      <c r="AC295">
        <v>0.03</v>
      </c>
      <c r="AD295">
        <v>0.01</v>
      </c>
      <c r="AE295">
        <v>0.65</v>
      </c>
      <c r="AF295">
        <v>0.27</v>
      </c>
      <c r="AG295">
        <v>0.62</v>
      </c>
      <c r="AH295">
        <v>4.45</v>
      </c>
      <c r="AI295">
        <v>1.87</v>
      </c>
      <c r="AJ295">
        <v>0.26</v>
      </c>
      <c r="AK295" s="12" t="s">
        <v>1019</v>
      </c>
      <c r="AL295">
        <v>0</v>
      </c>
      <c r="AM295">
        <v>129</v>
      </c>
      <c r="AN295">
        <v>83</v>
      </c>
      <c r="AO295">
        <v>4</v>
      </c>
      <c r="AP295">
        <v>1.68</v>
      </c>
      <c r="AQ295">
        <v>0</v>
      </c>
      <c r="AR295" t="b">
        <v>0</v>
      </c>
      <c r="AS295">
        <v>7.1</v>
      </c>
      <c r="AT295">
        <v>344</v>
      </c>
      <c r="AU295">
        <v>125</v>
      </c>
      <c r="AV295">
        <v>294</v>
      </c>
      <c r="AW295" t="b">
        <v>0</v>
      </c>
      <c r="AX295">
        <v>42.4</v>
      </c>
      <c r="AY295">
        <v>335</v>
      </c>
      <c r="AZ295">
        <v>126</v>
      </c>
      <c r="BA295">
        <v>214</v>
      </c>
      <c r="BC295" t="s">
        <v>1684</v>
      </c>
      <c r="BD295" s="12">
        <v>45</v>
      </c>
      <c r="BE295">
        <v>351</v>
      </c>
      <c r="BF295">
        <v>63</v>
      </c>
      <c r="BG295" t="s">
        <v>2365</v>
      </c>
      <c r="BH295">
        <v>0</v>
      </c>
      <c r="BI295">
        <v>0</v>
      </c>
      <c r="BJ295" t="s">
        <v>1684</v>
      </c>
      <c r="BK295">
        <v>0</v>
      </c>
      <c r="BM295" t="s">
        <v>2366</v>
      </c>
      <c r="BN295">
        <v>1</v>
      </c>
      <c r="BO295">
        <v>351</v>
      </c>
      <c r="BP295">
        <v>131</v>
      </c>
      <c r="BQ295">
        <v>0</v>
      </c>
      <c r="BR295">
        <v>104</v>
      </c>
      <c r="BS295" t="b">
        <v>0</v>
      </c>
      <c r="BT295">
        <v>0</v>
      </c>
      <c r="BU295">
        <v>0</v>
      </c>
      <c r="BV295" s="12" t="s">
        <v>1020</v>
      </c>
      <c r="BW295">
        <v>0.1</v>
      </c>
      <c r="BX295">
        <v>471</v>
      </c>
      <c r="BY295">
        <v>186</v>
      </c>
      <c r="BZ295" t="b">
        <v>0</v>
      </c>
      <c r="CA295" t="s">
        <v>1684</v>
      </c>
      <c r="CB295">
        <v>3</v>
      </c>
      <c r="CC295">
        <v>1.26</v>
      </c>
      <c r="CD295" t="s">
        <v>1687</v>
      </c>
      <c r="CE295" s="12">
        <v>9</v>
      </c>
      <c r="CF295" s="12">
        <v>11</v>
      </c>
      <c r="CG295" s="4">
        <v>39846</v>
      </c>
      <c r="CH295">
        <v>23</v>
      </c>
      <c r="CI295">
        <v>298</v>
      </c>
      <c r="CJ295">
        <v>110</v>
      </c>
      <c r="CK295">
        <v>5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1.1000000000000001</v>
      </c>
      <c r="CR295" t="s">
        <v>1020</v>
      </c>
      <c r="CS295">
        <v>1</v>
      </c>
      <c r="CT295" t="str">
        <f t="shared" si="4"/>
        <v>SÃ©amus Coleman</v>
      </c>
      <c r="CU295" t="str">
        <f>IFERROR(VLOOKUP(CT295,'Player Names Cleaned'!$A$1:$B$997,2,0),CT295)</f>
        <v>SÃ©amus Coleman</v>
      </c>
    </row>
    <row r="296" spans="1:99" x14ac:dyDescent="0.25">
      <c r="A296">
        <v>0</v>
      </c>
      <c r="B296" s="4">
        <v>33980</v>
      </c>
      <c r="C296">
        <v>4</v>
      </c>
      <c r="D296">
        <v>139</v>
      </c>
      <c r="E296" t="b">
        <v>1</v>
      </c>
      <c r="F296" t="b">
        <v>1</v>
      </c>
      <c r="G296" t="s">
        <v>1684</v>
      </c>
      <c r="H296" t="s">
        <v>1684</v>
      </c>
      <c r="I296">
        <v>3</v>
      </c>
      <c r="J296">
        <v>0.26</v>
      </c>
      <c r="K296">
        <v>106611</v>
      </c>
      <c r="L296" t="s">
        <v>1684</v>
      </c>
      <c r="N296">
        <v>0</v>
      </c>
      <c r="O296">
        <v>0</v>
      </c>
      <c r="P296">
        <v>0</v>
      </c>
      <c r="Q296">
        <v>0</v>
      </c>
      <c r="R296">
        <v>23.2</v>
      </c>
      <c r="S296">
        <v>319</v>
      </c>
      <c r="T296">
        <v>120</v>
      </c>
      <c r="U296">
        <v>0</v>
      </c>
      <c r="V296" t="s">
        <v>1684</v>
      </c>
      <c r="X296">
        <v>0</v>
      </c>
      <c r="Y296">
        <v>2</v>
      </c>
      <c r="Z296">
        <v>2.4</v>
      </c>
      <c r="AA296" t="s">
        <v>1684</v>
      </c>
      <c r="AB296">
        <v>0</v>
      </c>
      <c r="AC296">
        <v>0.02</v>
      </c>
      <c r="AD296">
        <v>0</v>
      </c>
      <c r="AE296">
        <v>0.63</v>
      </c>
      <c r="AF296">
        <v>0.05</v>
      </c>
      <c r="AG296">
        <v>0.61</v>
      </c>
      <c r="AH296">
        <v>19.16</v>
      </c>
      <c r="AI296">
        <v>1.65</v>
      </c>
      <c r="AJ296">
        <v>0.05</v>
      </c>
      <c r="AK296" s="12" t="s">
        <v>685</v>
      </c>
      <c r="AL296">
        <v>0</v>
      </c>
      <c r="AM296">
        <v>139</v>
      </c>
      <c r="AN296">
        <v>89</v>
      </c>
      <c r="AO296">
        <v>20</v>
      </c>
      <c r="AP296">
        <v>1.72</v>
      </c>
      <c r="AQ296">
        <v>3</v>
      </c>
      <c r="AR296" t="b">
        <v>0</v>
      </c>
      <c r="AS296">
        <v>45.4</v>
      </c>
      <c r="AT296">
        <v>248</v>
      </c>
      <c r="AU296">
        <v>79</v>
      </c>
      <c r="AV296">
        <v>295</v>
      </c>
      <c r="AW296" t="b">
        <v>0</v>
      </c>
      <c r="AX296">
        <v>306.60000000000002</v>
      </c>
      <c r="AY296">
        <v>201</v>
      </c>
      <c r="AZ296">
        <v>72</v>
      </c>
      <c r="BA296">
        <v>1046</v>
      </c>
      <c r="BC296" t="s">
        <v>1684</v>
      </c>
      <c r="BD296" s="12">
        <v>45</v>
      </c>
      <c r="BE296">
        <v>361</v>
      </c>
      <c r="BF296">
        <v>69</v>
      </c>
      <c r="BG296" t="s">
        <v>2367</v>
      </c>
      <c r="BH296">
        <v>0</v>
      </c>
      <c r="BI296">
        <v>0</v>
      </c>
      <c r="BJ296" t="s">
        <v>1684</v>
      </c>
      <c r="BK296">
        <v>0</v>
      </c>
      <c r="BM296" t="s">
        <v>2368</v>
      </c>
      <c r="BN296">
        <v>3.4</v>
      </c>
      <c r="BO296">
        <v>93</v>
      </c>
      <c r="BP296">
        <v>16</v>
      </c>
      <c r="BQ296">
        <v>0</v>
      </c>
      <c r="BR296">
        <v>241</v>
      </c>
      <c r="BS296" t="b">
        <v>0</v>
      </c>
      <c r="BT296">
        <v>0</v>
      </c>
      <c r="BU296">
        <v>0</v>
      </c>
      <c r="BV296" s="12" t="s">
        <v>763</v>
      </c>
      <c r="BW296">
        <v>0.3</v>
      </c>
      <c r="BX296">
        <v>351</v>
      </c>
      <c r="BY296">
        <v>134</v>
      </c>
      <c r="BZ296" t="b">
        <v>0</v>
      </c>
      <c r="CA296" t="s">
        <v>1684</v>
      </c>
      <c r="CB296">
        <v>11</v>
      </c>
      <c r="CC296">
        <v>0.95</v>
      </c>
      <c r="CD296" t="s">
        <v>1687</v>
      </c>
      <c r="CE296" s="12">
        <v>9</v>
      </c>
      <c r="CF296" s="12">
        <v>11</v>
      </c>
      <c r="CG296" s="4">
        <v>42919</v>
      </c>
      <c r="CH296">
        <v>123</v>
      </c>
      <c r="CI296">
        <v>201</v>
      </c>
      <c r="CJ296">
        <v>59</v>
      </c>
      <c r="CK296">
        <v>48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10.7</v>
      </c>
      <c r="CR296" t="s">
        <v>763</v>
      </c>
      <c r="CS296">
        <v>5</v>
      </c>
      <c r="CT296" t="str">
        <f t="shared" si="4"/>
        <v>Michael Keane</v>
      </c>
      <c r="CU296" t="str">
        <f>IFERROR(VLOOKUP(CT296,'Player Names Cleaned'!$A$1:$B$997,2,0),CT296)</f>
        <v>Michael Keane</v>
      </c>
    </row>
    <row r="297" spans="1:99" x14ac:dyDescent="0.25">
      <c r="A297">
        <v>1</v>
      </c>
      <c r="B297" s="4">
        <v>37180</v>
      </c>
      <c r="C297">
        <v>0</v>
      </c>
      <c r="D297">
        <v>47</v>
      </c>
      <c r="E297" t="b">
        <v>1</v>
      </c>
      <c r="F297" t="b">
        <v>1</v>
      </c>
      <c r="G297" t="s">
        <v>1684</v>
      </c>
      <c r="H297" t="s">
        <v>1684</v>
      </c>
      <c r="I297">
        <v>0</v>
      </c>
      <c r="J297">
        <v>0</v>
      </c>
      <c r="K297">
        <v>243571</v>
      </c>
      <c r="L297" t="s">
        <v>1684</v>
      </c>
      <c r="N297">
        <v>0</v>
      </c>
      <c r="O297">
        <v>0</v>
      </c>
      <c r="P297">
        <v>0</v>
      </c>
      <c r="Q297">
        <v>0</v>
      </c>
      <c r="R297">
        <v>70.3</v>
      </c>
      <c r="S297">
        <v>260</v>
      </c>
      <c r="T297">
        <v>90</v>
      </c>
      <c r="U297">
        <v>0</v>
      </c>
      <c r="V297" t="s">
        <v>1684</v>
      </c>
      <c r="X297">
        <v>0</v>
      </c>
      <c r="Y297">
        <v>2</v>
      </c>
      <c r="Z297">
        <v>2.4</v>
      </c>
      <c r="AA297" t="s">
        <v>1684</v>
      </c>
      <c r="AB297">
        <v>0</v>
      </c>
      <c r="AC297">
        <v>0.38</v>
      </c>
      <c r="AD297">
        <v>0.1</v>
      </c>
      <c r="AE297">
        <v>0.45</v>
      </c>
      <c r="AF297">
        <v>0.12</v>
      </c>
      <c r="AG297">
        <v>7.0000000000000007E-2</v>
      </c>
      <c r="AH297">
        <v>4.4800000000000004</v>
      </c>
      <c r="AI297">
        <v>1.18</v>
      </c>
      <c r="AJ297">
        <v>0.02</v>
      </c>
      <c r="AK297" s="12" t="s">
        <v>761</v>
      </c>
      <c r="AL297">
        <v>0</v>
      </c>
      <c r="AM297">
        <v>195</v>
      </c>
      <c r="AN297">
        <v>131</v>
      </c>
      <c r="AO297">
        <v>6</v>
      </c>
      <c r="AP297">
        <v>1.58</v>
      </c>
      <c r="AQ297">
        <v>0</v>
      </c>
      <c r="AR297" t="b">
        <v>0</v>
      </c>
      <c r="AS297">
        <v>15.5</v>
      </c>
      <c r="AT297">
        <v>316</v>
      </c>
      <c r="AU297">
        <v>114</v>
      </c>
      <c r="AV297">
        <v>296</v>
      </c>
      <c r="AW297" t="b">
        <v>0</v>
      </c>
      <c r="AX297">
        <v>71.599999999999994</v>
      </c>
      <c r="AY297">
        <v>318</v>
      </c>
      <c r="AZ297">
        <v>117</v>
      </c>
      <c r="BA297">
        <v>342</v>
      </c>
      <c r="BC297" t="s">
        <v>1684</v>
      </c>
      <c r="BD297" s="12">
        <v>45</v>
      </c>
      <c r="BE297">
        <v>417</v>
      </c>
      <c r="BF297">
        <v>111</v>
      </c>
      <c r="BG297" t="s">
        <v>2369</v>
      </c>
      <c r="BH297">
        <v>0</v>
      </c>
      <c r="BI297">
        <v>0</v>
      </c>
      <c r="BJ297" t="s">
        <v>1684</v>
      </c>
      <c r="BK297">
        <v>0</v>
      </c>
      <c r="BM297" t="s">
        <v>2370</v>
      </c>
      <c r="BN297">
        <v>1.4</v>
      </c>
      <c r="BO297">
        <v>313</v>
      </c>
      <c r="BP297">
        <v>114</v>
      </c>
      <c r="BQ297">
        <v>0</v>
      </c>
      <c r="BR297">
        <v>243</v>
      </c>
      <c r="BS297" t="b">
        <v>0</v>
      </c>
      <c r="BT297">
        <v>0</v>
      </c>
      <c r="BU297">
        <v>0</v>
      </c>
      <c r="BV297" s="12" t="s">
        <v>1021</v>
      </c>
      <c r="BW297">
        <v>0.2</v>
      </c>
      <c r="BX297">
        <v>451</v>
      </c>
      <c r="BY297">
        <v>180</v>
      </c>
      <c r="BZ297" t="b">
        <v>0</v>
      </c>
      <c r="CA297" t="s">
        <v>1684</v>
      </c>
      <c r="CB297">
        <v>3</v>
      </c>
      <c r="CC297">
        <v>0.79</v>
      </c>
      <c r="CD297" t="s">
        <v>1687</v>
      </c>
      <c r="CE297" s="12">
        <v>9</v>
      </c>
      <c r="CF297" s="12">
        <v>11</v>
      </c>
      <c r="CG297" s="4">
        <v>44565</v>
      </c>
      <c r="CH297">
        <v>12</v>
      </c>
      <c r="CI297">
        <v>316</v>
      </c>
      <c r="CJ297">
        <v>119</v>
      </c>
      <c r="CK297">
        <v>14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3.1</v>
      </c>
      <c r="CR297" t="s">
        <v>1021</v>
      </c>
      <c r="CS297">
        <v>1</v>
      </c>
      <c r="CT297" t="str">
        <f t="shared" si="4"/>
        <v>Nathan Patterson</v>
      </c>
      <c r="CU297" t="str">
        <f>IFERROR(VLOOKUP(CT297,'Player Names Cleaned'!$A$1:$B$997,2,0),CT297)</f>
        <v>Nathan Patterson</v>
      </c>
    </row>
    <row r="298" spans="1:99" x14ac:dyDescent="0.25">
      <c r="A298">
        <v>0</v>
      </c>
      <c r="B298" t="s">
        <v>1684</v>
      </c>
      <c r="C298">
        <v>0</v>
      </c>
      <c r="D298">
        <v>0</v>
      </c>
      <c r="E298" t="b">
        <v>1</v>
      </c>
      <c r="F298" t="b">
        <v>1</v>
      </c>
      <c r="G298" t="s">
        <v>1684</v>
      </c>
      <c r="H298" t="s">
        <v>1684</v>
      </c>
      <c r="I298">
        <v>0</v>
      </c>
      <c r="J298">
        <v>0</v>
      </c>
      <c r="K298">
        <v>496178</v>
      </c>
      <c r="L298" t="s">
        <v>1684</v>
      </c>
      <c r="N298">
        <v>0</v>
      </c>
      <c r="O298">
        <v>0</v>
      </c>
      <c r="P298">
        <v>0</v>
      </c>
      <c r="Q298">
        <v>0</v>
      </c>
      <c r="R298">
        <v>0.3</v>
      </c>
      <c r="S298">
        <v>370</v>
      </c>
      <c r="T298">
        <v>139</v>
      </c>
      <c r="U298">
        <v>0</v>
      </c>
      <c r="V298" t="s">
        <v>1684</v>
      </c>
      <c r="X298">
        <v>0</v>
      </c>
      <c r="Y298">
        <v>2</v>
      </c>
      <c r="Z298">
        <v>1.5</v>
      </c>
      <c r="AA298" t="s">
        <v>1684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2.4300000000000002</v>
      </c>
      <c r="AI298">
        <v>2.4300000000000002</v>
      </c>
      <c r="AJ298">
        <v>0</v>
      </c>
      <c r="AK298" s="12" t="s">
        <v>1022</v>
      </c>
      <c r="AL298">
        <v>0</v>
      </c>
      <c r="AM298">
        <v>77</v>
      </c>
      <c r="AN298">
        <v>41</v>
      </c>
      <c r="AO298">
        <v>4</v>
      </c>
      <c r="AP298">
        <v>4</v>
      </c>
      <c r="AQ298">
        <v>0</v>
      </c>
      <c r="AR298" t="b">
        <v>0</v>
      </c>
      <c r="AS298">
        <v>1.6</v>
      </c>
      <c r="AT298">
        <v>371</v>
      </c>
      <c r="AU298">
        <v>134</v>
      </c>
      <c r="AV298">
        <v>297</v>
      </c>
      <c r="AW298" t="b">
        <v>0</v>
      </c>
      <c r="AX298">
        <v>15.4</v>
      </c>
      <c r="AY298">
        <v>358</v>
      </c>
      <c r="AZ298">
        <v>131</v>
      </c>
      <c r="BA298">
        <v>90</v>
      </c>
      <c r="BC298" t="s">
        <v>1684</v>
      </c>
      <c r="BD298" s="12">
        <v>40</v>
      </c>
      <c r="BE298">
        <v>621</v>
      </c>
      <c r="BF298">
        <v>183</v>
      </c>
      <c r="BG298" t="s">
        <v>2371</v>
      </c>
      <c r="BH298">
        <v>0</v>
      </c>
      <c r="BI298">
        <v>0</v>
      </c>
      <c r="BJ298" t="s">
        <v>1684</v>
      </c>
      <c r="BK298">
        <v>0</v>
      </c>
      <c r="BM298" t="s">
        <v>2372</v>
      </c>
      <c r="BN298">
        <v>0</v>
      </c>
      <c r="BO298">
        <v>457</v>
      </c>
      <c r="BP298">
        <v>174</v>
      </c>
      <c r="BQ298">
        <v>0</v>
      </c>
      <c r="BR298" t="s">
        <v>1684</v>
      </c>
      <c r="BS298" t="b">
        <v>0</v>
      </c>
      <c r="BT298">
        <v>0</v>
      </c>
      <c r="BU298">
        <v>0</v>
      </c>
      <c r="BV298" s="12" t="s">
        <v>1023</v>
      </c>
      <c r="BW298">
        <v>0.3</v>
      </c>
      <c r="BX298">
        <v>360</v>
      </c>
      <c r="BY298">
        <v>141</v>
      </c>
      <c r="BZ298" t="b">
        <v>0</v>
      </c>
      <c r="CA298" t="s">
        <v>1684</v>
      </c>
      <c r="CB298">
        <v>1</v>
      </c>
      <c r="CC298">
        <v>1</v>
      </c>
      <c r="CD298" t="s">
        <v>1687</v>
      </c>
      <c r="CE298" s="12">
        <v>9</v>
      </c>
      <c r="CF298" s="12">
        <v>11</v>
      </c>
      <c r="CG298" t="s">
        <v>1684</v>
      </c>
      <c r="CH298">
        <v>0</v>
      </c>
      <c r="CI298">
        <v>414</v>
      </c>
      <c r="CJ298">
        <v>165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 t="s">
        <v>1023</v>
      </c>
      <c r="CS298">
        <v>0</v>
      </c>
      <c r="CT298" t="str">
        <f t="shared" si="4"/>
        <v>Roman Dixon</v>
      </c>
      <c r="CU298" t="str">
        <f>IFERROR(VLOOKUP(CT298,'Player Names Cleaned'!$A$1:$B$997,2,0),CT298)</f>
        <v>Roman Dixon</v>
      </c>
    </row>
    <row r="299" spans="1:99" x14ac:dyDescent="0.25">
      <c r="A299">
        <v>0</v>
      </c>
      <c r="B299" t="s">
        <v>1684</v>
      </c>
      <c r="C299">
        <v>0</v>
      </c>
      <c r="D299">
        <v>0</v>
      </c>
      <c r="E299" t="b">
        <v>1</v>
      </c>
      <c r="F299" t="b">
        <v>1</v>
      </c>
      <c r="G299" t="s">
        <v>1684</v>
      </c>
      <c r="H299" t="s">
        <v>1684</v>
      </c>
      <c r="I299">
        <v>0</v>
      </c>
      <c r="J299">
        <v>0</v>
      </c>
      <c r="K299">
        <v>474907</v>
      </c>
      <c r="L299" t="s">
        <v>1684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431</v>
      </c>
      <c r="T299">
        <v>164</v>
      </c>
      <c r="U299">
        <v>0</v>
      </c>
      <c r="V299" t="s">
        <v>1684</v>
      </c>
      <c r="X299">
        <v>0</v>
      </c>
      <c r="Y299">
        <v>2</v>
      </c>
      <c r="Z299">
        <v>1.5</v>
      </c>
      <c r="AA299" t="s">
        <v>1684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 s="12" t="s">
        <v>897</v>
      </c>
      <c r="AL299">
        <v>0</v>
      </c>
      <c r="AM299">
        <v>63</v>
      </c>
      <c r="AN299">
        <v>33</v>
      </c>
      <c r="AO299">
        <v>0</v>
      </c>
      <c r="AP299">
        <v>0</v>
      </c>
      <c r="AQ299">
        <v>0</v>
      </c>
      <c r="AR299" t="b">
        <v>0</v>
      </c>
      <c r="AS299">
        <v>0</v>
      </c>
      <c r="AT299">
        <v>441</v>
      </c>
      <c r="AU299">
        <v>166</v>
      </c>
      <c r="AV299">
        <v>298</v>
      </c>
      <c r="AW299" t="b">
        <v>0</v>
      </c>
      <c r="AX299">
        <v>0</v>
      </c>
      <c r="AY299">
        <v>441</v>
      </c>
      <c r="AZ299">
        <v>166</v>
      </c>
      <c r="BA299">
        <v>0</v>
      </c>
      <c r="BC299" t="s">
        <v>1684</v>
      </c>
      <c r="BD299" s="12">
        <v>40</v>
      </c>
      <c r="BE299">
        <v>607</v>
      </c>
      <c r="BF299">
        <v>175</v>
      </c>
      <c r="BG299" t="s">
        <v>2373</v>
      </c>
      <c r="BH299">
        <v>0</v>
      </c>
      <c r="BI299">
        <v>0</v>
      </c>
      <c r="BJ299" t="s">
        <v>1684</v>
      </c>
      <c r="BK299">
        <v>0</v>
      </c>
      <c r="BM299" t="s">
        <v>2374</v>
      </c>
      <c r="BN299">
        <v>0</v>
      </c>
      <c r="BO299">
        <v>444</v>
      </c>
      <c r="BP299">
        <v>166</v>
      </c>
      <c r="BQ299">
        <v>0</v>
      </c>
      <c r="BR299" t="s">
        <v>1684</v>
      </c>
      <c r="BS299" t="b">
        <v>0</v>
      </c>
      <c r="BT299">
        <v>0</v>
      </c>
      <c r="BU299">
        <v>0</v>
      </c>
      <c r="BV299" s="12" t="s">
        <v>1024</v>
      </c>
      <c r="BW299">
        <v>0.2</v>
      </c>
      <c r="BX299">
        <v>399</v>
      </c>
      <c r="BY299">
        <v>161</v>
      </c>
      <c r="BZ299" t="b">
        <v>0</v>
      </c>
      <c r="CA299" t="s">
        <v>1684</v>
      </c>
      <c r="CB299">
        <v>0</v>
      </c>
      <c r="CC299">
        <v>0</v>
      </c>
      <c r="CD299" t="s">
        <v>1687</v>
      </c>
      <c r="CE299" s="12">
        <v>9</v>
      </c>
      <c r="CF299" s="12">
        <v>11</v>
      </c>
      <c r="CG299" t="s">
        <v>1684</v>
      </c>
      <c r="CH299">
        <v>0</v>
      </c>
      <c r="CI299">
        <v>400</v>
      </c>
      <c r="CJ299">
        <v>157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 t="s">
        <v>1024</v>
      </c>
      <c r="CS299">
        <v>0</v>
      </c>
      <c r="CT299" t="str">
        <f t="shared" si="4"/>
        <v>Reece Welch</v>
      </c>
      <c r="CU299" t="str">
        <f>IFERROR(VLOOKUP(CT299,'Player Names Cleaned'!$A$1:$B$997,2,0),CT299)</f>
        <v>Reece Welch</v>
      </c>
    </row>
    <row r="300" spans="1:99" x14ac:dyDescent="0.25">
      <c r="A300">
        <v>0</v>
      </c>
      <c r="B300" s="4">
        <v>36591</v>
      </c>
      <c r="C300">
        <v>21</v>
      </c>
      <c r="D300">
        <v>552</v>
      </c>
      <c r="E300" t="b">
        <v>1</v>
      </c>
      <c r="F300" t="b">
        <v>1</v>
      </c>
      <c r="G300" t="s">
        <v>1684</v>
      </c>
      <c r="H300" t="s">
        <v>1684</v>
      </c>
      <c r="I300">
        <v>15</v>
      </c>
      <c r="J300">
        <v>0.56000000000000005</v>
      </c>
      <c r="K300">
        <v>440993</v>
      </c>
      <c r="L300" t="s">
        <v>1684</v>
      </c>
      <c r="N300">
        <v>0</v>
      </c>
      <c r="O300">
        <v>0</v>
      </c>
      <c r="P300">
        <v>0</v>
      </c>
      <c r="Q300">
        <v>0</v>
      </c>
      <c r="R300">
        <v>326.39999999999998</v>
      </c>
      <c r="S300">
        <v>110</v>
      </c>
      <c r="T300">
        <v>78</v>
      </c>
      <c r="U300">
        <v>0</v>
      </c>
      <c r="V300" t="s">
        <v>1684</v>
      </c>
      <c r="X300">
        <v>0</v>
      </c>
      <c r="Y300">
        <v>3</v>
      </c>
      <c r="Z300">
        <v>2.7</v>
      </c>
      <c r="AA300" t="s">
        <v>1684</v>
      </c>
      <c r="AB300">
        <v>0</v>
      </c>
      <c r="AC300">
        <v>1.36</v>
      </c>
      <c r="AD300">
        <v>0.05</v>
      </c>
      <c r="AE300">
        <v>7.59</v>
      </c>
      <c r="AF300">
        <v>0.28000000000000003</v>
      </c>
      <c r="AG300">
        <v>6.23</v>
      </c>
      <c r="AH300">
        <v>29.01</v>
      </c>
      <c r="AI300">
        <v>1.08</v>
      </c>
      <c r="AJ300">
        <v>0.23</v>
      </c>
      <c r="AK300" s="12" t="s">
        <v>1025</v>
      </c>
      <c r="AL300">
        <v>0</v>
      </c>
      <c r="AM300">
        <v>612</v>
      </c>
      <c r="AN300">
        <v>261</v>
      </c>
      <c r="AO300">
        <v>24</v>
      </c>
      <c r="AP300">
        <v>0.89</v>
      </c>
      <c r="AQ300">
        <v>9</v>
      </c>
      <c r="AR300" t="b">
        <v>0</v>
      </c>
      <c r="AS300">
        <v>142</v>
      </c>
      <c r="AT300">
        <v>81</v>
      </c>
      <c r="AU300">
        <v>56</v>
      </c>
      <c r="AV300">
        <v>299</v>
      </c>
      <c r="AW300" t="b">
        <v>0</v>
      </c>
      <c r="AX300">
        <v>598</v>
      </c>
      <c r="AY300">
        <v>90</v>
      </c>
      <c r="AZ300">
        <v>38</v>
      </c>
      <c r="BA300">
        <v>2426</v>
      </c>
      <c r="BC300" t="s">
        <v>1684</v>
      </c>
      <c r="BD300" s="12">
        <v>65</v>
      </c>
      <c r="BE300">
        <v>62</v>
      </c>
      <c r="BF300">
        <v>44</v>
      </c>
      <c r="BG300" t="s">
        <v>2375</v>
      </c>
      <c r="BH300">
        <v>0</v>
      </c>
      <c r="BI300">
        <v>0</v>
      </c>
      <c r="BJ300">
        <v>1</v>
      </c>
      <c r="BK300">
        <v>0</v>
      </c>
      <c r="BM300" t="s">
        <v>2376</v>
      </c>
      <c r="BN300">
        <v>3.5</v>
      </c>
      <c r="BO300">
        <v>92</v>
      </c>
      <c r="BP300">
        <v>46</v>
      </c>
      <c r="BQ300">
        <v>0</v>
      </c>
      <c r="BR300">
        <v>189</v>
      </c>
      <c r="BS300" t="b">
        <v>0</v>
      </c>
      <c r="BT300">
        <v>0</v>
      </c>
      <c r="BU300">
        <v>0</v>
      </c>
      <c r="BV300" s="12" t="s">
        <v>1026</v>
      </c>
      <c r="BW300">
        <v>11.3</v>
      </c>
      <c r="BX300">
        <v>40</v>
      </c>
      <c r="BY300">
        <v>12</v>
      </c>
      <c r="BZ300" t="b">
        <v>0</v>
      </c>
      <c r="CA300" t="s">
        <v>1684</v>
      </c>
      <c r="CB300">
        <v>29</v>
      </c>
      <c r="CC300">
        <v>1.08</v>
      </c>
      <c r="CD300" t="s">
        <v>1687</v>
      </c>
      <c r="CE300" s="12">
        <v>9</v>
      </c>
      <c r="CF300" s="12">
        <v>11</v>
      </c>
      <c r="CG300" s="4">
        <v>45476</v>
      </c>
      <c r="CH300">
        <v>493</v>
      </c>
      <c r="CI300">
        <v>62</v>
      </c>
      <c r="CJ300">
        <v>42</v>
      </c>
      <c r="CK300">
        <v>114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17.5</v>
      </c>
      <c r="CR300" t="s">
        <v>1026</v>
      </c>
      <c r="CS300">
        <v>3</v>
      </c>
      <c r="CT300" t="str">
        <f t="shared" si="4"/>
        <v>Iliman Ndiaye</v>
      </c>
      <c r="CU300" t="str">
        <f>IFERROR(VLOOKUP(CT300,'Player Names Cleaned'!$A$1:$B$997,2,0),CT300)</f>
        <v>Iliman Ndiaye</v>
      </c>
    </row>
    <row r="301" spans="1:99" x14ac:dyDescent="0.25">
      <c r="A301">
        <v>8</v>
      </c>
      <c r="B301" s="4">
        <v>36486</v>
      </c>
      <c r="C301">
        <v>9</v>
      </c>
      <c r="D301">
        <v>401</v>
      </c>
      <c r="E301" t="b">
        <v>1</v>
      </c>
      <c r="F301" t="b">
        <v>1</v>
      </c>
      <c r="G301" t="s">
        <v>1684</v>
      </c>
      <c r="H301" t="s">
        <v>1684</v>
      </c>
      <c r="I301">
        <v>5</v>
      </c>
      <c r="J301">
        <v>0.33</v>
      </c>
      <c r="K301">
        <v>433154</v>
      </c>
      <c r="L301">
        <v>1</v>
      </c>
      <c r="N301">
        <v>0</v>
      </c>
      <c r="O301">
        <v>0</v>
      </c>
      <c r="P301">
        <v>0</v>
      </c>
      <c r="Q301">
        <v>0</v>
      </c>
      <c r="R301">
        <v>631.79999999999995</v>
      </c>
      <c r="S301">
        <v>45</v>
      </c>
      <c r="T301">
        <v>38</v>
      </c>
      <c r="U301">
        <v>0</v>
      </c>
      <c r="V301" t="s">
        <v>1684</v>
      </c>
      <c r="X301">
        <v>0</v>
      </c>
      <c r="Y301">
        <v>3</v>
      </c>
      <c r="Z301">
        <v>2.6</v>
      </c>
      <c r="AA301" t="s">
        <v>1684</v>
      </c>
      <c r="AB301">
        <v>0</v>
      </c>
      <c r="AC301">
        <v>4.49</v>
      </c>
      <c r="AD301">
        <v>0.3</v>
      </c>
      <c r="AE301">
        <v>5.53</v>
      </c>
      <c r="AF301">
        <v>0.37</v>
      </c>
      <c r="AG301">
        <v>1.05</v>
      </c>
      <c r="AH301">
        <v>21.12</v>
      </c>
      <c r="AI301">
        <v>1.39</v>
      </c>
      <c r="AJ301">
        <v>7.0000000000000007E-2</v>
      </c>
      <c r="AK301" s="12" t="s">
        <v>1027</v>
      </c>
      <c r="AL301">
        <v>0</v>
      </c>
      <c r="AM301">
        <v>578</v>
      </c>
      <c r="AN301">
        <v>240</v>
      </c>
      <c r="AO301">
        <v>24</v>
      </c>
      <c r="AP301">
        <v>1.58</v>
      </c>
      <c r="AQ301">
        <v>4</v>
      </c>
      <c r="AR301" t="b">
        <v>0</v>
      </c>
      <c r="AS301">
        <v>123.3</v>
      </c>
      <c r="AT301">
        <v>100</v>
      </c>
      <c r="AU301">
        <v>66</v>
      </c>
      <c r="AV301">
        <v>300</v>
      </c>
      <c r="AW301" t="b">
        <v>0</v>
      </c>
      <c r="AX301">
        <v>392</v>
      </c>
      <c r="AY301">
        <v>163</v>
      </c>
      <c r="AZ301">
        <v>75</v>
      </c>
      <c r="BA301">
        <v>1366</v>
      </c>
      <c r="BC301" t="s">
        <v>1684</v>
      </c>
      <c r="BD301" s="12">
        <v>60</v>
      </c>
      <c r="BE301">
        <v>97</v>
      </c>
      <c r="BF301">
        <v>69</v>
      </c>
      <c r="BG301" t="s">
        <v>2377</v>
      </c>
      <c r="BH301">
        <v>0</v>
      </c>
      <c r="BI301">
        <v>0</v>
      </c>
      <c r="BJ301" t="s">
        <v>1684</v>
      </c>
      <c r="BK301">
        <v>0</v>
      </c>
      <c r="BM301" t="s">
        <v>2378</v>
      </c>
      <c r="BN301">
        <v>4.4000000000000004</v>
      </c>
      <c r="BO301">
        <v>25</v>
      </c>
      <c r="BP301">
        <v>14</v>
      </c>
      <c r="BQ301">
        <v>0</v>
      </c>
      <c r="BR301">
        <v>241</v>
      </c>
      <c r="BS301" t="b">
        <v>0</v>
      </c>
      <c r="BT301">
        <v>0</v>
      </c>
      <c r="BU301">
        <v>0</v>
      </c>
      <c r="BV301" s="12" t="s">
        <v>1028</v>
      </c>
      <c r="BW301">
        <v>1.1000000000000001</v>
      </c>
      <c r="BX301">
        <v>182</v>
      </c>
      <c r="BY301">
        <v>65</v>
      </c>
      <c r="BZ301" t="b">
        <v>0</v>
      </c>
      <c r="CA301" t="s">
        <v>1684</v>
      </c>
      <c r="CB301">
        <v>15</v>
      </c>
      <c r="CC301">
        <v>0.99</v>
      </c>
      <c r="CD301" t="s">
        <v>1687</v>
      </c>
      <c r="CE301" s="12">
        <v>9</v>
      </c>
      <c r="CF301" s="12">
        <v>11</v>
      </c>
      <c r="CG301" s="4">
        <v>44770</v>
      </c>
      <c r="CH301">
        <v>207</v>
      </c>
      <c r="CI301">
        <v>145</v>
      </c>
      <c r="CJ301">
        <v>96</v>
      </c>
      <c r="CK301">
        <v>93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15.5</v>
      </c>
      <c r="CR301" t="s">
        <v>1028</v>
      </c>
      <c r="CS301">
        <v>1</v>
      </c>
      <c r="CT301" t="str">
        <f t="shared" si="4"/>
        <v>Dwight McNeil</v>
      </c>
      <c r="CU301" t="str">
        <f>IFERROR(VLOOKUP(CT301,'Player Names Cleaned'!$A$1:$B$997,2,0),CT301)</f>
        <v>Dwight McNeil</v>
      </c>
    </row>
    <row r="302" spans="1:99" x14ac:dyDescent="0.25">
      <c r="A302">
        <v>3</v>
      </c>
      <c r="B302" s="4">
        <v>37590</v>
      </c>
      <c r="C302">
        <v>5</v>
      </c>
      <c r="D302">
        <v>191</v>
      </c>
      <c r="E302" t="b">
        <v>1</v>
      </c>
      <c r="F302" t="b">
        <v>1</v>
      </c>
      <c r="G302" t="s">
        <v>1684</v>
      </c>
      <c r="H302" t="s">
        <v>1684</v>
      </c>
      <c r="I302">
        <v>1</v>
      </c>
      <c r="J302">
        <v>0.12</v>
      </c>
      <c r="K302">
        <v>502697</v>
      </c>
      <c r="L302" t="s">
        <v>1684</v>
      </c>
      <c r="N302">
        <v>0</v>
      </c>
      <c r="O302">
        <v>0</v>
      </c>
      <c r="P302">
        <v>0</v>
      </c>
      <c r="Q302">
        <v>0</v>
      </c>
      <c r="R302">
        <v>205.7</v>
      </c>
      <c r="S302">
        <v>171</v>
      </c>
      <c r="T302">
        <v>117</v>
      </c>
      <c r="U302">
        <v>0</v>
      </c>
      <c r="V302">
        <v>1</v>
      </c>
      <c r="X302">
        <v>0</v>
      </c>
      <c r="Y302">
        <v>3</v>
      </c>
      <c r="Z302">
        <v>2.5</v>
      </c>
      <c r="AA302" t="s">
        <v>1684</v>
      </c>
      <c r="AB302">
        <v>0</v>
      </c>
      <c r="AC302">
        <v>0.68</v>
      </c>
      <c r="AD302">
        <v>0.08</v>
      </c>
      <c r="AE302">
        <v>2.46</v>
      </c>
      <c r="AF302">
        <v>0.28999999999999998</v>
      </c>
      <c r="AG302">
        <v>1.78</v>
      </c>
      <c r="AH302">
        <v>11.33</v>
      </c>
      <c r="AI302">
        <v>1.33</v>
      </c>
      <c r="AJ302">
        <v>0.21</v>
      </c>
      <c r="AK302" s="12" t="s">
        <v>864</v>
      </c>
      <c r="AL302">
        <v>0</v>
      </c>
      <c r="AM302">
        <v>540</v>
      </c>
      <c r="AN302">
        <v>213</v>
      </c>
      <c r="AO302">
        <v>9</v>
      </c>
      <c r="AP302">
        <v>1.06</v>
      </c>
      <c r="AQ302">
        <v>2</v>
      </c>
      <c r="AR302" t="b">
        <v>0</v>
      </c>
      <c r="AS302">
        <v>65.400000000000006</v>
      </c>
      <c r="AT302">
        <v>206</v>
      </c>
      <c r="AU302">
        <v>109</v>
      </c>
      <c r="AV302">
        <v>301</v>
      </c>
      <c r="AW302" t="b">
        <v>0</v>
      </c>
      <c r="AX302">
        <v>219.4</v>
      </c>
      <c r="AY302">
        <v>235</v>
      </c>
      <c r="AZ302">
        <v>112</v>
      </c>
      <c r="BA302">
        <v>766</v>
      </c>
      <c r="BC302" t="s">
        <v>1684</v>
      </c>
      <c r="BD302" s="12">
        <v>55</v>
      </c>
      <c r="BE302">
        <v>190</v>
      </c>
      <c r="BF302">
        <v>121</v>
      </c>
      <c r="BG302" t="s">
        <v>2379</v>
      </c>
      <c r="BH302">
        <v>0</v>
      </c>
      <c r="BI302">
        <v>0</v>
      </c>
      <c r="BJ302" t="s">
        <v>1684</v>
      </c>
      <c r="BK302">
        <v>0</v>
      </c>
      <c r="BM302" t="s">
        <v>2380</v>
      </c>
      <c r="BN302">
        <v>2.8</v>
      </c>
      <c r="BO302">
        <v>161</v>
      </c>
      <c r="BP302">
        <v>69</v>
      </c>
      <c r="BQ302">
        <v>0</v>
      </c>
      <c r="BR302">
        <v>10</v>
      </c>
      <c r="BS302" t="b">
        <v>0</v>
      </c>
      <c r="BT302">
        <v>0</v>
      </c>
      <c r="BU302">
        <v>0</v>
      </c>
      <c r="BV302" s="12" t="s">
        <v>1029</v>
      </c>
      <c r="BW302">
        <v>0.4</v>
      </c>
      <c r="BX302">
        <v>298</v>
      </c>
      <c r="BY302">
        <v>97</v>
      </c>
      <c r="BZ302" t="b">
        <v>0</v>
      </c>
      <c r="CA302" t="s">
        <v>1684</v>
      </c>
      <c r="CB302">
        <v>7</v>
      </c>
      <c r="CC302">
        <v>0.82</v>
      </c>
      <c r="CD302" t="s">
        <v>1687</v>
      </c>
      <c r="CE302" s="12">
        <v>9</v>
      </c>
      <c r="CF302" s="12">
        <v>11</v>
      </c>
      <c r="CG302" s="4">
        <v>45839</v>
      </c>
      <c r="CH302">
        <v>227</v>
      </c>
      <c r="CI302">
        <v>132</v>
      </c>
      <c r="CJ302">
        <v>88</v>
      </c>
      <c r="CK302">
        <v>44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8</v>
      </c>
      <c r="CR302" t="s">
        <v>2381</v>
      </c>
      <c r="CS302">
        <v>4</v>
      </c>
      <c r="CT302" t="str">
        <f t="shared" si="4"/>
        <v>Carlos Alcaraz DurÃ¡n</v>
      </c>
      <c r="CU302" t="str">
        <f>IFERROR(VLOOKUP(CT302,'Player Names Cleaned'!$A$1:$B$997,2,0),CT302)</f>
        <v>Carlos Alcaraz</v>
      </c>
    </row>
    <row r="303" spans="1:99" x14ac:dyDescent="0.25">
      <c r="A303">
        <v>3</v>
      </c>
      <c r="B303" s="4">
        <v>32777</v>
      </c>
      <c r="C303">
        <v>5</v>
      </c>
      <c r="D303">
        <v>505</v>
      </c>
      <c r="E303" t="b">
        <v>1</v>
      </c>
      <c r="F303" t="b">
        <v>1</v>
      </c>
      <c r="G303" t="s">
        <v>1684</v>
      </c>
      <c r="H303" t="s">
        <v>1684</v>
      </c>
      <c r="I303">
        <v>12</v>
      </c>
      <c r="J303">
        <v>0.35</v>
      </c>
      <c r="K303">
        <v>80801</v>
      </c>
      <c r="L303" t="s">
        <v>1684</v>
      </c>
      <c r="N303">
        <v>0</v>
      </c>
      <c r="O303">
        <v>0</v>
      </c>
      <c r="P303">
        <v>0</v>
      </c>
      <c r="Q303">
        <v>0</v>
      </c>
      <c r="R303">
        <v>327.2</v>
      </c>
      <c r="S303">
        <v>109</v>
      </c>
      <c r="T303">
        <v>77</v>
      </c>
      <c r="U303">
        <v>0</v>
      </c>
      <c r="V303" t="s">
        <v>1684</v>
      </c>
      <c r="X303">
        <v>0</v>
      </c>
      <c r="Y303">
        <v>3</v>
      </c>
      <c r="Z303">
        <v>2.5</v>
      </c>
      <c r="AA303" t="s">
        <v>1684</v>
      </c>
      <c r="AB303">
        <v>0</v>
      </c>
      <c r="AC303">
        <v>1.99</v>
      </c>
      <c r="AD303">
        <v>0.06</v>
      </c>
      <c r="AE303">
        <v>3.14</v>
      </c>
      <c r="AF303">
        <v>0.09</v>
      </c>
      <c r="AG303">
        <v>1.1499999999999999</v>
      </c>
      <c r="AH303">
        <v>39.880000000000003</v>
      </c>
      <c r="AI303">
        <v>1.17</v>
      </c>
      <c r="AJ303">
        <v>0.03</v>
      </c>
      <c r="AK303" s="12" t="s">
        <v>1030</v>
      </c>
      <c r="AL303">
        <v>0</v>
      </c>
      <c r="AM303">
        <v>464</v>
      </c>
      <c r="AN303">
        <v>169</v>
      </c>
      <c r="AO303">
        <v>39</v>
      </c>
      <c r="AP303">
        <v>1.1499999999999999</v>
      </c>
      <c r="AQ303">
        <v>0</v>
      </c>
      <c r="AR303" t="b">
        <v>0</v>
      </c>
      <c r="AS303">
        <v>96.6</v>
      </c>
      <c r="AT303">
        <v>135</v>
      </c>
      <c r="AU303">
        <v>82</v>
      </c>
      <c r="AV303">
        <v>302</v>
      </c>
      <c r="AW303" t="b">
        <v>0</v>
      </c>
      <c r="AX303">
        <v>522</v>
      </c>
      <c r="AY303">
        <v>116</v>
      </c>
      <c r="AZ303">
        <v>49</v>
      </c>
      <c r="BA303">
        <v>3063</v>
      </c>
      <c r="BC303" t="s">
        <v>1684</v>
      </c>
      <c r="BD303" s="12">
        <v>55</v>
      </c>
      <c r="BE303">
        <v>114</v>
      </c>
      <c r="BF303">
        <v>77</v>
      </c>
      <c r="BG303" t="s">
        <v>2382</v>
      </c>
      <c r="BH303">
        <v>0</v>
      </c>
      <c r="BI303">
        <v>0</v>
      </c>
      <c r="BJ303" t="s">
        <v>1684</v>
      </c>
      <c r="BK303">
        <v>0</v>
      </c>
      <c r="BM303" t="s">
        <v>2383</v>
      </c>
      <c r="BN303">
        <v>2.4</v>
      </c>
      <c r="BO303">
        <v>195</v>
      </c>
      <c r="BP303">
        <v>83</v>
      </c>
      <c r="BQ303">
        <v>0</v>
      </c>
      <c r="BR303">
        <v>189</v>
      </c>
      <c r="BS303" t="b">
        <v>0</v>
      </c>
      <c r="BT303">
        <v>0</v>
      </c>
      <c r="BU303">
        <v>0</v>
      </c>
      <c r="BV303" s="12" t="s">
        <v>1031</v>
      </c>
      <c r="BW303">
        <v>0.1</v>
      </c>
      <c r="BX303">
        <v>500</v>
      </c>
      <c r="BY303">
        <v>175</v>
      </c>
      <c r="BZ303" t="b">
        <v>0</v>
      </c>
      <c r="CA303" t="s">
        <v>1684</v>
      </c>
      <c r="CB303">
        <v>35</v>
      </c>
      <c r="CC303">
        <v>1.03</v>
      </c>
      <c r="CD303" t="s">
        <v>1687</v>
      </c>
      <c r="CE303" s="12">
        <v>9</v>
      </c>
      <c r="CF303" s="12">
        <v>11</v>
      </c>
      <c r="CG303" s="4">
        <v>44805</v>
      </c>
      <c r="CH303">
        <v>117</v>
      </c>
      <c r="CI303">
        <v>208</v>
      </c>
      <c r="CJ303">
        <v>120</v>
      </c>
      <c r="CK303">
        <v>89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16.2</v>
      </c>
      <c r="CR303" t="s">
        <v>2384</v>
      </c>
      <c r="CS303">
        <v>9</v>
      </c>
      <c r="CT303" t="str">
        <f t="shared" si="4"/>
        <v>Idrissa Gana Gueye</v>
      </c>
      <c r="CU303" t="str">
        <f>IFERROR(VLOOKUP(CT303,'Player Names Cleaned'!$A$1:$B$997,2,0),CT303)</f>
        <v>Idrissa Gueye</v>
      </c>
    </row>
    <row r="304" spans="1:99" x14ac:dyDescent="0.25">
      <c r="A304">
        <v>1</v>
      </c>
      <c r="B304" s="4">
        <v>36963</v>
      </c>
      <c r="C304">
        <v>0</v>
      </c>
      <c r="D304">
        <v>244</v>
      </c>
      <c r="E304" t="b">
        <v>1</v>
      </c>
      <c r="F304" t="b">
        <v>1</v>
      </c>
      <c r="G304" t="s">
        <v>1684</v>
      </c>
      <c r="H304" t="s">
        <v>1684</v>
      </c>
      <c r="I304">
        <v>5</v>
      </c>
      <c r="J304">
        <v>0.28000000000000003</v>
      </c>
      <c r="K304">
        <v>232928</v>
      </c>
      <c r="L304">
        <v>3</v>
      </c>
      <c r="N304">
        <v>0</v>
      </c>
      <c r="O304">
        <v>0</v>
      </c>
      <c r="P304">
        <v>0</v>
      </c>
      <c r="Q304">
        <v>0</v>
      </c>
      <c r="R304">
        <v>248.2</v>
      </c>
      <c r="S304">
        <v>148</v>
      </c>
      <c r="T304">
        <v>102</v>
      </c>
      <c r="U304">
        <v>0</v>
      </c>
      <c r="V304">
        <v>3</v>
      </c>
      <c r="X304">
        <v>0</v>
      </c>
      <c r="Y304">
        <v>3</v>
      </c>
      <c r="Z304">
        <v>2</v>
      </c>
      <c r="AA304" t="s">
        <v>1684</v>
      </c>
      <c r="AB304">
        <v>0</v>
      </c>
      <c r="AC304">
        <v>1.37</v>
      </c>
      <c r="AD304">
        <v>0.08</v>
      </c>
      <c r="AE304">
        <v>2.04</v>
      </c>
      <c r="AF304">
        <v>0.12</v>
      </c>
      <c r="AG304">
        <v>0.67</v>
      </c>
      <c r="AH304">
        <v>19.71</v>
      </c>
      <c r="AI304">
        <v>1.1200000000000001</v>
      </c>
      <c r="AJ304">
        <v>0.04</v>
      </c>
      <c r="AK304" s="12" t="s">
        <v>708</v>
      </c>
      <c r="AL304">
        <v>0</v>
      </c>
      <c r="AM304">
        <v>388</v>
      </c>
      <c r="AN304">
        <v>116</v>
      </c>
      <c r="AO304">
        <v>19</v>
      </c>
      <c r="AP304">
        <v>1.08</v>
      </c>
      <c r="AQ304">
        <v>0</v>
      </c>
      <c r="AR304" t="b">
        <v>0</v>
      </c>
      <c r="AS304">
        <v>60.4</v>
      </c>
      <c r="AT304">
        <v>219</v>
      </c>
      <c r="AU304">
        <v>116</v>
      </c>
      <c r="AV304">
        <v>303</v>
      </c>
      <c r="AW304" t="b">
        <v>0</v>
      </c>
      <c r="AX304">
        <v>264.8</v>
      </c>
      <c r="AY304">
        <v>215</v>
      </c>
      <c r="AZ304">
        <v>103</v>
      </c>
      <c r="BA304">
        <v>1590</v>
      </c>
      <c r="BC304" t="s">
        <v>1684</v>
      </c>
      <c r="BD304" s="12">
        <v>50</v>
      </c>
      <c r="BE304">
        <v>273</v>
      </c>
      <c r="BF304">
        <v>171</v>
      </c>
      <c r="BG304" t="s">
        <v>2385</v>
      </c>
      <c r="BH304">
        <v>0</v>
      </c>
      <c r="BI304">
        <v>0</v>
      </c>
      <c r="BJ304" t="s">
        <v>1684</v>
      </c>
      <c r="BK304">
        <v>0</v>
      </c>
      <c r="BM304" t="s">
        <v>2386</v>
      </c>
      <c r="BN304">
        <v>2</v>
      </c>
      <c r="BO304">
        <v>247</v>
      </c>
      <c r="BP304">
        <v>111</v>
      </c>
      <c r="BQ304">
        <v>0</v>
      </c>
      <c r="BR304">
        <v>241</v>
      </c>
      <c r="BS304" t="b">
        <v>0</v>
      </c>
      <c r="BT304">
        <v>0</v>
      </c>
      <c r="BU304">
        <v>0</v>
      </c>
      <c r="BV304" s="12" t="s">
        <v>1032</v>
      </c>
      <c r="BW304">
        <v>0.1</v>
      </c>
      <c r="BX304">
        <v>516</v>
      </c>
      <c r="BY304">
        <v>184</v>
      </c>
      <c r="BZ304" t="b">
        <v>0</v>
      </c>
      <c r="CA304" t="s">
        <v>1684</v>
      </c>
      <c r="CB304">
        <v>17</v>
      </c>
      <c r="CC304">
        <v>0.96</v>
      </c>
      <c r="CD304" t="s">
        <v>1687</v>
      </c>
      <c r="CE304" s="12">
        <v>9</v>
      </c>
      <c r="CF304" s="12">
        <v>11</v>
      </c>
      <c r="CG304" s="4">
        <v>44805</v>
      </c>
      <c r="CH304">
        <v>93</v>
      </c>
      <c r="CI304">
        <v>228</v>
      </c>
      <c r="CJ304">
        <v>126</v>
      </c>
      <c r="CK304">
        <v>42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8.4</v>
      </c>
      <c r="CR304" t="s">
        <v>1032</v>
      </c>
      <c r="CS304">
        <v>5</v>
      </c>
      <c r="CT304" t="str">
        <f t="shared" si="4"/>
        <v>James Garner</v>
      </c>
      <c r="CU304" t="str">
        <f>IFERROR(VLOOKUP(CT304,'Player Names Cleaned'!$A$1:$B$997,2,0),CT304)</f>
        <v>James Garner</v>
      </c>
    </row>
    <row r="305" spans="1:99" x14ac:dyDescent="0.25">
      <c r="A305">
        <v>1</v>
      </c>
      <c r="B305" s="4">
        <v>37802</v>
      </c>
      <c r="C305">
        <v>0</v>
      </c>
      <c r="D305">
        <v>82</v>
      </c>
      <c r="E305" t="b">
        <v>1</v>
      </c>
      <c r="F305" t="b">
        <v>1</v>
      </c>
      <c r="G305" t="s">
        <v>1684</v>
      </c>
      <c r="H305" t="s">
        <v>1684</v>
      </c>
      <c r="I305">
        <v>0</v>
      </c>
      <c r="J305">
        <v>0</v>
      </c>
      <c r="K305">
        <v>490094</v>
      </c>
      <c r="L305" t="s">
        <v>1684</v>
      </c>
      <c r="N305">
        <v>0</v>
      </c>
      <c r="O305">
        <v>0</v>
      </c>
      <c r="P305">
        <v>0</v>
      </c>
      <c r="Q305">
        <v>0</v>
      </c>
      <c r="R305">
        <v>40.9</v>
      </c>
      <c r="S305">
        <v>290</v>
      </c>
      <c r="T305">
        <v>156</v>
      </c>
      <c r="U305">
        <v>0</v>
      </c>
      <c r="V305" t="s">
        <v>1684</v>
      </c>
      <c r="X305">
        <v>0</v>
      </c>
      <c r="Y305">
        <v>3</v>
      </c>
      <c r="Z305">
        <v>2</v>
      </c>
      <c r="AA305" t="s">
        <v>1684</v>
      </c>
      <c r="AB305">
        <v>0</v>
      </c>
      <c r="AC305">
        <v>0.14000000000000001</v>
      </c>
      <c r="AD305">
        <v>0.02</v>
      </c>
      <c r="AE305">
        <v>0.37</v>
      </c>
      <c r="AF305">
        <v>0.06</v>
      </c>
      <c r="AG305">
        <v>0.23</v>
      </c>
      <c r="AH305">
        <v>12.25</v>
      </c>
      <c r="AI305">
        <v>1.96</v>
      </c>
      <c r="AJ305">
        <v>0.04</v>
      </c>
      <c r="AK305" s="12" t="s">
        <v>1033</v>
      </c>
      <c r="AL305">
        <v>0</v>
      </c>
      <c r="AM305">
        <v>428</v>
      </c>
      <c r="AN305">
        <v>141</v>
      </c>
      <c r="AO305">
        <v>16</v>
      </c>
      <c r="AP305">
        <v>2.56</v>
      </c>
      <c r="AQ305">
        <v>0</v>
      </c>
      <c r="AR305" t="b">
        <v>0</v>
      </c>
      <c r="AS305">
        <v>19.600000000000001</v>
      </c>
      <c r="AT305">
        <v>306</v>
      </c>
      <c r="AU305">
        <v>148</v>
      </c>
      <c r="AV305">
        <v>304</v>
      </c>
      <c r="AW305" t="b">
        <v>0</v>
      </c>
      <c r="AX305">
        <v>122.2</v>
      </c>
      <c r="AY305">
        <v>291</v>
      </c>
      <c r="AZ305">
        <v>139</v>
      </c>
      <c r="BA305">
        <v>562</v>
      </c>
      <c r="BC305" t="s">
        <v>1684</v>
      </c>
      <c r="BD305" s="12">
        <v>50</v>
      </c>
      <c r="BE305">
        <v>313</v>
      </c>
      <c r="BF305">
        <v>196</v>
      </c>
      <c r="BG305" t="s">
        <v>2387</v>
      </c>
      <c r="BH305">
        <v>0</v>
      </c>
      <c r="BI305">
        <v>0</v>
      </c>
      <c r="BJ305" t="s">
        <v>1684</v>
      </c>
      <c r="BK305">
        <v>0</v>
      </c>
      <c r="BM305" t="s">
        <v>2388</v>
      </c>
      <c r="BN305">
        <v>1.2</v>
      </c>
      <c r="BO305">
        <v>329</v>
      </c>
      <c r="BP305">
        <v>156</v>
      </c>
      <c r="BQ305">
        <v>0</v>
      </c>
      <c r="BR305">
        <v>241</v>
      </c>
      <c r="BS305" t="b">
        <v>0</v>
      </c>
      <c r="BT305">
        <v>0</v>
      </c>
      <c r="BU305">
        <v>0</v>
      </c>
      <c r="BV305" s="12" t="s">
        <v>1034</v>
      </c>
      <c r="BW305">
        <v>0.1</v>
      </c>
      <c r="BX305">
        <v>618</v>
      </c>
      <c r="BY305">
        <v>261</v>
      </c>
      <c r="BZ305" t="b">
        <v>0</v>
      </c>
      <c r="CA305" t="s">
        <v>1684</v>
      </c>
      <c r="CB305">
        <v>5</v>
      </c>
      <c r="CC305">
        <v>0.8</v>
      </c>
      <c r="CD305" t="s">
        <v>1687</v>
      </c>
      <c r="CE305" s="12">
        <v>9</v>
      </c>
      <c r="CF305" s="12">
        <v>11</v>
      </c>
      <c r="CG305" s="4">
        <v>45465</v>
      </c>
      <c r="CH305">
        <v>32</v>
      </c>
      <c r="CI305">
        <v>283</v>
      </c>
      <c r="CJ305">
        <v>151</v>
      </c>
      <c r="CK305">
        <v>22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4.4000000000000004</v>
      </c>
      <c r="CR305" t="s">
        <v>1034</v>
      </c>
      <c r="CS305">
        <v>4</v>
      </c>
      <c r="CT305" t="str">
        <f t="shared" si="4"/>
        <v>Tim Iroegbunam</v>
      </c>
      <c r="CU305" t="str">
        <f>IFERROR(VLOOKUP(CT305,'Player Names Cleaned'!$A$1:$B$997,2,0),CT305)</f>
        <v>Tim Iroegbunam</v>
      </c>
    </row>
    <row r="306" spans="1:99" x14ac:dyDescent="0.25">
      <c r="A306">
        <v>0</v>
      </c>
      <c r="B306" s="4">
        <v>39101</v>
      </c>
      <c r="C306">
        <v>0</v>
      </c>
      <c r="D306">
        <v>1</v>
      </c>
      <c r="E306" t="b">
        <v>1</v>
      </c>
      <c r="F306" t="b">
        <v>1</v>
      </c>
      <c r="G306" t="s">
        <v>1684</v>
      </c>
      <c r="H306" t="s">
        <v>1684</v>
      </c>
      <c r="I306">
        <v>0</v>
      </c>
      <c r="J306">
        <v>0</v>
      </c>
      <c r="K306">
        <v>609873</v>
      </c>
      <c r="L306" t="s">
        <v>1684</v>
      </c>
      <c r="N306">
        <v>0</v>
      </c>
      <c r="O306">
        <v>0</v>
      </c>
      <c r="P306">
        <v>0</v>
      </c>
      <c r="Q306">
        <v>0</v>
      </c>
      <c r="R306">
        <v>10.9</v>
      </c>
      <c r="S306">
        <v>340</v>
      </c>
      <c r="T306">
        <v>172</v>
      </c>
      <c r="U306">
        <v>0</v>
      </c>
      <c r="V306" t="s">
        <v>1684</v>
      </c>
      <c r="X306">
        <v>0</v>
      </c>
      <c r="Y306">
        <v>3</v>
      </c>
      <c r="Z306">
        <v>1.5</v>
      </c>
      <c r="AA306" t="s">
        <v>1684</v>
      </c>
      <c r="AB306">
        <v>0</v>
      </c>
      <c r="AC306">
        <v>0</v>
      </c>
      <c r="AD306">
        <v>0</v>
      </c>
      <c r="AE306">
        <v>0.37</v>
      </c>
      <c r="AF306">
        <v>0.71</v>
      </c>
      <c r="AG306">
        <v>0.37</v>
      </c>
      <c r="AH306">
        <v>0.45</v>
      </c>
      <c r="AI306">
        <v>0.86</v>
      </c>
      <c r="AJ306">
        <v>0.71</v>
      </c>
      <c r="AK306" s="12" t="s">
        <v>1035</v>
      </c>
      <c r="AL306">
        <v>0</v>
      </c>
      <c r="AM306">
        <v>315</v>
      </c>
      <c r="AN306">
        <v>74</v>
      </c>
      <c r="AO306">
        <v>1</v>
      </c>
      <c r="AP306">
        <v>1.91</v>
      </c>
      <c r="AQ306">
        <v>0</v>
      </c>
      <c r="AR306" t="b">
        <v>0</v>
      </c>
      <c r="AS306">
        <v>2.2000000000000002</v>
      </c>
      <c r="AT306">
        <v>364</v>
      </c>
      <c r="AU306">
        <v>172</v>
      </c>
      <c r="AV306">
        <v>305</v>
      </c>
      <c r="AW306" t="b">
        <v>0</v>
      </c>
      <c r="AX306">
        <v>1.8</v>
      </c>
      <c r="AY306">
        <v>388</v>
      </c>
      <c r="AZ306">
        <v>183</v>
      </c>
      <c r="BA306">
        <v>47</v>
      </c>
      <c r="BC306" t="s">
        <v>1684</v>
      </c>
      <c r="BD306" s="12">
        <v>45</v>
      </c>
      <c r="BE306">
        <v>537</v>
      </c>
      <c r="BF306">
        <v>296</v>
      </c>
      <c r="BG306" t="s">
        <v>2389</v>
      </c>
      <c r="BH306">
        <v>0</v>
      </c>
      <c r="BI306">
        <v>0</v>
      </c>
      <c r="BJ306" t="s">
        <v>1684</v>
      </c>
      <c r="BK306">
        <v>0</v>
      </c>
      <c r="BM306" t="s">
        <v>2390</v>
      </c>
      <c r="BN306">
        <v>0.7</v>
      </c>
      <c r="BO306">
        <v>391</v>
      </c>
      <c r="BP306">
        <v>184</v>
      </c>
      <c r="BQ306">
        <v>0</v>
      </c>
      <c r="BR306">
        <v>241</v>
      </c>
      <c r="BS306" t="b">
        <v>0</v>
      </c>
      <c r="BT306">
        <v>0</v>
      </c>
      <c r="BU306">
        <v>0</v>
      </c>
      <c r="BV306" s="12" t="s">
        <v>1036</v>
      </c>
      <c r="BW306">
        <v>0.4</v>
      </c>
      <c r="BX306">
        <v>287</v>
      </c>
      <c r="BY306">
        <v>96</v>
      </c>
      <c r="BZ306" t="b">
        <v>0</v>
      </c>
      <c r="CA306" t="s">
        <v>1684</v>
      </c>
      <c r="CB306">
        <v>0</v>
      </c>
      <c r="CC306">
        <v>0</v>
      </c>
      <c r="CD306" t="s">
        <v>1687</v>
      </c>
      <c r="CE306" s="12">
        <v>9</v>
      </c>
      <c r="CF306" s="12">
        <v>11</v>
      </c>
      <c r="CG306" s="4">
        <v>45513</v>
      </c>
      <c r="CH306">
        <v>9</v>
      </c>
      <c r="CI306">
        <v>322</v>
      </c>
      <c r="CJ306">
        <v>167</v>
      </c>
      <c r="CK306">
        <v>2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0.4</v>
      </c>
      <c r="CR306" t="s">
        <v>1036</v>
      </c>
      <c r="CS306">
        <v>1</v>
      </c>
      <c r="CT306" t="str">
        <f t="shared" si="4"/>
        <v>Harrison Armstrong</v>
      </c>
      <c r="CU306" t="str">
        <f>IFERROR(VLOOKUP(CT306,'Player Names Cleaned'!$A$1:$B$997,2,0),CT306)</f>
        <v>Harrison Armstrong</v>
      </c>
    </row>
    <row r="307" spans="1:99" x14ac:dyDescent="0.25">
      <c r="A307">
        <v>0</v>
      </c>
      <c r="B307" t="s">
        <v>1684</v>
      </c>
      <c r="C307">
        <v>0</v>
      </c>
      <c r="D307">
        <v>0</v>
      </c>
      <c r="E307" t="b">
        <v>1</v>
      </c>
      <c r="F307" t="b">
        <v>1</v>
      </c>
      <c r="G307" t="s">
        <v>1684</v>
      </c>
      <c r="H307" t="s">
        <v>1684</v>
      </c>
      <c r="I307">
        <v>0</v>
      </c>
      <c r="J307">
        <v>0</v>
      </c>
      <c r="K307">
        <v>547801</v>
      </c>
      <c r="L307" t="s">
        <v>1684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553</v>
      </c>
      <c r="T307">
        <v>226</v>
      </c>
      <c r="U307">
        <v>0</v>
      </c>
      <c r="V307" t="s">
        <v>1684</v>
      </c>
      <c r="X307">
        <v>0</v>
      </c>
      <c r="Y307">
        <v>3</v>
      </c>
      <c r="Z307">
        <v>1.5</v>
      </c>
      <c r="AA307" t="s">
        <v>1684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 s="12" t="s">
        <v>1037</v>
      </c>
      <c r="AL307">
        <v>0</v>
      </c>
      <c r="AM307">
        <v>275</v>
      </c>
      <c r="AN307">
        <v>51</v>
      </c>
      <c r="AO307">
        <v>0</v>
      </c>
      <c r="AP307">
        <v>0</v>
      </c>
      <c r="AQ307">
        <v>0</v>
      </c>
      <c r="AR307" t="b">
        <v>0</v>
      </c>
      <c r="AS307">
        <v>0</v>
      </c>
      <c r="AT307">
        <v>557</v>
      </c>
      <c r="AU307">
        <v>226</v>
      </c>
      <c r="AV307">
        <v>306</v>
      </c>
      <c r="AW307" t="b">
        <v>0</v>
      </c>
      <c r="AX307">
        <v>0</v>
      </c>
      <c r="AY307">
        <v>557</v>
      </c>
      <c r="AZ307">
        <v>226</v>
      </c>
      <c r="BA307">
        <v>0</v>
      </c>
      <c r="BC307" t="s">
        <v>1684</v>
      </c>
      <c r="BD307" s="12">
        <v>45</v>
      </c>
      <c r="BE307">
        <v>497</v>
      </c>
      <c r="BF307">
        <v>273</v>
      </c>
      <c r="BG307" t="s">
        <v>2391</v>
      </c>
      <c r="BH307">
        <v>0</v>
      </c>
      <c r="BI307">
        <v>0</v>
      </c>
      <c r="BJ307" t="s">
        <v>1684</v>
      </c>
      <c r="BK307">
        <v>0</v>
      </c>
      <c r="BM307" t="s">
        <v>2392</v>
      </c>
      <c r="BN307">
        <v>0</v>
      </c>
      <c r="BO307">
        <v>559</v>
      </c>
      <c r="BP307">
        <v>227</v>
      </c>
      <c r="BQ307">
        <v>0</v>
      </c>
      <c r="BR307" t="s">
        <v>1684</v>
      </c>
      <c r="BS307" t="b">
        <v>0</v>
      </c>
      <c r="BT307">
        <v>0</v>
      </c>
      <c r="BU307">
        <v>0</v>
      </c>
      <c r="BV307" s="12" t="s">
        <v>1038</v>
      </c>
      <c r="BW307">
        <v>0.1</v>
      </c>
      <c r="BX307">
        <v>582</v>
      </c>
      <c r="BY307">
        <v>232</v>
      </c>
      <c r="BZ307" t="b">
        <v>0</v>
      </c>
      <c r="CA307" t="s">
        <v>1684</v>
      </c>
      <c r="CB307">
        <v>0</v>
      </c>
      <c r="CC307">
        <v>0</v>
      </c>
      <c r="CD307" t="s">
        <v>1687</v>
      </c>
      <c r="CE307" s="12">
        <v>9</v>
      </c>
      <c r="CF307" s="12">
        <v>11</v>
      </c>
      <c r="CG307" t="s">
        <v>1684</v>
      </c>
      <c r="CH307">
        <v>0</v>
      </c>
      <c r="CI307">
        <v>536</v>
      </c>
      <c r="CJ307">
        <v>219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 t="s">
        <v>1038</v>
      </c>
      <c r="CS307">
        <v>0</v>
      </c>
      <c r="CT307" t="str">
        <f t="shared" si="4"/>
        <v>Callum Bates</v>
      </c>
      <c r="CU307" t="str">
        <f>IFERROR(VLOOKUP(CT307,'Player Names Cleaned'!$A$1:$B$997,2,0),CT307)</f>
        <v>Callum Bates</v>
      </c>
    </row>
    <row r="308" spans="1:99" x14ac:dyDescent="0.25">
      <c r="A308">
        <v>0</v>
      </c>
      <c r="B308" t="s">
        <v>1684</v>
      </c>
      <c r="C308">
        <v>0</v>
      </c>
      <c r="D308">
        <v>0</v>
      </c>
      <c r="E308" t="b">
        <v>1</v>
      </c>
      <c r="F308" t="b">
        <v>1</v>
      </c>
      <c r="G308" t="s">
        <v>1684</v>
      </c>
      <c r="H308" t="s">
        <v>1684</v>
      </c>
      <c r="I308">
        <v>0</v>
      </c>
      <c r="J308">
        <v>0</v>
      </c>
      <c r="K308">
        <v>504296</v>
      </c>
      <c r="L308" t="s">
        <v>1684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537</v>
      </c>
      <c r="T308">
        <v>215</v>
      </c>
      <c r="U308">
        <v>0</v>
      </c>
      <c r="V308" t="s">
        <v>1684</v>
      </c>
      <c r="X308">
        <v>0</v>
      </c>
      <c r="Y308">
        <v>3</v>
      </c>
      <c r="Z308">
        <v>1.5</v>
      </c>
      <c r="AA308" t="s">
        <v>1684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 s="12" t="s">
        <v>1039</v>
      </c>
      <c r="AL308">
        <v>0</v>
      </c>
      <c r="AM308">
        <v>252</v>
      </c>
      <c r="AN308">
        <v>36</v>
      </c>
      <c r="AO308">
        <v>0</v>
      </c>
      <c r="AP308">
        <v>0</v>
      </c>
      <c r="AQ308">
        <v>0</v>
      </c>
      <c r="AR308" t="b">
        <v>0</v>
      </c>
      <c r="AS308">
        <v>0</v>
      </c>
      <c r="AT308">
        <v>542</v>
      </c>
      <c r="AU308">
        <v>215</v>
      </c>
      <c r="AV308">
        <v>307</v>
      </c>
      <c r="AW308" t="b">
        <v>0</v>
      </c>
      <c r="AX308">
        <v>0</v>
      </c>
      <c r="AY308">
        <v>542</v>
      </c>
      <c r="AZ308">
        <v>215</v>
      </c>
      <c r="BA308">
        <v>0</v>
      </c>
      <c r="BC308" t="s">
        <v>1684</v>
      </c>
      <c r="BD308" s="12">
        <v>45</v>
      </c>
      <c r="BE308">
        <v>474</v>
      </c>
      <c r="BF308">
        <v>258</v>
      </c>
      <c r="BG308" t="s">
        <v>2393</v>
      </c>
      <c r="BH308">
        <v>0</v>
      </c>
      <c r="BI308">
        <v>0</v>
      </c>
      <c r="BJ308" t="s">
        <v>1684</v>
      </c>
      <c r="BK308">
        <v>0</v>
      </c>
      <c r="BM308" t="s">
        <v>2394</v>
      </c>
      <c r="BN308">
        <v>0</v>
      </c>
      <c r="BO308">
        <v>544</v>
      </c>
      <c r="BP308">
        <v>216</v>
      </c>
      <c r="BQ308">
        <v>0</v>
      </c>
      <c r="BR308" t="s">
        <v>1684</v>
      </c>
      <c r="BS308" t="b">
        <v>0</v>
      </c>
      <c r="BT308">
        <v>0</v>
      </c>
      <c r="BU308">
        <v>0</v>
      </c>
      <c r="BV308" s="12" t="s">
        <v>1040</v>
      </c>
      <c r="BW308">
        <v>0.1</v>
      </c>
      <c r="BX308">
        <v>638</v>
      </c>
      <c r="BY308">
        <v>279</v>
      </c>
      <c r="BZ308" t="b">
        <v>0</v>
      </c>
      <c r="CA308" t="s">
        <v>1684</v>
      </c>
      <c r="CB308">
        <v>0</v>
      </c>
      <c r="CC308">
        <v>0</v>
      </c>
      <c r="CD308" t="s">
        <v>1687</v>
      </c>
      <c r="CE308" s="12">
        <v>9</v>
      </c>
      <c r="CF308" s="12">
        <v>11</v>
      </c>
      <c r="CG308" t="s">
        <v>1684</v>
      </c>
      <c r="CH308">
        <v>0</v>
      </c>
      <c r="CI308">
        <v>519</v>
      </c>
      <c r="CJ308">
        <v>207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 t="s">
        <v>1040</v>
      </c>
      <c r="CS308">
        <v>0</v>
      </c>
      <c r="CT308" t="str">
        <f t="shared" si="4"/>
        <v>Coby Ebere</v>
      </c>
      <c r="CU308" t="str">
        <f>IFERROR(VLOOKUP(CT308,'Player Names Cleaned'!$A$1:$B$997,2,0),CT308)</f>
        <v>Coby Ebere</v>
      </c>
    </row>
    <row r="309" spans="1:99" x14ac:dyDescent="0.25">
      <c r="A309">
        <v>0</v>
      </c>
      <c r="B309" s="4">
        <v>38288</v>
      </c>
      <c r="C309">
        <v>0</v>
      </c>
      <c r="D309">
        <v>0</v>
      </c>
      <c r="E309" t="b">
        <v>1</v>
      </c>
      <c r="F309" t="b">
        <v>1</v>
      </c>
      <c r="G309" t="s">
        <v>1684</v>
      </c>
      <c r="H309" t="s">
        <v>1684</v>
      </c>
      <c r="I309">
        <v>0</v>
      </c>
      <c r="J309">
        <v>0</v>
      </c>
      <c r="K309">
        <v>496279</v>
      </c>
      <c r="L309" t="s">
        <v>1684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532</v>
      </c>
      <c r="T309">
        <v>211</v>
      </c>
      <c r="U309">
        <v>0</v>
      </c>
      <c r="V309" t="s">
        <v>1684</v>
      </c>
      <c r="X309">
        <v>0</v>
      </c>
      <c r="Y309">
        <v>3</v>
      </c>
      <c r="Z309">
        <v>1.5</v>
      </c>
      <c r="AA309" t="s">
        <v>1684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 s="12" t="s">
        <v>1041</v>
      </c>
      <c r="AL309">
        <v>0</v>
      </c>
      <c r="AM309">
        <v>244</v>
      </c>
      <c r="AN309">
        <v>32</v>
      </c>
      <c r="AO309">
        <v>0</v>
      </c>
      <c r="AP309">
        <v>0</v>
      </c>
      <c r="AQ309">
        <v>0</v>
      </c>
      <c r="AR309" t="b">
        <v>0</v>
      </c>
      <c r="AS309">
        <v>0</v>
      </c>
      <c r="AT309">
        <v>536</v>
      </c>
      <c r="AU309">
        <v>211</v>
      </c>
      <c r="AV309">
        <v>308</v>
      </c>
      <c r="AW309" t="b">
        <v>0</v>
      </c>
      <c r="AX309">
        <v>0</v>
      </c>
      <c r="AY309">
        <v>536</v>
      </c>
      <c r="AZ309">
        <v>211</v>
      </c>
      <c r="BA309">
        <v>0</v>
      </c>
      <c r="BC309" t="s">
        <v>1684</v>
      </c>
      <c r="BD309" s="12">
        <v>45</v>
      </c>
      <c r="BE309">
        <v>466</v>
      </c>
      <c r="BF309">
        <v>254</v>
      </c>
      <c r="BG309" t="s">
        <v>2395</v>
      </c>
      <c r="BH309">
        <v>0</v>
      </c>
      <c r="BI309">
        <v>0</v>
      </c>
      <c r="BJ309" t="s">
        <v>1684</v>
      </c>
      <c r="BK309">
        <v>0</v>
      </c>
      <c r="BM309" t="s">
        <v>2396</v>
      </c>
      <c r="BN309">
        <v>0</v>
      </c>
      <c r="BO309">
        <v>539</v>
      </c>
      <c r="BP309">
        <v>212</v>
      </c>
      <c r="BQ309">
        <v>0</v>
      </c>
      <c r="BR309">
        <v>241</v>
      </c>
      <c r="BS309" t="b">
        <v>0</v>
      </c>
      <c r="BT309">
        <v>0</v>
      </c>
      <c r="BU309">
        <v>0</v>
      </c>
      <c r="BV309" s="12" t="s">
        <v>1042</v>
      </c>
      <c r="BW309">
        <v>0.1</v>
      </c>
      <c r="BX309">
        <v>636</v>
      </c>
      <c r="BY309">
        <v>277</v>
      </c>
      <c r="BZ309" t="b">
        <v>0</v>
      </c>
      <c r="CA309" t="s">
        <v>1684</v>
      </c>
      <c r="CB309">
        <v>0</v>
      </c>
      <c r="CC309">
        <v>0</v>
      </c>
      <c r="CD309" t="s">
        <v>1687</v>
      </c>
      <c r="CE309" s="12">
        <v>9</v>
      </c>
      <c r="CF309" s="12">
        <v>11</v>
      </c>
      <c r="CG309" s="4">
        <v>45695</v>
      </c>
      <c r="CH309">
        <v>0</v>
      </c>
      <c r="CI309">
        <v>513</v>
      </c>
      <c r="CJ309">
        <v>203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 t="s">
        <v>1042</v>
      </c>
      <c r="CS309">
        <v>0</v>
      </c>
      <c r="CT309" t="str">
        <f t="shared" si="4"/>
        <v>Isaac Heath</v>
      </c>
      <c r="CU309" t="str">
        <f>IFERROR(VLOOKUP(CT309,'Player Names Cleaned'!$A$1:$B$997,2,0),CT309)</f>
        <v>Isaac Heath</v>
      </c>
    </row>
    <row r="310" spans="1:99" x14ac:dyDescent="0.25">
      <c r="A310">
        <v>0</v>
      </c>
      <c r="B310" t="s">
        <v>1684</v>
      </c>
      <c r="C310">
        <v>0</v>
      </c>
      <c r="D310">
        <v>0</v>
      </c>
      <c r="E310" t="b">
        <v>0</v>
      </c>
      <c r="F310" t="b">
        <v>1</v>
      </c>
      <c r="G310">
        <v>0</v>
      </c>
      <c r="H310" t="s">
        <v>1684</v>
      </c>
      <c r="I310">
        <v>0</v>
      </c>
      <c r="J310">
        <v>0</v>
      </c>
      <c r="K310">
        <v>491557</v>
      </c>
      <c r="L310" t="s">
        <v>1684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528</v>
      </c>
      <c r="T310">
        <v>208</v>
      </c>
      <c r="U310">
        <v>0</v>
      </c>
      <c r="V310" t="s">
        <v>1684</v>
      </c>
      <c r="X310">
        <v>0</v>
      </c>
      <c r="Y310">
        <v>3</v>
      </c>
      <c r="Z310">
        <v>0</v>
      </c>
      <c r="AA310" t="s">
        <v>1684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 s="12" t="s">
        <v>1043</v>
      </c>
      <c r="AL310">
        <v>0</v>
      </c>
      <c r="AM310">
        <v>239</v>
      </c>
      <c r="AN310">
        <v>29</v>
      </c>
      <c r="AO310">
        <v>0</v>
      </c>
      <c r="AP310">
        <v>0</v>
      </c>
      <c r="AQ310">
        <v>0</v>
      </c>
      <c r="AR310" t="b">
        <v>0</v>
      </c>
      <c r="AS310">
        <v>0</v>
      </c>
      <c r="AT310">
        <v>532</v>
      </c>
      <c r="AU310">
        <v>208</v>
      </c>
      <c r="AV310">
        <v>309</v>
      </c>
      <c r="AW310" t="b">
        <v>0</v>
      </c>
      <c r="AX310">
        <v>0</v>
      </c>
      <c r="AY310">
        <v>532</v>
      </c>
      <c r="AZ310">
        <v>208</v>
      </c>
      <c r="BA310">
        <v>0</v>
      </c>
      <c r="BB310" t="s">
        <v>2397</v>
      </c>
      <c r="BC310" t="s">
        <v>2398</v>
      </c>
      <c r="BD310" s="12">
        <v>45</v>
      </c>
      <c r="BE310">
        <v>461</v>
      </c>
      <c r="BF310">
        <v>251</v>
      </c>
      <c r="BG310" t="s">
        <v>2399</v>
      </c>
      <c r="BH310">
        <v>0</v>
      </c>
      <c r="BI310">
        <v>0</v>
      </c>
      <c r="BJ310" t="s">
        <v>1684</v>
      </c>
      <c r="BK310">
        <v>0</v>
      </c>
      <c r="BM310" t="s">
        <v>2400</v>
      </c>
      <c r="BN310">
        <v>0</v>
      </c>
      <c r="BO310">
        <v>535</v>
      </c>
      <c r="BP310">
        <v>209</v>
      </c>
      <c r="BQ310">
        <v>0</v>
      </c>
      <c r="BR310" t="s">
        <v>1684</v>
      </c>
      <c r="BS310" t="b">
        <v>0</v>
      </c>
      <c r="BT310">
        <v>0</v>
      </c>
      <c r="BU310">
        <v>0</v>
      </c>
      <c r="BV310" s="12" t="s">
        <v>1044</v>
      </c>
      <c r="BW310">
        <v>0</v>
      </c>
      <c r="BX310">
        <v>657</v>
      </c>
      <c r="BY310">
        <v>294</v>
      </c>
      <c r="BZ310" t="b">
        <v>0</v>
      </c>
      <c r="CA310" t="s">
        <v>1684</v>
      </c>
      <c r="CB310">
        <v>0</v>
      </c>
      <c r="CC310">
        <v>0</v>
      </c>
      <c r="CD310" t="s">
        <v>1777</v>
      </c>
      <c r="CE310" s="12">
        <v>9</v>
      </c>
      <c r="CF310" s="12">
        <v>11</v>
      </c>
      <c r="CG310" t="s">
        <v>1684</v>
      </c>
      <c r="CH310">
        <v>0</v>
      </c>
      <c r="CI310">
        <v>509</v>
      </c>
      <c r="CJ310">
        <v>200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 t="s">
        <v>1044</v>
      </c>
      <c r="CS310">
        <v>0</v>
      </c>
      <c r="CT310" t="str">
        <f t="shared" si="4"/>
        <v>Jenson Metcalfe</v>
      </c>
      <c r="CU310" t="str">
        <f>IFERROR(VLOOKUP(CT310,'Player Names Cleaned'!$A$1:$B$997,2,0),CT310)</f>
        <v>Jenson Metcalfe</v>
      </c>
    </row>
    <row r="311" spans="1:99" x14ac:dyDescent="0.25">
      <c r="A311">
        <v>0</v>
      </c>
      <c r="B311" s="4">
        <v>37550</v>
      </c>
      <c r="C311">
        <v>0</v>
      </c>
      <c r="D311">
        <v>0</v>
      </c>
      <c r="E311" t="b">
        <v>1</v>
      </c>
      <c r="F311" t="b">
        <v>1</v>
      </c>
      <c r="G311" t="s">
        <v>1684</v>
      </c>
      <c r="H311" t="s">
        <v>1684</v>
      </c>
      <c r="I311">
        <v>0</v>
      </c>
      <c r="J311">
        <v>0</v>
      </c>
      <c r="K311">
        <v>586309</v>
      </c>
      <c r="L311" t="s">
        <v>1684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662</v>
      </c>
      <c r="T311">
        <v>68</v>
      </c>
      <c r="U311">
        <v>0</v>
      </c>
      <c r="V311" t="s">
        <v>1684</v>
      </c>
      <c r="X311">
        <v>0</v>
      </c>
      <c r="Y311">
        <v>4</v>
      </c>
      <c r="Z311">
        <v>2.5</v>
      </c>
      <c r="AA311" t="s">
        <v>1684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 s="12" t="s">
        <v>1045</v>
      </c>
      <c r="AL311">
        <v>0</v>
      </c>
      <c r="AM311">
        <v>591</v>
      </c>
      <c r="AN311">
        <v>48</v>
      </c>
      <c r="AO311">
        <v>0</v>
      </c>
      <c r="AP311">
        <v>0</v>
      </c>
      <c r="AQ311">
        <v>0</v>
      </c>
      <c r="AR311" t="b">
        <v>0</v>
      </c>
      <c r="AS311">
        <v>0</v>
      </c>
      <c r="AT311">
        <v>662</v>
      </c>
      <c r="AU311">
        <v>68</v>
      </c>
      <c r="AV311">
        <v>310</v>
      </c>
      <c r="AW311" t="b">
        <v>0</v>
      </c>
      <c r="AX311">
        <v>0</v>
      </c>
      <c r="AY311">
        <v>662</v>
      </c>
      <c r="AZ311">
        <v>68</v>
      </c>
      <c r="BA311">
        <v>0</v>
      </c>
      <c r="BC311" t="s">
        <v>1684</v>
      </c>
      <c r="BD311" s="12">
        <v>60</v>
      </c>
      <c r="BE311">
        <v>110</v>
      </c>
      <c r="BF311">
        <v>27</v>
      </c>
      <c r="BG311" t="s">
        <v>2401</v>
      </c>
      <c r="BH311">
        <v>0</v>
      </c>
      <c r="BI311">
        <v>0</v>
      </c>
      <c r="BJ311" t="s">
        <v>1684</v>
      </c>
      <c r="BK311">
        <v>0</v>
      </c>
      <c r="BM311" t="s">
        <v>2402</v>
      </c>
      <c r="BN311">
        <v>0</v>
      </c>
      <c r="BO311">
        <v>662</v>
      </c>
      <c r="BP311">
        <v>68</v>
      </c>
      <c r="BQ311">
        <v>0</v>
      </c>
      <c r="BR311">
        <v>73</v>
      </c>
      <c r="BS311" t="b">
        <v>0</v>
      </c>
      <c r="BT311">
        <v>0</v>
      </c>
      <c r="BU311">
        <v>0</v>
      </c>
      <c r="BV311" s="12" t="s">
        <v>1046</v>
      </c>
      <c r="BW311">
        <v>1.4</v>
      </c>
      <c r="BX311">
        <v>159</v>
      </c>
      <c r="BY311">
        <v>29</v>
      </c>
      <c r="BZ311" t="b">
        <v>0</v>
      </c>
      <c r="CA311" t="s">
        <v>1684</v>
      </c>
      <c r="CB311">
        <v>0</v>
      </c>
      <c r="CC311">
        <v>0</v>
      </c>
      <c r="CD311" t="s">
        <v>1687</v>
      </c>
      <c r="CE311" s="12">
        <v>9</v>
      </c>
      <c r="CF311" s="12">
        <v>11</v>
      </c>
      <c r="CG311" s="4">
        <v>45847</v>
      </c>
      <c r="CH311">
        <v>0</v>
      </c>
      <c r="CI311">
        <v>661</v>
      </c>
      <c r="CJ311">
        <v>68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 t="s">
        <v>1046</v>
      </c>
      <c r="CS311">
        <v>0</v>
      </c>
      <c r="CT311" t="str">
        <f t="shared" si="4"/>
        <v>Thierno Barry</v>
      </c>
      <c r="CU311" t="str">
        <f>IFERROR(VLOOKUP(CT311,'Player Names Cleaned'!$A$1:$B$997,2,0),CT311)</f>
        <v>Thierno Barry</v>
      </c>
    </row>
    <row r="312" spans="1:99" x14ac:dyDescent="0.25">
      <c r="A312">
        <v>0</v>
      </c>
      <c r="B312" s="4">
        <v>35826</v>
      </c>
      <c r="C312">
        <v>11</v>
      </c>
      <c r="D312">
        <v>295</v>
      </c>
      <c r="E312" t="b">
        <v>1</v>
      </c>
      <c r="F312" t="b">
        <v>1</v>
      </c>
      <c r="G312" t="s">
        <v>1684</v>
      </c>
      <c r="H312" t="s">
        <v>1684</v>
      </c>
      <c r="I312">
        <v>4</v>
      </c>
      <c r="J312">
        <v>0.24</v>
      </c>
      <c r="K312">
        <v>486385</v>
      </c>
      <c r="L312" t="s">
        <v>1684</v>
      </c>
      <c r="N312">
        <v>0</v>
      </c>
      <c r="O312">
        <v>0</v>
      </c>
      <c r="P312">
        <v>0</v>
      </c>
      <c r="Q312">
        <v>0</v>
      </c>
      <c r="R312">
        <v>163.9</v>
      </c>
      <c r="S312">
        <v>194</v>
      </c>
      <c r="T312">
        <v>20</v>
      </c>
      <c r="U312">
        <v>0</v>
      </c>
      <c r="V312" t="s">
        <v>1684</v>
      </c>
      <c r="X312">
        <v>0</v>
      </c>
      <c r="Y312">
        <v>4</v>
      </c>
      <c r="Z312">
        <v>2.2000000000000002</v>
      </c>
      <c r="AA312" t="s">
        <v>1684</v>
      </c>
      <c r="AB312">
        <v>0</v>
      </c>
      <c r="AC312">
        <v>0.44</v>
      </c>
      <c r="AD312">
        <v>0.03</v>
      </c>
      <c r="AE312">
        <v>8.33</v>
      </c>
      <c r="AF312">
        <v>0.5</v>
      </c>
      <c r="AG312">
        <v>7.89</v>
      </c>
      <c r="AH312">
        <v>18.8</v>
      </c>
      <c r="AI312">
        <v>1.1100000000000001</v>
      </c>
      <c r="AJ312">
        <v>0.47</v>
      </c>
      <c r="AK312" s="12" t="s">
        <v>1047</v>
      </c>
      <c r="AL312">
        <v>0</v>
      </c>
      <c r="AM312">
        <v>532</v>
      </c>
      <c r="AN312">
        <v>39</v>
      </c>
      <c r="AO312">
        <v>24</v>
      </c>
      <c r="AP312">
        <v>1.42</v>
      </c>
      <c r="AQ312">
        <v>8</v>
      </c>
      <c r="AR312" t="b">
        <v>0</v>
      </c>
      <c r="AS312">
        <v>119.5</v>
      </c>
      <c r="AT312">
        <v>105</v>
      </c>
      <c r="AU312">
        <v>17</v>
      </c>
      <c r="AV312">
        <v>311</v>
      </c>
      <c r="AW312" t="b">
        <v>0</v>
      </c>
      <c r="AX312">
        <v>373.2</v>
      </c>
      <c r="AY312">
        <v>168</v>
      </c>
      <c r="AZ312">
        <v>17</v>
      </c>
      <c r="BA312">
        <v>1521</v>
      </c>
      <c r="BC312" t="s">
        <v>1684</v>
      </c>
      <c r="BD312" s="12">
        <v>55</v>
      </c>
      <c r="BE312">
        <v>182</v>
      </c>
      <c r="BF312">
        <v>35</v>
      </c>
      <c r="BG312" t="s">
        <v>2403</v>
      </c>
      <c r="BH312">
        <v>0</v>
      </c>
      <c r="BI312">
        <v>0</v>
      </c>
      <c r="BJ312">
        <v>2</v>
      </c>
      <c r="BK312">
        <v>0</v>
      </c>
      <c r="BM312" t="s">
        <v>2404</v>
      </c>
      <c r="BN312">
        <v>2.9</v>
      </c>
      <c r="BO312">
        <v>146</v>
      </c>
      <c r="BP312">
        <v>17</v>
      </c>
      <c r="BQ312">
        <v>0</v>
      </c>
      <c r="BR312">
        <v>90</v>
      </c>
      <c r="BS312" t="b">
        <v>0</v>
      </c>
      <c r="BT312">
        <v>0</v>
      </c>
      <c r="BU312">
        <v>0</v>
      </c>
      <c r="BV312" s="12" t="s">
        <v>1048</v>
      </c>
      <c r="BW312">
        <v>14.4</v>
      </c>
      <c r="BX312">
        <v>30</v>
      </c>
      <c r="BY312">
        <v>8</v>
      </c>
      <c r="BZ312" t="b">
        <v>0</v>
      </c>
      <c r="CA312" t="s">
        <v>1684</v>
      </c>
      <c r="CB312">
        <v>15</v>
      </c>
      <c r="CC312">
        <v>0.89</v>
      </c>
      <c r="CD312" t="s">
        <v>1687</v>
      </c>
      <c r="CE312" s="12">
        <v>9</v>
      </c>
      <c r="CF312" s="12">
        <v>11</v>
      </c>
      <c r="CG312" s="4">
        <v>45167</v>
      </c>
      <c r="CH312">
        <v>666</v>
      </c>
      <c r="CI312">
        <v>42</v>
      </c>
      <c r="CJ312">
        <v>16</v>
      </c>
      <c r="CK312">
        <v>87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15.8</v>
      </c>
      <c r="CR312" t="s">
        <v>429</v>
      </c>
      <c r="CS312">
        <v>2</v>
      </c>
      <c r="CT312" t="str">
        <f t="shared" si="4"/>
        <v>Norberto Bercique Gomes Betuncal</v>
      </c>
      <c r="CU312" t="str">
        <f>IFERROR(VLOOKUP(CT312,'Player Names Cleaned'!$A$1:$B$997,2,0),CT312)</f>
        <v>Beto</v>
      </c>
    </row>
    <row r="313" spans="1:99" x14ac:dyDescent="0.25">
      <c r="A313">
        <v>0</v>
      </c>
      <c r="B313" s="4">
        <v>38131</v>
      </c>
      <c r="C313">
        <v>0</v>
      </c>
      <c r="D313">
        <v>9</v>
      </c>
      <c r="E313" t="b">
        <v>1</v>
      </c>
      <c r="F313" t="b">
        <v>1</v>
      </c>
      <c r="G313" t="s">
        <v>1684</v>
      </c>
      <c r="H313" t="s">
        <v>1684</v>
      </c>
      <c r="I313">
        <v>0</v>
      </c>
      <c r="J313">
        <v>0</v>
      </c>
      <c r="K313">
        <v>491012</v>
      </c>
      <c r="L313" t="s">
        <v>1684</v>
      </c>
      <c r="N313">
        <v>0</v>
      </c>
      <c r="O313">
        <v>0</v>
      </c>
      <c r="P313">
        <v>0</v>
      </c>
      <c r="Q313">
        <v>0</v>
      </c>
      <c r="R313">
        <v>0.6</v>
      </c>
      <c r="S313">
        <v>366</v>
      </c>
      <c r="T313">
        <v>35</v>
      </c>
      <c r="U313">
        <v>0</v>
      </c>
      <c r="V313" t="s">
        <v>1684</v>
      </c>
      <c r="X313">
        <v>0</v>
      </c>
      <c r="Y313">
        <v>4</v>
      </c>
      <c r="Z313">
        <v>1.9</v>
      </c>
      <c r="AA313" t="s">
        <v>1684</v>
      </c>
      <c r="AB313">
        <v>0</v>
      </c>
      <c r="AC313">
        <v>0</v>
      </c>
      <c r="AD313">
        <v>0</v>
      </c>
      <c r="AE313">
        <v>0.11</v>
      </c>
      <c r="AF313">
        <v>0.24</v>
      </c>
      <c r="AG313">
        <v>0.11</v>
      </c>
      <c r="AH313">
        <v>0.47</v>
      </c>
      <c r="AI313">
        <v>1.01</v>
      </c>
      <c r="AJ313">
        <v>0.24</v>
      </c>
      <c r="AK313" s="12" t="s">
        <v>1049</v>
      </c>
      <c r="AL313">
        <v>0</v>
      </c>
      <c r="AM313">
        <v>429</v>
      </c>
      <c r="AN313">
        <v>28</v>
      </c>
      <c r="AO313">
        <v>0</v>
      </c>
      <c r="AP313">
        <v>0</v>
      </c>
      <c r="AQ313">
        <v>0</v>
      </c>
      <c r="AR313" t="b">
        <v>0</v>
      </c>
      <c r="AS313">
        <v>3</v>
      </c>
      <c r="AT313">
        <v>360</v>
      </c>
      <c r="AU313">
        <v>34</v>
      </c>
      <c r="AV313">
        <v>312</v>
      </c>
      <c r="AW313" t="b">
        <v>0</v>
      </c>
      <c r="AX313">
        <v>2.4</v>
      </c>
      <c r="AY313">
        <v>383</v>
      </c>
      <c r="AZ313">
        <v>35</v>
      </c>
      <c r="BA313">
        <v>42</v>
      </c>
      <c r="BC313" t="s">
        <v>1684</v>
      </c>
      <c r="BD313" s="12">
        <v>50</v>
      </c>
      <c r="BE313">
        <v>314</v>
      </c>
      <c r="BF313">
        <v>46</v>
      </c>
      <c r="BG313" t="s">
        <v>2405</v>
      </c>
      <c r="BH313">
        <v>0</v>
      </c>
      <c r="BI313">
        <v>0</v>
      </c>
      <c r="BJ313" t="s">
        <v>1684</v>
      </c>
      <c r="BK313">
        <v>0</v>
      </c>
      <c r="BM313" t="s">
        <v>2406</v>
      </c>
      <c r="BN313">
        <v>0.8</v>
      </c>
      <c r="BO313">
        <v>387</v>
      </c>
      <c r="BP313">
        <v>37</v>
      </c>
      <c r="BQ313">
        <v>0</v>
      </c>
      <c r="BR313">
        <v>173</v>
      </c>
      <c r="BS313" t="b">
        <v>0</v>
      </c>
      <c r="BT313">
        <v>0</v>
      </c>
      <c r="BU313">
        <v>0</v>
      </c>
      <c r="BV313" s="12" t="s">
        <v>1050</v>
      </c>
      <c r="BW313">
        <v>0.2</v>
      </c>
      <c r="BX313">
        <v>409</v>
      </c>
      <c r="BY313">
        <v>61</v>
      </c>
      <c r="BZ313" t="b">
        <v>0</v>
      </c>
      <c r="CA313" t="s">
        <v>1684</v>
      </c>
      <c r="CB313">
        <v>0</v>
      </c>
      <c r="CC313">
        <v>0</v>
      </c>
      <c r="CD313" t="s">
        <v>1687</v>
      </c>
      <c r="CE313" s="12">
        <v>9</v>
      </c>
      <c r="CF313" s="12">
        <v>11</v>
      </c>
      <c r="CG313" s="4">
        <v>45149</v>
      </c>
      <c r="CH313">
        <v>27</v>
      </c>
      <c r="CI313">
        <v>294</v>
      </c>
      <c r="CJ313">
        <v>32</v>
      </c>
      <c r="CK313">
        <v>3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0.6</v>
      </c>
      <c r="CR313" t="s">
        <v>2407</v>
      </c>
      <c r="CS313">
        <v>1</v>
      </c>
      <c r="CT313" t="str">
        <f t="shared" si="4"/>
        <v>Youssef Ramalho Chermiti</v>
      </c>
      <c r="CU313" t="str">
        <f>IFERROR(VLOOKUP(CT313,'Player Names Cleaned'!$A$1:$B$997,2,0),CT313)</f>
        <v>Youssef Ramalho Chermiti</v>
      </c>
    </row>
    <row r="314" spans="1:99" x14ac:dyDescent="0.25">
      <c r="A314">
        <v>0</v>
      </c>
      <c r="B314" t="s">
        <v>1684</v>
      </c>
      <c r="C314">
        <v>0</v>
      </c>
      <c r="D314">
        <v>0</v>
      </c>
      <c r="E314" t="b">
        <v>1</v>
      </c>
      <c r="F314" t="b">
        <v>1</v>
      </c>
      <c r="G314" t="s">
        <v>1684</v>
      </c>
      <c r="H314" t="s">
        <v>1684</v>
      </c>
      <c r="I314">
        <v>0</v>
      </c>
      <c r="J314">
        <v>0</v>
      </c>
      <c r="K314">
        <v>536241</v>
      </c>
      <c r="L314" t="s">
        <v>1684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549</v>
      </c>
      <c r="T314">
        <v>42</v>
      </c>
      <c r="U314">
        <v>0</v>
      </c>
      <c r="V314" t="s">
        <v>1684</v>
      </c>
      <c r="X314">
        <v>0</v>
      </c>
      <c r="Y314">
        <v>4</v>
      </c>
      <c r="Z314">
        <v>1.5</v>
      </c>
      <c r="AA314" t="s">
        <v>1684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 s="12" t="s">
        <v>519</v>
      </c>
      <c r="AL314">
        <v>0</v>
      </c>
      <c r="AM314">
        <v>269</v>
      </c>
      <c r="AN314">
        <v>9</v>
      </c>
      <c r="AO314">
        <v>0</v>
      </c>
      <c r="AP314">
        <v>0</v>
      </c>
      <c r="AQ314">
        <v>0</v>
      </c>
      <c r="AR314" t="b">
        <v>0</v>
      </c>
      <c r="AS314">
        <v>0</v>
      </c>
      <c r="AT314">
        <v>553</v>
      </c>
      <c r="AU314">
        <v>42</v>
      </c>
      <c r="AV314">
        <v>313</v>
      </c>
      <c r="AW314" t="b">
        <v>0</v>
      </c>
      <c r="AX314">
        <v>0</v>
      </c>
      <c r="AY314">
        <v>553</v>
      </c>
      <c r="AZ314">
        <v>42</v>
      </c>
      <c r="BA314">
        <v>0</v>
      </c>
      <c r="BC314" t="s">
        <v>1684</v>
      </c>
      <c r="BD314" s="12">
        <v>45</v>
      </c>
      <c r="BE314">
        <v>491</v>
      </c>
      <c r="BF314">
        <v>58</v>
      </c>
      <c r="BG314" t="s">
        <v>2408</v>
      </c>
      <c r="BH314">
        <v>0</v>
      </c>
      <c r="BI314">
        <v>0</v>
      </c>
      <c r="BJ314" t="s">
        <v>1684</v>
      </c>
      <c r="BK314">
        <v>0</v>
      </c>
      <c r="BM314" t="s">
        <v>2409</v>
      </c>
      <c r="BN314">
        <v>0</v>
      </c>
      <c r="BO314">
        <v>555</v>
      </c>
      <c r="BP314">
        <v>43</v>
      </c>
      <c r="BQ314">
        <v>0</v>
      </c>
      <c r="BR314" t="s">
        <v>1684</v>
      </c>
      <c r="BS314" t="b">
        <v>0</v>
      </c>
      <c r="BT314">
        <v>0</v>
      </c>
      <c r="BU314">
        <v>0</v>
      </c>
      <c r="BV314" s="12" t="s">
        <v>1051</v>
      </c>
      <c r="BW314">
        <v>0.3</v>
      </c>
      <c r="BX314">
        <v>337</v>
      </c>
      <c r="BY314">
        <v>56</v>
      </c>
      <c r="BZ314" t="b">
        <v>0</v>
      </c>
      <c r="CA314" t="s">
        <v>1684</v>
      </c>
      <c r="CB314">
        <v>0</v>
      </c>
      <c r="CC314">
        <v>0</v>
      </c>
      <c r="CD314" t="s">
        <v>1687</v>
      </c>
      <c r="CE314" s="12">
        <v>9</v>
      </c>
      <c r="CF314" s="12">
        <v>11</v>
      </c>
      <c r="CG314" t="s">
        <v>1684</v>
      </c>
      <c r="CH314">
        <v>0</v>
      </c>
      <c r="CI314">
        <v>532</v>
      </c>
      <c r="CJ314">
        <v>42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 t="s">
        <v>1051</v>
      </c>
      <c r="CS314">
        <v>0</v>
      </c>
      <c r="CT314" t="str">
        <f t="shared" si="4"/>
        <v>Martin Sherif</v>
      </c>
      <c r="CU314" t="str">
        <f>IFERROR(VLOOKUP(CT314,'Player Names Cleaned'!$A$1:$B$997,2,0),CT314)</f>
        <v>Martin Sherif</v>
      </c>
    </row>
    <row r="315" spans="1:99" x14ac:dyDescent="0.25">
      <c r="A315">
        <v>0</v>
      </c>
      <c r="B315" s="4">
        <v>38870</v>
      </c>
      <c r="C315">
        <v>0</v>
      </c>
      <c r="D315">
        <v>0</v>
      </c>
      <c r="E315" t="b">
        <v>1</v>
      </c>
      <c r="F315" t="b">
        <v>1</v>
      </c>
      <c r="G315" t="s">
        <v>1684</v>
      </c>
      <c r="H315" t="s">
        <v>1684</v>
      </c>
      <c r="I315">
        <v>0</v>
      </c>
      <c r="J315">
        <v>0</v>
      </c>
      <c r="K315">
        <v>499300</v>
      </c>
      <c r="L315" t="s">
        <v>1684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534</v>
      </c>
      <c r="T315">
        <v>213</v>
      </c>
      <c r="U315">
        <v>0</v>
      </c>
      <c r="V315" t="s">
        <v>1684</v>
      </c>
      <c r="X315">
        <v>0</v>
      </c>
      <c r="Y315">
        <v>2</v>
      </c>
      <c r="Z315">
        <v>2.4</v>
      </c>
      <c r="AA315" t="s">
        <v>1684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 s="12" t="s">
        <v>701</v>
      </c>
      <c r="AL315">
        <v>0</v>
      </c>
      <c r="AM315">
        <v>246</v>
      </c>
      <c r="AN315">
        <v>150</v>
      </c>
      <c r="AO315">
        <v>0</v>
      </c>
      <c r="AP315">
        <v>0</v>
      </c>
      <c r="AQ315">
        <v>0</v>
      </c>
      <c r="AR315" t="b">
        <v>0</v>
      </c>
      <c r="AS315">
        <v>0</v>
      </c>
      <c r="AT315">
        <v>538</v>
      </c>
      <c r="AU315">
        <v>214</v>
      </c>
      <c r="AV315">
        <v>667</v>
      </c>
      <c r="AW315" t="b">
        <v>0</v>
      </c>
      <c r="AX315">
        <v>0</v>
      </c>
      <c r="AY315">
        <v>538</v>
      </c>
      <c r="AZ315">
        <v>214</v>
      </c>
      <c r="BA315">
        <v>0</v>
      </c>
      <c r="BC315" t="s">
        <v>1684</v>
      </c>
      <c r="BD315" s="12">
        <v>45</v>
      </c>
      <c r="BE315">
        <v>468</v>
      </c>
      <c r="BF315">
        <v>130</v>
      </c>
      <c r="BG315" t="s">
        <v>2410</v>
      </c>
      <c r="BH315">
        <v>0</v>
      </c>
      <c r="BI315">
        <v>0</v>
      </c>
      <c r="BJ315" t="s">
        <v>1684</v>
      </c>
      <c r="BK315">
        <v>0</v>
      </c>
      <c r="BM315" t="s">
        <v>2411</v>
      </c>
      <c r="BN315">
        <v>0</v>
      </c>
      <c r="BO315">
        <v>541</v>
      </c>
      <c r="BP315">
        <v>214</v>
      </c>
      <c r="BQ315">
        <v>0</v>
      </c>
      <c r="BR315">
        <v>145</v>
      </c>
      <c r="BS315" t="b">
        <v>0</v>
      </c>
      <c r="BT315">
        <v>0</v>
      </c>
      <c r="BU315">
        <v>0</v>
      </c>
      <c r="BV315" s="12" t="s">
        <v>1052</v>
      </c>
      <c r="BW315">
        <v>0</v>
      </c>
      <c r="BX315">
        <v>653</v>
      </c>
      <c r="BY315">
        <v>218</v>
      </c>
      <c r="BZ315" t="b">
        <v>0</v>
      </c>
      <c r="CA315" t="s">
        <v>1684</v>
      </c>
      <c r="CB315">
        <v>0</v>
      </c>
      <c r="CC315">
        <v>0</v>
      </c>
      <c r="CD315" t="s">
        <v>1687</v>
      </c>
      <c r="CE315" s="12">
        <v>9</v>
      </c>
      <c r="CF315" s="12">
        <v>11</v>
      </c>
      <c r="CG315" s="4">
        <v>45867</v>
      </c>
      <c r="CH315">
        <v>0</v>
      </c>
      <c r="CI315">
        <v>515</v>
      </c>
      <c r="CJ315">
        <v>213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 t="s">
        <v>1052</v>
      </c>
      <c r="CS315">
        <v>0</v>
      </c>
      <c r="CT315" t="str">
        <f t="shared" si="4"/>
        <v>Adam Aznou</v>
      </c>
      <c r="CU315" t="str">
        <f>IFERROR(VLOOKUP(CT315,'Player Names Cleaned'!$A$1:$B$997,2,0),CT315)</f>
        <v>Adam Aznou</v>
      </c>
    </row>
    <row r="316" spans="1:99" x14ac:dyDescent="0.25">
      <c r="A316">
        <v>2</v>
      </c>
      <c r="B316" s="4">
        <v>33667</v>
      </c>
      <c r="C316">
        <v>5</v>
      </c>
      <c r="D316">
        <v>475</v>
      </c>
      <c r="E316" t="b">
        <v>1</v>
      </c>
      <c r="F316" t="b">
        <v>1</v>
      </c>
      <c r="G316" t="s">
        <v>1684</v>
      </c>
      <c r="H316" t="s">
        <v>1684</v>
      </c>
      <c r="I316">
        <v>5</v>
      </c>
      <c r="J316">
        <v>0.13</v>
      </c>
      <c r="K316">
        <v>80201</v>
      </c>
      <c r="L316" t="s">
        <v>1684</v>
      </c>
      <c r="N316">
        <v>0</v>
      </c>
      <c r="O316">
        <v>0</v>
      </c>
      <c r="P316">
        <v>0</v>
      </c>
      <c r="Q316">
        <v>0</v>
      </c>
      <c r="R316">
        <v>20</v>
      </c>
      <c r="S316">
        <v>324</v>
      </c>
      <c r="T316">
        <v>6</v>
      </c>
      <c r="U316">
        <v>0</v>
      </c>
      <c r="V316" t="s">
        <v>1684</v>
      </c>
      <c r="X316">
        <v>0</v>
      </c>
      <c r="Y316">
        <v>1</v>
      </c>
      <c r="Z316">
        <v>3.1</v>
      </c>
      <c r="AA316" t="s">
        <v>1684</v>
      </c>
      <c r="AB316">
        <v>0</v>
      </c>
      <c r="AC316">
        <v>0.03</v>
      </c>
      <c r="AD316">
        <v>0</v>
      </c>
      <c r="AE316">
        <v>0.03</v>
      </c>
      <c r="AF316">
        <v>0</v>
      </c>
      <c r="AG316">
        <v>0</v>
      </c>
      <c r="AH316">
        <v>47.75</v>
      </c>
      <c r="AI316">
        <v>1.26</v>
      </c>
      <c r="AJ316">
        <v>0</v>
      </c>
      <c r="AK316" s="12" t="s">
        <v>1053</v>
      </c>
      <c r="AL316">
        <v>0</v>
      </c>
      <c r="AM316">
        <v>328</v>
      </c>
      <c r="AN316">
        <v>62</v>
      </c>
      <c r="AO316">
        <v>54</v>
      </c>
      <c r="AP316">
        <v>1.42</v>
      </c>
      <c r="AQ316">
        <v>0</v>
      </c>
      <c r="AR316" t="b">
        <v>0</v>
      </c>
      <c r="AS316">
        <v>98.6</v>
      </c>
      <c r="AT316">
        <v>130</v>
      </c>
      <c r="AU316">
        <v>2</v>
      </c>
      <c r="AV316">
        <v>314</v>
      </c>
      <c r="AW316" t="b">
        <v>0</v>
      </c>
      <c r="AX316">
        <v>967</v>
      </c>
      <c r="AY316">
        <v>8</v>
      </c>
      <c r="AZ316">
        <v>2</v>
      </c>
      <c r="BA316">
        <v>3420</v>
      </c>
      <c r="BC316" t="s">
        <v>1684</v>
      </c>
      <c r="BD316" s="12">
        <v>50</v>
      </c>
      <c r="BE316">
        <v>213</v>
      </c>
      <c r="BF316">
        <v>5</v>
      </c>
      <c r="BG316" t="s">
        <v>2412</v>
      </c>
      <c r="BH316">
        <v>0</v>
      </c>
      <c r="BI316">
        <v>0</v>
      </c>
      <c r="BJ316" t="s">
        <v>1684</v>
      </c>
      <c r="BK316">
        <v>1</v>
      </c>
      <c r="BM316" t="s">
        <v>2413</v>
      </c>
      <c r="BN316">
        <v>3</v>
      </c>
      <c r="BO316">
        <v>132</v>
      </c>
      <c r="BP316">
        <v>19</v>
      </c>
      <c r="BQ316">
        <v>0</v>
      </c>
      <c r="BR316">
        <v>80</v>
      </c>
      <c r="BS316" t="b">
        <v>0</v>
      </c>
      <c r="BT316">
        <v>110</v>
      </c>
      <c r="BU316">
        <v>2.89</v>
      </c>
      <c r="BV316" s="12" t="s">
        <v>1054</v>
      </c>
      <c r="BW316">
        <v>1.7</v>
      </c>
      <c r="BX316">
        <v>142</v>
      </c>
      <c r="BY316">
        <v>21</v>
      </c>
      <c r="BZ316" t="b">
        <v>0</v>
      </c>
      <c r="CA316" t="s">
        <v>1684</v>
      </c>
      <c r="CB316">
        <v>38</v>
      </c>
      <c r="CC316">
        <v>1</v>
      </c>
      <c r="CD316" t="s">
        <v>1687</v>
      </c>
      <c r="CE316" s="12">
        <v>10</v>
      </c>
      <c r="CF316" s="12">
        <v>54</v>
      </c>
      <c r="CG316" s="4">
        <v>44775</v>
      </c>
      <c r="CH316">
        <v>0</v>
      </c>
      <c r="CI316">
        <v>575</v>
      </c>
      <c r="CJ316">
        <v>63</v>
      </c>
      <c r="CK316">
        <v>115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23</v>
      </c>
      <c r="CR316" t="s">
        <v>1054</v>
      </c>
      <c r="CS316">
        <v>5</v>
      </c>
      <c r="CT316" t="str">
        <f t="shared" si="4"/>
        <v>Bernd Leno</v>
      </c>
      <c r="CU316" t="str">
        <f>IFERROR(VLOOKUP(CT316,'Player Names Cleaned'!$A$1:$B$997,2,0),CT316)</f>
        <v>Bernd Leno</v>
      </c>
    </row>
    <row r="317" spans="1:99" x14ac:dyDescent="0.25">
      <c r="A317">
        <v>0</v>
      </c>
      <c r="B317" s="4">
        <v>36069</v>
      </c>
      <c r="C317">
        <v>0</v>
      </c>
      <c r="D317">
        <v>0</v>
      </c>
      <c r="E317" t="b">
        <v>0</v>
      </c>
      <c r="F317" t="b">
        <v>1</v>
      </c>
      <c r="G317">
        <v>0</v>
      </c>
      <c r="H317" t="s">
        <v>1684</v>
      </c>
      <c r="I317">
        <v>0</v>
      </c>
      <c r="J317">
        <v>0</v>
      </c>
      <c r="K317">
        <v>428971</v>
      </c>
      <c r="L317" t="s">
        <v>1684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411</v>
      </c>
      <c r="T317">
        <v>39</v>
      </c>
      <c r="U317">
        <v>0</v>
      </c>
      <c r="V317" t="s">
        <v>1684</v>
      </c>
      <c r="X317">
        <v>0</v>
      </c>
      <c r="Y317">
        <v>1</v>
      </c>
      <c r="Z317">
        <v>0</v>
      </c>
      <c r="AA317" t="s">
        <v>1684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 s="12" t="s">
        <v>1055</v>
      </c>
      <c r="AL317">
        <v>0</v>
      </c>
      <c r="AM317">
        <v>40</v>
      </c>
      <c r="AN317">
        <v>22</v>
      </c>
      <c r="AO317">
        <v>0</v>
      </c>
      <c r="AP317">
        <v>0</v>
      </c>
      <c r="AQ317">
        <v>0</v>
      </c>
      <c r="AR317" t="b">
        <v>0</v>
      </c>
      <c r="AS317">
        <v>0</v>
      </c>
      <c r="AT317">
        <v>421</v>
      </c>
      <c r="AU317">
        <v>48</v>
      </c>
      <c r="AV317">
        <v>315</v>
      </c>
      <c r="AW317" t="b">
        <v>0</v>
      </c>
      <c r="AX317">
        <v>0</v>
      </c>
      <c r="AY317">
        <v>421</v>
      </c>
      <c r="AZ317">
        <v>48</v>
      </c>
      <c r="BA317">
        <v>0</v>
      </c>
      <c r="BB317" t="s">
        <v>2414</v>
      </c>
      <c r="BC317" t="s">
        <v>2415</v>
      </c>
      <c r="BD317" s="12">
        <v>40</v>
      </c>
      <c r="BE317">
        <v>584</v>
      </c>
      <c r="BF317">
        <v>54</v>
      </c>
      <c r="BG317" t="s">
        <v>2416</v>
      </c>
      <c r="BH317">
        <v>0</v>
      </c>
      <c r="BI317">
        <v>0</v>
      </c>
      <c r="BJ317" t="s">
        <v>1684</v>
      </c>
      <c r="BK317">
        <v>0</v>
      </c>
      <c r="BM317" t="s">
        <v>2417</v>
      </c>
      <c r="BN317">
        <v>0</v>
      </c>
      <c r="BO317">
        <v>424</v>
      </c>
      <c r="BP317">
        <v>48</v>
      </c>
      <c r="BQ317">
        <v>0</v>
      </c>
      <c r="BR317">
        <v>80</v>
      </c>
      <c r="BS317" t="b">
        <v>0</v>
      </c>
      <c r="BT317">
        <v>0</v>
      </c>
      <c r="BU317">
        <v>0</v>
      </c>
      <c r="BV317" s="12" t="s">
        <v>1056</v>
      </c>
      <c r="BW317">
        <v>0.1</v>
      </c>
      <c r="BX317">
        <v>512</v>
      </c>
      <c r="BY317">
        <v>70</v>
      </c>
      <c r="BZ317" t="b">
        <v>0</v>
      </c>
      <c r="CA317" t="s">
        <v>1684</v>
      </c>
      <c r="CB317">
        <v>0</v>
      </c>
      <c r="CC317">
        <v>0</v>
      </c>
      <c r="CD317" t="s">
        <v>1777</v>
      </c>
      <c r="CE317" s="12">
        <v>10</v>
      </c>
      <c r="CF317" s="12">
        <v>54</v>
      </c>
      <c r="CG317" s="4">
        <v>45168</v>
      </c>
      <c r="CH317">
        <v>0</v>
      </c>
      <c r="CI317">
        <v>379</v>
      </c>
      <c r="CJ317">
        <v>24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 t="s">
        <v>1056</v>
      </c>
      <c r="CS317">
        <v>0</v>
      </c>
      <c r="CT317" t="str">
        <f t="shared" si="4"/>
        <v>Steven Benda</v>
      </c>
      <c r="CU317" t="str">
        <f>IFERROR(VLOOKUP(CT317,'Player Names Cleaned'!$A$1:$B$997,2,0),CT317)</f>
        <v>Steven Benda</v>
      </c>
    </row>
    <row r="318" spans="1:99" x14ac:dyDescent="0.25">
      <c r="A318">
        <v>10</v>
      </c>
      <c r="B318" s="4">
        <v>35650</v>
      </c>
      <c r="C318">
        <v>8</v>
      </c>
      <c r="D318">
        <v>507</v>
      </c>
      <c r="E318" t="b">
        <v>1</v>
      </c>
      <c r="F318" t="b">
        <v>1</v>
      </c>
      <c r="G318" t="s">
        <v>1684</v>
      </c>
      <c r="H318" t="s">
        <v>1684</v>
      </c>
      <c r="I318">
        <v>5</v>
      </c>
      <c r="J318">
        <v>0.14000000000000001</v>
      </c>
      <c r="K318">
        <v>169528</v>
      </c>
      <c r="L318" t="s">
        <v>1684</v>
      </c>
      <c r="N318">
        <v>0</v>
      </c>
      <c r="O318">
        <v>0</v>
      </c>
      <c r="P318">
        <v>0</v>
      </c>
      <c r="Q318">
        <v>0</v>
      </c>
      <c r="R318">
        <v>723.4</v>
      </c>
      <c r="S318">
        <v>31</v>
      </c>
      <c r="T318">
        <v>2</v>
      </c>
      <c r="U318">
        <v>0</v>
      </c>
      <c r="V318" t="s">
        <v>1684</v>
      </c>
      <c r="X318">
        <v>0</v>
      </c>
      <c r="Y318">
        <v>2</v>
      </c>
      <c r="Z318">
        <v>2.6</v>
      </c>
      <c r="AA318" t="s">
        <v>1684</v>
      </c>
      <c r="AB318">
        <v>0</v>
      </c>
      <c r="AC318">
        <v>4.17</v>
      </c>
      <c r="AD318">
        <v>0.12</v>
      </c>
      <c r="AE318">
        <v>4.87</v>
      </c>
      <c r="AF318">
        <v>0.14000000000000001</v>
      </c>
      <c r="AG318">
        <v>0.7</v>
      </c>
      <c r="AH318">
        <v>44.79</v>
      </c>
      <c r="AI318">
        <v>1.27</v>
      </c>
      <c r="AJ318">
        <v>0.02</v>
      </c>
      <c r="AK318" s="12" t="s">
        <v>1057</v>
      </c>
      <c r="AL318">
        <v>0</v>
      </c>
      <c r="AM318">
        <v>347</v>
      </c>
      <c r="AN318">
        <v>166</v>
      </c>
      <c r="AO318">
        <v>49</v>
      </c>
      <c r="AP318">
        <v>1.39</v>
      </c>
      <c r="AQ318">
        <v>0</v>
      </c>
      <c r="AR318" t="b">
        <v>0</v>
      </c>
      <c r="AS318">
        <v>185.5</v>
      </c>
      <c r="AT318">
        <v>48</v>
      </c>
      <c r="AU318">
        <v>4</v>
      </c>
      <c r="AV318">
        <v>316</v>
      </c>
      <c r="AW318" t="b">
        <v>0</v>
      </c>
      <c r="AX318">
        <v>922.2</v>
      </c>
      <c r="AY318">
        <v>14</v>
      </c>
      <c r="AZ318">
        <v>4</v>
      </c>
      <c r="BA318">
        <v>3166</v>
      </c>
      <c r="BC318" t="s">
        <v>1684</v>
      </c>
      <c r="BD318" s="12">
        <v>50</v>
      </c>
      <c r="BE318">
        <v>232</v>
      </c>
      <c r="BF318">
        <v>35</v>
      </c>
      <c r="BG318" t="s">
        <v>2418</v>
      </c>
      <c r="BH318">
        <v>0</v>
      </c>
      <c r="BI318">
        <v>0</v>
      </c>
      <c r="BJ318" t="s">
        <v>1684</v>
      </c>
      <c r="BK318">
        <v>0</v>
      </c>
      <c r="BM318" t="s">
        <v>2419</v>
      </c>
      <c r="BN318">
        <v>2.9</v>
      </c>
      <c r="BO318">
        <v>141</v>
      </c>
      <c r="BP318">
        <v>40</v>
      </c>
      <c r="BQ318">
        <v>0</v>
      </c>
      <c r="BR318">
        <v>229</v>
      </c>
      <c r="BS318" t="b">
        <v>0</v>
      </c>
      <c r="BT318">
        <v>0</v>
      </c>
      <c r="BU318">
        <v>0</v>
      </c>
      <c r="BV318" s="12" t="s">
        <v>1058</v>
      </c>
      <c r="BW318">
        <v>6.7</v>
      </c>
      <c r="BX318">
        <v>59</v>
      </c>
      <c r="BY318">
        <v>22</v>
      </c>
      <c r="BZ318" t="b">
        <v>0</v>
      </c>
      <c r="CA318" t="s">
        <v>1684</v>
      </c>
      <c r="CB318">
        <v>35</v>
      </c>
      <c r="CC318">
        <v>0.99</v>
      </c>
      <c r="CD318" t="s">
        <v>1687</v>
      </c>
      <c r="CE318" s="12">
        <v>10</v>
      </c>
      <c r="CF318" s="12">
        <v>54</v>
      </c>
      <c r="CG318" s="4">
        <v>44063</v>
      </c>
      <c r="CH318">
        <v>206</v>
      </c>
      <c r="CI318">
        <v>147</v>
      </c>
      <c r="CJ318">
        <v>24</v>
      </c>
      <c r="CK318">
        <v>106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21.2</v>
      </c>
      <c r="CR318" t="s">
        <v>1058</v>
      </c>
      <c r="CS318">
        <v>8</v>
      </c>
      <c r="CT318" t="str">
        <f t="shared" si="4"/>
        <v>Antonee Robinson</v>
      </c>
      <c r="CU318" t="str">
        <f>IFERROR(VLOOKUP(CT318,'Player Names Cleaned'!$A$1:$B$997,2,0),CT318)</f>
        <v>Antonee Robinson</v>
      </c>
    </row>
    <row r="319" spans="1:99" x14ac:dyDescent="0.25">
      <c r="A319">
        <v>0</v>
      </c>
      <c r="B319" s="4">
        <v>35216</v>
      </c>
      <c r="C319">
        <v>3</v>
      </c>
      <c r="D319">
        <v>306</v>
      </c>
      <c r="E319" t="b">
        <v>1</v>
      </c>
      <c r="F319" t="b">
        <v>1</v>
      </c>
      <c r="G319" t="s">
        <v>1684</v>
      </c>
      <c r="H319" t="s">
        <v>1684</v>
      </c>
      <c r="I319">
        <v>4</v>
      </c>
      <c r="J319">
        <v>0.13</v>
      </c>
      <c r="K319">
        <v>174874</v>
      </c>
      <c r="L319" t="s">
        <v>1684</v>
      </c>
      <c r="N319">
        <v>0</v>
      </c>
      <c r="O319">
        <v>0</v>
      </c>
      <c r="P319">
        <v>0</v>
      </c>
      <c r="Q319">
        <v>0</v>
      </c>
      <c r="R319">
        <v>99</v>
      </c>
      <c r="S319">
        <v>239</v>
      </c>
      <c r="T319">
        <v>78</v>
      </c>
      <c r="U319">
        <v>0</v>
      </c>
      <c r="V319" t="s">
        <v>1684</v>
      </c>
      <c r="X319">
        <v>0</v>
      </c>
      <c r="Y319">
        <v>2</v>
      </c>
      <c r="Z319">
        <v>1.9</v>
      </c>
      <c r="AA319" t="s">
        <v>1684</v>
      </c>
      <c r="AB319">
        <v>0</v>
      </c>
      <c r="AC319">
        <v>0.56999999999999995</v>
      </c>
      <c r="AD319">
        <v>0.02</v>
      </c>
      <c r="AE319">
        <v>1.61</v>
      </c>
      <c r="AF319">
        <v>0.06</v>
      </c>
      <c r="AG319">
        <v>1.04</v>
      </c>
      <c r="AH319">
        <v>37.85</v>
      </c>
      <c r="AI319">
        <v>1.27</v>
      </c>
      <c r="AJ319">
        <v>0.04</v>
      </c>
      <c r="AK319" s="12" t="s">
        <v>1059</v>
      </c>
      <c r="AL319">
        <v>0</v>
      </c>
      <c r="AM319">
        <v>158</v>
      </c>
      <c r="AN319">
        <v>102</v>
      </c>
      <c r="AO319">
        <v>47</v>
      </c>
      <c r="AP319">
        <v>1.58</v>
      </c>
      <c r="AQ319">
        <v>0</v>
      </c>
      <c r="AR319" t="b">
        <v>0</v>
      </c>
      <c r="AS319">
        <v>95</v>
      </c>
      <c r="AT319">
        <v>137</v>
      </c>
      <c r="AU319">
        <v>34</v>
      </c>
      <c r="AV319">
        <v>317</v>
      </c>
      <c r="AW319" t="b">
        <v>0</v>
      </c>
      <c r="AX319">
        <v>687.6</v>
      </c>
      <c r="AY319">
        <v>53</v>
      </c>
      <c r="AZ319">
        <v>20</v>
      </c>
      <c r="BA319">
        <v>2673</v>
      </c>
      <c r="BC319" t="s">
        <v>1684</v>
      </c>
      <c r="BD319" s="12">
        <v>45</v>
      </c>
      <c r="BE319">
        <v>380</v>
      </c>
      <c r="BF319">
        <v>82</v>
      </c>
      <c r="BG319" t="s">
        <v>2420</v>
      </c>
      <c r="BH319">
        <v>1</v>
      </c>
      <c r="BI319">
        <v>0</v>
      </c>
      <c r="BJ319" t="s">
        <v>1684</v>
      </c>
      <c r="BK319">
        <v>0</v>
      </c>
      <c r="BM319" t="s">
        <v>2421</v>
      </c>
      <c r="BN319">
        <v>1.7</v>
      </c>
      <c r="BO319">
        <v>280</v>
      </c>
      <c r="BP319">
        <v>98</v>
      </c>
      <c r="BQ319">
        <v>1</v>
      </c>
      <c r="BR319">
        <v>58</v>
      </c>
      <c r="BS319" t="b">
        <v>0</v>
      </c>
      <c r="BT319">
        <v>0</v>
      </c>
      <c r="BU319">
        <v>0</v>
      </c>
      <c r="BV319" s="12" t="s">
        <v>1060</v>
      </c>
      <c r="BW319">
        <v>0.6</v>
      </c>
      <c r="BX319">
        <v>229</v>
      </c>
      <c r="BY319">
        <v>79</v>
      </c>
      <c r="BZ319" t="b">
        <v>0</v>
      </c>
      <c r="CA319" t="s">
        <v>1684</v>
      </c>
      <c r="CB319">
        <v>30</v>
      </c>
      <c r="CC319">
        <v>1.01</v>
      </c>
      <c r="CD319" t="s">
        <v>1687</v>
      </c>
      <c r="CE319" s="12">
        <v>10</v>
      </c>
      <c r="CF319" s="12">
        <v>54</v>
      </c>
      <c r="CG319" s="4">
        <v>45527</v>
      </c>
      <c r="CH319">
        <v>162</v>
      </c>
      <c r="CI319">
        <v>174</v>
      </c>
      <c r="CJ319">
        <v>41</v>
      </c>
      <c r="CK319">
        <v>51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11.3</v>
      </c>
      <c r="CR319" t="s">
        <v>1060</v>
      </c>
      <c r="CS319">
        <v>7</v>
      </c>
      <c r="CT319" t="str">
        <f t="shared" si="4"/>
        <v>Joachim Andersen</v>
      </c>
      <c r="CU319" t="str">
        <f>IFERROR(VLOOKUP(CT319,'Player Names Cleaned'!$A$1:$B$997,2,0),CT319)</f>
        <v>Joachim Andersen</v>
      </c>
    </row>
    <row r="320" spans="1:99" x14ac:dyDescent="0.25">
      <c r="A320">
        <v>0</v>
      </c>
      <c r="B320" s="4">
        <v>36525</v>
      </c>
      <c r="C320">
        <v>0</v>
      </c>
      <c r="D320">
        <v>390</v>
      </c>
      <c r="E320" t="b">
        <v>1</v>
      </c>
      <c r="F320" t="b">
        <v>1</v>
      </c>
      <c r="G320" t="s">
        <v>1684</v>
      </c>
      <c r="H320" t="s">
        <v>1684</v>
      </c>
      <c r="I320">
        <v>5</v>
      </c>
      <c r="J320">
        <v>0.15</v>
      </c>
      <c r="K320">
        <v>232892</v>
      </c>
      <c r="L320" t="s">
        <v>1684</v>
      </c>
      <c r="N320">
        <v>0</v>
      </c>
      <c r="O320">
        <v>0</v>
      </c>
      <c r="P320">
        <v>0</v>
      </c>
      <c r="Q320">
        <v>0</v>
      </c>
      <c r="R320">
        <v>96.7</v>
      </c>
      <c r="S320">
        <v>240</v>
      </c>
      <c r="T320">
        <v>79</v>
      </c>
      <c r="U320">
        <v>0</v>
      </c>
      <c r="V320" t="s">
        <v>1684</v>
      </c>
      <c r="X320">
        <v>0</v>
      </c>
      <c r="Y320">
        <v>2</v>
      </c>
      <c r="Z320">
        <v>1.9</v>
      </c>
      <c r="AA320" t="s">
        <v>1684</v>
      </c>
      <c r="AB320">
        <v>0</v>
      </c>
      <c r="AC320">
        <v>0.42</v>
      </c>
      <c r="AD320">
        <v>0.01</v>
      </c>
      <c r="AE320">
        <v>1.44</v>
      </c>
      <c r="AF320">
        <v>0.04</v>
      </c>
      <c r="AG320">
        <v>1.02</v>
      </c>
      <c r="AH320">
        <v>39.22</v>
      </c>
      <c r="AI320">
        <v>1.1499999999999999</v>
      </c>
      <c r="AJ320">
        <v>0.03</v>
      </c>
      <c r="AK320" s="12" t="s">
        <v>1061</v>
      </c>
      <c r="AL320">
        <v>0</v>
      </c>
      <c r="AM320">
        <v>191</v>
      </c>
      <c r="AN320">
        <v>128</v>
      </c>
      <c r="AO320">
        <v>47</v>
      </c>
      <c r="AP320">
        <v>1.38</v>
      </c>
      <c r="AQ320">
        <v>1</v>
      </c>
      <c r="AR320" t="b">
        <v>0</v>
      </c>
      <c r="AS320">
        <v>84.1</v>
      </c>
      <c r="AT320">
        <v>159</v>
      </c>
      <c r="AU320">
        <v>46</v>
      </c>
      <c r="AV320">
        <v>318</v>
      </c>
      <c r="AW320" t="b">
        <v>0</v>
      </c>
      <c r="AX320">
        <v>587.20000000000005</v>
      </c>
      <c r="AY320">
        <v>95</v>
      </c>
      <c r="AZ320">
        <v>31</v>
      </c>
      <c r="BA320">
        <v>3074</v>
      </c>
      <c r="BC320" t="s">
        <v>1684</v>
      </c>
      <c r="BD320" s="12">
        <v>45</v>
      </c>
      <c r="BE320">
        <v>413</v>
      </c>
      <c r="BF320">
        <v>108</v>
      </c>
      <c r="BG320" t="s">
        <v>2422</v>
      </c>
      <c r="BH320">
        <v>0</v>
      </c>
      <c r="BI320">
        <v>0</v>
      </c>
      <c r="BJ320" t="s">
        <v>1684</v>
      </c>
      <c r="BK320">
        <v>0</v>
      </c>
      <c r="BM320" t="s">
        <v>2423</v>
      </c>
      <c r="BN320">
        <v>2.1</v>
      </c>
      <c r="BO320">
        <v>229</v>
      </c>
      <c r="BP320">
        <v>82</v>
      </c>
      <c r="BQ320">
        <v>0</v>
      </c>
      <c r="BR320">
        <v>157</v>
      </c>
      <c r="BS320" t="b">
        <v>0</v>
      </c>
      <c r="BT320">
        <v>0</v>
      </c>
      <c r="BU320">
        <v>0</v>
      </c>
      <c r="BV320" s="12" t="s">
        <v>1062</v>
      </c>
      <c r="BW320">
        <v>0.4</v>
      </c>
      <c r="BX320">
        <v>289</v>
      </c>
      <c r="BY320">
        <v>103</v>
      </c>
      <c r="BZ320" t="b">
        <v>0</v>
      </c>
      <c r="CA320" t="s">
        <v>1684</v>
      </c>
      <c r="CB320">
        <v>34</v>
      </c>
      <c r="CC320">
        <v>1</v>
      </c>
      <c r="CD320" t="s">
        <v>1687</v>
      </c>
      <c r="CE320" s="12">
        <v>10</v>
      </c>
      <c r="CF320" s="12">
        <v>54</v>
      </c>
      <c r="CG320" s="4">
        <v>45135</v>
      </c>
      <c r="CH320">
        <v>157</v>
      </c>
      <c r="CI320">
        <v>180</v>
      </c>
      <c r="CJ320">
        <v>47</v>
      </c>
      <c r="CK320">
        <v>75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16.7</v>
      </c>
      <c r="CR320" t="s">
        <v>1062</v>
      </c>
      <c r="CS320">
        <v>7</v>
      </c>
      <c r="CT320" t="str">
        <f t="shared" si="4"/>
        <v>Calvin Bassey</v>
      </c>
      <c r="CU320" t="str">
        <f>IFERROR(VLOOKUP(CT320,'Player Names Cleaned'!$A$1:$B$997,2,0),CT320)</f>
        <v>Calvin Bassey</v>
      </c>
    </row>
    <row r="321" spans="1:99" x14ac:dyDescent="0.25">
      <c r="A321">
        <v>1</v>
      </c>
      <c r="B321" s="4">
        <v>35038</v>
      </c>
      <c r="C321">
        <v>0</v>
      </c>
      <c r="D321">
        <v>205</v>
      </c>
      <c r="E321" t="b">
        <v>1</v>
      </c>
      <c r="F321" t="b">
        <v>1</v>
      </c>
      <c r="G321" t="s">
        <v>1684</v>
      </c>
      <c r="H321" t="s">
        <v>1684</v>
      </c>
      <c r="I321">
        <v>3</v>
      </c>
      <c r="J321">
        <v>0.16</v>
      </c>
      <c r="K321">
        <v>166477</v>
      </c>
      <c r="L321" t="s">
        <v>1684</v>
      </c>
      <c r="N321">
        <v>0</v>
      </c>
      <c r="O321">
        <v>0</v>
      </c>
      <c r="P321">
        <v>0</v>
      </c>
      <c r="Q321">
        <v>0</v>
      </c>
      <c r="R321">
        <v>163.6</v>
      </c>
      <c r="S321">
        <v>196</v>
      </c>
      <c r="T321">
        <v>50</v>
      </c>
      <c r="U321">
        <v>0</v>
      </c>
      <c r="V321" t="s">
        <v>1684</v>
      </c>
      <c r="X321">
        <v>0</v>
      </c>
      <c r="Y321">
        <v>2</v>
      </c>
      <c r="Z321">
        <v>1.9</v>
      </c>
      <c r="AA321" t="s">
        <v>1684</v>
      </c>
      <c r="AB321">
        <v>0</v>
      </c>
      <c r="AC321">
        <v>0.56000000000000005</v>
      </c>
      <c r="AD321">
        <v>0.03</v>
      </c>
      <c r="AE321">
        <v>0.94</v>
      </c>
      <c r="AF321">
        <v>0.05</v>
      </c>
      <c r="AG321">
        <v>0.38</v>
      </c>
      <c r="AH321">
        <v>22.39</v>
      </c>
      <c r="AI321">
        <v>1.23</v>
      </c>
      <c r="AJ321">
        <v>0.02</v>
      </c>
      <c r="AK321" s="12" t="s">
        <v>1063</v>
      </c>
      <c r="AL321">
        <v>0</v>
      </c>
      <c r="AM321">
        <v>155</v>
      </c>
      <c r="AN321">
        <v>100</v>
      </c>
      <c r="AO321">
        <v>28</v>
      </c>
      <c r="AP321">
        <v>1.53</v>
      </c>
      <c r="AQ321">
        <v>0</v>
      </c>
      <c r="AR321" t="b">
        <v>0</v>
      </c>
      <c r="AS321">
        <v>64.900000000000006</v>
      </c>
      <c r="AT321">
        <v>209</v>
      </c>
      <c r="AU321">
        <v>66</v>
      </c>
      <c r="AV321">
        <v>319</v>
      </c>
      <c r="AW321" t="b">
        <v>0</v>
      </c>
      <c r="AX321">
        <v>360.4</v>
      </c>
      <c r="AY321">
        <v>172</v>
      </c>
      <c r="AZ321">
        <v>60</v>
      </c>
      <c r="BA321">
        <v>1642</v>
      </c>
      <c r="BC321" t="s">
        <v>1684</v>
      </c>
      <c r="BD321" s="12">
        <v>45</v>
      </c>
      <c r="BE321">
        <v>377</v>
      </c>
      <c r="BF321">
        <v>80</v>
      </c>
      <c r="BG321" t="s">
        <v>2424</v>
      </c>
      <c r="BH321">
        <v>0</v>
      </c>
      <c r="BI321">
        <v>0</v>
      </c>
      <c r="BJ321" t="s">
        <v>1684</v>
      </c>
      <c r="BK321">
        <v>0</v>
      </c>
      <c r="BM321" t="s">
        <v>2425</v>
      </c>
      <c r="BN321">
        <v>1.9</v>
      </c>
      <c r="BO321">
        <v>253</v>
      </c>
      <c r="BP321">
        <v>88</v>
      </c>
      <c r="BQ321">
        <v>0</v>
      </c>
      <c r="BR321">
        <v>21</v>
      </c>
      <c r="BS321" t="b">
        <v>0</v>
      </c>
      <c r="BT321">
        <v>0</v>
      </c>
      <c r="BU321">
        <v>0</v>
      </c>
      <c r="BV321" s="12" t="s">
        <v>1064</v>
      </c>
      <c r="BW321">
        <v>0.2</v>
      </c>
      <c r="BX321">
        <v>456</v>
      </c>
      <c r="BY321">
        <v>182</v>
      </c>
      <c r="BZ321" t="b">
        <v>0</v>
      </c>
      <c r="CA321" t="s">
        <v>1684</v>
      </c>
      <c r="CB321">
        <v>17</v>
      </c>
      <c r="CC321">
        <v>0.93</v>
      </c>
      <c r="CD321" t="s">
        <v>1687</v>
      </c>
      <c r="CE321" s="12">
        <v>10</v>
      </c>
      <c r="CF321" s="12">
        <v>54</v>
      </c>
      <c r="CG321" s="4">
        <v>45167</v>
      </c>
      <c r="CH321">
        <v>123</v>
      </c>
      <c r="CI321">
        <v>202</v>
      </c>
      <c r="CJ321">
        <v>60</v>
      </c>
      <c r="CK321">
        <v>46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10.199999999999999</v>
      </c>
      <c r="CR321" t="s">
        <v>1064</v>
      </c>
      <c r="CS321">
        <v>1</v>
      </c>
      <c r="CT321" t="str">
        <f t="shared" si="4"/>
        <v>Timothy Castagne</v>
      </c>
      <c r="CU321" t="str">
        <f>IFERROR(VLOOKUP(CT321,'Player Names Cleaned'!$A$1:$B$997,2,0),CT321)</f>
        <v>Timothy Castagne</v>
      </c>
    </row>
    <row r="322" spans="1:99" x14ac:dyDescent="0.25">
      <c r="A322">
        <v>0</v>
      </c>
      <c r="B322" s="4">
        <v>35439</v>
      </c>
      <c r="C322">
        <v>0</v>
      </c>
      <c r="D322">
        <v>146</v>
      </c>
      <c r="E322" t="b">
        <v>1</v>
      </c>
      <c r="F322" t="b">
        <v>1</v>
      </c>
      <c r="G322" t="s">
        <v>1684</v>
      </c>
      <c r="H322" t="s">
        <v>1684</v>
      </c>
      <c r="I322">
        <v>1</v>
      </c>
      <c r="J322">
        <v>7.0000000000000007E-2</v>
      </c>
      <c r="K322">
        <v>219924</v>
      </c>
      <c r="L322" t="s">
        <v>1684</v>
      </c>
      <c r="N322">
        <v>0</v>
      </c>
      <c r="O322">
        <v>0</v>
      </c>
      <c r="P322">
        <v>0</v>
      </c>
      <c r="Q322">
        <v>0</v>
      </c>
      <c r="R322">
        <v>44.7</v>
      </c>
      <c r="S322">
        <v>286</v>
      </c>
      <c r="T322">
        <v>105</v>
      </c>
      <c r="U322">
        <v>0</v>
      </c>
      <c r="V322" t="s">
        <v>1684</v>
      </c>
      <c r="X322">
        <v>0</v>
      </c>
      <c r="Y322">
        <v>2</v>
      </c>
      <c r="Z322">
        <v>1.9</v>
      </c>
      <c r="AA322" t="s">
        <v>1684</v>
      </c>
      <c r="AB322">
        <v>0</v>
      </c>
      <c r="AC322">
        <v>7.0000000000000007E-2</v>
      </c>
      <c r="AD322">
        <v>0</v>
      </c>
      <c r="AE322">
        <v>0.57999999999999996</v>
      </c>
      <c r="AF322">
        <v>0.03</v>
      </c>
      <c r="AG322">
        <v>0.51</v>
      </c>
      <c r="AH322">
        <v>19.98</v>
      </c>
      <c r="AI322">
        <v>1.35</v>
      </c>
      <c r="AJ322">
        <v>0.03</v>
      </c>
      <c r="AK322" s="12" t="s">
        <v>1065</v>
      </c>
      <c r="AL322">
        <v>0</v>
      </c>
      <c r="AM322">
        <v>174</v>
      </c>
      <c r="AN322">
        <v>116</v>
      </c>
      <c r="AO322">
        <v>19</v>
      </c>
      <c r="AP322">
        <v>1.28</v>
      </c>
      <c r="AQ322">
        <v>0</v>
      </c>
      <c r="AR322" t="b">
        <v>0</v>
      </c>
      <c r="AS322">
        <v>38.299999999999997</v>
      </c>
      <c r="AT322">
        <v>263</v>
      </c>
      <c r="AU322">
        <v>89</v>
      </c>
      <c r="AV322">
        <v>320</v>
      </c>
      <c r="AW322" t="b">
        <v>0</v>
      </c>
      <c r="AX322">
        <v>257.60000000000002</v>
      </c>
      <c r="AY322">
        <v>219</v>
      </c>
      <c r="AZ322">
        <v>78</v>
      </c>
      <c r="BA322">
        <v>1334</v>
      </c>
      <c r="BC322" t="s">
        <v>1684</v>
      </c>
      <c r="BD322" s="12">
        <v>45</v>
      </c>
      <c r="BE322">
        <v>396</v>
      </c>
      <c r="BF322">
        <v>96</v>
      </c>
      <c r="BG322" t="s">
        <v>2426</v>
      </c>
      <c r="BH322">
        <v>1</v>
      </c>
      <c r="BI322">
        <v>0</v>
      </c>
      <c r="BJ322" t="s">
        <v>1684</v>
      </c>
      <c r="BK322">
        <v>0</v>
      </c>
      <c r="BM322" t="s">
        <v>2427</v>
      </c>
      <c r="BN322">
        <v>1.5</v>
      </c>
      <c r="BO322">
        <v>299</v>
      </c>
      <c r="BP322">
        <v>106</v>
      </c>
      <c r="BQ322">
        <v>0</v>
      </c>
      <c r="BR322">
        <v>73</v>
      </c>
      <c r="BS322" t="b">
        <v>0</v>
      </c>
      <c r="BT322">
        <v>0</v>
      </c>
      <c r="BU322">
        <v>0</v>
      </c>
      <c r="BV322" s="12" t="s">
        <v>1066</v>
      </c>
      <c r="BW322">
        <v>0.1</v>
      </c>
      <c r="BX322">
        <v>543</v>
      </c>
      <c r="BY322">
        <v>205</v>
      </c>
      <c r="BZ322" t="b">
        <v>0</v>
      </c>
      <c r="CA322" t="s">
        <v>1684</v>
      </c>
      <c r="CB322">
        <v>15</v>
      </c>
      <c r="CC322">
        <v>1.01</v>
      </c>
      <c r="CD322" t="s">
        <v>1687</v>
      </c>
      <c r="CE322" s="12">
        <v>10</v>
      </c>
      <c r="CF322" s="12">
        <v>54</v>
      </c>
      <c r="CG322" s="4">
        <v>44783</v>
      </c>
      <c r="CH322">
        <v>83</v>
      </c>
      <c r="CI322">
        <v>235</v>
      </c>
      <c r="CJ322">
        <v>77</v>
      </c>
      <c r="CK322">
        <v>31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6.9</v>
      </c>
      <c r="CR322" t="s">
        <v>1066</v>
      </c>
      <c r="CS322">
        <v>2</v>
      </c>
      <c r="CT322" t="str">
        <f t="shared" si="4"/>
        <v>Issa Diop</v>
      </c>
      <c r="CU322" t="str">
        <f>IFERROR(VLOOKUP(CT322,'Player Names Cleaned'!$A$1:$B$997,2,0),CT322)</f>
        <v>Issa Diop</v>
      </c>
    </row>
    <row r="323" spans="1:99" x14ac:dyDescent="0.25">
      <c r="A323">
        <v>0</v>
      </c>
      <c r="B323" s="4">
        <v>36481</v>
      </c>
      <c r="C323">
        <v>0</v>
      </c>
      <c r="D323">
        <v>38</v>
      </c>
      <c r="E323" t="b">
        <v>1</v>
      </c>
      <c r="F323" t="b">
        <v>1</v>
      </c>
      <c r="G323" t="s">
        <v>1684</v>
      </c>
      <c r="H323" t="s">
        <v>1684</v>
      </c>
      <c r="I323">
        <v>0</v>
      </c>
      <c r="J323">
        <v>0</v>
      </c>
      <c r="K323">
        <v>246301</v>
      </c>
      <c r="L323" t="s">
        <v>1684</v>
      </c>
      <c r="N323">
        <v>0</v>
      </c>
      <c r="O323">
        <v>0</v>
      </c>
      <c r="P323">
        <v>0</v>
      </c>
      <c r="Q323">
        <v>0</v>
      </c>
      <c r="R323">
        <v>2.2999999999999998</v>
      </c>
      <c r="S323">
        <v>357</v>
      </c>
      <c r="T323">
        <v>132</v>
      </c>
      <c r="U323">
        <v>0</v>
      </c>
      <c r="V323" t="s">
        <v>1684</v>
      </c>
      <c r="X323">
        <v>0</v>
      </c>
      <c r="Y323">
        <v>2</v>
      </c>
      <c r="Z323">
        <v>1.9</v>
      </c>
      <c r="AA323" t="s">
        <v>1684</v>
      </c>
      <c r="AB323">
        <v>0</v>
      </c>
      <c r="AC323">
        <v>0.01</v>
      </c>
      <c r="AD323">
        <v>0</v>
      </c>
      <c r="AE323">
        <v>0.03</v>
      </c>
      <c r="AF323">
        <v>0.01</v>
      </c>
      <c r="AG323">
        <v>0.02</v>
      </c>
      <c r="AH323">
        <v>8.99</v>
      </c>
      <c r="AI323">
        <v>2.3199999999999998</v>
      </c>
      <c r="AJ323">
        <v>0.01</v>
      </c>
      <c r="AK323" s="12" t="s">
        <v>1067</v>
      </c>
      <c r="AL323">
        <v>0</v>
      </c>
      <c r="AM323">
        <v>197</v>
      </c>
      <c r="AN323">
        <v>133</v>
      </c>
      <c r="AO323">
        <v>8</v>
      </c>
      <c r="AP323">
        <v>2.06</v>
      </c>
      <c r="AQ323">
        <v>0</v>
      </c>
      <c r="AR323" t="b">
        <v>0</v>
      </c>
      <c r="AS323">
        <v>8.6</v>
      </c>
      <c r="AT323">
        <v>335</v>
      </c>
      <c r="AU323">
        <v>122</v>
      </c>
      <c r="AV323">
        <v>321</v>
      </c>
      <c r="AW323" t="b">
        <v>0</v>
      </c>
      <c r="AX323">
        <v>81.2</v>
      </c>
      <c r="AY323">
        <v>313</v>
      </c>
      <c r="AZ323">
        <v>116</v>
      </c>
      <c r="BA323">
        <v>349</v>
      </c>
      <c r="BC323" t="s">
        <v>1684</v>
      </c>
      <c r="BD323" s="12">
        <v>45</v>
      </c>
      <c r="BE323">
        <v>419</v>
      </c>
      <c r="BF323">
        <v>113</v>
      </c>
      <c r="BG323" t="s">
        <v>2428</v>
      </c>
      <c r="BH323">
        <v>0</v>
      </c>
      <c r="BI323">
        <v>0</v>
      </c>
      <c r="BJ323" t="s">
        <v>1684</v>
      </c>
      <c r="BK323">
        <v>0</v>
      </c>
      <c r="BM323" t="s">
        <v>2429</v>
      </c>
      <c r="BN323">
        <v>1.1000000000000001</v>
      </c>
      <c r="BO323">
        <v>333</v>
      </c>
      <c r="BP323">
        <v>118</v>
      </c>
      <c r="BQ323">
        <v>0</v>
      </c>
      <c r="BR323">
        <v>200</v>
      </c>
      <c r="BS323" t="b">
        <v>0</v>
      </c>
      <c r="BT323">
        <v>0</v>
      </c>
      <c r="BU323">
        <v>0</v>
      </c>
      <c r="BV323" s="12" t="s">
        <v>1068</v>
      </c>
      <c r="BW323">
        <v>0.1</v>
      </c>
      <c r="BX323">
        <v>611</v>
      </c>
      <c r="BY323">
        <v>216</v>
      </c>
      <c r="BZ323" t="b">
        <v>0</v>
      </c>
      <c r="CA323" t="s">
        <v>1684</v>
      </c>
      <c r="CB323">
        <v>4</v>
      </c>
      <c r="CC323">
        <v>1.03</v>
      </c>
      <c r="CD323" t="s">
        <v>1687</v>
      </c>
      <c r="CE323" s="12">
        <v>10</v>
      </c>
      <c r="CF323" s="12">
        <v>54</v>
      </c>
      <c r="CG323" s="4">
        <v>45507</v>
      </c>
      <c r="CH323">
        <v>4</v>
      </c>
      <c r="CI323">
        <v>335</v>
      </c>
      <c r="CJ323">
        <v>127</v>
      </c>
      <c r="CK323">
        <v>9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2</v>
      </c>
      <c r="CR323" t="s">
        <v>2430</v>
      </c>
      <c r="CS323">
        <v>0</v>
      </c>
      <c r="CT323" t="str">
        <f t="shared" ref="CT323:CT386" si="5">_xlfn.CONCAT(AK323," ",BV323)</f>
        <v>Jorge Cuenca Barreno</v>
      </c>
      <c r="CU323" t="str">
        <f>IFERROR(VLOOKUP(CT323,'Player Names Cleaned'!$A$1:$B$997,2,0),CT323)</f>
        <v>Jorge Cuenca</v>
      </c>
    </row>
    <row r="324" spans="1:99" x14ac:dyDescent="0.25">
      <c r="A324">
        <v>2</v>
      </c>
      <c r="B324" s="4">
        <v>34981</v>
      </c>
      <c r="C324">
        <v>0</v>
      </c>
      <c r="D324">
        <v>207</v>
      </c>
      <c r="E324" t="b">
        <v>1</v>
      </c>
      <c r="F324" t="b">
        <v>1</v>
      </c>
      <c r="G324" t="s">
        <v>1684</v>
      </c>
      <c r="H324" t="s">
        <v>1684</v>
      </c>
      <c r="I324">
        <v>3</v>
      </c>
      <c r="J324">
        <v>0.15</v>
      </c>
      <c r="K324">
        <v>167074</v>
      </c>
      <c r="L324" t="s">
        <v>1684</v>
      </c>
      <c r="N324">
        <v>0</v>
      </c>
      <c r="O324">
        <v>0</v>
      </c>
      <c r="P324">
        <v>0</v>
      </c>
      <c r="Q324">
        <v>0</v>
      </c>
      <c r="R324">
        <v>192.2</v>
      </c>
      <c r="S324">
        <v>179</v>
      </c>
      <c r="T324">
        <v>40</v>
      </c>
      <c r="U324">
        <v>0</v>
      </c>
      <c r="V324" t="s">
        <v>1684</v>
      </c>
      <c r="X324">
        <v>0</v>
      </c>
      <c r="Y324">
        <v>2</v>
      </c>
      <c r="Z324">
        <v>1.9</v>
      </c>
      <c r="AA324" t="s">
        <v>1684</v>
      </c>
      <c r="AB324">
        <v>0</v>
      </c>
      <c r="AC324">
        <v>0.65</v>
      </c>
      <c r="AD324">
        <v>0.03</v>
      </c>
      <c r="AE324">
        <v>2.02</v>
      </c>
      <c r="AF324">
        <v>0.1</v>
      </c>
      <c r="AG324">
        <v>1.37</v>
      </c>
      <c r="AH324">
        <v>25.5</v>
      </c>
      <c r="AI324">
        <v>1.29</v>
      </c>
      <c r="AJ324">
        <v>7.0000000000000007E-2</v>
      </c>
      <c r="AK324" s="12" t="s">
        <v>1069</v>
      </c>
      <c r="AL324">
        <v>0</v>
      </c>
      <c r="AM324">
        <v>156</v>
      </c>
      <c r="AN324">
        <v>101</v>
      </c>
      <c r="AO324">
        <v>26</v>
      </c>
      <c r="AP324">
        <v>1.32</v>
      </c>
      <c r="AQ324">
        <v>0</v>
      </c>
      <c r="AR324" t="b">
        <v>0</v>
      </c>
      <c r="AS324">
        <v>73.099999999999994</v>
      </c>
      <c r="AT324">
        <v>190</v>
      </c>
      <c r="AU324">
        <v>59</v>
      </c>
      <c r="AV324">
        <v>322</v>
      </c>
      <c r="AW324" t="b">
        <v>0</v>
      </c>
      <c r="AX324">
        <v>381.2</v>
      </c>
      <c r="AY324">
        <v>167</v>
      </c>
      <c r="AZ324">
        <v>57</v>
      </c>
      <c r="BA324">
        <v>1773</v>
      </c>
      <c r="BC324" t="s">
        <v>1684</v>
      </c>
      <c r="BD324" s="12">
        <v>45</v>
      </c>
      <c r="BE324">
        <v>378</v>
      </c>
      <c r="BF324">
        <v>81</v>
      </c>
      <c r="BG324" t="s">
        <v>2431</v>
      </c>
      <c r="BH324">
        <v>0</v>
      </c>
      <c r="BI324">
        <v>0</v>
      </c>
      <c r="BJ324" t="s">
        <v>1684</v>
      </c>
      <c r="BK324">
        <v>0</v>
      </c>
      <c r="BM324" t="s">
        <v>2432</v>
      </c>
      <c r="BN324">
        <v>2.2000000000000002</v>
      </c>
      <c r="BO324">
        <v>215</v>
      </c>
      <c r="BP324">
        <v>75</v>
      </c>
      <c r="BQ324">
        <v>0</v>
      </c>
      <c r="BR324">
        <v>152</v>
      </c>
      <c r="BS324" t="b">
        <v>0</v>
      </c>
      <c r="BT324">
        <v>0</v>
      </c>
      <c r="BU324">
        <v>0</v>
      </c>
      <c r="BV324" s="12" t="s">
        <v>1070</v>
      </c>
      <c r="BW324">
        <v>0.2</v>
      </c>
      <c r="BX324">
        <v>457</v>
      </c>
      <c r="BY324">
        <v>183</v>
      </c>
      <c r="BZ324" t="b">
        <v>0</v>
      </c>
      <c r="CA324" t="s">
        <v>1684</v>
      </c>
      <c r="CB324">
        <v>21</v>
      </c>
      <c r="CC324">
        <v>1.07</v>
      </c>
      <c r="CD324" t="s">
        <v>1687</v>
      </c>
      <c r="CE324" s="12">
        <v>10</v>
      </c>
      <c r="CF324" s="12">
        <v>54</v>
      </c>
      <c r="CG324" s="4">
        <v>44084</v>
      </c>
      <c r="CH324">
        <v>158</v>
      </c>
      <c r="CI324">
        <v>177</v>
      </c>
      <c r="CJ324">
        <v>44</v>
      </c>
      <c r="CK324">
        <v>49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10.9</v>
      </c>
      <c r="CR324" t="s">
        <v>1070</v>
      </c>
      <c r="CS324">
        <v>5</v>
      </c>
      <c r="CT324" t="str">
        <f t="shared" si="5"/>
        <v>Kenny Tete</v>
      </c>
      <c r="CU324" t="str">
        <f>IFERROR(VLOOKUP(CT324,'Player Names Cleaned'!$A$1:$B$997,2,0),CT324)</f>
        <v>Kenny Tete</v>
      </c>
    </row>
    <row r="325" spans="1:99" x14ac:dyDescent="0.25">
      <c r="A325">
        <v>0</v>
      </c>
      <c r="B325" t="s">
        <v>1684</v>
      </c>
      <c r="C325">
        <v>0</v>
      </c>
      <c r="D325">
        <v>0</v>
      </c>
      <c r="E325" t="b">
        <v>1</v>
      </c>
      <c r="F325" t="b">
        <v>1</v>
      </c>
      <c r="G325" t="s">
        <v>1684</v>
      </c>
      <c r="H325" t="s">
        <v>1684</v>
      </c>
      <c r="I325">
        <v>0</v>
      </c>
      <c r="J325">
        <v>0</v>
      </c>
      <c r="K325">
        <v>591385</v>
      </c>
      <c r="L325" t="s">
        <v>1684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472</v>
      </c>
      <c r="T325">
        <v>193</v>
      </c>
      <c r="U325">
        <v>0</v>
      </c>
      <c r="V325" t="s">
        <v>1684</v>
      </c>
      <c r="X325">
        <v>0</v>
      </c>
      <c r="Y325">
        <v>2</v>
      </c>
      <c r="Z325">
        <v>1</v>
      </c>
      <c r="AA325" t="s">
        <v>1684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 s="12" t="s">
        <v>589</v>
      </c>
      <c r="AL325">
        <v>0</v>
      </c>
      <c r="AM325">
        <v>116</v>
      </c>
      <c r="AN325">
        <v>72</v>
      </c>
      <c r="AO325">
        <v>0</v>
      </c>
      <c r="AP325">
        <v>0</v>
      </c>
      <c r="AQ325">
        <v>0</v>
      </c>
      <c r="AR325" t="b">
        <v>0</v>
      </c>
      <c r="AS325">
        <v>0</v>
      </c>
      <c r="AT325">
        <v>481</v>
      </c>
      <c r="AU325">
        <v>194</v>
      </c>
      <c r="AV325">
        <v>323</v>
      </c>
      <c r="AW325" t="b">
        <v>0</v>
      </c>
      <c r="AX325">
        <v>0</v>
      </c>
      <c r="AY325">
        <v>481</v>
      </c>
      <c r="AZ325">
        <v>194</v>
      </c>
      <c r="BA325">
        <v>0</v>
      </c>
      <c r="BC325" t="s">
        <v>1684</v>
      </c>
      <c r="BD325" s="12">
        <v>40</v>
      </c>
      <c r="BE325">
        <v>660</v>
      </c>
      <c r="BF325">
        <v>214</v>
      </c>
      <c r="BG325" t="s">
        <v>2433</v>
      </c>
      <c r="BH325">
        <v>0</v>
      </c>
      <c r="BI325">
        <v>0</v>
      </c>
      <c r="BJ325" t="s">
        <v>1684</v>
      </c>
      <c r="BK325">
        <v>0</v>
      </c>
      <c r="BM325" t="s">
        <v>2434</v>
      </c>
      <c r="BN325">
        <v>0</v>
      </c>
      <c r="BO325">
        <v>484</v>
      </c>
      <c r="BP325">
        <v>194</v>
      </c>
      <c r="BQ325">
        <v>0</v>
      </c>
      <c r="BR325" t="s">
        <v>1684</v>
      </c>
      <c r="BS325" t="b">
        <v>0</v>
      </c>
      <c r="BT325">
        <v>0</v>
      </c>
      <c r="BU325">
        <v>0</v>
      </c>
      <c r="BV325" s="12" t="s">
        <v>1071</v>
      </c>
      <c r="BW325">
        <v>0.3</v>
      </c>
      <c r="BX325">
        <v>373</v>
      </c>
      <c r="BY325">
        <v>148</v>
      </c>
      <c r="BZ325" t="b">
        <v>0</v>
      </c>
      <c r="CA325" t="s">
        <v>1684</v>
      </c>
      <c r="CB325">
        <v>0</v>
      </c>
      <c r="CC325">
        <v>0</v>
      </c>
      <c r="CD325" t="s">
        <v>1687</v>
      </c>
      <c r="CE325" s="12">
        <v>10</v>
      </c>
      <c r="CF325" s="12">
        <v>54</v>
      </c>
      <c r="CG325" t="s">
        <v>1684</v>
      </c>
      <c r="CH325">
        <v>0</v>
      </c>
      <c r="CI325">
        <v>449</v>
      </c>
      <c r="CJ325">
        <v>192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 t="s">
        <v>1071</v>
      </c>
      <c r="CS325">
        <v>0</v>
      </c>
      <c r="CT325" t="str">
        <f t="shared" si="5"/>
        <v>Samuel Amissah</v>
      </c>
      <c r="CU325" t="str">
        <f>IFERROR(VLOOKUP(CT325,'Player Names Cleaned'!$A$1:$B$997,2,0),CT325)</f>
        <v>Samuel Amissah</v>
      </c>
    </row>
    <row r="326" spans="1:99" x14ac:dyDescent="0.25">
      <c r="A326">
        <v>6</v>
      </c>
      <c r="B326" s="4">
        <v>35188</v>
      </c>
      <c r="C326">
        <v>16</v>
      </c>
      <c r="D326">
        <v>704</v>
      </c>
      <c r="E326" t="b">
        <v>1</v>
      </c>
      <c r="F326" t="b">
        <v>1</v>
      </c>
      <c r="G326" t="s">
        <v>1684</v>
      </c>
      <c r="H326" t="s">
        <v>1684</v>
      </c>
      <c r="I326">
        <v>6</v>
      </c>
      <c r="J326">
        <v>0.18</v>
      </c>
      <c r="K326">
        <v>153133</v>
      </c>
      <c r="L326" t="s">
        <v>1684</v>
      </c>
      <c r="N326">
        <v>0</v>
      </c>
      <c r="O326">
        <v>0</v>
      </c>
      <c r="P326">
        <v>0</v>
      </c>
      <c r="Q326">
        <v>0</v>
      </c>
      <c r="R326">
        <v>922.4</v>
      </c>
      <c r="S326">
        <v>11</v>
      </c>
      <c r="T326">
        <v>10</v>
      </c>
      <c r="U326">
        <v>0</v>
      </c>
      <c r="V326" t="s">
        <v>1684</v>
      </c>
      <c r="X326">
        <v>0</v>
      </c>
      <c r="Y326">
        <v>3</v>
      </c>
      <c r="Z326">
        <v>2.2000000000000002</v>
      </c>
      <c r="AA326" t="s">
        <v>1684</v>
      </c>
      <c r="AB326">
        <v>0</v>
      </c>
      <c r="AC326">
        <v>6.9</v>
      </c>
      <c r="AD326">
        <v>0.21</v>
      </c>
      <c r="AE326">
        <v>11.23</v>
      </c>
      <c r="AF326">
        <v>0.34</v>
      </c>
      <c r="AG326">
        <v>4.33</v>
      </c>
      <c r="AH326">
        <v>38.06</v>
      </c>
      <c r="AI326">
        <v>1.1499999999999999</v>
      </c>
      <c r="AJ326">
        <v>0.13</v>
      </c>
      <c r="AK326" s="12" t="s">
        <v>695</v>
      </c>
      <c r="AL326">
        <v>0</v>
      </c>
      <c r="AM326">
        <v>598</v>
      </c>
      <c r="AN326">
        <v>250</v>
      </c>
      <c r="AO326">
        <v>45</v>
      </c>
      <c r="AP326">
        <v>1.36</v>
      </c>
      <c r="AQ326">
        <v>9</v>
      </c>
      <c r="AR326" t="b">
        <v>0</v>
      </c>
      <c r="AS326">
        <v>243</v>
      </c>
      <c r="AT326">
        <v>11</v>
      </c>
      <c r="AU326">
        <v>8</v>
      </c>
      <c r="AV326">
        <v>324</v>
      </c>
      <c r="AW326" t="b">
        <v>0</v>
      </c>
      <c r="AX326">
        <v>806.8</v>
      </c>
      <c r="AY326">
        <v>27</v>
      </c>
      <c r="AZ326">
        <v>6</v>
      </c>
      <c r="BA326">
        <v>2981</v>
      </c>
      <c r="BC326" t="s">
        <v>1684</v>
      </c>
      <c r="BD326" s="12">
        <v>65</v>
      </c>
      <c r="BE326">
        <v>48</v>
      </c>
      <c r="BF326">
        <v>33</v>
      </c>
      <c r="BG326" t="s">
        <v>2435</v>
      </c>
      <c r="BH326">
        <v>0</v>
      </c>
      <c r="BI326">
        <v>0</v>
      </c>
      <c r="BJ326" t="s">
        <v>1684</v>
      </c>
      <c r="BK326">
        <v>0</v>
      </c>
      <c r="BM326" t="s">
        <v>2436</v>
      </c>
      <c r="BN326">
        <v>4.0999999999999996</v>
      </c>
      <c r="BO326">
        <v>37</v>
      </c>
      <c r="BP326">
        <v>20</v>
      </c>
      <c r="BQ326">
        <v>0</v>
      </c>
      <c r="BR326">
        <v>157</v>
      </c>
      <c r="BS326" t="b">
        <v>0</v>
      </c>
      <c r="BT326">
        <v>0</v>
      </c>
      <c r="BU326">
        <v>0</v>
      </c>
      <c r="BV326" s="12" t="s">
        <v>1072</v>
      </c>
      <c r="BW326">
        <v>1.4</v>
      </c>
      <c r="BX326">
        <v>164</v>
      </c>
      <c r="BY326">
        <v>56</v>
      </c>
      <c r="BZ326" t="b">
        <v>0</v>
      </c>
      <c r="CA326" t="s">
        <v>1684</v>
      </c>
      <c r="CB326">
        <v>35</v>
      </c>
      <c r="CC326">
        <v>1.06</v>
      </c>
      <c r="CD326" t="s">
        <v>1687</v>
      </c>
      <c r="CE326" s="12">
        <v>10</v>
      </c>
      <c r="CF326" s="12">
        <v>54</v>
      </c>
      <c r="CG326" s="4">
        <v>45170</v>
      </c>
      <c r="CH326">
        <v>699</v>
      </c>
      <c r="CI326">
        <v>36</v>
      </c>
      <c r="CJ326">
        <v>22</v>
      </c>
      <c r="CK326">
        <v>156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24</v>
      </c>
      <c r="CR326" t="s">
        <v>1072</v>
      </c>
      <c r="CS326">
        <v>1</v>
      </c>
      <c r="CT326" t="str">
        <f t="shared" si="5"/>
        <v>Alex Iwobi</v>
      </c>
      <c r="CU326" t="str">
        <f>IFERROR(VLOOKUP(CT326,'Player Names Cleaned'!$A$1:$B$997,2,0),CT326)</f>
        <v>Alex Iwobi</v>
      </c>
    </row>
    <row r="327" spans="1:99" x14ac:dyDescent="0.25">
      <c r="A327">
        <v>3</v>
      </c>
      <c r="B327" s="4">
        <v>36735</v>
      </c>
      <c r="C327">
        <v>15</v>
      </c>
      <c r="D327">
        <v>449</v>
      </c>
      <c r="E327" t="b">
        <v>1</v>
      </c>
      <c r="F327" t="b">
        <v>1</v>
      </c>
      <c r="G327" t="s">
        <v>1684</v>
      </c>
      <c r="H327" t="s">
        <v>1684</v>
      </c>
      <c r="I327">
        <v>7</v>
      </c>
      <c r="J327">
        <v>0.31</v>
      </c>
      <c r="K327">
        <v>209289</v>
      </c>
      <c r="L327" t="s">
        <v>1684</v>
      </c>
      <c r="N327">
        <v>0</v>
      </c>
      <c r="O327">
        <v>0</v>
      </c>
      <c r="P327">
        <v>0</v>
      </c>
      <c r="Q327">
        <v>0</v>
      </c>
      <c r="R327">
        <v>422.3</v>
      </c>
      <c r="S327">
        <v>86</v>
      </c>
      <c r="T327">
        <v>67</v>
      </c>
      <c r="U327">
        <v>0</v>
      </c>
      <c r="V327" t="s">
        <v>1684</v>
      </c>
      <c r="X327">
        <v>0</v>
      </c>
      <c r="Y327">
        <v>3</v>
      </c>
      <c r="Z327">
        <v>2.1</v>
      </c>
      <c r="AA327" t="s">
        <v>1684</v>
      </c>
      <c r="AB327">
        <v>0</v>
      </c>
      <c r="AC327">
        <v>2.04</v>
      </c>
      <c r="AD327">
        <v>0.09</v>
      </c>
      <c r="AE327">
        <v>6.49</v>
      </c>
      <c r="AF327">
        <v>0.28999999999999998</v>
      </c>
      <c r="AG327">
        <v>4.45</v>
      </c>
      <c r="AH327">
        <v>25.35</v>
      </c>
      <c r="AI327">
        <v>1.1200000000000001</v>
      </c>
      <c r="AJ327">
        <v>0.2</v>
      </c>
      <c r="AK327" s="12" t="s">
        <v>1073</v>
      </c>
      <c r="AL327">
        <v>0</v>
      </c>
      <c r="AM327">
        <v>572</v>
      </c>
      <c r="AN327">
        <v>236</v>
      </c>
      <c r="AO327">
        <v>28</v>
      </c>
      <c r="AP327">
        <v>1.24</v>
      </c>
      <c r="AQ327">
        <v>6</v>
      </c>
      <c r="AR327" t="b">
        <v>0</v>
      </c>
      <c r="AS327">
        <v>124.4</v>
      </c>
      <c r="AT327">
        <v>98</v>
      </c>
      <c r="AU327">
        <v>64</v>
      </c>
      <c r="AV327">
        <v>325</v>
      </c>
      <c r="AW327" t="b">
        <v>0</v>
      </c>
      <c r="AX327">
        <v>433.8</v>
      </c>
      <c r="AY327">
        <v>143</v>
      </c>
      <c r="AZ327">
        <v>63</v>
      </c>
      <c r="BA327">
        <v>2036</v>
      </c>
      <c r="BC327" t="s">
        <v>1684</v>
      </c>
      <c r="BD327" s="12">
        <v>60</v>
      </c>
      <c r="BE327">
        <v>91</v>
      </c>
      <c r="BF327">
        <v>65</v>
      </c>
      <c r="BG327" t="s">
        <v>2437</v>
      </c>
      <c r="BH327">
        <v>0</v>
      </c>
      <c r="BI327">
        <v>0</v>
      </c>
      <c r="BJ327" t="s">
        <v>1684</v>
      </c>
      <c r="BK327">
        <v>0</v>
      </c>
      <c r="BM327" t="s">
        <v>2438</v>
      </c>
      <c r="BN327">
        <v>3.4</v>
      </c>
      <c r="BO327">
        <v>103</v>
      </c>
      <c r="BP327">
        <v>50</v>
      </c>
      <c r="BQ327">
        <v>0</v>
      </c>
      <c r="BR327">
        <v>241</v>
      </c>
      <c r="BS327" t="b">
        <v>0</v>
      </c>
      <c r="BT327">
        <v>0</v>
      </c>
      <c r="BU327">
        <v>0</v>
      </c>
      <c r="BV327" s="12" t="s">
        <v>1074</v>
      </c>
      <c r="BW327">
        <v>1.2</v>
      </c>
      <c r="BX327">
        <v>172</v>
      </c>
      <c r="BY327">
        <v>61</v>
      </c>
      <c r="BZ327" t="b">
        <v>0</v>
      </c>
      <c r="CA327" t="s">
        <v>1684</v>
      </c>
      <c r="CB327">
        <v>25</v>
      </c>
      <c r="CC327">
        <v>1.1100000000000001</v>
      </c>
      <c r="CD327" t="s">
        <v>1687</v>
      </c>
      <c r="CE327" s="12">
        <v>10</v>
      </c>
      <c r="CF327" s="12">
        <v>54</v>
      </c>
      <c r="CG327" s="4">
        <v>45506</v>
      </c>
      <c r="CH327">
        <v>386</v>
      </c>
      <c r="CI327">
        <v>82</v>
      </c>
      <c r="CJ327">
        <v>57</v>
      </c>
      <c r="CK327">
        <v>114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19</v>
      </c>
      <c r="CR327" t="s">
        <v>1074</v>
      </c>
      <c r="CS327">
        <v>3</v>
      </c>
      <c r="CT327" t="str">
        <f t="shared" si="5"/>
        <v>Emile Smith Rowe</v>
      </c>
      <c r="CU327" t="str">
        <f>IFERROR(VLOOKUP(CT327,'Player Names Cleaned'!$A$1:$B$997,2,0),CT327)</f>
        <v>Emile Smith Rowe</v>
      </c>
    </row>
    <row r="328" spans="1:99" x14ac:dyDescent="0.25">
      <c r="A328">
        <v>8</v>
      </c>
      <c r="B328" s="4">
        <v>35089</v>
      </c>
      <c r="C328">
        <v>8</v>
      </c>
      <c r="D328">
        <v>384</v>
      </c>
      <c r="E328" t="b">
        <v>1</v>
      </c>
      <c r="F328" t="b">
        <v>1</v>
      </c>
      <c r="G328" t="s">
        <v>1684</v>
      </c>
      <c r="H328" t="s">
        <v>1684</v>
      </c>
      <c r="I328">
        <v>3</v>
      </c>
      <c r="J328">
        <v>0.15</v>
      </c>
      <c r="K328">
        <v>159533</v>
      </c>
      <c r="L328" t="s">
        <v>1684</v>
      </c>
      <c r="N328">
        <v>0</v>
      </c>
      <c r="O328">
        <v>0</v>
      </c>
      <c r="P328">
        <v>0</v>
      </c>
      <c r="Q328">
        <v>0</v>
      </c>
      <c r="R328">
        <v>632.1</v>
      </c>
      <c r="S328">
        <v>44</v>
      </c>
      <c r="T328">
        <v>37</v>
      </c>
      <c r="U328">
        <v>0</v>
      </c>
      <c r="V328" t="s">
        <v>1684</v>
      </c>
      <c r="X328">
        <v>0</v>
      </c>
      <c r="Y328">
        <v>3</v>
      </c>
      <c r="Z328">
        <v>2</v>
      </c>
      <c r="AA328" t="s">
        <v>1684</v>
      </c>
      <c r="AB328">
        <v>0</v>
      </c>
      <c r="AC328">
        <v>4.6100000000000003</v>
      </c>
      <c r="AD328">
        <v>0.24</v>
      </c>
      <c r="AE328">
        <v>8.7200000000000006</v>
      </c>
      <c r="AF328">
        <v>0.45</v>
      </c>
      <c r="AG328">
        <v>4.1100000000000003</v>
      </c>
      <c r="AH328">
        <v>25.17</v>
      </c>
      <c r="AI328">
        <v>1.29</v>
      </c>
      <c r="AJ328">
        <v>0.21</v>
      </c>
      <c r="AK328" s="12" t="s">
        <v>1075</v>
      </c>
      <c r="AL328">
        <v>0</v>
      </c>
      <c r="AM328">
        <v>477</v>
      </c>
      <c r="AN328">
        <v>175</v>
      </c>
      <c r="AO328">
        <v>28</v>
      </c>
      <c r="AP328">
        <v>1.44</v>
      </c>
      <c r="AQ328">
        <v>2</v>
      </c>
      <c r="AR328" t="b">
        <v>0</v>
      </c>
      <c r="AS328">
        <v>144.6</v>
      </c>
      <c r="AT328">
        <v>77</v>
      </c>
      <c r="AU328">
        <v>54</v>
      </c>
      <c r="AV328">
        <v>326</v>
      </c>
      <c r="AW328" t="b">
        <v>0</v>
      </c>
      <c r="AX328">
        <v>385.4</v>
      </c>
      <c r="AY328">
        <v>165</v>
      </c>
      <c r="AZ328">
        <v>77</v>
      </c>
      <c r="BA328">
        <v>1756</v>
      </c>
      <c r="BC328" t="s">
        <v>1684</v>
      </c>
      <c r="BD328" s="12">
        <v>55</v>
      </c>
      <c r="BE328">
        <v>127</v>
      </c>
      <c r="BF328">
        <v>83</v>
      </c>
      <c r="BG328" t="s">
        <v>2439</v>
      </c>
      <c r="BH328">
        <v>0</v>
      </c>
      <c r="BI328">
        <v>0</v>
      </c>
      <c r="BJ328" t="s">
        <v>1684</v>
      </c>
      <c r="BK328">
        <v>0</v>
      </c>
      <c r="BM328" t="s">
        <v>2440</v>
      </c>
      <c r="BN328">
        <v>2.6</v>
      </c>
      <c r="BO328">
        <v>174</v>
      </c>
      <c r="BP328">
        <v>74</v>
      </c>
      <c r="BQ328">
        <v>0</v>
      </c>
      <c r="BR328">
        <v>200</v>
      </c>
      <c r="BS328" t="b">
        <v>0</v>
      </c>
      <c r="BT328">
        <v>0</v>
      </c>
      <c r="BU328">
        <v>0</v>
      </c>
      <c r="BV328" s="12" t="s">
        <v>1076</v>
      </c>
      <c r="BW328">
        <v>0.4</v>
      </c>
      <c r="BX328">
        <v>314</v>
      </c>
      <c r="BY328">
        <v>103</v>
      </c>
      <c r="BZ328" t="b">
        <v>0</v>
      </c>
      <c r="CA328" t="s">
        <v>1684</v>
      </c>
      <c r="CB328">
        <v>18</v>
      </c>
      <c r="CC328">
        <v>0.92</v>
      </c>
      <c r="CD328" t="s">
        <v>1687</v>
      </c>
      <c r="CE328" s="12">
        <v>10</v>
      </c>
      <c r="CF328" s="12">
        <v>54</v>
      </c>
      <c r="CG328" s="4">
        <v>45150</v>
      </c>
      <c r="CH328">
        <v>426</v>
      </c>
      <c r="CI328">
        <v>72</v>
      </c>
      <c r="CJ328">
        <v>49</v>
      </c>
      <c r="CK328">
        <v>95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17.3</v>
      </c>
      <c r="CR328" t="s">
        <v>1075</v>
      </c>
      <c r="CS328">
        <v>3</v>
      </c>
      <c r="CT328" t="str">
        <f t="shared" si="5"/>
        <v>Adama TraorÃ© Diarra</v>
      </c>
      <c r="CU328" t="str">
        <f>IFERROR(VLOOKUP(CT328,'Player Names Cleaned'!$A$1:$B$997,2,0),CT328)</f>
        <v>Adama TraorÃ© Diarra</v>
      </c>
    </row>
    <row r="329" spans="1:99" x14ac:dyDescent="0.25">
      <c r="A329">
        <v>6</v>
      </c>
      <c r="B329" s="4">
        <v>35065</v>
      </c>
      <c r="C329">
        <v>2</v>
      </c>
      <c r="D329">
        <v>355</v>
      </c>
      <c r="E329" t="b">
        <v>1</v>
      </c>
      <c r="F329" t="b">
        <v>1</v>
      </c>
      <c r="G329" t="s">
        <v>1684</v>
      </c>
      <c r="H329" t="s">
        <v>1684</v>
      </c>
      <c r="I329">
        <v>5</v>
      </c>
      <c r="J329">
        <v>0.22</v>
      </c>
      <c r="K329">
        <v>156689</v>
      </c>
      <c r="L329">
        <v>1</v>
      </c>
      <c r="N329">
        <v>0</v>
      </c>
      <c r="O329">
        <v>0</v>
      </c>
      <c r="P329">
        <v>0</v>
      </c>
      <c r="Q329">
        <v>0</v>
      </c>
      <c r="R329">
        <v>868.3</v>
      </c>
      <c r="S329">
        <v>12</v>
      </c>
      <c r="T329">
        <v>11</v>
      </c>
      <c r="U329">
        <v>0</v>
      </c>
      <c r="V329">
        <v>1</v>
      </c>
      <c r="X329">
        <v>0</v>
      </c>
      <c r="Y329">
        <v>3</v>
      </c>
      <c r="Z329">
        <v>2</v>
      </c>
      <c r="AA329" t="s">
        <v>1684</v>
      </c>
      <c r="AB329">
        <v>0</v>
      </c>
      <c r="AC329">
        <v>4.63</v>
      </c>
      <c r="AD329">
        <v>0.21</v>
      </c>
      <c r="AE329">
        <v>8.8699999999999992</v>
      </c>
      <c r="AF329">
        <v>0.4</v>
      </c>
      <c r="AG329">
        <v>4.24</v>
      </c>
      <c r="AH329">
        <v>27.35</v>
      </c>
      <c r="AI329">
        <v>1.23</v>
      </c>
      <c r="AJ329">
        <v>0.19</v>
      </c>
      <c r="AK329" s="12" t="s">
        <v>1077</v>
      </c>
      <c r="AL329">
        <v>0</v>
      </c>
      <c r="AM329">
        <v>476</v>
      </c>
      <c r="AN329">
        <v>174</v>
      </c>
      <c r="AO329">
        <v>32</v>
      </c>
      <c r="AP329">
        <v>1.44</v>
      </c>
      <c r="AQ329">
        <v>2</v>
      </c>
      <c r="AR329" t="b">
        <v>0</v>
      </c>
      <c r="AS329">
        <v>149</v>
      </c>
      <c r="AT329">
        <v>73</v>
      </c>
      <c r="AU329">
        <v>51</v>
      </c>
      <c r="AV329">
        <v>327</v>
      </c>
      <c r="AW329" t="b">
        <v>0</v>
      </c>
      <c r="AX329">
        <v>326.60000000000002</v>
      </c>
      <c r="AY329">
        <v>195</v>
      </c>
      <c r="AZ329">
        <v>91</v>
      </c>
      <c r="BA329">
        <v>2004</v>
      </c>
      <c r="BC329" t="s">
        <v>1684</v>
      </c>
      <c r="BD329" s="12">
        <v>55</v>
      </c>
      <c r="BE329">
        <v>126</v>
      </c>
      <c r="BF329">
        <v>82</v>
      </c>
      <c r="BG329" t="s">
        <v>2441</v>
      </c>
      <c r="BH329">
        <v>0</v>
      </c>
      <c r="BI329">
        <v>1</v>
      </c>
      <c r="BJ329">
        <v>2</v>
      </c>
      <c r="BK329">
        <v>0</v>
      </c>
      <c r="BM329" t="s">
        <v>2442</v>
      </c>
      <c r="BN329">
        <v>2.5</v>
      </c>
      <c r="BO329">
        <v>186</v>
      </c>
      <c r="BP329">
        <v>79</v>
      </c>
      <c r="BQ329">
        <v>0</v>
      </c>
      <c r="BR329">
        <v>30</v>
      </c>
      <c r="BS329" t="b">
        <v>0</v>
      </c>
      <c r="BT329">
        <v>0</v>
      </c>
      <c r="BU329">
        <v>0</v>
      </c>
      <c r="BV329" s="12" t="s">
        <v>1078</v>
      </c>
      <c r="BW329">
        <v>0.5</v>
      </c>
      <c r="BX329">
        <v>259</v>
      </c>
      <c r="BY329">
        <v>85</v>
      </c>
      <c r="BZ329" t="b">
        <v>0</v>
      </c>
      <c r="CA329" t="s">
        <v>1684</v>
      </c>
      <c r="CB329">
        <v>25</v>
      </c>
      <c r="CC329">
        <v>1.1200000000000001</v>
      </c>
      <c r="CD329" t="s">
        <v>1687</v>
      </c>
      <c r="CE329" s="12">
        <v>10</v>
      </c>
      <c r="CF329" s="12">
        <v>54</v>
      </c>
      <c r="CG329" s="4">
        <v>44753</v>
      </c>
      <c r="CH329">
        <v>300</v>
      </c>
      <c r="CI329">
        <v>102</v>
      </c>
      <c r="CJ329">
        <v>71</v>
      </c>
      <c r="CK329">
        <v>81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14.7</v>
      </c>
      <c r="CR329" t="s">
        <v>1077</v>
      </c>
      <c r="CS329">
        <v>8</v>
      </c>
      <c r="CT329" t="str">
        <f t="shared" si="5"/>
        <v>Andreas Hoelgebaum Pereira</v>
      </c>
      <c r="CU329" t="str">
        <f>IFERROR(VLOOKUP(CT329,'Player Names Cleaned'!$A$1:$B$997,2,0),CT329)</f>
        <v>Andreas Hoelgebaum Pereira</v>
      </c>
    </row>
    <row r="330" spans="1:99" x14ac:dyDescent="0.25">
      <c r="A330">
        <v>2</v>
      </c>
      <c r="B330" s="4">
        <v>36664</v>
      </c>
      <c r="C330">
        <v>5</v>
      </c>
      <c r="D330">
        <v>137</v>
      </c>
      <c r="E330" t="b">
        <v>1</v>
      </c>
      <c r="F330" t="b">
        <v>1</v>
      </c>
      <c r="G330" t="s">
        <v>1684</v>
      </c>
      <c r="H330" t="s">
        <v>1684</v>
      </c>
      <c r="I330">
        <v>1</v>
      </c>
      <c r="J330">
        <v>0.16</v>
      </c>
      <c r="K330">
        <v>184349</v>
      </c>
      <c r="L330" t="s">
        <v>1684</v>
      </c>
      <c r="N330">
        <v>0</v>
      </c>
      <c r="O330">
        <v>0</v>
      </c>
      <c r="P330">
        <v>0</v>
      </c>
      <c r="Q330">
        <v>0</v>
      </c>
      <c r="R330">
        <v>158.80000000000001</v>
      </c>
      <c r="S330">
        <v>200</v>
      </c>
      <c r="T330">
        <v>126</v>
      </c>
      <c r="U330">
        <v>0</v>
      </c>
      <c r="V330" t="s">
        <v>1684</v>
      </c>
      <c r="X330">
        <v>0</v>
      </c>
      <c r="Y330">
        <v>3</v>
      </c>
      <c r="Z330">
        <v>2</v>
      </c>
      <c r="AA330" t="s">
        <v>1684</v>
      </c>
      <c r="AB330">
        <v>0</v>
      </c>
      <c r="AC330">
        <v>1.1200000000000001</v>
      </c>
      <c r="AD330">
        <v>0.18</v>
      </c>
      <c r="AE330">
        <v>2.76</v>
      </c>
      <c r="AF330">
        <v>0.44</v>
      </c>
      <c r="AG330">
        <v>1.64</v>
      </c>
      <c r="AH330">
        <v>8.1999999999999993</v>
      </c>
      <c r="AI330">
        <v>1.29</v>
      </c>
      <c r="AJ330">
        <v>0.26</v>
      </c>
      <c r="AK330" s="12" t="s">
        <v>726</v>
      </c>
      <c r="AL330">
        <v>0</v>
      </c>
      <c r="AM330">
        <v>483</v>
      </c>
      <c r="AN330">
        <v>179</v>
      </c>
      <c r="AO330">
        <v>10</v>
      </c>
      <c r="AP330">
        <v>1.57</v>
      </c>
      <c r="AQ330">
        <v>4</v>
      </c>
      <c r="AR330" t="b">
        <v>0</v>
      </c>
      <c r="AS330">
        <v>67.099999999999994</v>
      </c>
      <c r="AT330">
        <v>204</v>
      </c>
      <c r="AU330">
        <v>108</v>
      </c>
      <c r="AV330">
        <v>328</v>
      </c>
      <c r="AW330" t="b">
        <v>0</v>
      </c>
      <c r="AX330">
        <v>284</v>
      </c>
      <c r="AY330">
        <v>206</v>
      </c>
      <c r="AZ330">
        <v>97</v>
      </c>
      <c r="BA330">
        <v>574</v>
      </c>
      <c r="BC330" t="s">
        <v>1684</v>
      </c>
      <c r="BD330" s="12">
        <v>55</v>
      </c>
      <c r="BE330">
        <v>133</v>
      </c>
      <c r="BF330">
        <v>87</v>
      </c>
      <c r="BG330" t="s">
        <v>2443</v>
      </c>
      <c r="BH330">
        <v>0</v>
      </c>
      <c r="BI330">
        <v>0</v>
      </c>
      <c r="BJ330" t="s">
        <v>1684</v>
      </c>
      <c r="BK330">
        <v>0</v>
      </c>
      <c r="BM330" t="s">
        <v>2444</v>
      </c>
      <c r="BN330">
        <v>3.6</v>
      </c>
      <c r="BO330">
        <v>75</v>
      </c>
      <c r="BP330">
        <v>36</v>
      </c>
      <c r="BQ330">
        <v>0</v>
      </c>
      <c r="BR330">
        <v>241</v>
      </c>
      <c r="BS330" t="b">
        <v>0</v>
      </c>
      <c r="BT330">
        <v>0</v>
      </c>
      <c r="BU330">
        <v>0</v>
      </c>
      <c r="BV330" s="12" t="s">
        <v>1079</v>
      </c>
      <c r="BW330">
        <v>0.2</v>
      </c>
      <c r="BX330">
        <v>440</v>
      </c>
      <c r="BY330">
        <v>143</v>
      </c>
      <c r="BZ330" t="b">
        <v>0</v>
      </c>
      <c r="CA330" t="s">
        <v>1684</v>
      </c>
      <c r="CB330">
        <v>7</v>
      </c>
      <c r="CC330">
        <v>1.1000000000000001</v>
      </c>
      <c r="CD330" t="s">
        <v>1687</v>
      </c>
      <c r="CE330" s="12">
        <v>10</v>
      </c>
      <c r="CF330" s="12">
        <v>54</v>
      </c>
      <c r="CG330" s="4">
        <v>45499</v>
      </c>
      <c r="CH330">
        <v>227</v>
      </c>
      <c r="CI330">
        <v>131</v>
      </c>
      <c r="CJ330">
        <v>87</v>
      </c>
      <c r="CK330">
        <v>57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10.4</v>
      </c>
      <c r="CR330" t="s">
        <v>1079</v>
      </c>
      <c r="CS330">
        <v>1</v>
      </c>
      <c r="CT330" t="str">
        <f t="shared" si="5"/>
        <v>Ryan Sessegnon</v>
      </c>
      <c r="CU330" t="str">
        <f>IFERROR(VLOOKUP(CT330,'Player Names Cleaned'!$A$1:$B$997,2,0),CT330)</f>
        <v>Ryan Sessegnon</v>
      </c>
    </row>
    <row r="331" spans="1:99" x14ac:dyDescent="0.25">
      <c r="A331">
        <v>2</v>
      </c>
      <c r="B331" s="4">
        <v>35511</v>
      </c>
      <c r="C331">
        <v>6</v>
      </c>
      <c r="D331">
        <v>329</v>
      </c>
      <c r="E331" t="b">
        <v>1</v>
      </c>
      <c r="F331" t="b">
        <v>1</v>
      </c>
      <c r="G331" t="s">
        <v>1684</v>
      </c>
      <c r="H331" t="s">
        <v>1684</v>
      </c>
      <c r="I331">
        <v>2</v>
      </c>
      <c r="J331">
        <v>0.16</v>
      </c>
      <c r="K331">
        <v>153682</v>
      </c>
      <c r="L331">
        <v>3</v>
      </c>
      <c r="N331">
        <v>0</v>
      </c>
      <c r="O331">
        <v>0</v>
      </c>
      <c r="P331">
        <v>0</v>
      </c>
      <c r="Q331">
        <v>0</v>
      </c>
      <c r="R331">
        <v>310.2</v>
      </c>
      <c r="S331">
        <v>119</v>
      </c>
      <c r="T331">
        <v>85</v>
      </c>
      <c r="U331">
        <v>0</v>
      </c>
      <c r="V331">
        <v>3</v>
      </c>
      <c r="X331">
        <v>0</v>
      </c>
      <c r="Y331">
        <v>3</v>
      </c>
      <c r="Z331">
        <v>2</v>
      </c>
      <c r="AA331" t="s">
        <v>1684</v>
      </c>
      <c r="AB331">
        <v>0</v>
      </c>
      <c r="AC331">
        <v>1.17</v>
      </c>
      <c r="AD331">
        <v>0.09</v>
      </c>
      <c r="AE331">
        <v>5.36</v>
      </c>
      <c r="AF331">
        <v>0.42</v>
      </c>
      <c r="AG331">
        <v>4.1900000000000004</v>
      </c>
      <c r="AH331">
        <v>16.22</v>
      </c>
      <c r="AI331">
        <v>1.27</v>
      </c>
      <c r="AJ331">
        <v>0.33</v>
      </c>
      <c r="AK331" s="12" t="s">
        <v>1010</v>
      </c>
      <c r="AL331">
        <v>0</v>
      </c>
      <c r="AM331">
        <v>474</v>
      </c>
      <c r="AN331">
        <v>173</v>
      </c>
      <c r="AO331">
        <v>21</v>
      </c>
      <c r="AP331">
        <v>1.65</v>
      </c>
      <c r="AQ331">
        <v>6</v>
      </c>
      <c r="AR331" t="b">
        <v>0</v>
      </c>
      <c r="AS331">
        <v>107.8</v>
      </c>
      <c r="AT331">
        <v>122</v>
      </c>
      <c r="AU331">
        <v>74</v>
      </c>
      <c r="AV331">
        <v>329</v>
      </c>
      <c r="AW331" t="b">
        <v>0</v>
      </c>
      <c r="AX331">
        <v>334.6</v>
      </c>
      <c r="AY331">
        <v>192</v>
      </c>
      <c r="AZ331">
        <v>88</v>
      </c>
      <c r="BA331">
        <v>1148</v>
      </c>
      <c r="BC331" t="s">
        <v>1684</v>
      </c>
      <c r="BD331" s="12">
        <v>55</v>
      </c>
      <c r="BE331">
        <v>124</v>
      </c>
      <c r="BF331">
        <v>81</v>
      </c>
      <c r="BG331" t="s">
        <v>2445</v>
      </c>
      <c r="BH331">
        <v>0</v>
      </c>
      <c r="BI331">
        <v>0</v>
      </c>
      <c r="BJ331" t="s">
        <v>1684</v>
      </c>
      <c r="BK331">
        <v>0</v>
      </c>
      <c r="BM331" t="s">
        <v>2446</v>
      </c>
      <c r="BN331">
        <v>3.1</v>
      </c>
      <c r="BO331">
        <v>128</v>
      </c>
      <c r="BP331">
        <v>61</v>
      </c>
      <c r="BQ331">
        <v>0</v>
      </c>
      <c r="BR331">
        <v>244</v>
      </c>
      <c r="BS331" t="b">
        <v>0</v>
      </c>
      <c r="BT331">
        <v>0</v>
      </c>
      <c r="BU331">
        <v>0</v>
      </c>
      <c r="BV331" s="12" t="s">
        <v>1080</v>
      </c>
      <c r="BW331">
        <v>0.7</v>
      </c>
      <c r="BX331">
        <v>223</v>
      </c>
      <c r="BY331">
        <v>74</v>
      </c>
      <c r="BZ331" t="b">
        <v>0</v>
      </c>
      <c r="CA331" t="s">
        <v>1684</v>
      </c>
      <c r="CB331">
        <v>12</v>
      </c>
      <c r="CC331">
        <v>0.94</v>
      </c>
      <c r="CD331" t="s">
        <v>1687</v>
      </c>
      <c r="CE331" s="12">
        <v>10</v>
      </c>
      <c r="CF331" s="12">
        <v>54</v>
      </c>
      <c r="CG331" s="4">
        <v>44401</v>
      </c>
      <c r="CH331">
        <v>440</v>
      </c>
      <c r="CI331">
        <v>69</v>
      </c>
      <c r="CJ331">
        <v>48</v>
      </c>
      <c r="CK331">
        <v>78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14.2</v>
      </c>
      <c r="CR331" t="s">
        <v>1080</v>
      </c>
      <c r="CS331">
        <v>2</v>
      </c>
      <c r="CT331" t="str">
        <f t="shared" si="5"/>
        <v>Harry Wilson</v>
      </c>
      <c r="CU331" t="str">
        <f>IFERROR(VLOOKUP(CT331,'Player Names Cleaned'!$A$1:$B$997,2,0),CT331)</f>
        <v>Harry Wilson</v>
      </c>
    </row>
    <row r="332" spans="1:99" x14ac:dyDescent="0.25">
      <c r="A332">
        <v>0</v>
      </c>
      <c r="B332" s="4">
        <v>35840</v>
      </c>
      <c r="C332">
        <v>2</v>
      </c>
      <c r="D332">
        <v>334</v>
      </c>
      <c r="E332" t="b">
        <v>1</v>
      </c>
      <c r="F332" t="b">
        <v>1</v>
      </c>
      <c r="G332" t="s">
        <v>1684</v>
      </c>
      <c r="H332" t="s">
        <v>1684</v>
      </c>
      <c r="I332">
        <v>4</v>
      </c>
      <c r="J332">
        <v>0.16</v>
      </c>
      <c r="K332">
        <v>207189</v>
      </c>
      <c r="L332" t="s">
        <v>1684</v>
      </c>
      <c r="N332">
        <v>0</v>
      </c>
      <c r="O332">
        <v>0</v>
      </c>
      <c r="P332">
        <v>0</v>
      </c>
      <c r="Q332">
        <v>0</v>
      </c>
      <c r="R332">
        <v>285.7</v>
      </c>
      <c r="S332">
        <v>127</v>
      </c>
      <c r="T332">
        <v>88</v>
      </c>
      <c r="U332">
        <v>0</v>
      </c>
      <c r="V332" t="s">
        <v>1684</v>
      </c>
      <c r="X332">
        <v>0</v>
      </c>
      <c r="Y332">
        <v>3</v>
      </c>
      <c r="Z332">
        <v>1.5</v>
      </c>
      <c r="AA332" t="s">
        <v>1684</v>
      </c>
      <c r="AB332">
        <v>0</v>
      </c>
      <c r="AC332">
        <v>0.63</v>
      </c>
      <c r="AD332">
        <v>0.03</v>
      </c>
      <c r="AE332">
        <v>1.08</v>
      </c>
      <c r="AF332">
        <v>0.05</v>
      </c>
      <c r="AG332">
        <v>0.45</v>
      </c>
      <c r="AH332">
        <v>30.81</v>
      </c>
      <c r="AI332">
        <v>1.25</v>
      </c>
      <c r="AJ332">
        <v>0.02</v>
      </c>
      <c r="AK332" s="12" t="s">
        <v>1081</v>
      </c>
      <c r="AL332">
        <v>0</v>
      </c>
      <c r="AM332">
        <v>366</v>
      </c>
      <c r="AN332">
        <v>104</v>
      </c>
      <c r="AO332">
        <v>35</v>
      </c>
      <c r="AP332">
        <v>1.42</v>
      </c>
      <c r="AQ332">
        <v>0</v>
      </c>
      <c r="AR332" t="b">
        <v>0</v>
      </c>
      <c r="AS332">
        <v>65.099999999999994</v>
      </c>
      <c r="AT332">
        <v>207</v>
      </c>
      <c r="AU332">
        <v>110</v>
      </c>
      <c r="AV332">
        <v>330</v>
      </c>
      <c r="AW332" t="b">
        <v>0</v>
      </c>
      <c r="AX332">
        <v>314.39999999999998</v>
      </c>
      <c r="AY332">
        <v>199</v>
      </c>
      <c r="AZ332">
        <v>94</v>
      </c>
      <c r="BA332">
        <v>2221</v>
      </c>
      <c r="BC332" t="s">
        <v>1684</v>
      </c>
      <c r="BD332" s="12">
        <v>50</v>
      </c>
      <c r="BE332">
        <v>251</v>
      </c>
      <c r="BF332">
        <v>159</v>
      </c>
      <c r="BG332" t="s">
        <v>2447</v>
      </c>
      <c r="BH332">
        <v>0</v>
      </c>
      <c r="BI332">
        <v>0</v>
      </c>
      <c r="BJ332" t="s">
        <v>1684</v>
      </c>
      <c r="BK332">
        <v>0</v>
      </c>
      <c r="BM332" t="s">
        <v>2448</v>
      </c>
      <c r="BN332">
        <v>1.7</v>
      </c>
      <c r="BO332">
        <v>283</v>
      </c>
      <c r="BP332">
        <v>129</v>
      </c>
      <c r="BQ332">
        <v>0</v>
      </c>
      <c r="BR332">
        <v>161</v>
      </c>
      <c r="BS332" t="b">
        <v>0</v>
      </c>
      <c r="BT332">
        <v>0</v>
      </c>
      <c r="BU332">
        <v>0</v>
      </c>
      <c r="BV332" s="12" t="s">
        <v>1082</v>
      </c>
      <c r="BW332">
        <v>0.1</v>
      </c>
      <c r="BX332">
        <v>529</v>
      </c>
      <c r="BY332">
        <v>192</v>
      </c>
      <c r="BZ332" t="b">
        <v>0</v>
      </c>
      <c r="CA332" t="s">
        <v>1684</v>
      </c>
      <c r="CB332">
        <v>26</v>
      </c>
      <c r="CC332">
        <v>1.05</v>
      </c>
      <c r="CD332" t="s">
        <v>1687</v>
      </c>
      <c r="CE332" s="12">
        <v>10</v>
      </c>
      <c r="CF332" s="12">
        <v>54</v>
      </c>
      <c r="CG332" s="4">
        <v>45526</v>
      </c>
      <c r="CH332">
        <v>51</v>
      </c>
      <c r="CI332">
        <v>262</v>
      </c>
      <c r="CJ332">
        <v>140</v>
      </c>
      <c r="CK332">
        <v>53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10.6</v>
      </c>
      <c r="CR332" t="s">
        <v>1082</v>
      </c>
      <c r="CS332">
        <v>6</v>
      </c>
      <c r="CT332" t="str">
        <f t="shared" si="5"/>
        <v>Sander Berge</v>
      </c>
      <c r="CU332" t="str">
        <f>IFERROR(VLOOKUP(CT332,'Player Names Cleaned'!$A$1:$B$997,2,0),CT332)</f>
        <v>Sander Berge</v>
      </c>
    </row>
    <row r="333" spans="1:99" x14ac:dyDescent="0.25">
      <c r="A333">
        <v>0</v>
      </c>
      <c r="B333" s="4">
        <v>33258</v>
      </c>
      <c r="C333">
        <v>0</v>
      </c>
      <c r="D333">
        <v>192</v>
      </c>
      <c r="E333" t="b">
        <v>1</v>
      </c>
      <c r="F333" t="b">
        <v>1</v>
      </c>
      <c r="G333" t="s">
        <v>1684</v>
      </c>
      <c r="H333" t="s">
        <v>1684</v>
      </c>
      <c r="I333">
        <v>1</v>
      </c>
      <c r="J333">
        <v>0.15</v>
      </c>
      <c r="K333">
        <v>76357</v>
      </c>
      <c r="L333" t="s">
        <v>1684</v>
      </c>
      <c r="N333">
        <v>0</v>
      </c>
      <c r="O333">
        <v>0</v>
      </c>
      <c r="P333">
        <v>0</v>
      </c>
      <c r="Q333">
        <v>0</v>
      </c>
      <c r="R333">
        <v>213.8</v>
      </c>
      <c r="S333">
        <v>164</v>
      </c>
      <c r="T333">
        <v>114</v>
      </c>
      <c r="U333">
        <v>0</v>
      </c>
      <c r="V333">
        <v>2</v>
      </c>
      <c r="X333">
        <v>0</v>
      </c>
      <c r="Y333">
        <v>3</v>
      </c>
      <c r="Z333">
        <v>1.5</v>
      </c>
      <c r="AA333" t="s">
        <v>1684</v>
      </c>
      <c r="AB333">
        <v>0</v>
      </c>
      <c r="AC333">
        <v>1.1399999999999999</v>
      </c>
      <c r="AD333">
        <v>0.17</v>
      </c>
      <c r="AE333">
        <v>1.87</v>
      </c>
      <c r="AF333">
        <v>0.28000000000000003</v>
      </c>
      <c r="AG333">
        <v>0.73</v>
      </c>
      <c r="AH333">
        <v>9.59</v>
      </c>
      <c r="AI333">
        <v>1.41</v>
      </c>
      <c r="AJ333">
        <v>0.11</v>
      </c>
      <c r="AK333" s="12" t="s">
        <v>816</v>
      </c>
      <c r="AL333">
        <v>0</v>
      </c>
      <c r="AM333">
        <v>325</v>
      </c>
      <c r="AN333">
        <v>81</v>
      </c>
      <c r="AO333">
        <v>12</v>
      </c>
      <c r="AP333">
        <v>1.77</v>
      </c>
      <c r="AQ333">
        <v>2</v>
      </c>
      <c r="AR333" t="b">
        <v>0</v>
      </c>
      <c r="AS333">
        <v>47.2</v>
      </c>
      <c r="AT333">
        <v>245</v>
      </c>
      <c r="AU333">
        <v>127</v>
      </c>
      <c r="AV333">
        <v>331</v>
      </c>
      <c r="AW333" t="b">
        <v>0</v>
      </c>
      <c r="AX333">
        <v>163.80000000000001</v>
      </c>
      <c r="AY333">
        <v>270</v>
      </c>
      <c r="AZ333">
        <v>126</v>
      </c>
      <c r="BA333">
        <v>610</v>
      </c>
      <c r="BC333" t="s">
        <v>1684</v>
      </c>
      <c r="BD333" s="12">
        <v>50</v>
      </c>
      <c r="BE333">
        <v>210</v>
      </c>
      <c r="BF333">
        <v>136</v>
      </c>
      <c r="BG333" t="s">
        <v>2449</v>
      </c>
      <c r="BH333">
        <v>0</v>
      </c>
      <c r="BI333">
        <v>0</v>
      </c>
      <c r="BJ333" t="s">
        <v>1684</v>
      </c>
      <c r="BK333">
        <v>0</v>
      </c>
      <c r="BM333" t="s">
        <v>2450</v>
      </c>
      <c r="BN333">
        <v>1.3</v>
      </c>
      <c r="BO333">
        <v>322</v>
      </c>
      <c r="BP333">
        <v>152</v>
      </c>
      <c r="BQ333">
        <v>1</v>
      </c>
      <c r="BR333">
        <v>243</v>
      </c>
      <c r="BS333" t="b">
        <v>0</v>
      </c>
      <c r="BT333">
        <v>0</v>
      </c>
      <c r="BU333">
        <v>0</v>
      </c>
      <c r="BV333" s="12" t="s">
        <v>1083</v>
      </c>
      <c r="BW333">
        <v>0.1</v>
      </c>
      <c r="BX333">
        <v>604</v>
      </c>
      <c r="BY333">
        <v>251</v>
      </c>
      <c r="BZ333" t="b">
        <v>0</v>
      </c>
      <c r="CA333" t="s">
        <v>1684</v>
      </c>
      <c r="CB333">
        <v>3</v>
      </c>
      <c r="CC333">
        <v>0.44</v>
      </c>
      <c r="CD333" t="s">
        <v>1687</v>
      </c>
      <c r="CE333" s="12">
        <v>10</v>
      </c>
      <c r="CF333" s="12">
        <v>54</v>
      </c>
      <c r="CG333" s="4">
        <v>42192</v>
      </c>
      <c r="CH333">
        <v>94</v>
      </c>
      <c r="CI333">
        <v>227</v>
      </c>
      <c r="CJ333">
        <v>125</v>
      </c>
      <c r="CK333">
        <v>33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6.6</v>
      </c>
      <c r="CR333" t="s">
        <v>1083</v>
      </c>
      <c r="CS333">
        <v>3</v>
      </c>
      <c r="CT333" t="str">
        <f t="shared" si="5"/>
        <v>Tom Cairney</v>
      </c>
      <c r="CU333" t="str">
        <f>IFERROR(VLOOKUP(CT333,'Player Names Cleaned'!$A$1:$B$997,2,0),CT333)</f>
        <v>Tom Cairney</v>
      </c>
    </row>
    <row r="334" spans="1:99" x14ac:dyDescent="0.25">
      <c r="A334">
        <v>2</v>
      </c>
      <c r="B334" s="4">
        <v>35290</v>
      </c>
      <c r="C334">
        <v>1</v>
      </c>
      <c r="D334">
        <v>354</v>
      </c>
      <c r="E334" t="b">
        <v>1</v>
      </c>
      <c r="F334" t="b">
        <v>1</v>
      </c>
      <c r="G334" t="s">
        <v>1684</v>
      </c>
      <c r="H334" t="s">
        <v>1684</v>
      </c>
      <c r="I334">
        <v>4</v>
      </c>
      <c r="J334">
        <v>0.15</v>
      </c>
      <c r="K334">
        <v>212314</v>
      </c>
      <c r="L334">
        <v>4</v>
      </c>
      <c r="N334">
        <v>0</v>
      </c>
      <c r="O334">
        <v>0</v>
      </c>
      <c r="P334">
        <v>0</v>
      </c>
      <c r="Q334">
        <v>0</v>
      </c>
      <c r="R334">
        <v>455.1</v>
      </c>
      <c r="S334">
        <v>78</v>
      </c>
      <c r="T334">
        <v>62</v>
      </c>
      <c r="U334">
        <v>0</v>
      </c>
      <c r="V334" t="s">
        <v>1684</v>
      </c>
      <c r="X334">
        <v>0</v>
      </c>
      <c r="Y334">
        <v>3</v>
      </c>
      <c r="Z334">
        <v>1.5</v>
      </c>
      <c r="AA334" t="s">
        <v>1684</v>
      </c>
      <c r="AB334">
        <v>0</v>
      </c>
      <c r="AC334">
        <v>1.4</v>
      </c>
      <c r="AD334">
        <v>0.05</v>
      </c>
      <c r="AE334">
        <v>2.56</v>
      </c>
      <c r="AF334">
        <v>0.09</v>
      </c>
      <c r="AG334">
        <v>1.1599999999999999</v>
      </c>
      <c r="AH334">
        <v>33.020000000000003</v>
      </c>
      <c r="AI334">
        <v>1.27</v>
      </c>
      <c r="AJ334">
        <v>0.04</v>
      </c>
      <c r="AK334" s="12" t="s">
        <v>1084</v>
      </c>
      <c r="AL334">
        <v>0</v>
      </c>
      <c r="AM334">
        <v>371</v>
      </c>
      <c r="AN334">
        <v>108</v>
      </c>
      <c r="AO334">
        <v>37</v>
      </c>
      <c r="AP334">
        <v>1.42</v>
      </c>
      <c r="AQ334">
        <v>0</v>
      </c>
      <c r="AR334" t="b">
        <v>0</v>
      </c>
      <c r="AS334">
        <v>91</v>
      </c>
      <c r="AT334">
        <v>144</v>
      </c>
      <c r="AU334">
        <v>83</v>
      </c>
      <c r="AV334">
        <v>332</v>
      </c>
      <c r="AW334" t="b">
        <v>0</v>
      </c>
      <c r="AX334">
        <v>335.6</v>
      </c>
      <c r="AY334">
        <v>190</v>
      </c>
      <c r="AZ334">
        <v>86</v>
      </c>
      <c r="BA334">
        <v>2348</v>
      </c>
      <c r="BC334" t="s">
        <v>1684</v>
      </c>
      <c r="BD334" s="12">
        <v>50</v>
      </c>
      <c r="BE334">
        <v>256</v>
      </c>
      <c r="BF334">
        <v>163</v>
      </c>
      <c r="BG334" t="s">
        <v>2451</v>
      </c>
      <c r="BH334">
        <v>0</v>
      </c>
      <c r="BI334">
        <v>0</v>
      </c>
      <c r="BJ334" t="s">
        <v>1684</v>
      </c>
      <c r="BK334">
        <v>0</v>
      </c>
      <c r="BM334" t="s">
        <v>2452</v>
      </c>
      <c r="BN334">
        <v>1.9</v>
      </c>
      <c r="BO334">
        <v>258</v>
      </c>
      <c r="BP334">
        <v>116</v>
      </c>
      <c r="BQ334">
        <v>0</v>
      </c>
      <c r="BR334">
        <v>190</v>
      </c>
      <c r="BS334" t="b">
        <v>0</v>
      </c>
      <c r="BT334">
        <v>0</v>
      </c>
      <c r="BU334">
        <v>0</v>
      </c>
      <c r="BV334" s="12" t="s">
        <v>1085</v>
      </c>
      <c r="BW334">
        <v>0.1</v>
      </c>
      <c r="BX334">
        <v>551</v>
      </c>
      <c r="BY334">
        <v>207</v>
      </c>
      <c r="BZ334" t="b">
        <v>0</v>
      </c>
      <c r="CA334" t="s">
        <v>1684</v>
      </c>
      <c r="CB334">
        <v>28</v>
      </c>
      <c r="CC334">
        <v>1.07</v>
      </c>
      <c r="CD334" t="s">
        <v>1687</v>
      </c>
      <c r="CE334" s="12">
        <v>10</v>
      </c>
      <c r="CF334" s="12">
        <v>54</v>
      </c>
      <c r="CG334" s="4">
        <v>44957</v>
      </c>
      <c r="CH334">
        <v>119</v>
      </c>
      <c r="CI334">
        <v>205</v>
      </c>
      <c r="CJ334">
        <v>118</v>
      </c>
      <c r="CK334">
        <v>56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11.2</v>
      </c>
      <c r="CR334" t="s">
        <v>1085</v>
      </c>
      <c r="CS334">
        <v>12</v>
      </c>
      <c r="CT334" t="str">
        <f t="shared" si="5"/>
        <v>SaÅ¡a LukiÄ‡</v>
      </c>
      <c r="CU334" t="str">
        <f>IFERROR(VLOOKUP(CT334,'Player Names Cleaned'!$A$1:$B$997,2,0),CT334)</f>
        <v>Sasa Lukic</v>
      </c>
    </row>
    <row r="335" spans="1:99" x14ac:dyDescent="0.25">
      <c r="A335">
        <v>0</v>
      </c>
      <c r="B335" s="4">
        <v>37694</v>
      </c>
      <c r="C335">
        <v>0</v>
      </c>
      <c r="D335">
        <v>4</v>
      </c>
      <c r="E335" t="b">
        <v>1</v>
      </c>
      <c r="F335" t="b">
        <v>1</v>
      </c>
      <c r="G335" t="s">
        <v>1684</v>
      </c>
      <c r="H335" t="s">
        <v>1684</v>
      </c>
      <c r="I335">
        <v>0</v>
      </c>
      <c r="J335">
        <v>0</v>
      </c>
      <c r="K335">
        <v>573062</v>
      </c>
      <c r="L335" t="s">
        <v>1684</v>
      </c>
      <c r="N335">
        <v>0</v>
      </c>
      <c r="O335">
        <v>0</v>
      </c>
      <c r="P335">
        <v>0</v>
      </c>
      <c r="Q335">
        <v>0</v>
      </c>
      <c r="R335">
        <v>12</v>
      </c>
      <c r="S335">
        <v>337</v>
      </c>
      <c r="T335">
        <v>171</v>
      </c>
      <c r="U335">
        <v>0</v>
      </c>
      <c r="V335" t="s">
        <v>1684</v>
      </c>
      <c r="X335">
        <v>0</v>
      </c>
      <c r="Y335">
        <v>3</v>
      </c>
      <c r="Z335">
        <v>1</v>
      </c>
      <c r="AA335" t="s">
        <v>1684</v>
      </c>
      <c r="AB335">
        <v>0</v>
      </c>
      <c r="AC335">
        <v>7.0000000000000007E-2</v>
      </c>
      <c r="AD335">
        <v>0.3</v>
      </c>
      <c r="AE335">
        <v>7.0000000000000007E-2</v>
      </c>
      <c r="AF335">
        <v>0.3</v>
      </c>
      <c r="AG335">
        <v>0</v>
      </c>
      <c r="AH335">
        <v>0.15</v>
      </c>
      <c r="AI335">
        <v>0.64</v>
      </c>
      <c r="AJ335">
        <v>0</v>
      </c>
      <c r="AK335" s="12" t="s">
        <v>1086</v>
      </c>
      <c r="AL335">
        <v>0</v>
      </c>
      <c r="AM335">
        <v>291</v>
      </c>
      <c r="AN335">
        <v>61</v>
      </c>
      <c r="AO335">
        <v>0</v>
      </c>
      <c r="AP335">
        <v>0</v>
      </c>
      <c r="AQ335">
        <v>0</v>
      </c>
      <c r="AR335" t="b">
        <v>0</v>
      </c>
      <c r="AS335">
        <v>3</v>
      </c>
      <c r="AT335">
        <v>359</v>
      </c>
      <c r="AU335">
        <v>170</v>
      </c>
      <c r="AV335">
        <v>333</v>
      </c>
      <c r="AW335" t="b">
        <v>0</v>
      </c>
      <c r="AX335">
        <v>3.4</v>
      </c>
      <c r="AY335">
        <v>379</v>
      </c>
      <c r="AZ335">
        <v>178</v>
      </c>
      <c r="BA335">
        <v>21</v>
      </c>
      <c r="BC335" t="s">
        <v>1684</v>
      </c>
      <c r="BD335" s="12">
        <v>45</v>
      </c>
      <c r="BE335">
        <v>513</v>
      </c>
      <c r="BF335">
        <v>283</v>
      </c>
      <c r="BG335" t="s">
        <v>2453</v>
      </c>
      <c r="BH335">
        <v>0</v>
      </c>
      <c r="BI335">
        <v>0</v>
      </c>
      <c r="BJ335" t="s">
        <v>1684</v>
      </c>
      <c r="BK335">
        <v>0</v>
      </c>
      <c r="BM335" t="s">
        <v>2454</v>
      </c>
      <c r="BN335">
        <v>1</v>
      </c>
      <c r="BO335">
        <v>361</v>
      </c>
      <c r="BP335">
        <v>164</v>
      </c>
      <c r="BQ335">
        <v>0</v>
      </c>
      <c r="BR335">
        <v>54</v>
      </c>
      <c r="BS335" t="b">
        <v>0</v>
      </c>
      <c r="BT335">
        <v>0</v>
      </c>
      <c r="BU335">
        <v>0</v>
      </c>
      <c r="BV335" s="12" t="s">
        <v>1087</v>
      </c>
      <c r="BW335">
        <v>0.1</v>
      </c>
      <c r="BX335">
        <v>568</v>
      </c>
      <c r="BY335">
        <v>220</v>
      </c>
      <c r="BZ335" t="b">
        <v>0</v>
      </c>
      <c r="CA335" t="s">
        <v>1684</v>
      </c>
      <c r="CB335">
        <v>0</v>
      </c>
      <c r="CC335">
        <v>0</v>
      </c>
      <c r="CD335" t="s">
        <v>1687</v>
      </c>
      <c r="CE335" s="12">
        <v>10</v>
      </c>
      <c r="CF335" s="12">
        <v>54</v>
      </c>
      <c r="CG335" s="4">
        <v>44795</v>
      </c>
      <c r="CH335">
        <v>14</v>
      </c>
      <c r="CI335">
        <v>313</v>
      </c>
      <c r="CJ335">
        <v>164</v>
      </c>
      <c r="CK335">
        <v>2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0.4</v>
      </c>
      <c r="CR335" t="s">
        <v>1087</v>
      </c>
      <c r="CS335">
        <v>0</v>
      </c>
      <c r="CT335" t="str">
        <f t="shared" si="5"/>
        <v>Martial Godo</v>
      </c>
      <c r="CU335" t="str">
        <f>IFERROR(VLOOKUP(CT335,'Player Names Cleaned'!$A$1:$B$997,2,0),CT335)</f>
        <v>Martial Godo</v>
      </c>
    </row>
    <row r="336" spans="1:99" x14ac:dyDescent="0.25">
      <c r="A336">
        <v>0</v>
      </c>
      <c r="B336" s="4">
        <v>38415</v>
      </c>
      <c r="C336">
        <v>0</v>
      </c>
      <c r="D336">
        <v>0</v>
      </c>
      <c r="E336" t="b">
        <v>0</v>
      </c>
      <c r="F336" t="b">
        <v>1</v>
      </c>
      <c r="G336">
        <v>0</v>
      </c>
      <c r="H336" t="s">
        <v>1684</v>
      </c>
      <c r="I336">
        <v>0</v>
      </c>
      <c r="J336">
        <v>0</v>
      </c>
      <c r="K336">
        <v>515024</v>
      </c>
      <c r="L336" t="s">
        <v>1684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540</v>
      </c>
      <c r="T336">
        <v>217</v>
      </c>
      <c r="U336">
        <v>0</v>
      </c>
      <c r="V336" t="s">
        <v>1684</v>
      </c>
      <c r="X336">
        <v>0</v>
      </c>
      <c r="Y336">
        <v>3</v>
      </c>
      <c r="Z336">
        <v>0</v>
      </c>
      <c r="AA336" t="s">
        <v>1684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 s="12" t="s">
        <v>1088</v>
      </c>
      <c r="AL336">
        <v>0</v>
      </c>
      <c r="AM336">
        <v>256</v>
      </c>
      <c r="AN336">
        <v>38</v>
      </c>
      <c r="AO336">
        <v>0</v>
      </c>
      <c r="AP336">
        <v>0</v>
      </c>
      <c r="AQ336">
        <v>0</v>
      </c>
      <c r="AR336" t="b">
        <v>0</v>
      </c>
      <c r="AS336">
        <v>0</v>
      </c>
      <c r="AT336">
        <v>544</v>
      </c>
      <c r="AU336">
        <v>217</v>
      </c>
      <c r="AV336">
        <v>334</v>
      </c>
      <c r="AW336" t="b">
        <v>0</v>
      </c>
      <c r="AX336">
        <v>0</v>
      </c>
      <c r="AY336">
        <v>544</v>
      </c>
      <c r="AZ336">
        <v>217</v>
      </c>
      <c r="BA336">
        <v>0</v>
      </c>
      <c r="BB336" t="s">
        <v>2455</v>
      </c>
      <c r="BC336" t="s">
        <v>2456</v>
      </c>
      <c r="BD336" s="12">
        <v>45</v>
      </c>
      <c r="BE336">
        <v>478</v>
      </c>
      <c r="BF336">
        <v>260</v>
      </c>
      <c r="BG336" t="s">
        <v>2457</v>
      </c>
      <c r="BH336">
        <v>0</v>
      </c>
      <c r="BI336">
        <v>0</v>
      </c>
      <c r="BJ336" t="s">
        <v>1684</v>
      </c>
      <c r="BK336">
        <v>0</v>
      </c>
      <c r="BM336" t="s">
        <v>2458</v>
      </c>
      <c r="BN336">
        <v>0</v>
      </c>
      <c r="BO336">
        <v>546</v>
      </c>
      <c r="BP336">
        <v>218</v>
      </c>
      <c r="BQ336">
        <v>0</v>
      </c>
      <c r="BR336">
        <v>244</v>
      </c>
      <c r="BS336" t="b">
        <v>0</v>
      </c>
      <c r="BT336">
        <v>0</v>
      </c>
      <c r="BU336">
        <v>0</v>
      </c>
      <c r="BV336" s="12" t="s">
        <v>1089</v>
      </c>
      <c r="BW336">
        <v>0.1</v>
      </c>
      <c r="BX336">
        <v>620</v>
      </c>
      <c r="BY336">
        <v>263</v>
      </c>
      <c r="BZ336" t="b">
        <v>0</v>
      </c>
      <c r="CA336" t="s">
        <v>1684</v>
      </c>
      <c r="CB336">
        <v>0</v>
      </c>
      <c r="CC336">
        <v>0</v>
      </c>
      <c r="CD336" t="s">
        <v>1777</v>
      </c>
      <c r="CE336" s="12">
        <v>10</v>
      </c>
      <c r="CF336" s="12">
        <v>54</v>
      </c>
      <c r="CG336" s="4">
        <v>44778</v>
      </c>
      <c r="CH336">
        <v>0</v>
      </c>
      <c r="CI336">
        <v>522</v>
      </c>
      <c r="CJ336">
        <v>209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 t="s">
        <v>1089</v>
      </c>
      <c r="CS336">
        <v>0</v>
      </c>
      <c r="CT336" t="str">
        <f t="shared" si="5"/>
        <v>Luke Harris</v>
      </c>
      <c r="CU336" t="str">
        <f>IFERROR(VLOOKUP(CT336,'Player Names Cleaned'!$A$1:$B$997,2,0),CT336)</f>
        <v>Luke Harris</v>
      </c>
    </row>
    <row r="337" spans="1:99" x14ac:dyDescent="0.25">
      <c r="A337">
        <v>0</v>
      </c>
      <c r="B337" s="4">
        <v>39085</v>
      </c>
      <c r="C337">
        <v>0</v>
      </c>
      <c r="D337">
        <v>30</v>
      </c>
      <c r="E337" t="b">
        <v>1</v>
      </c>
      <c r="F337" t="b">
        <v>1</v>
      </c>
      <c r="G337" t="s">
        <v>1684</v>
      </c>
      <c r="H337" t="s">
        <v>1684</v>
      </c>
      <c r="I337">
        <v>1</v>
      </c>
      <c r="J337">
        <v>0.71</v>
      </c>
      <c r="K337">
        <v>577725</v>
      </c>
      <c r="L337" t="s">
        <v>1684</v>
      </c>
      <c r="N337">
        <v>0</v>
      </c>
      <c r="O337">
        <v>0</v>
      </c>
      <c r="P337">
        <v>0</v>
      </c>
      <c r="Q337">
        <v>0</v>
      </c>
      <c r="R337">
        <v>45.7</v>
      </c>
      <c r="S337">
        <v>283</v>
      </c>
      <c r="T337">
        <v>153</v>
      </c>
      <c r="U337">
        <v>0</v>
      </c>
      <c r="V337" t="s">
        <v>1684</v>
      </c>
      <c r="X337">
        <v>0</v>
      </c>
      <c r="Y337">
        <v>3</v>
      </c>
      <c r="Z337">
        <v>1</v>
      </c>
      <c r="AA337" t="s">
        <v>1684</v>
      </c>
      <c r="AB337">
        <v>0</v>
      </c>
      <c r="AC337">
        <v>0.67</v>
      </c>
      <c r="AD337">
        <v>0.48</v>
      </c>
      <c r="AE337">
        <v>0.95</v>
      </c>
      <c r="AF337">
        <v>0.68</v>
      </c>
      <c r="AG337">
        <v>0.28000000000000003</v>
      </c>
      <c r="AH337">
        <v>0.74</v>
      </c>
      <c r="AI337">
        <v>0.53</v>
      </c>
      <c r="AJ337">
        <v>0.2</v>
      </c>
      <c r="AK337" s="12" t="s">
        <v>514</v>
      </c>
      <c r="AL337">
        <v>0</v>
      </c>
      <c r="AM337">
        <v>299</v>
      </c>
      <c r="AN337">
        <v>64</v>
      </c>
      <c r="AO337">
        <v>0</v>
      </c>
      <c r="AP337">
        <v>0</v>
      </c>
      <c r="AQ337">
        <v>0</v>
      </c>
      <c r="AR337" t="b">
        <v>0</v>
      </c>
      <c r="AS337">
        <v>11.2</v>
      </c>
      <c r="AT337">
        <v>325</v>
      </c>
      <c r="AU337">
        <v>155</v>
      </c>
      <c r="AV337">
        <v>335</v>
      </c>
      <c r="AW337" t="b">
        <v>0</v>
      </c>
      <c r="AX337">
        <v>26.2</v>
      </c>
      <c r="AY337">
        <v>347</v>
      </c>
      <c r="AZ337">
        <v>163</v>
      </c>
      <c r="BA337">
        <v>126</v>
      </c>
      <c r="BC337" t="s">
        <v>1684</v>
      </c>
      <c r="BD337" s="12">
        <v>45</v>
      </c>
      <c r="BE337">
        <v>521</v>
      </c>
      <c r="BF337">
        <v>286</v>
      </c>
      <c r="BG337" t="s">
        <v>2459</v>
      </c>
      <c r="BH337">
        <v>0</v>
      </c>
      <c r="BI337">
        <v>0</v>
      </c>
      <c r="BJ337" t="s">
        <v>1684</v>
      </c>
      <c r="BK337">
        <v>0</v>
      </c>
      <c r="BM337" t="s">
        <v>2460</v>
      </c>
      <c r="BN337">
        <v>1.2</v>
      </c>
      <c r="BO337">
        <v>327</v>
      </c>
      <c r="BP337">
        <v>155</v>
      </c>
      <c r="BQ337">
        <v>0</v>
      </c>
      <c r="BR337">
        <v>241</v>
      </c>
      <c r="BS337" t="b">
        <v>0</v>
      </c>
      <c r="BT337">
        <v>0</v>
      </c>
      <c r="BU337">
        <v>0</v>
      </c>
      <c r="BV337" s="12" t="s">
        <v>1090</v>
      </c>
      <c r="BW337">
        <v>0.3</v>
      </c>
      <c r="BX337">
        <v>361</v>
      </c>
      <c r="BY337">
        <v>115</v>
      </c>
      <c r="BZ337" t="b">
        <v>0</v>
      </c>
      <c r="CA337" t="s">
        <v>1684</v>
      </c>
      <c r="CB337">
        <v>1</v>
      </c>
      <c r="CC337">
        <v>0.71</v>
      </c>
      <c r="CD337" t="s">
        <v>1687</v>
      </c>
      <c r="CE337" s="12">
        <v>10</v>
      </c>
      <c r="CF337" s="12">
        <v>54</v>
      </c>
      <c r="CG337" s="4">
        <v>45324</v>
      </c>
      <c r="CH337">
        <v>38</v>
      </c>
      <c r="CI337">
        <v>274</v>
      </c>
      <c r="CJ337">
        <v>146</v>
      </c>
      <c r="CK337">
        <v>10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2.2000000000000002</v>
      </c>
      <c r="CR337" t="s">
        <v>1090</v>
      </c>
      <c r="CS337">
        <v>0</v>
      </c>
      <c r="CT337" t="str">
        <f t="shared" si="5"/>
        <v>Josh King</v>
      </c>
      <c r="CU337" t="str">
        <f>IFERROR(VLOOKUP(CT337,'Player Names Cleaned'!$A$1:$B$997,2,0),CT337)</f>
        <v>Josh King</v>
      </c>
    </row>
    <row r="338" spans="1:99" x14ac:dyDescent="0.25">
      <c r="A338">
        <v>0</v>
      </c>
      <c r="B338" s="4">
        <v>34726</v>
      </c>
      <c r="C338">
        <v>0</v>
      </c>
      <c r="D338">
        <v>36</v>
      </c>
      <c r="E338" t="b">
        <v>1</v>
      </c>
      <c r="F338" t="b">
        <v>1</v>
      </c>
      <c r="G338" t="s">
        <v>1684</v>
      </c>
      <c r="H338" t="s">
        <v>1684</v>
      </c>
      <c r="I338">
        <v>0</v>
      </c>
      <c r="J338">
        <v>0</v>
      </c>
      <c r="K338">
        <v>153366</v>
      </c>
      <c r="L338" t="s">
        <v>1684</v>
      </c>
      <c r="N338">
        <v>0</v>
      </c>
      <c r="O338">
        <v>0</v>
      </c>
      <c r="P338">
        <v>0</v>
      </c>
      <c r="Q338">
        <v>0</v>
      </c>
      <c r="R338">
        <v>20.6</v>
      </c>
      <c r="S338">
        <v>321</v>
      </c>
      <c r="T338">
        <v>167</v>
      </c>
      <c r="U338">
        <v>0</v>
      </c>
      <c r="V338" t="s">
        <v>1684</v>
      </c>
      <c r="X338">
        <v>0</v>
      </c>
      <c r="Y338">
        <v>3</v>
      </c>
      <c r="Z338">
        <v>1</v>
      </c>
      <c r="AA338" t="s">
        <v>1684</v>
      </c>
      <c r="AB338">
        <v>0</v>
      </c>
      <c r="AC338">
        <v>0.09</v>
      </c>
      <c r="AD338">
        <v>0.08</v>
      </c>
      <c r="AE338">
        <v>0.32</v>
      </c>
      <c r="AF338">
        <v>0.28999999999999998</v>
      </c>
      <c r="AG338">
        <v>0.23</v>
      </c>
      <c r="AH338">
        <v>4.62</v>
      </c>
      <c r="AI338">
        <v>4.16</v>
      </c>
      <c r="AJ338">
        <v>0.21</v>
      </c>
      <c r="AK338" s="12" t="s">
        <v>1035</v>
      </c>
      <c r="AL338">
        <v>0</v>
      </c>
      <c r="AM338">
        <v>153</v>
      </c>
      <c r="AN338">
        <v>3</v>
      </c>
      <c r="AO338">
        <v>3</v>
      </c>
      <c r="AP338">
        <v>2.7</v>
      </c>
      <c r="AQ338">
        <v>0</v>
      </c>
      <c r="AR338" t="b">
        <v>0</v>
      </c>
      <c r="AS338">
        <v>7.1</v>
      </c>
      <c r="AT338">
        <v>345</v>
      </c>
      <c r="AU338">
        <v>165</v>
      </c>
      <c r="AV338">
        <v>336</v>
      </c>
      <c r="AW338" t="b">
        <v>0</v>
      </c>
      <c r="AX338">
        <v>18.600000000000001</v>
      </c>
      <c r="AY338">
        <v>354</v>
      </c>
      <c r="AZ338">
        <v>166</v>
      </c>
      <c r="BA338">
        <v>100</v>
      </c>
      <c r="BC338" t="s">
        <v>1684</v>
      </c>
      <c r="BD338" s="12">
        <v>45</v>
      </c>
      <c r="BE338">
        <v>375</v>
      </c>
      <c r="BF338">
        <v>225</v>
      </c>
      <c r="BG338" t="s">
        <v>2461</v>
      </c>
      <c r="BH338">
        <v>0</v>
      </c>
      <c r="BI338">
        <v>0</v>
      </c>
      <c r="BJ338" t="s">
        <v>1684</v>
      </c>
      <c r="BK338">
        <v>0</v>
      </c>
      <c r="BM338" t="s">
        <v>2462</v>
      </c>
      <c r="BN338">
        <v>0.8</v>
      </c>
      <c r="BO338">
        <v>385</v>
      </c>
      <c r="BP338">
        <v>183</v>
      </c>
      <c r="BQ338">
        <v>0</v>
      </c>
      <c r="BR338">
        <v>241</v>
      </c>
      <c r="BS338" t="b">
        <v>0</v>
      </c>
      <c r="BT338">
        <v>0</v>
      </c>
      <c r="BU338">
        <v>0</v>
      </c>
      <c r="BV338" s="12" t="s">
        <v>1091</v>
      </c>
      <c r="BW338">
        <v>0.3</v>
      </c>
      <c r="BX338">
        <v>344</v>
      </c>
      <c r="BY338">
        <v>112</v>
      </c>
      <c r="BZ338" t="b">
        <v>0</v>
      </c>
      <c r="CA338" t="s">
        <v>1684</v>
      </c>
      <c r="CB338">
        <v>0</v>
      </c>
      <c r="CC338">
        <v>0</v>
      </c>
      <c r="CD338" t="s">
        <v>1687</v>
      </c>
      <c r="CE338" s="12">
        <v>10</v>
      </c>
      <c r="CF338" s="12">
        <v>54</v>
      </c>
      <c r="CG338" s="4">
        <v>44073</v>
      </c>
      <c r="CH338">
        <v>33</v>
      </c>
      <c r="CI338">
        <v>279</v>
      </c>
      <c r="CJ338">
        <v>149</v>
      </c>
      <c r="CK338">
        <v>10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2.2000000000000002</v>
      </c>
      <c r="CR338" t="s">
        <v>1091</v>
      </c>
      <c r="CS338">
        <v>2</v>
      </c>
      <c r="CT338" t="str">
        <f t="shared" si="5"/>
        <v>Harrison Reed</v>
      </c>
      <c r="CU338" t="str">
        <f>IFERROR(VLOOKUP(CT338,'Player Names Cleaned'!$A$1:$B$997,2,0),CT338)</f>
        <v>Harrison Reed</v>
      </c>
    </row>
    <row r="339" spans="1:99" x14ac:dyDescent="0.25">
      <c r="A339">
        <v>3</v>
      </c>
      <c r="B339" s="4">
        <v>33363</v>
      </c>
      <c r="C339">
        <v>26</v>
      </c>
      <c r="D339">
        <v>539</v>
      </c>
      <c r="E339" t="b">
        <v>1</v>
      </c>
      <c r="F339" t="b">
        <v>1</v>
      </c>
      <c r="G339" t="s">
        <v>1684</v>
      </c>
      <c r="H339" t="s">
        <v>1684</v>
      </c>
      <c r="I339">
        <v>7</v>
      </c>
      <c r="J339">
        <v>0.25</v>
      </c>
      <c r="K339">
        <v>102057</v>
      </c>
      <c r="L339" t="s">
        <v>1684</v>
      </c>
      <c r="N339">
        <v>0</v>
      </c>
      <c r="O339">
        <v>0</v>
      </c>
      <c r="P339">
        <v>0</v>
      </c>
      <c r="Q339">
        <v>0</v>
      </c>
      <c r="R339">
        <v>372.2</v>
      </c>
      <c r="S339">
        <v>97</v>
      </c>
      <c r="T339">
        <v>6</v>
      </c>
      <c r="U339">
        <v>0</v>
      </c>
      <c r="V339">
        <v>4</v>
      </c>
      <c r="X339">
        <v>0</v>
      </c>
      <c r="Y339">
        <v>4</v>
      </c>
      <c r="Z339">
        <v>2.2000000000000002</v>
      </c>
      <c r="AA339" t="s">
        <v>1684</v>
      </c>
      <c r="AB339">
        <v>0</v>
      </c>
      <c r="AC339">
        <v>2.0699999999999998</v>
      </c>
      <c r="AD339">
        <v>7.0000000000000007E-2</v>
      </c>
      <c r="AE339">
        <v>14.04</v>
      </c>
      <c r="AF339">
        <v>0.5</v>
      </c>
      <c r="AG339">
        <v>11.97</v>
      </c>
      <c r="AH339">
        <v>33.49</v>
      </c>
      <c r="AI339">
        <v>1.21</v>
      </c>
      <c r="AJ339">
        <v>0.43</v>
      </c>
      <c r="AK339" s="12" t="s">
        <v>1092</v>
      </c>
      <c r="AL339">
        <v>0</v>
      </c>
      <c r="AM339">
        <v>595</v>
      </c>
      <c r="AN339">
        <v>50</v>
      </c>
      <c r="AO339">
        <v>37</v>
      </c>
      <c r="AP339">
        <v>1.34</v>
      </c>
      <c r="AQ339">
        <v>12</v>
      </c>
      <c r="AR339" t="b">
        <v>0</v>
      </c>
      <c r="AS339">
        <v>199.7</v>
      </c>
      <c r="AT339">
        <v>31</v>
      </c>
      <c r="AU339">
        <v>7</v>
      </c>
      <c r="AV339">
        <v>337</v>
      </c>
      <c r="AW339" t="b">
        <v>0</v>
      </c>
      <c r="AX339">
        <v>612.79999999999995</v>
      </c>
      <c r="AY339">
        <v>83</v>
      </c>
      <c r="AZ339">
        <v>9</v>
      </c>
      <c r="BA339">
        <v>2486</v>
      </c>
      <c r="BC339" t="s">
        <v>1684</v>
      </c>
      <c r="BD339" s="12">
        <v>65</v>
      </c>
      <c r="BE339">
        <v>45</v>
      </c>
      <c r="BF339">
        <v>15</v>
      </c>
      <c r="BG339" t="s">
        <v>2463</v>
      </c>
      <c r="BH339">
        <v>0</v>
      </c>
      <c r="BI339">
        <v>0</v>
      </c>
      <c r="BJ339">
        <v>1</v>
      </c>
      <c r="BK339">
        <v>0</v>
      </c>
      <c r="BM339" t="s">
        <v>2464</v>
      </c>
      <c r="BN339">
        <v>3.9</v>
      </c>
      <c r="BO339">
        <v>52</v>
      </c>
      <c r="BP339">
        <v>15</v>
      </c>
      <c r="BQ339">
        <v>0</v>
      </c>
      <c r="BR339">
        <v>139</v>
      </c>
      <c r="BS339" t="b">
        <v>0</v>
      </c>
      <c r="BT339">
        <v>0</v>
      </c>
      <c r="BU339">
        <v>0</v>
      </c>
      <c r="BV339" s="12" t="s">
        <v>1093</v>
      </c>
      <c r="BW339">
        <v>2.2999999999999998</v>
      </c>
      <c r="BX339">
        <v>120</v>
      </c>
      <c r="BY339">
        <v>24</v>
      </c>
      <c r="BZ339" t="b">
        <v>0</v>
      </c>
      <c r="CA339" t="s">
        <v>1684</v>
      </c>
      <c r="CB339">
        <v>30</v>
      </c>
      <c r="CC339">
        <v>1.0900000000000001</v>
      </c>
      <c r="CD339" t="s">
        <v>1687</v>
      </c>
      <c r="CE339" s="12">
        <v>10</v>
      </c>
      <c r="CF339" s="12">
        <v>54</v>
      </c>
      <c r="CG339" s="4">
        <v>45132</v>
      </c>
      <c r="CH339">
        <v>1018</v>
      </c>
      <c r="CI339">
        <v>10</v>
      </c>
      <c r="CJ339">
        <v>6</v>
      </c>
      <c r="CK339">
        <v>147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22.6</v>
      </c>
      <c r="CR339" t="s">
        <v>1092</v>
      </c>
      <c r="CS339">
        <v>4</v>
      </c>
      <c r="CT339" t="str">
        <f t="shared" si="5"/>
        <v>RaÃºl JimÃ©nez RodrÃ­guez</v>
      </c>
      <c r="CU339" t="str">
        <f>IFERROR(VLOOKUP(CT339,'Player Names Cleaned'!$A$1:$B$997,2,0),CT339)</f>
        <v>Raul Jimenez</v>
      </c>
    </row>
    <row r="340" spans="1:99" x14ac:dyDescent="0.25">
      <c r="A340">
        <v>1</v>
      </c>
      <c r="B340" s="4">
        <v>37015</v>
      </c>
      <c r="C340">
        <v>14</v>
      </c>
      <c r="D340">
        <v>349</v>
      </c>
      <c r="E340" t="b">
        <v>1</v>
      </c>
      <c r="F340" t="b">
        <v>1</v>
      </c>
      <c r="G340" t="s">
        <v>1684</v>
      </c>
      <c r="H340" t="s">
        <v>1684</v>
      </c>
      <c r="I340">
        <v>2</v>
      </c>
      <c r="J340">
        <v>0.19</v>
      </c>
      <c r="K340">
        <v>244042</v>
      </c>
      <c r="L340" t="s">
        <v>1684</v>
      </c>
      <c r="N340">
        <v>0</v>
      </c>
      <c r="O340">
        <v>0</v>
      </c>
      <c r="P340">
        <v>0</v>
      </c>
      <c r="Q340">
        <v>0</v>
      </c>
      <c r="R340">
        <v>95.3</v>
      </c>
      <c r="S340">
        <v>241</v>
      </c>
      <c r="T340">
        <v>24</v>
      </c>
      <c r="U340">
        <v>0</v>
      </c>
      <c r="V340" t="s">
        <v>1684</v>
      </c>
      <c r="X340">
        <v>0</v>
      </c>
      <c r="Y340">
        <v>4</v>
      </c>
      <c r="Z340">
        <v>1.7</v>
      </c>
      <c r="AA340" t="s">
        <v>1684</v>
      </c>
      <c r="AB340">
        <v>0</v>
      </c>
      <c r="AC340">
        <v>0.2</v>
      </c>
      <c r="AD340">
        <v>0.02</v>
      </c>
      <c r="AE340">
        <v>6.11</v>
      </c>
      <c r="AF340">
        <v>0.57999999999999996</v>
      </c>
      <c r="AG340">
        <v>5.91</v>
      </c>
      <c r="AH340">
        <v>15.28</v>
      </c>
      <c r="AI340">
        <v>1.46</v>
      </c>
      <c r="AJ340">
        <v>0.56000000000000005</v>
      </c>
      <c r="AK340" s="12" t="s">
        <v>1094</v>
      </c>
      <c r="AL340">
        <v>0</v>
      </c>
      <c r="AM340">
        <v>507</v>
      </c>
      <c r="AN340">
        <v>36</v>
      </c>
      <c r="AO340">
        <v>17</v>
      </c>
      <c r="AP340">
        <v>1.62</v>
      </c>
      <c r="AQ340">
        <v>8</v>
      </c>
      <c r="AR340" t="b">
        <v>0</v>
      </c>
      <c r="AS340">
        <v>95.4</v>
      </c>
      <c r="AT340">
        <v>136</v>
      </c>
      <c r="AU340">
        <v>18</v>
      </c>
      <c r="AV340">
        <v>338</v>
      </c>
      <c r="AW340" t="b">
        <v>0</v>
      </c>
      <c r="AX340">
        <v>352.4</v>
      </c>
      <c r="AY340">
        <v>179</v>
      </c>
      <c r="AZ340">
        <v>18</v>
      </c>
      <c r="BA340">
        <v>943</v>
      </c>
      <c r="BC340" t="s">
        <v>1684</v>
      </c>
      <c r="BD340" s="12">
        <v>55</v>
      </c>
      <c r="BE340">
        <v>157</v>
      </c>
      <c r="BF340">
        <v>32</v>
      </c>
      <c r="BG340" t="s">
        <v>2465</v>
      </c>
      <c r="BH340">
        <v>0</v>
      </c>
      <c r="BI340">
        <v>0</v>
      </c>
      <c r="BJ340" t="s">
        <v>1684</v>
      </c>
      <c r="BK340">
        <v>0</v>
      </c>
      <c r="BM340" t="s">
        <v>2466</v>
      </c>
      <c r="BN340">
        <v>2.8</v>
      </c>
      <c r="BO340">
        <v>160</v>
      </c>
      <c r="BP340">
        <v>18</v>
      </c>
      <c r="BQ340">
        <v>0</v>
      </c>
      <c r="BR340">
        <v>30</v>
      </c>
      <c r="BS340" t="b">
        <v>0</v>
      </c>
      <c r="BT340">
        <v>0</v>
      </c>
      <c r="BU340">
        <v>0</v>
      </c>
      <c r="BV340" s="12" t="s">
        <v>1095</v>
      </c>
      <c r="BW340">
        <v>2.6</v>
      </c>
      <c r="BX340">
        <v>112</v>
      </c>
      <c r="BY340">
        <v>21</v>
      </c>
      <c r="BZ340" t="b">
        <v>0</v>
      </c>
      <c r="CA340" t="s">
        <v>1684</v>
      </c>
      <c r="CB340">
        <v>8</v>
      </c>
      <c r="CC340">
        <v>0.76</v>
      </c>
      <c r="CD340" t="s">
        <v>1687</v>
      </c>
      <c r="CE340" s="12">
        <v>10</v>
      </c>
      <c r="CF340" s="12">
        <v>54</v>
      </c>
      <c r="CG340" s="4">
        <v>44428</v>
      </c>
      <c r="CH340">
        <v>508</v>
      </c>
      <c r="CI340">
        <v>59</v>
      </c>
      <c r="CJ340">
        <v>18</v>
      </c>
      <c r="CK340">
        <v>86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15.6</v>
      </c>
      <c r="CR340" t="s">
        <v>2467</v>
      </c>
      <c r="CS340">
        <v>1</v>
      </c>
      <c r="CT340" t="str">
        <f t="shared" si="5"/>
        <v>Rodrigo Muniz Carvalho</v>
      </c>
      <c r="CU340" t="str">
        <f>IFERROR(VLOOKUP(CT340,'Player Names Cleaned'!$A$1:$B$997,2,0),CT340)</f>
        <v>Rodrigo Muniz Carvalho</v>
      </c>
    </row>
    <row r="341" spans="1:99" x14ac:dyDescent="0.25">
      <c r="A341">
        <v>0</v>
      </c>
      <c r="B341" s="4">
        <v>33354</v>
      </c>
      <c r="C341">
        <v>0</v>
      </c>
      <c r="D341">
        <v>0</v>
      </c>
      <c r="E341" t="b">
        <v>1</v>
      </c>
      <c r="F341" t="b">
        <v>1</v>
      </c>
      <c r="G341" t="s">
        <v>1684</v>
      </c>
      <c r="H341" t="s">
        <v>1684</v>
      </c>
      <c r="I341">
        <v>0</v>
      </c>
      <c r="J341">
        <v>0</v>
      </c>
      <c r="K341">
        <v>86873</v>
      </c>
      <c r="L341" t="s">
        <v>1684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386</v>
      </c>
      <c r="T341">
        <v>26</v>
      </c>
      <c r="U341">
        <v>0</v>
      </c>
      <c r="V341" t="s">
        <v>1684</v>
      </c>
      <c r="X341">
        <v>0</v>
      </c>
      <c r="Y341">
        <v>1</v>
      </c>
      <c r="Z341">
        <v>1</v>
      </c>
      <c r="AA341" t="s">
        <v>1684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 s="12" t="s">
        <v>506</v>
      </c>
      <c r="AL341">
        <v>0</v>
      </c>
      <c r="AM341">
        <v>10</v>
      </c>
      <c r="AN341">
        <v>9</v>
      </c>
      <c r="AO341">
        <v>0</v>
      </c>
      <c r="AP341">
        <v>0</v>
      </c>
      <c r="AQ341">
        <v>0</v>
      </c>
      <c r="AR341" t="b">
        <v>0</v>
      </c>
      <c r="AS341">
        <v>0</v>
      </c>
      <c r="AT341">
        <v>397</v>
      </c>
      <c r="AU341">
        <v>36</v>
      </c>
      <c r="AV341">
        <v>664</v>
      </c>
      <c r="AW341" t="b">
        <v>0</v>
      </c>
      <c r="AX341">
        <v>0</v>
      </c>
      <c r="AY341">
        <v>397</v>
      </c>
      <c r="AZ341">
        <v>36</v>
      </c>
      <c r="BA341">
        <v>0</v>
      </c>
      <c r="BC341" t="s">
        <v>1684</v>
      </c>
      <c r="BD341" s="12">
        <v>40</v>
      </c>
      <c r="BE341">
        <v>554</v>
      </c>
      <c r="BF341">
        <v>41</v>
      </c>
      <c r="BG341" t="s">
        <v>2468</v>
      </c>
      <c r="BH341">
        <v>0</v>
      </c>
      <c r="BI341">
        <v>0</v>
      </c>
      <c r="BJ341" t="s">
        <v>1684</v>
      </c>
      <c r="BK341">
        <v>0</v>
      </c>
      <c r="BM341" t="s">
        <v>2469</v>
      </c>
      <c r="BN341">
        <v>0</v>
      </c>
      <c r="BO341">
        <v>401</v>
      </c>
      <c r="BP341">
        <v>37</v>
      </c>
      <c r="BQ341">
        <v>0</v>
      </c>
      <c r="BR341">
        <v>73</v>
      </c>
      <c r="BS341" t="b">
        <v>0</v>
      </c>
      <c r="BT341">
        <v>0</v>
      </c>
      <c r="BU341">
        <v>0</v>
      </c>
      <c r="BV341" s="12" t="s">
        <v>1096</v>
      </c>
      <c r="BW341">
        <v>0.6</v>
      </c>
      <c r="BX341">
        <v>233</v>
      </c>
      <c r="BY341">
        <v>33</v>
      </c>
      <c r="BZ341" t="b">
        <v>0</v>
      </c>
      <c r="CA341" t="s">
        <v>1684</v>
      </c>
      <c r="CB341">
        <v>0</v>
      </c>
      <c r="CC341">
        <v>0</v>
      </c>
      <c r="CD341" t="s">
        <v>1687</v>
      </c>
      <c r="CE341" s="12">
        <v>10</v>
      </c>
      <c r="CF341" s="12">
        <v>54</v>
      </c>
      <c r="CG341" s="4">
        <v>45864</v>
      </c>
      <c r="CH341">
        <v>0</v>
      </c>
      <c r="CI341">
        <v>352</v>
      </c>
      <c r="CJ341">
        <v>11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 t="s">
        <v>1096</v>
      </c>
      <c r="CS341">
        <v>0</v>
      </c>
      <c r="CT341" t="str">
        <f t="shared" si="5"/>
        <v>Benjamin Lecomte</v>
      </c>
      <c r="CU341" t="str">
        <f>IFERROR(VLOOKUP(CT341,'Player Names Cleaned'!$A$1:$B$997,2,0),CT341)</f>
        <v>Benjamin Lecomte</v>
      </c>
    </row>
    <row r="342" spans="1:99" x14ac:dyDescent="0.25">
      <c r="A342">
        <v>0</v>
      </c>
      <c r="B342" s="4">
        <v>36587</v>
      </c>
      <c r="C342">
        <v>0</v>
      </c>
      <c r="D342">
        <v>0</v>
      </c>
      <c r="E342" t="b">
        <v>1</v>
      </c>
      <c r="F342" t="b">
        <v>1</v>
      </c>
      <c r="G342" t="s">
        <v>1684</v>
      </c>
      <c r="H342" t="s">
        <v>1684</v>
      </c>
      <c r="I342">
        <v>0</v>
      </c>
      <c r="J342">
        <v>0</v>
      </c>
      <c r="K342">
        <v>437495</v>
      </c>
      <c r="L342" t="s">
        <v>1684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502</v>
      </c>
      <c r="T342">
        <v>68</v>
      </c>
      <c r="U342">
        <v>0</v>
      </c>
      <c r="V342" t="s">
        <v>1684</v>
      </c>
      <c r="X342">
        <v>0</v>
      </c>
      <c r="Y342">
        <v>1</v>
      </c>
      <c r="Z342">
        <v>1.8</v>
      </c>
      <c r="AA342" t="s">
        <v>1684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 s="12" t="s">
        <v>1097</v>
      </c>
      <c r="AL342">
        <v>0</v>
      </c>
      <c r="AM342">
        <v>200</v>
      </c>
      <c r="AN342">
        <v>56</v>
      </c>
      <c r="AO342">
        <v>0</v>
      </c>
      <c r="AP342">
        <v>0</v>
      </c>
      <c r="AQ342">
        <v>0</v>
      </c>
      <c r="AR342" t="b">
        <v>0</v>
      </c>
      <c r="AS342">
        <v>0</v>
      </c>
      <c r="AT342">
        <v>506</v>
      </c>
      <c r="AU342">
        <v>72</v>
      </c>
      <c r="AV342">
        <v>339</v>
      </c>
      <c r="AW342" t="b">
        <v>0</v>
      </c>
      <c r="AX342">
        <v>0</v>
      </c>
      <c r="AY342">
        <v>506</v>
      </c>
      <c r="AZ342">
        <v>72</v>
      </c>
      <c r="BA342">
        <v>0</v>
      </c>
      <c r="BC342" t="s">
        <v>1684</v>
      </c>
      <c r="BD342" s="12">
        <v>45</v>
      </c>
      <c r="BE342">
        <v>422</v>
      </c>
      <c r="BF342">
        <v>27</v>
      </c>
      <c r="BG342" t="s">
        <v>2470</v>
      </c>
      <c r="BH342">
        <v>0</v>
      </c>
      <c r="BI342">
        <v>0</v>
      </c>
      <c r="BJ342" t="s">
        <v>1684</v>
      </c>
      <c r="BK342">
        <v>0</v>
      </c>
      <c r="BM342" t="s">
        <v>2471</v>
      </c>
      <c r="BN342">
        <v>0</v>
      </c>
      <c r="BO342">
        <v>509</v>
      </c>
      <c r="BP342">
        <v>72</v>
      </c>
      <c r="BQ342">
        <v>0</v>
      </c>
      <c r="BR342">
        <v>73</v>
      </c>
      <c r="BS342" t="b">
        <v>0</v>
      </c>
      <c r="BT342">
        <v>0</v>
      </c>
      <c r="BU342">
        <v>0</v>
      </c>
      <c r="BV342" s="12" t="s">
        <v>1098</v>
      </c>
      <c r="BW342">
        <v>1.2</v>
      </c>
      <c r="BX342">
        <v>171</v>
      </c>
      <c r="BY342">
        <v>23</v>
      </c>
      <c r="BZ342" t="b">
        <v>0</v>
      </c>
      <c r="CA342" t="s">
        <v>1684</v>
      </c>
      <c r="CB342">
        <v>0</v>
      </c>
      <c r="CC342">
        <v>0</v>
      </c>
      <c r="CD342" t="s">
        <v>1687</v>
      </c>
      <c r="CE342" s="12">
        <v>11</v>
      </c>
      <c r="CF342" s="12">
        <v>2</v>
      </c>
      <c r="CG342" s="4">
        <v>44039</v>
      </c>
      <c r="CH342">
        <v>0</v>
      </c>
      <c r="CI342">
        <v>482</v>
      </c>
      <c r="CJ342">
        <v>57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 t="s">
        <v>1098</v>
      </c>
      <c r="CS342">
        <v>0</v>
      </c>
      <c r="CT342" t="str">
        <f t="shared" si="5"/>
        <v>Illan Meslier</v>
      </c>
      <c r="CU342" t="str">
        <f>IFERROR(VLOOKUP(CT342,'Player Names Cleaned'!$A$1:$B$997,2,0),CT342)</f>
        <v>Illan Meslier</v>
      </c>
    </row>
    <row r="343" spans="1:99" x14ac:dyDescent="0.25">
      <c r="A343">
        <v>0</v>
      </c>
      <c r="B343" s="4">
        <v>33973</v>
      </c>
      <c r="C343">
        <v>0</v>
      </c>
      <c r="D343">
        <v>0</v>
      </c>
      <c r="E343" t="b">
        <v>1</v>
      </c>
      <c r="F343" t="b">
        <v>1</v>
      </c>
      <c r="G343" t="s">
        <v>1684</v>
      </c>
      <c r="H343" t="s">
        <v>1684</v>
      </c>
      <c r="I343">
        <v>0</v>
      </c>
      <c r="J343">
        <v>0</v>
      </c>
      <c r="K343">
        <v>97846</v>
      </c>
      <c r="L343" t="s">
        <v>1684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387</v>
      </c>
      <c r="T343">
        <v>27</v>
      </c>
      <c r="U343">
        <v>0</v>
      </c>
      <c r="V343" t="s">
        <v>1684</v>
      </c>
      <c r="X343">
        <v>0</v>
      </c>
      <c r="Y343">
        <v>1</v>
      </c>
      <c r="Z343">
        <v>0.5</v>
      </c>
      <c r="AA343" t="s">
        <v>1684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 s="12" t="s">
        <v>695</v>
      </c>
      <c r="AL343">
        <v>0</v>
      </c>
      <c r="AM343">
        <v>12</v>
      </c>
      <c r="AN343">
        <v>10</v>
      </c>
      <c r="AO343">
        <v>0</v>
      </c>
      <c r="AP343">
        <v>0</v>
      </c>
      <c r="AQ343">
        <v>0</v>
      </c>
      <c r="AR343" t="b">
        <v>0</v>
      </c>
      <c r="AS343">
        <v>0</v>
      </c>
      <c r="AT343">
        <v>398</v>
      </c>
      <c r="AU343">
        <v>37</v>
      </c>
      <c r="AV343">
        <v>340</v>
      </c>
      <c r="AW343" t="b">
        <v>0</v>
      </c>
      <c r="AX343">
        <v>0</v>
      </c>
      <c r="AY343">
        <v>398</v>
      </c>
      <c r="AZ343">
        <v>37</v>
      </c>
      <c r="BA343">
        <v>0</v>
      </c>
      <c r="BC343" t="s">
        <v>1684</v>
      </c>
      <c r="BD343" s="12">
        <v>40</v>
      </c>
      <c r="BE343">
        <v>556</v>
      </c>
      <c r="BF343">
        <v>42</v>
      </c>
      <c r="BG343" t="s">
        <v>2472</v>
      </c>
      <c r="BH343">
        <v>0</v>
      </c>
      <c r="BI343">
        <v>0</v>
      </c>
      <c r="BJ343" t="s">
        <v>1684</v>
      </c>
      <c r="BK343">
        <v>0</v>
      </c>
      <c r="BM343" t="s">
        <v>2473</v>
      </c>
      <c r="BN343">
        <v>0</v>
      </c>
      <c r="BO343">
        <v>402</v>
      </c>
      <c r="BP343">
        <v>38</v>
      </c>
      <c r="BQ343">
        <v>0</v>
      </c>
      <c r="BR343">
        <v>241</v>
      </c>
      <c r="BS343" t="b">
        <v>0</v>
      </c>
      <c r="BT343">
        <v>0</v>
      </c>
      <c r="BU343">
        <v>0</v>
      </c>
      <c r="BV343" s="12" t="s">
        <v>1099</v>
      </c>
      <c r="BW343">
        <v>0.4</v>
      </c>
      <c r="BX343">
        <v>317</v>
      </c>
      <c r="BY343">
        <v>44</v>
      </c>
      <c r="BZ343" t="b">
        <v>0</v>
      </c>
      <c r="CA343" t="s">
        <v>1684</v>
      </c>
      <c r="CB343">
        <v>0</v>
      </c>
      <c r="CC343">
        <v>0</v>
      </c>
      <c r="CD343" t="s">
        <v>1687</v>
      </c>
      <c r="CE343" s="12">
        <v>11</v>
      </c>
      <c r="CF343" s="12">
        <v>2</v>
      </c>
      <c r="CG343" s="4">
        <v>45481</v>
      </c>
      <c r="CH343">
        <v>0</v>
      </c>
      <c r="CI343">
        <v>353</v>
      </c>
      <c r="CJ343">
        <v>12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 t="s">
        <v>1099</v>
      </c>
      <c r="CS343">
        <v>0</v>
      </c>
      <c r="CT343" t="str">
        <f t="shared" si="5"/>
        <v>Alex Cairns</v>
      </c>
      <c r="CU343" t="str">
        <f>IFERROR(VLOOKUP(CT343,'Player Names Cleaned'!$A$1:$B$997,2,0),CT343)</f>
        <v>Alex Cairns</v>
      </c>
    </row>
    <row r="344" spans="1:99" x14ac:dyDescent="0.25">
      <c r="A344">
        <v>0</v>
      </c>
      <c r="B344" s="4">
        <v>33154</v>
      </c>
      <c r="C344">
        <v>0</v>
      </c>
      <c r="D344">
        <v>0</v>
      </c>
      <c r="E344" t="b">
        <v>1</v>
      </c>
      <c r="F344" t="b">
        <v>1</v>
      </c>
      <c r="G344" t="s">
        <v>1684</v>
      </c>
      <c r="H344" t="s">
        <v>1684</v>
      </c>
      <c r="I344">
        <v>0</v>
      </c>
      <c r="J344">
        <v>0</v>
      </c>
      <c r="K344">
        <v>59735</v>
      </c>
      <c r="L344" t="s">
        <v>1684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380</v>
      </c>
      <c r="T344">
        <v>20</v>
      </c>
      <c r="U344">
        <v>0</v>
      </c>
      <c r="V344" t="s">
        <v>1684</v>
      </c>
      <c r="X344">
        <v>0</v>
      </c>
      <c r="Y344">
        <v>1</v>
      </c>
      <c r="Z344">
        <v>0.5</v>
      </c>
      <c r="AA344" t="s">
        <v>1684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 s="12" t="s">
        <v>489</v>
      </c>
      <c r="AL344">
        <v>0</v>
      </c>
      <c r="AM344">
        <v>4</v>
      </c>
      <c r="AN344">
        <v>3</v>
      </c>
      <c r="AO344">
        <v>0</v>
      </c>
      <c r="AP344">
        <v>0</v>
      </c>
      <c r="AQ344">
        <v>0</v>
      </c>
      <c r="AR344" t="b">
        <v>0</v>
      </c>
      <c r="AS344">
        <v>0</v>
      </c>
      <c r="AT344">
        <v>393</v>
      </c>
      <c r="AU344">
        <v>32</v>
      </c>
      <c r="AV344">
        <v>341</v>
      </c>
      <c r="AW344" t="b">
        <v>0</v>
      </c>
      <c r="AX344">
        <v>0</v>
      </c>
      <c r="AY344">
        <v>393</v>
      </c>
      <c r="AZ344">
        <v>32</v>
      </c>
      <c r="BA344">
        <v>0</v>
      </c>
      <c r="BC344" t="s">
        <v>1684</v>
      </c>
      <c r="BD344" s="12">
        <v>40</v>
      </c>
      <c r="BE344">
        <v>548</v>
      </c>
      <c r="BF344">
        <v>35</v>
      </c>
      <c r="BG344" t="s">
        <v>2474</v>
      </c>
      <c r="BH344">
        <v>0</v>
      </c>
      <c r="BI344">
        <v>0</v>
      </c>
      <c r="BJ344" t="s">
        <v>1684</v>
      </c>
      <c r="BK344">
        <v>0</v>
      </c>
      <c r="BM344" t="s">
        <v>2475</v>
      </c>
      <c r="BN344">
        <v>0</v>
      </c>
      <c r="BO344">
        <v>397</v>
      </c>
      <c r="BP344">
        <v>33</v>
      </c>
      <c r="BQ344">
        <v>0</v>
      </c>
      <c r="BR344">
        <v>244</v>
      </c>
      <c r="BS344" t="b">
        <v>0</v>
      </c>
      <c r="BT344">
        <v>0</v>
      </c>
      <c r="BU344">
        <v>0</v>
      </c>
      <c r="BV344" s="12" t="s">
        <v>1100</v>
      </c>
      <c r="BW344">
        <v>8.1999999999999993</v>
      </c>
      <c r="BX344">
        <v>52</v>
      </c>
      <c r="BY344">
        <v>8</v>
      </c>
      <c r="BZ344" t="b">
        <v>0</v>
      </c>
      <c r="CA344" t="s">
        <v>1684</v>
      </c>
      <c r="CB344">
        <v>0</v>
      </c>
      <c r="CC344">
        <v>0</v>
      </c>
      <c r="CD344" t="s">
        <v>1687</v>
      </c>
      <c r="CE344" s="12">
        <v>11</v>
      </c>
      <c r="CF344" s="12">
        <v>2</v>
      </c>
      <c r="CG344" s="4">
        <v>45136</v>
      </c>
      <c r="CH344">
        <v>0</v>
      </c>
      <c r="CI344">
        <v>346</v>
      </c>
      <c r="CJ344">
        <v>5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 t="s">
        <v>1100</v>
      </c>
      <c r="CS344">
        <v>0</v>
      </c>
      <c r="CT344" t="str">
        <f t="shared" si="5"/>
        <v>Karl Darlow</v>
      </c>
      <c r="CU344" t="str">
        <f>IFERROR(VLOOKUP(CT344,'Player Names Cleaned'!$A$1:$B$997,2,0),CT344)</f>
        <v>Karl Darlow</v>
      </c>
    </row>
    <row r="345" spans="1:99" x14ac:dyDescent="0.25">
      <c r="A345">
        <v>0</v>
      </c>
      <c r="B345" s="4">
        <v>36734</v>
      </c>
      <c r="C345">
        <v>0</v>
      </c>
      <c r="D345">
        <v>0</v>
      </c>
      <c r="E345" t="b">
        <v>1</v>
      </c>
      <c r="F345" t="b">
        <v>1</v>
      </c>
      <c r="G345" t="s">
        <v>1684</v>
      </c>
      <c r="H345" t="s">
        <v>1684</v>
      </c>
      <c r="I345">
        <v>0</v>
      </c>
      <c r="J345">
        <v>0</v>
      </c>
      <c r="K345">
        <v>226182</v>
      </c>
      <c r="L345" t="s">
        <v>1684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497</v>
      </c>
      <c r="T345">
        <v>207</v>
      </c>
      <c r="U345">
        <v>0</v>
      </c>
      <c r="V345" t="s">
        <v>1684</v>
      </c>
      <c r="X345">
        <v>0</v>
      </c>
      <c r="Y345">
        <v>2</v>
      </c>
      <c r="Z345">
        <v>1.4</v>
      </c>
      <c r="AA345" t="s">
        <v>1684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 s="12" t="s">
        <v>780</v>
      </c>
      <c r="AL345">
        <v>0</v>
      </c>
      <c r="AM345">
        <v>181</v>
      </c>
      <c r="AN345">
        <v>121</v>
      </c>
      <c r="AO345">
        <v>0</v>
      </c>
      <c r="AP345">
        <v>0</v>
      </c>
      <c r="AQ345">
        <v>0</v>
      </c>
      <c r="AR345" t="b">
        <v>0</v>
      </c>
      <c r="AS345">
        <v>0</v>
      </c>
      <c r="AT345">
        <v>502</v>
      </c>
      <c r="AU345">
        <v>208</v>
      </c>
      <c r="AV345">
        <v>342</v>
      </c>
      <c r="AW345" t="b">
        <v>0</v>
      </c>
      <c r="AX345">
        <v>0</v>
      </c>
      <c r="AY345">
        <v>502</v>
      </c>
      <c r="AZ345">
        <v>208</v>
      </c>
      <c r="BA345">
        <v>0</v>
      </c>
      <c r="BC345" t="s">
        <v>1684</v>
      </c>
      <c r="BD345" s="12">
        <v>45</v>
      </c>
      <c r="BE345">
        <v>403</v>
      </c>
      <c r="BF345">
        <v>101</v>
      </c>
      <c r="BG345" t="s">
        <v>2476</v>
      </c>
      <c r="BH345">
        <v>0</v>
      </c>
      <c r="BI345">
        <v>0</v>
      </c>
      <c r="BJ345" t="s">
        <v>1684</v>
      </c>
      <c r="BK345">
        <v>0</v>
      </c>
      <c r="BM345" t="s">
        <v>2477</v>
      </c>
      <c r="BN345">
        <v>0</v>
      </c>
      <c r="BO345">
        <v>505</v>
      </c>
      <c r="BP345">
        <v>208</v>
      </c>
      <c r="BQ345">
        <v>0</v>
      </c>
      <c r="BR345">
        <v>241</v>
      </c>
      <c r="BS345" t="b">
        <v>0</v>
      </c>
      <c r="BT345">
        <v>0</v>
      </c>
      <c r="BU345">
        <v>0</v>
      </c>
      <c r="BV345" s="12" t="s">
        <v>1101</v>
      </c>
      <c r="BW345">
        <v>0.8</v>
      </c>
      <c r="BX345">
        <v>208</v>
      </c>
      <c r="BY345">
        <v>70</v>
      </c>
      <c r="BZ345" t="b">
        <v>0</v>
      </c>
      <c r="CA345" t="s">
        <v>1684</v>
      </c>
      <c r="CB345">
        <v>0</v>
      </c>
      <c r="CC345">
        <v>0</v>
      </c>
      <c r="CD345" t="s">
        <v>1687</v>
      </c>
      <c r="CE345" s="12">
        <v>11</v>
      </c>
      <c r="CF345" s="12">
        <v>2</v>
      </c>
      <c r="CG345" s="4">
        <v>45493</v>
      </c>
      <c r="CH345">
        <v>0</v>
      </c>
      <c r="CI345">
        <v>476</v>
      </c>
      <c r="CJ345">
        <v>206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 t="s">
        <v>1101</v>
      </c>
      <c r="CS345">
        <v>0</v>
      </c>
      <c r="CT345" t="str">
        <f t="shared" si="5"/>
        <v>Jayden Bogle</v>
      </c>
      <c r="CU345" t="str">
        <f>IFERROR(VLOOKUP(CT345,'Player Names Cleaned'!$A$1:$B$997,2,0),CT345)</f>
        <v>Jayden Bogle</v>
      </c>
    </row>
    <row r="346" spans="1:99" x14ac:dyDescent="0.25">
      <c r="A346">
        <v>0</v>
      </c>
      <c r="B346" s="4">
        <v>36383</v>
      </c>
      <c r="C346">
        <v>0</v>
      </c>
      <c r="D346">
        <v>0</v>
      </c>
      <c r="E346" t="b">
        <v>1</v>
      </c>
      <c r="F346" t="b">
        <v>1</v>
      </c>
      <c r="G346" t="s">
        <v>1684</v>
      </c>
      <c r="H346" t="s">
        <v>1684</v>
      </c>
      <c r="I346">
        <v>0</v>
      </c>
      <c r="J346">
        <v>0</v>
      </c>
      <c r="K346">
        <v>222694</v>
      </c>
      <c r="L346" t="s">
        <v>1684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495</v>
      </c>
      <c r="T346">
        <v>205</v>
      </c>
      <c r="U346">
        <v>0</v>
      </c>
      <c r="V346" t="s">
        <v>1684</v>
      </c>
      <c r="X346">
        <v>0</v>
      </c>
      <c r="Y346">
        <v>2</v>
      </c>
      <c r="Z346">
        <v>1.4</v>
      </c>
      <c r="AA346" t="s">
        <v>1684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 s="12" t="s">
        <v>1102</v>
      </c>
      <c r="AL346">
        <v>0</v>
      </c>
      <c r="AM346">
        <v>178</v>
      </c>
      <c r="AN346">
        <v>118</v>
      </c>
      <c r="AO346">
        <v>0</v>
      </c>
      <c r="AP346">
        <v>0</v>
      </c>
      <c r="AQ346">
        <v>0</v>
      </c>
      <c r="AR346" t="b">
        <v>0</v>
      </c>
      <c r="AS346">
        <v>0</v>
      </c>
      <c r="AT346">
        <v>500</v>
      </c>
      <c r="AU346">
        <v>206</v>
      </c>
      <c r="AV346">
        <v>343</v>
      </c>
      <c r="AW346" t="b">
        <v>0</v>
      </c>
      <c r="AX346">
        <v>0</v>
      </c>
      <c r="AY346">
        <v>500</v>
      </c>
      <c r="AZ346">
        <v>206</v>
      </c>
      <c r="BA346">
        <v>0</v>
      </c>
      <c r="BC346" t="s">
        <v>1684</v>
      </c>
      <c r="BD346" s="12">
        <v>45</v>
      </c>
      <c r="BE346">
        <v>400</v>
      </c>
      <c r="BF346">
        <v>98</v>
      </c>
      <c r="BG346" t="s">
        <v>2478</v>
      </c>
      <c r="BH346">
        <v>0</v>
      </c>
      <c r="BI346">
        <v>0</v>
      </c>
      <c r="BJ346">
        <v>1</v>
      </c>
      <c r="BK346">
        <v>0</v>
      </c>
      <c r="BM346" t="s">
        <v>2479</v>
      </c>
      <c r="BN346">
        <v>0</v>
      </c>
      <c r="BO346">
        <v>503</v>
      </c>
      <c r="BP346">
        <v>206</v>
      </c>
      <c r="BQ346">
        <v>0</v>
      </c>
      <c r="BR346">
        <v>152</v>
      </c>
      <c r="BS346" t="b">
        <v>0</v>
      </c>
      <c r="BT346">
        <v>0</v>
      </c>
      <c r="BU346">
        <v>0</v>
      </c>
      <c r="BV346" s="12" t="s">
        <v>1103</v>
      </c>
      <c r="BW346">
        <v>0.5</v>
      </c>
      <c r="BX346">
        <v>274</v>
      </c>
      <c r="BY346">
        <v>96</v>
      </c>
      <c r="BZ346" t="b">
        <v>0</v>
      </c>
      <c r="CA346" t="s">
        <v>1684</v>
      </c>
      <c r="CB346">
        <v>0</v>
      </c>
      <c r="CC346">
        <v>0</v>
      </c>
      <c r="CD346" t="s">
        <v>1687</v>
      </c>
      <c r="CE346" s="12">
        <v>11</v>
      </c>
      <c r="CF346" s="12">
        <v>2</v>
      </c>
      <c r="CG346" s="4">
        <v>43202</v>
      </c>
      <c r="CH346">
        <v>0</v>
      </c>
      <c r="CI346">
        <v>474</v>
      </c>
      <c r="CJ346">
        <v>204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 t="s">
        <v>1103</v>
      </c>
      <c r="CS346">
        <v>0</v>
      </c>
      <c r="CT346" t="str">
        <f t="shared" si="5"/>
        <v>Pascal Struijk</v>
      </c>
      <c r="CU346" t="str">
        <f>IFERROR(VLOOKUP(CT346,'Player Names Cleaned'!$A$1:$B$997,2,0),CT346)</f>
        <v>Pascal Struijk</v>
      </c>
    </row>
    <row r="347" spans="1:99" x14ac:dyDescent="0.25">
      <c r="A347">
        <v>0</v>
      </c>
      <c r="B347" s="4">
        <v>36196</v>
      </c>
      <c r="C347">
        <v>0</v>
      </c>
      <c r="D347">
        <v>0</v>
      </c>
      <c r="E347" t="b">
        <v>1</v>
      </c>
      <c r="F347" t="b">
        <v>1</v>
      </c>
      <c r="G347">
        <v>0</v>
      </c>
      <c r="H347" t="s">
        <v>1684</v>
      </c>
      <c r="I347">
        <v>0</v>
      </c>
      <c r="J347">
        <v>0</v>
      </c>
      <c r="K347">
        <v>434752</v>
      </c>
      <c r="L347" t="s">
        <v>1684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413</v>
      </c>
      <c r="T347">
        <v>154</v>
      </c>
      <c r="U347">
        <v>0</v>
      </c>
      <c r="V347" t="s">
        <v>1684</v>
      </c>
      <c r="X347">
        <v>0</v>
      </c>
      <c r="Y347">
        <v>2</v>
      </c>
      <c r="Z347">
        <v>0</v>
      </c>
      <c r="AA347" t="s">
        <v>1684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 s="12" t="s">
        <v>1104</v>
      </c>
      <c r="AL347">
        <v>0</v>
      </c>
      <c r="AM347">
        <v>42</v>
      </c>
      <c r="AN347">
        <v>20</v>
      </c>
      <c r="AO347">
        <v>0</v>
      </c>
      <c r="AP347">
        <v>0</v>
      </c>
      <c r="AQ347">
        <v>0</v>
      </c>
      <c r="AR347" t="b">
        <v>0</v>
      </c>
      <c r="AS347">
        <v>0</v>
      </c>
      <c r="AT347">
        <v>423</v>
      </c>
      <c r="AU347">
        <v>156</v>
      </c>
      <c r="AV347">
        <v>344</v>
      </c>
      <c r="AW347" t="b">
        <v>0</v>
      </c>
      <c r="AX347">
        <v>0</v>
      </c>
      <c r="AY347">
        <v>423</v>
      </c>
      <c r="AZ347">
        <v>156</v>
      </c>
      <c r="BA347">
        <v>0</v>
      </c>
      <c r="BB347" t="s">
        <v>1762</v>
      </c>
      <c r="BC347" t="s">
        <v>2480</v>
      </c>
      <c r="BD347" s="12">
        <v>40</v>
      </c>
      <c r="BE347">
        <v>586</v>
      </c>
      <c r="BF347">
        <v>162</v>
      </c>
      <c r="BG347" t="s">
        <v>2481</v>
      </c>
      <c r="BH347">
        <v>0</v>
      </c>
      <c r="BI347">
        <v>0</v>
      </c>
      <c r="BJ347" t="s">
        <v>1684</v>
      </c>
      <c r="BK347">
        <v>0</v>
      </c>
      <c r="BM347" t="s">
        <v>2482</v>
      </c>
      <c r="BN347">
        <v>0</v>
      </c>
      <c r="BO347">
        <v>426</v>
      </c>
      <c r="BP347">
        <v>156</v>
      </c>
      <c r="BQ347">
        <v>0</v>
      </c>
      <c r="BR347">
        <v>195</v>
      </c>
      <c r="BS347" t="b">
        <v>0</v>
      </c>
      <c r="BT347">
        <v>0</v>
      </c>
      <c r="BU347">
        <v>0</v>
      </c>
      <c r="BV347" s="12" t="s">
        <v>1105</v>
      </c>
      <c r="BW347">
        <v>0.2</v>
      </c>
      <c r="BX347">
        <v>435</v>
      </c>
      <c r="BY347">
        <v>174</v>
      </c>
      <c r="BZ347" t="b">
        <v>0</v>
      </c>
      <c r="CA347" t="s">
        <v>1684</v>
      </c>
      <c r="CB347">
        <v>0</v>
      </c>
      <c r="CC347">
        <v>0</v>
      </c>
      <c r="CD347" t="s">
        <v>1766</v>
      </c>
      <c r="CE347" s="12">
        <v>11</v>
      </c>
      <c r="CF347" s="12">
        <v>2</v>
      </c>
      <c r="CG347" s="4">
        <v>45831</v>
      </c>
      <c r="CH347">
        <v>0</v>
      </c>
      <c r="CI347">
        <v>381</v>
      </c>
      <c r="CJ347">
        <v>146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 t="s">
        <v>1105</v>
      </c>
      <c r="CS347">
        <v>0</v>
      </c>
      <c r="CT347" t="str">
        <f t="shared" si="5"/>
        <v>Jaka Bijol</v>
      </c>
      <c r="CU347" t="str">
        <f>IFERROR(VLOOKUP(CT347,'Player Names Cleaned'!$A$1:$B$997,2,0),CT347)</f>
        <v>Jaka Bijol</v>
      </c>
    </row>
    <row r="348" spans="1:99" x14ac:dyDescent="0.25">
      <c r="A348">
        <v>0</v>
      </c>
      <c r="B348" s="4">
        <v>36241</v>
      </c>
      <c r="C348">
        <v>0</v>
      </c>
      <c r="D348">
        <v>0</v>
      </c>
      <c r="E348" t="b">
        <v>1</v>
      </c>
      <c r="F348" t="b">
        <v>1</v>
      </c>
      <c r="G348" t="s">
        <v>1684</v>
      </c>
      <c r="H348" t="s">
        <v>1684</v>
      </c>
      <c r="I348">
        <v>0</v>
      </c>
      <c r="J348">
        <v>0</v>
      </c>
      <c r="K348">
        <v>437738</v>
      </c>
      <c r="L348" t="s">
        <v>1684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414</v>
      </c>
      <c r="T348">
        <v>155</v>
      </c>
      <c r="U348">
        <v>0</v>
      </c>
      <c r="V348" t="s">
        <v>1684</v>
      </c>
      <c r="X348">
        <v>0</v>
      </c>
      <c r="Y348">
        <v>2</v>
      </c>
      <c r="Z348">
        <v>0.5</v>
      </c>
      <c r="AA348" t="s">
        <v>1684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 s="12" t="s">
        <v>1106</v>
      </c>
      <c r="AL348">
        <v>0</v>
      </c>
      <c r="AM348">
        <v>44</v>
      </c>
      <c r="AN348">
        <v>22</v>
      </c>
      <c r="AO348">
        <v>0</v>
      </c>
      <c r="AP348">
        <v>0</v>
      </c>
      <c r="AQ348">
        <v>0</v>
      </c>
      <c r="AR348" t="b">
        <v>0</v>
      </c>
      <c r="AS348">
        <v>0</v>
      </c>
      <c r="AT348">
        <v>424</v>
      </c>
      <c r="AU348">
        <v>157</v>
      </c>
      <c r="AV348">
        <v>345</v>
      </c>
      <c r="AW348" t="b">
        <v>0</v>
      </c>
      <c r="AX348">
        <v>0</v>
      </c>
      <c r="AY348">
        <v>424</v>
      </c>
      <c r="AZ348">
        <v>157</v>
      </c>
      <c r="BA348">
        <v>0</v>
      </c>
      <c r="BC348" t="s">
        <v>1684</v>
      </c>
      <c r="BD348" s="12">
        <v>40</v>
      </c>
      <c r="BE348">
        <v>588</v>
      </c>
      <c r="BF348">
        <v>164</v>
      </c>
      <c r="BG348" t="s">
        <v>2483</v>
      </c>
      <c r="BH348">
        <v>0</v>
      </c>
      <c r="BI348">
        <v>0</v>
      </c>
      <c r="BJ348" t="s">
        <v>1684</v>
      </c>
      <c r="BK348">
        <v>0</v>
      </c>
      <c r="BM348" t="s">
        <v>2484</v>
      </c>
      <c r="BN348">
        <v>0</v>
      </c>
      <c r="BO348">
        <v>427</v>
      </c>
      <c r="BP348">
        <v>157</v>
      </c>
      <c r="BQ348">
        <v>0</v>
      </c>
      <c r="BR348">
        <v>21</v>
      </c>
      <c r="BS348" t="b">
        <v>0</v>
      </c>
      <c r="BT348">
        <v>0</v>
      </c>
      <c r="BU348">
        <v>0</v>
      </c>
      <c r="BV348" s="12" t="s">
        <v>1107</v>
      </c>
      <c r="BW348">
        <v>0.3</v>
      </c>
      <c r="BX348">
        <v>322</v>
      </c>
      <c r="BY348">
        <v>118</v>
      </c>
      <c r="BZ348" t="b">
        <v>0</v>
      </c>
      <c r="CA348" t="s">
        <v>1684</v>
      </c>
      <c r="CB348">
        <v>0</v>
      </c>
      <c r="CC348">
        <v>0</v>
      </c>
      <c r="CD348" t="s">
        <v>1687</v>
      </c>
      <c r="CE348" s="12">
        <v>11</v>
      </c>
      <c r="CF348" s="12">
        <v>2</v>
      </c>
      <c r="CG348" s="4">
        <v>45839</v>
      </c>
      <c r="CH348">
        <v>0</v>
      </c>
      <c r="CI348">
        <v>382</v>
      </c>
      <c r="CJ348">
        <v>147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 t="s">
        <v>1107</v>
      </c>
      <c r="CS348">
        <v>0</v>
      </c>
      <c r="CT348" t="str">
        <f t="shared" si="5"/>
        <v>Sebastiaan Bornauw</v>
      </c>
      <c r="CU348" t="str">
        <f>IFERROR(VLOOKUP(CT348,'Player Names Cleaned'!$A$1:$B$997,2,0),CT348)</f>
        <v>Sebastiaan Bornauw</v>
      </c>
    </row>
    <row r="349" spans="1:99" x14ac:dyDescent="0.25">
      <c r="A349">
        <v>0</v>
      </c>
      <c r="B349" s="4">
        <v>34228</v>
      </c>
      <c r="C349">
        <v>0</v>
      </c>
      <c r="D349">
        <v>0</v>
      </c>
      <c r="E349" t="b">
        <v>1</v>
      </c>
      <c r="F349" t="b">
        <v>1</v>
      </c>
      <c r="G349" t="s">
        <v>1684</v>
      </c>
      <c r="H349" t="s">
        <v>1684</v>
      </c>
      <c r="I349">
        <v>0</v>
      </c>
      <c r="J349">
        <v>0</v>
      </c>
      <c r="K349">
        <v>113564</v>
      </c>
      <c r="L349" t="s">
        <v>1684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389</v>
      </c>
      <c r="T349">
        <v>141</v>
      </c>
      <c r="U349">
        <v>0</v>
      </c>
      <c r="V349" t="s">
        <v>1684</v>
      </c>
      <c r="X349">
        <v>0</v>
      </c>
      <c r="Y349">
        <v>2</v>
      </c>
      <c r="Z349">
        <v>0.5</v>
      </c>
      <c r="AA349" t="s">
        <v>1684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 s="12" t="s">
        <v>1108</v>
      </c>
      <c r="AL349">
        <v>0</v>
      </c>
      <c r="AM349">
        <v>15</v>
      </c>
      <c r="AN349">
        <v>4</v>
      </c>
      <c r="AO349">
        <v>0</v>
      </c>
      <c r="AP349">
        <v>0</v>
      </c>
      <c r="AQ349">
        <v>0</v>
      </c>
      <c r="AR349" t="b">
        <v>0</v>
      </c>
      <c r="AS349">
        <v>0</v>
      </c>
      <c r="AT349">
        <v>400</v>
      </c>
      <c r="AU349">
        <v>143</v>
      </c>
      <c r="AV349">
        <v>346</v>
      </c>
      <c r="AW349" t="b">
        <v>0</v>
      </c>
      <c r="AX349">
        <v>0</v>
      </c>
      <c r="AY349">
        <v>400</v>
      </c>
      <c r="AZ349">
        <v>143</v>
      </c>
      <c r="BA349">
        <v>0</v>
      </c>
      <c r="BC349" t="s">
        <v>1684</v>
      </c>
      <c r="BD349" s="12">
        <v>40</v>
      </c>
      <c r="BE349">
        <v>559</v>
      </c>
      <c r="BF349">
        <v>146</v>
      </c>
      <c r="BG349" t="s">
        <v>2485</v>
      </c>
      <c r="BH349">
        <v>0</v>
      </c>
      <c r="BI349">
        <v>0</v>
      </c>
      <c r="BJ349" t="s">
        <v>1684</v>
      </c>
      <c r="BK349">
        <v>0</v>
      </c>
      <c r="BM349" t="s">
        <v>2486</v>
      </c>
      <c r="BN349">
        <v>0</v>
      </c>
      <c r="BO349">
        <v>404</v>
      </c>
      <c r="BP349">
        <v>143</v>
      </c>
      <c r="BQ349">
        <v>0</v>
      </c>
      <c r="BR349">
        <v>241</v>
      </c>
      <c r="BS349" t="b">
        <v>0</v>
      </c>
      <c r="BT349">
        <v>0</v>
      </c>
      <c r="BU349">
        <v>0</v>
      </c>
      <c r="BV349" s="12" t="s">
        <v>1109</v>
      </c>
      <c r="BW349">
        <v>0.4</v>
      </c>
      <c r="BX349">
        <v>306</v>
      </c>
      <c r="BY349">
        <v>112</v>
      </c>
      <c r="BZ349" t="b">
        <v>0</v>
      </c>
      <c r="CA349" t="s">
        <v>1684</v>
      </c>
      <c r="CB349">
        <v>0</v>
      </c>
      <c r="CC349">
        <v>0</v>
      </c>
      <c r="CD349" t="s">
        <v>1687</v>
      </c>
      <c r="CE349" s="12">
        <v>11</v>
      </c>
      <c r="CF349" s="12">
        <v>2</v>
      </c>
      <c r="CG349" s="4">
        <v>45143</v>
      </c>
      <c r="CH349">
        <v>0</v>
      </c>
      <c r="CI349">
        <v>355</v>
      </c>
      <c r="CJ349">
        <v>131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 t="s">
        <v>1109</v>
      </c>
      <c r="CS349">
        <v>0</v>
      </c>
      <c r="CT349" t="str">
        <f t="shared" si="5"/>
        <v>Sam Byram</v>
      </c>
      <c r="CU349" t="str">
        <f>IFERROR(VLOOKUP(CT349,'Player Names Cleaned'!$A$1:$B$997,2,0),CT349)</f>
        <v>Sam Byram</v>
      </c>
    </row>
    <row r="350" spans="1:99" x14ac:dyDescent="0.25">
      <c r="A350">
        <v>0</v>
      </c>
      <c r="B350" s="4">
        <v>36279</v>
      </c>
      <c r="C350">
        <v>0</v>
      </c>
      <c r="D350">
        <v>0</v>
      </c>
      <c r="E350" t="b">
        <v>1</v>
      </c>
      <c r="F350" t="b">
        <v>1</v>
      </c>
      <c r="G350" t="s">
        <v>1684</v>
      </c>
      <c r="H350" t="s">
        <v>1684</v>
      </c>
      <c r="I350">
        <v>0</v>
      </c>
      <c r="J350">
        <v>0</v>
      </c>
      <c r="K350">
        <v>243526</v>
      </c>
      <c r="L350" t="s">
        <v>1684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409</v>
      </c>
      <c r="T350">
        <v>151</v>
      </c>
      <c r="U350">
        <v>0</v>
      </c>
      <c r="V350" t="s">
        <v>1684</v>
      </c>
      <c r="X350">
        <v>0</v>
      </c>
      <c r="Y350">
        <v>2</v>
      </c>
      <c r="Z350">
        <v>0.5</v>
      </c>
      <c r="AA350" t="s">
        <v>1684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 s="12" t="s">
        <v>493</v>
      </c>
      <c r="AL350">
        <v>0</v>
      </c>
      <c r="AM350">
        <v>38</v>
      </c>
      <c r="AN350">
        <v>17</v>
      </c>
      <c r="AO350">
        <v>0</v>
      </c>
      <c r="AP350">
        <v>0</v>
      </c>
      <c r="AQ350">
        <v>0</v>
      </c>
      <c r="AR350" t="b">
        <v>0</v>
      </c>
      <c r="AS350">
        <v>0</v>
      </c>
      <c r="AT350">
        <v>419</v>
      </c>
      <c r="AU350">
        <v>153</v>
      </c>
      <c r="AV350">
        <v>347</v>
      </c>
      <c r="AW350" t="b">
        <v>0</v>
      </c>
      <c r="AX350">
        <v>0</v>
      </c>
      <c r="AY350">
        <v>419</v>
      </c>
      <c r="AZ350">
        <v>153</v>
      </c>
      <c r="BA350">
        <v>0</v>
      </c>
      <c r="BC350" t="s">
        <v>1684</v>
      </c>
      <c r="BD350" s="12">
        <v>40</v>
      </c>
      <c r="BE350">
        <v>582</v>
      </c>
      <c r="BF350">
        <v>159</v>
      </c>
      <c r="BG350" t="s">
        <v>2487</v>
      </c>
      <c r="BH350">
        <v>0</v>
      </c>
      <c r="BI350">
        <v>0</v>
      </c>
      <c r="BJ350" t="s">
        <v>1684</v>
      </c>
      <c r="BK350">
        <v>0</v>
      </c>
      <c r="BM350" t="s">
        <v>2488</v>
      </c>
      <c r="BN350">
        <v>0</v>
      </c>
      <c r="BO350">
        <v>422</v>
      </c>
      <c r="BP350">
        <v>153</v>
      </c>
      <c r="BQ350">
        <v>0</v>
      </c>
      <c r="BR350">
        <v>206</v>
      </c>
      <c r="BS350" t="b">
        <v>0</v>
      </c>
      <c r="BT350">
        <v>0</v>
      </c>
      <c r="BU350">
        <v>0</v>
      </c>
      <c r="BV350" s="12" t="s">
        <v>1110</v>
      </c>
      <c r="BW350">
        <v>2</v>
      </c>
      <c r="BX350">
        <v>132</v>
      </c>
      <c r="BY350">
        <v>47</v>
      </c>
      <c r="BZ350" t="b">
        <v>0</v>
      </c>
      <c r="CA350" t="s">
        <v>1684</v>
      </c>
      <c r="CB350">
        <v>0</v>
      </c>
      <c r="CC350">
        <v>0</v>
      </c>
      <c r="CD350" t="s">
        <v>1687</v>
      </c>
      <c r="CE350" s="12">
        <v>11</v>
      </c>
      <c r="CF350" s="12">
        <v>2</v>
      </c>
      <c r="CG350" s="4">
        <v>45846</v>
      </c>
      <c r="CH350">
        <v>0</v>
      </c>
      <c r="CI350">
        <v>377</v>
      </c>
      <c r="CJ350">
        <v>143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 t="s">
        <v>1110</v>
      </c>
      <c r="CS350">
        <v>0</v>
      </c>
      <c r="CT350" t="str">
        <f t="shared" si="5"/>
        <v>Gabriel Gudmundsson</v>
      </c>
      <c r="CU350" t="str">
        <f>IFERROR(VLOOKUP(CT350,'Player Names Cleaned'!$A$1:$B$997,2,0),CT350)</f>
        <v>Gabriel Gudmundsson</v>
      </c>
    </row>
    <row r="351" spans="1:99" x14ac:dyDescent="0.25">
      <c r="A351">
        <v>0</v>
      </c>
      <c r="B351" s="4">
        <v>35725</v>
      </c>
      <c r="C351">
        <v>0</v>
      </c>
      <c r="D351">
        <v>0</v>
      </c>
      <c r="E351" t="b">
        <v>1</v>
      </c>
      <c r="F351" t="b">
        <v>1</v>
      </c>
      <c r="G351" t="s">
        <v>1684</v>
      </c>
      <c r="H351" t="s">
        <v>1684</v>
      </c>
      <c r="I351">
        <v>0</v>
      </c>
      <c r="J351">
        <v>0</v>
      </c>
      <c r="K351">
        <v>214225</v>
      </c>
      <c r="L351" t="s">
        <v>1684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399</v>
      </c>
      <c r="T351">
        <v>145</v>
      </c>
      <c r="U351">
        <v>0</v>
      </c>
      <c r="V351" t="s">
        <v>1684</v>
      </c>
      <c r="X351">
        <v>0</v>
      </c>
      <c r="Y351">
        <v>2</v>
      </c>
      <c r="Z351">
        <v>0.5</v>
      </c>
      <c r="AA351" t="s">
        <v>1684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 s="12" t="s">
        <v>556</v>
      </c>
      <c r="AL351">
        <v>0</v>
      </c>
      <c r="AM351">
        <v>27</v>
      </c>
      <c r="AN351">
        <v>10</v>
      </c>
      <c r="AO351">
        <v>0</v>
      </c>
      <c r="AP351">
        <v>0</v>
      </c>
      <c r="AQ351">
        <v>0</v>
      </c>
      <c r="AR351" t="b">
        <v>0</v>
      </c>
      <c r="AS351">
        <v>0</v>
      </c>
      <c r="AT351">
        <v>410</v>
      </c>
      <c r="AU351">
        <v>147</v>
      </c>
      <c r="AV351">
        <v>348</v>
      </c>
      <c r="AW351" t="b">
        <v>0</v>
      </c>
      <c r="AX351">
        <v>0</v>
      </c>
      <c r="AY351">
        <v>410</v>
      </c>
      <c r="AZ351">
        <v>147</v>
      </c>
      <c r="BA351">
        <v>0</v>
      </c>
      <c r="BC351" t="s">
        <v>1684</v>
      </c>
      <c r="BD351" s="12">
        <v>40</v>
      </c>
      <c r="BE351">
        <v>571</v>
      </c>
      <c r="BF351">
        <v>152</v>
      </c>
      <c r="BG351" t="s">
        <v>2489</v>
      </c>
      <c r="BH351">
        <v>0</v>
      </c>
      <c r="BI351">
        <v>0</v>
      </c>
      <c r="BJ351" t="s">
        <v>1684</v>
      </c>
      <c r="BK351">
        <v>0</v>
      </c>
      <c r="BM351" t="s">
        <v>2490</v>
      </c>
      <c r="BN351">
        <v>0</v>
      </c>
      <c r="BO351">
        <v>413</v>
      </c>
      <c r="BP351">
        <v>147</v>
      </c>
      <c r="BQ351">
        <v>0</v>
      </c>
      <c r="BR351">
        <v>244</v>
      </c>
      <c r="BS351" t="b">
        <v>0</v>
      </c>
      <c r="BT351">
        <v>0</v>
      </c>
      <c r="BU351">
        <v>0</v>
      </c>
      <c r="BV351" s="12" t="s">
        <v>1111</v>
      </c>
      <c r="BW351">
        <v>1.9</v>
      </c>
      <c r="BX351">
        <v>134</v>
      </c>
      <c r="BY351">
        <v>48</v>
      </c>
      <c r="BZ351" t="b">
        <v>0</v>
      </c>
      <c r="CA351" t="s">
        <v>1684</v>
      </c>
      <c r="CB351">
        <v>0</v>
      </c>
      <c r="CC351">
        <v>0</v>
      </c>
      <c r="CD351" t="s">
        <v>1687</v>
      </c>
      <c r="CE351" s="12">
        <v>11</v>
      </c>
      <c r="CF351" s="12">
        <v>2</v>
      </c>
      <c r="CG351" s="4">
        <v>45475</v>
      </c>
      <c r="CH351">
        <v>0</v>
      </c>
      <c r="CI351">
        <v>366</v>
      </c>
      <c r="CJ351">
        <v>136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 t="s">
        <v>1111</v>
      </c>
      <c r="CS351">
        <v>0</v>
      </c>
      <c r="CT351" t="str">
        <f t="shared" si="5"/>
        <v>Joe Rodon</v>
      </c>
      <c r="CU351" t="str">
        <f>IFERROR(VLOOKUP(CT351,'Player Names Cleaned'!$A$1:$B$997,2,0),CT351)</f>
        <v>Joe Rodon</v>
      </c>
    </row>
    <row r="352" spans="1:99" x14ac:dyDescent="0.25">
      <c r="A352">
        <v>0</v>
      </c>
      <c r="B352" s="4">
        <v>36501</v>
      </c>
      <c r="C352">
        <v>0</v>
      </c>
      <c r="D352">
        <v>0</v>
      </c>
      <c r="E352" t="b">
        <v>1</v>
      </c>
      <c r="F352" t="b">
        <v>1</v>
      </c>
      <c r="G352" t="s">
        <v>1684</v>
      </c>
      <c r="H352" t="s">
        <v>1684</v>
      </c>
      <c r="I352">
        <v>0</v>
      </c>
      <c r="J352">
        <v>0</v>
      </c>
      <c r="K352">
        <v>492368</v>
      </c>
      <c r="L352" t="s">
        <v>1684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441</v>
      </c>
      <c r="T352">
        <v>170</v>
      </c>
      <c r="U352">
        <v>0</v>
      </c>
      <c r="V352" t="s">
        <v>1684</v>
      </c>
      <c r="X352">
        <v>0</v>
      </c>
      <c r="Y352">
        <v>2</v>
      </c>
      <c r="Z352">
        <v>0.5</v>
      </c>
      <c r="AA352" t="s">
        <v>1684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 s="12" t="s">
        <v>1041</v>
      </c>
      <c r="AL352">
        <v>0</v>
      </c>
      <c r="AM352">
        <v>74</v>
      </c>
      <c r="AN352">
        <v>39</v>
      </c>
      <c r="AO352">
        <v>0</v>
      </c>
      <c r="AP352">
        <v>0</v>
      </c>
      <c r="AQ352">
        <v>0</v>
      </c>
      <c r="AR352" t="b">
        <v>0</v>
      </c>
      <c r="AS352">
        <v>0</v>
      </c>
      <c r="AT352">
        <v>451</v>
      </c>
      <c r="AU352">
        <v>172</v>
      </c>
      <c r="AV352">
        <v>349</v>
      </c>
      <c r="AW352" t="b">
        <v>0</v>
      </c>
      <c r="AX352">
        <v>0</v>
      </c>
      <c r="AY352">
        <v>451</v>
      </c>
      <c r="AZ352">
        <v>172</v>
      </c>
      <c r="BA352">
        <v>0</v>
      </c>
      <c r="BC352" t="s">
        <v>1684</v>
      </c>
      <c r="BD352" s="12">
        <v>40</v>
      </c>
      <c r="BE352">
        <v>618</v>
      </c>
      <c r="BF352">
        <v>181</v>
      </c>
      <c r="BG352" t="s">
        <v>2491</v>
      </c>
      <c r="BH352">
        <v>0</v>
      </c>
      <c r="BI352">
        <v>0</v>
      </c>
      <c r="BJ352" t="s">
        <v>1684</v>
      </c>
      <c r="BK352">
        <v>0</v>
      </c>
      <c r="BM352" t="s">
        <v>2492</v>
      </c>
      <c r="BN352">
        <v>0</v>
      </c>
      <c r="BO352">
        <v>454</v>
      </c>
      <c r="BP352">
        <v>172</v>
      </c>
      <c r="BQ352">
        <v>0</v>
      </c>
      <c r="BR352">
        <v>207</v>
      </c>
      <c r="BS352" t="b">
        <v>0</v>
      </c>
      <c r="BT352">
        <v>0</v>
      </c>
      <c r="BU352">
        <v>0</v>
      </c>
      <c r="BV352" s="12" t="s">
        <v>1112</v>
      </c>
      <c r="BW352">
        <v>0.3</v>
      </c>
      <c r="BX352">
        <v>356</v>
      </c>
      <c r="BY352">
        <v>138</v>
      </c>
      <c r="BZ352" t="b">
        <v>0</v>
      </c>
      <c r="CA352" t="s">
        <v>1684</v>
      </c>
      <c r="CB352">
        <v>0</v>
      </c>
      <c r="CC352">
        <v>0</v>
      </c>
      <c r="CD352" t="s">
        <v>1687</v>
      </c>
      <c r="CE352" s="12">
        <v>11</v>
      </c>
      <c r="CF352" s="12">
        <v>2</v>
      </c>
      <c r="CG352" s="4">
        <v>45534</v>
      </c>
      <c r="CH352">
        <v>0</v>
      </c>
      <c r="CI352">
        <v>411</v>
      </c>
      <c r="CJ352">
        <v>163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 t="s">
        <v>1112</v>
      </c>
      <c r="CS352">
        <v>0</v>
      </c>
      <c r="CT352" t="str">
        <f t="shared" si="5"/>
        <v>Isaac Schmidt</v>
      </c>
      <c r="CU352" t="str">
        <f>IFERROR(VLOOKUP(CT352,'Player Names Cleaned'!$A$1:$B$997,2,0),CT352)</f>
        <v>Isaac Schmidt</v>
      </c>
    </row>
    <row r="353" spans="1:99" x14ac:dyDescent="0.25">
      <c r="A353">
        <v>0</v>
      </c>
      <c r="B353" s="4">
        <v>36821</v>
      </c>
      <c r="C353">
        <v>0</v>
      </c>
      <c r="D353">
        <v>0</v>
      </c>
      <c r="E353" t="b">
        <v>1</v>
      </c>
      <c r="F353" t="b">
        <v>1</v>
      </c>
      <c r="G353" t="s">
        <v>1684</v>
      </c>
      <c r="H353" t="s">
        <v>1684</v>
      </c>
      <c r="I353">
        <v>0</v>
      </c>
      <c r="J353">
        <v>0</v>
      </c>
      <c r="K353">
        <v>427637</v>
      </c>
      <c r="L353" t="s">
        <v>1684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644</v>
      </c>
      <c r="T353">
        <v>286</v>
      </c>
      <c r="U353">
        <v>0</v>
      </c>
      <c r="V353">
        <v>2</v>
      </c>
      <c r="X353">
        <v>0</v>
      </c>
      <c r="Y353">
        <v>3</v>
      </c>
      <c r="Z353">
        <v>1.5</v>
      </c>
      <c r="AA353" t="s">
        <v>1684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 s="12" t="s">
        <v>1113</v>
      </c>
      <c r="AL353">
        <v>0</v>
      </c>
      <c r="AM353">
        <v>509</v>
      </c>
      <c r="AN353">
        <v>195</v>
      </c>
      <c r="AO353">
        <v>0</v>
      </c>
      <c r="AP353">
        <v>0</v>
      </c>
      <c r="AQ353">
        <v>0</v>
      </c>
      <c r="AR353" t="b">
        <v>0</v>
      </c>
      <c r="AS353">
        <v>0</v>
      </c>
      <c r="AT353">
        <v>644</v>
      </c>
      <c r="AU353">
        <v>286</v>
      </c>
      <c r="AV353">
        <v>350</v>
      </c>
      <c r="AW353" t="b">
        <v>0</v>
      </c>
      <c r="AX353">
        <v>0</v>
      </c>
      <c r="AY353">
        <v>644</v>
      </c>
      <c r="AZ353">
        <v>286</v>
      </c>
      <c r="BA353">
        <v>0</v>
      </c>
      <c r="BC353" t="s">
        <v>1684</v>
      </c>
      <c r="BD353" s="12">
        <v>55</v>
      </c>
      <c r="BE353">
        <v>159</v>
      </c>
      <c r="BF353">
        <v>103</v>
      </c>
      <c r="BG353" t="s">
        <v>2493</v>
      </c>
      <c r="BH353">
        <v>0</v>
      </c>
      <c r="BI353">
        <v>0</v>
      </c>
      <c r="BJ353" t="s">
        <v>1684</v>
      </c>
      <c r="BK353">
        <v>0</v>
      </c>
      <c r="BM353" t="s">
        <v>2494</v>
      </c>
      <c r="BN353">
        <v>0</v>
      </c>
      <c r="BO353">
        <v>644</v>
      </c>
      <c r="BP353">
        <v>286</v>
      </c>
      <c r="BQ353">
        <v>0</v>
      </c>
      <c r="BR353">
        <v>229</v>
      </c>
      <c r="BS353" t="b">
        <v>0</v>
      </c>
      <c r="BT353">
        <v>0</v>
      </c>
      <c r="BU353">
        <v>0</v>
      </c>
      <c r="BV353" s="12" t="s">
        <v>1114</v>
      </c>
      <c r="BW353">
        <v>0.1</v>
      </c>
      <c r="BX353">
        <v>527</v>
      </c>
      <c r="BY353">
        <v>190</v>
      </c>
      <c r="BZ353" t="b">
        <v>0</v>
      </c>
      <c r="CA353" t="s">
        <v>1684</v>
      </c>
      <c r="CB353">
        <v>0</v>
      </c>
      <c r="CC353">
        <v>0</v>
      </c>
      <c r="CD353" t="s">
        <v>1687</v>
      </c>
      <c r="CE353" s="12">
        <v>11</v>
      </c>
      <c r="CF353" s="12">
        <v>2</v>
      </c>
      <c r="CG353" s="4">
        <v>44743</v>
      </c>
      <c r="CH353">
        <v>0</v>
      </c>
      <c r="CI353">
        <v>641</v>
      </c>
      <c r="CJ353">
        <v>283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 t="s">
        <v>1114</v>
      </c>
      <c r="CS353">
        <v>0</v>
      </c>
      <c r="CT353" t="str">
        <f t="shared" si="5"/>
        <v>Brenden Aaronson</v>
      </c>
      <c r="CU353" t="str">
        <f>IFERROR(VLOOKUP(CT353,'Player Names Cleaned'!$A$1:$B$997,2,0),CT353)</f>
        <v>Brenden Aaronson</v>
      </c>
    </row>
    <row r="354" spans="1:99" x14ac:dyDescent="0.25">
      <c r="A354">
        <v>0</v>
      </c>
      <c r="B354" s="4">
        <v>37930</v>
      </c>
      <c r="C354">
        <v>0</v>
      </c>
      <c r="D354">
        <v>0</v>
      </c>
      <c r="E354" t="b">
        <v>1</v>
      </c>
      <c r="F354" t="b">
        <v>1</v>
      </c>
      <c r="G354" t="s">
        <v>1684</v>
      </c>
      <c r="H354" t="s">
        <v>1684</v>
      </c>
      <c r="I354">
        <v>0</v>
      </c>
      <c r="J354">
        <v>0</v>
      </c>
      <c r="K354">
        <v>492859</v>
      </c>
      <c r="L354" t="s">
        <v>1684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652</v>
      </c>
      <c r="T354">
        <v>292</v>
      </c>
      <c r="U354">
        <v>0</v>
      </c>
      <c r="V354" t="s">
        <v>1684</v>
      </c>
      <c r="X354">
        <v>0</v>
      </c>
      <c r="Y354">
        <v>3</v>
      </c>
      <c r="Z354">
        <v>1.5</v>
      </c>
      <c r="AA354" t="s">
        <v>1684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 s="12" t="s">
        <v>1115</v>
      </c>
      <c r="AL354">
        <v>0</v>
      </c>
      <c r="AM354">
        <v>536</v>
      </c>
      <c r="AN354">
        <v>211</v>
      </c>
      <c r="AO354">
        <v>0</v>
      </c>
      <c r="AP354">
        <v>0</v>
      </c>
      <c r="AQ354">
        <v>0</v>
      </c>
      <c r="AR354" t="b">
        <v>0</v>
      </c>
      <c r="AS354">
        <v>0</v>
      </c>
      <c r="AT354">
        <v>652</v>
      </c>
      <c r="AU354">
        <v>292</v>
      </c>
      <c r="AV354">
        <v>351</v>
      </c>
      <c r="AW354" t="b">
        <v>0</v>
      </c>
      <c r="AX354">
        <v>0</v>
      </c>
      <c r="AY354">
        <v>652</v>
      </c>
      <c r="AZ354">
        <v>292</v>
      </c>
      <c r="BA354">
        <v>0</v>
      </c>
      <c r="BC354" t="s">
        <v>1684</v>
      </c>
      <c r="BD354" s="12">
        <v>55</v>
      </c>
      <c r="BE354">
        <v>186</v>
      </c>
      <c r="BF354">
        <v>119</v>
      </c>
      <c r="BG354" t="s">
        <v>2495</v>
      </c>
      <c r="BH354">
        <v>0</v>
      </c>
      <c r="BI354">
        <v>0</v>
      </c>
      <c r="BJ354" t="s">
        <v>1684</v>
      </c>
      <c r="BK354">
        <v>0</v>
      </c>
      <c r="BM354" t="s">
        <v>2496</v>
      </c>
      <c r="BN354">
        <v>0</v>
      </c>
      <c r="BO354">
        <v>652</v>
      </c>
      <c r="BP354">
        <v>292</v>
      </c>
      <c r="BQ354">
        <v>0</v>
      </c>
      <c r="BR354">
        <v>106</v>
      </c>
      <c r="BS354" t="b">
        <v>0</v>
      </c>
      <c r="BT354">
        <v>0</v>
      </c>
      <c r="BU354">
        <v>0</v>
      </c>
      <c r="BV354" s="12" t="s">
        <v>1116</v>
      </c>
      <c r="BW354">
        <v>0.8</v>
      </c>
      <c r="BX354">
        <v>213</v>
      </c>
      <c r="BY354">
        <v>72</v>
      </c>
      <c r="BZ354" t="b">
        <v>0</v>
      </c>
      <c r="CA354" t="s">
        <v>1684</v>
      </c>
      <c r="CB354">
        <v>0</v>
      </c>
      <c r="CC354">
        <v>0</v>
      </c>
      <c r="CD354" t="s">
        <v>1687</v>
      </c>
      <c r="CE354" s="12">
        <v>11</v>
      </c>
      <c r="CF354" s="12">
        <v>2</v>
      </c>
      <c r="CG354" s="4">
        <v>44805</v>
      </c>
      <c r="CH354">
        <v>0</v>
      </c>
      <c r="CI354">
        <v>650</v>
      </c>
      <c r="CJ354">
        <v>290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 t="s">
        <v>1116</v>
      </c>
      <c r="CS354">
        <v>0</v>
      </c>
      <c r="CT354" t="str">
        <f t="shared" si="5"/>
        <v>Wilfried Gnonto</v>
      </c>
      <c r="CU354" t="str">
        <f>IFERROR(VLOOKUP(CT354,'Player Names Cleaned'!$A$1:$B$997,2,0),CT354)</f>
        <v>Degnand Gnonto</v>
      </c>
    </row>
    <row r="355" spans="1:99" x14ac:dyDescent="0.25">
      <c r="A355">
        <v>3</v>
      </c>
      <c r="B355" s="4">
        <v>35389</v>
      </c>
      <c r="C355">
        <v>4</v>
      </c>
      <c r="D355">
        <v>291</v>
      </c>
      <c r="E355" t="b">
        <v>1</v>
      </c>
      <c r="F355" t="b">
        <v>1</v>
      </c>
      <c r="G355" t="s">
        <v>1684</v>
      </c>
      <c r="H355" t="s">
        <v>1684</v>
      </c>
      <c r="I355">
        <v>7</v>
      </c>
      <c r="J355">
        <v>0.3</v>
      </c>
      <c r="K355">
        <v>221399</v>
      </c>
      <c r="L355" t="s">
        <v>1684</v>
      </c>
      <c r="N355">
        <v>0</v>
      </c>
      <c r="O355">
        <v>0</v>
      </c>
      <c r="P355">
        <v>0</v>
      </c>
      <c r="Q355">
        <v>0</v>
      </c>
      <c r="R355">
        <v>527.70000000000005</v>
      </c>
      <c r="S355">
        <v>64</v>
      </c>
      <c r="T355">
        <v>51</v>
      </c>
      <c r="U355">
        <v>0</v>
      </c>
      <c r="V355" t="s">
        <v>1684</v>
      </c>
      <c r="X355">
        <v>0</v>
      </c>
      <c r="Y355">
        <v>3</v>
      </c>
      <c r="Z355">
        <v>1.5</v>
      </c>
      <c r="AA355" t="s">
        <v>1684</v>
      </c>
      <c r="AB355">
        <v>0</v>
      </c>
      <c r="AC355">
        <v>3.12</v>
      </c>
      <c r="AD355">
        <v>0.14000000000000001</v>
      </c>
      <c r="AE355">
        <v>6.66</v>
      </c>
      <c r="AF355">
        <v>0.28999999999999998</v>
      </c>
      <c r="AG355">
        <v>3.54</v>
      </c>
      <c r="AH355">
        <v>31.23</v>
      </c>
      <c r="AI355">
        <v>1.36</v>
      </c>
      <c r="AJ355">
        <v>0.15</v>
      </c>
      <c r="AK355" s="12" t="s">
        <v>857</v>
      </c>
      <c r="AL355">
        <v>0</v>
      </c>
      <c r="AM355">
        <v>498</v>
      </c>
      <c r="AN355">
        <v>189</v>
      </c>
      <c r="AO355">
        <v>27</v>
      </c>
      <c r="AP355">
        <v>1.18</v>
      </c>
      <c r="AQ355">
        <v>1</v>
      </c>
      <c r="AR355" t="b">
        <v>0</v>
      </c>
      <c r="AS355">
        <v>108.6</v>
      </c>
      <c r="AT355">
        <v>120</v>
      </c>
      <c r="AU355">
        <v>73</v>
      </c>
      <c r="AV355">
        <v>352</v>
      </c>
      <c r="AW355" t="b">
        <v>0</v>
      </c>
      <c r="AX355">
        <v>277</v>
      </c>
      <c r="AY355">
        <v>211</v>
      </c>
      <c r="AZ355">
        <v>102</v>
      </c>
      <c r="BA355">
        <v>2068</v>
      </c>
      <c r="BC355" t="s">
        <v>1684</v>
      </c>
      <c r="BD355" s="12">
        <v>55</v>
      </c>
      <c r="BE355">
        <v>148</v>
      </c>
      <c r="BF355">
        <v>97</v>
      </c>
      <c r="BG355" t="s">
        <v>2497</v>
      </c>
      <c r="BH355">
        <v>0</v>
      </c>
      <c r="BI355">
        <v>0</v>
      </c>
      <c r="BJ355" t="s">
        <v>1684</v>
      </c>
      <c r="BK355">
        <v>0</v>
      </c>
      <c r="BM355" t="s">
        <v>2498</v>
      </c>
      <c r="BN355">
        <v>2.4</v>
      </c>
      <c r="BO355">
        <v>198</v>
      </c>
      <c r="BP355">
        <v>86</v>
      </c>
      <c r="BQ355">
        <v>0</v>
      </c>
      <c r="BR355">
        <v>241</v>
      </c>
      <c r="BS355" t="b">
        <v>0</v>
      </c>
      <c r="BT355">
        <v>0</v>
      </c>
      <c r="BU355">
        <v>0</v>
      </c>
      <c r="BV355" s="12" t="s">
        <v>1035</v>
      </c>
      <c r="BW355">
        <v>0.2</v>
      </c>
      <c r="BX355">
        <v>411</v>
      </c>
      <c r="BY355">
        <v>133</v>
      </c>
      <c r="BZ355" t="b">
        <v>0</v>
      </c>
      <c r="CA355" t="s">
        <v>1684</v>
      </c>
      <c r="CB355">
        <v>24</v>
      </c>
      <c r="CC355">
        <v>1.04</v>
      </c>
      <c r="CD355" t="s">
        <v>1687</v>
      </c>
      <c r="CE355" s="12">
        <v>11</v>
      </c>
      <c r="CF355" s="12">
        <v>2</v>
      </c>
      <c r="CG355" s="4">
        <v>44379</v>
      </c>
      <c r="CH355">
        <v>288</v>
      </c>
      <c r="CI355">
        <v>106</v>
      </c>
      <c r="CJ355">
        <v>73</v>
      </c>
      <c r="CK355">
        <v>81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14.7</v>
      </c>
      <c r="CR355" t="s">
        <v>1035</v>
      </c>
      <c r="CS355">
        <v>0</v>
      </c>
      <c r="CT355" t="str">
        <f t="shared" si="5"/>
        <v>Jack Harrison</v>
      </c>
      <c r="CU355" t="str">
        <f>IFERROR(VLOOKUP(CT355,'Player Names Cleaned'!$A$1:$B$997,2,0),CT355)</f>
        <v>Jack Harrison</v>
      </c>
    </row>
    <row r="356" spans="1:99" x14ac:dyDescent="0.25">
      <c r="A356">
        <v>0</v>
      </c>
      <c r="B356" s="4">
        <v>35744</v>
      </c>
      <c r="C356">
        <v>0</v>
      </c>
      <c r="D356">
        <v>0</v>
      </c>
      <c r="E356" t="b">
        <v>1</v>
      </c>
      <c r="F356" t="b">
        <v>1</v>
      </c>
      <c r="G356" t="s">
        <v>1684</v>
      </c>
      <c r="H356" t="s">
        <v>1684</v>
      </c>
      <c r="I356">
        <v>0</v>
      </c>
      <c r="J356">
        <v>0</v>
      </c>
      <c r="K356">
        <v>200617</v>
      </c>
      <c r="L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640</v>
      </c>
      <c r="T356">
        <v>283</v>
      </c>
      <c r="U356">
        <v>0</v>
      </c>
      <c r="V356" t="s">
        <v>1684</v>
      </c>
      <c r="X356">
        <v>0</v>
      </c>
      <c r="Y356">
        <v>3</v>
      </c>
      <c r="Z356">
        <v>1.5</v>
      </c>
      <c r="AA356" t="s">
        <v>1684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 s="12" t="s">
        <v>747</v>
      </c>
      <c r="AL356">
        <v>0</v>
      </c>
      <c r="AM356">
        <v>486</v>
      </c>
      <c r="AN356">
        <v>181</v>
      </c>
      <c r="AO356">
        <v>0</v>
      </c>
      <c r="AP356">
        <v>0</v>
      </c>
      <c r="AQ356">
        <v>0</v>
      </c>
      <c r="AR356" t="b">
        <v>0</v>
      </c>
      <c r="AS356">
        <v>0</v>
      </c>
      <c r="AT356">
        <v>640</v>
      </c>
      <c r="AU356">
        <v>283</v>
      </c>
      <c r="AV356">
        <v>353</v>
      </c>
      <c r="AW356" t="b">
        <v>0</v>
      </c>
      <c r="AX356">
        <v>0</v>
      </c>
      <c r="AY356">
        <v>640</v>
      </c>
      <c r="AZ356">
        <v>283</v>
      </c>
      <c r="BA356">
        <v>0</v>
      </c>
      <c r="BC356" t="s">
        <v>1684</v>
      </c>
      <c r="BD356" s="12">
        <v>55</v>
      </c>
      <c r="BE356">
        <v>136</v>
      </c>
      <c r="BF356">
        <v>89</v>
      </c>
      <c r="BG356" t="s">
        <v>2499</v>
      </c>
      <c r="BH356">
        <v>0</v>
      </c>
      <c r="BI356">
        <v>0</v>
      </c>
      <c r="BJ356" t="s">
        <v>1684</v>
      </c>
      <c r="BK356">
        <v>0</v>
      </c>
      <c r="BM356" t="s">
        <v>2500</v>
      </c>
      <c r="BN356">
        <v>0</v>
      </c>
      <c r="BO356">
        <v>640</v>
      </c>
      <c r="BP356">
        <v>283</v>
      </c>
      <c r="BQ356">
        <v>0</v>
      </c>
      <c r="BR356">
        <v>244</v>
      </c>
      <c r="BS356" t="b">
        <v>0</v>
      </c>
      <c r="BT356">
        <v>0</v>
      </c>
      <c r="BU356">
        <v>0</v>
      </c>
      <c r="BV356" s="12" t="s">
        <v>708</v>
      </c>
      <c r="BW356">
        <v>1</v>
      </c>
      <c r="BX356">
        <v>191</v>
      </c>
      <c r="BY356">
        <v>67</v>
      </c>
      <c r="BZ356" t="b">
        <v>0</v>
      </c>
      <c r="CA356" t="s">
        <v>1684</v>
      </c>
      <c r="CB356">
        <v>0</v>
      </c>
      <c r="CC356">
        <v>0</v>
      </c>
      <c r="CD356" t="s">
        <v>1687</v>
      </c>
      <c r="CE356" s="12">
        <v>11</v>
      </c>
      <c r="CF356" s="12">
        <v>2</v>
      </c>
      <c r="CG356" s="4">
        <v>44439</v>
      </c>
      <c r="CH356">
        <v>0</v>
      </c>
      <c r="CI356">
        <v>637</v>
      </c>
      <c r="CJ356">
        <v>280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 t="s">
        <v>708</v>
      </c>
      <c r="CS356">
        <v>0</v>
      </c>
      <c r="CT356" t="str">
        <f t="shared" si="5"/>
        <v>Daniel James</v>
      </c>
      <c r="CU356" t="str">
        <f>IFERROR(VLOOKUP(CT356,'Player Names Cleaned'!$A$1:$B$997,2,0),CT356)</f>
        <v>Daniel James</v>
      </c>
    </row>
    <row r="357" spans="1:99" x14ac:dyDescent="0.25">
      <c r="A357">
        <v>0</v>
      </c>
      <c r="B357" s="4">
        <v>36783</v>
      </c>
      <c r="C357">
        <v>0</v>
      </c>
      <c r="D357">
        <v>0</v>
      </c>
      <c r="E357" t="b">
        <v>1</v>
      </c>
      <c r="F357" t="b">
        <v>1</v>
      </c>
      <c r="G357" t="s">
        <v>1684</v>
      </c>
      <c r="H357" t="s">
        <v>1684</v>
      </c>
      <c r="I357">
        <v>0</v>
      </c>
      <c r="J357">
        <v>0</v>
      </c>
      <c r="K357">
        <v>199598</v>
      </c>
      <c r="L357" t="s">
        <v>1684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598</v>
      </c>
      <c r="T357">
        <v>251</v>
      </c>
      <c r="U357">
        <v>0</v>
      </c>
      <c r="V357" t="s">
        <v>1684</v>
      </c>
      <c r="X357">
        <v>0</v>
      </c>
      <c r="Y357">
        <v>3</v>
      </c>
      <c r="Z357">
        <v>1</v>
      </c>
      <c r="AA357" t="s">
        <v>1684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 s="12" t="s">
        <v>534</v>
      </c>
      <c r="AL357">
        <v>0</v>
      </c>
      <c r="AM357">
        <v>357</v>
      </c>
      <c r="AN357">
        <v>98</v>
      </c>
      <c r="AO357">
        <v>0</v>
      </c>
      <c r="AP357">
        <v>0</v>
      </c>
      <c r="AQ357">
        <v>0</v>
      </c>
      <c r="AR357" t="b">
        <v>0</v>
      </c>
      <c r="AS357">
        <v>0</v>
      </c>
      <c r="AT357">
        <v>600</v>
      </c>
      <c r="AU357">
        <v>251</v>
      </c>
      <c r="AV357">
        <v>354</v>
      </c>
      <c r="AW357" t="b">
        <v>0</v>
      </c>
      <c r="AX357">
        <v>0</v>
      </c>
      <c r="AY357">
        <v>600</v>
      </c>
      <c r="AZ357">
        <v>251</v>
      </c>
      <c r="BA357">
        <v>0</v>
      </c>
      <c r="BC357" t="s">
        <v>1684</v>
      </c>
      <c r="BD357" s="12">
        <v>50</v>
      </c>
      <c r="BE357">
        <v>242</v>
      </c>
      <c r="BF357">
        <v>153</v>
      </c>
      <c r="BG357" t="s">
        <v>2501</v>
      </c>
      <c r="BH357">
        <v>0</v>
      </c>
      <c r="BI357">
        <v>0</v>
      </c>
      <c r="BJ357" t="s">
        <v>1684</v>
      </c>
      <c r="BK357">
        <v>0</v>
      </c>
      <c r="BM357" t="s">
        <v>2502</v>
      </c>
      <c r="BN357">
        <v>0</v>
      </c>
      <c r="BO357">
        <v>601</v>
      </c>
      <c r="BP357">
        <v>252</v>
      </c>
      <c r="BQ357">
        <v>0</v>
      </c>
      <c r="BR357">
        <v>244</v>
      </c>
      <c r="BS357" t="b">
        <v>0</v>
      </c>
      <c r="BT357">
        <v>0</v>
      </c>
      <c r="BU357">
        <v>0</v>
      </c>
      <c r="BV357" s="12" t="s">
        <v>1117</v>
      </c>
      <c r="BW357">
        <v>0.2</v>
      </c>
      <c r="BX357">
        <v>464</v>
      </c>
      <c r="BY357">
        <v>154</v>
      </c>
      <c r="BZ357" t="b">
        <v>0</v>
      </c>
      <c r="CA357" t="s">
        <v>1684</v>
      </c>
      <c r="CB357">
        <v>0</v>
      </c>
      <c r="CC357">
        <v>0</v>
      </c>
      <c r="CD357" t="s">
        <v>1687</v>
      </c>
      <c r="CE357" s="12">
        <v>11</v>
      </c>
      <c r="CF357" s="12">
        <v>2</v>
      </c>
      <c r="CG357" s="4">
        <v>45126</v>
      </c>
      <c r="CH357">
        <v>0</v>
      </c>
      <c r="CI357">
        <v>587</v>
      </c>
      <c r="CJ357">
        <v>246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 t="s">
        <v>1117</v>
      </c>
      <c r="CS357">
        <v>0</v>
      </c>
      <c r="CT357" t="str">
        <f t="shared" si="5"/>
        <v>Ethan Ampadu</v>
      </c>
      <c r="CU357" t="str">
        <f>IFERROR(VLOOKUP(CT357,'Player Names Cleaned'!$A$1:$B$997,2,0),CT357)</f>
        <v>Ethan Ampadu</v>
      </c>
    </row>
    <row r="358" spans="1:99" x14ac:dyDescent="0.25">
      <c r="A358">
        <v>0</v>
      </c>
      <c r="B358" s="4">
        <v>37282</v>
      </c>
      <c r="C358">
        <v>0</v>
      </c>
      <c r="D358">
        <v>0</v>
      </c>
      <c r="E358" t="b">
        <v>1</v>
      </c>
      <c r="F358" t="b">
        <v>1</v>
      </c>
      <c r="G358" t="s">
        <v>1684</v>
      </c>
      <c r="H358" t="s">
        <v>1684</v>
      </c>
      <c r="I358">
        <v>0</v>
      </c>
      <c r="J358">
        <v>0</v>
      </c>
      <c r="K358">
        <v>248937</v>
      </c>
      <c r="L358" t="s">
        <v>1684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604</v>
      </c>
      <c r="T358">
        <v>256</v>
      </c>
      <c r="U358">
        <v>0</v>
      </c>
      <c r="V358" t="s">
        <v>1684</v>
      </c>
      <c r="X358">
        <v>0</v>
      </c>
      <c r="Y358">
        <v>3</v>
      </c>
      <c r="Z358">
        <v>1</v>
      </c>
      <c r="AA358" t="s">
        <v>1684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 s="12" t="s">
        <v>1108</v>
      </c>
      <c r="AL358">
        <v>0</v>
      </c>
      <c r="AM358">
        <v>393</v>
      </c>
      <c r="AN358">
        <v>120</v>
      </c>
      <c r="AO358">
        <v>0</v>
      </c>
      <c r="AP358">
        <v>0</v>
      </c>
      <c r="AQ358">
        <v>0</v>
      </c>
      <c r="AR358" t="b">
        <v>0</v>
      </c>
      <c r="AS358">
        <v>0</v>
      </c>
      <c r="AT358">
        <v>606</v>
      </c>
      <c r="AU358">
        <v>256</v>
      </c>
      <c r="AV358">
        <v>355</v>
      </c>
      <c r="AW358" t="b">
        <v>0</v>
      </c>
      <c r="AX358">
        <v>0</v>
      </c>
      <c r="AY358">
        <v>606</v>
      </c>
      <c r="AZ358">
        <v>256</v>
      </c>
      <c r="BA358">
        <v>0</v>
      </c>
      <c r="BC358" t="s">
        <v>1684</v>
      </c>
      <c r="BD358" s="12">
        <v>50</v>
      </c>
      <c r="BE358">
        <v>278</v>
      </c>
      <c r="BF358">
        <v>175</v>
      </c>
      <c r="BG358" t="s">
        <v>2503</v>
      </c>
      <c r="BH358">
        <v>0</v>
      </c>
      <c r="BI358">
        <v>0</v>
      </c>
      <c r="BJ358" t="s">
        <v>1684</v>
      </c>
      <c r="BK358">
        <v>0</v>
      </c>
      <c r="BM358" t="s">
        <v>2504</v>
      </c>
      <c r="BN358">
        <v>0</v>
      </c>
      <c r="BO358">
        <v>607</v>
      </c>
      <c r="BP358">
        <v>257</v>
      </c>
      <c r="BQ358">
        <v>0</v>
      </c>
      <c r="BR358">
        <v>241</v>
      </c>
      <c r="BS358" t="b">
        <v>0</v>
      </c>
      <c r="BT358">
        <v>0</v>
      </c>
      <c r="BU358">
        <v>0</v>
      </c>
      <c r="BV358" s="12" t="s">
        <v>1118</v>
      </c>
      <c r="BW358">
        <v>0.1</v>
      </c>
      <c r="BX358">
        <v>469</v>
      </c>
      <c r="BY358">
        <v>156</v>
      </c>
      <c r="BZ358" t="b">
        <v>0</v>
      </c>
      <c r="CA358" t="s">
        <v>1684</v>
      </c>
      <c r="CB358">
        <v>0</v>
      </c>
      <c r="CC358">
        <v>0</v>
      </c>
      <c r="CD358" t="s">
        <v>1687</v>
      </c>
      <c r="CE358" s="12">
        <v>11</v>
      </c>
      <c r="CF358" s="12">
        <v>2</v>
      </c>
      <c r="CG358" s="4">
        <v>44205</v>
      </c>
      <c r="CH358">
        <v>0</v>
      </c>
      <c r="CI358">
        <v>595</v>
      </c>
      <c r="CJ358">
        <v>251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 t="s">
        <v>1118</v>
      </c>
      <c r="CS358">
        <v>0</v>
      </c>
      <c r="CT358" t="str">
        <f t="shared" si="5"/>
        <v>Sam Greenwood</v>
      </c>
      <c r="CU358" t="str">
        <f>IFERROR(VLOOKUP(CT358,'Player Names Cleaned'!$A$1:$B$997,2,0),CT358)</f>
        <v>Sam Greenwood</v>
      </c>
    </row>
    <row r="359" spans="1:99" x14ac:dyDescent="0.25">
      <c r="A359">
        <v>0</v>
      </c>
      <c r="B359" s="4">
        <v>36652</v>
      </c>
      <c r="C359">
        <v>0</v>
      </c>
      <c r="D359">
        <v>0</v>
      </c>
      <c r="E359" t="b">
        <v>1</v>
      </c>
      <c r="F359" t="b">
        <v>1</v>
      </c>
      <c r="G359" t="s">
        <v>1684</v>
      </c>
      <c r="H359" t="s">
        <v>1684</v>
      </c>
      <c r="I359">
        <v>0</v>
      </c>
      <c r="J359">
        <v>0</v>
      </c>
      <c r="K359">
        <v>486520</v>
      </c>
      <c r="L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620</v>
      </c>
      <c r="T359">
        <v>267</v>
      </c>
      <c r="U359">
        <v>0</v>
      </c>
      <c r="V359">
        <v>1</v>
      </c>
      <c r="X359">
        <v>0</v>
      </c>
      <c r="Y359">
        <v>3</v>
      </c>
      <c r="Z359">
        <v>1</v>
      </c>
      <c r="AA359" t="s">
        <v>1684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 s="12" t="s">
        <v>1119</v>
      </c>
      <c r="AL359">
        <v>0</v>
      </c>
      <c r="AM359">
        <v>426</v>
      </c>
      <c r="AN359">
        <v>139</v>
      </c>
      <c r="AO359">
        <v>0</v>
      </c>
      <c r="AP359">
        <v>0</v>
      </c>
      <c r="AQ359">
        <v>0</v>
      </c>
      <c r="AR359" t="b">
        <v>0</v>
      </c>
      <c r="AS359">
        <v>0</v>
      </c>
      <c r="AT359">
        <v>621</v>
      </c>
      <c r="AU359">
        <v>267</v>
      </c>
      <c r="AV359">
        <v>356</v>
      </c>
      <c r="AW359" t="b">
        <v>0</v>
      </c>
      <c r="AX359">
        <v>0</v>
      </c>
      <c r="AY359">
        <v>621</v>
      </c>
      <c r="AZ359">
        <v>267</v>
      </c>
      <c r="BA359">
        <v>0</v>
      </c>
      <c r="BC359" t="s">
        <v>1684</v>
      </c>
      <c r="BD359" s="12">
        <v>50</v>
      </c>
      <c r="BE359">
        <v>311</v>
      </c>
      <c r="BF359">
        <v>194</v>
      </c>
      <c r="BG359" t="s">
        <v>2505</v>
      </c>
      <c r="BH359">
        <v>0</v>
      </c>
      <c r="BI359">
        <v>0</v>
      </c>
      <c r="BJ359" t="s">
        <v>1684</v>
      </c>
      <c r="BK359">
        <v>0</v>
      </c>
      <c r="BM359" t="s">
        <v>2506</v>
      </c>
      <c r="BN359">
        <v>0</v>
      </c>
      <c r="BO359">
        <v>621</v>
      </c>
      <c r="BP359">
        <v>267</v>
      </c>
      <c r="BQ359">
        <v>0</v>
      </c>
      <c r="BR359">
        <v>34</v>
      </c>
      <c r="BS359" t="b">
        <v>0</v>
      </c>
      <c r="BT359">
        <v>0</v>
      </c>
      <c r="BU359">
        <v>0</v>
      </c>
      <c r="BV359" s="12" t="s">
        <v>1120</v>
      </c>
      <c r="BW359">
        <v>0.1</v>
      </c>
      <c r="BX359">
        <v>553</v>
      </c>
      <c r="BY359">
        <v>209</v>
      </c>
      <c r="BZ359" t="b">
        <v>0</v>
      </c>
      <c r="CA359" t="s">
        <v>1684</v>
      </c>
      <c r="CB359">
        <v>0</v>
      </c>
      <c r="CC359">
        <v>0</v>
      </c>
      <c r="CD359" t="s">
        <v>1687</v>
      </c>
      <c r="CE359" s="12">
        <v>11</v>
      </c>
      <c r="CF359" s="12">
        <v>2</v>
      </c>
      <c r="CG359" s="4">
        <v>45169</v>
      </c>
      <c r="CH359">
        <v>0</v>
      </c>
      <c r="CI359">
        <v>613</v>
      </c>
      <c r="CJ359">
        <v>264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 t="s">
        <v>1120</v>
      </c>
      <c r="CS359">
        <v>0</v>
      </c>
      <c r="CT359" t="str">
        <f t="shared" si="5"/>
        <v>Ilia Gruev</v>
      </c>
      <c r="CU359" t="str">
        <f>IFERROR(VLOOKUP(CT359,'Player Names Cleaned'!$A$1:$B$997,2,0),CT359)</f>
        <v>Ilia Gruev</v>
      </c>
    </row>
    <row r="360" spans="1:99" x14ac:dyDescent="0.25">
      <c r="A360">
        <v>0</v>
      </c>
      <c r="B360" s="4">
        <v>36949</v>
      </c>
      <c r="C360">
        <v>0</v>
      </c>
      <c r="D360">
        <v>0</v>
      </c>
      <c r="E360" t="b">
        <v>1</v>
      </c>
      <c r="F360" t="b">
        <v>1</v>
      </c>
      <c r="G360" t="s">
        <v>1684</v>
      </c>
      <c r="H360" t="s">
        <v>1684</v>
      </c>
      <c r="I360">
        <v>0</v>
      </c>
      <c r="J360">
        <v>0</v>
      </c>
      <c r="K360">
        <v>433952</v>
      </c>
      <c r="L360" t="s">
        <v>1684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608</v>
      </c>
      <c r="T360">
        <v>258</v>
      </c>
      <c r="U360">
        <v>0</v>
      </c>
      <c r="V360" t="s">
        <v>1684</v>
      </c>
      <c r="X360">
        <v>0</v>
      </c>
      <c r="Y360">
        <v>3</v>
      </c>
      <c r="Z360">
        <v>1</v>
      </c>
      <c r="AA360" t="s">
        <v>1684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 s="12" t="s">
        <v>1121</v>
      </c>
      <c r="AL360">
        <v>0</v>
      </c>
      <c r="AM360">
        <v>401</v>
      </c>
      <c r="AN360">
        <v>124</v>
      </c>
      <c r="AO360">
        <v>0</v>
      </c>
      <c r="AP360">
        <v>0</v>
      </c>
      <c r="AQ360">
        <v>0</v>
      </c>
      <c r="AR360" t="b">
        <v>0</v>
      </c>
      <c r="AS360">
        <v>0</v>
      </c>
      <c r="AT360">
        <v>611</v>
      </c>
      <c r="AU360">
        <v>259</v>
      </c>
      <c r="AV360">
        <v>357</v>
      </c>
      <c r="AW360" t="b">
        <v>0</v>
      </c>
      <c r="AX360">
        <v>0</v>
      </c>
      <c r="AY360">
        <v>611</v>
      </c>
      <c r="AZ360">
        <v>259</v>
      </c>
      <c r="BA360">
        <v>0</v>
      </c>
      <c r="BC360" t="s">
        <v>1684</v>
      </c>
      <c r="BD360" s="12">
        <v>50</v>
      </c>
      <c r="BE360">
        <v>286</v>
      </c>
      <c r="BF360">
        <v>179</v>
      </c>
      <c r="BG360" t="s">
        <v>2507</v>
      </c>
      <c r="BH360">
        <v>0</v>
      </c>
      <c r="BI360">
        <v>0</v>
      </c>
      <c r="BJ360" t="s">
        <v>1684</v>
      </c>
      <c r="BK360">
        <v>0</v>
      </c>
      <c r="BM360" t="s">
        <v>2508</v>
      </c>
      <c r="BN360">
        <v>0</v>
      </c>
      <c r="BO360">
        <v>611</v>
      </c>
      <c r="BP360">
        <v>259</v>
      </c>
      <c r="BQ360">
        <v>0</v>
      </c>
      <c r="BR360">
        <v>21</v>
      </c>
      <c r="BS360" t="b">
        <v>0</v>
      </c>
      <c r="BT360">
        <v>0</v>
      </c>
      <c r="BU360">
        <v>0</v>
      </c>
      <c r="BV360" s="12" t="s">
        <v>1122</v>
      </c>
      <c r="BW360">
        <v>0.1</v>
      </c>
      <c r="BX360">
        <v>509</v>
      </c>
      <c r="BY360">
        <v>181</v>
      </c>
      <c r="BZ360" t="b">
        <v>0</v>
      </c>
      <c r="CA360" t="s">
        <v>1684</v>
      </c>
      <c r="CB360">
        <v>0</v>
      </c>
      <c r="CC360">
        <v>0</v>
      </c>
      <c r="CD360" t="s">
        <v>1687</v>
      </c>
      <c r="CE360" s="12">
        <v>11</v>
      </c>
      <c r="CF360" s="12">
        <v>2</v>
      </c>
      <c r="CG360" s="4">
        <v>45526</v>
      </c>
      <c r="CH360">
        <v>0</v>
      </c>
      <c r="CI360">
        <v>600</v>
      </c>
      <c r="CJ360">
        <v>254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 t="s">
        <v>1122</v>
      </c>
      <c r="CS360">
        <v>0</v>
      </c>
      <c r="CT360" t="str">
        <f t="shared" si="5"/>
        <v>Largie Ramazani</v>
      </c>
      <c r="CU360" t="str">
        <f>IFERROR(VLOOKUP(CT360,'Player Names Cleaned'!$A$1:$B$997,2,0),CT360)</f>
        <v>Largie Ramazani</v>
      </c>
    </row>
    <row r="361" spans="1:99" x14ac:dyDescent="0.25">
      <c r="A361">
        <v>0</v>
      </c>
      <c r="B361" s="4">
        <v>36048</v>
      </c>
      <c r="C361">
        <v>0</v>
      </c>
      <c r="D361">
        <v>0</v>
      </c>
      <c r="E361" t="b">
        <v>1</v>
      </c>
      <c r="F361" t="b">
        <v>1</v>
      </c>
      <c r="G361" t="s">
        <v>1684</v>
      </c>
      <c r="H361" t="s">
        <v>1684</v>
      </c>
      <c r="I361">
        <v>0</v>
      </c>
      <c r="J361">
        <v>0</v>
      </c>
      <c r="K361">
        <v>248056</v>
      </c>
      <c r="L361" t="s">
        <v>1684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603</v>
      </c>
      <c r="T361">
        <v>255</v>
      </c>
      <c r="U361">
        <v>0</v>
      </c>
      <c r="V361" t="s">
        <v>1684</v>
      </c>
      <c r="X361">
        <v>0</v>
      </c>
      <c r="Y361">
        <v>3</v>
      </c>
      <c r="Z361">
        <v>1</v>
      </c>
      <c r="AA361" t="s">
        <v>1684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 s="12" t="s">
        <v>1123</v>
      </c>
      <c r="AL361">
        <v>0</v>
      </c>
      <c r="AM361">
        <v>392</v>
      </c>
      <c r="AN361">
        <v>119</v>
      </c>
      <c r="AO361">
        <v>0</v>
      </c>
      <c r="AP361">
        <v>0</v>
      </c>
      <c r="AQ361">
        <v>0</v>
      </c>
      <c r="AR361" t="b">
        <v>0</v>
      </c>
      <c r="AS361">
        <v>0</v>
      </c>
      <c r="AT361">
        <v>605</v>
      </c>
      <c r="AU361">
        <v>255</v>
      </c>
      <c r="AV361">
        <v>358</v>
      </c>
      <c r="AW361" t="b">
        <v>0</v>
      </c>
      <c r="AX361">
        <v>0</v>
      </c>
      <c r="AY361">
        <v>605</v>
      </c>
      <c r="AZ361">
        <v>255</v>
      </c>
      <c r="BA361">
        <v>0</v>
      </c>
      <c r="BC361" t="s">
        <v>1684</v>
      </c>
      <c r="BD361" s="12">
        <v>50</v>
      </c>
      <c r="BE361">
        <v>277</v>
      </c>
      <c r="BF361">
        <v>174</v>
      </c>
      <c r="BG361" t="s">
        <v>2509</v>
      </c>
      <c r="BH361">
        <v>0</v>
      </c>
      <c r="BI361">
        <v>0</v>
      </c>
      <c r="BJ361" t="s">
        <v>1684</v>
      </c>
      <c r="BK361">
        <v>0</v>
      </c>
      <c r="BM361" t="s">
        <v>2510</v>
      </c>
      <c r="BN361">
        <v>0</v>
      </c>
      <c r="BO361">
        <v>606</v>
      </c>
      <c r="BP361">
        <v>256</v>
      </c>
      <c r="BQ361">
        <v>0</v>
      </c>
      <c r="BR361">
        <v>108</v>
      </c>
      <c r="BS361" t="b">
        <v>0</v>
      </c>
      <c r="BT361">
        <v>0</v>
      </c>
      <c r="BU361">
        <v>0</v>
      </c>
      <c r="BV361" s="12" t="s">
        <v>1124</v>
      </c>
      <c r="BW361">
        <v>0.5</v>
      </c>
      <c r="BX361">
        <v>262</v>
      </c>
      <c r="BY361">
        <v>86</v>
      </c>
      <c r="BZ361" t="b">
        <v>0</v>
      </c>
      <c r="CA361" t="s">
        <v>1684</v>
      </c>
      <c r="CB361">
        <v>0</v>
      </c>
      <c r="CC361">
        <v>0</v>
      </c>
      <c r="CD361" t="s">
        <v>1687</v>
      </c>
      <c r="CE361" s="12">
        <v>11</v>
      </c>
      <c r="CF361" s="12">
        <v>2</v>
      </c>
      <c r="CG361" s="4">
        <v>45534</v>
      </c>
      <c r="CH361">
        <v>0</v>
      </c>
      <c r="CI361">
        <v>594</v>
      </c>
      <c r="CJ361">
        <v>250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 t="s">
        <v>1123</v>
      </c>
      <c r="CS361">
        <v>0</v>
      </c>
      <c r="CT361" t="str">
        <f t="shared" si="5"/>
        <v>Tanaka Ao</v>
      </c>
      <c r="CU361" t="str">
        <f>IFERROR(VLOOKUP(CT361,'Player Names Cleaned'!$A$1:$B$997,2,0),CT361)</f>
        <v>Ao Tanaka</v>
      </c>
    </row>
    <row r="362" spans="1:99" x14ac:dyDescent="0.25">
      <c r="A362">
        <v>0</v>
      </c>
      <c r="B362" s="4">
        <v>38883</v>
      </c>
      <c r="C362">
        <v>0</v>
      </c>
      <c r="D362">
        <v>0</v>
      </c>
      <c r="E362" t="b">
        <v>1</v>
      </c>
      <c r="F362" t="b">
        <v>1</v>
      </c>
      <c r="G362" t="s">
        <v>1684</v>
      </c>
      <c r="H362" t="s">
        <v>1684</v>
      </c>
      <c r="I362">
        <v>0</v>
      </c>
      <c r="J362">
        <v>0</v>
      </c>
      <c r="K362">
        <v>536119</v>
      </c>
      <c r="L362" t="s">
        <v>1684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548</v>
      </c>
      <c r="T362">
        <v>222</v>
      </c>
      <c r="U362">
        <v>0</v>
      </c>
      <c r="V362" t="s">
        <v>1684</v>
      </c>
      <c r="X362">
        <v>0</v>
      </c>
      <c r="Y362">
        <v>3</v>
      </c>
      <c r="Z362">
        <v>0.5</v>
      </c>
      <c r="AA362" t="s">
        <v>1684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 s="12" t="s">
        <v>844</v>
      </c>
      <c r="AL362">
        <v>0</v>
      </c>
      <c r="AM362">
        <v>268</v>
      </c>
      <c r="AN362">
        <v>45</v>
      </c>
      <c r="AO362">
        <v>0</v>
      </c>
      <c r="AP362">
        <v>0</v>
      </c>
      <c r="AQ362">
        <v>0</v>
      </c>
      <c r="AR362" t="b">
        <v>0</v>
      </c>
      <c r="AS362">
        <v>0</v>
      </c>
      <c r="AT362">
        <v>552</v>
      </c>
      <c r="AU362">
        <v>222</v>
      </c>
      <c r="AV362">
        <v>359</v>
      </c>
      <c r="AW362" t="b">
        <v>0</v>
      </c>
      <c r="AX362">
        <v>0</v>
      </c>
      <c r="AY362">
        <v>552</v>
      </c>
      <c r="AZ362">
        <v>222</v>
      </c>
      <c r="BA362">
        <v>0</v>
      </c>
      <c r="BC362" t="s">
        <v>1684</v>
      </c>
      <c r="BD362" s="12">
        <v>45</v>
      </c>
      <c r="BE362">
        <v>490</v>
      </c>
      <c r="BF362">
        <v>267</v>
      </c>
      <c r="BG362" t="s">
        <v>2511</v>
      </c>
      <c r="BH362">
        <v>0</v>
      </c>
      <c r="BI362">
        <v>0</v>
      </c>
      <c r="BJ362" t="s">
        <v>1684</v>
      </c>
      <c r="BK362">
        <v>0</v>
      </c>
      <c r="BM362" t="s">
        <v>2512</v>
      </c>
      <c r="BN362">
        <v>0</v>
      </c>
      <c r="BO362">
        <v>554</v>
      </c>
      <c r="BP362">
        <v>223</v>
      </c>
      <c r="BQ362">
        <v>0</v>
      </c>
      <c r="BR362">
        <v>244</v>
      </c>
      <c r="BS362" t="b">
        <v>0</v>
      </c>
      <c r="BT362">
        <v>0</v>
      </c>
      <c r="BU362">
        <v>0</v>
      </c>
      <c r="BV362" s="12" t="s">
        <v>1125</v>
      </c>
      <c r="BW362">
        <v>0.1</v>
      </c>
      <c r="BX362">
        <v>541</v>
      </c>
      <c r="BY362">
        <v>199</v>
      </c>
      <c r="BZ362" t="b">
        <v>0</v>
      </c>
      <c r="CA362" t="s">
        <v>1684</v>
      </c>
      <c r="CB362">
        <v>0</v>
      </c>
      <c r="CC362">
        <v>0</v>
      </c>
      <c r="CD362" t="s">
        <v>1687</v>
      </c>
      <c r="CE362" s="12">
        <v>11</v>
      </c>
      <c r="CF362" s="12">
        <v>2</v>
      </c>
      <c r="CG362" s="4">
        <v>45379</v>
      </c>
      <c r="CH362">
        <v>0</v>
      </c>
      <c r="CI362">
        <v>531</v>
      </c>
      <c r="CJ362">
        <v>215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 t="s">
        <v>1125</v>
      </c>
      <c r="CS362">
        <v>0</v>
      </c>
      <c r="CT362" t="str">
        <f t="shared" si="5"/>
        <v>Charlie Crew</v>
      </c>
      <c r="CU362" t="str">
        <f>IFERROR(VLOOKUP(CT362,'Player Names Cleaned'!$A$1:$B$997,2,0),CT362)</f>
        <v>Charlie Crew</v>
      </c>
    </row>
    <row r="363" spans="1:99" x14ac:dyDescent="0.25">
      <c r="A363">
        <v>0</v>
      </c>
      <c r="B363" s="4">
        <v>37380</v>
      </c>
      <c r="C363">
        <v>0</v>
      </c>
      <c r="D363">
        <v>0</v>
      </c>
      <c r="E363" t="b">
        <v>1</v>
      </c>
      <c r="F363" t="b">
        <v>1</v>
      </c>
      <c r="G363" t="s">
        <v>1684</v>
      </c>
      <c r="H363" t="s">
        <v>1684</v>
      </c>
      <c r="I363">
        <v>0</v>
      </c>
      <c r="J363">
        <v>0</v>
      </c>
      <c r="K363">
        <v>462635</v>
      </c>
      <c r="L363" t="s">
        <v>1684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517</v>
      </c>
      <c r="T363">
        <v>200</v>
      </c>
      <c r="U363">
        <v>0</v>
      </c>
      <c r="V363" t="s">
        <v>1684</v>
      </c>
      <c r="X363">
        <v>0</v>
      </c>
      <c r="Y363">
        <v>3</v>
      </c>
      <c r="Z363">
        <v>0.5</v>
      </c>
      <c r="AA363" t="s">
        <v>1684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 s="12" t="s">
        <v>556</v>
      </c>
      <c r="AL363">
        <v>0</v>
      </c>
      <c r="AM363">
        <v>219</v>
      </c>
      <c r="AN363">
        <v>19</v>
      </c>
      <c r="AO363">
        <v>0</v>
      </c>
      <c r="AP363">
        <v>0</v>
      </c>
      <c r="AQ363">
        <v>0</v>
      </c>
      <c r="AR363" t="b">
        <v>0</v>
      </c>
      <c r="AS363">
        <v>0</v>
      </c>
      <c r="AT363">
        <v>521</v>
      </c>
      <c r="AU363">
        <v>200</v>
      </c>
      <c r="AV363">
        <v>360</v>
      </c>
      <c r="AW363" t="b">
        <v>0</v>
      </c>
      <c r="AX363">
        <v>0</v>
      </c>
      <c r="AY363">
        <v>521</v>
      </c>
      <c r="AZ363">
        <v>200</v>
      </c>
      <c r="BA363">
        <v>0</v>
      </c>
      <c r="BC363" t="s">
        <v>1684</v>
      </c>
      <c r="BD363" s="12">
        <v>45</v>
      </c>
      <c r="BE363">
        <v>441</v>
      </c>
      <c r="BF363">
        <v>241</v>
      </c>
      <c r="BG363" t="s">
        <v>2513</v>
      </c>
      <c r="BH363">
        <v>0</v>
      </c>
      <c r="BI363">
        <v>0</v>
      </c>
      <c r="BJ363" t="s">
        <v>1684</v>
      </c>
      <c r="BK363">
        <v>0</v>
      </c>
      <c r="BM363" t="s">
        <v>2514</v>
      </c>
      <c r="BN363">
        <v>0</v>
      </c>
      <c r="BO363">
        <v>524</v>
      </c>
      <c r="BP363">
        <v>201</v>
      </c>
      <c r="BQ363">
        <v>0</v>
      </c>
      <c r="BR363">
        <v>241</v>
      </c>
      <c r="BS363" t="b">
        <v>0</v>
      </c>
      <c r="BT363">
        <v>0</v>
      </c>
      <c r="BU363">
        <v>0</v>
      </c>
      <c r="BV363" s="12" t="s">
        <v>1126</v>
      </c>
      <c r="BW363">
        <v>0.4</v>
      </c>
      <c r="BX363">
        <v>307</v>
      </c>
      <c r="BY363">
        <v>100</v>
      </c>
      <c r="BZ363" t="b">
        <v>0</v>
      </c>
      <c r="CA363" t="s">
        <v>1684</v>
      </c>
      <c r="CB363">
        <v>0</v>
      </c>
      <c r="CC363">
        <v>0</v>
      </c>
      <c r="CD363" t="s">
        <v>1687</v>
      </c>
      <c r="CE363" s="12">
        <v>11</v>
      </c>
      <c r="CF363" s="12">
        <v>2</v>
      </c>
      <c r="CG363" s="4">
        <v>44234</v>
      </c>
      <c r="CH363">
        <v>0</v>
      </c>
      <c r="CI363">
        <v>497</v>
      </c>
      <c r="CJ363">
        <v>192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 t="s">
        <v>1126</v>
      </c>
      <c r="CS363">
        <v>0</v>
      </c>
      <c r="CT363" t="str">
        <f t="shared" si="5"/>
        <v>Joe Gelhardt</v>
      </c>
      <c r="CU363" t="str">
        <f>IFERROR(VLOOKUP(CT363,'Player Names Cleaned'!$A$1:$B$997,2,0),CT363)</f>
        <v>Joe Gelhardt</v>
      </c>
    </row>
    <row r="364" spans="1:99" x14ac:dyDescent="0.25">
      <c r="A364">
        <v>0</v>
      </c>
      <c r="B364" s="4">
        <v>38035</v>
      </c>
      <c r="C364">
        <v>0</v>
      </c>
      <c r="D364">
        <v>0</v>
      </c>
      <c r="E364" t="b">
        <v>1</v>
      </c>
      <c r="F364" t="b">
        <v>1</v>
      </c>
      <c r="G364" t="s">
        <v>1684</v>
      </c>
      <c r="H364" t="s">
        <v>1684</v>
      </c>
      <c r="I364">
        <v>0</v>
      </c>
      <c r="J364">
        <v>0</v>
      </c>
      <c r="K364">
        <v>470294</v>
      </c>
      <c r="L364" t="s">
        <v>1684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520</v>
      </c>
      <c r="T364">
        <v>202</v>
      </c>
      <c r="U364">
        <v>0</v>
      </c>
      <c r="V364" t="s">
        <v>1684</v>
      </c>
      <c r="X364">
        <v>0</v>
      </c>
      <c r="Y364">
        <v>3</v>
      </c>
      <c r="Z364">
        <v>0.5</v>
      </c>
      <c r="AA364" t="s">
        <v>1684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 s="12" t="s">
        <v>658</v>
      </c>
      <c r="AL364">
        <v>0</v>
      </c>
      <c r="AM364">
        <v>223</v>
      </c>
      <c r="AN364">
        <v>21</v>
      </c>
      <c r="AO364">
        <v>0</v>
      </c>
      <c r="AP364">
        <v>0</v>
      </c>
      <c r="AQ364">
        <v>0</v>
      </c>
      <c r="AR364" t="b">
        <v>0</v>
      </c>
      <c r="AS364">
        <v>0</v>
      </c>
      <c r="AT364">
        <v>524</v>
      </c>
      <c r="AU364">
        <v>202</v>
      </c>
      <c r="AV364">
        <v>361</v>
      </c>
      <c r="AW364" t="b">
        <v>0</v>
      </c>
      <c r="AX364">
        <v>0</v>
      </c>
      <c r="AY364">
        <v>524</v>
      </c>
      <c r="AZ364">
        <v>202</v>
      </c>
      <c r="BA364">
        <v>0</v>
      </c>
      <c r="BC364" t="s">
        <v>1684</v>
      </c>
      <c r="BD364" s="12">
        <v>45</v>
      </c>
      <c r="BE364">
        <v>445</v>
      </c>
      <c r="BF364">
        <v>243</v>
      </c>
      <c r="BG364" t="s">
        <v>2515</v>
      </c>
      <c r="BH364">
        <v>0</v>
      </c>
      <c r="BI364">
        <v>0</v>
      </c>
      <c r="BJ364" t="s">
        <v>1684</v>
      </c>
      <c r="BK364">
        <v>0</v>
      </c>
      <c r="BM364" t="s">
        <v>2516</v>
      </c>
      <c r="BN364">
        <v>0</v>
      </c>
      <c r="BO364">
        <v>527</v>
      </c>
      <c r="BP364">
        <v>203</v>
      </c>
      <c r="BQ364">
        <v>0</v>
      </c>
      <c r="BR364">
        <v>241</v>
      </c>
      <c r="BS364" t="b">
        <v>0</v>
      </c>
      <c r="BT364">
        <v>0</v>
      </c>
      <c r="BU364">
        <v>0</v>
      </c>
      <c r="BV364" s="12" t="s">
        <v>1127</v>
      </c>
      <c r="BW364">
        <v>0.1</v>
      </c>
      <c r="BX364">
        <v>562</v>
      </c>
      <c r="BY364">
        <v>217</v>
      </c>
      <c r="BZ364" t="b">
        <v>0</v>
      </c>
      <c r="CA364" t="s">
        <v>1684</v>
      </c>
      <c r="CB364">
        <v>0</v>
      </c>
      <c r="CC364">
        <v>0</v>
      </c>
      <c r="CD364" t="s">
        <v>1687</v>
      </c>
      <c r="CE364" s="12">
        <v>11</v>
      </c>
      <c r="CF364" s="12">
        <v>2</v>
      </c>
      <c r="CG364" s="4">
        <v>44746</v>
      </c>
      <c r="CH364">
        <v>0</v>
      </c>
      <c r="CI364">
        <v>500</v>
      </c>
      <c r="CJ364">
        <v>194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 t="s">
        <v>1127</v>
      </c>
      <c r="CS364">
        <v>0</v>
      </c>
      <c r="CT364" t="str">
        <f t="shared" si="5"/>
        <v>Darko Gyabi</v>
      </c>
      <c r="CU364" t="str">
        <f>IFERROR(VLOOKUP(CT364,'Player Names Cleaned'!$A$1:$B$997,2,0),CT364)</f>
        <v>Darko Gyabi</v>
      </c>
    </row>
    <row r="365" spans="1:99" x14ac:dyDescent="0.25">
      <c r="A365">
        <v>0</v>
      </c>
      <c r="B365" s="4">
        <v>36374</v>
      </c>
      <c r="C365">
        <v>0</v>
      </c>
      <c r="D365">
        <v>0</v>
      </c>
      <c r="E365" t="b">
        <v>1</v>
      </c>
      <c r="F365" t="b">
        <v>1</v>
      </c>
      <c r="G365" t="s">
        <v>1684</v>
      </c>
      <c r="H365" t="s">
        <v>1684</v>
      </c>
      <c r="I365">
        <v>0</v>
      </c>
      <c r="J365">
        <v>0</v>
      </c>
      <c r="K365">
        <v>235826</v>
      </c>
      <c r="L365" t="s">
        <v>1684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643</v>
      </c>
      <c r="T365">
        <v>62</v>
      </c>
      <c r="U365">
        <v>0</v>
      </c>
      <c r="V365">
        <v>3</v>
      </c>
      <c r="X365">
        <v>0</v>
      </c>
      <c r="Y365">
        <v>4</v>
      </c>
      <c r="Z365">
        <v>1.2</v>
      </c>
      <c r="AA365" t="s">
        <v>1684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 s="12" t="s">
        <v>838</v>
      </c>
      <c r="AL365">
        <v>0</v>
      </c>
      <c r="AM365">
        <v>506</v>
      </c>
      <c r="AN365">
        <v>35</v>
      </c>
      <c r="AO365">
        <v>0</v>
      </c>
      <c r="AP365">
        <v>0</v>
      </c>
      <c r="AQ365">
        <v>0</v>
      </c>
      <c r="AR365" t="b">
        <v>0</v>
      </c>
      <c r="AS365">
        <v>0</v>
      </c>
      <c r="AT365">
        <v>643</v>
      </c>
      <c r="AU365">
        <v>62</v>
      </c>
      <c r="AV365">
        <v>362</v>
      </c>
      <c r="AW365" t="b">
        <v>0</v>
      </c>
      <c r="AX365">
        <v>0</v>
      </c>
      <c r="AY365">
        <v>643</v>
      </c>
      <c r="AZ365">
        <v>62</v>
      </c>
      <c r="BA365">
        <v>0</v>
      </c>
      <c r="BC365" t="s">
        <v>1684</v>
      </c>
      <c r="BD365" s="12">
        <v>55</v>
      </c>
      <c r="BE365">
        <v>156</v>
      </c>
      <c r="BF365">
        <v>31</v>
      </c>
      <c r="BG365" t="s">
        <v>2517</v>
      </c>
      <c r="BH365">
        <v>0</v>
      </c>
      <c r="BI365">
        <v>0</v>
      </c>
      <c r="BJ365">
        <v>2</v>
      </c>
      <c r="BK365">
        <v>0</v>
      </c>
      <c r="BM365" t="s">
        <v>2518</v>
      </c>
      <c r="BN365">
        <v>0</v>
      </c>
      <c r="BO365">
        <v>643</v>
      </c>
      <c r="BP365">
        <v>62</v>
      </c>
      <c r="BQ365">
        <v>0</v>
      </c>
      <c r="BR365">
        <v>152</v>
      </c>
      <c r="BS365" t="b">
        <v>0</v>
      </c>
      <c r="BT365">
        <v>0</v>
      </c>
      <c r="BU365">
        <v>0</v>
      </c>
      <c r="BV365" s="12" t="s">
        <v>1128</v>
      </c>
      <c r="BW365">
        <v>3.4</v>
      </c>
      <c r="BX365">
        <v>90</v>
      </c>
      <c r="BY365">
        <v>18</v>
      </c>
      <c r="BZ365" t="b">
        <v>0</v>
      </c>
      <c r="CA365" t="s">
        <v>1684</v>
      </c>
      <c r="CB365">
        <v>0</v>
      </c>
      <c r="CC365">
        <v>0</v>
      </c>
      <c r="CD365" t="s">
        <v>1687</v>
      </c>
      <c r="CE365" s="12">
        <v>11</v>
      </c>
      <c r="CF365" s="12">
        <v>2</v>
      </c>
      <c r="CG365" s="4">
        <v>45162</v>
      </c>
      <c r="CH365">
        <v>0</v>
      </c>
      <c r="CI365">
        <v>640</v>
      </c>
      <c r="CJ365">
        <v>62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 t="s">
        <v>1128</v>
      </c>
      <c r="CS365">
        <v>0</v>
      </c>
      <c r="CT365" t="str">
        <f t="shared" si="5"/>
        <v>JoÃ«l Piroe</v>
      </c>
      <c r="CU365" t="str">
        <f>IFERROR(VLOOKUP(CT365,'Player Names Cleaned'!$A$1:$B$997,2,0),CT365)</f>
        <v>Joel Piroe</v>
      </c>
    </row>
    <row r="366" spans="1:99" x14ac:dyDescent="0.25">
      <c r="A366">
        <v>0</v>
      </c>
      <c r="B366" s="4">
        <v>34217</v>
      </c>
      <c r="C366">
        <v>0</v>
      </c>
      <c r="D366">
        <v>0</v>
      </c>
      <c r="E366" t="b">
        <v>1</v>
      </c>
      <c r="F366" t="b">
        <v>1</v>
      </c>
      <c r="G366" t="s">
        <v>1684</v>
      </c>
      <c r="H366" t="s">
        <v>1684</v>
      </c>
      <c r="I366">
        <v>0</v>
      </c>
      <c r="J366">
        <v>0</v>
      </c>
      <c r="K366">
        <v>106617</v>
      </c>
      <c r="L366" t="s">
        <v>1684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592</v>
      </c>
      <c r="T366">
        <v>54</v>
      </c>
      <c r="U366">
        <v>0</v>
      </c>
      <c r="V366" t="s">
        <v>1684</v>
      </c>
      <c r="X366">
        <v>0</v>
      </c>
      <c r="Y366">
        <v>4</v>
      </c>
      <c r="Z366">
        <v>0.9</v>
      </c>
      <c r="AA366" t="s">
        <v>1684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 s="12" t="s">
        <v>1129</v>
      </c>
      <c r="AL366">
        <v>0</v>
      </c>
      <c r="AM366">
        <v>335</v>
      </c>
      <c r="AN366">
        <v>22</v>
      </c>
      <c r="AO366">
        <v>0</v>
      </c>
      <c r="AP366">
        <v>0</v>
      </c>
      <c r="AQ366">
        <v>0</v>
      </c>
      <c r="AR366" t="b">
        <v>0</v>
      </c>
      <c r="AS366">
        <v>0</v>
      </c>
      <c r="AT366">
        <v>595</v>
      </c>
      <c r="AU366">
        <v>54</v>
      </c>
      <c r="AV366">
        <v>363</v>
      </c>
      <c r="AW366" t="b">
        <v>0</v>
      </c>
      <c r="AX366">
        <v>0</v>
      </c>
      <c r="AY366">
        <v>595</v>
      </c>
      <c r="AZ366">
        <v>54</v>
      </c>
      <c r="BA366">
        <v>0</v>
      </c>
      <c r="BC366" t="s">
        <v>1684</v>
      </c>
      <c r="BD366" s="12">
        <v>50</v>
      </c>
      <c r="BE366">
        <v>220</v>
      </c>
      <c r="BF366">
        <v>40</v>
      </c>
      <c r="BG366" t="s">
        <v>2519</v>
      </c>
      <c r="BH366">
        <v>0</v>
      </c>
      <c r="BI366">
        <v>0</v>
      </c>
      <c r="BJ366" t="s">
        <v>1684</v>
      </c>
      <c r="BK366">
        <v>0</v>
      </c>
      <c r="BM366" t="s">
        <v>2520</v>
      </c>
      <c r="BN366">
        <v>0</v>
      </c>
      <c r="BO366">
        <v>596</v>
      </c>
      <c r="BP366">
        <v>54</v>
      </c>
      <c r="BQ366">
        <v>0</v>
      </c>
      <c r="BR366">
        <v>241</v>
      </c>
      <c r="BS366" t="b">
        <v>0</v>
      </c>
      <c r="BT366">
        <v>0</v>
      </c>
      <c r="BU366">
        <v>0</v>
      </c>
      <c r="BV366" s="12" t="s">
        <v>1130</v>
      </c>
      <c r="BW366">
        <v>3.2</v>
      </c>
      <c r="BX366">
        <v>98</v>
      </c>
      <c r="BY366">
        <v>19</v>
      </c>
      <c r="BZ366" t="b">
        <v>0</v>
      </c>
      <c r="CA366" t="s">
        <v>1684</v>
      </c>
      <c r="CB366">
        <v>0</v>
      </c>
      <c r="CC366">
        <v>0</v>
      </c>
      <c r="CD366" t="s">
        <v>1687</v>
      </c>
      <c r="CE366" s="12">
        <v>11</v>
      </c>
      <c r="CF366" s="12">
        <v>2</v>
      </c>
      <c r="CG366" s="4">
        <v>43312</v>
      </c>
      <c r="CH366">
        <v>0</v>
      </c>
      <c r="CI366">
        <v>581</v>
      </c>
      <c r="CJ366">
        <v>54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 t="s">
        <v>1130</v>
      </c>
      <c r="CS366">
        <v>0</v>
      </c>
      <c r="CT366" t="str">
        <f t="shared" si="5"/>
        <v>Patrick Bamford</v>
      </c>
      <c r="CU366" t="str">
        <f>IFERROR(VLOOKUP(CT366,'Player Names Cleaned'!$A$1:$B$997,2,0),CT366)</f>
        <v>Patrick Bamford</v>
      </c>
    </row>
    <row r="367" spans="1:99" x14ac:dyDescent="0.25">
      <c r="A367">
        <v>0</v>
      </c>
      <c r="B367" s="4">
        <v>37913</v>
      </c>
      <c r="C367">
        <v>0</v>
      </c>
      <c r="D367">
        <v>0</v>
      </c>
      <c r="E367" t="b">
        <v>1</v>
      </c>
      <c r="F367" t="b">
        <v>1</v>
      </c>
      <c r="G367" t="s">
        <v>1684</v>
      </c>
      <c r="H367" t="s">
        <v>1684</v>
      </c>
      <c r="I367">
        <v>0</v>
      </c>
      <c r="J367">
        <v>0</v>
      </c>
      <c r="K367">
        <v>565297</v>
      </c>
      <c r="L367" t="s">
        <v>1684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628</v>
      </c>
      <c r="T367">
        <v>60</v>
      </c>
      <c r="U367">
        <v>0</v>
      </c>
      <c r="V367" t="s">
        <v>1684</v>
      </c>
      <c r="X367">
        <v>0</v>
      </c>
      <c r="Y367">
        <v>4</v>
      </c>
      <c r="Z367">
        <v>0.9</v>
      </c>
      <c r="AA367" t="s">
        <v>1684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 s="12" t="s">
        <v>1131</v>
      </c>
      <c r="AL367">
        <v>0</v>
      </c>
      <c r="AM367">
        <v>450</v>
      </c>
      <c r="AN367">
        <v>30</v>
      </c>
      <c r="AO367">
        <v>0</v>
      </c>
      <c r="AP367">
        <v>0</v>
      </c>
      <c r="AQ367">
        <v>0</v>
      </c>
      <c r="AR367" t="b">
        <v>0</v>
      </c>
      <c r="AS367">
        <v>0</v>
      </c>
      <c r="AT367">
        <v>629</v>
      </c>
      <c r="AU367">
        <v>60</v>
      </c>
      <c r="AV367">
        <v>364</v>
      </c>
      <c r="AW367" t="b">
        <v>0</v>
      </c>
      <c r="AX367">
        <v>0</v>
      </c>
      <c r="AY367">
        <v>629</v>
      </c>
      <c r="AZ367">
        <v>60</v>
      </c>
      <c r="BA367">
        <v>0</v>
      </c>
      <c r="BC367" t="s">
        <v>1684</v>
      </c>
      <c r="BD367" s="12">
        <v>50</v>
      </c>
      <c r="BE367">
        <v>335</v>
      </c>
      <c r="BF367">
        <v>48</v>
      </c>
      <c r="BG367" t="s">
        <v>2521</v>
      </c>
      <c r="BH367">
        <v>0</v>
      </c>
      <c r="BI367">
        <v>0</v>
      </c>
      <c r="BJ367" t="s">
        <v>1684</v>
      </c>
      <c r="BK367">
        <v>0</v>
      </c>
      <c r="BM367" t="s">
        <v>2522</v>
      </c>
      <c r="BN367">
        <v>0</v>
      </c>
      <c r="BO367">
        <v>629</v>
      </c>
      <c r="BP367">
        <v>60</v>
      </c>
      <c r="BQ367">
        <v>0</v>
      </c>
      <c r="BR367">
        <v>200</v>
      </c>
      <c r="BS367" t="b">
        <v>0</v>
      </c>
      <c r="BT367">
        <v>0</v>
      </c>
      <c r="BU367">
        <v>0</v>
      </c>
      <c r="BV367" s="12" t="s">
        <v>1132</v>
      </c>
      <c r="BW367">
        <v>0.3</v>
      </c>
      <c r="BX367">
        <v>383</v>
      </c>
      <c r="BY367">
        <v>59</v>
      </c>
      <c r="BZ367" t="b">
        <v>0</v>
      </c>
      <c r="CA367" t="s">
        <v>1684</v>
      </c>
      <c r="CB367">
        <v>0</v>
      </c>
      <c r="CC367">
        <v>0</v>
      </c>
      <c r="CD367" t="s">
        <v>1687</v>
      </c>
      <c r="CE367" s="12">
        <v>11</v>
      </c>
      <c r="CF367" s="12">
        <v>2</v>
      </c>
      <c r="CG367" s="4">
        <v>44869</v>
      </c>
      <c r="CH367">
        <v>0</v>
      </c>
      <c r="CI367">
        <v>621</v>
      </c>
      <c r="CJ367">
        <v>60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 t="s">
        <v>2523</v>
      </c>
      <c r="CS367">
        <v>0</v>
      </c>
      <c r="CT367" t="str">
        <f t="shared" si="5"/>
        <v>Mateo Joseph FernÃ¡ndez-Regatillo</v>
      </c>
      <c r="CU367" t="str">
        <f>IFERROR(VLOOKUP(CT367,'Player Names Cleaned'!$A$1:$B$997,2,0),CT367)</f>
        <v>Mateo Joseph FernÃ¡ndez-Regatillo</v>
      </c>
    </row>
    <row r="368" spans="1:99" x14ac:dyDescent="0.25">
      <c r="A368">
        <v>0</v>
      </c>
      <c r="B368" s="4">
        <v>36143</v>
      </c>
      <c r="C368">
        <v>0</v>
      </c>
      <c r="D368">
        <v>0</v>
      </c>
      <c r="E368" t="b">
        <v>1</v>
      </c>
      <c r="F368" t="b">
        <v>1</v>
      </c>
      <c r="G368" t="s">
        <v>1684</v>
      </c>
      <c r="H368" t="s">
        <v>1684</v>
      </c>
      <c r="I368">
        <v>0</v>
      </c>
      <c r="J368">
        <v>0</v>
      </c>
      <c r="K368">
        <v>174594</v>
      </c>
      <c r="L368" t="s">
        <v>1684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596</v>
      </c>
      <c r="T368">
        <v>55</v>
      </c>
      <c r="U368">
        <v>0</v>
      </c>
      <c r="V368" t="s">
        <v>1684</v>
      </c>
      <c r="X368">
        <v>0</v>
      </c>
      <c r="Y368">
        <v>4</v>
      </c>
      <c r="Z368">
        <v>0.9</v>
      </c>
      <c r="AA368" t="s">
        <v>1684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 s="12" t="s">
        <v>1133</v>
      </c>
      <c r="AL368">
        <v>0</v>
      </c>
      <c r="AM368">
        <v>352</v>
      </c>
      <c r="AN368">
        <v>23</v>
      </c>
      <c r="AO368">
        <v>0</v>
      </c>
      <c r="AP368">
        <v>0</v>
      </c>
      <c r="AQ368">
        <v>0</v>
      </c>
      <c r="AR368" t="b">
        <v>0</v>
      </c>
      <c r="AS368">
        <v>0</v>
      </c>
      <c r="AT368">
        <v>599</v>
      </c>
      <c r="AU368">
        <v>55</v>
      </c>
      <c r="AV368">
        <v>365</v>
      </c>
      <c r="AW368" t="b">
        <v>0</v>
      </c>
      <c r="AX368">
        <v>0</v>
      </c>
      <c r="AY368">
        <v>599</v>
      </c>
      <c r="AZ368">
        <v>55</v>
      </c>
      <c r="BA368">
        <v>0</v>
      </c>
      <c r="BC368" t="s">
        <v>1684</v>
      </c>
      <c r="BD368" s="12">
        <v>50</v>
      </c>
      <c r="BE368">
        <v>237</v>
      </c>
      <c r="BF368">
        <v>41</v>
      </c>
      <c r="BG368" t="s">
        <v>2524</v>
      </c>
      <c r="BH368">
        <v>0</v>
      </c>
      <c r="BI368">
        <v>0</v>
      </c>
      <c r="BJ368" t="s">
        <v>1684</v>
      </c>
      <c r="BK368">
        <v>0</v>
      </c>
      <c r="BM368" t="s">
        <v>2525</v>
      </c>
      <c r="BN368">
        <v>0</v>
      </c>
      <c r="BO368">
        <v>600</v>
      </c>
      <c r="BP368">
        <v>55</v>
      </c>
      <c r="BQ368">
        <v>0</v>
      </c>
      <c r="BR368">
        <v>80</v>
      </c>
      <c r="BS368" t="b">
        <v>0</v>
      </c>
      <c r="BT368">
        <v>0</v>
      </c>
      <c r="BU368">
        <v>0</v>
      </c>
      <c r="BV368" s="12" t="s">
        <v>1134</v>
      </c>
      <c r="BW368">
        <v>0.8</v>
      </c>
      <c r="BX368">
        <v>204</v>
      </c>
      <c r="BY368">
        <v>40</v>
      </c>
      <c r="BZ368" t="b">
        <v>0</v>
      </c>
      <c r="CA368" t="s">
        <v>1684</v>
      </c>
      <c r="CB368">
        <v>0</v>
      </c>
      <c r="CC368">
        <v>0</v>
      </c>
      <c r="CD368" t="s">
        <v>1687</v>
      </c>
      <c r="CE368" s="12">
        <v>11</v>
      </c>
      <c r="CF368" s="12">
        <v>2</v>
      </c>
      <c r="CG368" s="4">
        <v>45839</v>
      </c>
      <c r="CH368">
        <v>0</v>
      </c>
      <c r="CI368">
        <v>585</v>
      </c>
      <c r="CJ368">
        <v>55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 t="s">
        <v>1134</v>
      </c>
      <c r="CS368">
        <v>0</v>
      </c>
      <c r="CT368" t="str">
        <f t="shared" si="5"/>
        <v>Lukas Nmecha</v>
      </c>
      <c r="CU368" t="str">
        <f>IFERROR(VLOOKUP(CT368,'Player Names Cleaned'!$A$1:$B$997,2,0),CT368)</f>
        <v>Lukas Nmecha</v>
      </c>
    </row>
    <row r="369" spans="1:99" x14ac:dyDescent="0.25">
      <c r="A369">
        <v>1</v>
      </c>
      <c r="B369" s="4">
        <v>35733</v>
      </c>
      <c r="C369">
        <v>0</v>
      </c>
      <c r="D369">
        <v>131</v>
      </c>
      <c r="E369" t="b">
        <v>1</v>
      </c>
      <c r="F369" t="b">
        <v>1</v>
      </c>
      <c r="G369" t="s">
        <v>1684</v>
      </c>
      <c r="H369" t="s">
        <v>1684</v>
      </c>
      <c r="I369">
        <v>2</v>
      </c>
      <c r="J369">
        <v>0.23</v>
      </c>
      <c r="K369">
        <v>180135</v>
      </c>
      <c r="L369" t="s">
        <v>1684</v>
      </c>
      <c r="N369">
        <v>0</v>
      </c>
      <c r="O369">
        <v>0</v>
      </c>
      <c r="P369">
        <v>0</v>
      </c>
      <c r="Q369">
        <v>0</v>
      </c>
      <c r="R369">
        <v>78.400000000000006</v>
      </c>
      <c r="S369">
        <v>253</v>
      </c>
      <c r="T369">
        <v>142</v>
      </c>
      <c r="U369">
        <v>0</v>
      </c>
      <c r="V369" t="s">
        <v>1684</v>
      </c>
      <c r="X369">
        <v>0</v>
      </c>
      <c r="Y369">
        <v>3</v>
      </c>
      <c r="Z369">
        <v>1</v>
      </c>
      <c r="AA369" t="s">
        <v>1684</v>
      </c>
      <c r="AB369">
        <v>0</v>
      </c>
      <c r="AC369">
        <v>0.22</v>
      </c>
      <c r="AD369">
        <v>0.03</v>
      </c>
      <c r="AE369">
        <v>0.82</v>
      </c>
      <c r="AF369">
        <v>0.1</v>
      </c>
      <c r="AG369">
        <v>0.6</v>
      </c>
      <c r="AH369">
        <v>11.32</v>
      </c>
      <c r="AI369">
        <v>1.3</v>
      </c>
      <c r="AJ369">
        <v>7.0000000000000007E-2</v>
      </c>
      <c r="AK369" s="12" t="s">
        <v>1135</v>
      </c>
      <c r="AL369">
        <v>0</v>
      </c>
      <c r="AM369">
        <v>353</v>
      </c>
      <c r="AN369">
        <v>96</v>
      </c>
      <c r="AO369">
        <v>11</v>
      </c>
      <c r="AP369">
        <v>1.26</v>
      </c>
      <c r="AQ369">
        <v>0</v>
      </c>
      <c r="AR369" t="b">
        <v>0</v>
      </c>
      <c r="AS369">
        <v>27.3</v>
      </c>
      <c r="AT369">
        <v>288</v>
      </c>
      <c r="AU369">
        <v>143</v>
      </c>
      <c r="AV369">
        <v>493</v>
      </c>
      <c r="AW369" t="b">
        <v>0</v>
      </c>
      <c r="AX369">
        <v>117.2</v>
      </c>
      <c r="AY369">
        <v>293</v>
      </c>
      <c r="AZ369">
        <v>141</v>
      </c>
      <c r="BA369">
        <v>783</v>
      </c>
      <c r="BC369" t="s">
        <v>1684</v>
      </c>
      <c r="BD369" s="12">
        <v>50</v>
      </c>
      <c r="BE369">
        <v>238</v>
      </c>
      <c r="BF369">
        <v>151</v>
      </c>
      <c r="BG369" t="s">
        <v>2526</v>
      </c>
      <c r="BH369">
        <v>0</v>
      </c>
      <c r="BI369">
        <v>0</v>
      </c>
      <c r="BJ369" t="s">
        <v>1684</v>
      </c>
      <c r="BK369">
        <v>0</v>
      </c>
      <c r="BM369" t="s">
        <v>2527</v>
      </c>
      <c r="BN369">
        <v>1.4</v>
      </c>
      <c r="BO369">
        <v>316</v>
      </c>
      <c r="BP369">
        <v>147</v>
      </c>
      <c r="BQ369">
        <v>0</v>
      </c>
      <c r="BR369">
        <v>241</v>
      </c>
      <c r="BS369" t="b">
        <v>0</v>
      </c>
      <c r="BT369">
        <v>0</v>
      </c>
      <c r="BU369">
        <v>0</v>
      </c>
      <c r="BV369" s="12" t="s">
        <v>1136</v>
      </c>
      <c r="BW369">
        <v>0.4</v>
      </c>
      <c r="BX369">
        <v>309</v>
      </c>
      <c r="BY369">
        <v>101</v>
      </c>
      <c r="BZ369" t="b">
        <v>0</v>
      </c>
      <c r="CA369" t="s">
        <v>1684</v>
      </c>
      <c r="CB369">
        <v>8</v>
      </c>
      <c r="CC369">
        <v>0.92</v>
      </c>
      <c r="CD369" t="s">
        <v>1687</v>
      </c>
      <c r="CE369" s="12">
        <v>11</v>
      </c>
      <c r="CF369" s="12">
        <v>2</v>
      </c>
      <c r="CG369" s="4">
        <v>45856</v>
      </c>
      <c r="CH369">
        <v>76</v>
      </c>
      <c r="CI369">
        <v>241</v>
      </c>
      <c r="CJ369">
        <v>133</v>
      </c>
      <c r="CK369">
        <v>34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6.8</v>
      </c>
      <c r="CR369" t="s">
        <v>1136</v>
      </c>
      <c r="CS369">
        <v>2</v>
      </c>
      <c r="CT369" t="str">
        <f t="shared" si="5"/>
        <v>Sean Longstaff</v>
      </c>
      <c r="CU369" t="str">
        <f>IFERROR(VLOOKUP(CT369,'Player Names Cleaned'!$A$1:$B$997,2,0),CT369)</f>
        <v>Sean Longstaff</v>
      </c>
    </row>
    <row r="370" spans="1:99" x14ac:dyDescent="0.25">
      <c r="A370">
        <v>0</v>
      </c>
      <c r="B370" s="4">
        <v>36114</v>
      </c>
      <c r="C370">
        <v>0</v>
      </c>
      <c r="D370">
        <v>0</v>
      </c>
      <c r="E370" t="b">
        <v>1</v>
      </c>
      <c r="F370" t="b">
        <v>1</v>
      </c>
      <c r="G370" t="s">
        <v>1684</v>
      </c>
      <c r="H370" t="s">
        <v>1684</v>
      </c>
      <c r="I370">
        <v>0</v>
      </c>
      <c r="J370">
        <v>0</v>
      </c>
      <c r="K370">
        <v>466525</v>
      </c>
      <c r="L370" t="s">
        <v>1684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616</v>
      </c>
      <c r="T370">
        <v>263</v>
      </c>
      <c r="U370">
        <v>0</v>
      </c>
      <c r="V370" t="s">
        <v>1684</v>
      </c>
      <c r="X370">
        <v>0</v>
      </c>
      <c r="Y370">
        <v>3</v>
      </c>
      <c r="Z370">
        <v>1</v>
      </c>
      <c r="AA370" t="s">
        <v>1684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 s="12" t="s">
        <v>1137</v>
      </c>
      <c r="AL370">
        <v>0</v>
      </c>
      <c r="AM370">
        <v>416</v>
      </c>
      <c r="AN370">
        <v>133</v>
      </c>
      <c r="AO370">
        <v>0</v>
      </c>
      <c r="AP370">
        <v>0</v>
      </c>
      <c r="AQ370">
        <v>0</v>
      </c>
      <c r="AR370" t="b">
        <v>0</v>
      </c>
      <c r="AS370">
        <v>0</v>
      </c>
      <c r="AT370">
        <v>618</v>
      </c>
      <c r="AU370">
        <v>264</v>
      </c>
      <c r="AV370">
        <v>660</v>
      </c>
      <c r="AW370" t="b">
        <v>0</v>
      </c>
      <c r="AX370">
        <v>0</v>
      </c>
      <c r="AY370">
        <v>618</v>
      </c>
      <c r="AZ370">
        <v>264</v>
      </c>
      <c r="BA370">
        <v>0</v>
      </c>
      <c r="BC370" t="s">
        <v>1684</v>
      </c>
      <c r="BD370" s="12">
        <v>50</v>
      </c>
      <c r="BE370">
        <v>301</v>
      </c>
      <c r="BF370">
        <v>188</v>
      </c>
      <c r="BG370" t="s">
        <v>2528</v>
      </c>
      <c r="BH370">
        <v>0</v>
      </c>
      <c r="BI370">
        <v>0</v>
      </c>
      <c r="BJ370" t="s">
        <v>1684</v>
      </c>
      <c r="BK370">
        <v>0</v>
      </c>
      <c r="BM370" t="s">
        <v>2529</v>
      </c>
      <c r="BN370">
        <v>0</v>
      </c>
      <c r="BO370">
        <v>618</v>
      </c>
      <c r="BP370">
        <v>264</v>
      </c>
      <c r="BQ370">
        <v>0</v>
      </c>
      <c r="BR370">
        <v>80</v>
      </c>
      <c r="BS370" t="b">
        <v>0</v>
      </c>
      <c r="BT370">
        <v>0</v>
      </c>
      <c r="BU370">
        <v>0</v>
      </c>
      <c r="BV370" s="12" t="s">
        <v>1138</v>
      </c>
      <c r="BW370">
        <v>0.1</v>
      </c>
      <c r="BX370">
        <v>542</v>
      </c>
      <c r="BY370">
        <v>200</v>
      </c>
      <c r="BZ370" t="b">
        <v>0</v>
      </c>
      <c r="CA370" t="s">
        <v>1684</v>
      </c>
      <c r="CB370">
        <v>0</v>
      </c>
      <c r="CC370">
        <v>0</v>
      </c>
      <c r="CD370" t="s">
        <v>1687</v>
      </c>
      <c r="CE370" s="12">
        <v>11</v>
      </c>
      <c r="CF370" s="12">
        <v>2</v>
      </c>
      <c r="CG370" s="4">
        <v>45860</v>
      </c>
      <c r="CH370">
        <v>0</v>
      </c>
      <c r="CI370">
        <v>609</v>
      </c>
      <c r="CJ370">
        <v>260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 t="s">
        <v>1138</v>
      </c>
      <c r="CS370">
        <v>0</v>
      </c>
      <c r="CT370" t="str">
        <f t="shared" si="5"/>
        <v>Anton Stach</v>
      </c>
      <c r="CU370" t="str">
        <f>IFERROR(VLOOKUP(CT370,'Player Names Cleaned'!$A$1:$B$997,2,0),CT370)</f>
        <v>Anton Stach</v>
      </c>
    </row>
    <row r="371" spans="1:99" x14ac:dyDescent="0.25">
      <c r="A371">
        <v>0</v>
      </c>
      <c r="B371" s="4">
        <v>35774</v>
      </c>
      <c r="C371">
        <v>0</v>
      </c>
      <c r="D371">
        <v>0</v>
      </c>
      <c r="E371" t="b">
        <v>1</v>
      </c>
      <c r="F371" t="b">
        <v>1</v>
      </c>
      <c r="G371" t="s">
        <v>1684</v>
      </c>
      <c r="H371" t="s">
        <v>1684</v>
      </c>
      <c r="I371">
        <v>0</v>
      </c>
      <c r="J371">
        <v>0</v>
      </c>
      <c r="K371">
        <v>201595</v>
      </c>
      <c r="L371" t="s">
        <v>1684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490</v>
      </c>
      <c r="T371">
        <v>65</v>
      </c>
      <c r="U371">
        <v>0</v>
      </c>
      <c r="V371" t="s">
        <v>1684</v>
      </c>
      <c r="X371">
        <v>0</v>
      </c>
      <c r="Y371">
        <v>1</v>
      </c>
      <c r="Z371">
        <v>1.8</v>
      </c>
      <c r="AA371" t="s">
        <v>1684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 s="12" t="s">
        <v>1139</v>
      </c>
      <c r="AL371">
        <v>0</v>
      </c>
      <c r="AM371">
        <v>165</v>
      </c>
      <c r="AN371">
        <v>53</v>
      </c>
      <c r="AO371">
        <v>0</v>
      </c>
      <c r="AP371">
        <v>0</v>
      </c>
      <c r="AQ371">
        <v>0</v>
      </c>
      <c r="AR371" t="b">
        <v>0</v>
      </c>
      <c r="AS371">
        <v>0</v>
      </c>
      <c r="AT371">
        <v>495</v>
      </c>
      <c r="AU371">
        <v>70</v>
      </c>
      <c r="AV371">
        <v>665</v>
      </c>
      <c r="AW371" t="b">
        <v>0</v>
      </c>
      <c r="AX371">
        <v>0</v>
      </c>
      <c r="AY371">
        <v>495</v>
      </c>
      <c r="AZ371">
        <v>70</v>
      </c>
      <c r="BA371">
        <v>0</v>
      </c>
      <c r="BC371" t="s">
        <v>1684</v>
      </c>
      <c r="BD371" s="12">
        <v>45</v>
      </c>
      <c r="BE371">
        <v>387</v>
      </c>
      <c r="BF371">
        <v>24</v>
      </c>
      <c r="BG371" t="s">
        <v>2530</v>
      </c>
      <c r="BH371">
        <v>0</v>
      </c>
      <c r="BI371">
        <v>0</v>
      </c>
      <c r="BJ371" t="s">
        <v>1684</v>
      </c>
      <c r="BK371">
        <v>0</v>
      </c>
      <c r="BM371" t="s">
        <v>2531</v>
      </c>
      <c r="BN371">
        <v>0</v>
      </c>
      <c r="BO371">
        <v>498</v>
      </c>
      <c r="BP371">
        <v>70</v>
      </c>
      <c r="BQ371">
        <v>0</v>
      </c>
      <c r="BR371">
        <v>30</v>
      </c>
      <c r="BS371" t="b">
        <v>0</v>
      </c>
      <c r="BT371">
        <v>0</v>
      </c>
      <c r="BU371">
        <v>0</v>
      </c>
      <c r="BV371" s="12" t="s">
        <v>1140</v>
      </c>
      <c r="BW371">
        <v>0.2</v>
      </c>
      <c r="BX371">
        <v>391</v>
      </c>
      <c r="BY371">
        <v>53</v>
      </c>
      <c r="BZ371" t="b">
        <v>0</v>
      </c>
      <c r="CA371" t="s">
        <v>1684</v>
      </c>
      <c r="CB371">
        <v>0</v>
      </c>
      <c r="CC371">
        <v>0</v>
      </c>
      <c r="CD371" t="s">
        <v>1687</v>
      </c>
      <c r="CE371" s="12">
        <v>11</v>
      </c>
      <c r="CF371" s="12">
        <v>2</v>
      </c>
      <c r="CG371" s="4">
        <v>45864</v>
      </c>
      <c r="CH371">
        <v>0</v>
      </c>
      <c r="CI371">
        <v>469</v>
      </c>
      <c r="CJ371">
        <v>54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 t="s">
        <v>1140</v>
      </c>
      <c r="CS371">
        <v>0</v>
      </c>
      <c r="CT371" t="str">
        <f t="shared" si="5"/>
        <v>Lucas Estella Perri</v>
      </c>
      <c r="CU371" t="str">
        <f>IFERROR(VLOOKUP(CT371,'Player Names Cleaned'!$A$1:$B$997,2,0),CT371)</f>
        <v>Lucas Perri</v>
      </c>
    </row>
    <row r="372" spans="1:99" x14ac:dyDescent="0.25">
      <c r="A372">
        <v>0</v>
      </c>
      <c r="B372" s="4">
        <v>33879</v>
      </c>
      <c r="C372">
        <v>9</v>
      </c>
      <c r="D372">
        <v>451</v>
      </c>
      <c r="E372" t="b">
        <v>1</v>
      </c>
      <c r="F372" t="b">
        <v>1</v>
      </c>
      <c r="G372" t="s">
        <v>1684</v>
      </c>
      <c r="H372" t="s">
        <v>1684</v>
      </c>
      <c r="I372">
        <v>10</v>
      </c>
      <c r="J372">
        <v>0.36</v>
      </c>
      <c r="K372">
        <v>116535</v>
      </c>
      <c r="L372" t="s">
        <v>1684</v>
      </c>
      <c r="N372">
        <v>0</v>
      </c>
      <c r="O372">
        <v>0</v>
      </c>
      <c r="P372">
        <v>0</v>
      </c>
      <c r="Q372">
        <v>0</v>
      </c>
      <c r="R372">
        <v>13</v>
      </c>
      <c r="S372">
        <v>333</v>
      </c>
      <c r="T372">
        <v>10</v>
      </c>
      <c r="U372">
        <v>0</v>
      </c>
      <c r="V372" t="s">
        <v>1684</v>
      </c>
      <c r="X372">
        <v>0</v>
      </c>
      <c r="Y372">
        <v>1</v>
      </c>
      <c r="Z372">
        <v>5</v>
      </c>
      <c r="AA372" t="s">
        <v>1684</v>
      </c>
      <c r="AB372">
        <v>0</v>
      </c>
      <c r="AC372">
        <v>0.2</v>
      </c>
      <c r="AD372">
        <v>0.01</v>
      </c>
      <c r="AE372">
        <v>0.2</v>
      </c>
      <c r="AF372">
        <v>0.01</v>
      </c>
      <c r="AG372">
        <v>0</v>
      </c>
      <c r="AH372">
        <v>27.1</v>
      </c>
      <c r="AI372">
        <v>0.97</v>
      </c>
      <c r="AJ372">
        <v>0</v>
      </c>
      <c r="AK372" s="12" t="s">
        <v>1141</v>
      </c>
      <c r="AL372">
        <v>0</v>
      </c>
      <c r="AM372">
        <v>467</v>
      </c>
      <c r="AN372">
        <v>74</v>
      </c>
      <c r="AO372">
        <v>29</v>
      </c>
      <c r="AP372">
        <v>1.04</v>
      </c>
      <c r="AQ372">
        <v>0</v>
      </c>
      <c r="AR372" t="b">
        <v>0</v>
      </c>
      <c r="AS372">
        <v>64</v>
      </c>
      <c r="AT372">
        <v>211</v>
      </c>
      <c r="AU372">
        <v>12</v>
      </c>
      <c r="AV372">
        <v>366</v>
      </c>
      <c r="AW372" t="b">
        <v>0</v>
      </c>
      <c r="AX372">
        <v>628.79999999999995</v>
      </c>
      <c r="AY372">
        <v>72</v>
      </c>
      <c r="AZ372">
        <v>12</v>
      </c>
      <c r="BA372">
        <v>2508</v>
      </c>
      <c r="BC372" t="s">
        <v>1684</v>
      </c>
      <c r="BD372" s="12">
        <v>55</v>
      </c>
      <c r="BE372">
        <v>117</v>
      </c>
      <c r="BF372">
        <v>2</v>
      </c>
      <c r="BG372" t="s">
        <v>2532</v>
      </c>
      <c r="BH372">
        <v>0</v>
      </c>
      <c r="BI372">
        <v>0</v>
      </c>
      <c r="BJ372" t="s">
        <v>1684</v>
      </c>
      <c r="BK372">
        <v>0</v>
      </c>
      <c r="BM372" t="s">
        <v>2533</v>
      </c>
      <c r="BN372">
        <v>4</v>
      </c>
      <c r="BO372">
        <v>41</v>
      </c>
      <c r="BP372">
        <v>7</v>
      </c>
      <c r="BQ372">
        <v>0</v>
      </c>
      <c r="BR372">
        <v>30</v>
      </c>
      <c r="BS372" t="b">
        <v>0</v>
      </c>
      <c r="BT372">
        <v>78</v>
      </c>
      <c r="BU372">
        <v>2.8</v>
      </c>
      <c r="BV372" s="12" t="s">
        <v>1142</v>
      </c>
      <c r="BW372">
        <v>10.5</v>
      </c>
      <c r="BX372">
        <v>42</v>
      </c>
      <c r="BY372">
        <v>7</v>
      </c>
      <c r="BZ372" t="b">
        <v>0</v>
      </c>
      <c r="CA372" t="s">
        <v>1684</v>
      </c>
      <c r="CB372">
        <v>28</v>
      </c>
      <c r="CC372">
        <v>1</v>
      </c>
      <c r="CD372" t="s">
        <v>1687</v>
      </c>
      <c r="CE372" s="12">
        <v>12</v>
      </c>
      <c r="CF372" s="12">
        <v>14</v>
      </c>
      <c r="CG372" s="4">
        <v>43300</v>
      </c>
      <c r="CH372">
        <v>0</v>
      </c>
      <c r="CI372">
        <v>631</v>
      </c>
      <c r="CJ372">
        <v>74</v>
      </c>
      <c r="CK372">
        <v>112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20.399999999999999</v>
      </c>
      <c r="CR372" t="s">
        <v>2534</v>
      </c>
      <c r="CS372">
        <v>0</v>
      </c>
      <c r="CT372" t="str">
        <f t="shared" si="5"/>
        <v>Alisson Becker</v>
      </c>
      <c r="CU372" t="str">
        <f>IFERROR(VLOOKUP(CT372,'Player Names Cleaned'!$A$1:$B$997,2,0),CT372)</f>
        <v>Alisson Becker</v>
      </c>
    </row>
    <row r="373" spans="1:99" x14ac:dyDescent="0.25">
      <c r="A373">
        <v>0</v>
      </c>
      <c r="B373" s="4">
        <v>36798</v>
      </c>
      <c r="C373">
        <v>0</v>
      </c>
      <c r="D373">
        <v>0</v>
      </c>
      <c r="E373" t="b">
        <v>1</v>
      </c>
      <c r="F373" t="b">
        <v>1</v>
      </c>
      <c r="G373" t="s">
        <v>1684</v>
      </c>
      <c r="H373" t="s">
        <v>1684</v>
      </c>
      <c r="I373">
        <v>0</v>
      </c>
      <c r="J373">
        <v>0</v>
      </c>
      <c r="K373">
        <v>449027</v>
      </c>
      <c r="L373" t="s">
        <v>1684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509</v>
      </c>
      <c r="T373">
        <v>69</v>
      </c>
      <c r="U373">
        <v>0</v>
      </c>
      <c r="V373" t="s">
        <v>1684</v>
      </c>
      <c r="X373">
        <v>0</v>
      </c>
      <c r="Y373">
        <v>1</v>
      </c>
      <c r="Z373">
        <v>3.3</v>
      </c>
      <c r="AA373" t="s">
        <v>1684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 s="12" t="s">
        <v>1143</v>
      </c>
      <c r="AL373">
        <v>0</v>
      </c>
      <c r="AM373">
        <v>210</v>
      </c>
      <c r="AN373">
        <v>57</v>
      </c>
      <c r="AO373">
        <v>0</v>
      </c>
      <c r="AP373">
        <v>0</v>
      </c>
      <c r="AQ373">
        <v>0</v>
      </c>
      <c r="AR373" t="b">
        <v>0</v>
      </c>
      <c r="AS373">
        <v>0</v>
      </c>
      <c r="AT373">
        <v>513</v>
      </c>
      <c r="AU373">
        <v>73</v>
      </c>
      <c r="AV373">
        <v>367</v>
      </c>
      <c r="AW373" t="b">
        <v>0</v>
      </c>
      <c r="AX373">
        <v>0</v>
      </c>
      <c r="AY373">
        <v>513</v>
      </c>
      <c r="AZ373">
        <v>73</v>
      </c>
      <c r="BA373">
        <v>0</v>
      </c>
      <c r="BC373" t="s">
        <v>1684</v>
      </c>
      <c r="BD373" s="12">
        <v>45</v>
      </c>
      <c r="BE373">
        <v>432</v>
      </c>
      <c r="BF373">
        <v>28</v>
      </c>
      <c r="BG373" t="s">
        <v>2535</v>
      </c>
      <c r="BH373">
        <v>0</v>
      </c>
      <c r="BI373">
        <v>0</v>
      </c>
      <c r="BJ373" t="s">
        <v>1684</v>
      </c>
      <c r="BK373">
        <v>0</v>
      </c>
      <c r="BM373" t="s">
        <v>2536</v>
      </c>
      <c r="BN373">
        <v>0</v>
      </c>
      <c r="BO373">
        <v>516</v>
      </c>
      <c r="BP373">
        <v>73</v>
      </c>
      <c r="BQ373">
        <v>0</v>
      </c>
      <c r="BR373">
        <v>79</v>
      </c>
      <c r="BS373" t="b">
        <v>0</v>
      </c>
      <c r="BT373">
        <v>0</v>
      </c>
      <c r="BU373">
        <v>0</v>
      </c>
      <c r="BV373" s="12" t="s">
        <v>1144</v>
      </c>
      <c r="BW373">
        <v>0.6</v>
      </c>
      <c r="BX373">
        <v>230</v>
      </c>
      <c r="BY373">
        <v>31</v>
      </c>
      <c r="BZ373" t="b">
        <v>0</v>
      </c>
      <c r="CA373" t="s">
        <v>1684</v>
      </c>
      <c r="CB373">
        <v>0</v>
      </c>
      <c r="CC373">
        <v>0</v>
      </c>
      <c r="CD373" t="s">
        <v>1687</v>
      </c>
      <c r="CE373" s="12">
        <v>12</v>
      </c>
      <c r="CF373" s="12">
        <v>14</v>
      </c>
      <c r="CG373" s="4">
        <v>45531</v>
      </c>
      <c r="CH373">
        <v>0</v>
      </c>
      <c r="CI373">
        <v>489</v>
      </c>
      <c r="CJ373">
        <v>58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 t="s">
        <v>1144</v>
      </c>
      <c r="CS373">
        <v>0</v>
      </c>
      <c r="CT373" t="str">
        <f t="shared" si="5"/>
        <v>Giorgi Mamardashvili</v>
      </c>
      <c r="CU373" t="str">
        <f>IFERROR(VLOOKUP(CT373,'Player Names Cleaned'!$A$1:$B$997,2,0),CT373)</f>
        <v>Giorgi Mamardashvili</v>
      </c>
    </row>
    <row r="374" spans="1:99" x14ac:dyDescent="0.25">
      <c r="A374">
        <v>0</v>
      </c>
      <c r="B374" s="4">
        <v>38407</v>
      </c>
      <c r="C374">
        <v>0</v>
      </c>
      <c r="D374">
        <v>0</v>
      </c>
      <c r="E374" t="b">
        <v>1</v>
      </c>
      <c r="F374" t="b">
        <v>1</v>
      </c>
      <c r="G374" t="s">
        <v>1684</v>
      </c>
      <c r="H374" t="s">
        <v>1684</v>
      </c>
      <c r="I374">
        <v>0</v>
      </c>
      <c r="J374">
        <v>0</v>
      </c>
      <c r="K374">
        <v>586268</v>
      </c>
      <c r="L374" t="s">
        <v>1684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467</v>
      </c>
      <c r="T374">
        <v>58</v>
      </c>
      <c r="U374">
        <v>0</v>
      </c>
      <c r="V374" t="s">
        <v>1684</v>
      </c>
      <c r="X374">
        <v>0</v>
      </c>
      <c r="Y374">
        <v>1</v>
      </c>
      <c r="Z374">
        <v>2</v>
      </c>
      <c r="AA374" t="s">
        <v>1684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 s="12" t="s">
        <v>1145</v>
      </c>
      <c r="AL374">
        <v>0</v>
      </c>
      <c r="AM374">
        <v>110</v>
      </c>
      <c r="AN374">
        <v>43</v>
      </c>
      <c r="AO374">
        <v>0</v>
      </c>
      <c r="AP374">
        <v>0</v>
      </c>
      <c r="AQ374">
        <v>0</v>
      </c>
      <c r="AR374" t="b">
        <v>0</v>
      </c>
      <c r="AS374">
        <v>0</v>
      </c>
      <c r="AT374">
        <v>476</v>
      </c>
      <c r="AU374">
        <v>67</v>
      </c>
      <c r="AV374">
        <v>368</v>
      </c>
      <c r="AW374" t="b">
        <v>0</v>
      </c>
      <c r="AX374">
        <v>0</v>
      </c>
      <c r="AY374">
        <v>476</v>
      </c>
      <c r="AZ374">
        <v>67</v>
      </c>
      <c r="BA374">
        <v>0</v>
      </c>
      <c r="BC374" t="s">
        <v>1684</v>
      </c>
      <c r="BD374" s="12">
        <v>40</v>
      </c>
      <c r="BE374">
        <v>654</v>
      </c>
      <c r="BF374">
        <v>75</v>
      </c>
      <c r="BG374" t="s">
        <v>2537</v>
      </c>
      <c r="BH374">
        <v>0</v>
      </c>
      <c r="BI374">
        <v>0</v>
      </c>
      <c r="BJ374" t="s">
        <v>1684</v>
      </c>
      <c r="BK374">
        <v>0</v>
      </c>
      <c r="BM374" t="s">
        <v>2538</v>
      </c>
      <c r="BN374">
        <v>0</v>
      </c>
      <c r="BO374">
        <v>479</v>
      </c>
      <c r="BP374">
        <v>67</v>
      </c>
      <c r="BQ374">
        <v>0</v>
      </c>
      <c r="BR374">
        <v>98</v>
      </c>
      <c r="BS374" t="b">
        <v>0</v>
      </c>
      <c r="BT374">
        <v>0</v>
      </c>
      <c r="BU374">
        <v>0</v>
      </c>
      <c r="BV374" s="12" t="s">
        <v>1146</v>
      </c>
      <c r="BW374">
        <v>0.1</v>
      </c>
      <c r="BX374">
        <v>515</v>
      </c>
      <c r="BY374">
        <v>71</v>
      </c>
      <c r="BZ374" t="b">
        <v>0</v>
      </c>
      <c r="CA374" t="s">
        <v>1684</v>
      </c>
      <c r="CB374">
        <v>0</v>
      </c>
      <c r="CC374">
        <v>0</v>
      </c>
      <c r="CD374" t="s">
        <v>1687</v>
      </c>
      <c r="CE374" s="12">
        <v>12</v>
      </c>
      <c r="CF374" s="12">
        <v>14</v>
      </c>
      <c r="CG374" s="4">
        <v>45815</v>
      </c>
      <c r="CH374">
        <v>0</v>
      </c>
      <c r="CI374">
        <v>443</v>
      </c>
      <c r="CJ374">
        <v>45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 t="s">
        <v>1146</v>
      </c>
      <c r="CS374">
        <v>0</v>
      </c>
      <c r="CT374" t="str">
        <f t="shared" si="5"/>
        <v>Ãrmin PÃ©csi</v>
      </c>
      <c r="CU374" t="str">
        <f>IFERROR(VLOOKUP(CT374,'Player Names Cleaned'!$A$1:$B$997,2,0),CT374)</f>
        <v>Ãrmin PÃ©csi</v>
      </c>
    </row>
    <row r="375" spans="1:99" x14ac:dyDescent="0.25">
      <c r="A375">
        <v>0</v>
      </c>
      <c r="B375" s="4">
        <v>35493</v>
      </c>
      <c r="C375">
        <v>0</v>
      </c>
      <c r="D375">
        <v>0</v>
      </c>
      <c r="E375" t="b">
        <v>1</v>
      </c>
      <c r="F375" t="b">
        <v>1</v>
      </c>
      <c r="G375" t="s">
        <v>1684</v>
      </c>
      <c r="H375" t="s">
        <v>1684</v>
      </c>
      <c r="I375">
        <v>0</v>
      </c>
      <c r="J375">
        <v>0</v>
      </c>
      <c r="K375">
        <v>155503</v>
      </c>
      <c r="L375" t="s">
        <v>1684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393</v>
      </c>
      <c r="T375">
        <v>32</v>
      </c>
      <c r="U375">
        <v>0</v>
      </c>
      <c r="V375" t="s">
        <v>1684</v>
      </c>
      <c r="X375">
        <v>0</v>
      </c>
      <c r="Y375">
        <v>1</v>
      </c>
      <c r="Z375">
        <v>2</v>
      </c>
      <c r="AA375" t="s">
        <v>1684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 s="12" t="s">
        <v>1147</v>
      </c>
      <c r="AL375">
        <v>0</v>
      </c>
      <c r="AM375">
        <v>19</v>
      </c>
      <c r="AN375">
        <v>15</v>
      </c>
      <c r="AO375">
        <v>0</v>
      </c>
      <c r="AP375">
        <v>0</v>
      </c>
      <c r="AQ375">
        <v>0</v>
      </c>
      <c r="AR375" t="b">
        <v>0</v>
      </c>
      <c r="AS375">
        <v>0</v>
      </c>
      <c r="AT375">
        <v>404</v>
      </c>
      <c r="AU375">
        <v>42</v>
      </c>
      <c r="AV375">
        <v>369</v>
      </c>
      <c r="AW375" t="b">
        <v>0</v>
      </c>
      <c r="AX375">
        <v>0</v>
      </c>
      <c r="AY375">
        <v>404</v>
      </c>
      <c r="AZ375">
        <v>42</v>
      </c>
      <c r="BA375">
        <v>0</v>
      </c>
      <c r="BC375" t="s">
        <v>1684</v>
      </c>
      <c r="BD375" s="12">
        <v>40</v>
      </c>
      <c r="BE375">
        <v>563</v>
      </c>
      <c r="BF375">
        <v>47</v>
      </c>
      <c r="BG375" t="s">
        <v>2539</v>
      </c>
      <c r="BH375">
        <v>0</v>
      </c>
      <c r="BI375">
        <v>0</v>
      </c>
      <c r="BJ375" t="s">
        <v>1684</v>
      </c>
      <c r="BK375">
        <v>0</v>
      </c>
      <c r="BM375" t="s">
        <v>2540</v>
      </c>
      <c r="BN375">
        <v>0</v>
      </c>
      <c r="BO375">
        <v>407</v>
      </c>
      <c r="BP375">
        <v>42</v>
      </c>
      <c r="BQ375">
        <v>0</v>
      </c>
      <c r="BR375">
        <v>241</v>
      </c>
      <c r="BS375" t="b">
        <v>0</v>
      </c>
      <c r="BT375">
        <v>0</v>
      </c>
      <c r="BU375">
        <v>0</v>
      </c>
      <c r="BV375" s="12" t="s">
        <v>1148</v>
      </c>
      <c r="BW375">
        <v>0.1</v>
      </c>
      <c r="BX375">
        <v>490</v>
      </c>
      <c r="BY375">
        <v>67</v>
      </c>
      <c r="BZ375" t="b">
        <v>0</v>
      </c>
      <c r="CA375" t="s">
        <v>1684</v>
      </c>
      <c r="CB375">
        <v>0</v>
      </c>
      <c r="CC375">
        <v>0</v>
      </c>
      <c r="CD375" t="s">
        <v>1687</v>
      </c>
      <c r="CE375" s="12">
        <v>12</v>
      </c>
      <c r="CF375" s="12">
        <v>14</v>
      </c>
      <c r="CG375" s="4">
        <v>45839</v>
      </c>
      <c r="CH375">
        <v>0</v>
      </c>
      <c r="CI375">
        <v>359</v>
      </c>
      <c r="CJ375">
        <v>17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 t="s">
        <v>1148</v>
      </c>
      <c r="CS375">
        <v>0</v>
      </c>
      <c r="CT375" t="str">
        <f t="shared" si="5"/>
        <v>Freddie Woodman</v>
      </c>
      <c r="CU375" t="str">
        <f>IFERROR(VLOOKUP(CT375,'Player Names Cleaned'!$A$1:$B$997,2,0),CT375)</f>
        <v>Freddie Woodman</v>
      </c>
    </row>
    <row r="376" spans="1:99" x14ac:dyDescent="0.25">
      <c r="A376">
        <v>0</v>
      </c>
      <c r="B376" s="4">
        <v>36870</v>
      </c>
      <c r="C376">
        <v>0</v>
      </c>
      <c r="D376">
        <v>0</v>
      </c>
      <c r="E376" t="b">
        <v>1</v>
      </c>
      <c r="F376" t="b">
        <v>1</v>
      </c>
      <c r="G376" t="s">
        <v>1684</v>
      </c>
      <c r="H376" t="s">
        <v>1684</v>
      </c>
      <c r="I376">
        <v>0</v>
      </c>
      <c r="J376">
        <v>0</v>
      </c>
      <c r="K376">
        <v>216094</v>
      </c>
      <c r="L376" t="s">
        <v>1684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660</v>
      </c>
      <c r="T376">
        <v>222</v>
      </c>
      <c r="U376">
        <v>0</v>
      </c>
      <c r="V376" t="s">
        <v>1684</v>
      </c>
      <c r="X376">
        <v>0</v>
      </c>
      <c r="Y376">
        <v>2</v>
      </c>
      <c r="Z376">
        <v>5</v>
      </c>
      <c r="AA376" t="s">
        <v>1684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 s="12" t="s">
        <v>1149</v>
      </c>
      <c r="AL376">
        <v>0</v>
      </c>
      <c r="AM376">
        <v>575</v>
      </c>
      <c r="AN376">
        <v>217</v>
      </c>
      <c r="AO376">
        <v>0</v>
      </c>
      <c r="AP376">
        <v>0</v>
      </c>
      <c r="AQ376">
        <v>0</v>
      </c>
      <c r="AR376" t="b">
        <v>0</v>
      </c>
      <c r="AS376">
        <v>0</v>
      </c>
      <c r="AT376">
        <v>660</v>
      </c>
      <c r="AU376">
        <v>222</v>
      </c>
      <c r="AV376">
        <v>370</v>
      </c>
      <c r="AW376" t="b">
        <v>0</v>
      </c>
      <c r="AX376">
        <v>0</v>
      </c>
      <c r="AY376">
        <v>660</v>
      </c>
      <c r="AZ376">
        <v>222</v>
      </c>
      <c r="BA376">
        <v>0</v>
      </c>
      <c r="BC376" t="s">
        <v>1684</v>
      </c>
      <c r="BD376" s="12">
        <v>60</v>
      </c>
      <c r="BE376">
        <v>94</v>
      </c>
      <c r="BF376">
        <v>4</v>
      </c>
      <c r="BG376" t="s">
        <v>2541</v>
      </c>
      <c r="BH376">
        <v>0</v>
      </c>
      <c r="BI376">
        <v>0</v>
      </c>
      <c r="BJ376" t="s">
        <v>1684</v>
      </c>
      <c r="BK376">
        <v>0</v>
      </c>
      <c r="BM376" t="s">
        <v>2542</v>
      </c>
      <c r="BN376">
        <v>0</v>
      </c>
      <c r="BO376">
        <v>660</v>
      </c>
      <c r="BP376">
        <v>222</v>
      </c>
      <c r="BQ376">
        <v>0</v>
      </c>
      <c r="BR376">
        <v>152</v>
      </c>
      <c r="BS376" t="b">
        <v>0</v>
      </c>
      <c r="BT376">
        <v>0</v>
      </c>
      <c r="BU376">
        <v>0</v>
      </c>
      <c r="BV376" s="12" t="s">
        <v>1150</v>
      </c>
      <c r="BW376">
        <v>27.4</v>
      </c>
      <c r="BX376">
        <v>8</v>
      </c>
      <c r="BY376">
        <v>2</v>
      </c>
      <c r="BZ376" t="b">
        <v>0</v>
      </c>
      <c r="CA376" t="s">
        <v>1684</v>
      </c>
      <c r="CB376">
        <v>0</v>
      </c>
      <c r="CC376">
        <v>0</v>
      </c>
      <c r="CD376" t="s">
        <v>1687</v>
      </c>
      <c r="CE376" s="12">
        <v>12</v>
      </c>
      <c r="CF376" s="12">
        <v>14</v>
      </c>
      <c r="CG376" s="4">
        <v>45809</v>
      </c>
      <c r="CH376">
        <v>0</v>
      </c>
      <c r="CI376">
        <v>659</v>
      </c>
      <c r="CJ376">
        <v>222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 t="s">
        <v>1150</v>
      </c>
      <c r="CS376">
        <v>0</v>
      </c>
      <c r="CT376" t="str">
        <f t="shared" si="5"/>
        <v>Jeremie Frimpong</v>
      </c>
      <c r="CU376" t="str">
        <f>IFERROR(VLOOKUP(CT376,'Player Names Cleaned'!$A$1:$B$997,2,0),CT376)</f>
        <v>Jeremie Frimpong</v>
      </c>
    </row>
    <row r="377" spans="1:99" x14ac:dyDescent="0.25">
      <c r="A377">
        <v>6</v>
      </c>
      <c r="B377" s="4">
        <v>37932</v>
      </c>
      <c r="C377">
        <v>10</v>
      </c>
      <c r="D377">
        <v>550</v>
      </c>
      <c r="E377" t="b">
        <v>1</v>
      </c>
      <c r="F377" t="b">
        <v>1</v>
      </c>
      <c r="G377" t="s">
        <v>1684</v>
      </c>
      <c r="H377" t="s">
        <v>1684</v>
      </c>
      <c r="I377">
        <v>9</v>
      </c>
      <c r="J377">
        <v>0.24</v>
      </c>
      <c r="K377">
        <v>544877</v>
      </c>
      <c r="L377" t="s">
        <v>1684</v>
      </c>
      <c r="N377">
        <v>0</v>
      </c>
      <c r="O377">
        <v>0</v>
      </c>
      <c r="P377">
        <v>0</v>
      </c>
      <c r="Q377">
        <v>0</v>
      </c>
      <c r="R377">
        <v>642</v>
      </c>
      <c r="S377">
        <v>42</v>
      </c>
      <c r="T377">
        <v>5</v>
      </c>
      <c r="U377">
        <v>0</v>
      </c>
      <c r="V377" t="s">
        <v>1684</v>
      </c>
      <c r="X377">
        <v>0</v>
      </c>
      <c r="Y377">
        <v>2</v>
      </c>
      <c r="Z377">
        <v>5</v>
      </c>
      <c r="AA377" t="s">
        <v>1684</v>
      </c>
      <c r="AB377">
        <v>0</v>
      </c>
      <c r="AC377">
        <v>2.57</v>
      </c>
      <c r="AD377">
        <v>7.0000000000000007E-2</v>
      </c>
      <c r="AE377">
        <v>3.17</v>
      </c>
      <c r="AF377">
        <v>0.09</v>
      </c>
      <c r="AG377">
        <v>0.6</v>
      </c>
      <c r="AH377">
        <v>48.69</v>
      </c>
      <c r="AI377">
        <v>1.31</v>
      </c>
      <c r="AJ377">
        <v>0.02</v>
      </c>
      <c r="AK377" s="12" t="s">
        <v>1151</v>
      </c>
      <c r="AL377">
        <v>0</v>
      </c>
      <c r="AM377">
        <v>590</v>
      </c>
      <c r="AN377">
        <v>222</v>
      </c>
      <c r="AO377">
        <v>45</v>
      </c>
      <c r="AP377">
        <v>1.21</v>
      </c>
      <c r="AQ377">
        <v>2</v>
      </c>
      <c r="AR377" t="b">
        <v>0</v>
      </c>
      <c r="AS377">
        <v>157.30000000000001</v>
      </c>
      <c r="AT377">
        <v>64</v>
      </c>
      <c r="AU377">
        <v>6</v>
      </c>
      <c r="AV377">
        <v>371</v>
      </c>
      <c r="AW377" t="b">
        <v>0</v>
      </c>
      <c r="AX377">
        <v>694</v>
      </c>
      <c r="AY377">
        <v>51</v>
      </c>
      <c r="AZ377">
        <v>18</v>
      </c>
      <c r="BA377">
        <v>3336</v>
      </c>
      <c r="BC377" t="s">
        <v>1684</v>
      </c>
      <c r="BD377" s="12">
        <v>60</v>
      </c>
      <c r="BE377">
        <v>109</v>
      </c>
      <c r="BF377">
        <v>9</v>
      </c>
      <c r="BG377" t="s">
        <v>2543</v>
      </c>
      <c r="BH377">
        <v>0</v>
      </c>
      <c r="BI377">
        <v>0</v>
      </c>
      <c r="BJ377" t="s">
        <v>1684</v>
      </c>
      <c r="BK377">
        <v>0</v>
      </c>
      <c r="BM377" t="s">
        <v>2544</v>
      </c>
      <c r="BN377">
        <v>3.5</v>
      </c>
      <c r="BO377">
        <v>90</v>
      </c>
      <c r="BP377">
        <v>15</v>
      </c>
      <c r="BQ377">
        <v>0</v>
      </c>
      <c r="BR377">
        <v>98</v>
      </c>
      <c r="BS377" t="b">
        <v>0</v>
      </c>
      <c r="BT377">
        <v>0</v>
      </c>
      <c r="BU377">
        <v>0</v>
      </c>
      <c r="BV377" s="12" t="s">
        <v>1152</v>
      </c>
      <c r="BW377">
        <v>11.6</v>
      </c>
      <c r="BX377">
        <v>37</v>
      </c>
      <c r="BY377">
        <v>14</v>
      </c>
      <c r="BZ377" t="b">
        <v>0</v>
      </c>
      <c r="CA377" t="s">
        <v>1684</v>
      </c>
      <c r="CB377">
        <v>38</v>
      </c>
      <c r="CC377">
        <v>1.03</v>
      </c>
      <c r="CD377" t="s">
        <v>1687</v>
      </c>
      <c r="CE377" s="12">
        <v>12</v>
      </c>
      <c r="CF377" s="12">
        <v>14</v>
      </c>
      <c r="CG377" s="4">
        <v>45834</v>
      </c>
      <c r="CH377">
        <v>238</v>
      </c>
      <c r="CI377">
        <v>124</v>
      </c>
      <c r="CJ377">
        <v>18</v>
      </c>
      <c r="CK377">
        <v>134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22.3</v>
      </c>
      <c r="CR377" t="s">
        <v>1152</v>
      </c>
      <c r="CS377">
        <v>4</v>
      </c>
      <c r="CT377" t="str">
        <f t="shared" si="5"/>
        <v>Milos Kerkez</v>
      </c>
      <c r="CU377" t="str">
        <f>IFERROR(VLOOKUP(CT377,'Player Names Cleaned'!$A$1:$B$997,2,0),CT377)</f>
        <v>Milos Kerkez</v>
      </c>
    </row>
    <row r="378" spans="1:99" x14ac:dyDescent="0.25">
      <c r="A378">
        <v>1</v>
      </c>
      <c r="B378" s="4">
        <v>34404</v>
      </c>
      <c r="C378">
        <v>4</v>
      </c>
      <c r="D378">
        <v>397</v>
      </c>
      <c r="E378" t="b">
        <v>1</v>
      </c>
      <c r="F378" t="b">
        <v>1</v>
      </c>
      <c r="G378" t="s">
        <v>1684</v>
      </c>
      <c r="H378" t="s">
        <v>1684</v>
      </c>
      <c r="I378">
        <v>10</v>
      </c>
      <c r="J378">
        <v>0.36</v>
      </c>
      <c r="K378">
        <v>122798</v>
      </c>
      <c r="L378">
        <v>4</v>
      </c>
      <c r="N378">
        <v>0</v>
      </c>
      <c r="O378">
        <v>0</v>
      </c>
      <c r="P378">
        <v>0</v>
      </c>
      <c r="Q378">
        <v>0</v>
      </c>
      <c r="R378">
        <v>668.7</v>
      </c>
      <c r="S378">
        <v>38</v>
      </c>
      <c r="T378">
        <v>4</v>
      </c>
      <c r="U378">
        <v>0</v>
      </c>
      <c r="V378" t="s">
        <v>1684</v>
      </c>
      <c r="X378">
        <v>0</v>
      </c>
      <c r="Y378">
        <v>2</v>
      </c>
      <c r="Z378">
        <v>5</v>
      </c>
      <c r="AA378" t="s">
        <v>1684</v>
      </c>
      <c r="AB378">
        <v>0</v>
      </c>
      <c r="AC378">
        <v>4.2699999999999996</v>
      </c>
      <c r="AD378">
        <v>0.16</v>
      </c>
      <c r="AE378">
        <v>5.39</v>
      </c>
      <c r="AF378">
        <v>0.2</v>
      </c>
      <c r="AG378">
        <v>1.1200000000000001</v>
      </c>
      <c r="AH378">
        <v>26.9</v>
      </c>
      <c r="AI378">
        <v>0.98</v>
      </c>
      <c r="AJ378">
        <v>0.04</v>
      </c>
      <c r="AK378" s="12" t="s">
        <v>880</v>
      </c>
      <c r="AL378">
        <v>0</v>
      </c>
      <c r="AM378">
        <v>563</v>
      </c>
      <c r="AN378">
        <v>215</v>
      </c>
      <c r="AO378">
        <v>32</v>
      </c>
      <c r="AP378">
        <v>1.1599999999999999</v>
      </c>
      <c r="AQ378">
        <v>0</v>
      </c>
      <c r="AR378" t="b">
        <v>0</v>
      </c>
      <c r="AS378">
        <v>124.4</v>
      </c>
      <c r="AT378">
        <v>97</v>
      </c>
      <c r="AU378">
        <v>18</v>
      </c>
      <c r="AV378">
        <v>372</v>
      </c>
      <c r="AW378" t="b">
        <v>0</v>
      </c>
      <c r="AX378">
        <v>395.4</v>
      </c>
      <c r="AY378">
        <v>159</v>
      </c>
      <c r="AZ378">
        <v>54</v>
      </c>
      <c r="BA378">
        <v>2479</v>
      </c>
      <c r="BC378" t="s">
        <v>1684</v>
      </c>
      <c r="BD378" s="12">
        <v>60</v>
      </c>
      <c r="BE378">
        <v>82</v>
      </c>
      <c r="BF378">
        <v>2</v>
      </c>
      <c r="BG378" t="s">
        <v>2545</v>
      </c>
      <c r="BH378">
        <v>1</v>
      </c>
      <c r="BI378">
        <v>0</v>
      </c>
      <c r="BJ378" t="s">
        <v>1684</v>
      </c>
      <c r="BK378">
        <v>0</v>
      </c>
      <c r="BM378" t="s">
        <v>2546</v>
      </c>
      <c r="BN378">
        <v>2.8</v>
      </c>
      <c r="BO378">
        <v>162</v>
      </c>
      <c r="BP378">
        <v>52</v>
      </c>
      <c r="BQ378">
        <v>1</v>
      </c>
      <c r="BR378">
        <v>243</v>
      </c>
      <c r="BS378" t="b">
        <v>0</v>
      </c>
      <c r="BT378">
        <v>0</v>
      </c>
      <c r="BU378">
        <v>0</v>
      </c>
      <c r="BV378" s="12" t="s">
        <v>1153</v>
      </c>
      <c r="BW378">
        <v>2.2000000000000002</v>
      </c>
      <c r="BX378">
        <v>126</v>
      </c>
      <c r="BY378">
        <v>44</v>
      </c>
      <c r="BZ378" t="b">
        <v>0</v>
      </c>
      <c r="CA378" t="s">
        <v>1684</v>
      </c>
      <c r="CB378">
        <v>29</v>
      </c>
      <c r="CC378">
        <v>1.05</v>
      </c>
      <c r="CD378" t="s">
        <v>1687</v>
      </c>
      <c r="CE378" s="12">
        <v>12</v>
      </c>
      <c r="CF378" s="12">
        <v>14</v>
      </c>
      <c r="CG378" s="4">
        <v>42937</v>
      </c>
      <c r="CH378">
        <v>182</v>
      </c>
      <c r="CI378">
        <v>165</v>
      </c>
      <c r="CJ378">
        <v>33</v>
      </c>
      <c r="CK378">
        <v>91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15.2</v>
      </c>
      <c r="CR378" t="s">
        <v>1153</v>
      </c>
      <c r="CS378">
        <v>3</v>
      </c>
      <c r="CT378" t="str">
        <f t="shared" si="5"/>
        <v>Andrew Robertson</v>
      </c>
      <c r="CU378" t="str">
        <f>IFERROR(VLOOKUP(CT378,'Player Names Cleaned'!$A$1:$B$997,2,0),CT378)</f>
        <v>Andrew Robertson</v>
      </c>
    </row>
    <row r="379" spans="1:99" x14ac:dyDescent="0.25">
      <c r="A379">
        <v>1</v>
      </c>
      <c r="B379" s="4">
        <v>33427</v>
      </c>
      <c r="C379">
        <v>8</v>
      </c>
      <c r="D379">
        <v>631</v>
      </c>
      <c r="E379" t="b">
        <v>1</v>
      </c>
      <c r="F379" t="b">
        <v>1</v>
      </c>
      <c r="G379" t="s">
        <v>1684</v>
      </c>
      <c r="H379" t="s">
        <v>1684</v>
      </c>
      <c r="I379">
        <v>14</v>
      </c>
      <c r="J379">
        <v>0.38</v>
      </c>
      <c r="K379">
        <v>97032</v>
      </c>
      <c r="L379" t="s">
        <v>1684</v>
      </c>
      <c r="N379">
        <v>0</v>
      </c>
      <c r="O379">
        <v>0</v>
      </c>
      <c r="P379">
        <v>0</v>
      </c>
      <c r="Q379">
        <v>0</v>
      </c>
      <c r="R379">
        <v>206.6</v>
      </c>
      <c r="S379">
        <v>170</v>
      </c>
      <c r="T379">
        <v>37</v>
      </c>
      <c r="U379">
        <v>0</v>
      </c>
      <c r="V379">
        <v>3</v>
      </c>
      <c r="X379">
        <v>0</v>
      </c>
      <c r="Y379">
        <v>2</v>
      </c>
      <c r="Z379">
        <v>5</v>
      </c>
      <c r="AA379" t="s">
        <v>1684</v>
      </c>
      <c r="AB379">
        <v>0</v>
      </c>
      <c r="AC379">
        <v>0.98</v>
      </c>
      <c r="AD379">
        <v>0.03</v>
      </c>
      <c r="AE379">
        <v>3.2</v>
      </c>
      <c r="AF379">
        <v>0.09</v>
      </c>
      <c r="AG379">
        <v>2.2200000000000002</v>
      </c>
      <c r="AH379">
        <v>36.130000000000003</v>
      </c>
      <c r="AI379">
        <v>0.98</v>
      </c>
      <c r="AJ379">
        <v>0.06</v>
      </c>
      <c r="AK379" s="12" t="s">
        <v>1154</v>
      </c>
      <c r="AL379">
        <v>0</v>
      </c>
      <c r="AM379">
        <v>560</v>
      </c>
      <c r="AN379">
        <v>214</v>
      </c>
      <c r="AO379">
        <v>38</v>
      </c>
      <c r="AP379">
        <v>1.03</v>
      </c>
      <c r="AQ379">
        <v>3</v>
      </c>
      <c r="AR379" t="b">
        <v>0</v>
      </c>
      <c r="AS379">
        <v>143.69999999999999</v>
      </c>
      <c r="AT379">
        <v>79</v>
      </c>
      <c r="AU379">
        <v>9</v>
      </c>
      <c r="AV379">
        <v>373</v>
      </c>
      <c r="AW379" t="b">
        <v>0</v>
      </c>
      <c r="AX379">
        <v>932.6</v>
      </c>
      <c r="AY379">
        <v>12</v>
      </c>
      <c r="AZ379">
        <v>2</v>
      </c>
      <c r="BA379">
        <v>3330</v>
      </c>
      <c r="BC379" t="s">
        <v>1684</v>
      </c>
      <c r="BD379" s="12">
        <v>60</v>
      </c>
      <c r="BE379">
        <v>79</v>
      </c>
      <c r="BF379">
        <v>1</v>
      </c>
      <c r="BG379" t="s">
        <v>2547</v>
      </c>
      <c r="BH379">
        <v>0</v>
      </c>
      <c r="BI379">
        <v>0</v>
      </c>
      <c r="BJ379" t="s">
        <v>1684</v>
      </c>
      <c r="BK379">
        <v>0</v>
      </c>
      <c r="BM379" t="s">
        <v>2548</v>
      </c>
      <c r="BN379">
        <v>3.9</v>
      </c>
      <c r="BO379">
        <v>51</v>
      </c>
      <c r="BP379">
        <v>4</v>
      </c>
      <c r="BQ379">
        <v>0</v>
      </c>
      <c r="BR379">
        <v>152</v>
      </c>
      <c r="BS379" t="b">
        <v>0</v>
      </c>
      <c r="BT379">
        <v>0</v>
      </c>
      <c r="BU379">
        <v>0</v>
      </c>
      <c r="BV379" s="12" t="s">
        <v>1155</v>
      </c>
      <c r="BW379">
        <v>20.8</v>
      </c>
      <c r="BX379">
        <v>15</v>
      </c>
      <c r="BY379">
        <v>6</v>
      </c>
      <c r="BZ379" t="b">
        <v>0</v>
      </c>
      <c r="CA379" t="s">
        <v>1684</v>
      </c>
      <c r="CB379">
        <v>37</v>
      </c>
      <c r="CC379">
        <v>1</v>
      </c>
      <c r="CD379" t="s">
        <v>1687</v>
      </c>
      <c r="CE379" s="12">
        <v>12</v>
      </c>
      <c r="CF379" s="12">
        <v>14</v>
      </c>
      <c r="CG379" s="4">
        <v>43101</v>
      </c>
      <c r="CH379">
        <v>299</v>
      </c>
      <c r="CI379">
        <v>104</v>
      </c>
      <c r="CJ379">
        <v>10</v>
      </c>
      <c r="CK379">
        <v>143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23.8</v>
      </c>
      <c r="CR379" t="s">
        <v>1154</v>
      </c>
      <c r="CS379">
        <v>5</v>
      </c>
      <c r="CT379" t="str">
        <f t="shared" si="5"/>
        <v>Virgil van Dijk</v>
      </c>
      <c r="CU379" t="str">
        <f>IFERROR(VLOOKUP(CT379,'Player Names Cleaned'!$A$1:$B$997,2,0),CT379)</f>
        <v>Virgil van Dijk</v>
      </c>
    </row>
    <row r="380" spans="1:99" x14ac:dyDescent="0.25">
      <c r="A380">
        <v>2</v>
      </c>
      <c r="B380" s="4">
        <v>36305</v>
      </c>
      <c r="C380">
        <v>4</v>
      </c>
      <c r="D380">
        <v>487</v>
      </c>
      <c r="E380" t="b">
        <v>1</v>
      </c>
      <c r="F380" t="b">
        <v>1</v>
      </c>
      <c r="G380" t="s">
        <v>1684</v>
      </c>
      <c r="H380" t="s">
        <v>1684</v>
      </c>
      <c r="I380">
        <v>11</v>
      </c>
      <c r="J380">
        <v>0.39</v>
      </c>
      <c r="K380">
        <v>204716</v>
      </c>
      <c r="L380" t="s">
        <v>1684</v>
      </c>
      <c r="N380">
        <v>0</v>
      </c>
      <c r="O380">
        <v>0</v>
      </c>
      <c r="P380">
        <v>0</v>
      </c>
      <c r="Q380">
        <v>0</v>
      </c>
      <c r="R380">
        <v>161.4</v>
      </c>
      <c r="S380">
        <v>198</v>
      </c>
      <c r="T380">
        <v>52</v>
      </c>
      <c r="U380">
        <v>0</v>
      </c>
      <c r="V380" t="s">
        <v>1684</v>
      </c>
      <c r="X380">
        <v>0</v>
      </c>
      <c r="Y380">
        <v>2</v>
      </c>
      <c r="Z380">
        <v>4.3</v>
      </c>
      <c r="AA380" t="s">
        <v>1684</v>
      </c>
      <c r="AB380">
        <v>0</v>
      </c>
      <c r="AC380">
        <v>0.91</v>
      </c>
      <c r="AD380">
        <v>0.03</v>
      </c>
      <c r="AE380">
        <v>2.71</v>
      </c>
      <c r="AF380">
        <v>0.09</v>
      </c>
      <c r="AG380">
        <v>1.8</v>
      </c>
      <c r="AH380">
        <v>26.67</v>
      </c>
      <c r="AI380">
        <v>0.94</v>
      </c>
      <c r="AJ380">
        <v>0.06</v>
      </c>
      <c r="AK380" s="12" t="s">
        <v>1156</v>
      </c>
      <c r="AL380">
        <v>0</v>
      </c>
      <c r="AM380">
        <v>490</v>
      </c>
      <c r="AN380">
        <v>198</v>
      </c>
      <c r="AO380">
        <v>28</v>
      </c>
      <c r="AP380">
        <v>0.98</v>
      </c>
      <c r="AQ380">
        <v>1</v>
      </c>
      <c r="AR380" t="b">
        <v>0</v>
      </c>
      <c r="AS380">
        <v>87.6</v>
      </c>
      <c r="AT380">
        <v>150</v>
      </c>
      <c r="AU380">
        <v>43</v>
      </c>
      <c r="AV380">
        <v>374</v>
      </c>
      <c r="AW380" t="b">
        <v>0</v>
      </c>
      <c r="AX380">
        <v>578</v>
      </c>
      <c r="AY380">
        <v>98</v>
      </c>
      <c r="AZ380">
        <v>34</v>
      </c>
      <c r="BA380">
        <v>2561</v>
      </c>
      <c r="BC380" t="s">
        <v>1684</v>
      </c>
      <c r="BD380" s="12">
        <v>55</v>
      </c>
      <c r="BE380">
        <v>140</v>
      </c>
      <c r="BF380">
        <v>16</v>
      </c>
      <c r="BG380" t="s">
        <v>2549</v>
      </c>
      <c r="BH380">
        <v>0</v>
      </c>
      <c r="BI380">
        <v>0</v>
      </c>
      <c r="BJ380" t="s">
        <v>1684</v>
      </c>
      <c r="BK380">
        <v>0</v>
      </c>
      <c r="BM380" t="s">
        <v>2550</v>
      </c>
      <c r="BN380">
        <v>3.4</v>
      </c>
      <c r="BO380">
        <v>99</v>
      </c>
      <c r="BP380">
        <v>21</v>
      </c>
      <c r="BQ380">
        <v>0</v>
      </c>
      <c r="BR380">
        <v>73</v>
      </c>
      <c r="BS380" t="b">
        <v>0</v>
      </c>
      <c r="BT380">
        <v>0</v>
      </c>
      <c r="BU380">
        <v>0</v>
      </c>
      <c r="BV380" s="12" t="s">
        <v>1157</v>
      </c>
      <c r="BW380">
        <v>2.7</v>
      </c>
      <c r="BX380">
        <v>109</v>
      </c>
      <c r="BY380">
        <v>35</v>
      </c>
      <c r="BZ380" t="b">
        <v>0</v>
      </c>
      <c r="CA380" t="s">
        <v>1684</v>
      </c>
      <c r="CB380">
        <v>30</v>
      </c>
      <c r="CC380">
        <v>1.05</v>
      </c>
      <c r="CD380" t="s">
        <v>1687</v>
      </c>
      <c r="CE380" s="12">
        <v>12</v>
      </c>
      <c r="CF380" s="12">
        <v>14</v>
      </c>
      <c r="CG380" s="4">
        <v>44378</v>
      </c>
      <c r="CH380">
        <v>133</v>
      </c>
      <c r="CI380">
        <v>193</v>
      </c>
      <c r="CJ380">
        <v>53</v>
      </c>
      <c r="CK380">
        <v>106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19.3</v>
      </c>
      <c r="CR380" t="s">
        <v>1157</v>
      </c>
      <c r="CS380">
        <v>5</v>
      </c>
      <c r="CT380" t="str">
        <f t="shared" si="5"/>
        <v>Ibrahima KonatÃ©</v>
      </c>
      <c r="CU380" t="str">
        <f>IFERROR(VLOOKUP(CT380,'Player Names Cleaned'!$A$1:$B$997,2,0),CT380)</f>
        <v>Ibrahima Konate</v>
      </c>
    </row>
    <row r="381" spans="1:99" x14ac:dyDescent="0.25">
      <c r="A381">
        <v>2</v>
      </c>
      <c r="B381" s="4">
        <v>37811</v>
      </c>
      <c r="C381">
        <v>3</v>
      </c>
      <c r="D381">
        <v>160</v>
      </c>
      <c r="E381" t="b">
        <v>1</v>
      </c>
      <c r="F381" t="b">
        <v>1</v>
      </c>
      <c r="G381" t="s">
        <v>1684</v>
      </c>
      <c r="H381" t="s">
        <v>1684</v>
      </c>
      <c r="I381">
        <v>3</v>
      </c>
      <c r="J381">
        <v>0.36</v>
      </c>
      <c r="K381">
        <v>492777</v>
      </c>
      <c r="L381" t="s">
        <v>1684</v>
      </c>
      <c r="N381">
        <v>0</v>
      </c>
      <c r="O381">
        <v>0</v>
      </c>
      <c r="P381">
        <v>0</v>
      </c>
      <c r="Q381">
        <v>0</v>
      </c>
      <c r="R381">
        <v>110.5</v>
      </c>
      <c r="S381">
        <v>229</v>
      </c>
      <c r="T381">
        <v>71</v>
      </c>
      <c r="U381">
        <v>0</v>
      </c>
      <c r="V381" t="s">
        <v>1684</v>
      </c>
      <c r="X381">
        <v>0</v>
      </c>
      <c r="Y381">
        <v>2</v>
      </c>
      <c r="Z381">
        <v>3.6</v>
      </c>
      <c r="AA381" t="s">
        <v>1684</v>
      </c>
      <c r="AB381">
        <v>0</v>
      </c>
      <c r="AC381">
        <v>1.43</v>
      </c>
      <c r="AD381">
        <v>0.17</v>
      </c>
      <c r="AE381">
        <v>2.13</v>
      </c>
      <c r="AF381">
        <v>0.25</v>
      </c>
      <c r="AG381">
        <v>0.7</v>
      </c>
      <c r="AH381">
        <v>12.4</v>
      </c>
      <c r="AI381">
        <v>1.5</v>
      </c>
      <c r="AJ381">
        <v>0.08</v>
      </c>
      <c r="AK381" s="12" t="s">
        <v>1158</v>
      </c>
      <c r="AL381">
        <v>0</v>
      </c>
      <c r="AM381">
        <v>431</v>
      </c>
      <c r="AN381">
        <v>189</v>
      </c>
      <c r="AO381">
        <v>10</v>
      </c>
      <c r="AP381">
        <v>1.21</v>
      </c>
      <c r="AQ381">
        <v>0</v>
      </c>
      <c r="AR381" t="b">
        <v>0</v>
      </c>
      <c r="AS381">
        <v>42.8</v>
      </c>
      <c r="AT381">
        <v>254</v>
      </c>
      <c r="AU381">
        <v>83</v>
      </c>
      <c r="AV381">
        <v>375</v>
      </c>
      <c r="AW381" t="b">
        <v>0</v>
      </c>
      <c r="AX381">
        <v>156.19999999999999</v>
      </c>
      <c r="AY381">
        <v>276</v>
      </c>
      <c r="AZ381">
        <v>101</v>
      </c>
      <c r="BA381">
        <v>744</v>
      </c>
      <c r="BC381" t="s">
        <v>1684</v>
      </c>
      <c r="BD381" s="12">
        <v>50</v>
      </c>
      <c r="BE381">
        <v>316</v>
      </c>
      <c r="BF381">
        <v>58</v>
      </c>
      <c r="BG381" t="s">
        <v>2551</v>
      </c>
      <c r="BH381">
        <v>0</v>
      </c>
      <c r="BI381">
        <v>0</v>
      </c>
      <c r="BJ381" t="s">
        <v>1684</v>
      </c>
      <c r="BK381">
        <v>0</v>
      </c>
      <c r="BM381" t="s">
        <v>2552</v>
      </c>
      <c r="BN381">
        <v>2.2000000000000002</v>
      </c>
      <c r="BO381">
        <v>223</v>
      </c>
      <c r="BP381">
        <v>79</v>
      </c>
      <c r="BQ381">
        <v>0</v>
      </c>
      <c r="BR381">
        <v>242</v>
      </c>
      <c r="BS381" t="b">
        <v>0</v>
      </c>
      <c r="BT381">
        <v>0</v>
      </c>
      <c r="BU381">
        <v>0</v>
      </c>
      <c r="BV381" s="12" t="s">
        <v>1159</v>
      </c>
      <c r="BW381">
        <v>0.7</v>
      </c>
      <c r="BX381">
        <v>221</v>
      </c>
      <c r="BY381">
        <v>76</v>
      </c>
      <c r="BZ381" t="b">
        <v>0</v>
      </c>
      <c r="CA381" t="s">
        <v>1684</v>
      </c>
      <c r="CB381">
        <v>7</v>
      </c>
      <c r="CC381">
        <v>0.85</v>
      </c>
      <c r="CD381" t="s">
        <v>1687</v>
      </c>
      <c r="CE381" s="12">
        <v>12</v>
      </c>
      <c r="CF381" s="12">
        <v>14</v>
      </c>
      <c r="CG381" s="4">
        <v>45194</v>
      </c>
      <c r="CH381">
        <v>162</v>
      </c>
      <c r="CI381">
        <v>175</v>
      </c>
      <c r="CJ381">
        <v>42</v>
      </c>
      <c r="CK381">
        <v>41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8.1999999999999993</v>
      </c>
      <c r="CR381" t="s">
        <v>1159</v>
      </c>
      <c r="CS381">
        <v>4</v>
      </c>
      <c r="CT381" t="str">
        <f t="shared" si="5"/>
        <v>Conor Bradley</v>
      </c>
      <c r="CU381" t="str">
        <f>IFERROR(VLOOKUP(CT381,'Player Names Cleaned'!$A$1:$B$997,2,0),CT381)</f>
        <v>Conor Bradley</v>
      </c>
    </row>
    <row r="382" spans="1:99" x14ac:dyDescent="0.25">
      <c r="A382">
        <v>0</v>
      </c>
      <c r="B382" s="4">
        <v>35573</v>
      </c>
      <c r="C382">
        <v>0</v>
      </c>
      <c r="D382">
        <v>83</v>
      </c>
      <c r="E382" t="b">
        <v>1</v>
      </c>
      <c r="F382" t="b">
        <v>1</v>
      </c>
      <c r="G382" t="s">
        <v>1684</v>
      </c>
      <c r="H382" t="s">
        <v>1684</v>
      </c>
      <c r="I382">
        <v>1</v>
      </c>
      <c r="J382">
        <v>0.17</v>
      </c>
      <c r="K382">
        <v>171287</v>
      </c>
      <c r="L382" t="s">
        <v>1684</v>
      </c>
      <c r="N382">
        <v>0</v>
      </c>
      <c r="O382">
        <v>0</v>
      </c>
      <c r="P382">
        <v>0</v>
      </c>
      <c r="Q382">
        <v>0</v>
      </c>
      <c r="R382">
        <v>38.5</v>
      </c>
      <c r="S382">
        <v>293</v>
      </c>
      <c r="T382">
        <v>108</v>
      </c>
      <c r="U382">
        <v>0</v>
      </c>
      <c r="V382" t="s">
        <v>1684</v>
      </c>
      <c r="X382">
        <v>0</v>
      </c>
      <c r="Y382">
        <v>2</v>
      </c>
      <c r="Z382">
        <v>3.6</v>
      </c>
      <c r="AA382" t="s">
        <v>1684</v>
      </c>
      <c r="AB382">
        <v>0</v>
      </c>
      <c r="AC382">
        <v>0.09</v>
      </c>
      <c r="AD382">
        <v>0.02</v>
      </c>
      <c r="AE382">
        <v>0.42</v>
      </c>
      <c r="AF382">
        <v>0.08</v>
      </c>
      <c r="AG382">
        <v>0.33</v>
      </c>
      <c r="AH382">
        <v>5.38</v>
      </c>
      <c r="AI382">
        <v>0.94</v>
      </c>
      <c r="AJ382">
        <v>0.06</v>
      </c>
      <c r="AK382" s="12" t="s">
        <v>556</v>
      </c>
      <c r="AL382">
        <v>0</v>
      </c>
      <c r="AM382">
        <v>348</v>
      </c>
      <c r="AN382">
        <v>167</v>
      </c>
      <c r="AO382">
        <v>8</v>
      </c>
      <c r="AP382">
        <v>1.39</v>
      </c>
      <c r="AQ382">
        <v>0</v>
      </c>
      <c r="AR382" t="b">
        <v>0</v>
      </c>
      <c r="AS382">
        <v>22.8</v>
      </c>
      <c r="AT382">
        <v>299</v>
      </c>
      <c r="AU382">
        <v>109</v>
      </c>
      <c r="AV382">
        <v>376</v>
      </c>
      <c r="AW382" t="b">
        <v>0</v>
      </c>
      <c r="AX382">
        <v>130.4</v>
      </c>
      <c r="AY382">
        <v>289</v>
      </c>
      <c r="AZ382">
        <v>104</v>
      </c>
      <c r="BA382">
        <v>517</v>
      </c>
      <c r="BC382" t="s">
        <v>1684</v>
      </c>
      <c r="BD382" s="12">
        <v>50</v>
      </c>
      <c r="BE382">
        <v>233</v>
      </c>
      <c r="BF382">
        <v>36</v>
      </c>
      <c r="BG382" t="s">
        <v>2553</v>
      </c>
      <c r="BH382">
        <v>0</v>
      </c>
      <c r="BI382">
        <v>0</v>
      </c>
      <c r="BJ382" t="s">
        <v>1684</v>
      </c>
      <c r="BK382">
        <v>0</v>
      </c>
      <c r="BM382" t="s">
        <v>2554</v>
      </c>
      <c r="BN382">
        <v>1.6</v>
      </c>
      <c r="BO382">
        <v>291</v>
      </c>
      <c r="BP382">
        <v>104</v>
      </c>
      <c r="BQ382">
        <v>0</v>
      </c>
      <c r="BR382">
        <v>241</v>
      </c>
      <c r="BS382" t="b">
        <v>0</v>
      </c>
      <c r="BT382">
        <v>0</v>
      </c>
      <c r="BU382">
        <v>0</v>
      </c>
      <c r="BV382" s="12" t="s">
        <v>1160</v>
      </c>
      <c r="BW382">
        <v>0.2</v>
      </c>
      <c r="BX382">
        <v>450</v>
      </c>
      <c r="BY382">
        <v>179</v>
      </c>
      <c r="BZ382" t="b">
        <v>0</v>
      </c>
      <c r="CA382" t="s">
        <v>1684</v>
      </c>
      <c r="CB382">
        <v>6</v>
      </c>
      <c r="CC382">
        <v>1.04</v>
      </c>
      <c r="CD382" t="s">
        <v>1687</v>
      </c>
      <c r="CE382" s="12">
        <v>12</v>
      </c>
      <c r="CF382" s="12">
        <v>14</v>
      </c>
      <c r="CG382" s="4">
        <v>42175</v>
      </c>
      <c r="CH382">
        <v>58</v>
      </c>
      <c r="CI382">
        <v>255</v>
      </c>
      <c r="CJ382">
        <v>88</v>
      </c>
      <c r="CK382">
        <v>14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2.8</v>
      </c>
      <c r="CR382" t="s">
        <v>1160</v>
      </c>
      <c r="CS382">
        <v>1</v>
      </c>
      <c r="CT382" t="str">
        <f t="shared" si="5"/>
        <v>Joe Gomez</v>
      </c>
      <c r="CU382" t="str">
        <f>IFERROR(VLOOKUP(CT382,'Player Names Cleaned'!$A$1:$B$997,2,0),CT382)</f>
        <v>Joe Gomez</v>
      </c>
    </row>
    <row r="383" spans="1:99" x14ac:dyDescent="0.25">
      <c r="A383">
        <v>1</v>
      </c>
      <c r="B383" s="4">
        <v>35197</v>
      </c>
      <c r="C383">
        <v>3</v>
      </c>
      <c r="D383">
        <v>217</v>
      </c>
      <c r="E383" t="b">
        <v>1</v>
      </c>
      <c r="F383" t="b">
        <v>1</v>
      </c>
      <c r="G383" t="s">
        <v>1684</v>
      </c>
      <c r="H383" t="s">
        <v>1684</v>
      </c>
      <c r="I383">
        <v>4</v>
      </c>
      <c r="J383">
        <v>0.43</v>
      </c>
      <c r="K383">
        <v>214285</v>
      </c>
      <c r="L383">
        <v>3</v>
      </c>
      <c r="N383">
        <v>0</v>
      </c>
      <c r="O383">
        <v>0</v>
      </c>
      <c r="P383">
        <v>0</v>
      </c>
      <c r="Q383">
        <v>0</v>
      </c>
      <c r="R383">
        <v>260.7</v>
      </c>
      <c r="S383">
        <v>141</v>
      </c>
      <c r="T383">
        <v>28</v>
      </c>
      <c r="U383">
        <v>0</v>
      </c>
      <c r="V383" t="s">
        <v>1684</v>
      </c>
      <c r="X383">
        <v>0</v>
      </c>
      <c r="Y383">
        <v>2</v>
      </c>
      <c r="Z383">
        <v>3.6</v>
      </c>
      <c r="AA383" t="s">
        <v>1684</v>
      </c>
      <c r="AB383">
        <v>0</v>
      </c>
      <c r="AC383">
        <v>2.3199999999999998</v>
      </c>
      <c r="AD383">
        <v>0.25</v>
      </c>
      <c r="AE383">
        <v>2.71</v>
      </c>
      <c r="AF383">
        <v>0.28999999999999998</v>
      </c>
      <c r="AG383">
        <v>0.39</v>
      </c>
      <c r="AH383">
        <v>9.0299999999999994</v>
      </c>
      <c r="AI383">
        <v>0.98</v>
      </c>
      <c r="AJ383">
        <v>0.04</v>
      </c>
      <c r="AK383" s="12" t="s">
        <v>1161</v>
      </c>
      <c r="AL383">
        <v>0</v>
      </c>
      <c r="AM383">
        <v>373</v>
      </c>
      <c r="AN383">
        <v>171</v>
      </c>
      <c r="AO383">
        <v>8</v>
      </c>
      <c r="AP383">
        <v>0.87</v>
      </c>
      <c r="AQ383">
        <v>0</v>
      </c>
      <c r="AR383" t="b">
        <v>0</v>
      </c>
      <c r="AS383">
        <v>52.5</v>
      </c>
      <c r="AT383">
        <v>234</v>
      </c>
      <c r="AU383">
        <v>70</v>
      </c>
      <c r="AV383">
        <v>377</v>
      </c>
      <c r="AW383" t="b">
        <v>0</v>
      </c>
      <c r="AX383">
        <v>202</v>
      </c>
      <c r="AY383">
        <v>249</v>
      </c>
      <c r="AZ383">
        <v>91</v>
      </c>
      <c r="BA383">
        <v>829</v>
      </c>
      <c r="BC383" t="s">
        <v>1684</v>
      </c>
      <c r="BD383" s="12">
        <v>50</v>
      </c>
      <c r="BE383">
        <v>258</v>
      </c>
      <c r="BF383">
        <v>40</v>
      </c>
      <c r="BG383" t="s">
        <v>2555</v>
      </c>
      <c r="BH383">
        <v>0</v>
      </c>
      <c r="BI383">
        <v>0</v>
      </c>
      <c r="BJ383" t="s">
        <v>1684</v>
      </c>
      <c r="BK383">
        <v>0</v>
      </c>
      <c r="BM383" t="s">
        <v>2556</v>
      </c>
      <c r="BN383">
        <v>2.4</v>
      </c>
      <c r="BO383">
        <v>191</v>
      </c>
      <c r="BP383">
        <v>66</v>
      </c>
      <c r="BQ383">
        <v>0</v>
      </c>
      <c r="BR383">
        <v>83</v>
      </c>
      <c r="BS383" t="b">
        <v>0</v>
      </c>
      <c r="BT383">
        <v>0</v>
      </c>
      <c r="BU383">
        <v>0</v>
      </c>
      <c r="BV383" s="12" t="s">
        <v>1162</v>
      </c>
      <c r="BW383">
        <v>0.1</v>
      </c>
      <c r="BX383">
        <v>511</v>
      </c>
      <c r="BY383">
        <v>195</v>
      </c>
      <c r="BZ383" t="b">
        <v>0</v>
      </c>
      <c r="CA383" t="s">
        <v>1684</v>
      </c>
      <c r="CB383">
        <v>9</v>
      </c>
      <c r="CC383">
        <v>0.98</v>
      </c>
      <c r="CD383" t="s">
        <v>1687</v>
      </c>
      <c r="CE383" s="12">
        <v>12</v>
      </c>
      <c r="CF383" s="12">
        <v>14</v>
      </c>
      <c r="CG383" s="4">
        <v>44053</v>
      </c>
      <c r="CH383">
        <v>60</v>
      </c>
      <c r="CI383">
        <v>252</v>
      </c>
      <c r="CJ383">
        <v>86</v>
      </c>
      <c r="CK383">
        <v>43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8.6</v>
      </c>
      <c r="CR383" t="s">
        <v>1162</v>
      </c>
      <c r="CS383">
        <v>2</v>
      </c>
      <c r="CT383" t="str">
        <f t="shared" si="5"/>
        <v>Konstantinos Tsimikas</v>
      </c>
      <c r="CU383" t="str">
        <f>IFERROR(VLOOKUP(CT383,'Player Names Cleaned'!$A$1:$B$997,2,0),CT383)</f>
        <v>Konstantinos Tsimikas</v>
      </c>
    </row>
    <row r="384" spans="1:99" x14ac:dyDescent="0.25">
      <c r="A384">
        <v>0</v>
      </c>
      <c r="B384" s="4">
        <v>39039</v>
      </c>
      <c r="C384">
        <v>0</v>
      </c>
      <c r="D384">
        <v>0</v>
      </c>
      <c r="E384" t="b">
        <v>1</v>
      </c>
      <c r="F384" t="b">
        <v>1</v>
      </c>
      <c r="G384" t="s">
        <v>1684</v>
      </c>
      <c r="H384" t="s">
        <v>1684</v>
      </c>
      <c r="I384">
        <v>0</v>
      </c>
      <c r="J384">
        <v>0</v>
      </c>
      <c r="K384">
        <v>611926</v>
      </c>
      <c r="L384" t="s">
        <v>1684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474</v>
      </c>
      <c r="T384">
        <v>195</v>
      </c>
      <c r="U384">
        <v>0</v>
      </c>
      <c r="V384" t="s">
        <v>1684</v>
      </c>
      <c r="X384">
        <v>0</v>
      </c>
      <c r="Y384">
        <v>2</v>
      </c>
      <c r="Z384">
        <v>2</v>
      </c>
      <c r="AA384" t="s">
        <v>1684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 s="12" t="s">
        <v>1163</v>
      </c>
      <c r="AL384">
        <v>0</v>
      </c>
      <c r="AM384">
        <v>120</v>
      </c>
      <c r="AN384">
        <v>76</v>
      </c>
      <c r="AO384">
        <v>0</v>
      </c>
      <c r="AP384">
        <v>0</v>
      </c>
      <c r="AQ384">
        <v>0</v>
      </c>
      <c r="AR384" t="b">
        <v>0</v>
      </c>
      <c r="AS384">
        <v>0</v>
      </c>
      <c r="AT384">
        <v>483</v>
      </c>
      <c r="AU384">
        <v>196</v>
      </c>
      <c r="AV384">
        <v>378</v>
      </c>
      <c r="AW384" t="b">
        <v>0</v>
      </c>
      <c r="AX384">
        <v>0</v>
      </c>
      <c r="AY384">
        <v>483</v>
      </c>
      <c r="AZ384">
        <v>196</v>
      </c>
      <c r="BA384">
        <v>0</v>
      </c>
      <c r="BC384" t="s">
        <v>1684</v>
      </c>
      <c r="BD384" s="12">
        <v>40</v>
      </c>
      <c r="BE384">
        <v>664</v>
      </c>
      <c r="BF384">
        <v>218</v>
      </c>
      <c r="BG384" t="s">
        <v>2557</v>
      </c>
      <c r="BH384">
        <v>0</v>
      </c>
      <c r="BI384">
        <v>0</v>
      </c>
      <c r="BJ384" t="s">
        <v>1684</v>
      </c>
      <c r="BK384">
        <v>0</v>
      </c>
      <c r="BM384" t="s">
        <v>2558</v>
      </c>
      <c r="BN384">
        <v>0</v>
      </c>
      <c r="BO384">
        <v>486</v>
      </c>
      <c r="BP384">
        <v>196</v>
      </c>
      <c r="BQ384">
        <v>0</v>
      </c>
      <c r="BR384">
        <v>241</v>
      </c>
      <c r="BS384" t="b">
        <v>0</v>
      </c>
      <c r="BT384">
        <v>0</v>
      </c>
      <c r="BU384">
        <v>0</v>
      </c>
      <c r="BV384" s="12" t="s">
        <v>1164</v>
      </c>
      <c r="BW384">
        <v>0.2</v>
      </c>
      <c r="BX384">
        <v>442</v>
      </c>
      <c r="BY384">
        <v>176</v>
      </c>
      <c r="BZ384" t="b">
        <v>0</v>
      </c>
      <c r="CA384" t="s">
        <v>1684</v>
      </c>
      <c r="CB384">
        <v>0</v>
      </c>
      <c r="CC384">
        <v>0</v>
      </c>
      <c r="CD384" t="s">
        <v>1687</v>
      </c>
      <c r="CE384" s="12">
        <v>12</v>
      </c>
      <c r="CF384" s="12">
        <v>14</v>
      </c>
      <c r="CG384" s="4">
        <v>45349</v>
      </c>
      <c r="CH384">
        <v>0</v>
      </c>
      <c r="CI384">
        <v>451</v>
      </c>
      <c r="CJ384">
        <v>194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 t="s">
        <v>1164</v>
      </c>
      <c r="CS384">
        <v>0</v>
      </c>
      <c r="CT384" t="str">
        <f t="shared" si="5"/>
        <v>Amara Nallo</v>
      </c>
      <c r="CU384" t="str">
        <f>IFERROR(VLOOKUP(CT384,'Player Names Cleaned'!$A$1:$B$997,2,0),CT384)</f>
        <v>Amara Nallo</v>
      </c>
    </row>
    <row r="385" spans="1:99" x14ac:dyDescent="0.25">
      <c r="A385">
        <v>0</v>
      </c>
      <c r="B385" s="4">
        <v>36925</v>
      </c>
      <c r="C385">
        <v>0</v>
      </c>
      <c r="D385">
        <v>0</v>
      </c>
      <c r="E385" t="b">
        <v>1</v>
      </c>
      <c r="F385" t="b">
        <v>1</v>
      </c>
      <c r="G385" t="s">
        <v>1684</v>
      </c>
      <c r="H385" t="s">
        <v>1684</v>
      </c>
      <c r="I385">
        <v>0</v>
      </c>
      <c r="J385">
        <v>0</v>
      </c>
      <c r="K385">
        <v>219937</v>
      </c>
      <c r="L385" t="s">
        <v>1684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401</v>
      </c>
      <c r="T385">
        <v>146</v>
      </c>
      <c r="U385">
        <v>0</v>
      </c>
      <c r="V385" t="s">
        <v>1684</v>
      </c>
      <c r="X385">
        <v>0</v>
      </c>
      <c r="Y385">
        <v>2</v>
      </c>
      <c r="Z385">
        <v>2</v>
      </c>
      <c r="AA385" t="s">
        <v>1684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 s="12" t="s">
        <v>1165</v>
      </c>
      <c r="AL385">
        <v>0</v>
      </c>
      <c r="AM385">
        <v>29</v>
      </c>
      <c r="AN385">
        <v>11</v>
      </c>
      <c r="AO385">
        <v>0</v>
      </c>
      <c r="AP385">
        <v>0</v>
      </c>
      <c r="AQ385">
        <v>0</v>
      </c>
      <c r="AR385" t="b">
        <v>0</v>
      </c>
      <c r="AS385">
        <v>0</v>
      </c>
      <c r="AT385">
        <v>411</v>
      </c>
      <c r="AU385">
        <v>148</v>
      </c>
      <c r="AV385">
        <v>379</v>
      </c>
      <c r="AW385" t="b">
        <v>0</v>
      </c>
      <c r="AX385">
        <v>0</v>
      </c>
      <c r="AY385">
        <v>411</v>
      </c>
      <c r="AZ385">
        <v>148</v>
      </c>
      <c r="BA385">
        <v>0</v>
      </c>
      <c r="BC385" t="s">
        <v>1684</v>
      </c>
      <c r="BD385" s="12">
        <v>40</v>
      </c>
      <c r="BE385">
        <v>573</v>
      </c>
      <c r="BF385">
        <v>153</v>
      </c>
      <c r="BG385" t="s">
        <v>2559</v>
      </c>
      <c r="BH385">
        <v>0</v>
      </c>
      <c r="BI385">
        <v>0</v>
      </c>
      <c r="BJ385" t="s">
        <v>1684</v>
      </c>
      <c r="BK385">
        <v>0</v>
      </c>
      <c r="BM385" t="s">
        <v>2560</v>
      </c>
      <c r="BN385">
        <v>0</v>
      </c>
      <c r="BO385">
        <v>414</v>
      </c>
      <c r="BP385">
        <v>148</v>
      </c>
      <c r="BQ385">
        <v>0</v>
      </c>
      <c r="BR385">
        <v>241</v>
      </c>
      <c r="BS385" t="b">
        <v>0</v>
      </c>
      <c r="BT385">
        <v>0</v>
      </c>
      <c r="BU385">
        <v>0</v>
      </c>
      <c r="BV385" s="12" t="s">
        <v>1</v>
      </c>
      <c r="BW385">
        <v>0.3</v>
      </c>
      <c r="BX385">
        <v>379</v>
      </c>
      <c r="BY385">
        <v>152</v>
      </c>
      <c r="BZ385" t="b">
        <v>0</v>
      </c>
      <c r="CA385" t="s">
        <v>1684</v>
      </c>
      <c r="CB385">
        <v>0</v>
      </c>
      <c r="CC385">
        <v>0</v>
      </c>
      <c r="CD385" t="s">
        <v>1687</v>
      </c>
      <c r="CE385" s="12">
        <v>12</v>
      </c>
      <c r="CF385" s="12">
        <v>14</v>
      </c>
      <c r="CG385" s="4">
        <v>44097</v>
      </c>
      <c r="CH385">
        <v>0</v>
      </c>
      <c r="CI385">
        <v>368</v>
      </c>
      <c r="CJ385">
        <v>137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 t="s">
        <v>2561</v>
      </c>
      <c r="CS385">
        <v>0</v>
      </c>
      <c r="CT385" t="str">
        <f t="shared" si="5"/>
        <v>Rhys Williams</v>
      </c>
      <c r="CU385" t="str">
        <f>IFERROR(VLOOKUP(CT385,'Player Names Cleaned'!$A$1:$B$997,2,0),CT385)</f>
        <v>Rhys Williams</v>
      </c>
    </row>
    <row r="386" spans="1:99" x14ac:dyDescent="0.25">
      <c r="A386">
        <v>0</v>
      </c>
      <c r="B386" s="4">
        <v>37833</v>
      </c>
      <c r="C386">
        <v>0</v>
      </c>
      <c r="D386">
        <v>0</v>
      </c>
      <c r="E386" t="b">
        <v>1</v>
      </c>
      <c r="F386" t="b">
        <v>1</v>
      </c>
      <c r="G386" t="s">
        <v>1684</v>
      </c>
      <c r="H386" t="s">
        <v>1684</v>
      </c>
      <c r="I386">
        <v>0</v>
      </c>
      <c r="J386">
        <v>0</v>
      </c>
      <c r="K386">
        <v>489580</v>
      </c>
      <c r="L386" t="s">
        <v>1684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438</v>
      </c>
      <c r="T386">
        <v>168</v>
      </c>
      <c r="U386">
        <v>0</v>
      </c>
      <c r="V386" t="s">
        <v>1684</v>
      </c>
      <c r="X386">
        <v>0</v>
      </c>
      <c r="Y386">
        <v>2</v>
      </c>
      <c r="Z386">
        <v>2</v>
      </c>
      <c r="AA386" t="s">
        <v>1684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 s="12" t="s">
        <v>1061</v>
      </c>
      <c r="AL386">
        <v>0</v>
      </c>
      <c r="AM386">
        <v>71</v>
      </c>
      <c r="AN386">
        <v>37</v>
      </c>
      <c r="AO386">
        <v>0</v>
      </c>
      <c r="AP386">
        <v>0</v>
      </c>
      <c r="AQ386">
        <v>0</v>
      </c>
      <c r="AR386" t="b">
        <v>0</v>
      </c>
      <c r="AS386">
        <v>0</v>
      </c>
      <c r="AT386">
        <v>448</v>
      </c>
      <c r="AU386">
        <v>170</v>
      </c>
      <c r="AV386">
        <v>380</v>
      </c>
      <c r="AW386" t="b">
        <v>0</v>
      </c>
      <c r="AX386">
        <v>0</v>
      </c>
      <c r="AY386">
        <v>448</v>
      </c>
      <c r="AZ386">
        <v>170</v>
      </c>
      <c r="BA386">
        <v>0</v>
      </c>
      <c r="BC386" t="s">
        <v>1684</v>
      </c>
      <c r="BD386" s="12">
        <v>40</v>
      </c>
      <c r="BE386">
        <v>615</v>
      </c>
      <c r="BF386">
        <v>179</v>
      </c>
      <c r="BG386" t="s">
        <v>2562</v>
      </c>
      <c r="BH386">
        <v>0</v>
      </c>
      <c r="BI386">
        <v>0</v>
      </c>
      <c r="BJ386" t="s">
        <v>1684</v>
      </c>
      <c r="BK386">
        <v>0</v>
      </c>
      <c r="BM386" t="s">
        <v>2563</v>
      </c>
      <c r="BN386">
        <v>0</v>
      </c>
      <c r="BO386">
        <v>451</v>
      </c>
      <c r="BP386">
        <v>170</v>
      </c>
      <c r="BQ386">
        <v>0</v>
      </c>
      <c r="BR386">
        <v>243</v>
      </c>
      <c r="BS386" t="b">
        <v>0</v>
      </c>
      <c r="BT386">
        <v>0</v>
      </c>
      <c r="BU386">
        <v>0</v>
      </c>
      <c r="BV386" s="12" t="s">
        <v>1166</v>
      </c>
      <c r="BW386">
        <v>0.2</v>
      </c>
      <c r="BX386">
        <v>393</v>
      </c>
      <c r="BY386">
        <v>157</v>
      </c>
      <c r="BZ386" t="b">
        <v>0</v>
      </c>
      <c r="CA386" t="s">
        <v>1684</v>
      </c>
      <c r="CB386">
        <v>0</v>
      </c>
      <c r="CC386">
        <v>0</v>
      </c>
      <c r="CD386" t="s">
        <v>1687</v>
      </c>
      <c r="CE386" s="12">
        <v>12</v>
      </c>
      <c r="CF386" s="12">
        <v>14</v>
      </c>
      <c r="CG386" s="4">
        <v>44731</v>
      </c>
      <c r="CH386">
        <v>0</v>
      </c>
      <c r="CI386">
        <v>408</v>
      </c>
      <c r="CJ386">
        <v>161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 t="s">
        <v>1166</v>
      </c>
      <c r="CS386">
        <v>0</v>
      </c>
      <c r="CT386" t="str">
        <f t="shared" si="5"/>
        <v>Calvin Ramsay</v>
      </c>
      <c r="CU386" t="str">
        <f>IFERROR(VLOOKUP(CT386,'Player Names Cleaned'!$A$1:$B$997,2,0),CT386)</f>
        <v>Calvin Ramsay</v>
      </c>
    </row>
    <row r="387" spans="1:99" x14ac:dyDescent="0.25">
      <c r="A387">
        <v>18</v>
      </c>
      <c r="B387" s="4">
        <v>33770</v>
      </c>
      <c r="C387">
        <v>55</v>
      </c>
      <c r="D387">
        <v>1133</v>
      </c>
      <c r="E387" t="b">
        <v>1</v>
      </c>
      <c r="F387" t="b">
        <v>1</v>
      </c>
      <c r="G387" t="s">
        <v>1684</v>
      </c>
      <c r="H387" t="s">
        <v>1684</v>
      </c>
      <c r="I387">
        <v>15</v>
      </c>
      <c r="J387">
        <v>0.4</v>
      </c>
      <c r="K387">
        <v>118748</v>
      </c>
      <c r="L387" t="s">
        <v>1684</v>
      </c>
      <c r="N387">
        <v>0</v>
      </c>
      <c r="O387">
        <v>0</v>
      </c>
      <c r="P387">
        <v>0</v>
      </c>
      <c r="Q387">
        <v>0</v>
      </c>
      <c r="R387">
        <v>1199.2</v>
      </c>
      <c r="S387">
        <v>3</v>
      </c>
      <c r="T387">
        <v>3</v>
      </c>
      <c r="U387">
        <v>0</v>
      </c>
      <c r="V387">
        <v>4</v>
      </c>
      <c r="X387">
        <v>0</v>
      </c>
      <c r="Y387">
        <v>3</v>
      </c>
      <c r="Z387">
        <v>5</v>
      </c>
      <c r="AA387" t="s">
        <v>1684</v>
      </c>
      <c r="AB387">
        <v>0</v>
      </c>
      <c r="AC387">
        <v>8.99</v>
      </c>
      <c r="AD387">
        <v>0.24</v>
      </c>
      <c r="AE387">
        <v>33.69</v>
      </c>
      <c r="AF387">
        <v>0.9</v>
      </c>
      <c r="AG387">
        <v>24.7</v>
      </c>
      <c r="AH387">
        <v>37.83</v>
      </c>
      <c r="AI387">
        <v>1.01</v>
      </c>
      <c r="AJ387">
        <v>0.66</v>
      </c>
      <c r="AK387" s="12" t="s">
        <v>1167</v>
      </c>
      <c r="AL387">
        <v>0</v>
      </c>
      <c r="AM387">
        <v>668</v>
      </c>
      <c r="AN387">
        <v>300</v>
      </c>
      <c r="AO387">
        <v>40</v>
      </c>
      <c r="AP387">
        <v>1.07</v>
      </c>
      <c r="AQ387">
        <v>29</v>
      </c>
      <c r="AR387" t="b">
        <v>0</v>
      </c>
      <c r="AS387">
        <v>476</v>
      </c>
      <c r="AT387">
        <v>1</v>
      </c>
      <c r="AU387">
        <v>1</v>
      </c>
      <c r="AV387">
        <v>381</v>
      </c>
      <c r="AW387" t="b">
        <v>0</v>
      </c>
      <c r="AX387">
        <v>1577</v>
      </c>
      <c r="AY387">
        <v>1</v>
      </c>
      <c r="AZ387">
        <v>1</v>
      </c>
      <c r="BA387">
        <v>3374</v>
      </c>
      <c r="BC387" t="s">
        <v>1684</v>
      </c>
      <c r="BD387" s="12">
        <v>145</v>
      </c>
      <c r="BE387">
        <v>1</v>
      </c>
      <c r="BF387">
        <v>1</v>
      </c>
      <c r="BG387" t="s">
        <v>2564</v>
      </c>
      <c r="BH387">
        <v>0</v>
      </c>
      <c r="BI387">
        <v>0</v>
      </c>
      <c r="BJ387">
        <v>1</v>
      </c>
      <c r="BK387">
        <v>0</v>
      </c>
      <c r="BM387" t="s">
        <v>2565</v>
      </c>
      <c r="BN387">
        <v>9.1</v>
      </c>
      <c r="BO387">
        <v>1</v>
      </c>
      <c r="BP387">
        <v>1</v>
      </c>
      <c r="BQ387">
        <v>0</v>
      </c>
      <c r="BR387">
        <v>63</v>
      </c>
      <c r="BS387" t="b">
        <v>0</v>
      </c>
      <c r="BT387">
        <v>0</v>
      </c>
      <c r="BU387">
        <v>0</v>
      </c>
      <c r="BV387" s="12" t="s">
        <v>1168</v>
      </c>
      <c r="BW387">
        <v>55.7</v>
      </c>
      <c r="BX387">
        <v>1</v>
      </c>
      <c r="BY387">
        <v>1</v>
      </c>
      <c r="BZ387" t="b">
        <v>0</v>
      </c>
      <c r="CA387" t="s">
        <v>1684</v>
      </c>
      <c r="CB387">
        <v>38</v>
      </c>
      <c r="CC387">
        <v>1.01</v>
      </c>
      <c r="CD387" t="s">
        <v>1687</v>
      </c>
      <c r="CE387" s="12">
        <v>12</v>
      </c>
      <c r="CF387" s="12">
        <v>14</v>
      </c>
      <c r="CG387" s="4">
        <v>42917</v>
      </c>
      <c r="CH387">
        <v>1985</v>
      </c>
      <c r="CI387">
        <v>1</v>
      </c>
      <c r="CJ387">
        <v>1</v>
      </c>
      <c r="CK387">
        <v>344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23.7</v>
      </c>
      <c r="CR387" t="s">
        <v>2566</v>
      </c>
      <c r="CS387">
        <v>1</v>
      </c>
      <c r="CT387" t="str">
        <f t="shared" ref="CT387:CT450" si="6">_xlfn.CONCAT(AK387," ",BV387)</f>
        <v>Mohamed Salah</v>
      </c>
      <c r="CU387" t="str">
        <f>IFERROR(VLOOKUP(CT387,'Player Names Cleaned'!$A$1:$B$997,2,0),CT387)</f>
        <v>Mohamed Salah</v>
      </c>
    </row>
    <row r="388" spans="1:99" x14ac:dyDescent="0.25">
      <c r="A388">
        <v>0</v>
      </c>
      <c r="B388" s="4">
        <v>37744</v>
      </c>
      <c r="C388">
        <v>0</v>
      </c>
      <c r="D388">
        <v>0</v>
      </c>
      <c r="E388" t="b">
        <v>1</v>
      </c>
      <c r="F388" t="b">
        <v>1</v>
      </c>
      <c r="G388" t="s">
        <v>1684</v>
      </c>
      <c r="H388" t="s">
        <v>1684</v>
      </c>
      <c r="I388">
        <v>0</v>
      </c>
      <c r="J388">
        <v>0</v>
      </c>
      <c r="K388">
        <v>494595</v>
      </c>
      <c r="L388" t="s">
        <v>1684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666</v>
      </c>
      <c r="T388">
        <v>300</v>
      </c>
      <c r="U388">
        <v>0</v>
      </c>
      <c r="V388" t="s">
        <v>1684</v>
      </c>
      <c r="X388">
        <v>0</v>
      </c>
      <c r="Y388">
        <v>3</v>
      </c>
      <c r="Z388">
        <v>3.7</v>
      </c>
      <c r="AA388" t="s">
        <v>1684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 s="12" t="s">
        <v>1169</v>
      </c>
      <c r="AL388">
        <v>0</v>
      </c>
      <c r="AM388">
        <v>659</v>
      </c>
      <c r="AN388">
        <v>296</v>
      </c>
      <c r="AO388">
        <v>0</v>
      </c>
      <c r="AP388">
        <v>0</v>
      </c>
      <c r="AQ388">
        <v>0</v>
      </c>
      <c r="AR388" t="b">
        <v>0</v>
      </c>
      <c r="AS388">
        <v>0</v>
      </c>
      <c r="AT388">
        <v>666</v>
      </c>
      <c r="AU388">
        <v>300</v>
      </c>
      <c r="AV388">
        <v>382</v>
      </c>
      <c r="AW388" t="b">
        <v>0</v>
      </c>
      <c r="AX388">
        <v>0</v>
      </c>
      <c r="AY388">
        <v>666</v>
      </c>
      <c r="AZ388">
        <v>300</v>
      </c>
      <c r="BA388">
        <v>0</v>
      </c>
      <c r="BC388" t="s">
        <v>1684</v>
      </c>
      <c r="BD388" s="12">
        <v>85</v>
      </c>
      <c r="BE388">
        <v>11</v>
      </c>
      <c r="BF388">
        <v>7</v>
      </c>
      <c r="BG388" t="s">
        <v>2567</v>
      </c>
      <c r="BH388">
        <v>0</v>
      </c>
      <c r="BI388">
        <v>0</v>
      </c>
      <c r="BJ388" t="s">
        <v>1684</v>
      </c>
      <c r="BK388">
        <v>0</v>
      </c>
      <c r="BM388" t="s">
        <v>2568</v>
      </c>
      <c r="BN388">
        <v>0</v>
      </c>
      <c r="BO388">
        <v>666</v>
      </c>
      <c r="BP388">
        <v>300</v>
      </c>
      <c r="BQ388">
        <v>0</v>
      </c>
      <c r="BR388">
        <v>80</v>
      </c>
      <c r="BS388" t="b">
        <v>0</v>
      </c>
      <c r="BT388">
        <v>0</v>
      </c>
      <c r="BU388">
        <v>0</v>
      </c>
      <c r="BV388" s="12" t="s">
        <v>1170</v>
      </c>
      <c r="BW388">
        <v>35.1</v>
      </c>
      <c r="BX388">
        <v>4</v>
      </c>
      <c r="BY388">
        <v>3</v>
      </c>
      <c r="BZ388" t="b">
        <v>0</v>
      </c>
      <c r="CA388" t="s">
        <v>1684</v>
      </c>
      <c r="CB388">
        <v>0</v>
      </c>
      <c r="CC388">
        <v>0</v>
      </c>
      <c r="CD388" t="s">
        <v>1687</v>
      </c>
      <c r="CE388" s="12">
        <v>12</v>
      </c>
      <c r="CF388" s="12">
        <v>14</v>
      </c>
      <c r="CG388" s="4">
        <v>45828</v>
      </c>
      <c r="CH388">
        <v>0</v>
      </c>
      <c r="CI388">
        <v>666</v>
      </c>
      <c r="CJ388">
        <v>300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 t="s">
        <v>1170</v>
      </c>
      <c r="CS388">
        <v>0</v>
      </c>
      <c r="CT388" t="str">
        <f t="shared" si="6"/>
        <v>Florian Wirtz</v>
      </c>
      <c r="CU388" t="str">
        <f>IFERROR(VLOOKUP(CT388,'Player Names Cleaned'!$A$1:$B$997,2,0),CT388)</f>
        <v>Florian Wirtz</v>
      </c>
    </row>
    <row r="389" spans="1:99" x14ac:dyDescent="0.25">
      <c r="A389">
        <v>7</v>
      </c>
      <c r="B389" s="4">
        <v>35443</v>
      </c>
      <c r="C389">
        <v>21</v>
      </c>
      <c r="D389">
        <v>634</v>
      </c>
      <c r="E389" t="b">
        <v>0</v>
      </c>
      <c r="F389" t="b">
        <v>1</v>
      </c>
      <c r="G389">
        <v>0</v>
      </c>
      <c r="H389" t="s">
        <v>1684</v>
      </c>
      <c r="I389">
        <v>15</v>
      </c>
      <c r="J389">
        <v>0.56000000000000005</v>
      </c>
      <c r="K389">
        <v>244731</v>
      </c>
      <c r="L389" t="s">
        <v>1684</v>
      </c>
      <c r="N389">
        <v>0</v>
      </c>
      <c r="O389">
        <v>0</v>
      </c>
      <c r="P389">
        <v>0</v>
      </c>
      <c r="Q389">
        <v>0</v>
      </c>
      <c r="R389">
        <v>748</v>
      </c>
      <c r="S389">
        <v>26</v>
      </c>
      <c r="T389">
        <v>25</v>
      </c>
      <c r="U389">
        <v>0</v>
      </c>
      <c r="V389" t="s">
        <v>1684</v>
      </c>
      <c r="X389">
        <v>0</v>
      </c>
      <c r="Y389">
        <v>3</v>
      </c>
      <c r="Z389">
        <v>0</v>
      </c>
      <c r="AA389" t="s">
        <v>1684</v>
      </c>
      <c r="AB389">
        <v>0</v>
      </c>
      <c r="AC389">
        <v>4.34</v>
      </c>
      <c r="AD389">
        <v>0.16</v>
      </c>
      <c r="AE389">
        <v>16.239999999999998</v>
      </c>
      <c r="AF389">
        <v>0.61</v>
      </c>
      <c r="AG389">
        <v>11.9</v>
      </c>
      <c r="AH389">
        <v>24.44</v>
      </c>
      <c r="AI389">
        <v>0.92</v>
      </c>
      <c r="AJ389">
        <v>0.45</v>
      </c>
      <c r="AK389" s="12" t="s">
        <v>732</v>
      </c>
      <c r="AL389">
        <v>0</v>
      </c>
      <c r="AM389">
        <v>654</v>
      </c>
      <c r="AN389">
        <v>291</v>
      </c>
      <c r="AO389">
        <v>21</v>
      </c>
      <c r="AP389">
        <v>0.79</v>
      </c>
      <c r="AQ389">
        <v>13</v>
      </c>
      <c r="AR389" t="b">
        <v>0</v>
      </c>
      <c r="AS389">
        <v>246.4</v>
      </c>
      <c r="AT389">
        <v>10</v>
      </c>
      <c r="AU389">
        <v>7</v>
      </c>
      <c r="AV389">
        <v>383</v>
      </c>
      <c r="AW389" t="b">
        <v>0</v>
      </c>
      <c r="AX389">
        <v>770.8</v>
      </c>
      <c r="AY389">
        <v>33</v>
      </c>
      <c r="AZ389">
        <v>9</v>
      </c>
      <c r="BA389">
        <v>2393</v>
      </c>
      <c r="BB389" t="s">
        <v>2569</v>
      </c>
      <c r="BC389" t="s">
        <v>2570</v>
      </c>
      <c r="BD389" s="12">
        <v>80</v>
      </c>
      <c r="BE389">
        <v>16</v>
      </c>
      <c r="BF389">
        <v>10</v>
      </c>
      <c r="BG389" t="s">
        <v>2571</v>
      </c>
      <c r="BH389">
        <v>0</v>
      </c>
      <c r="BI389">
        <v>0</v>
      </c>
      <c r="BJ389" t="s">
        <v>1684</v>
      </c>
      <c r="BK389">
        <v>0</v>
      </c>
      <c r="BM389" t="s">
        <v>2572</v>
      </c>
      <c r="BN389">
        <v>5.0999999999999996</v>
      </c>
      <c r="BO389">
        <v>10</v>
      </c>
      <c r="BP389">
        <v>5</v>
      </c>
      <c r="BQ389">
        <v>0</v>
      </c>
      <c r="BR389">
        <v>48</v>
      </c>
      <c r="BS389" t="b">
        <v>0</v>
      </c>
      <c r="BT389">
        <v>0</v>
      </c>
      <c r="BU389">
        <v>0</v>
      </c>
      <c r="BV389" s="12" t="s">
        <v>1171</v>
      </c>
      <c r="BW389">
        <v>1.6</v>
      </c>
      <c r="BX389">
        <v>150</v>
      </c>
      <c r="BY389">
        <v>50</v>
      </c>
      <c r="BZ389" t="b">
        <v>0</v>
      </c>
      <c r="CA389" t="s">
        <v>1684</v>
      </c>
      <c r="CB389">
        <v>28</v>
      </c>
      <c r="CC389">
        <v>1.05</v>
      </c>
      <c r="CD389" t="s">
        <v>1777</v>
      </c>
      <c r="CE389" s="12">
        <v>12</v>
      </c>
      <c r="CF389" s="12">
        <v>14</v>
      </c>
      <c r="CG389" s="4">
        <v>44591</v>
      </c>
      <c r="CH389">
        <v>946</v>
      </c>
      <c r="CI389">
        <v>14</v>
      </c>
      <c r="CJ389">
        <v>6</v>
      </c>
      <c r="CK389">
        <v>183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22.9</v>
      </c>
      <c r="CR389" t="s">
        <v>2573</v>
      </c>
      <c r="CS389">
        <v>2</v>
      </c>
      <c r="CT389" t="str">
        <f t="shared" si="6"/>
        <v>Luis DÃ­az Marulanda</v>
      </c>
      <c r="CU389" t="str">
        <f>IFERROR(VLOOKUP(CT389,'Player Names Cleaned'!$A$1:$B$997,2,0),CT389)</f>
        <v>Luis DÃ­az Marulanda</v>
      </c>
    </row>
    <row r="390" spans="1:99" x14ac:dyDescent="0.25">
      <c r="A390">
        <v>5</v>
      </c>
      <c r="B390" s="4">
        <v>36287</v>
      </c>
      <c r="C390">
        <v>22</v>
      </c>
      <c r="D390">
        <v>572</v>
      </c>
      <c r="E390" t="b">
        <v>1</v>
      </c>
      <c r="F390" t="b">
        <v>1</v>
      </c>
      <c r="G390" t="s">
        <v>1684</v>
      </c>
      <c r="H390" t="s">
        <v>1684</v>
      </c>
      <c r="I390">
        <v>5</v>
      </c>
      <c r="J390">
        <v>0.23</v>
      </c>
      <c r="K390">
        <v>243298</v>
      </c>
      <c r="L390" t="s">
        <v>1684</v>
      </c>
      <c r="N390">
        <v>0</v>
      </c>
      <c r="O390">
        <v>0</v>
      </c>
      <c r="P390">
        <v>0</v>
      </c>
      <c r="Q390">
        <v>0</v>
      </c>
      <c r="R390">
        <v>517.70000000000005</v>
      </c>
      <c r="S390">
        <v>66</v>
      </c>
      <c r="T390">
        <v>53</v>
      </c>
      <c r="U390">
        <v>0</v>
      </c>
      <c r="V390" t="s">
        <v>1684</v>
      </c>
      <c r="X390">
        <v>0</v>
      </c>
      <c r="Y390">
        <v>3</v>
      </c>
      <c r="Z390">
        <v>3.5</v>
      </c>
      <c r="AA390" t="s">
        <v>1684</v>
      </c>
      <c r="AB390">
        <v>0</v>
      </c>
      <c r="AC390">
        <v>3.76</v>
      </c>
      <c r="AD390">
        <v>0.18</v>
      </c>
      <c r="AE390">
        <v>10.87</v>
      </c>
      <c r="AF390">
        <v>0.51</v>
      </c>
      <c r="AG390">
        <v>7.12</v>
      </c>
      <c r="AH390">
        <v>21.51</v>
      </c>
      <c r="AI390">
        <v>1.01</v>
      </c>
      <c r="AJ390">
        <v>0.33</v>
      </c>
      <c r="AK390" s="12" t="s">
        <v>1172</v>
      </c>
      <c r="AL390">
        <v>0</v>
      </c>
      <c r="AM390">
        <v>649</v>
      </c>
      <c r="AN390">
        <v>288</v>
      </c>
      <c r="AO390">
        <v>25</v>
      </c>
      <c r="AP390">
        <v>1.17</v>
      </c>
      <c r="AQ390">
        <v>10</v>
      </c>
      <c r="AR390" t="b">
        <v>0</v>
      </c>
      <c r="AS390">
        <v>180.3</v>
      </c>
      <c r="AT390">
        <v>51</v>
      </c>
      <c r="AU390">
        <v>37</v>
      </c>
      <c r="AV390">
        <v>384</v>
      </c>
      <c r="AW390" t="b">
        <v>0</v>
      </c>
      <c r="AX390">
        <v>597</v>
      </c>
      <c r="AY390">
        <v>91</v>
      </c>
      <c r="AZ390">
        <v>39</v>
      </c>
      <c r="BA390">
        <v>1921</v>
      </c>
      <c r="BC390" t="s">
        <v>1684</v>
      </c>
      <c r="BD390" s="12">
        <v>75</v>
      </c>
      <c r="BE390">
        <v>27</v>
      </c>
      <c r="BF390">
        <v>16</v>
      </c>
      <c r="BG390" t="s">
        <v>2574</v>
      </c>
      <c r="BH390">
        <v>0</v>
      </c>
      <c r="BI390">
        <v>0</v>
      </c>
      <c r="BJ390">
        <v>2</v>
      </c>
      <c r="BK390">
        <v>0</v>
      </c>
      <c r="BM390" t="s">
        <v>2575</v>
      </c>
      <c r="BN390">
        <v>3.6</v>
      </c>
      <c r="BO390">
        <v>83</v>
      </c>
      <c r="BP390">
        <v>42</v>
      </c>
      <c r="BQ390">
        <v>0</v>
      </c>
      <c r="BR390">
        <v>152</v>
      </c>
      <c r="BS390" t="b">
        <v>0</v>
      </c>
      <c r="BT390">
        <v>0</v>
      </c>
      <c r="BU390">
        <v>0</v>
      </c>
      <c r="BV390" s="12" t="s">
        <v>1173</v>
      </c>
      <c r="BW390">
        <v>2.2000000000000002</v>
      </c>
      <c r="BX390">
        <v>123</v>
      </c>
      <c r="BY390">
        <v>38</v>
      </c>
      <c r="BZ390" t="b">
        <v>0</v>
      </c>
      <c r="CA390" t="s">
        <v>1684</v>
      </c>
      <c r="CB390">
        <v>23</v>
      </c>
      <c r="CC390">
        <v>1.08</v>
      </c>
      <c r="CD390" t="s">
        <v>1687</v>
      </c>
      <c r="CE390" s="12">
        <v>12</v>
      </c>
      <c r="CF390" s="12">
        <v>14</v>
      </c>
      <c r="CG390" s="4">
        <v>44927</v>
      </c>
      <c r="CH390">
        <v>686</v>
      </c>
      <c r="CI390">
        <v>39</v>
      </c>
      <c r="CJ390">
        <v>25</v>
      </c>
      <c r="CK390">
        <v>127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16.899999999999999</v>
      </c>
      <c r="CR390" t="s">
        <v>1173</v>
      </c>
      <c r="CS390">
        <v>5</v>
      </c>
      <c r="CT390" t="str">
        <f t="shared" si="6"/>
        <v>Cody Gakpo</v>
      </c>
      <c r="CU390" t="str">
        <f>IFERROR(VLOOKUP(CT390,'Player Names Cleaned'!$A$1:$B$997,2,0),CT390)</f>
        <v>Cody Gakpo</v>
      </c>
    </row>
    <row r="391" spans="1:99" x14ac:dyDescent="0.25">
      <c r="A391">
        <v>0</v>
      </c>
      <c r="B391" s="4">
        <v>35728</v>
      </c>
      <c r="C391">
        <v>0</v>
      </c>
      <c r="D391">
        <v>16</v>
      </c>
      <c r="E391" t="b">
        <v>1</v>
      </c>
      <c r="F391" t="b">
        <v>1</v>
      </c>
      <c r="G391" t="s">
        <v>1684</v>
      </c>
      <c r="H391" t="s">
        <v>1684</v>
      </c>
      <c r="I391">
        <v>0</v>
      </c>
      <c r="J391">
        <v>0</v>
      </c>
      <c r="K391">
        <v>223541</v>
      </c>
      <c r="L391" t="s">
        <v>1684</v>
      </c>
      <c r="N391">
        <v>0</v>
      </c>
      <c r="O391">
        <v>0</v>
      </c>
      <c r="P391">
        <v>0</v>
      </c>
      <c r="Q391">
        <v>0</v>
      </c>
      <c r="R391">
        <v>23.5</v>
      </c>
      <c r="S391">
        <v>318</v>
      </c>
      <c r="T391">
        <v>165</v>
      </c>
      <c r="U391">
        <v>0</v>
      </c>
      <c r="V391" t="s">
        <v>1684</v>
      </c>
      <c r="X391">
        <v>0</v>
      </c>
      <c r="Y391">
        <v>3</v>
      </c>
      <c r="Z391">
        <v>3.2</v>
      </c>
      <c r="AA391" t="s">
        <v>1684</v>
      </c>
      <c r="AB391">
        <v>0</v>
      </c>
      <c r="AC391">
        <v>0.15</v>
      </c>
      <c r="AD391">
        <v>0.13</v>
      </c>
      <c r="AE391">
        <v>0.49</v>
      </c>
      <c r="AF391">
        <v>0.43</v>
      </c>
      <c r="AG391">
        <v>0.34</v>
      </c>
      <c r="AH391">
        <v>2.8</v>
      </c>
      <c r="AI391">
        <v>2.4500000000000002</v>
      </c>
      <c r="AJ391">
        <v>0.3</v>
      </c>
      <c r="AK391" s="12" t="s">
        <v>1174</v>
      </c>
      <c r="AL391">
        <v>0</v>
      </c>
      <c r="AM391">
        <v>606</v>
      </c>
      <c r="AN391">
        <v>256</v>
      </c>
      <c r="AO391">
        <v>3</v>
      </c>
      <c r="AP391">
        <v>2.62</v>
      </c>
      <c r="AQ391">
        <v>0</v>
      </c>
      <c r="AR391" t="b">
        <v>0</v>
      </c>
      <c r="AS391">
        <v>6.7</v>
      </c>
      <c r="AT391">
        <v>348</v>
      </c>
      <c r="AU391">
        <v>166</v>
      </c>
      <c r="AV391">
        <v>385</v>
      </c>
      <c r="AW391" t="b">
        <v>0</v>
      </c>
      <c r="AX391">
        <v>9</v>
      </c>
      <c r="AY391">
        <v>364</v>
      </c>
      <c r="AZ391">
        <v>171</v>
      </c>
      <c r="BA391">
        <v>103</v>
      </c>
      <c r="BC391" t="s">
        <v>1684</v>
      </c>
      <c r="BD391" s="12">
        <v>65</v>
      </c>
      <c r="BE391">
        <v>56</v>
      </c>
      <c r="BF391">
        <v>39</v>
      </c>
      <c r="BG391" t="s">
        <v>2576</v>
      </c>
      <c r="BH391">
        <v>0</v>
      </c>
      <c r="BI391">
        <v>0</v>
      </c>
      <c r="BJ391" t="s">
        <v>1684</v>
      </c>
      <c r="BK391">
        <v>0</v>
      </c>
      <c r="BM391" t="s">
        <v>2577</v>
      </c>
      <c r="BN391">
        <v>1.2</v>
      </c>
      <c r="BO391">
        <v>331</v>
      </c>
      <c r="BP391">
        <v>157</v>
      </c>
      <c r="BQ391">
        <v>0</v>
      </c>
      <c r="BR391">
        <v>106</v>
      </c>
      <c r="BS391" t="b">
        <v>0</v>
      </c>
      <c r="BT391">
        <v>0</v>
      </c>
      <c r="BU391">
        <v>0</v>
      </c>
      <c r="BV391" s="12" t="s">
        <v>1175</v>
      </c>
      <c r="BW391">
        <v>0.1</v>
      </c>
      <c r="BX391">
        <v>595</v>
      </c>
      <c r="BY391">
        <v>243</v>
      </c>
      <c r="BZ391" t="b">
        <v>0</v>
      </c>
      <c r="CA391" t="s">
        <v>1684</v>
      </c>
      <c r="CB391">
        <v>1</v>
      </c>
      <c r="CC391">
        <v>0.87</v>
      </c>
      <c r="CD391" t="s">
        <v>1687</v>
      </c>
      <c r="CE391" s="12">
        <v>12</v>
      </c>
      <c r="CF391" s="12">
        <v>14</v>
      </c>
      <c r="CG391" s="4">
        <v>45533</v>
      </c>
      <c r="CH391">
        <v>36</v>
      </c>
      <c r="CI391">
        <v>276</v>
      </c>
      <c r="CJ391">
        <v>147</v>
      </c>
      <c r="CK391">
        <v>7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1.1000000000000001</v>
      </c>
      <c r="CR391" t="s">
        <v>1175</v>
      </c>
      <c r="CS391">
        <v>0</v>
      </c>
      <c r="CT391" t="str">
        <f t="shared" si="6"/>
        <v>Federico Chiesa</v>
      </c>
      <c r="CU391" t="str">
        <f>IFERROR(VLOOKUP(CT391,'Player Names Cleaned'!$A$1:$B$997,2,0),CT391)</f>
        <v>Federico Chiesa</v>
      </c>
    </row>
    <row r="392" spans="1:99" x14ac:dyDescent="0.25">
      <c r="A392">
        <v>6</v>
      </c>
      <c r="B392" s="4">
        <v>36153</v>
      </c>
      <c r="C392">
        <v>8</v>
      </c>
      <c r="D392">
        <v>578</v>
      </c>
      <c r="E392" t="b">
        <v>1</v>
      </c>
      <c r="F392" t="b">
        <v>1</v>
      </c>
      <c r="G392" t="s">
        <v>1684</v>
      </c>
      <c r="H392" t="s">
        <v>1684</v>
      </c>
      <c r="I392">
        <v>14</v>
      </c>
      <c r="J392">
        <v>0.49</v>
      </c>
      <c r="K392">
        <v>243016</v>
      </c>
      <c r="L392">
        <v>1</v>
      </c>
      <c r="N392">
        <v>0</v>
      </c>
      <c r="O392">
        <v>0</v>
      </c>
      <c r="P392">
        <v>0</v>
      </c>
      <c r="Q392">
        <v>0</v>
      </c>
      <c r="R392">
        <v>731.3</v>
      </c>
      <c r="S392">
        <v>29</v>
      </c>
      <c r="T392">
        <v>27</v>
      </c>
      <c r="U392">
        <v>0</v>
      </c>
      <c r="V392">
        <v>5</v>
      </c>
      <c r="X392">
        <v>0</v>
      </c>
      <c r="Y392">
        <v>3</v>
      </c>
      <c r="Z392">
        <v>3.2</v>
      </c>
      <c r="AA392" t="s">
        <v>1684</v>
      </c>
      <c r="AB392">
        <v>0</v>
      </c>
      <c r="AC392">
        <v>5.57</v>
      </c>
      <c r="AD392">
        <v>0.19</v>
      </c>
      <c r="AE392">
        <v>8.4600000000000009</v>
      </c>
      <c r="AF392">
        <v>0.28999999999999998</v>
      </c>
      <c r="AG392">
        <v>2.89</v>
      </c>
      <c r="AH392">
        <v>24.21</v>
      </c>
      <c r="AI392">
        <v>0.84</v>
      </c>
      <c r="AJ392">
        <v>0.1</v>
      </c>
      <c r="AK392" s="12" t="s">
        <v>1176</v>
      </c>
      <c r="AL392">
        <v>0</v>
      </c>
      <c r="AM392">
        <v>608</v>
      </c>
      <c r="AN392">
        <v>258</v>
      </c>
      <c r="AO392">
        <v>24</v>
      </c>
      <c r="AP392">
        <v>0.83</v>
      </c>
      <c r="AQ392">
        <v>5</v>
      </c>
      <c r="AR392" t="b">
        <v>0</v>
      </c>
      <c r="AS392">
        <v>174.1</v>
      </c>
      <c r="AT392">
        <v>57</v>
      </c>
      <c r="AU392">
        <v>41</v>
      </c>
      <c r="AV392">
        <v>386</v>
      </c>
      <c r="AW392" t="b">
        <v>0</v>
      </c>
      <c r="AX392">
        <v>653.4</v>
      </c>
      <c r="AY392">
        <v>64</v>
      </c>
      <c r="AZ392">
        <v>24</v>
      </c>
      <c r="BA392">
        <v>2597</v>
      </c>
      <c r="BC392" t="s">
        <v>1684</v>
      </c>
      <c r="BD392" s="12">
        <v>65</v>
      </c>
      <c r="BE392">
        <v>58</v>
      </c>
      <c r="BF392">
        <v>41</v>
      </c>
      <c r="BG392" t="s">
        <v>2578</v>
      </c>
      <c r="BH392">
        <v>0</v>
      </c>
      <c r="BI392">
        <v>0</v>
      </c>
      <c r="BJ392">
        <v>3</v>
      </c>
      <c r="BK392">
        <v>0</v>
      </c>
      <c r="BM392" t="s">
        <v>2579</v>
      </c>
      <c r="BN392">
        <v>3.5</v>
      </c>
      <c r="BO392">
        <v>91</v>
      </c>
      <c r="BP392">
        <v>45</v>
      </c>
      <c r="BQ392">
        <v>0</v>
      </c>
      <c r="BR392">
        <v>10</v>
      </c>
      <c r="BS392" t="b">
        <v>0</v>
      </c>
      <c r="BT392">
        <v>0</v>
      </c>
      <c r="BU392">
        <v>0</v>
      </c>
      <c r="BV392" s="12" t="s">
        <v>1177</v>
      </c>
      <c r="BW392">
        <v>1.5</v>
      </c>
      <c r="BX392">
        <v>156</v>
      </c>
      <c r="BY392">
        <v>52</v>
      </c>
      <c r="BZ392" t="b">
        <v>0</v>
      </c>
      <c r="CA392" t="s">
        <v>1684</v>
      </c>
      <c r="CB392">
        <v>30</v>
      </c>
      <c r="CC392">
        <v>1.04</v>
      </c>
      <c r="CD392" t="s">
        <v>1687</v>
      </c>
      <c r="CE392" s="12">
        <v>12</v>
      </c>
      <c r="CF392" s="12">
        <v>14</v>
      </c>
      <c r="CG392" s="4">
        <v>45091</v>
      </c>
      <c r="CH392">
        <v>357</v>
      </c>
      <c r="CI392">
        <v>87</v>
      </c>
      <c r="CJ392">
        <v>60</v>
      </c>
      <c r="CK392">
        <v>122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18.8</v>
      </c>
      <c r="CR392" t="s">
        <v>1177</v>
      </c>
      <c r="CS392">
        <v>6</v>
      </c>
      <c r="CT392" t="str">
        <f t="shared" si="6"/>
        <v>Alexis Mac Allister</v>
      </c>
      <c r="CU392" t="str">
        <f>IFERROR(VLOOKUP(CT392,'Player Names Cleaned'!$A$1:$B$997,2,0),CT392)</f>
        <v>Alexis Mac Allister</v>
      </c>
    </row>
    <row r="393" spans="1:99" x14ac:dyDescent="0.25">
      <c r="A393">
        <v>10</v>
      </c>
      <c r="B393" s="4">
        <v>36824</v>
      </c>
      <c r="C393">
        <v>14</v>
      </c>
      <c r="D393">
        <v>605</v>
      </c>
      <c r="E393" t="b">
        <v>1</v>
      </c>
      <c r="F393" t="b">
        <v>1</v>
      </c>
      <c r="G393" t="s">
        <v>1684</v>
      </c>
      <c r="H393" t="s">
        <v>1684</v>
      </c>
      <c r="I393">
        <v>12</v>
      </c>
      <c r="J393">
        <v>0.43</v>
      </c>
      <c r="K393">
        <v>424876</v>
      </c>
      <c r="L393">
        <v>5</v>
      </c>
      <c r="N393">
        <v>0</v>
      </c>
      <c r="O393">
        <v>0</v>
      </c>
      <c r="P393">
        <v>0</v>
      </c>
      <c r="Q393">
        <v>0</v>
      </c>
      <c r="R393">
        <v>794.8</v>
      </c>
      <c r="S393">
        <v>19</v>
      </c>
      <c r="T393">
        <v>18</v>
      </c>
      <c r="U393">
        <v>0</v>
      </c>
      <c r="V393">
        <v>2</v>
      </c>
      <c r="X393">
        <v>0</v>
      </c>
      <c r="Y393">
        <v>3</v>
      </c>
      <c r="Z393">
        <v>3.2</v>
      </c>
      <c r="AA393" t="s">
        <v>1684</v>
      </c>
      <c r="AB393">
        <v>0</v>
      </c>
      <c r="AC393">
        <v>6.06</v>
      </c>
      <c r="AD393">
        <v>0.22</v>
      </c>
      <c r="AE393">
        <v>13</v>
      </c>
      <c r="AF393">
        <v>0.47</v>
      </c>
      <c r="AG393">
        <v>6.94</v>
      </c>
      <c r="AH393">
        <v>26.78</v>
      </c>
      <c r="AI393">
        <v>0.97</v>
      </c>
      <c r="AJ393">
        <v>0.25</v>
      </c>
      <c r="AK393" s="12" t="s">
        <v>1178</v>
      </c>
      <c r="AL393">
        <v>0</v>
      </c>
      <c r="AM393">
        <v>611</v>
      </c>
      <c r="AN393">
        <v>260</v>
      </c>
      <c r="AO393">
        <v>29</v>
      </c>
      <c r="AP393">
        <v>1.05</v>
      </c>
      <c r="AQ393">
        <v>6</v>
      </c>
      <c r="AR393" t="b">
        <v>0</v>
      </c>
      <c r="AS393">
        <v>198.1</v>
      </c>
      <c r="AT393">
        <v>33</v>
      </c>
      <c r="AU393">
        <v>26</v>
      </c>
      <c r="AV393">
        <v>387</v>
      </c>
      <c r="AW393" t="b">
        <v>0</v>
      </c>
      <c r="AX393">
        <v>589.79999999999995</v>
      </c>
      <c r="AY393">
        <v>92</v>
      </c>
      <c r="AZ393">
        <v>40</v>
      </c>
      <c r="BA393">
        <v>2485</v>
      </c>
      <c r="BC393" t="s">
        <v>1684</v>
      </c>
      <c r="BD393" s="12">
        <v>65</v>
      </c>
      <c r="BE393">
        <v>61</v>
      </c>
      <c r="BF393">
        <v>43</v>
      </c>
      <c r="BG393" t="s">
        <v>2580</v>
      </c>
      <c r="BH393">
        <v>0</v>
      </c>
      <c r="BI393">
        <v>0</v>
      </c>
      <c r="BJ393" t="s">
        <v>1684</v>
      </c>
      <c r="BK393">
        <v>0</v>
      </c>
      <c r="BM393" t="s">
        <v>2581</v>
      </c>
      <c r="BN393">
        <v>4</v>
      </c>
      <c r="BO393">
        <v>42</v>
      </c>
      <c r="BP393">
        <v>21</v>
      </c>
      <c r="BQ393">
        <v>0</v>
      </c>
      <c r="BR393">
        <v>98</v>
      </c>
      <c r="BS393" t="b">
        <v>0</v>
      </c>
      <c r="BT393">
        <v>0</v>
      </c>
      <c r="BU393">
        <v>0</v>
      </c>
      <c r="BV393" s="12" t="s">
        <v>1179</v>
      </c>
      <c r="BW393">
        <v>1.7</v>
      </c>
      <c r="BX393">
        <v>141</v>
      </c>
      <c r="BY393">
        <v>47</v>
      </c>
      <c r="BZ393" t="b">
        <v>0</v>
      </c>
      <c r="CA393" t="s">
        <v>1684</v>
      </c>
      <c r="CB393">
        <v>29</v>
      </c>
      <c r="CC393">
        <v>1.05</v>
      </c>
      <c r="CD393" t="s">
        <v>1687</v>
      </c>
      <c r="CE393" s="12">
        <v>12</v>
      </c>
      <c r="CF393" s="12">
        <v>14</v>
      </c>
      <c r="CG393" s="4">
        <v>45109</v>
      </c>
      <c r="CH393">
        <v>601</v>
      </c>
      <c r="CI393">
        <v>49</v>
      </c>
      <c r="CJ393">
        <v>32</v>
      </c>
      <c r="CK393">
        <v>143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22</v>
      </c>
      <c r="CR393" t="s">
        <v>1179</v>
      </c>
      <c r="CS393">
        <v>6</v>
      </c>
      <c r="CT393" t="str">
        <f t="shared" si="6"/>
        <v>Dominik Szoboszlai</v>
      </c>
      <c r="CU393" t="str">
        <f>IFERROR(VLOOKUP(CT393,'Player Names Cleaned'!$A$1:$B$997,2,0),CT393)</f>
        <v>Dominik Szoboszlai</v>
      </c>
    </row>
    <row r="394" spans="1:99" x14ac:dyDescent="0.25">
      <c r="A394">
        <v>5</v>
      </c>
      <c r="B394" s="4">
        <v>36921</v>
      </c>
      <c r="C394">
        <v>4</v>
      </c>
      <c r="D394">
        <v>396</v>
      </c>
      <c r="E394" t="b">
        <v>1</v>
      </c>
      <c r="F394" t="b">
        <v>1</v>
      </c>
      <c r="G394" t="s">
        <v>1684</v>
      </c>
      <c r="H394" t="s">
        <v>1684</v>
      </c>
      <c r="I394">
        <v>6</v>
      </c>
      <c r="J394">
        <v>0.32</v>
      </c>
      <c r="K394">
        <v>206915</v>
      </c>
      <c r="L394" t="s">
        <v>1684</v>
      </c>
      <c r="N394">
        <v>0</v>
      </c>
      <c r="O394">
        <v>0</v>
      </c>
      <c r="P394">
        <v>0</v>
      </c>
      <c r="Q394">
        <v>0</v>
      </c>
      <c r="R394">
        <v>343.7</v>
      </c>
      <c r="S394">
        <v>104</v>
      </c>
      <c r="T394">
        <v>75</v>
      </c>
      <c r="U394">
        <v>0</v>
      </c>
      <c r="V394" t="s">
        <v>1684</v>
      </c>
      <c r="X394">
        <v>0</v>
      </c>
      <c r="Y394">
        <v>3</v>
      </c>
      <c r="Z394">
        <v>3</v>
      </c>
      <c r="AA394" t="s">
        <v>1684</v>
      </c>
      <c r="AB394">
        <v>0</v>
      </c>
      <c r="AC394">
        <v>1.46</v>
      </c>
      <c r="AD394">
        <v>0.08</v>
      </c>
      <c r="AE394">
        <v>5.8</v>
      </c>
      <c r="AF394">
        <v>0.31</v>
      </c>
      <c r="AG394">
        <v>4.34</v>
      </c>
      <c r="AH394">
        <v>23.35</v>
      </c>
      <c r="AI394">
        <v>1.23</v>
      </c>
      <c r="AJ394">
        <v>0.23</v>
      </c>
      <c r="AK394" s="12" t="s">
        <v>1180</v>
      </c>
      <c r="AL394">
        <v>0</v>
      </c>
      <c r="AM394">
        <v>492</v>
      </c>
      <c r="AN394">
        <v>185</v>
      </c>
      <c r="AO394">
        <v>27</v>
      </c>
      <c r="AP394">
        <v>1.43</v>
      </c>
      <c r="AQ394">
        <v>3</v>
      </c>
      <c r="AR394" t="b">
        <v>0</v>
      </c>
      <c r="AS394">
        <v>113.6</v>
      </c>
      <c r="AT394">
        <v>115</v>
      </c>
      <c r="AU394">
        <v>71</v>
      </c>
      <c r="AV394">
        <v>388</v>
      </c>
      <c r="AW394" t="b">
        <v>0</v>
      </c>
      <c r="AX394">
        <v>397.2</v>
      </c>
      <c r="AY394">
        <v>158</v>
      </c>
      <c r="AZ394">
        <v>73</v>
      </c>
      <c r="BA394">
        <v>1702</v>
      </c>
      <c r="BC394" t="s">
        <v>1684</v>
      </c>
      <c r="BD394" s="12">
        <v>55</v>
      </c>
      <c r="BE394">
        <v>142</v>
      </c>
      <c r="BF394">
        <v>93</v>
      </c>
      <c r="BG394" t="s">
        <v>2582</v>
      </c>
      <c r="BH394">
        <v>0</v>
      </c>
      <c r="BI394">
        <v>0</v>
      </c>
      <c r="BJ394" t="s">
        <v>1684</v>
      </c>
      <c r="BK394">
        <v>0</v>
      </c>
      <c r="BM394" t="s">
        <v>2583</v>
      </c>
      <c r="BN394">
        <v>2.6</v>
      </c>
      <c r="BO394">
        <v>175</v>
      </c>
      <c r="BP394">
        <v>75</v>
      </c>
      <c r="BQ394">
        <v>1</v>
      </c>
      <c r="BR394">
        <v>241</v>
      </c>
      <c r="BS394" t="b">
        <v>0</v>
      </c>
      <c r="BT394">
        <v>0</v>
      </c>
      <c r="BU394">
        <v>0</v>
      </c>
      <c r="BV394" s="12" t="s">
        <v>1181</v>
      </c>
      <c r="BW394">
        <v>0.1</v>
      </c>
      <c r="BX394">
        <v>508</v>
      </c>
      <c r="BY394">
        <v>180</v>
      </c>
      <c r="BZ394" t="b">
        <v>0</v>
      </c>
      <c r="CA394" t="s">
        <v>1684</v>
      </c>
      <c r="CB394">
        <v>19</v>
      </c>
      <c r="CC394">
        <v>1</v>
      </c>
      <c r="CD394" t="s">
        <v>1687</v>
      </c>
      <c r="CE394" s="12">
        <v>12</v>
      </c>
      <c r="CF394" s="12">
        <v>14</v>
      </c>
      <c r="CG394" s="4">
        <v>43196</v>
      </c>
      <c r="CH394">
        <v>400</v>
      </c>
      <c r="CI394">
        <v>79</v>
      </c>
      <c r="CJ394">
        <v>55</v>
      </c>
      <c r="CK394">
        <v>87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15.8</v>
      </c>
      <c r="CR394" t="s">
        <v>2584</v>
      </c>
      <c r="CS394">
        <v>1</v>
      </c>
      <c r="CT394" t="str">
        <f t="shared" si="6"/>
        <v>Curtis Jones</v>
      </c>
      <c r="CU394" t="str">
        <f>IFERROR(VLOOKUP(CT394,'Player Names Cleaned'!$A$1:$B$997,2,0),CT394)</f>
        <v>Curtis Jones</v>
      </c>
    </row>
    <row r="395" spans="1:99" x14ac:dyDescent="0.25">
      <c r="A395">
        <v>2</v>
      </c>
      <c r="B395" s="4">
        <v>37715</v>
      </c>
      <c r="C395">
        <v>3</v>
      </c>
      <c r="D395">
        <v>120</v>
      </c>
      <c r="E395" t="b">
        <v>1</v>
      </c>
      <c r="F395" t="b">
        <v>1</v>
      </c>
      <c r="G395" t="s">
        <v>1684</v>
      </c>
      <c r="H395" t="s">
        <v>1684</v>
      </c>
      <c r="I395">
        <v>0</v>
      </c>
      <c r="J395">
        <v>0</v>
      </c>
      <c r="K395">
        <v>444884</v>
      </c>
      <c r="L395" t="s">
        <v>1684</v>
      </c>
      <c r="N395">
        <v>0</v>
      </c>
      <c r="O395">
        <v>0</v>
      </c>
      <c r="P395">
        <v>0</v>
      </c>
      <c r="Q395">
        <v>0</v>
      </c>
      <c r="R395">
        <v>145.80000000000001</v>
      </c>
      <c r="S395">
        <v>207</v>
      </c>
      <c r="T395">
        <v>127</v>
      </c>
      <c r="U395">
        <v>0</v>
      </c>
      <c r="V395" t="s">
        <v>1684</v>
      </c>
      <c r="X395">
        <v>0</v>
      </c>
      <c r="Y395">
        <v>3</v>
      </c>
      <c r="Z395">
        <v>3</v>
      </c>
      <c r="AA395" t="s">
        <v>1684</v>
      </c>
      <c r="AB395">
        <v>0</v>
      </c>
      <c r="AC395">
        <v>0.64</v>
      </c>
      <c r="AD395">
        <v>0.16</v>
      </c>
      <c r="AE395">
        <v>2.42</v>
      </c>
      <c r="AF395">
        <v>0.61</v>
      </c>
      <c r="AG395">
        <v>1.78</v>
      </c>
      <c r="AH395">
        <v>6.14</v>
      </c>
      <c r="AI395">
        <v>1.54</v>
      </c>
      <c r="AJ395">
        <v>0.45</v>
      </c>
      <c r="AK395" s="12" t="s">
        <v>1182</v>
      </c>
      <c r="AL395">
        <v>0</v>
      </c>
      <c r="AM395">
        <v>521</v>
      </c>
      <c r="AN395">
        <v>203</v>
      </c>
      <c r="AO395">
        <v>6</v>
      </c>
      <c r="AP395">
        <v>1.5</v>
      </c>
      <c r="AQ395">
        <v>1</v>
      </c>
      <c r="AR395" t="b">
        <v>0</v>
      </c>
      <c r="AS395">
        <v>40.4</v>
      </c>
      <c r="AT395">
        <v>256</v>
      </c>
      <c r="AU395">
        <v>132</v>
      </c>
      <c r="AV395">
        <v>389</v>
      </c>
      <c r="AW395" t="b">
        <v>0</v>
      </c>
      <c r="AX395">
        <v>118.6</v>
      </c>
      <c r="AY395">
        <v>292</v>
      </c>
      <c r="AZ395">
        <v>140</v>
      </c>
      <c r="BA395">
        <v>359</v>
      </c>
      <c r="BC395" t="s">
        <v>1684</v>
      </c>
      <c r="BD395" s="12">
        <v>55</v>
      </c>
      <c r="BE395">
        <v>171</v>
      </c>
      <c r="BF395">
        <v>111</v>
      </c>
      <c r="BG395" t="s">
        <v>2585</v>
      </c>
      <c r="BH395">
        <v>0</v>
      </c>
      <c r="BI395">
        <v>0</v>
      </c>
      <c r="BJ395" t="s">
        <v>1684</v>
      </c>
      <c r="BK395">
        <v>0</v>
      </c>
      <c r="BM395" t="s">
        <v>2586</v>
      </c>
      <c r="BN395">
        <v>1.8</v>
      </c>
      <c r="BO395">
        <v>275</v>
      </c>
      <c r="BP395">
        <v>126</v>
      </c>
      <c r="BQ395">
        <v>0</v>
      </c>
      <c r="BR395">
        <v>241</v>
      </c>
      <c r="BS395" t="b">
        <v>0</v>
      </c>
      <c r="BT395">
        <v>0</v>
      </c>
      <c r="BU395">
        <v>0</v>
      </c>
      <c r="BV395" s="12" t="s">
        <v>1183</v>
      </c>
      <c r="BW395">
        <v>0.2</v>
      </c>
      <c r="BX395">
        <v>390</v>
      </c>
      <c r="BY395">
        <v>123</v>
      </c>
      <c r="BZ395" t="b">
        <v>0</v>
      </c>
      <c r="CA395" t="s">
        <v>1684</v>
      </c>
      <c r="CB395">
        <v>2</v>
      </c>
      <c r="CC395">
        <v>0.5</v>
      </c>
      <c r="CD395" t="s">
        <v>1687</v>
      </c>
      <c r="CE395" s="12">
        <v>12</v>
      </c>
      <c r="CF395" s="12">
        <v>14</v>
      </c>
      <c r="CG395" s="4">
        <v>43674</v>
      </c>
      <c r="CH395">
        <v>143</v>
      </c>
      <c r="CI395">
        <v>187</v>
      </c>
      <c r="CJ395">
        <v>111</v>
      </c>
      <c r="CK395">
        <v>33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6</v>
      </c>
      <c r="CR395" t="s">
        <v>1183</v>
      </c>
      <c r="CS395">
        <v>1</v>
      </c>
      <c r="CT395" t="str">
        <f t="shared" si="6"/>
        <v>Harvey Elliott</v>
      </c>
      <c r="CU395" t="str">
        <f>IFERROR(VLOOKUP(CT395,'Player Names Cleaned'!$A$1:$B$997,2,0),CT395)</f>
        <v>Harvey Elliott</v>
      </c>
    </row>
    <row r="396" spans="1:99" x14ac:dyDescent="0.25">
      <c r="A396">
        <v>4</v>
      </c>
      <c r="B396" s="4">
        <v>37392</v>
      </c>
      <c r="C396">
        <v>1</v>
      </c>
      <c r="D396">
        <v>568</v>
      </c>
      <c r="E396" t="b">
        <v>1</v>
      </c>
      <c r="F396" t="b">
        <v>1</v>
      </c>
      <c r="G396">
        <v>0</v>
      </c>
      <c r="H396" t="s">
        <v>1684</v>
      </c>
      <c r="I396">
        <v>14</v>
      </c>
      <c r="J396">
        <v>0.4</v>
      </c>
      <c r="K396">
        <v>441266</v>
      </c>
      <c r="L396" t="s">
        <v>1684</v>
      </c>
      <c r="N396">
        <v>0</v>
      </c>
      <c r="O396">
        <v>0</v>
      </c>
      <c r="P396">
        <v>0</v>
      </c>
      <c r="Q396">
        <v>0</v>
      </c>
      <c r="R396">
        <v>473.9</v>
      </c>
      <c r="S396">
        <v>74</v>
      </c>
      <c r="T396">
        <v>60</v>
      </c>
      <c r="U396">
        <v>0</v>
      </c>
      <c r="V396" t="s">
        <v>1684</v>
      </c>
      <c r="X396">
        <v>0</v>
      </c>
      <c r="Y396">
        <v>3</v>
      </c>
      <c r="Z396">
        <v>0</v>
      </c>
      <c r="AA396" t="s">
        <v>1684</v>
      </c>
      <c r="AB396">
        <v>0</v>
      </c>
      <c r="AC396">
        <v>3.5</v>
      </c>
      <c r="AD396">
        <v>0.1</v>
      </c>
      <c r="AE396">
        <v>4.63</v>
      </c>
      <c r="AF396">
        <v>0.13</v>
      </c>
      <c r="AG396">
        <v>1.1299999999999999</v>
      </c>
      <c r="AH396">
        <v>33.06</v>
      </c>
      <c r="AI396">
        <v>0.94</v>
      </c>
      <c r="AJ396">
        <v>0.03</v>
      </c>
      <c r="AK396" s="12" t="s">
        <v>726</v>
      </c>
      <c r="AL396">
        <v>0</v>
      </c>
      <c r="AM396">
        <v>519</v>
      </c>
      <c r="AN396">
        <v>201</v>
      </c>
      <c r="AO396">
        <v>35</v>
      </c>
      <c r="AP396">
        <v>1</v>
      </c>
      <c r="AQ396">
        <v>0</v>
      </c>
      <c r="AR396" t="b">
        <v>0</v>
      </c>
      <c r="AS396">
        <v>114.7</v>
      </c>
      <c r="AT396">
        <v>114</v>
      </c>
      <c r="AU396">
        <v>70</v>
      </c>
      <c r="AV396">
        <v>390</v>
      </c>
      <c r="AW396" t="b">
        <v>0</v>
      </c>
      <c r="AX396">
        <v>550.6</v>
      </c>
      <c r="AY396">
        <v>105</v>
      </c>
      <c r="AZ396">
        <v>43</v>
      </c>
      <c r="BA396">
        <v>3160</v>
      </c>
      <c r="BB396" t="s">
        <v>2587</v>
      </c>
      <c r="BC396" t="s">
        <v>2588</v>
      </c>
      <c r="BD396" s="12">
        <v>55</v>
      </c>
      <c r="BE396">
        <v>169</v>
      </c>
      <c r="BF396">
        <v>109</v>
      </c>
      <c r="BG396" t="s">
        <v>2589</v>
      </c>
      <c r="BH396">
        <v>0</v>
      </c>
      <c r="BI396">
        <v>0</v>
      </c>
      <c r="BJ396" t="s">
        <v>1684</v>
      </c>
      <c r="BK396">
        <v>0</v>
      </c>
      <c r="BM396" t="s">
        <v>2590</v>
      </c>
      <c r="BN396">
        <v>2.5</v>
      </c>
      <c r="BO396">
        <v>188</v>
      </c>
      <c r="BP396">
        <v>80</v>
      </c>
      <c r="BQ396">
        <v>1</v>
      </c>
      <c r="BR396">
        <v>152</v>
      </c>
      <c r="BS396" t="b">
        <v>0</v>
      </c>
      <c r="BT396">
        <v>0</v>
      </c>
      <c r="BU396">
        <v>0</v>
      </c>
      <c r="BV396" s="12" t="s">
        <v>1184</v>
      </c>
      <c r="BW396">
        <v>0.1</v>
      </c>
      <c r="BX396">
        <v>520</v>
      </c>
      <c r="BY396">
        <v>186</v>
      </c>
      <c r="BZ396" t="b">
        <v>0</v>
      </c>
      <c r="CA396" t="s">
        <v>1684</v>
      </c>
      <c r="CB396">
        <v>37</v>
      </c>
      <c r="CC396">
        <v>1.05</v>
      </c>
      <c r="CD396" t="s">
        <v>1766</v>
      </c>
      <c r="CE396" s="12">
        <v>12</v>
      </c>
      <c r="CF396" s="12">
        <v>14</v>
      </c>
      <c r="CG396" s="4">
        <v>45170</v>
      </c>
      <c r="CH396">
        <v>121</v>
      </c>
      <c r="CI396">
        <v>204</v>
      </c>
      <c r="CJ396">
        <v>117</v>
      </c>
      <c r="CK396">
        <v>92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16.7</v>
      </c>
      <c r="CR396" t="s">
        <v>1184</v>
      </c>
      <c r="CS396">
        <v>5</v>
      </c>
      <c r="CT396" t="str">
        <f t="shared" si="6"/>
        <v>Ryan Gravenberch</v>
      </c>
      <c r="CU396" t="str">
        <f>IFERROR(VLOOKUP(CT396,'Player Names Cleaned'!$A$1:$B$997,2,0),CT396)</f>
        <v>Ryan Gravenberch</v>
      </c>
    </row>
    <row r="397" spans="1:99" x14ac:dyDescent="0.25">
      <c r="A397">
        <v>0</v>
      </c>
      <c r="B397" s="4">
        <v>38667</v>
      </c>
      <c r="C397">
        <v>0</v>
      </c>
      <c r="D397">
        <v>0</v>
      </c>
      <c r="E397" t="b">
        <v>1</v>
      </c>
      <c r="F397" t="b">
        <v>1</v>
      </c>
      <c r="G397" t="s">
        <v>1684</v>
      </c>
      <c r="H397" t="s">
        <v>1684</v>
      </c>
      <c r="I397">
        <v>0</v>
      </c>
      <c r="J397">
        <v>0</v>
      </c>
      <c r="K397">
        <v>496208</v>
      </c>
      <c r="L397" t="s">
        <v>1684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624</v>
      </c>
      <c r="T397">
        <v>270</v>
      </c>
      <c r="U397">
        <v>0</v>
      </c>
      <c r="V397" t="s">
        <v>1684</v>
      </c>
      <c r="X397">
        <v>0</v>
      </c>
      <c r="Y397">
        <v>3</v>
      </c>
      <c r="Z397">
        <v>2.5</v>
      </c>
      <c r="AA397" t="s">
        <v>1684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 s="12" t="s">
        <v>607</v>
      </c>
      <c r="AL397">
        <v>0</v>
      </c>
      <c r="AM397">
        <v>433</v>
      </c>
      <c r="AN397">
        <v>143</v>
      </c>
      <c r="AO397">
        <v>0</v>
      </c>
      <c r="AP397">
        <v>0</v>
      </c>
      <c r="AQ397">
        <v>0</v>
      </c>
      <c r="AR397" t="b">
        <v>0</v>
      </c>
      <c r="AS397">
        <v>0</v>
      </c>
      <c r="AT397">
        <v>625</v>
      </c>
      <c r="AU397">
        <v>270</v>
      </c>
      <c r="AV397">
        <v>391</v>
      </c>
      <c r="AW397" t="b">
        <v>0</v>
      </c>
      <c r="AX397">
        <v>0</v>
      </c>
      <c r="AY397">
        <v>625</v>
      </c>
      <c r="AZ397">
        <v>270</v>
      </c>
      <c r="BA397">
        <v>0</v>
      </c>
      <c r="BC397" t="s">
        <v>1684</v>
      </c>
      <c r="BD397" s="12">
        <v>50</v>
      </c>
      <c r="BE397">
        <v>318</v>
      </c>
      <c r="BF397">
        <v>198</v>
      </c>
      <c r="BG397" t="s">
        <v>2591</v>
      </c>
      <c r="BH397">
        <v>0</v>
      </c>
      <c r="BI397">
        <v>0</v>
      </c>
      <c r="BJ397" t="s">
        <v>1684</v>
      </c>
      <c r="BK397">
        <v>0</v>
      </c>
      <c r="BM397" t="s">
        <v>2592</v>
      </c>
      <c r="BN397">
        <v>0</v>
      </c>
      <c r="BO397">
        <v>625</v>
      </c>
      <c r="BP397">
        <v>270</v>
      </c>
      <c r="BQ397">
        <v>0</v>
      </c>
      <c r="BR397">
        <v>243</v>
      </c>
      <c r="BS397" t="b">
        <v>0</v>
      </c>
      <c r="BT397">
        <v>0</v>
      </c>
      <c r="BU397">
        <v>0</v>
      </c>
      <c r="BV397" s="12" t="s">
        <v>1185</v>
      </c>
      <c r="BW397">
        <v>0.1</v>
      </c>
      <c r="BX397">
        <v>622</v>
      </c>
      <c r="BY397">
        <v>265</v>
      </c>
      <c r="BZ397" t="b">
        <v>0</v>
      </c>
      <c r="CA397" t="s">
        <v>1684</v>
      </c>
      <c r="CB397">
        <v>0</v>
      </c>
      <c r="CC397">
        <v>0</v>
      </c>
      <c r="CD397" t="s">
        <v>1687</v>
      </c>
      <c r="CE397" s="12">
        <v>12</v>
      </c>
      <c r="CF397" s="12">
        <v>14</v>
      </c>
      <c r="CG397" s="4">
        <v>44873</v>
      </c>
      <c r="CH397">
        <v>0</v>
      </c>
      <c r="CI397">
        <v>617</v>
      </c>
      <c r="CJ397">
        <v>267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 t="s">
        <v>1185</v>
      </c>
      <c r="CS397">
        <v>0</v>
      </c>
      <c r="CT397" t="str">
        <f t="shared" si="6"/>
        <v>Ben Doak</v>
      </c>
      <c r="CU397" t="str">
        <f>IFERROR(VLOOKUP(CT397,'Player Names Cleaned'!$A$1:$B$997,2,0),CT397)</f>
        <v>Ben Doak</v>
      </c>
    </row>
    <row r="398" spans="1:99" x14ac:dyDescent="0.25">
      <c r="A398">
        <v>0</v>
      </c>
      <c r="B398" s="4">
        <v>34009</v>
      </c>
      <c r="C398">
        <v>0</v>
      </c>
      <c r="D398">
        <v>82</v>
      </c>
      <c r="E398" t="b">
        <v>1</v>
      </c>
      <c r="F398" t="b">
        <v>1</v>
      </c>
      <c r="G398" t="s">
        <v>1684</v>
      </c>
      <c r="H398" t="s">
        <v>1684</v>
      </c>
      <c r="I398">
        <v>0</v>
      </c>
      <c r="J398">
        <v>0</v>
      </c>
      <c r="K398">
        <v>158983</v>
      </c>
      <c r="L398" t="s">
        <v>1684</v>
      </c>
      <c r="N398">
        <v>0</v>
      </c>
      <c r="O398">
        <v>0</v>
      </c>
      <c r="P398">
        <v>0</v>
      </c>
      <c r="Q398">
        <v>0</v>
      </c>
      <c r="R398">
        <v>38.200000000000003</v>
      </c>
      <c r="S398">
        <v>296</v>
      </c>
      <c r="T398">
        <v>158</v>
      </c>
      <c r="U398">
        <v>0</v>
      </c>
      <c r="V398" t="s">
        <v>1684</v>
      </c>
      <c r="X398">
        <v>0</v>
      </c>
      <c r="Y398">
        <v>3</v>
      </c>
      <c r="Z398">
        <v>2.5</v>
      </c>
      <c r="AA398" t="s">
        <v>1684</v>
      </c>
      <c r="AB398">
        <v>0</v>
      </c>
      <c r="AC398">
        <v>0.09</v>
      </c>
      <c r="AD398">
        <v>0.03</v>
      </c>
      <c r="AE398">
        <v>0.09</v>
      </c>
      <c r="AF398">
        <v>0.03</v>
      </c>
      <c r="AG398">
        <v>0</v>
      </c>
      <c r="AH398">
        <v>4.25</v>
      </c>
      <c r="AI398">
        <v>1.48</v>
      </c>
      <c r="AJ398">
        <v>0</v>
      </c>
      <c r="AK398" s="12" t="s">
        <v>1186</v>
      </c>
      <c r="AL398">
        <v>0</v>
      </c>
      <c r="AM398">
        <v>343</v>
      </c>
      <c r="AN398">
        <v>91</v>
      </c>
      <c r="AO398">
        <v>5</v>
      </c>
      <c r="AP398">
        <v>1.74</v>
      </c>
      <c r="AQ398">
        <v>0</v>
      </c>
      <c r="AR398" t="b">
        <v>0</v>
      </c>
      <c r="AS398">
        <v>10</v>
      </c>
      <c r="AT398">
        <v>332</v>
      </c>
      <c r="AU398">
        <v>161</v>
      </c>
      <c r="AV398">
        <v>392</v>
      </c>
      <c r="AW398" t="b">
        <v>0</v>
      </c>
      <c r="AX398">
        <v>57.6</v>
      </c>
      <c r="AY398">
        <v>326</v>
      </c>
      <c r="AZ398">
        <v>152</v>
      </c>
      <c r="BA398">
        <v>259</v>
      </c>
      <c r="BC398" t="s">
        <v>1684</v>
      </c>
      <c r="BD398" s="12">
        <v>50</v>
      </c>
      <c r="BE398">
        <v>228</v>
      </c>
      <c r="BF398">
        <v>146</v>
      </c>
      <c r="BG398" t="s">
        <v>2593</v>
      </c>
      <c r="BH398">
        <v>0</v>
      </c>
      <c r="BI398">
        <v>0</v>
      </c>
      <c r="BJ398" t="s">
        <v>1684</v>
      </c>
      <c r="BK398">
        <v>0</v>
      </c>
      <c r="BM398" t="s">
        <v>2594</v>
      </c>
      <c r="BN398">
        <v>1.1000000000000001</v>
      </c>
      <c r="BO398">
        <v>334</v>
      </c>
      <c r="BP398">
        <v>158</v>
      </c>
      <c r="BQ398">
        <v>0</v>
      </c>
      <c r="BR398">
        <v>108</v>
      </c>
      <c r="BS398" t="b">
        <v>0</v>
      </c>
      <c r="BT398">
        <v>0</v>
      </c>
      <c r="BU398">
        <v>0</v>
      </c>
      <c r="BV398" s="12" t="s">
        <v>1187</v>
      </c>
      <c r="BW398">
        <v>0.1</v>
      </c>
      <c r="BX398">
        <v>532</v>
      </c>
      <c r="BY398">
        <v>194</v>
      </c>
      <c r="BZ398" t="b">
        <v>0</v>
      </c>
      <c r="CA398" t="s">
        <v>1684</v>
      </c>
      <c r="CB398">
        <v>1</v>
      </c>
      <c r="CC398">
        <v>0.35</v>
      </c>
      <c r="CD398" t="s">
        <v>1687</v>
      </c>
      <c r="CE398" s="12">
        <v>12</v>
      </c>
      <c r="CF398" s="12">
        <v>14</v>
      </c>
      <c r="CG398" s="4">
        <v>45156</v>
      </c>
      <c r="CH398">
        <v>6</v>
      </c>
      <c r="CI398">
        <v>331</v>
      </c>
      <c r="CJ398">
        <v>172</v>
      </c>
      <c r="CK398">
        <v>21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4.2</v>
      </c>
      <c r="CR398" t="s">
        <v>1186</v>
      </c>
      <c r="CS398">
        <v>0</v>
      </c>
      <c r="CT398" t="str">
        <f t="shared" si="6"/>
        <v>Endo Wataru</v>
      </c>
      <c r="CU398" t="str">
        <f>IFERROR(VLOOKUP(CT398,'Player Names Cleaned'!$A$1:$B$997,2,0),CT398)</f>
        <v>Endo Wataru</v>
      </c>
    </row>
    <row r="399" spans="1:99" x14ac:dyDescent="0.25">
      <c r="A399">
        <v>0</v>
      </c>
      <c r="B399" s="4">
        <v>38282</v>
      </c>
      <c r="C399">
        <v>0</v>
      </c>
      <c r="D399">
        <v>0</v>
      </c>
      <c r="E399" t="b">
        <v>1</v>
      </c>
      <c r="F399" t="b">
        <v>1</v>
      </c>
      <c r="G399" t="s">
        <v>1684</v>
      </c>
      <c r="H399" t="s">
        <v>1684</v>
      </c>
      <c r="I399">
        <v>0</v>
      </c>
      <c r="J399">
        <v>0</v>
      </c>
      <c r="K399">
        <v>535928</v>
      </c>
      <c r="L399" t="s">
        <v>1684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547</v>
      </c>
      <c r="T399">
        <v>221</v>
      </c>
      <c r="U399">
        <v>0</v>
      </c>
      <c r="V399" t="s">
        <v>1684</v>
      </c>
      <c r="X399">
        <v>0</v>
      </c>
      <c r="Y399">
        <v>3</v>
      </c>
      <c r="Z399">
        <v>2</v>
      </c>
      <c r="AA399" t="s">
        <v>1684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 s="12" t="s">
        <v>1188</v>
      </c>
      <c r="AL399">
        <v>0</v>
      </c>
      <c r="AM399">
        <v>266</v>
      </c>
      <c r="AN399">
        <v>44</v>
      </c>
      <c r="AO399">
        <v>0</v>
      </c>
      <c r="AP399">
        <v>0</v>
      </c>
      <c r="AQ399">
        <v>0</v>
      </c>
      <c r="AR399" t="b">
        <v>0</v>
      </c>
      <c r="AS399">
        <v>0</v>
      </c>
      <c r="AT399">
        <v>551</v>
      </c>
      <c r="AU399">
        <v>221</v>
      </c>
      <c r="AV399">
        <v>393</v>
      </c>
      <c r="AW399" t="b">
        <v>0</v>
      </c>
      <c r="AX399">
        <v>0</v>
      </c>
      <c r="AY399">
        <v>551</v>
      </c>
      <c r="AZ399">
        <v>221</v>
      </c>
      <c r="BA399">
        <v>0</v>
      </c>
      <c r="BC399" t="s">
        <v>1684</v>
      </c>
      <c r="BD399" s="12">
        <v>45</v>
      </c>
      <c r="BE399">
        <v>488</v>
      </c>
      <c r="BF399">
        <v>266</v>
      </c>
      <c r="BG399" t="s">
        <v>2595</v>
      </c>
      <c r="BH399">
        <v>0</v>
      </c>
      <c r="BI399">
        <v>0</v>
      </c>
      <c r="BJ399" t="s">
        <v>1684</v>
      </c>
      <c r="BK399">
        <v>0</v>
      </c>
      <c r="BM399" t="s">
        <v>2596</v>
      </c>
      <c r="BN399">
        <v>0</v>
      </c>
      <c r="BO399">
        <v>553</v>
      </c>
      <c r="BP399">
        <v>222</v>
      </c>
      <c r="BQ399">
        <v>0</v>
      </c>
      <c r="BR399">
        <v>200</v>
      </c>
      <c r="BS399" t="b">
        <v>0</v>
      </c>
      <c r="BT399">
        <v>0</v>
      </c>
      <c r="BU399">
        <v>0</v>
      </c>
      <c r="BV399" s="12" t="s">
        <v>1189</v>
      </c>
      <c r="BW399">
        <v>0.1</v>
      </c>
      <c r="BX399">
        <v>591</v>
      </c>
      <c r="BY399">
        <v>240</v>
      </c>
      <c r="BZ399" t="b">
        <v>0</v>
      </c>
      <c r="CA399" t="s">
        <v>1684</v>
      </c>
      <c r="CB399">
        <v>0</v>
      </c>
      <c r="CC399">
        <v>0</v>
      </c>
      <c r="CD399" t="s">
        <v>1687</v>
      </c>
      <c r="CE399" s="12">
        <v>12</v>
      </c>
      <c r="CF399" s="12">
        <v>14</v>
      </c>
      <c r="CG399" s="4">
        <v>44753</v>
      </c>
      <c r="CH399">
        <v>0</v>
      </c>
      <c r="CI399">
        <v>530</v>
      </c>
      <c r="CJ399">
        <v>214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 t="s">
        <v>2597</v>
      </c>
      <c r="CS399">
        <v>0</v>
      </c>
      <c r="CT399" t="str">
        <f t="shared" si="6"/>
        <v>Stefan BajÄetiÄ‡ Maquieira</v>
      </c>
      <c r="CU399" t="str">
        <f>IFERROR(VLOOKUP(CT399,'Player Names Cleaned'!$A$1:$B$997,2,0),CT399)</f>
        <v>Stefan BajÄetiÄ‡ Maquieira</v>
      </c>
    </row>
    <row r="400" spans="1:99" x14ac:dyDescent="0.25">
      <c r="A400">
        <v>0</v>
      </c>
      <c r="B400" t="s">
        <v>1684</v>
      </c>
      <c r="C400">
        <v>0</v>
      </c>
      <c r="D400">
        <v>0</v>
      </c>
      <c r="E400" t="b">
        <v>1</v>
      </c>
      <c r="F400" t="b">
        <v>1</v>
      </c>
      <c r="G400" t="s">
        <v>1684</v>
      </c>
      <c r="H400" t="s">
        <v>1684</v>
      </c>
      <c r="I400">
        <v>0</v>
      </c>
      <c r="J400">
        <v>0</v>
      </c>
      <c r="K400">
        <v>491501</v>
      </c>
      <c r="L400" t="s">
        <v>1684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527</v>
      </c>
      <c r="T400">
        <v>207</v>
      </c>
      <c r="U400">
        <v>0</v>
      </c>
      <c r="V400" t="s">
        <v>1684</v>
      </c>
      <c r="X400">
        <v>0</v>
      </c>
      <c r="Y400">
        <v>3</v>
      </c>
      <c r="Z400">
        <v>2</v>
      </c>
      <c r="AA400" t="s">
        <v>1684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 s="12" t="s">
        <v>708</v>
      </c>
      <c r="AL400">
        <v>0</v>
      </c>
      <c r="AM400">
        <v>238</v>
      </c>
      <c r="AN400">
        <v>28</v>
      </c>
      <c r="AO400">
        <v>0</v>
      </c>
      <c r="AP400">
        <v>0</v>
      </c>
      <c r="AQ400">
        <v>0</v>
      </c>
      <c r="AR400" t="b">
        <v>0</v>
      </c>
      <c r="AS400">
        <v>0</v>
      </c>
      <c r="AT400">
        <v>531</v>
      </c>
      <c r="AU400">
        <v>207</v>
      </c>
      <c r="AV400">
        <v>394</v>
      </c>
      <c r="AW400" t="b">
        <v>0</v>
      </c>
      <c r="AX400">
        <v>0</v>
      </c>
      <c r="AY400">
        <v>531</v>
      </c>
      <c r="AZ400">
        <v>207</v>
      </c>
      <c r="BA400">
        <v>0</v>
      </c>
      <c r="BC400" t="s">
        <v>1684</v>
      </c>
      <c r="BD400" s="12">
        <v>45</v>
      </c>
      <c r="BE400">
        <v>460</v>
      </c>
      <c r="BF400">
        <v>250</v>
      </c>
      <c r="BG400" t="s">
        <v>2598</v>
      </c>
      <c r="BH400">
        <v>0</v>
      </c>
      <c r="BI400">
        <v>0</v>
      </c>
      <c r="BJ400" t="s">
        <v>1684</v>
      </c>
      <c r="BK400">
        <v>0</v>
      </c>
      <c r="BM400" t="s">
        <v>2599</v>
      </c>
      <c r="BN400">
        <v>0</v>
      </c>
      <c r="BO400">
        <v>534</v>
      </c>
      <c r="BP400">
        <v>208</v>
      </c>
      <c r="BQ400">
        <v>0</v>
      </c>
      <c r="BR400" t="s">
        <v>1684</v>
      </c>
      <c r="BS400" t="b">
        <v>0</v>
      </c>
      <c r="BT400">
        <v>0</v>
      </c>
      <c r="BU400">
        <v>0</v>
      </c>
      <c r="BV400" s="12" t="s">
        <v>1190</v>
      </c>
      <c r="BW400">
        <v>0</v>
      </c>
      <c r="BX400">
        <v>647</v>
      </c>
      <c r="BY400">
        <v>285</v>
      </c>
      <c r="BZ400" t="b">
        <v>0</v>
      </c>
      <c r="CA400" t="s">
        <v>1684</v>
      </c>
      <c r="CB400">
        <v>0</v>
      </c>
      <c r="CC400">
        <v>0</v>
      </c>
      <c r="CD400" t="s">
        <v>1687</v>
      </c>
      <c r="CE400" s="12">
        <v>12</v>
      </c>
      <c r="CF400" s="12">
        <v>14</v>
      </c>
      <c r="CG400" t="s">
        <v>1684</v>
      </c>
      <c r="CH400">
        <v>0</v>
      </c>
      <c r="CI400">
        <v>508</v>
      </c>
      <c r="CJ400">
        <v>199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 t="s">
        <v>1190</v>
      </c>
      <c r="CS400">
        <v>0</v>
      </c>
      <c r="CT400" t="str">
        <f t="shared" si="6"/>
        <v>James McConnell</v>
      </c>
      <c r="CU400" t="str">
        <f>IFERROR(VLOOKUP(CT400,'Player Names Cleaned'!$A$1:$B$997,2,0),CT400)</f>
        <v>James McConnell</v>
      </c>
    </row>
    <row r="401" spans="1:99" x14ac:dyDescent="0.25">
      <c r="A401">
        <v>0</v>
      </c>
      <c r="B401" s="4">
        <v>37560</v>
      </c>
      <c r="C401">
        <v>0</v>
      </c>
      <c r="D401">
        <v>0</v>
      </c>
      <c r="E401" t="b">
        <v>1</v>
      </c>
      <c r="F401" t="b">
        <v>1</v>
      </c>
      <c r="G401" t="s">
        <v>1684</v>
      </c>
      <c r="H401" t="s">
        <v>1684</v>
      </c>
      <c r="I401">
        <v>0</v>
      </c>
      <c r="J401">
        <v>0</v>
      </c>
      <c r="K401">
        <v>440148</v>
      </c>
      <c r="L401" t="s">
        <v>1684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505</v>
      </c>
      <c r="T401">
        <v>192</v>
      </c>
      <c r="U401">
        <v>0</v>
      </c>
      <c r="V401" t="s">
        <v>1684</v>
      </c>
      <c r="X401">
        <v>0</v>
      </c>
      <c r="Y401">
        <v>3</v>
      </c>
      <c r="Z401">
        <v>2</v>
      </c>
      <c r="AA401" t="s">
        <v>1684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 s="12" t="s">
        <v>723</v>
      </c>
      <c r="AL401">
        <v>0</v>
      </c>
      <c r="AM401">
        <v>203</v>
      </c>
      <c r="AN401">
        <v>11</v>
      </c>
      <c r="AO401">
        <v>0</v>
      </c>
      <c r="AP401">
        <v>0</v>
      </c>
      <c r="AQ401">
        <v>0</v>
      </c>
      <c r="AR401" t="b">
        <v>0</v>
      </c>
      <c r="AS401">
        <v>0</v>
      </c>
      <c r="AT401">
        <v>509</v>
      </c>
      <c r="AU401">
        <v>192</v>
      </c>
      <c r="AV401">
        <v>395</v>
      </c>
      <c r="AW401" t="b">
        <v>0</v>
      </c>
      <c r="AX401">
        <v>0</v>
      </c>
      <c r="AY401">
        <v>509</v>
      </c>
      <c r="AZ401">
        <v>192</v>
      </c>
      <c r="BA401">
        <v>0</v>
      </c>
      <c r="BC401" t="s">
        <v>1684</v>
      </c>
      <c r="BD401" s="12">
        <v>45</v>
      </c>
      <c r="BE401">
        <v>425</v>
      </c>
      <c r="BF401">
        <v>233</v>
      </c>
      <c r="BG401" t="s">
        <v>2600</v>
      </c>
      <c r="BH401">
        <v>0</v>
      </c>
      <c r="BI401">
        <v>0</v>
      </c>
      <c r="BJ401" t="s">
        <v>1684</v>
      </c>
      <c r="BK401">
        <v>0</v>
      </c>
      <c r="BM401" t="s">
        <v>2601</v>
      </c>
      <c r="BN401">
        <v>0</v>
      </c>
      <c r="BO401">
        <v>512</v>
      </c>
      <c r="BP401">
        <v>193</v>
      </c>
      <c r="BQ401">
        <v>0</v>
      </c>
      <c r="BR401">
        <v>241</v>
      </c>
      <c r="BS401" t="b">
        <v>0</v>
      </c>
      <c r="BT401">
        <v>0</v>
      </c>
      <c r="BU401">
        <v>0</v>
      </c>
      <c r="BV401" s="12" t="s">
        <v>1191</v>
      </c>
      <c r="BW401">
        <v>0</v>
      </c>
      <c r="BX401">
        <v>648</v>
      </c>
      <c r="BY401">
        <v>286</v>
      </c>
      <c r="BZ401" t="b">
        <v>0</v>
      </c>
      <c r="CA401" t="s">
        <v>1684</v>
      </c>
      <c r="CB401">
        <v>0</v>
      </c>
      <c r="CC401">
        <v>0</v>
      </c>
      <c r="CD401" t="s">
        <v>1687</v>
      </c>
      <c r="CE401" s="12">
        <v>12</v>
      </c>
      <c r="CF401" s="12">
        <v>14</v>
      </c>
      <c r="CG401" s="4">
        <v>44399</v>
      </c>
      <c r="CH401">
        <v>0</v>
      </c>
      <c r="CI401">
        <v>485</v>
      </c>
      <c r="CJ401">
        <v>184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 t="s">
        <v>1191</v>
      </c>
      <c r="CS401">
        <v>0</v>
      </c>
      <c r="CT401" t="str">
        <f t="shared" si="6"/>
        <v>Tyler Morton</v>
      </c>
      <c r="CU401" t="str">
        <f>IFERROR(VLOOKUP(CT401,'Player Names Cleaned'!$A$1:$B$997,2,0),CT401)</f>
        <v>Tyler Morton</v>
      </c>
    </row>
    <row r="402" spans="1:99" x14ac:dyDescent="0.25">
      <c r="A402">
        <v>0</v>
      </c>
      <c r="B402" s="4">
        <v>39263</v>
      </c>
      <c r="C402">
        <v>0</v>
      </c>
      <c r="D402">
        <v>0</v>
      </c>
      <c r="E402" t="b">
        <v>1</v>
      </c>
      <c r="F402" t="b">
        <v>1</v>
      </c>
      <c r="G402" t="s">
        <v>1684</v>
      </c>
      <c r="H402" t="s">
        <v>1684</v>
      </c>
      <c r="I402">
        <v>0</v>
      </c>
      <c r="J402">
        <v>0</v>
      </c>
      <c r="K402">
        <v>591386</v>
      </c>
      <c r="L402" t="s">
        <v>1684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578</v>
      </c>
      <c r="T402">
        <v>239</v>
      </c>
      <c r="U402">
        <v>0</v>
      </c>
      <c r="V402" t="s">
        <v>1684</v>
      </c>
      <c r="X402">
        <v>0</v>
      </c>
      <c r="Y402">
        <v>3</v>
      </c>
      <c r="Z402">
        <v>2</v>
      </c>
      <c r="AA402" t="s">
        <v>1684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 s="12" t="s">
        <v>1192</v>
      </c>
      <c r="AL402">
        <v>0</v>
      </c>
      <c r="AM402">
        <v>306</v>
      </c>
      <c r="AN402">
        <v>69</v>
      </c>
      <c r="AO402">
        <v>0</v>
      </c>
      <c r="AP402">
        <v>0</v>
      </c>
      <c r="AQ402">
        <v>0</v>
      </c>
      <c r="AR402" t="b">
        <v>0</v>
      </c>
      <c r="AS402">
        <v>0</v>
      </c>
      <c r="AT402">
        <v>582</v>
      </c>
      <c r="AU402">
        <v>239</v>
      </c>
      <c r="AV402">
        <v>396</v>
      </c>
      <c r="AW402" t="b">
        <v>0</v>
      </c>
      <c r="AX402">
        <v>0</v>
      </c>
      <c r="AY402">
        <v>582</v>
      </c>
      <c r="AZ402">
        <v>239</v>
      </c>
      <c r="BA402">
        <v>0</v>
      </c>
      <c r="BC402" t="s">
        <v>1684</v>
      </c>
      <c r="BD402" s="12">
        <v>45</v>
      </c>
      <c r="BE402">
        <v>528</v>
      </c>
      <c r="BF402">
        <v>291</v>
      </c>
      <c r="BG402" t="s">
        <v>2602</v>
      </c>
      <c r="BH402">
        <v>0</v>
      </c>
      <c r="BI402">
        <v>0</v>
      </c>
      <c r="BJ402" t="s">
        <v>1684</v>
      </c>
      <c r="BK402">
        <v>0</v>
      </c>
      <c r="BM402" t="s">
        <v>2603</v>
      </c>
      <c r="BN402">
        <v>0</v>
      </c>
      <c r="BO402">
        <v>583</v>
      </c>
      <c r="BP402">
        <v>240</v>
      </c>
      <c r="BQ402">
        <v>0</v>
      </c>
      <c r="BR402">
        <v>241</v>
      </c>
      <c r="BS402" t="b">
        <v>0</v>
      </c>
      <c r="BT402">
        <v>0</v>
      </c>
      <c r="BU402">
        <v>0</v>
      </c>
      <c r="BV402" s="12" t="s">
        <v>1193</v>
      </c>
      <c r="BW402">
        <v>0.1</v>
      </c>
      <c r="BX402">
        <v>545</v>
      </c>
      <c r="BY402">
        <v>202</v>
      </c>
      <c r="BZ402" t="b">
        <v>0</v>
      </c>
      <c r="CA402" t="s">
        <v>1684</v>
      </c>
      <c r="CB402">
        <v>0</v>
      </c>
      <c r="CC402">
        <v>0</v>
      </c>
      <c r="CD402" t="s">
        <v>1687</v>
      </c>
      <c r="CE402" s="12">
        <v>12</v>
      </c>
      <c r="CF402" s="12">
        <v>14</v>
      </c>
      <c r="CG402" s="4">
        <v>45241</v>
      </c>
      <c r="CH402">
        <v>0</v>
      </c>
      <c r="CI402">
        <v>563</v>
      </c>
      <c r="CJ402">
        <v>234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 t="s">
        <v>1193</v>
      </c>
      <c r="CS402">
        <v>0</v>
      </c>
      <c r="CT402" t="str">
        <f t="shared" si="6"/>
        <v>Trey Nyoni</v>
      </c>
      <c r="CU402" t="str">
        <f>IFERROR(VLOOKUP(CT402,'Player Names Cleaned'!$A$1:$B$997,2,0),CT402)</f>
        <v>Trey Nyoni</v>
      </c>
    </row>
    <row r="403" spans="1:99" x14ac:dyDescent="0.25">
      <c r="A403">
        <v>3</v>
      </c>
      <c r="B403" s="4">
        <v>36335</v>
      </c>
      <c r="C403">
        <v>6</v>
      </c>
      <c r="D403">
        <v>244</v>
      </c>
      <c r="E403" t="b">
        <v>1</v>
      </c>
      <c r="F403" t="b">
        <v>1</v>
      </c>
      <c r="G403" t="s">
        <v>1684</v>
      </c>
      <c r="H403" t="s">
        <v>1684</v>
      </c>
      <c r="I403">
        <v>2</v>
      </c>
      <c r="J403">
        <v>0.16</v>
      </c>
      <c r="K403">
        <v>447203</v>
      </c>
      <c r="L403" t="s">
        <v>1684</v>
      </c>
      <c r="N403">
        <v>0</v>
      </c>
      <c r="O403">
        <v>0</v>
      </c>
      <c r="P403">
        <v>0</v>
      </c>
      <c r="Q403">
        <v>0</v>
      </c>
      <c r="R403">
        <v>151.6</v>
      </c>
      <c r="S403">
        <v>202</v>
      </c>
      <c r="T403">
        <v>22</v>
      </c>
      <c r="U403">
        <v>0</v>
      </c>
      <c r="V403" t="s">
        <v>1684</v>
      </c>
      <c r="X403">
        <v>0</v>
      </c>
      <c r="Y403">
        <v>4</v>
      </c>
      <c r="Z403">
        <v>3.2</v>
      </c>
      <c r="AA403" t="s">
        <v>1684</v>
      </c>
      <c r="AB403">
        <v>0</v>
      </c>
      <c r="AC403">
        <v>0.51</v>
      </c>
      <c r="AD403">
        <v>0.04</v>
      </c>
      <c r="AE403">
        <v>6.27</v>
      </c>
      <c r="AF403">
        <v>0.51</v>
      </c>
      <c r="AG403">
        <v>5.76</v>
      </c>
      <c r="AH403">
        <v>16.850000000000001</v>
      </c>
      <c r="AI403">
        <v>1.36</v>
      </c>
      <c r="AJ403">
        <v>0.47</v>
      </c>
      <c r="AK403" s="12" t="s">
        <v>1194</v>
      </c>
      <c r="AL403">
        <v>0</v>
      </c>
      <c r="AM403">
        <v>614</v>
      </c>
      <c r="AN403">
        <v>54</v>
      </c>
      <c r="AO403">
        <v>21</v>
      </c>
      <c r="AP403">
        <v>1.7</v>
      </c>
      <c r="AQ403">
        <v>5</v>
      </c>
      <c r="AR403" t="b">
        <v>0</v>
      </c>
      <c r="AS403">
        <v>81.2</v>
      </c>
      <c r="AT403">
        <v>166</v>
      </c>
      <c r="AU403">
        <v>21</v>
      </c>
      <c r="AV403">
        <v>397</v>
      </c>
      <c r="AW403" t="b">
        <v>0</v>
      </c>
      <c r="AX403">
        <v>263.8</v>
      </c>
      <c r="AY403">
        <v>216</v>
      </c>
      <c r="AZ403">
        <v>19</v>
      </c>
      <c r="BA403">
        <v>1113</v>
      </c>
      <c r="BC403" t="s">
        <v>1684</v>
      </c>
      <c r="BD403" s="12">
        <v>65</v>
      </c>
      <c r="BE403">
        <v>64</v>
      </c>
      <c r="BF403">
        <v>19</v>
      </c>
      <c r="BG403" t="s">
        <v>2604</v>
      </c>
      <c r="BH403">
        <v>0</v>
      </c>
      <c r="BI403">
        <v>0</v>
      </c>
      <c r="BJ403" t="s">
        <v>1684</v>
      </c>
      <c r="BK403">
        <v>0</v>
      </c>
      <c r="BM403" t="s">
        <v>2605</v>
      </c>
      <c r="BN403">
        <v>2.2000000000000002</v>
      </c>
      <c r="BO403">
        <v>226</v>
      </c>
      <c r="BP403">
        <v>23</v>
      </c>
      <c r="BQ403">
        <v>0</v>
      </c>
      <c r="BR403">
        <v>230</v>
      </c>
      <c r="BS403" t="b">
        <v>0</v>
      </c>
      <c r="BT403">
        <v>0</v>
      </c>
      <c r="BU403">
        <v>0</v>
      </c>
      <c r="BV403" s="12" t="s">
        <v>1195</v>
      </c>
      <c r="BW403">
        <v>1.6</v>
      </c>
      <c r="BX403">
        <v>144</v>
      </c>
      <c r="BY403">
        <v>26</v>
      </c>
      <c r="BZ403" t="b">
        <v>0</v>
      </c>
      <c r="CA403" t="s">
        <v>1684</v>
      </c>
      <c r="CB403">
        <v>8</v>
      </c>
      <c r="CC403">
        <v>0.65</v>
      </c>
      <c r="CD403" t="s">
        <v>1687</v>
      </c>
      <c r="CE403" s="12">
        <v>12</v>
      </c>
      <c r="CF403" s="12">
        <v>14</v>
      </c>
      <c r="CG403" s="4">
        <v>44726</v>
      </c>
      <c r="CH403">
        <v>404</v>
      </c>
      <c r="CI403">
        <v>78</v>
      </c>
      <c r="CJ403">
        <v>21</v>
      </c>
      <c r="CK403">
        <v>66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10.199999999999999</v>
      </c>
      <c r="CR403" t="s">
        <v>1194</v>
      </c>
      <c r="CS403">
        <v>8</v>
      </c>
      <c r="CT403" t="str">
        <f t="shared" si="6"/>
        <v>Darwin NÃºÃ±ez Ribeiro</v>
      </c>
      <c r="CU403" t="str">
        <f>IFERROR(VLOOKUP(CT403,'Player Names Cleaned'!$A$1:$B$997,2,0),CT403)</f>
        <v>Darwin NÃºÃ±ez Ribeiro</v>
      </c>
    </row>
    <row r="404" spans="1:99" x14ac:dyDescent="0.25">
      <c r="A404">
        <v>0</v>
      </c>
      <c r="B404" t="s">
        <v>1684</v>
      </c>
      <c r="C404">
        <v>0</v>
      </c>
      <c r="D404">
        <v>2</v>
      </c>
      <c r="E404" t="b">
        <v>1</v>
      </c>
      <c r="F404" t="b">
        <v>1</v>
      </c>
      <c r="G404" t="s">
        <v>1684</v>
      </c>
      <c r="H404" t="s">
        <v>1684</v>
      </c>
      <c r="I404">
        <v>0</v>
      </c>
      <c r="J404">
        <v>0</v>
      </c>
      <c r="K404">
        <v>500058</v>
      </c>
      <c r="L404" t="s">
        <v>1684</v>
      </c>
      <c r="N404">
        <v>0</v>
      </c>
      <c r="O404">
        <v>0</v>
      </c>
      <c r="P404">
        <v>0</v>
      </c>
      <c r="Q404">
        <v>0</v>
      </c>
      <c r="R404">
        <v>0.3</v>
      </c>
      <c r="S404">
        <v>372</v>
      </c>
      <c r="T404">
        <v>36</v>
      </c>
      <c r="U404">
        <v>0</v>
      </c>
      <c r="V404" t="s">
        <v>1684</v>
      </c>
      <c r="X404">
        <v>0</v>
      </c>
      <c r="Y404">
        <v>4</v>
      </c>
      <c r="Z404">
        <v>2</v>
      </c>
      <c r="AA404" t="s">
        <v>1684</v>
      </c>
      <c r="AB404">
        <v>0</v>
      </c>
      <c r="AC404">
        <v>0.01</v>
      </c>
      <c r="AD404">
        <v>0.09</v>
      </c>
      <c r="AE404">
        <v>0.01</v>
      </c>
      <c r="AF404">
        <v>0.09</v>
      </c>
      <c r="AG404">
        <v>0</v>
      </c>
      <c r="AH404">
        <v>0.45</v>
      </c>
      <c r="AI404">
        <v>4.05</v>
      </c>
      <c r="AJ404">
        <v>0</v>
      </c>
      <c r="AK404" s="12" t="s">
        <v>780</v>
      </c>
      <c r="AL404">
        <v>0</v>
      </c>
      <c r="AM404">
        <v>249</v>
      </c>
      <c r="AN404">
        <v>6</v>
      </c>
      <c r="AO404">
        <v>1</v>
      </c>
      <c r="AP404">
        <v>9</v>
      </c>
      <c r="AQ404">
        <v>0</v>
      </c>
      <c r="AR404" t="b">
        <v>0</v>
      </c>
      <c r="AS404">
        <v>0</v>
      </c>
      <c r="AT404">
        <v>540</v>
      </c>
      <c r="AU404">
        <v>39</v>
      </c>
      <c r="AV404">
        <v>398</v>
      </c>
      <c r="AW404" t="b">
        <v>0</v>
      </c>
      <c r="AX404">
        <v>0</v>
      </c>
      <c r="AY404">
        <v>540</v>
      </c>
      <c r="AZ404">
        <v>39</v>
      </c>
      <c r="BA404">
        <v>10</v>
      </c>
      <c r="BC404" t="s">
        <v>1684</v>
      </c>
      <c r="BD404" s="12">
        <v>45</v>
      </c>
      <c r="BE404">
        <v>471</v>
      </c>
      <c r="BF404">
        <v>55</v>
      </c>
      <c r="BG404" t="s">
        <v>2606</v>
      </c>
      <c r="BH404">
        <v>0</v>
      </c>
      <c r="BI404">
        <v>0</v>
      </c>
      <c r="BJ404" t="s">
        <v>1684</v>
      </c>
      <c r="BK404">
        <v>0</v>
      </c>
      <c r="BM404" t="s">
        <v>2607</v>
      </c>
      <c r="BN404">
        <v>1</v>
      </c>
      <c r="BO404">
        <v>355</v>
      </c>
      <c r="BP404">
        <v>34</v>
      </c>
      <c r="BQ404">
        <v>0</v>
      </c>
      <c r="BR404" t="s">
        <v>1684</v>
      </c>
      <c r="BS404" t="b">
        <v>0</v>
      </c>
      <c r="BT404">
        <v>0</v>
      </c>
      <c r="BU404">
        <v>0</v>
      </c>
      <c r="BV404" s="12" t="s">
        <v>1196</v>
      </c>
      <c r="BW404">
        <v>0.2</v>
      </c>
      <c r="BX404">
        <v>417</v>
      </c>
      <c r="BY404">
        <v>62</v>
      </c>
      <c r="BZ404" t="b">
        <v>0</v>
      </c>
      <c r="CA404" t="s">
        <v>1684</v>
      </c>
      <c r="CB404">
        <v>0</v>
      </c>
      <c r="CC404">
        <v>0</v>
      </c>
      <c r="CD404" t="s">
        <v>1687</v>
      </c>
      <c r="CE404" s="12">
        <v>12</v>
      </c>
      <c r="CF404" s="12">
        <v>14</v>
      </c>
      <c r="CG404" t="s">
        <v>1684</v>
      </c>
      <c r="CH404">
        <v>0</v>
      </c>
      <c r="CI404">
        <v>517</v>
      </c>
      <c r="CJ404">
        <v>39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0.2</v>
      </c>
      <c r="CR404" t="s">
        <v>1196</v>
      </c>
      <c r="CS404">
        <v>0</v>
      </c>
      <c r="CT404" t="str">
        <f t="shared" si="6"/>
        <v>Jayden Danns</v>
      </c>
      <c r="CU404" t="str">
        <f>IFERROR(VLOOKUP(CT404,'Player Names Cleaned'!$A$1:$B$997,2,0),CT404)</f>
        <v>Jayden Danns</v>
      </c>
    </row>
    <row r="405" spans="1:99" x14ac:dyDescent="0.25">
      <c r="A405">
        <v>0</v>
      </c>
      <c r="B405" s="4">
        <v>37427</v>
      </c>
      <c r="C405">
        <v>0</v>
      </c>
      <c r="D405">
        <v>0</v>
      </c>
      <c r="E405" t="b">
        <v>1</v>
      </c>
      <c r="F405" t="b">
        <v>1</v>
      </c>
      <c r="G405" t="s">
        <v>1684</v>
      </c>
      <c r="H405" t="s">
        <v>1684</v>
      </c>
      <c r="I405">
        <v>0</v>
      </c>
      <c r="J405">
        <v>0</v>
      </c>
      <c r="K405">
        <v>510663</v>
      </c>
      <c r="L405" t="s">
        <v>1684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667</v>
      </c>
      <c r="T405">
        <v>69</v>
      </c>
      <c r="U405">
        <v>0</v>
      </c>
      <c r="V405" t="s">
        <v>1684</v>
      </c>
      <c r="X405">
        <v>0</v>
      </c>
      <c r="Y405">
        <v>4</v>
      </c>
      <c r="Z405">
        <v>3.6</v>
      </c>
      <c r="AA405" t="s">
        <v>1684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 s="12" t="s">
        <v>1197</v>
      </c>
      <c r="AL405">
        <v>0</v>
      </c>
      <c r="AM405">
        <v>660</v>
      </c>
      <c r="AN405">
        <v>66</v>
      </c>
      <c r="AO405">
        <v>0</v>
      </c>
      <c r="AP405">
        <v>0</v>
      </c>
      <c r="AQ405">
        <v>0</v>
      </c>
      <c r="AR405" t="b">
        <v>0</v>
      </c>
      <c r="AS405">
        <v>0</v>
      </c>
      <c r="AT405">
        <v>667</v>
      </c>
      <c r="AU405">
        <v>69</v>
      </c>
      <c r="AV405">
        <v>661</v>
      </c>
      <c r="AW405" t="b">
        <v>0</v>
      </c>
      <c r="AX405">
        <v>0</v>
      </c>
      <c r="AY405">
        <v>667</v>
      </c>
      <c r="AZ405">
        <v>69</v>
      </c>
      <c r="BA405">
        <v>0</v>
      </c>
      <c r="BC405" t="s">
        <v>1684</v>
      </c>
      <c r="BD405" s="12">
        <v>85</v>
      </c>
      <c r="BE405">
        <v>12</v>
      </c>
      <c r="BF405">
        <v>5</v>
      </c>
      <c r="BG405" t="s">
        <v>2608</v>
      </c>
      <c r="BH405">
        <v>0</v>
      </c>
      <c r="BI405">
        <v>0</v>
      </c>
      <c r="BJ405" t="s">
        <v>1684</v>
      </c>
      <c r="BK405">
        <v>0</v>
      </c>
      <c r="BM405" t="s">
        <v>2609</v>
      </c>
      <c r="BN405">
        <v>0</v>
      </c>
      <c r="BO405">
        <v>667</v>
      </c>
      <c r="BP405">
        <v>69</v>
      </c>
      <c r="BQ405">
        <v>0</v>
      </c>
      <c r="BR405">
        <v>73</v>
      </c>
      <c r="BS405" t="b">
        <v>0</v>
      </c>
      <c r="BT405">
        <v>0</v>
      </c>
      <c r="BU405">
        <v>0</v>
      </c>
      <c r="BV405" s="12" t="s">
        <v>1198</v>
      </c>
      <c r="BW405">
        <v>4.5999999999999996</v>
      </c>
      <c r="BX405">
        <v>80</v>
      </c>
      <c r="BY405">
        <v>17</v>
      </c>
      <c r="BZ405" t="b">
        <v>0</v>
      </c>
      <c r="CA405" t="s">
        <v>1684</v>
      </c>
      <c r="CB405">
        <v>0</v>
      </c>
      <c r="CC405">
        <v>0</v>
      </c>
      <c r="CD405" t="s">
        <v>1687</v>
      </c>
      <c r="CE405" s="12">
        <v>12</v>
      </c>
      <c r="CF405" s="12">
        <v>14</v>
      </c>
      <c r="CG405" s="4">
        <v>45861</v>
      </c>
      <c r="CH405">
        <v>0</v>
      </c>
      <c r="CI405">
        <v>667</v>
      </c>
      <c r="CJ405">
        <v>69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 t="s">
        <v>1198</v>
      </c>
      <c r="CS405">
        <v>0</v>
      </c>
      <c r="CT405" t="str">
        <f t="shared" si="6"/>
        <v>Hugo EkitikÃ©</v>
      </c>
      <c r="CU405" t="str">
        <f>IFERROR(VLOOKUP(CT405,'Player Names Cleaned'!$A$1:$B$997,2,0),CT405)</f>
        <v>Hugo Ekitike</v>
      </c>
    </row>
    <row r="406" spans="1:99" x14ac:dyDescent="0.25">
      <c r="A406">
        <v>0</v>
      </c>
      <c r="B406" s="4">
        <v>37539</v>
      </c>
      <c r="C406">
        <v>0</v>
      </c>
      <c r="D406">
        <v>0</v>
      </c>
      <c r="E406" t="b">
        <v>1</v>
      </c>
      <c r="F406" t="b">
        <v>1</v>
      </c>
      <c r="G406" t="s">
        <v>1684</v>
      </c>
      <c r="H406" t="s">
        <v>1684</v>
      </c>
      <c r="I406">
        <v>0</v>
      </c>
      <c r="J406">
        <v>0</v>
      </c>
      <c r="K406">
        <v>432720</v>
      </c>
      <c r="L406" t="s">
        <v>1684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607</v>
      </c>
      <c r="T406">
        <v>75</v>
      </c>
      <c r="U406">
        <v>0</v>
      </c>
      <c r="V406" t="s">
        <v>1684</v>
      </c>
      <c r="X406">
        <v>0</v>
      </c>
      <c r="Y406">
        <v>1</v>
      </c>
      <c r="Z406">
        <v>3.6</v>
      </c>
      <c r="AA406" t="s">
        <v>1684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 s="12" t="s">
        <v>708</v>
      </c>
      <c r="AL406">
        <v>0</v>
      </c>
      <c r="AM406">
        <v>399</v>
      </c>
      <c r="AN406">
        <v>71</v>
      </c>
      <c r="AO406">
        <v>0</v>
      </c>
      <c r="AP406">
        <v>0</v>
      </c>
      <c r="AQ406">
        <v>0</v>
      </c>
      <c r="AR406" t="b">
        <v>0</v>
      </c>
      <c r="AS406">
        <v>0</v>
      </c>
      <c r="AT406">
        <v>610</v>
      </c>
      <c r="AU406">
        <v>76</v>
      </c>
      <c r="AV406">
        <v>182</v>
      </c>
      <c r="AW406" t="b">
        <v>0</v>
      </c>
      <c r="AX406">
        <v>0</v>
      </c>
      <c r="AY406">
        <v>610</v>
      </c>
      <c r="AZ406">
        <v>76</v>
      </c>
      <c r="BA406">
        <v>0</v>
      </c>
      <c r="BC406" t="s">
        <v>1684</v>
      </c>
      <c r="BD406" s="12">
        <v>50</v>
      </c>
      <c r="BE406">
        <v>284</v>
      </c>
      <c r="BF406">
        <v>14</v>
      </c>
      <c r="BG406" t="s">
        <v>2610</v>
      </c>
      <c r="BH406">
        <v>0</v>
      </c>
      <c r="BI406">
        <v>0</v>
      </c>
      <c r="BJ406" t="s">
        <v>1684</v>
      </c>
      <c r="BK406">
        <v>0</v>
      </c>
      <c r="BM406" t="s">
        <v>2611</v>
      </c>
      <c r="BN406">
        <v>0</v>
      </c>
      <c r="BO406">
        <v>610</v>
      </c>
      <c r="BP406">
        <v>76</v>
      </c>
      <c r="BQ406">
        <v>0</v>
      </c>
      <c r="BR406">
        <v>241</v>
      </c>
      <c r="BS406" t="b">
        <v>0</v>
      </c>
      <c r="BT406">
        <v>0</v>
      </c>
      <c r="BU406">
        <v>0</v>
      </c>
      <c r="BV406" s="12" t="s">
        <v>1199</v>
      </c>
      <c r="BW406">
        <v>4</v>
      </c>
      <c r="BX406">
        <v>85</v>
      </c>
      <c r="BY406">
        <v>13</v>
      </c>
      <c r="BZ406" t="b">
        <v>0</v>
      </c>
      <c r="CA406" t="s">
        <v>1684</v>
      </c>
      <c r="CB406">
        <v>0</v>
      </c>
      <c r="CC406">
        <v>0</v>
      </c>
      <c r="CD406" t="s">
        <v>1687</v>
      </c>
      <c r="CE406" s="12">
        <v>13</v>
      </c>
      <c r="CF406" s="12">
        <v>43</v>
      </c>
      <c r="CG406" s="4">
        <v>45867</v>
      </c>
      <c r="CH406">
        <v>0</v>
      </c>
      <c r="CI406">
        <v>599</v>
      </c>
      <c r="CJ406">
        <v>71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 t="s">
        <v>1199</v>
      </c>
      <c r="CS406">
        <v>0</v>
      </c>
      <c r="CT406" t="str">
        <f t="shared" si="6"/>
        <v>James Trafford</v>
      </c>
      <c r="CU406" t="str">
        <f>IFERROR(VLOOKUP(CT406,'Player Names Cleaned'!$A$1:$B$997,2,0),CT406)</f>
        <v>James Trafford</v>
      </c>
    </row>
    <row r="407" spans="1:99" x14ac:dyDescent="0.25">
      <c r="A407">
        <v>4</v>
      </c>
      <c r="B407" s="4">
        <v>34198</v>
      </c>
      <c r="C407">
        <v>9</v>
      </c>
      <c r="D407">
        <v>400</v>
      </c>
      <c r="E407" t="b">
        <v>1</v>
      </c>
      <c r="F407" t="b">
        <v>1</v>
      </c>
      <c r="G407" t="s">
        <v>1684</v>
      </c>
      <c r="H407" t="s">
        <v>1684</v>
      </c>
      <c r="I407">
        <v>10</v>
      </c>
      <c r="J407">
        <v>0.39</v>
      </c>
      <c r="K407">
        <v>121160</v>
      </c>
      <c r="L407" t="s">
        <v>1684</v>
      </c>
      <c r="N407">
        <v>0</v>
      </c>
      <c r="O407">
        <v>0</v>
      </c>
      <c r="P407">
        <v>0</v>
      </c>
      <c r="Q407">
        <v>0</v>
      </c>
      <c r="R407">
        <v>43</v>
      </c>
      <c r="S407">
        <v>287</v>
      </c>
      <c r="T407">
        <v>1</v>
      </c>
      <c r="U407">
        <v>0</v>
      </c>
      <c r="V407" t="s">
        <v>1684</v>
      </c>
      <c r="X407">
        <v>0</v>
      </c>
      <c r="Y407">
        <v>1</v>
      </c>
      <c r="Z407">
        <v>4.5</v>
      </c>
      <c r="AA407" t="s">
        <v>1684</v>
      </c>
      <c r="AB407">
        <v>0</v>
      </c>
      <c r="AC407">
        <v>0.16</v>
      </c>
      <c r="AD407">
        <v>0.01</v>
      </c>
      <c r="AE407">
        <v>0.16</v>
      </c>
      <c r="AF407">
        <v>0.01</v>
      </c>
      <c r="AG407">
        <v>0</v>
      </c>
      <c r="AH407">
        <v>29.5</v>
      </c>
      <c r="AI407">
        <v>1.1399999999999999</v>
      </c>
      <c r="AJ407">
        <v>0</v>
      </c>
      <c r="AK407" s="12" t="s">
        <v>1200</v>
      </c>
      <c r="AL407">
        <v>0</v>
      </c>
      <c r="AM407">
        <v>469</v>
      </c>
      <c r="AN407">
        <v>75</v>
      </c>
      <c r="AO407">
        <v>26</v>
      </c>
      <c r="AP407">
        <v>1.01</v>
      </c>
      <c r="AQ407">
        <v>0</v>
      </c>
      <c r="AR407" t="b">
        <v>0</v>
      </c>
      <c r="AS407">
        <v>60.9</v>
      </c>
      <c r="AT407">
        <v>218</v>
      </c>
      <c r="AU407">
        <v>15</v>
      </c>
      <c r="AV407">
        <v>399</v>
      </c>
      <c r="AW407" t="b">
        <v>0</v>
      </c>
      <c r="AX407">
        <v>567</v>
      </c>
      <c r="AY407">
        <v>100</v>
      </c>
      <c r="AZ407">
        <v>16</v>
      </c>
      <c r="BA407">
        <v>2320</v>
      </c>
      <c r="BC407" t="s">
        <v>1684</v>
      </c>
      <c r="BD407" s="12">
        <v>55</v>
      </c>
      <c r="BE407">
        <v>119</v>
      </c>
      <c r="BF407">
        <v>3</v>
      </c>
      <c r="BG407" t="s">
        <v>2612</v>
      </c>
      <c r="BH407">
        <v>0</v>
      </c>
      <c r="BI407">
        <v>0</v>
      </c>
      <c r="BJ407" t="s">
        <v>1684</v>
      </c>
      <c r="BK407">
        <v>0</v>
      </c>
      <c r="BM407" t="s">
        <v>2613</v>
      </c>
      <c r="BN407">
        <v>4.3</v>
      </c>
      <c r="BO407">
        <v>28</v>
      </c>
      <c r="BP407">
        <v>5</v>
      </c>
      <c r="BQ407">
        <v>0</v>
      </c>
      <c r="BR407">
        <v>30</v>
      </c>
      <c r="BS407" t="b">
        <v>0</v>
      </c>
      <c r="BT407">
        <v>54</v>
      </c>
      <c r="BU407">
        <v>2.09</v>
      </c>
      <c r="BV407" s="12" t="s">
        <v>1201</v>
      </c>
      <c r="BW407">
        <v>3.7</v>
      </c>
      <c r="BX407">
        <v>87</v>
      </c>
      <c r="BY407">
        <v>15</v>
      </c>
      <c r="BZ407" t="b">
        <v>0</v>
      </c>
      <c r="CA407" t="s">
        <v>1684</v>
      </c>
      <c r="CB407">
        <v>26</v>
      </c>
      <c r="CC407">
        <v>1.01</v>
      </c>
      <c r="CD407" t="s">
        <v>1687</v>
      </c>
      <c r="CE407" s="12">
        <v>13</v>
      </c>
      <c r="CF407" s="12">
        <v>43</v>
      </c>
      <c r="CG407" s="4">
        <v>42917</v>
      </c>
      <c r="CH407">
        <v>0</v>
      </c>
      <c r="CI407">
        <v>632</v>
      </c>
      <c r="CJ407">
        <v>75</v>
      </c>
      <c r="CK407">
        <v>111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20.2</v>
      </c>
      <c r="CR407" t="s">
        <v>2614</v>
      </c>
      <c r="CS407">
        <v>4</v>
      </c>
      <c r="CT407" t="str">
        <f t="shared" si="6"/>
        <v>Ederson Santana de Moraes</v>
      </c>
      <c r="CU407" t="str">
        <f>IFERROR(VLOOKUP(CT407,'Player Names Cleaned'!$A$1:$B$997,2,0),CT407)</f>
        <v>Ederson</v>
      </c>
    </row>
    <row r="408" spans="1:99" x14ac:dyDescent="0.25">
      <c r="A408">
        <v>0</v>
      </c>
      <c r="B408" s="4">
        <v>33914</v>
      </c>
      <c r="C408">
        <v>0</v>
      </c>
      <c r="D408">
        <v>144</v>
      </c>
      <c r="E408" t="b">
        <v>1</v>
      </c>
      <c r="F408" t="b">
        <v>1</v>
      </c>
      <c r="G408" t="s">
        <v>1684</v>
      </c>
      <c r="H408" t="s">
        <v>1684</v>
      </c>
      <c r="I408">
        <v>3</v>
      </c>
      <c r="J408">
        <v>0.25</v>
      </c>
      <c r="K408">
        <v>88248</v>
      </c>
      <c r="L408" t="s">
        <v>1684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591</v>
      </c>
      <c r="T408">
        <v>73</v>
      </c>
      <c r="U408">
        <v>0</v>
      </c>
      <c r="V408" t="s">
        <v>1684</v>
      </c>
      <c r="X408">
        <v>0</v>
      </c>
      <c r="Y408">
        <v>1</v>
      </c>
      <c r="Z408">
        <v>3.6</v>
      </c>
      <c r="AA408" t="s">
        <v>1684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19.12</v>
      </c>
      <c r="AI408">
        <v>1.57</v>
      </c>
      <c r="AJ408">
        <v>0</v>
      </c>
      <c r="AK408" s="12" t="s">
        <v>1188</v>
      </c>
      <c r="AL408">
        <v>0</v>
      </c>
      <c r="AM408">
        <v>331</v>
      </c>
      <c r="AN408">
        <v>64</v>
      </c>
      <c r="AO408">
        <v>18</v>
      </c>
      <c r="AP408">
        <v>1.47</v>
      </c>
      <c r="AQ408">
        <v>0</v>
      </c>
      <c r="AR408" t="b">
        <v>0</v>
      </c>
      <c r="AS408">
        <v>29.4</v>
      </c>
      <c r="AT408">
        <v>285</v>
      </c>
      <c r="AU408">
        <v>17</v>
      </c>
      <c r="AV408">
        <v>400</v>
      </c>
      <c r="AW408" t="b">
        <v>0</v>
      </c>
      <c r="AX408">
        <v>292.60000000000002</v>
      </c>
      <c r="AY408">
        <v>204</v>
      </c>
      <c r="AZ408">
        <v>17</v>
      </c>
      <c r="BA408">
        <v>1099</v>
      </c>
      <c r="BC408" t="s">
        <v>1684</v>
      </c>
      <c r="BD408" s="12">
        <v>50</v>
      </c>
      <c r="BE408">
        <v>216</v>
      </c>
      <c r="BF408">
        <v>7</v>
      </c>
      <c r="BG408" t="s">
        <v>2615</v>
      </c>
      <c r="BH408">
        <v>0</v>
      </c>
      <c r="BI408">
        <v>0</v>
      </c>
      <c r="BJ408" t="s">
        <v>1684</v>
      </c>
      <c r="BK408">
        <v>0</v>
      </c>
      <c r="BM408" t="s">
        <v>2616</v>
      </c>
      <c r="BN408">
        <v>2.7</v>
      </c>
      <c r="BO408">
        <v>166</v>
      </c>
      <c r="BP408">
        <v>25</v>
      </c>
      <c r="BQ408">
        <v>0</v>
      </c>
      <c r="BR408">
        <v>80</v>
      </c>
      <c r="BS408" t="b">
        <v>0</v>
      </c>
      <c r="BT408">
        <v>33</v>
      </c>
      <c r="BU408">
        <v>2.7</v>
      </c>
      <c r="BV408" s="12" t="s">
        <v>1202</v>
      </c>
      <c r="BW408">
        <v>0.5</v>
      </c>
      <c r="BX408">
        <v>255</v>
      </c>
      <c r="BY408">
        <v>35</v>
      </c>
      <c r="BZ408" t="b">
        <v>0</v>
      </c>
      <c r="CA408" t="s">
        <v>1684</v>
      </c>
      <c r="CB408">
        <v>12</v>
      </c>
      <c r="CC408">
        <v>0.98</v>
      </c>
      <c r="CD408" t="s">
        <v>1687</v>
      </c>
      <c r="CE408" s="12">
        <v>13</v>
      </c>
      <c r="CF408" s="12">
        <v>43</v>
      </c>
      <c r="CG408" s="4">
        <v>44743</v>
      </c>
      <c r="CH408">
        <v>0</v>
      </c>
      <c r="CI408">
        <v>578</v>
      </c>
      <c r="CJ408">
        <v>65</v>
      </c>
      <c r="CK408">
        <v>35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7</v>
      </c>
      <c r="CR408" t="s">
        <v>1202</v>
      </c>
      <c r="CS408">
        <v>1</v>
      </c>
      <c r="CT408" t="str">
        <f t="shared" si="6"/>
        <v>Stefan Ortega Moreno</v>
      </c>
      <c r="CU408" t="str">
        <f>IFERROR(VLOOKUP(CT408,'Player Names Cleaned'!$A$1:$B$997,2,0),CT408)</f>
        <v>Stefan Ortega Moreno</v>
      </c>
    </row>
    <row r="409" spans="1:99" x14ac:dyDescent="0.25">
      <c r="A409">
        <v>0</v>
      </c>
      <c r="B409" s="4">
        <v>33748</v>
      </c>
      <c r="C409">
        <v>0</v>
      </c>
      <c r="D409">
        <v>0</v>
      </c>
      <c r="E409" t="b">
        <v>1</v>
      </c>
      <c r="F409" t="b">
        <v>1</v>
      </c>
      <c r="G409" t="s">
        <v>1684</v>
      </c>
      <c r="H409" t="s">
        <v>1684</v>
      </c>
      <c r="I409">
        <v>0</v>
      </c>
      <c r="J409">
        <v>0</v>
      </c>
      <c r="K409">
        <v>122074</v>
      </c>
      <c r="L409" t="s">
        <v>1684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391</v>
      </c>
      <c r="T409">
        <v>30</v>
      </c>
      <c r="U409">
        <v>0</v>
      </c>
      <c r="V409" t="s">
        <v>1684</v>
      </c>
      <c r="X409">
        <v>0</v>
      </c>
      <c r="Y409">
        <v>1</v>
      </c>
      <c r="Z409">
        <v>1.5</v>
      </c>
      <c r="AA409" t="s">
        <v>1684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 s="12" t="s">
        <v>661</v>
      </c>
      <c r="AL409">
        <v>0</v>
      </c>
      <c r="AM409">
        <v>17</v>
      </c>
      <c r="AN409">
        <v>13</v>
      </c>
      <c r="AO409">
        <v>0</v>
      </c>
      <c r="AP409">
        <v>0</v>
      </c>
      <c r="AQ409">
        <v>0</v>
      </c>
      <c r="AR409" t="b">
        <v>0</v>
      </c>
      <c r="AS409">
        <v>0</v>
      </c>
      <c r="AT409">
        <v>402</v>
      </c>
      <c r="AU409">
        <v>40</v>
      </c>
      <c r="AV409">
        <v>401</v>
      </c>
      <c r="AW409" t="b">
        <v>0</v>
      </c>
      <c r="AX409">
        <v>0</v>
      </c>
      <c r="AY409">
        <v>402</v>
      </c>
      <c r="AZ409">
        <v>40</v>
      </c>
      <c r="BA409">
        <v>0</v>
      </c>
      <c r="BC409" t="s">
        <v>1684</v>
      </c>
      <c r="BD409" s="12">
        <v>40</v>
      </c>
      <c r="BE409">
        <v>561</v>
      </c>
      <c r="BF409">
        <v>45</v>
      </c>
      <c r="BG409" t="s">
        <v>2617</v>
      </c>
      <c r="BH409">
        <v>0</v>
      </c>
      <c r="BI409">
        <v>0</v>
      </c>
      <c r="BJ409" t="s">
        <v>1684</v>
      </c>
      <c r="BK409">
        <v>0</v>
      </c>
      <c r="BM409" t="s">
        <v>2618</v>
      </c>
      <c r="BN409">
        <v>0</v>
      </c>
      <c r="BO409">
        <v>406</v>
      </c>
      <c r="BP409">
        <v>41</v>
      </c>
      <c r="BQ409">
        <v>0</v>
      </c>
      <c r="BR409">
        <v>241</v>
      </c>
      <c r="BS409" t="b">
        <v>0</v>
      </c>
      <c r="BT409">
        <v>0</v>
      </c>
      <c r="BU409">
        <v>0</v>
      </c>
      <c r="BV409" s="12" t="s">
        <v>1203</v>
      </c>
      <c r="BW409">
        <v>0.3</v>
      </c>
      <c r="BX409">
        <v>372</v>
      </c>
      <c r="BY409">
        <v>50</v>
      </c>
      <c r="BZ409" t="b">
        <v>0</v>
      </c>
      <c r="CA409" t="s">
        <v>1684</v>
      </c>
      <c r="CB409">
        <v>0</v>
      </c>
      <c r="CC409">
        <v>0</v>
      </c>
      <c r="CD409" t="s">
        <v>1687</v>
      </c>
      <c r="CE409" s="12">
        <v>13</v>
      </c>
      <c r="CF409" s="12">
        <v>43</v>
      </c>
      <c r="CG409" s="4">
        <v>45818</v>
      </c>
      <c r="CH409">
        <v>0</v>
      </c>
      <c r="CI409">
        <v>357</v>
      </c>
      <c r="CJ409">
        <v>15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 t="s">
        <v>1203</v>
      </c>
      <c r="CS409">
        <v>0</v>
      </c>
      <c r="CT409" t="str">
        <f t="shared" si="6"/>
        <v>Marcus Bettinelli</v>
      </c>
      <c r="CU409" t="str">
        <f>IFERROR(VLOOKUP(CT409,'Player Names Cleaned'!$A$1:$B$997,2,0),CT409)</f>
        <v>Marcus Bettinelli</v>
      </c>
    </row>
    <row r="410" spans="1:99" x14ac:dyDescent="0.25">
      <c r="A410">
        <v>7</v>
      </c>
      <c r="B410" s="4">
        <v>37048</v>
      </c>
      <c r="C410">
        <v>13</v>
      </c>
      <c r="D410">
        <v>447</v>
      </c>
      <c r="E410" t="b">
        <v>1</v>
      </c>
      <c r="F410" t="b">
        <v>1</v>
      </c>
      <c r="G410" t="s">
        <v>1684</v>
      </c>
      <c r="H410" t="s">
        <v>1684</v>
      </c>
      <c r="I410">
        <v>7</v>
      </c>
      <c r="J410">
        <v>0.2</v>
      </c>
      <c r="K410">
        <v>448514</v>
      </c>
      <c r="L410" t="s">
        <v>1684</v>
      </c>
      <c r="N410">
        <v>0</v>
      </c>
      <c r="O410">
        <v>0</v>
      </c>
      <c r="P410">
        <v>0</v>
      </c>
      <c r="Q410">
        <v>0</v>
      </c>
      <c r="R410">
        <v>694.3</v>
      </c>
      <c r="S410">
        <v>34</v>
      </c>
      <c r="T410">
        <v>3</v>
      </c>
      <c r="U410">
        <v>0</v>
      </c>
      <c r="V410" t="s">
        <v>1684</v>
      </c>
      <c r="X410">
        <v>0</v>
      </c>
      <c r="Y410">
        <v>2</v>
      </c>
      <c r="Z410">
        <v>4.5</v>
      </c>
      <c r="AA410" t="s">
        <v>1684</v>
      </c>
      <c r="AB410">
        <v>0</v>
      </c>
      <c r="AC410">
        <v>3.98</v>
      </c>
      <c r="AD410">
        <v>0.12</v>
      </c>
      <c r="AE410">
        <v>6.67</v>
      </c>
      <c r="AF410">
        <v>0.2</v>
      </c>
      <c r="AG410">
        <v>2.69</v>
      </c>
      <c r="AH410">
        <v>53.27</v>
      </c>
      <c r="AI410">
        <v>1.54</v>
      </c>
      <c r="AJ410">
        <v>0.08</v>
      </c>
      <c r="AK410" s="12" t="s">
        <v>1204</v>
      </c>
      <c r="AL410">
        <v>0</v>
      </c>
      <c r="AM410">
        <v>580</v>
      </c>
      <c r="AN410">
        <v>219</v>
      </c>
      <c r="AO410">
        <v>67</v>
      </c>
      <c r="AP410">
        <v>1.94</v>
      </c>
      <c r="AQ410">
        <v>4</v>
      </c>
      <c r="AR410" t="b">
        <v>0</v>
      </c>
      <c r="AS410">
        <v>191</v>
      </c>
      <c r="AT410">
        <v>41</v>
      </c>
      <c r="AU410">
        <v>3</v>
      </c>
      <c r="AV410">
        <v>402</v>
      </c>
      <c r="AW410" t="b">
        <v>0</v>
      </c>
      <c r="AX410">
        <v>778.4</v>
      </c>
      <c r="AY410">
        <v>32</v>
      </c>
      <c r="AZ410">
        <v>13</v>
      </c>
      <c r="BA410">
        <v>3112</v>
      </c>
      <c r="BC410" t="s">
        <v>1684</v>
      </c>
      <c r="BD410" s="12">
        <v>60</v>
      </c>
      <c r="BE410">
        <v>99</v>
      </c>
      <c r="BF410">
        <v>6</v>
      </c>
      <c r="BG410" t="s">
        <v>2619</v>
      </c>
      <c r="BH410">
        <v>0</v>
      </c>
      <c r="BI410">
        <v>0</v>
      </c>
      <c r="BJ410" t="s">
        <v>1684</v>
      </c>
      <c r="BK410">
        <v>0</v>
      </c>
      <c r="BM410" t="s">
        <v>2620</v>
      </c>
      <c r="BN410">
        <v>3.4</v>
      </c>
      <c r="BO410">
        <v>105</v>
      </c>
      <c r="BP410">
        <v>22</v>
      </c>
      <c r="BQ410">
        <v>1</v>
      </c>
      <c r="BR410">
        <v>3</v>
      </c>
      <c r="BS410" t="b">
        <v>0</v>
      </c>
      <c r="BT410">
        <v>0</v>
      </c>
      <c r="BU410">
        <v>0</v>
      </c>
      <c r="BV410" s="12" t="s">
        <v>1205</v>
      </c>
      <c r="BW410">
        <v>25.5</v>
      </c>
      <c r="BX410">
        <v>10</v>
      </c>
      <c r="BY410">
        <v>3</v>
      </c>
      <c r="BZ410" t="b">
        <v>0</v>
      </c>
      <c r="CA410" t="s">
        <v>1684</v>
      </c>
      <c r="CB410">
        <v>37</v>
      </c>
      <c r="CC410">
        <v>1.07</v>
      </c>
      <c r="CD410" t="s">
        <v>1687</v>
      </c>
      <c r="CE410" s="12">
        <v>13</v>
      </c>
      <c r="CF410" s="12">
        <v>43</v>
      </c>
      <c r="CG410" s="4">
        <v>45817</v>
      </c>
      <c r="CH410">
        <v>435</v>
      </c>
      <c r="CI410">
        <v>70</v>
      </c>
      <c r="CJ410">
        <v>3</v>
      </c>
      <c r="CK410">
        <v>125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20.8</v>
      </c>
      <c r="CR410" t="s">
        <v>1205</v>
      </c>
      <c r="CS410">
        <v>5</v>
      </c>
      <c r="CT410" t="str">
        <f t="shared" si="6"/>
        <v>Rayan AÃ¯t-Nouri</v>
      </c>
      <c r="CU410" t="str">
        <f>IFERROR(VLOOKUP(CT410,'Player Names Cleaned'!$A$1:$B$997,2,0),CT410)</f>
        <v>Rayan Ait Nouri</v>
      </c>
    </row>
    <row r="411" spans="1:99" x14ac:dyDescent="0.25">
      <c r="A411">
        <v>0</v>
      </c>
      <c r="B411" s="4">
        <v>37279</v>
      </c>
      <c r="C411">
        <v>15</v>
      </c>
      <c r="D411">
        <v>623</v>
      </c>
      <c r="E411" t="b">
        <v>1</v>
      </c>
      <c r="F411" t="b">
        <v>1</v>
      </c>
      <c r="G411" t="s">
        <v>1684</v>
      </c>
      <c r="H411" t="s">
        <v>1684</v>
      </c>
      <c r="I411">
        <v>13</v>
      </c>
      <c r="J411">
        <v>0.36</v>
      </c>
      <c r="K411">
        <v>477424</v>
      </c>
      <c r="L411" t="s">
        <v>1684</v>
      </c>
      <c r="N411">
        <v>0</v>
      </c>
      <c r="O411">
        <v>0</v>
      </c>
      <c r="P411">
        <v>0</v>
      </c>
      <c r="Q411">
        <v>0</v>
      </c>
      <c r="R411">
        <v>501.7</v>
      </c>
      <c r="S411">
        <v>69</v>
      </c>
      <c r="T411">
        <v>12</v>
      </c>
      <c r="U411">
        <v>0</v>
      </c>
      <c r="V411" t="s">
        <v>1684</v>
      </c>
      <c r="X411">
        <v>0</v>
      </c>
      <c r="Y411">
        <v>2</v>
      </c>
      <c r="Z411">
        <v>4.5</v>
      </c>
      <c r="AA411" t="s">
        <v>1684</v>
      </c>
      <c r="AB411">
        <v>0</v>
      </c>
      <c r="AC411">
        <v>2.92</v>
      </c>
      <c r="AD411">
        <v>0.08</v>
      </c>
      <c r="AE411">
        <v>7.52</v>
      </c>
      <c r="AF411">
        <v>0.21</v>
      </c>
      <c r="AG411">
        <v>4.5999999999999996</v>
      </c>
      <c r="AH411">
        <v>44.27</v>
      </c>
      <c r="AI411">
        <v>1.22</v>
      </c>
      <c r="AJ411">
        <v>0.13</v>
      </c>
      <c r="AK411" s="12" t="s">
        <v>1206</v>
      </c>
      <c r="AL411">
        <v>0</v>
      </c>
      <c r="AM411">
        <v>586</v>
      </c>
      <c r="AN411">
        <v>221</v>
      </c>
      <c r="AO411">
        <v>41</v>
      </c>
      <c r="AP411">
        <v>1.1299999999999999</v>
      </c>
      <c r="AQ411">
        <v>5</v>
      </c>
      <c r="AR411" t="b">
        <v>0</v>
      </c>
      <c r="AS411">
        <v>185</v>
      </c>
      <c r="AT411">
        <v>49</v>
      </c>
      <c r="AU411">
        <v>5</v>
      </c>
      <c r="AV411">
        <v>403</v>
      </c>
      <c r="AW411" t="b">
        <v>0</v>
      </c>
      <c r="AX411">
        <v>847</v>
      </c>
      <c r="AY411">
        <v>20</v>
      </c>
      <c r="AZ411">
        <v>6</v>
      </c>
      <c r="BA411">
        <v>3278</v>
      </c>
      <c r="BC411" t="s">
        <v>1684</v>
      </c>
      <c r="BD411" s="12">
        <v>60</v>
      </c>
      <c r="BE411">
        <v>105</v>
      </c>
      <c r="BF411">
        <v>8</v>
      </c>
      <c r="BG411" t="s">
        <v>2621</v>
      </c>
      <c r="BH411">
        <v>0</v>
      </c>
      <c r="BI411">
        <v>0</v>
      </c>
      <c r="BJ411" t="s">
        <v>1684</v>
      </c>
      <c r="BK411">
        <v>0</v>
      </c>
      <c r="BM411" t="s">
        <v>2622</v>
      </c>
      <c r="BN411">
        <v>4.0999999999999996</v>
      </c>
      <c r="BO411">
        <v>36</v>
      </c>
      <c r="BP411">
        <v>2</v>
      </c>
      <c r="BQ411">
        <v>0</v>
      </c>
      <c r="BR411">
        <v>97</v>
      </c>
      <c r="BS411" t="b">
        <v>0</v>
      </c>
      <c r="BT411">
        <v>0</v>
      </c>
      <c r="BU411">
        <v>0</v>
      </c>
      <c r="BV411" s="12" t="s">
        <v>1207</v>
      </c>
      <c r="BW411">
        <v>17.5</v>
      </c>
      <c r="BX411">
        <v>23</v>
      </c>
      <c r="BY411">
        <v>9</v>
      </c>
      <c r="BZ411" t="b">
        <v>0</v>
      </c>
      <c r="CA411" t="s">
        <v>1684</v>
      </c>
      <c r="CB411">
        <v>36</v>
      </c>
      <c r="CC411">
        <v>0.99</v>
      </c>
      <c r="CD411" t="s">
        <v>1687</v>
      </c>
      <c r="CE411" s="12">
        <v>13</v>
      </c>
      <c r="CF411" s="12">
        <v>43</v>
      </c>
      <c r="CG411" s="4">
        <v>45143</v>
      </c>
      <c r="CH411">
        <v>497</v>
      </c>
      <c r="CI411">
        <v>60</v>
      </c>
      <c r="CJ411">
        <v>2</v>
      </c>
      <c r="CK411">
        <v>153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25.5</v>
      </c>
      <c r="CR411" t="s">
        <v>1207</v>
      </c>
      <c r="CS411">
        <v>2</v>
      </c>
      <c r="CT411" t="str">
        <f t="shared" si="6"/>
        <v>JoÅ¡ko Gvardiol</v>
      </c>
      <c r="CU411" t="str">
        <f>IFERROR(VLOOKUP(CT411,'Player Names Cleaned'!$A$1:$B$997,2,0),CT411)</f>
        <v>JoÅ¡ko Gvardiol</v>
      </c>
    </row>
    <row r="412" spans="1:99" x14ac:dyDescent="0.25">
      <c r="A412">
        <v>0</v>
      </c>
      <c r="B412" s="4">
        <v>34899</v>
      </c>
      <c r="C412">
        <v>1</v>
      </c>
      <c r="D412">
        <v>307</v>
      </c>
      <c r="E412" t="b">
        <v>1</v>
      </c>
      <c r="F412" t="b">
        <v>1</v>
      </c>
      <c r="G412" t="s">
        <v>1684</v>
      </c>
      <c r="H412" t="s">
        <v>1684</v>
      </c>
      <c r="I412">
        <v>6</v>
      </c>
      <c r="J412">
        <v>0.27</v>
      </c>
      <c r="K412">
        <v>211975</v>
      </c>
      <c r="L412" t="s">
        <v>1684</v>
      </c>
      <c r="N412">
        <v>0</v>
      </c>
      <c r="O412">
        <v>0</v>
      </c>
      <c r="P412">
        <v>0</v>
      </c>
      <c r="Q412">
        <v>0</v>
      </c>
      <c r="R412">
        <v>249.8</v>
      </c>
      <c r="S412">
        <v>146</v>
      </c>
      <c r="T412">
        <v>30</v>
      </c>
      <c r="U412">
        <v>0</v>
      </c>
      <c r="V412" t="s">
        <v>1684</v>
      </c>
      <c r="X412">
        <v>0</v>
      </c>
      <c r="Y412">
        <v>2</v>
      </c>
      <c r="Z412">
        <v>3.8</v>
      </c>
      <c r="AA412" t="s">
        <v>1684</v>
      </c>
      <c r="AB412">
        <v>0</v>
      </c>
      <c r="AC412">
        <v>1.3</v>
      </c>
      <c r="AD412">
        <v>0.06</v>
      </c>
      <c r="AE412">
        <v>2.87</v>
      </c>
      <c r="AF412">
        <v>0.13</v>
      </c>
      <c r="AG412">
        <v>1.57</v>
      </c>
      <c r="AH412">
        <v>29.72</v>
      </c>
      <c r="AI412">
        <v>1.33</v>
      </c>
      <c r="AJ412">
        <v>7.0000000000000007E-2</v>
      </c>
      <c r="AK412" s="12" t="s">
        <v>653</v>
      </c>
      <c r="AL412">
        <v>0</v>
      </c>
      <c r="AM412">
        <v>494</v>
      </c>
      <c r="AN412">
        <v>199</v>
      </c>
      <c r="AO412">
        <v>28</v>
      </c>
      <c r="AP412">
        <v>1.25</v>
      </c>
      <c r="AQ412">
        <v>0</v>
      </c>
      <c r="AR412" t="b">
        <v>0</v>
      </c>
      <c r="AS412">
        <v>68.900000000000006</v>
      </c>
      <c r="AT412">
        <v>200</v>
      </c>
      <c r="AU412">
        <v>63</v>
      </c>
      <c r="AV412">
        <v>404</v>
      </c>
      <c r="AW412" t="b">
        <v>0</v>
      </c>
      <c r="AX412">
        <v>339.8</v>
      </c>
      <c r="AY412">
        <v>188</v>
      </c>
      <c r="AZ412">
        <v>69</v>
      </c>
      <c r="BA412">
        <v>2012</v>
      </c>
      <c r="BC412" t="s">
        <v>1684</v>
      </c>
      <c r="BD412" s="12">
        <v>55</v>
      </c>
      <c r="BE412">
        <v>144</v>
      </c>
      <c r="BF412">
        <v>17</v>
      </c>
      <c r="BG412" t="s">
        <v>2623</v>
      </c>
      <c r="BH412">
        <v>0</v>
      </c>
      <c r="BI412">
        <v>0</v>
      </c>
      <c r="BJ412" t="s">
        <v>1684</v>
      </c>
      <c r="BK412">
        <v>0</v>
      </c>
      <c r="BM412" t="s">
        <v>2624</v>
      </c>
      <c r="BN412">
        <v>2.2999999999999998</v>
      </c>
      <c r="BO412">
        <v>210</v>
      </c>
      <c r="BP412">
        <v>73</v>
      </c>
      <c r="BQ412">
        <v>0</v>
      </c>
      <c r="BR412">
        <v>207</v>
      </c>
      <c r="BS412" t="b">
        <v>0</v>
      </c>
      <c r="BT412">
        <v>0</v>
      </c>
      <c r="BU412">
        <v>0</v>
      </c>
      <c r="BV412" s="12" t="s">
        <v>1208</v>
      </c>
      <c r="BW412">
        <v>0.6</v>
      </c>
      <c r="BX412">
        <v>242</v>
      </c>
      <c r="BY412">
        <v>83</v>
      </c>
      <c r="BZ412" t="b">
        <v>0</v>
      </c>
      <c r="CA412" t="s">
        <v>1684</v>
      </c>
      <c r="CB412">
        <v>23</v>
      </c>
      <c r="CC412">
        <v>1.03</v>
      </c>
      <c r="CD412" t="s">
        <v>1687</v>
      </c>
      <c r="CE412" s="12">
        <v>13</v>
      </c>
      <c r="CF412" s="12">
        <v>43</v>
      </c>
      <c r="CG412" s="4">
        <v>44805</v>
      </c>
      <c r="CH412">
        <v>100</v>
      </c>
      <c r="CI412">
        <v>223</v>
      </c>
      <c r="CJ412">
        <v>73</v>
      </c>
      <c r="CK412">
        <v>61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11.1</v>
      </c>
      <c r="CR412" t="s">
        <v>1208</v>
      </c>
      <c r="CS412">
        <v>3</v>
      </c>
      <c r="CT412" t="str">
        <f t="shared" si="6"/>
        <v>Manuel Akanji</v>
      </c>
      <c r="CU412" t="str">
        <f>IFERROR(VLOOKUP(CT412,'Player Names Cleaned'!$A$1:$B$997,2,0),CT412)</f>
        <v>Manuel Akanji</v>
      </c>
    </row>
    <row r="413" spans="1:99" x14ac:dyDescent="0.25">
      <c r="A413">
        <v>0</v>
      </c>
      <c r="B413" s="4">
        <v>34748</v>
      </c>
      <c r="C413">
        <v>0</v>
      </c>
      <c r="D413">
        <v>121</v>
      </c>
      <c r="E413" t="b">
        <v>1</v>
      </c>
      <c r="F413" t="b">
        <v>1</v>
      </c>
      <c r="G413" t="s">
        <v>1684</v>
      </c>
      <c r="H413" t="s">
        <v>1684</v>
      </c>
      <c r="I413">
        <v>3</v>
      </c>
      <c r="J413">
        <v>0.4</v>
      </c>
      <c r="K413">
        <v>126184</v>
      </c>
      <c r="L413" t="s">
        <v>1684</v>
      </c>
      <c r="N413">
        <v>0</v>
      </c>
      <c r="O413">
        <v>0</v>
      </c>
      <c r="P413">
        <v>0</v>
      </c>
      <c r="Q413">
        <v>0</v>
      </c>
      <c r="R413">
        <v>33.700000000000003</v>
      </c>
      <c r="S413">
        <v>301</v>
      </c>
      <c r="T413">
        <v>114</v>
      </c>
      <c r="U413">
        <v>0</v>
      </c>
      <c r="V413" t="s">
        <v>1684</v>
      </c>
      <c r="X413">
        <v>0</v>
      </c>
      <c r="Y413">
        <v>2</v>
      </c>
      <c r="Z413">
        <v>3.8</v>
      </c>
      <c r="AA413" t="s">
        <v>1684</v>
      </c>
      <c r="AB413">
        <v>0</v>
      </c>
      <c r="AC413">
        <v>0.17</v>
      </c>
      <c r="AD413">
        <v>0.02</v>
      </c>
      <c r="AE413">
        <v>0.39</v>
      </c>
      <c r="AF413">
        <v>0.05</v>
      </c>
      <c r="AG413">
        <v>0.22</v>
      </c>
      <c r="AH413">
        <v>13.44</v>
      </c>
      <c r="AI413">
        <v>1.79</v>
      </c>
      <c r="AJ413">
        <v>0.03</v>
      </c>
      <c r="AK413" s="12" t="s">
        <v>761</v>
      </c>
      <c r="AL413">
        <v>0</v>
      </c>
      <c r="AM413">
        <v>472</v>
      </c>
      <c r="AN413">
        <v>195</v>
      </c>
      <c r="AO413">
        <v>11</v>
      </c>
      <c r="AP413">
        <v>1.46</v>
      </c>
      <c r="AQ413">
        <v>0</v>
      </c>
      <c r="AR413" t="b">
        <v>0</v>
      </c>
      <c r="AS413">
        <v>15.9</v>
      </c>
      <c r="AT413">
        <v>314</v>
      </c>
      <c r="AU413">
        <v>113</v>
      </c>
      <c r="AV413">
        <v>405</v>
      </c>
      <c r="AW413" t="b">
        <v>0</v>
      </c>
      <c r="AX413">
        <v>104.6</v>
      </c>
      <c r="AY413">
        <v>304</v>
      </c>
      <c r="AZ413">
        <v>111</v>
      </c>
      <c r="BA413">
        <v>677</v>
      </c>
      <c r="BC413" t="s">
        <v>1684</v>
      </c>
      <c r="BD413" s="12">
        <v>55</v>
      </c>
      <c r="BE413">
        <v>122</v>
      </c>
      <c r="BF413">
        <v>13</v>
      </c>
      <c r="BG413" t="s">
        <v>2625</v>
      </c>
      <c r="BH413">
        <v>0</v>
      </c>
      <c r="BI413">
        <v>0</v>
      </c>
      <c r="BJ413" t="s">
        <v>1684</v>
      </c>
      <c r="BK413">
        <v>0</v>
      </c>
      <c r="BM413" t="s">
        <v>2626</v>
      </c>
      <c r="BN413">
        <v>2.5</v>
      </c>
      <c r="BO413">
        <v>185</v>
      </c>
      <c r="BP413">
        <v>64</v>
      </c>
      <c r="BQ413">
        <v>0</v>
      </c>
      <c r="BR413">
        <v>152</v>
      </c>
      <c r="BS413" t="b">
        <v>0</v>
      </c>
      <c r="BT413">
        <v>0</v>
      </c>
      <c r="BU413">
        <v>0</v>
      </c>
      <c r="BV413" s="12" t="s">
        <v>1209</v>
      </c>
      <c r="BW413">
        <v>0.5</v>
      </c>
      <c r="BX413">
        <v>266</v>
      </c>
      <c r="BY413">
        <v>94</v>
      </c>
      <c r="BZ413" t="b">
        <v>0</v>
      </c>
      <c r="CA413" t="s">
        <v>1684</v>
      </c>
      <c r="CB413">
        <v>8</v>
      </c>
      <c r="CC413">
        <v>1.06</v>
      </c>
      <c r="CD413" t="s">
        <v>1687</v>
      </c>
      <c r="CE413" s="12">
        <v>13</v>
      </c>
      <c r="CF413" s="12">
        <v>43</v>
      </c>
      <c r="CG413" s="4">
        <v>44048</v>
      </c>
      <c r="CH413">
        <v>20</v>
      </c>
      <c r="CI413">
        <v>304</v>
      </c>
      <c r="CJ413">
        <v>113</v>
      </c>
      <c r="CK413">
        <v>25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4.5</v>
      </c>
      <c r="CR413" t="s">
        <v>1209</v>
      </c>
      <c r="CS413">
        <v>0</v>
      </c>
      <c r="CT413" t="str">
        <f t="shared" si="6"/>
        <v>Nathan AkÃ©</v>
      </c>
      <c r="CU413" t="str">
        <f>IFERROR(VLOOKUP(CT413,'Player Names Cleaned'!$A$1:$B$997,2,0),CT413)</f>
        <v>Nathan Ake</v>
      </c>
    </row>
    <row r="414" spans="1:99" x14ac:dyDescent="0.25">
      <c r="A414">
        <v>0</v>
      </c>
      <c r="B414" s="4">
        <v>38046</v>
      </c>
      <c r="C414">
        <v>0</v>
      </c>
      <c r="D414">
        <v>78</v>
      </c>
      <c r="E414" t="b">
        <v>1</v>
      </c>
      <c r="F414" t="b">
        <v>1</v>
      </c>
      <c r="G414" t="s">
        <v>1684</v>
      </c>
      <c r="H414" t="s">
        <v>1684</v>
      </c>
      <c r="I414">
        <v>2</v>
      </c>
      <c r="J414">
        <v>0.36</v>
      </c>
      <c r="K414">
        <v>578153</v>
      </c>
      <c r="L414" t="s">
        <v>1684</v>
      </c>
      <c r="N414">
        <v>0</v>
      </c>
      <c r="O414">
        <v>0</v>
      </c>
      <c r="P414">
        <v>0</v>
      </c>
      <c r="Q414">
        <v>0</v>
      </c>
      <c r="R414">
        <v>33.9</v>
      </c>
      <c r="S414">
        <v>300</v>
      </c>
      <c r="T414">
        <v>113</v>
      </c>
      <c r="U414">
        <v>0</v>
      </c>
      <c r="V414" t="s">
        <v>1684</v>
      </c>
      <c r="X414">
        <v>0</v>
      </c>
      <c r="Y414">
        <v>2</v>
      </c>
      <c r="Z414">
        <v>3.8</v>
      </c>
      <c r="AA414" t="s">
        <v>1684</v>
      </c>
      <c r="AB414">
        <v>0</v>
      </c>
      <c r="AC414">
        <v>0.09</v>
      </c>
      <c r="AD414">
        <v>0.02</v>
      </c>
      <c r="AE414">
        <v>0.11</v>
      </c>
      <c r="AF414">
        <v>0.02</v>
      </c>
      <c r="AG414">
        <v>0.02</v>
      </c>
      <c r="AH414">
        <v>6.98</v>
      </c>
      <c r="AI414">
        <v>1.25</v>
      </c>
      <c r="AJ414">
        <v>0</v>
      </c>
      <c r="AK414" s="12" t="s">
        <v>1210</v>
      </c>
      <c r="AL414">
        <v>0</v>
      </c>
      <c r="AM414">
        <v>555</v>
      </c>
      <c r="AN414">
        <v>213</v>
      </c>
      <c r="AO414">
        <v>6</v>
      </c>
      <c r="AP414">
        <v>1.07</v>
      </c>
      <c r="AQ414">
        <v>0</v>
      </c>
      <c r="AR414" t="b">
        <v>0</v>
      </c>
      <c r="AS414">
        <v>14.1</v>
      </c>
      <c r="AT414">
        <v>318</v>
      </c>
      <c r="AU414">
        <v>115</v>
      </c>
      <c r="AV414">
        <v>406</v>
      </c>
      <c r="AW414" t="b">
        <v>0</v>
      </c>
      <c r="AX414">
        <v>102</v>
      </c>
      <c r="AY414">
        <v>307</v>
      </c>
      <c r="AZ414">
        <v>112</v>
      </c>
      <c r="BA414">
        <v>503</v>
      </c>
      <c r="BC414" t="s">
        <v>1684</v>
      </c>
      <c r="BD414" s="12">
        <v>55</v>
      </c>
      <c r="BE414">
        <v>205</v>
      </c>
      <c r="BF414">
        <v>31</v>
      </c>
      <c r="BG414" t="s">
        <v>2627</v>
      </c>
      <c r="BH414">
        <v>1</v>
      </c>
      <c r="BI414">
        <v>0</v>
      </c>
      <c r="BJ414" t="s">
        <v>1684</v>
      </c>
      <c r="BK414">
        <v>0</v>
      </c>
      <c r="BM414" t="s">
        <v>2628</v>
      </c>
      <c r="BN414">
        <v>2.2999999999999998</v>
      </c>
      <c r="BO414">
        <v>212</v>
      </c>
      <c r="BP414">
        <v>74</v>
      </c>
      <c r="BQ414">
        <v>0</v>
      </c>
      <c r="BR414">
        <v>231</v>
      </c>
      <c r="BS414" t="b">
        <v>0</v>
      </c>
      <c r="BT414">
        <v>0</v>
      </c>
      <c r="BU414">
        <v>0</v>
      </c>
      <c r="BV414" s="12" t="s">
        <v>1211</v>
      </c>
      <c r="BW414">
        <v>0.3</v>
      </c>
      <c r="BX414">
        <v>343</v>
      </c>
      <c r="BY414">
        <v>129</v>
      </c>
      <c r="BZ414" t="b">
        <v>0</v>
      </c>
      <c r="CA414" t="s">
        <v>1684</v>
      </c>
      <c r="CB414">
        <v>6</v>
      </c>
      <c r="CC414">
        <v>1.07</v>
      </c>
      <c r="CD414" t="s">
        <v>1687</v>
      </c>
      <c r="CE414" s="12">
        <v>13</v>
      </c>
      <c r="CF414" s="12">
        <v>43</v>
      </c>
      <c r="CG414" s="4">
        <v>45677</v>
      </c>
      <c r="CH414">
        <v>4</v>
      </c>
      <c r="CI414">
        <v>337</v>
      </c>
      <c r="CJ414">
        <v>128</v>
      </c>
      <c r="CK414">
        <v>14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2.5</v>
      </c>
      <c r="CR414" t="s">
        <v>1211</v>
      </c>
      <c r="CS414">
        <v>1</v>
      </c>
      <c r="CT414" t="str">
        <f t="shared" si="6"/>
        <v>Abdukodir Khusanov</v>
      </c>
      <c r="CU414" t="str">
        <f>IFERROR(VLOOKUP(CT414,'Player Names Cleaned'!$A$1:$B$997,2,0),CT414)</f>
        <v>Abdukodir Khusanov</v>
      </c>
    </row>
    <row r="415" spans="1:99" x14ac:dyDescent="0.25">
      <c r="A415">
        <v>7</v>
      </c>
      <c r="B415" s="4">
        <v>36034</v>
      </c>
      <c r="C415">
        <v>6</v>
      </c>
      <c r="D415">
        <v>373</v>
      </c>
      <c r="E415" t="b">
        <v>1</v>
      </c>
      <c r="F415" t="b">
        <v>1</v>
      </c>
      <c r="G415" t="s">
        <v>1684</v>
      </c>
      <c r="H415" t="s">
        <v>1684</v>
      </c>
      <c r="I415">
        <v>9</v>
      </c>
      <c r="J415">
        <v>0.49</v>
      </c>
      <c r="K415">
        <v>465351</v>
      </c>
      <c r="L415" t="s">
        <v>1684</v>
      </c>
      <c r="N415">
        <v>0</v>
      </c>
      <c r="O415">
        <v>0</v>
      </c>
      <c r="P415">
        <v>0</v>
      </c>
      <c r="Q415">
        <v>0</v>
      </c>
      <c r="R415">
        <v>422.4</v>
      </c>
      <c r="S415">
        <v>85</v>
      </c>
      <c r="T415">
        <v>16</v>
      </c>
      <c r="U415">
        <v>0</v>
      </c>
      <c r="V415" t="s">
        <v>1684</v>
      </c>
      <c r="X415">
        <v>0</v>
      </c>
      <c r="Y415">
        <v>2</v>
      </c>
      <c r="Z415">
        <v>3.8</v>
      </c>
      <c r="AA415" t="s">
        <v>1684</v>
      </c>
      <c r="AB415">
        <v>0</v>
      </c>
      <c r="AC415">
        <v>3.32</v>
      </c>
      <c r="AD415">
        <v>0.18</v>
      </c>
      <c r="AE415">
        <v>4.43</v>
      </c>
      <c r="AF415">
        <v>0.24</v>
      </c>
      <c r="AG415">
        <v>1.1100000000000001</v>
      </c>
      <c r="AH415">
        <v>24.87</v>
      </c>
      <c r="AI415">
        <v>1.34</v>
      </c>
      <c r="AJ415">
        <v>0.06</v>
      </c>
      <c r="AK415" s="12" t="s">
        <v>992</v>
      </c>
      <c r="AL415">
        <v>0</v>
      </c>
      <c r="AM415">
        <v>525</v>
      </c>
      <c r="AN415">
        <v>206</v>
      </c>
      <c r="AO415">
        <v>19</v>
      </c>
      <c r="AP415">
        <v>1.02</v>
      </c>
      <c r="AQ415">
        <v>1</v>
      </c>
      <c r="AR415" t="b">
        <v>0</v>
      </c>
      <c r="AS415">
        <v>99.9</v>
      </c>
      <c r="AT415">
        <v>129</v>
      </c>
      <c r="AU415">
        <v>33</v>
      </c>
      <c r="AV415">
        <v>407</v>
      </c>
      <c r="AW415" t="b">
        <v>0</v>
      </c>
      <c r="AX415">
        <v>370.4</v>
      </c>
      <c r="AY415">
        <v>170</v>
      </c>
      <c r="AZ415">
        <v>59</v>
      </c>
      <c r="BA415">
        <v>1670</v>
      </c>
      <c r="BC415" t="s">
        <v>1684</v>
      </c>
      <c r="BD415" s="12">
        <v>55</v>
      </c>
      <c r="BE415">
        <v>175</v>
      </c>
      <c r="BF415">
        <v>24</v>
      </c>
      <c r="BG415" t="s">
        <v>2629</v>
      </c>
      <c r="BH415">
        <v>0</v>
      </c>
      <c r="BI415">
        <v>0</v>
      </c>
      <c r="BJ415">
        <v>4</v>
      </c>
      <c r="BK415">
        <v>0</v>
      </c>
      <c r="BM415" t="s">
        <v>2630</v>
      </c>
      <c r="BN415">
        <v>3.1</v>
      </c>
      <c r="BO415">
        <v>129</v>
      </c>
      <c r="BP415">
        <v>35</v>
      </c>
      <c r="BQ415">
        <v>0</v>
      </c>
      <c r="BR415">
        <v>173</v>
      </c>
      <c r="BS415" t="b">
        <v>0</v>
      </c>
      <c r="BT415">
        <v>0</v>
      </c>
      <c r="BU415">
        <v>0</v>
      </c>
      <c r="BV415" s="12" t="s">
        <v>1212</v>
      </c>
      <c r="BW415">
        <v>0.6</v>
      </c>
      <c r="BX415">
        <v>245</v>
      </c>
      <c r="BY415">
        <v>85</v>
      </c>
      <c r="BZ415" t="b">
        <v>0</v>
      </c>
      <c r="CA415" t="s">
        <v>1684</v>
      </c>
      <c r="CB415">
        <v>19</v>
      </c>
      <c r="CC415">
        <v>1.02</v>
      </c>
      <c r="CD415" t="s">
        <v>1687</v>
      </c>
      <c r="CE415" s="12">
        <v>13</v>
      </c>
      <c r="CF415" s="12">
        <v>43</v>
      </c>
      <c r="CG415" s="4">
        <v>45170</v>
      </c>
      <c r="CH415">
        <v>206</v>
      </c>
      <c r="CI415">
        <v>148</v>
      </c>
      <c r="CJ415">
        <v>25</v>
      </c>
      <c r="CK415">
        <v>81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14.7</v>
      </c>
      <c r="CR415" t="s">
        <v>2631</v>
      </c>
      <c r="CS415">
        <v>4</v>
      </c>
      <c r="CT415" t="str">
        <f t="shared" si="6"/>
        <v>Matheus Nunes</v>
      </c>
      <c r="CU415" t="str">
        <f>IFERROR(VLOOKUP(CT415,'Player Names Cleaned'!$A$1:$B$997,2,0),CT415)</f>
        <v>Matheus Nunes</v>
      </c>
    </row>
    <row r="416" spans="1:99" x14ac:dyDescent="0.25">
      <c r="A416">
        <v>0</v>
      </c>
      <c r="B416" s="4">
        <v>35564</v>
      </c>
      <c r="C416">
        <v>7</v>
      </c>
      <c r="D416">
        <v>410</v>
      </c>
      <c r="E416" t="b">
        <v>1</v>
      </c>
      <c r="F416" t="b">
        <v>1</v>
      </c>
      <c r="G416" t="s">
        <v>1684</v>
      </c>
      <c r="H416" t="s">
        <v>1684</v>
      </c>
      <c r="I416">
        <v>11</v>
      </c>
      <c r="J416">
        <v>0.44</v>
      </c>
      <c r="K416">
        <v>171314</v>
      </c>
      <c r="L416" t="s">
        <v>1684</v>
      </c>
      <c r="N416">
        <v>0</v>
      </c>
      <c r="O416">
        <v>0</v>
      </c>
      <c r="P416">
        <v>0</v>
      </c>
      <c r="Q416">
        <v>0</v>
      </c>
      <c r="R416">
        <v>173.8</v>
      </c>
      <c r="S416">
        <v>190</v>
      </c>
      <c r="T416">
        <v>48</v>
      </c>
      <c r="U416">
        <v>0</v>
      </c>
      <c r="V416" t="s">
        <v>1684</v>
      </c>
      <c r="X416">
        <v>0</v>
      </c>
      <c r="Y416">
        <v>2</v>
      </c>
      <c r="Z416">
        <v>3.8</v>
      </c>
      <c r="AA416" t="s">
        <v>1684</v>
      </c>
      <c r="AB416">
        <v>0</v>
      </c>
      <c r="AC416">
        <v>1.2</v>
      </c>
      <c r="AD416">
        <v>0.05</v>
      </c>
      <c r="AE416">
        <v>2.74</v>
      </c>
      <c r="AF416">
        <v>0.11</v>
      </c>
      <c r="AG416">
        <v>1.54</v>
      </c>
      <c r="AH416">
        <v>29.48</v>
      </c>
      <c r="AI416">
        <v>1.17</v>
      </c>
      <c r="AJ416">
        <v>0.06</v>
      </c>
      <c r="AK416" s="12" t="s">
        <v>1213</v>
      </c>
      <c r="AL416">
        <v>0</v>
      </c>
      <c r="AM416">
        <v>479</v>
      </c>
      <c r="AN416">
        <v>196</v>
      </c>
      <c r="AO416">
        <v>21</v>
      </c>
      <c r="AP416">
        <v>0.83</v>
      </c>
      <c r="AQ416">
        <v>0</v>
      </c>
      <c r="AR416" t="b">
        <v>0</v>
      </c>
      <c r="AS416">
        <v>80.2</v>
      </c>
      <c r="AT416">
        <v>169</v>
      </c>
      <c r="AU416">
        <v>51</v>
      </c>
      <c r="AV416">
        <v>408</v>
      </c>
      <c r="AW416" t="b">
        <v>0</v>
      </c>
      <c r="AX416">
        <v>478.2</v>
      </c>
      <c r="AY416">
        <v>131</v>
      </c>
      <c r="AZ416">
        <v>47</v>
      </c>
      <c r="BA416">
        <v>2269</v>
      </c>
      <c r="BC416" t="s">
        <v>1684</v>
      </c>
      <c r="BD416" s="12">
        <v>55</v>
      </c>
      <c r="BE416">
        <v>129</v>
      </c>
      <c r="BF416">
        <v>14</v>
      </c>
      <c r="BG416" t="s">
        <v>2632</v>
      </c>
      <c r="BH416">
        <v>1</v>
      </c>
      <c r="BI416">
        <v>0</v>
      </c>
      <c r="BJ416" t="s">
        <v>1684</v>
      </c>
      <c r="BK416">
        <v>0</v>
      </c>
      <c r="BM416" t="s">
        <v>2633</v>
      </c>
      <c r="BN416">
        <v>3.3</v>
      </c>
      <c r="BO416">
        <v>111</v>
      </c>
      <c r="BP416">
        <v>27</v>
      </c>
      <c r="BQ416">
        <v>0</v>
      </c>
      <c r="BR416">
        <v>173</v>
      </c>
      <c r="BS416" t="b">
        <v>0</v>
      </c>
      <c r="BT416">
        <v>0</v>
      </c>
      <c r="BU416">
        <v>0</v>
      </c>
      <c r="BV416" s="12" t="s">
        <v>1214</v>
      </c>
      <c r="BW416">
        <v>2.2999999999999998</v>
      </c>
      <c r="BX416">
        <v>122</v>
      </c>
      <c r="BY416">
        <v>42</v>
      </c>
      <c r="BZ416" t="b">
        <v>0</v>
      </c>
      <c r="CA416" t="s">
        <v>1684</v>
      </c>
      <c r="CB416">
        <v>25</v>
      </c>
      <c r="CC416">
        <v>0.99</v>
      </c>
      <c r="CD416" t="s">
        <v>1687</v>
      </c>
      <c r="CE416" s="12">
        <v>13</v>
      </c>
      <c r="CF416" s="12">
        <v>43</v>
      </c>
      <c r="CG416" s="4">
        <v>44103</v>
      </c>
      <c r="CH416">
        <v>150</v>
      </c>
      <c r="CI416">
        <v>183</v>
      </c>
      <c r="CJ416">
        <v>48</v>
      </c>
      <c r="CK416">
        <v>90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16.399999999999999</v>
      </c>
      <c r="CR416" t="s">
        <v>1213</v>
      </c>
      <c r="CS416">
        <v>4</v>
      </c>
      <c r="CT416" t="str">
        <f t="shared" si="6"/>
        <v>RÃºben dos Santos Gato Alves Dias</v>
      </c>
      <c r="CU416" t="str">
        <f>IFERROR(VLOOKUP(CT416,'Player Names Cleaned'!$A$1:$B$997,2,0),CT416)</f>
        <v>Ruben Dias</v>
      </c>
    </row>
    <row r="417" spans="1:99" x14ac:dyDescent="0.25">
      <c r="A417">
        <v>0</v>
      </c>
      <c r="B417" s="4">
        <v>34482</v>
      </c>
      <c r="C417">
        <v>2</v>
      </c>
      <c r="D417">
        <v>92</v>
      </c>
      <c r="E417" t="b">
        <v>1</v>
      </c>
      <c r="F417" t="b">
        <v>1</v>
      </c>
      <c r="G417" t="s">
        <v>1684</v>
      </c>
      <c r="H417" t="s">
        <v>1684</v>
      </c>
      <c r="I417">
        <v>1</v>
      </c>
      <c r="J417">
        <v>0.17</v>
      </c>
      <c r="K417">
        <v>97299</v>
      </c>
      <c r="L417" t="s">
        <v>1684</v>
      </c>
      <c r="N417">
        <v>0</v>
      </c>
      <c r="O417">
        <v>0</v>
      </c>
      <c r="P417">
        <v>0</v>
      </c>
      <c r="Q417">
        <v>0</v>
      </c>
      <c r="R417">
        <v>49.8</v>
      </c>
      <c r="S417">
        <v>277</v>
      </c>
      <c r="T417">
        <v>100</v>
      </c>
      <c r="U417">
        <v>0</v>
      </c>
      <c r="V417" t="s">
        <v>1684</v>
      </c>
      <c r="X417">
        <v>0</v>
      </c>
      <c r="Y417">
        <v>2</v>
      </c>
      <c r="Z417">
        <v>3.8</v>
      </c>
      <c r="AA417" t="s">
        <v>1684</v>
      </c>
      <c r="AB417">
        <v>0</v>
      </c>
      <c r="AC417">
        <v>0.17</v>
      </c>
      <c r="AD417">
        <v>0.03</v>
      </c>
      <c r="AE417">
        <v>0.77</v>
      </c>
      <c r="AF417">
        <v>0.13</v>
      </c>
      <c r="AG417">
        <v>0.6</v>
      </c>
      <c r="AH417">
        <v>5.95</v>
      </c>
      <c r="AI417">
        <v>0.98</v>
      </c>
      <c r="AJ417">
        <v>0.1</v>
      </c>
      <c r="AK417" s="12" t="s">
        <v>595</v>
      </c>
      <c r="AL417">
        <v>0</v>
      </c>
      <c r="AM417">
        <v>465</v>
      </c>
      <c r="AN417">
        <v>193</v>
      </c>
      <c r="AO417">
        <v>11</v>
      </c>
      <c r="AP417">
        <v>1.82</v>
      </c>
      <c r="AQ417">
        <v>2</v>
      </c>
      <c r="AR417" t="b">
        <v>0</v>
      </c>
      <c r="AS417">
        <v>27.4</v>
      </c>
      <c r="AT417">
        <v>287</v>
      </c>
      <c r="AU417">
        <v>102</v>
      </c>
      <c r="AV417">
        <v>409</v>
      </c>
      <c r="AW417" t="b">
        <v>0</v>
      </c>
      <c r="AX417">
        <v>155.6</v>
      </c>
      <c r="AY417">
        <v>277</v>
      </c>
      <c r="AZ417">
        <v>102</v>
      </c>
      <c r="BA417">
        <v>544</v>
      </c>
      <c r="BC417" t="s">
        <v>1684</v>
      </c>
      <c r="BD417" s="12">
        <v>55</v>
      </c>
      <c r="BE417">
        <v>115</v>
      </c>
      <c r="BF417">
        <v>11</v>
      </c>
      <c r="BG417" t="s">
        <v>2634</v>
      </c>
      <c r="BH417">
        <v>0</v>
      </c>
      <c r="BI417">
        <v>0</v>
      </c>
      <c r="BJ417" t="s">
        <v>1684</v>
      </c>
      <c r="BK417">
        <v>0</v>
      </c>
      <c r="BM417" t="s">
        <v>2635</v>
      </c>
      <c r="BN417">
        <v>2.6</v>
      </c>
      <c r="BO417">
        <v>173</v>
      </c>
      <c r="BP417">
        <v>57</v>
      </c>
      <c r="BQ417">
        <v>0</v>
      </c>
      <c r="BR417">
        <v>241</v>
      </c>
      <c r="BS417" t="b">
        <v>0</v>
      </c>
      <c r="BT417">
        <v>0</v>
      </c>
      <c r="BU417">
        <v>0</v>
      </c>
      <c r="BV417" s="12" t="s">
        <v>1215</v>
      </c>
      <c r="BW417">
        <v>0.4</v>
      </c>
      <c r="BX417">
        <v>285</v>
      </c>
      <c r="BY417">
        <v>100</v>
      </c>
      <c r="BZ417" t="b">
        <v>0</v>
      </c>
      <c r="CA417" t="s">
        <v>1684</v>
      </c>
      <c r="CB417">
        <v>6</v>
      </c>
      <c r="CC417">
        <v>0.99</v>
      </c>
      <c r="CD417" t="s">
        <v>1687</v>
      </c>
      <c r="CE417" s="12">
        <v>13</v>
      </c>
      <c r="CF417" s="12">
        <v>43</v>
      </c>
      <c r="CG417" s="4">
        <v>42591</v>
      </c>
      <c r="CH417">
        <v>70</v>
      </c>
      <c r="CI417">
        <v>245</v>
      </c>
      <c r="CJ417">
        <v>83</v>
      </c>
      <c r="CK417">
        <v>29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5.3</v>
      </c>
      <c r="CR417" t="s">
        <v>1215</v>
      </c>
      <c r="CS417">
        <v>1</v>
      </c>
      <c r="CT417" t="str">
        <f t="shared" si="6"/>
        <v>John Stones</v>
      </c>
      <c r="CU417" t="str">
        <f>IFERROR(VLOOKUP(CT417,'Player Names Cleaned'!$A$1:$B$997,2,0),CT417)</f>
        <v>John Stones</v>
      </c>
    </row>
    <row r="418" spans="1:99" x14ac:dyDescent="0.25">
      <c r="A418">
        <v>2</v>
      </c>
      <c r="B418" s="4">
        <v>38312</v>
      </c>
      <c r="C418">
        <v>1</v>
      </c>
      <c r="D418">
        <v>285</v>
      </c>
      <c r="E418" t="b">
        <v>1</v>
      </c>
      <c r="F418" t="b">
        <v>1</v>
      </c>
      <c r="G418" t="s">
        <v>1684</v>
      </c>
      <c r="H418" t="s">
        <v>1684</v>
      </c>
      <c r="I418">
        <v>5</v>
      </c>
      <c r="J418">
        <v>0.24</v>
      </c>
      <c r="K418">
        <v>477064</v>
      </c>
      <c r="L418" t="s">
        <v>1684</v>
      </c>
      <c r="N418">
        <v>0</v>
      </c>
      <c r="O418">
        <v>0</v>
      </c>
      <c r="P418">
        <v>0</v>
      </c>
      <c r="Q418">
        <v>0</v>
      </c>
      <c r="R418">
        <v>218.6</v>
      </c>
      <c r="S418">
        <v>160</v>
      </c>
      <c r="T418">
        <v>33</v>
      </c>
      <c r="U418">
        <v>0</v>
      </c>
      <c r="V418" t="s">
        <v>1684</v>
      </c>
      <c r="X418">
        <v>0</v>
      </c>
      <c r="Y418">
        <v>2</v>
      </c>
      <c r="Z418">
        <v>3.1</v>
      </c>
      <c r="AA418" t="s">
        <v>1684</v>
      </c>
      <c r="AB418">
        <v>0</v>
      </c>
      <c r="AC418">
        <v>1.01</v>
      </c>
      <c r="AD418">
        <v>0.05</v>
      </c>
      <c r="AE418">
        <v>2.33</v>
      </c>
      <c r="AF418">
        <v>0.11</v>
      </c>
      <c r="AG418">
        <v>1.32</v>
      </c>
      <c r="AH418">
        <v>27.6</v>
      </c>
      <c r="AI418">
        <v>1.32</v>
      </c>
      <c r="AJ418">
        <v>0.06</v>
      </c>
      <c r="AK418" s="12" t="s">
        <v>767</v>
      </c>
      <c r="AL418">
        <v>0</v>
      </c>
      <c r="AM418">
        <v>421</v>
      </c>
      <c r="AN418">
        <v>186</v>
      </c>
      <c r="AO418">
        <v>27</v>
      </c>
      <c r="AP418">
        <v>1.29</v>
      </c>
      <c r="AQ418">
        <v>1</v>
      </c>
      <c r="AR418" t="b">
        <v>0</v>
      </c>
      <c r="AS418">
        <v>65</v>
      </c>
      <c r="AT418">
        <v>208</v>
      </c>
      <c r="AU418">
        <v>65</v>
      </c>
      <c r="AV418">
        <v>410</v>
      </c>
      <c r="AW418" t="b">
        <v>0</v>
      </c>
      <c r="AX418">
        <v>293.8</v>
      </c>
      <c r="AY418">
        <v>202</v>
      </c>
      <c r="AZ418">
        <v>73</v>
      </c>
      <c r="BA418">
        <v>1888</v>
      </c>
      <c r="BC418" t="s">
        <v>1684</v>
      </c>
      <c r="BD418" s="12">
        <v>50</v>
      </c>
      <c r="BE418">
        <v>306</v>
      </c>
      <c r="BF418">
        <v>55</v>
      </c>
      <c r="BG418" t="s">
        <v>2636</v>
      </c>
      <c r="BH418">
        <v>0</v>
      </c>
      <c r="BI418">
        <v>0</v>
      </c>
      <c r="BJ418" t="s">
        <v>1684</v>
      </c>
      <c r="BK418">
        <v>0</v>
      </c>
      <c r="BM418" t="s">
        <v>2637</v>
      </c>
      <c r="BN418">
        <v>2.4</v>
      </c>
      <c r="BO418">
        <v>193</v>
      </c>
      <c r="BP418">
        <v>68</v>
      </c>
      <c r="BQ418">
        <v>1</v>
      </c>
      <c r="BR418">
        <v>241</v>
      </c>
      <c r="BS418" t="b">
        <v>0</v>
      </c>
      <c r="BT418">
        <v>0</v>
      </c>
      <c r="BU418">
        <v>0</v>
      </c>
      <c r="BV418" s="12" t="s">
        <v>601</v>
      </c>
      <c r="BW418">
        <v>0.6</v>
      </c>
      <c r="BX418">
        <v>244</v>
      </c>
      <c r="BY418">
        <v>84</v>
      </c>
      <c r="BZ418" t="b">
        <v>0</v>
      </c>
      <c r="CA418" t="s">
        <v>1684</v>
      </c>
      <c r="CB418">
        <v>21</v>
      </c>
      <c r="CC418">
        <v>1</v>
      </c>
      <c r="CD418" t="s">
        <v>1687</v>
      </c>
      <c r="CE418" s="12">
        <v>13</v>
      </c>
      <c r="CF418" s="12">
        <v>43</v>
      </c>
      <c r="CG418" s="4">
        <v>44758</v>
      </c>
      <c r="CH418">
        <v>139</v>
      </c>
      <c r="CI418">
        <v>188</v>
      </c>
      <c r="CJ418">
        <v>51</v>
      </c>
      <c r="CK418">
        <v>66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13.2</v>
      </c>
      <c r="CR418" t="s">
        <v>601</v>
      </c>
      <c r="CS418">
        <v>3</v>
      </c>
      <c r="CT418" t="str">
        <f t="shared" si="6"/>
        <v>Rico Lewis</v>
      </c>
      <c r="CU418" t="str">
        <f>IFERROR(VLOOKUP(CT418,'Player Names Cleaned'!$A$1:$B$997,2,0),CT418)</f>
        <v>Rico Lewis</v>
      </c>
    </row>
    <row r="419" spans="1:99" x14ac:dyDescent="0.25">
      <c r="A419">
        <v>0</v>
      </c>
      <c r="B419" s="4">
        <v>38432</v>
      </c>
      <c r="C419">
        <v>4</v>
      </c>
      <c r="D419">
        <v>118</v>
      </c>
      <c r="E419" t="b">
        <v>1</v>
      </c>
      <c r="F419" t="b">
        <v>1</v>
      </c>
      <c r="G419" t="s">
        <v>1684</v>
      </c>
      <c r="H419" t="s">
        <v>1684</v>
      </c>
      <c r="I419">
        <v>3</v>
      </c>
      <c r="J419">
        <v>0.51</v>
      </c>
      <c r="K419">
        <v>472769</v>
      </c>
      <c r="L419" t="s">
        <v>1684</v>
      </c>
      <c r="N419">
        <v>0</v>
      </c>
      <c r="O419">
        <v>0</v>
      </c>
      <c r="P419">
        <v>0</v>
      </c>
      <c r="Q419">
        <v>0</v>
      </c>
      <c r="R419">
        <v>76.2</v>
      </c>
      <c r="S419">
        <v>254</v>
      </c>
      <c r="T419">
        <v>88</v>
      </c>
      <c r="U419">
        <v>0</v>
      </c>
      <c r="V419" t="s">
        <v>1684</v>
      </c>
      <c r="X419">
        <v>0</v>
      </c>
      <c r="Y419">
        <v>2</v>
      </c>
      <c r="Z419">
        <v>3.1</v>
      </c>
      <c r="AA419" t="s">
        <v>1684</v>
      </c>
      <c r="AB419">
        <v>0</v>
      </c>
      <c r="AC419">
        <v>0.68</v>
      </c>
      <c r="AD419">
        <v>0.12</v>
      </c>
      <c r="AE419">
        <v>1.96</v>
      </c>
      <c r="AF419">
        <v>0.34</v>
      </c>
      <c r="AG419">
        <v>1.28</v>
      </c>
      <c r="AH419">
        <v>5.49</v>
      </c>
      <c r="AI419">
        <v>0.94</v>
      </c>
      <c r="AJ419">
        <v>0.22</v>
      </c>
      <c r="AK419" s="12" t="s">
        <v>1216</v>
      </c>
      <c r="AL419">
        <v>0</v>
      </c>
      <c r="AM419">
        <v>419</v>
      </c>
      <c r="AN419">
        <v>185</v>
      </c>
      <c r="AO419">
        <v>3</v>
      </c>
      <c r="AP419">
        <v>0.51</v>
      </c>
      <c r="AQ419">
        <v>2</v>
      </c>
      <c r="AR419" t="b">
        <v>0</v>
      </c>
      <c r="AS419">
        <v>32.200000000000003</v>
      </c>
      <c r="AT419">
        <v>278</v>
      </c>
      <c r="AU419">
        <v>97</v>
      </c>
      <c r="AV419">
        <v>411</v>
      </c>
      <c r="AW419" t="b">
        <v>0</v>
      </c>
      <c r="AX419">
        <v>133.4</v>
      </c>
      <c r="AY419">
        <v>286</v>
      </c>
      <c r="AZ419">
        <v>103</v>
      </c>
      <c r="BA419">
        <v>525</v>
      </c>
      <c r="BC419" t="s">
        <v>1684</v>
      </c>
      <c r="BD419" s="12">
        <v>50</v>
      </c>
      <c r="BE419">
        <v>304</v>
      </c>
      <c r="BF419">
        <v>54</v>
      </c>
      <c r="BG419" t="s">
        <v>2638</v>
      </c>
      <c r="BH419">
        <v>0</v>
      </c>
      <c r="BI419">
        <v>0</v>
      </c>
      <c r="BJ419" t="s">
        <v>1684</v>
      </c>
      <c r="BK419">
        <v>0</v>
      </c>
      <c r="BM419" t="s">
        <v>2639</v>
      </c>
      <c r="BN419">
        <v>3.4</v>
      </c>
      <c r="BO419">
        <v>98</v>
      </c>
      <c r="BP419">
        <v>20</v>
      </c>
      <c r="BQ419">
        <v>0</v>
      </c>
      <c r="BR419">
        <v>241</v>
      </c>
      <c r="BS419" t="b">
        <v>0</v>
      </c>
      <c r="BT419">
        <v>0</v>
      </c>
      <c r="BU419">
        <v>0</v>
      </c>
      <c r="BV419" s="12" t="s">
        <v>1217</v>
      </c>
      <c r="BW419">
        <v>0.2</v>
      </c>
      <c r="BX419">
        <v>432</v>
      </c>
      <c r="BY419">
        <v>173</v>
      </c>
      <c r="BZ419" t="b">
        <v>0</v>
      </c>
      <c r="CA419" t="s">
        <v>1684</v>
      </c>
      <c r="CB419">
        <v>6</v>
      </c>
      <c r="CC419">
        <v>1.03</v>
      </c>
      <c r="CD419" t="s">
        <v>1687</v>
      </c>
      <c r="CE419" s="12">
        <v>13</v>
      </c>
      <c r="CF419" s="12">
        <v>43</v>
      </c>
      <c r="CG419" s="4">
        <v>44911</v>
      </c>
      <c r="CH419">
        <v>112</v>
      </c>
      <c r="CI419">
        <v>215</v>
      </c>
      <c r="CJ419">
        <v>66</v>
      </c>
      <c r="CK419">
        <v>31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6.2</v>
      </c>
      <c r="CR419" t="s">
        <v>2640</v>
      </c>
      <c r="CS419">
        <v>0</v>
      </c>
      <c r="CT419" t="str">
        <f t="shared" si="6"/>
        <v>Nico O'Reilly</v>
      </c>
      <c r="CU419" t="str">
        <f>IFERROR(VLOOKUP(CT419,'Player Names Cleaned'!$A$1:$B$997,2,0),CT419)</f>
        <v>Nico O'Reilly</v>
      </c>
    </row>
    <row r="420" spans="1:99" x14ac:dyDescent="0.25">
      <c r="A420">
        <v>0</v>
      </c>
      <c r="B420" s="4">
        <v>38729</v>
      </c>
      <c r="C420">
        <v>0</v>
      </c>
      <c r="D420">
        <v>4</v>
      </c>
      <c r="E420" t="b">
        <v>1</v>
      </c>
      <c r="F420" t="b">
        <v>1</v>
      </c>
      <c r="G420" t="s">
        <v>1684</v>
      </c>
      <c r="H420" t="s">
        <v>1684</v>
      </c>
      <c r="I420">
        <v>0</v>
      </c>
      <c r="J420">
        <v>0</v>
      </c>
      <c r="K420">
        <v>616222</v>
      </c>
      <c r="L420" t="s">
        <v>1684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633</v>
      </c>
      <c r="T420">
        <v>220</v>
      </c>
      <c r="U420">
        <v>0</v>
      </c>
      <c r="V420" t="s">
        <v>1684</v>
      </c>
      <c r="X420">
        <v>0</v>
      </c>
      <c r="Y420">
        <v>2</v>
      </c>
      <c r="Z420">
        <v>3.1</v>
      </c>
      <c r="AA420" t="s">
        <v>1684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 s="12" t="s">
        <v>1218</v>
      </c>
      <c r="AL420">
        <v>0</v>
      </c>
      <c r="AM420">
        <v>457</v>
      </c>
      <c r="AN420">
        <v>191</v>
      </c>
      <c r="AO420">
        <v>0</v>
      </c>
      <c r="AP420">
        <v>0</v>
      </c>
      <c r="AQ420">
        <v>0</v>
      </c>
      <c r="AR420" t="b">
        <v>0</v>
      </c>
      <c r="AS420">
        <v>0.3</v>
      </c>
      <c r="AT420">
        <v>386</v>
      </c>
      <c r="AU420">
        <v>140</v>
      </c>
      <c r="AV420">
        <v>412</v>
      </c>
      <c r="AW420" t="b">
        <v>0</v>
      </c>
      <c r="AX420">
        <v>3.2</v>
      </c>
      <c r="AY420">
        <v>380</v>
      </c>
      <c r="AZ420">
        <v>139</v>
      </c>
      <c r="BA420">
        <v>1</v>
      </c>
      <c r="BC420" t="s">
        <v>1684</v>
      </c>
      <c r="BD420" s="12">
        <v>50</v>
      </c>
      <c r="BE420">
        <v>342</v>
      </c>
      <c r="BF420">
        <v>60</v>
      </c>
      <c r="BG420" t="s">
        <v>2641</v>
      </c>
      <c r="BH420">
        <v>0</v>
      </c>
      <c r="BI420">
        <v>0</v>
      </c>
      <c r="BJ420" t="s">
        <v>1684</v>
      </c>
      <c r="BK420">
        <v>0</v>
      </c>
      <c r="BM420" t="s">
        <v>2642</v>
      </c>
      <c r="BN420">
        <v>1</v>
      </c>
      <c r="BO420">
        <v>373</v>
      </c>
      <c r="BP420">
        <v>133</v>
      </c>
      <c r="BQ420">
        <v>0</v>
      </c>
      <c r="BR420">
        <v>30</v>
      </c>
      <c r="BS420" t="b">
        <v>0</v>
      </c>
      <c r="BT420">
        <v>0</v>
      </c>
      <c r="BU420">
        <v>0</v>
      </c>
      <c r="BV420" s="12" t="s">
        <v>1219</v>
      </c>
      <c r="BW420">
        <v>0.1</v>
      </c>
      <c r="BX420">
        <v>563</v>
      </c>
      <c r="BY420">
        <v>208</v>
      </c>
      <c r="BZ420" t="b">
        <v>0</v>
      </c>
      <c r="CA420" t="s">
        <v>1684</v>
      </c>
      <c r="CB420">
        <v>0</v>
      </c>
      <c r="CC420">
        <v>0</v>
      </c>
      <c r="CD420" t="s">
        <v>1687</v>
      </c>
      <c r="CE420" s="12">
        <v>13</v>
      </c>
      <c r="CF420" s="12">
        <v>43</v>
      </c>
      <c r="CG420" s="4">
        <v>45678</v>
      </c>
      <c r="CH420">
        <v>0</v>
      </c>
      <c r="CI420">
        <v>626</v>
      </c>
      <c r="CJ420">
        <v>220</v>
      </c>
      <c r="CK420">
        <v>1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0.2</v>
      </c>
      <c r="CR420" t="s">
        <v>2643</v>
      </c>
      <c r="CS420">
        <v>0</v>
      </c>
      <c r="CT420" t="str">
        <f t="shared" si="6"/>
        <v>Vitor de Oliveira Nunes dos Reis</v>
      </c>
      <c r="CU420" t="str">
        <f>IFERROR(VLOOKUP(CT420,'Player Names Cleaned'!$A$1:$B$997,2,0),CT420)</f>
        <v>Vitor de Oliveira Nunes dos Reis</v>
      </c>
    </row>
    <row r="421" spans="1:99" x14ac:dyDescent="0.25">
      <c r="A421">
        <v>1</v>
      </c>
      <c r="B421" s="4">
        <v>36198</v>
      </c>
      <c r="C421">
        <v>12</v>
      </c>
      <c r="D421">
        <v>326</v>
      </c>
      <c r="E421" t="b">
        <v>1</v>
      </c>
      <c r="F421" t="b">
        <v>1</v>
      </c>
      <c r="G421" t="s">
        <v>1684</v>
      </c>
      <c r="H421" t="s">
        <v>1684</v>
      </c>
      <c r="I421">
        <v>8</v>
      </c>
      <c r="J421">
        <v>0.61</v>
      </c>
      <c r="K421">
        <v>438234</v>
      </c>
      <c r="L421">
        <v>2</v>
      </c>
      <c r="N421">
        <v>0</v>
      </c>
      <c r="O421">
        <v>0</v>
      </c>
      <c r="P421">
        <v>0</v>
      </c>
      <c r="Q421">
        <v>0</v>
      </c>
      <c r="R421">
        <v>246.7</v>
      </c>
      <c r="S421">
        <v>150</v>
      </c>
      <c r="T421">
        <v>104</v>
      </c>
      <c r="U421">
        <v>0</v>
      </c>
      <c r="V421">
        <v>1</v>
      </c>
      <c r="X421">
        <v>0</v>
      </c>
      <c r="Y421">
        <v>3</v>
      </c>
      <c r="Z421">
        <v>3.2</v>
      </c>
      <c r="AA421" t="s">
        <v>1684</v>
      </c>
      <c r="AB421">
        <v>0</v>
      </c>
      <c r="AC421">
        <v>1.71</v>
      </c>
      <c r="AD421">
        <v>0.13</v>
      </c>
      <c r="AE421">
        <v>7.12</v>
      </c>
      <c r="AF421">
        <v>0.54</v>
      </c>
      <c r="AG421">
        <v>5.41</v>
      </c>
      <c r="AH421">
        <v>14.48</v>
      </c>
      <c r="AI421">
        <v>1.1100000000000001</v>
      </c>
      <c r="AJ421">
        <v>0.41</v>
      </c>
      <c r="AK421" s="12" t="s">
        <v>1220</v>
      </c>
      <c r="AL421">
        <v>0</v>
      </c>
      <c r="AM421">
        <v>658</v>
      </c>
      <c r="AN421">
        <v>295</v>
      </c>
      <c r="AO421">
        <v>12</v>
      </c>
      <c r="AP421">
        <v>0.92</v>
      </c>
      <c r="AQ421">
        <v>7</v>
      </c>
      <c r="AR421" t="b">
        <v>0</v>
      </c>
      <c r="AS421">
        <v>97.3</v>
      </c>
      <c r="AT421">
        <v>131</v>
      </c>
      <c r="AU421">
        <v>79</v>
      </c>
      <c r="AV421">
        <v>413</v>
      </c>
      <c r="AW421" t="b">
        <v>0</v>
      </c>
      <c r="AX421">
        <v>318</v>
      </c>
      <c r="AY421">
        <v>198</v>
      </c>
      <c r="AZ421">
        <v>93</v>
      </c>
      <c r="BA421">
        <v>1174</v>
      </c>
      <c r="BC421" t="s">
        <v>1684</v>
      </c>
      <c r="BD421" s="12">
        <v>85</v>
      </c>
      <c r="BE421">
        <v>10</v>
      </c>
      <c r="BF421">
        <v>6</v>
      </c>
      <c r="BG421" t="s">
        <v>2644</v>
      </c>
      <c r="BH421">
        <v>0</v>
      </c>
      <c r="BI421">
        <v>0</v>
      </c>
      <c r="BJ421">
        <v>2</v>
      </c>
      <c r="BK421">
        <v>0</v>
      </c>
      <c r="BM421" t="s">
        <v>2645</v>
      </c>
      <c r="BN421">
        <v>4.5999999999999996</v>
      </c>
      <c r="BO421">
        <v>17</v>
      </c>
      <c r="BP421">
        <v>10</v>
      </c>
      <c r="BQ421">
        <v>0</v>
      </c>
      <c r="BR421">
        <v>63</v>
      </c>
      <c r="BS421" t="b">
        <v>0</v>
      </c>
      <c r="BT421">
        <v>0</v>
      </c>
      <c r="BU421">
        <v>0</v>
      </c>
      <c r="BV421" s="12" t="s">
        <v>1221</v>
      </c>
      <c r="BW421">
        <v>14.9</v>
      </c>
      <c r="BX421">
        <v>28</v>
      </c>
      <c r="BY421">
        <v>8</v>
      </c>
      <c r="BZ421" t="b">
        <v>0</v>
      </c>
      <c r="CA421" t="s">
        <v>1684</v>
      </c>
      <c r="CB421">
        <v>14</v>
      </c>
      <c r="CC421">
        <v>1.07</v>
      </c>
      <c r="CD421" t="s">
        <v>1687</v>
      </c>
      <c r="CE421" s="12">
        <v>13</v>
      </c>
      <c r="CF421" s="12">
        <v>43</v>
      </c>
      <c r="CG421" s="4">
        <v>45680</v>
      </c>
      <c r="CH421">
        <v>410</v>
      </c>
      <c r="CI421">
        <v>74</v>
      </c>
      <c r="CJ421">
        <v>51</v>
      </c>
      <c r="CK421">
        <v>73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8.6</v>
      </c>
      <c r="CR421" t="s">
        <v>1221</v>
      </c>
      <c r="CS421">
        <v>0</v>
      </c>
      <c r="CT421" t="str">
        <f t="shared" si="6"/>
        <v>Omar Marmoush</v>
      </c>
      <c r="CU421" t="str">
        <f>IFERROR(VLOOKUP(CT421,'Player Names Cleaned'!$A$1:$B$997,2,0),CT421)</f>
        <v>Omar Marmoush</v>
      </c>
    </row>
    <row r="422" spans="1:99" x14ac:dyDescent="0.25">
      <c r="A422">
        <v>3</v>
      </c>
      <c r="B422" s="4">
        <v>36674</v>
      </c>
      <c r="C422">
        <v>10</v>
      </c>
      <c r="D422">
        <v>454</v>
      </c>
      <c r="E422" t="b">
        <v>1</v>
      </c>
      <c r="F422" t="b">
        <v>1</v>
      </c>
      <c r="G422" t="s">
        <v>1684</v>
      </c>
      <c r="H422" t="s">
        <v>1684</v>
      </c>
      <c r="I422">
        <v>6</v>
      </c>
      <c r="J422">
        <v>0.3</v>
      </c>
      <c r="K422">
        <v>209244</v>
      </c>
      <c r="L422">
        <v>3</v>
      </c>
      <c r="N422">
        <v>0</v>
      </c>
      <c r="O422">
        <v>0</v>
      </c>
      <c r="P422">
        <v>0</v>
      </c>
      <c r="Q422">
        <v>0</v>
      </c>
      <c r="R422">
        <v>749</v>
      </c>
      <c r="S422">
        <v>25</v>
      </c>
      <c r="T422">
        <v>24</v>
      </c>
      <c r="U422">
        <v>0</v>
      </c>
      <c r="V422">
        <v>3</v>
      </c>
      <c r="X422">
        <v>0</v>
      </c>
      <c r="Y422">
        <v>3</v>
      </c>
      <c r="Z422">
        <v>3.1</v>
      </c>
      <c r="AA422" t="s">
        <v>1684</v>
      </c>
      <c r="AB422">
        <v>0</v>
      </c>
      <c r="AC422">
        <v>5.33</v>
      </c>
      <c r="AD422">
        <v>0.27</v>
      </c>
      <c r="AE422">
        <v>10.49</v>
      </c>
      <c r="AF422">
        <v>0.53</v>
      </c>
      <c r="AG422">
        <v>5.17</v>
      </c>
      <c r="AH422">
        <v>29.11</v>
      </c>
      <c r="AI422">
        <v>1.48</v>
      </c>
      <c r="AJ422">
        <v>0.26</v>
      </c>
      <c r="AK422" s="12" t="s">
        <v>1222</v>
      </c>
      <c r="AL422">
        <v>0</v>
      </c>
      <c r="AM422">
        <v>653</v>
      </c>
      <c r="AN422">
        <v>290</v>
      </c>
      <c r="AO422">
        <v>24</v>
      </c>
      <c r="AP422">
        <v>1.22</v>
      </c>
      <c r="AQ422">
        <v>7</v>
      </c>
      <c r="AR422" t="b">
        <v>0</v>
      </c>
      <c r="AS422">
        <v>164.2</v>
      </c>
      <c r="AT422">
        <v>59</v>
      </c>
      <c r="AU422">
        <v>42</v>
      </c>
      <c r="AV422">
        <v>414</v>
      </c>
      <c r="AW422" t="b">
        <v>0</v>
      </c>
      <c r="AX422">
        <v>448</v>
      </c>
      <c r="AY422">
        <v>140</v>
      </c>
      <c r="AZ422">
        <v>60</v>
      </c>
      <c r="BA422">
        <v>1771</v>
      </c>
      <c r="BC422" t="s">
        <v>1684</v>
      </c>
      <c r="BD422" s="12">
        <v>80</v>
      </c>
      <c r="BE422">
        <v>15</v>
      </c>
      <c r="BF422">
        <v>9</v>
      </c>
      <c r="BG422" t="s">
        <v>2646</v>
      </c>
      <c r="BH422">
        <v>0</v>
      </c>
      <c r="BI422">
        <v>0</v>
      </c>
      <c r="BJ422" t="s">
        <v>1684</v>
      </c>
      <c r="BK422">
        <v>0</v>
      </c>
      <c r="BM422" t="s">
        <v>2647</v>
      </c>
      <c r="BN422">
        <v>3.8</v>
      </c>
      <c r="BO422">
        <v>65</v>
      </c>
      <c r="BP422">
        <v>33</v>
      </c>
      <c r="BQ422">
        <v>0</v>
      </c>
      <c r="BR422">
        <v>241</v>
      </c>
      <c r="BS422" t="b">
        <v>0</v>
      </c>
      <c r="BT422">
        <v>0</v>
      </c>
      <c r="BU422">
        <v>0</v>
      </c>
      <c r="BV422" s="12" t="s">
        <v>1223</v>
      </c>
      <c r="BW422">
        <v>3.3</v>
      </c>
      <c r="BX422">
        <v>93</v>
      </c>
      <c r="BY422">
        <v>28</v>
      </c>
      <c r="BZ422" t="b">
        <v>0</v>
      </c>
      <c r="CA422" t="s">
        <v>1684</v>
      </c>
      <c r="CB422">
        <v>20</v>
      </c>
      <c r="CC422">
        <v>1.02</v>
      </c>
      <c r="CD422" t="s">
        <v>1687</v>
      </c>
      <c r="CE422" s="12">
        <v>13</v>
      </c>
      <c r="CF422" s="12">
        <v>43</v>
      </c>
      <c r="CG422" s="4">
        <v>42709</v>
      </c>
      <c r="CH422">
        <v>449</v>
      </c>
      <c r="CI422">
        <v>67</v>
      </c>
      <c r="CJ422">
        <v>46</v>
      </c>
      <c r="CK422">
        <v>105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13.1</v>
      </c>
      <c r="CR422" t="s">
        <v>1223</v>
      </c>
      <c r="CS422">
        <v>2</v>
      </c>
      <c r="CT422" t="str">
        <f t="shared" si="6"/>
        <v>Phil Foden</v>
      </c>
      <c r="CU422" t="str">
        <f>IFERROR(VLOOKUP(CT422,'Player Names Cleaned'!$A$1:$B$997,2,0),CT422)</f>
        <v>Phil Foden</v>
      </c>
    </row>
    <row r="423" spans="1:99" x14ac:dyDescent="0.25">
      <c r="A423">
        <v>11</v>
      </c>
      <c r="B423" s="4">
        <v>38087</v>
      </c>
      <c r="C423">
        <v>15</v>
      </c>
      <c r="D423">
        <v>442</v>
      </c>
      <c r="E423" t="b">
        <v>1</v>
      </c>
      <c r="F423" t="b">
        <v>1</v>
      </c>
      <c r="G423" t="s">
        <v>1684</v>
      </c>
      <c r="H423" t="s">
        <v>1684</v>
      </c>
      <c r="I423">
        <v>8</v>
      </c>
      <c r="J423">
        <v>0.41</v>
      </c>
      <c r="K423">
        <v>510281</v>
      </c>
      <c r="L423" t="s">
        <v>1684</v>
      </c>
      <c r="N423">
        <v>0</v>
      </c>
      <c r="O423">
        <v>0</v>
      </c>
      <c r="P423">
        <v>0</v>
      </c>
      <c r="Q423">
        <v>0</v>
      </c>
      <c r="R423">
        <v>682.9</v>
      </c>
      <c r="S423">
        <v>37</v>
      </c>
      <c r="T423">
        <v>33</v>
      </c>
      <c r="U423">
        <v>0</v>
      </c>
      <c r="V423" t="s">
        <v>1684</v>
      </c>
      <c r="X423">
        <v>0</v>
      </c>
      <c r="Y423">
        <v>3</v>
      </c>
      <c r="Z423">
        <v>2.8</v>
      </c>
      <c r="AA423" t="s">
        <v>1684</v>
      </c>
      <c r="AB423">
        <v>0</v>
      </c>
      <c r="AC423">
        <v>6.1</v>
      </c>
      <c r="AD423">
        <v>0.31</v>
      </c>
      <c r="AE423">
        <v>11.12</v>
      </c>
      <c r="AF423">
        <v>0.56999999999999995</v>
      </c>
      <c r="AG423">
        <v>5.0199999999999996</v>
      </c>
      <c r="AH423">
        <v>21.39</v>
      </c>
      <c r="AI423">
        <v>1.0900000000000001</v>
      </c>
      <c r="AJ423">
        <v>0.26</v>
      </c>
      <c r="AK423" s="12" t="s">
        <v>1224</v>
      </c>
      <c r="AL423">
        <v>0</v>
      </c>
      <c r="AM423">
        <v>639</v>
      </c>
      <c r="AN423">
        <v>283</v>
      </c>
      <c r="AO423">
        <v>25</v>
      </c>
      <c r="AP423">
        <v>1.28</v>
      </c>
      <c r="AQ423">
        <v>1</v>
      </c>
      <c r="AR423" t="b">
        <v>0</v>
      </c>
      <c r="AS423">
        <v>177.3</v>
      </c>
      <c r="AT423">
        <v>55</v>
      </c>
      <c r="AU423">
        <v>40</v>
      </c>
      <c r="AV423">
        <v>415</v>
      </c>
      <c r="AW423" t="b">
        <v>0</v>
      </c>
      <c r="AX423">
        <v>415.2</v>
      </c>
      <c r="AY423">
        <v>151</v>
      </c>
      <c r="AZ423">
        <v>67</v>
      </c>
      <c r="BA423">
        <v>1760</v>
      </c>
      <c r="BC423" t="s">
        <v>1684</v>
      </c>
      <c r="BD423" s="12">
        <v>70</v>
      </c>
      <c r="BE423">
        <v>41</v>
      </c>
      <c r="BF423">
        <v>28</v>
      </c>
      <c r="BG423" t="s">
        <v>2648</v>
      </c>
      <c r="BH423">
        <v>0</v>
      </c>
      <c r="BI423">
        <v>0</v>
      </c>
      <c r="BJ423" t="s">
        <v>1684</v>
      </c>
      <c r="BK423">
        <v>0</v>
      </c>
      <c r="BM423" t="s">
        <v>2649</v>
      </c>
      <c r="BN423">
        <v>3.7</v>
      </c>
      <c r="BO423">
        <v>72</v>
      </c>
      <c r="BP423">
        <v>35</v>
      </c>
      <c r="BQ423">
        <v>0</v>
      </c>
      <c r="BR423">
        <v>30</v>
      </c>
      <c r="BS423" t="b">
        <v>0</v>
      </c>
      <c r="BT423">
        <v>0</v>
      </c>
      <c r="BU423">
        <v>0</v>
      </c>
      <c r="BV423" s="12" t="s">
        <v>1225</v>
      </c>
      <c r="BW423">
        <v>2</v>
      </c>
      <c r="BX423">
        <v>133</v>
      </c>
      <c r="BY423">
        <v>42</v>
      </c>
      <c r="BZ423" t="b">
        <v>0</v>
      </c>
      <c r="CA423" t="s">
        <v>1684</v>
      </c>
      <c r="CB423">
        <v>21</v>
      </c>
      <c r="CC423">
        <v>1.07</v>
      </c>
      <c r="CD423" t="s">
        <v>1687</v>
      </c>
      <c r="CE423" s="12">
        <v>13</v>
      </c>
      <c r="CF423" s="12">
        <v>43</v>
      </c>
      <c r="CG423" s="4">
        <v>45491</v>
      </c>
      <c r="CH423">
        <v>671</v>
      </c>
      <c r="CI423">
        <v>41</v>
      </c>
      <c r="CJ423">
        <v>26</v>
      </c>
      <c r="CK423">
        <v>106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15.1</v>
      </c>
      <c r="CR423" t="s">
        <v>244</v>
      </c>
      <c r="CS423">
        <v>3</v>
      </c>
      <c r="CT423" t="str">
        <f t="shared" si="6"/>
        <v>SÃ¡vio Moreira de Oliveira</v>
      </c>
      <c r="CU423" t="str">
        <f>IFERROR(VLOOKUP(CT423,'Player Names Cleaned'!$A$1:$B$997,2,0),CT423)</f>
        <v>Savinho</v>
      </c>
    </row>
    <row r="424" spans="1:99" x14ac:dyDescent="0.25">
      <c r="A424">
        <v>4</v>
      </c>
      <c r="B424" s="4">
        <v>34556</v>
      </c>
      <c r="C424">
        <v>13</v>
      </c>
      <c r="D424">
        <v>568</v>
      </c>
      <c r="E424" t="b">
        <v>1</v>
      </c>
      <c r="F424" t="b">
        <v>1</v>
      </c>
      <c r="G424" t="s">
        <v>1684</v>
      </c>
      <c r="H424" t="s">
        <v>1684</v>
      </c>
      <c r="I424">
        <v>10</v>
      </c>
      <c r="J424">
        <v>0.34</v>
      </c>
      <c r="K424">
        <v>165809</v>
      </c>
      <c r="L424">
        <v>1</v>
      </c>
      <c r="N424">
        <v>0</v>
      </c>
      <c r="O424">
        <v>0</v>
      </c>
      <c r="P424">
        <v>0</v>
      </c>
      <c r="Q424">
        <v>0</v>
      </c>
      <c r="R424">
        <v>800.4</v>
      </c>
      <c r="S424">
        <v>17</v>
      </c>
      <c r="T424">
        <v>16</v>
      </c>
      <c r="U424">
        <v>0</v>
      </c>
      <c r="V424" t="s">
        <v>1684</v>
      </c>
      <c r="X424">
        <v>0</v>
      </c>
      <c r="Y424">
        <v>3</v>
      </c>
      <c r="Z424">
        <v>2.7</v>
      </c>
      <c r="AA424" t="s">
        <v>1684</v>
      </c>
      <c r="AB424">
        <v>0</v>
      </c>
      <c r="AC424">
        <v>4.5599999999999996</v>
      </c>
      <c r="AD424">
        <v>0.15</v>
      </c>
      <c r="AE424">
        <v>8.4</v>
      </c>
      <c r="AF424">
        <v>0.28000000000000003</v>
      </c>
      <c r="AG424">
        <v>3.84</v>
      </c>
      <c r="AH424">
        <v>39.68</v>
      </c>
      <c r="AI424">
        <v>1.34</v>
      </c>
      <c r="AJ424">
        <v>0.13</v>
      </c>
      <c r="AK424" s="12" t="s">
        <v>1226</v>
      </c>
      <c r="AL424">
        <v>0</v>
      </c>
      <c r="AM424">
        <v>599</v>
      </c>
      <c r="AN424">
        <v>251</v>
      </c>
      <c r="AO424">
        <v>36</v>
      </c>
      <c r="AP424">
        <v>1.21</v>
      </c>
      <c r="AQ424">
        <v>4</v>
      </c>
      <c r="AR424" t="b">
        <v>0</v>
      </c>
      <c r="AS424">
        <v>193.6</v>
      </c>
      <c r="AT424">
        <v>39</v>
      </c>
      <c r="AU424">
        <v>31</v>
      </c>
      <c r="AV424">
        <v>416</v>
      </c>
      <c r="AW424" t="b">
        <v>0</v>
      </c>
      <c r="AX424">
        <v>603</v>
      </c>
      <c r="AY424">
        <v>89</v>
      </c>
      <c r="AZ424">
        <v>37</v>
      </c>
      <c r="BA424">
        <v>2667</v>
      </c>
      <c r="BC424" t="s">
        <v>1684</v>
      </c>
      <c r="BD424" s="12">
        <v>65</v>
      </c>
      <c r="BE424">
        <v>49</v>
      </c>
      <c r="BF424">
        <v>34</v>
      </c>
      <c r="BG424" t="s">
        <v>2650</v>
      </c>
      <c r="BH424">
        <v>0</v>
      </c>
      <c r="BI424">
        <v>0</v>
      </c>
      <c r="BJ424" t="s">
        <v>1684</v>
      </c>
      <c r="BK424">
        <v>0</v>
      </c>
      <c r="BM424" t="s">
        <v>2651</v>
      </c>
      <c r="BN424">
        <v>3.3</v>
      </c>
      <c r="BO424">
        <v>114</v>
      </c>
      <c r="BP424">
        <v>55</v>
      </c>
      <c r="BQ424">
        <v>0</v>
      </c>
      <c r="BR424">
        <v>173</v>
      </c>
      <c r="BS424" t="b">
        <v>0</v>
      </c>
      <c r="BT424">
        <v>0</v>
      </c>
      <c r="BU424">
        <v>0</v>
      </c>
      <c r="BV424" s="12" t="s">
        <v>1227</v>
      </c>
      <c r="BW424">
        <v>0.6</v>
      </c>
      <c r="BX424">
        <v>247</v>
      </c>
      <c r="BY424">
        <v>83</v>
      </c>
      <c r="BZ424" t="b">
        <v>0</v>
      </c>
      <c r="CA424" t="s">
        <v>1684</v>
      </c>
      <c r="CB424">
        <v>29</v>
      </c>
      <c r="CC424">
        <v>0.98</v>
      </c>
      <c r="CD424" t="s">
        <v>1687</v>
      </c>
      <c r="CE424" s="12">
        <v>13</v>
      </c>
      <c r="CF424" s="12">
        <v>43</v>
      </c>
      <c r="CG424" s="4">
        <v>42917</v>
      </c>
      <c r="CH424">
        <v>532</v>
      </c>
      <c r="CI424">
        <v>53</v>
      </c>
      <c r="CJ424">
        <v>36</v>
      </c>
      <c r="CK424">
        <v>110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16.899999999999999</v>
      </c>
      <c r="CR424" t="s">
        <v>1226</v>
      </c>
      <c r="CS424">
        <v>7</v>
      </c>
      <c r="CT424" t="str">
        <f t="shared" si="6"/>
        <v>Bernardo Mota Veiga de Carvalho e Silva</v>
      </c>
      <c r="CU424" t="str">
        <f>IFERROR(VLOOKUP(CT424,'Player Names Cleaned'!$A$1:$B$997,2,0),CT424)</f>
        <v>Bernardo Silva</v>
      </c>
    </row>
    <row r="425" spans="1:99" x14ac:dyDescent="0.25">
      <c r="A425">
        <v>0</v>
      </c>
      <c r="B425" s="4">
        <v>37850</v>
      </c>
      <c r="C425">
        <v>0</v>
      </c>
      <c r="D425">
        <v>0</v>
      </c>
      <c r="E425" t="b">
        <v>1</v>
      </c>
      <c r="F425" t="b">
        <v>1</v>
      </c>
      <c r="G425" t="s">
        <v>1684</v>
      </c>
      <c r="H425" t="s">
        <v>1684</v>
      </c>
      <c r="I425">
        <v>0</v>
      </c>
      <c r="J425">
        <v>0</v>
      </c>
      <c r="K425">
        <v>466052</v>
      </c>
      <c r="L425" t="s">
        <v>1684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664</v>
      </c>
      <c r="T425">
        <v>298</v>
      </c>
      <c r="U425">
        <v>0</v>
      </c>
      <c r="V425" t="s">
        <v>1684</v>
      </c>
      <c r="X425">
        <v>0</v>
      </c>
      <c r="Y425">
        <v>3</v>
      </c>
      <c r="Z425">
        <v>2.7</v>
      </c>
      <c r="AA425" t="s">
        <v>1684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 s="12" t="s">
        <v>1204</v>
      </c>
      <c r="AL425">
        <v>0</v>
      </c>
      <c r="AM425">
        <v>620</v>
      </c>
      <c r="AN425">
        <v>267</v>
      </c>
      <c r="AO425">
        <v>0</v>
      </c>
      <c r="AP425">
        <v>0</v>
      </c>
      <c r="AQ425">
        <v>0</v>
      </c>
      <c r="AR425" t="b">
        <v>0</v>
      </c>
      <c r="AS425">
        <v>0</v>
      </c>
      <c r="AT425">
        <v>664</v>
      </c>
      <c r="AU425">
        <v>298</v>
      </c>
      <c r="AV425">
        <v>417</v>
      </c>
      <c r="AW425" t="b">
        <v>0</v>
      </c>
      <c r="AX425">
        <v>0</v>
      </c>
      <c r="AY425">
        <v>664</v>
      </c>
      <c r="AZ425">
        <v>298</v>
      </c>
      <c r="BA425">
        <v>0</v>
      </c>
      <c r="BC425" t="s">
        <v>1684</v>
      </c>
      <c r="BD425" s="12">
        <v>65</v>
      </c>
      <c r="BE425">
        <v>70</v>
      </c>
      <c r="BF425">
        <v>50</v>
      </c>
      <c r="BG425" t="s">
        <v>2652</v>
      </c>
      <c r="BH425">
        <v>0</v>
      </c>
      <c r="BI425">
        <v>0</v>
      </c>
      <c r="BJ425" t="s">
        <v>1684</v>
      </c>
      <c r="BK425">
        <v>0</v>
      </c>
      <c r="BM425" t="s">
        <v>2653</v>
      </c>
      <c r="BN425">
        <v>0</v>
      </c>
      <c r="BO425">
        <v>664</v>
      </c>
      <c r="BP425">
        <v>298</v>
      </c>
      <c r="BQ425">
        <v>0</v>
      </c>
      <c r="BR425">
        <v>73</v>
      </c>
      <c r="BS425" t="b">
        <v>0</v>
      </c>
      <c r="BT425">
        <v>0</v>
      </c>
      <c r="BU425">
        <v>0</v>
      </c>
      <c r="BV425" s="12" t="s">
        <v>1228</v>
      </c>
      <c r="BW425">
        <v>10.1</v>
      </c>
      <c r="BX425">
        <v>44</v>
      </c>
      <c r="BY425">
        <v>14</v>
      </c>
      <c r="BZ425" t="b">
        <v>0</v>
      </c>
      <c r="CA425" t="s">
        <v>1684</v>
      </c>
      <c r="CB425">
        <v>0</v>
      </c>
      <c r="CC425">
        <v>0</v>
      </c>
      <c r="CD425" t="s">
        <v>1687</v>
      </c>
      <c r="CE425" s="12">
        <v>13</v>
      </c>
      <c r="CF425" s="12">
        <v>43</v>
      </c>
      <c r="CG425" s="4">
        <v>45818</v>
      </c>
      <c r="CH425">
        <v>0</v>
      </c>
      <c r="CI425">
        <v>664</v>
      </c>
      <c r="CJ425">
        <v>298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 t="s">
        <v>1228</v>
      </c>
      <c r="CS425">
        <v>0</v>
      </c>
      <c r="CT425" t="str">
        <f t="shared" si="6"/>
        <v>Rayan Cherki</v>
      </c>
      <c r="CU425" t="str">
        <f>IFERROR(VLOOKUP(CT425,'Player Names Cleaned'!$A$1:$B$997,2,0),CT425)</f>
        <v>Rayan Cherki</v>
      </c>
    </row>
    <row r="426" spans="1:99" x14ac:dyDescent="0.25">
      <c r="A426">
        <v>6</v>
      </c>
      <c r="B426" s="4">
        <v>37403</v>
      </c>
      <c r="C426">
        <v>3</v>
      </c>
      <c r="D426">
        <v>425</v>
      </c>
      <c r="E426" t="b">
        <v>1</v>
      </c>
      <c r="F426" t="b">
        <v>1</v>
      </c>
      <c r="G426" t="s">
        <v>1684</v>
      </c>
      <c r="H426" t="s">
        <v>1684</v>
      </c>
      <c r="I426">
        <v>8</v>
      </c>
      <c r="J426">
        <v>0.48</v>
      </c>
      <c r="K426">
        <v>248875</v>
      </c>
      <c r="L426" t="s">
        <v>1684</v>
      </c>
      <c r="N426">
        <v>0</v>
      </c>
      <c r="O426">
        <v>0</v>
      </c>
      <c r="P426">
        <v>0</v>
      </c>
      <c r="Q426">
        <v>0</v>
      </c>
      <c r="R426">
        <v>515.9</v>
      </c>
      <c r="S426">
        <v>67</v>
      </c>
      <c r="T426">
        <v>54</v>
      </c>
      <c r="U426">
        <v>0</v>
      </c>
      <c r="V426" t="s">
        <v>1684</v>
      </c>
      <c r="X426">
        <v>0</v>
      </c>
      <c r="Y426">
        <v>3</v>
      </c>
      <c r="Z426">
        <v>2.7</v>
      </c>
      <c r="AA426" t="s">
        <v>1684</v>
      </c>
      <c r="AB426">
        <v>0</v>
      </c>
      <c r="AC426">
        <v>3.81</v>
      </c>
      <c r="AD426">
        <v>0.23</v>
      </c>
      <c r="AE426">
        <v>5.13</v>
      </c>
      <c r="AF426">
        <v>0.31</v>
      </c>
      <c r="AG426">
        <v>1.32</v>
      </c>
      <c r="AH426">
        <v>15.18</v>
      </c>
      <c r="AI426">
        <v>0.91</v>
      </c>
      <c r="AJ426">
        <v>0.08</v>
      </c>
      <c r="AK426" s="12" t="s">
        <v>1229</v>
      </c>
      <c r="AL426">
        <v>0</v>
      </c>
      <c r="AM426">
        <v>610</v>
      </c>
      <c r="AN426">
        <v>259</v>
      </c>
      <c r="AO426">
        <v>14</v>
      </c>
      <c r="AP426">
        <v>0.84</v>
      </c>
      <c r="AQ426">
        <v>3</v>
      </c>
      <c r="AR426" t="b">
        <v>0</v>
      </c>
      <c r="AS426">
        <v>150</v>
      </c>
      <c r="AT426">
        <v>71</v>
      </c>
      <c r="AU426">
        <v>50</v>
      </c>
      <c r="AV426">
        <v>418</v>
      </c>
      <c r="AW426" t="b">
        <v>0</v>
      </c>
      <c r="AX426">
        <v>453.8</v>
      </c>
      <c r="AY426">
        <v>139</v>
      </c>
      <c r="AZ426">
        <v>59</v>
      </c>
      <c r="BA426">
        <v>1506</v>
      </c>
      <c r="BC426" t="s">
        <v>1684</v>
      </c>
      <c r="BD426" s="12">
        <v>65</v>
      </c>
      <c r="BE426">
        <v>60</v>
      </c>
      <c r="BF426">
        <v>42</v>
      </c>
      <c r="BG426" t="s">
        <v>2654</v>
      </c>
      <c r="BH426">
        <v>0</v>
      </c>
      <c r="BI426">
        <v>0</v>
      </c>
      <c r="BJ426">
        <v>3</v>
      </c>
      <c r="BK426">
        <v>0</v>
      </c>
      <c r="BM426" t="s">
        <v>2655</v>
      </c>
      <c r="BN426">
        <v>3</v>
      </c>
      <c r="BO426">
        <v>136</v>
      </c>
      <c r="BP426">
        <v>63</v>
      </c>
      <c r="BQ426">
        <v>0</v>
      </c>
      <c r="BR426">
        <v>21</v>
      </c>
      <c r="BS426" t="b">
        <v>0</v>
      </c>
      <c r="BT426">
        <v>0</v>
      </c>
      <c r="BU426">
        <v>0</v>
      </c>
      <c r="BV426" s="12" t="s">
        <v>1230</v>
      </c>
      <c r="BW426">
        <v>1.3</v>
      </c>
      <c r="BX426">
        <v>170</v>
      </c>
      <c r="BY426">
        <v>60</v>
      </c>
      <c r="BZ426" t="b">
        <v>0</v>
      </c>
      <c r="CA426" t="s">
        <v>1684</v>
      </c>
      <c r="CB426">
        <v>16</v>
      </c>
      <c r="CC426">
        <v>0.96</v>
      </c>
      <c r="CD426" t="s">
        <v>1687</v>
      </c>
      <c r="CE426" s="12">
        <v>13</v>
      </c>
      <c r="CF426" s="12">
        <v>43</v>
      </c>
      <c r="CG426" s="4">
        <v>45162</v>
      </c>
      <c r="CH426">
        <v>528</v>
      </c>
      <c r="CI426">
        <v>54</v>
      </c>
      <c r="CJ426">
        <v>37</v>
      </c>
      <c r="CK426">
        <v>88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13.5</v>
      </c>
      <c r="CR426" t="s">
        <v>1230</v>
      </c>
      <c r="CS426">
        <v>1</v>
      </c>
      <c r="CT426" t="str">
        <f t="shared" si="6"/>
        <v>JÃ©rÃ©my Doku</v>
      </c>
      <c r="CU426" t="str">
        <f>IFERROR(VLOOKUP(CT426,'Player Names Cleaned'!$A$1:$B$997,2,0),CT426)</f>
        <v>Jeremy Doku</v>
      </c>
    </row>
    <row r="427" spans="1:99" x14ac:dyDescent="0.25">
      <c r="A427">
        <v>1</v>
      </c>
      <c r="B427" s="4">
        <v>34952</v>
      </c>
      <c r="C427">
        <v>4</v>
      </c>
      <c r="D427">
        <v>187</v>
      </c>
      <c r="E427" t="b">
        <v>1</v>
      </c>
      <c r="F427" t="b">
        <v>1</v>
      </c>
      <c r="G427" t="s">
        <v>1684</v>
      </c>
      <c r="H427" t="s">
        <v>1684</v>
      </c>
      <c r="I427">
        <v>2</v>
      </c>
      <c r="J427">
        <v>0.25</v>
      </c>
      <c r="K427">
        <v>114283</v>
      </c>
      <c r="L427" t="s">
        <v>1684</v>
      </c>
      <c r="N427">
        <v>0</v>
      </c>
      <c r="O427">
        <v>0</v>
      </c>
      <c r="P427">
        <v>0</v>
      </c>
      <c r="Q427">
        <v>0</v>
      </c>
      <c r="R427">
        <v>321.39999999999998</v>
      </c>
      <c r="S427">
        <v>112</v>
      </c>
      <c r="T427">
        <v>80</v>
      </c>
      <c r="U427">
        <v>0</v>
      </c>
      <c r="V427" t="s">
        <v>1684</v>
      </c>
      <c r="X427">
        <v>0</v>
      </c>
      <c r="Y427">
        <v>3</v>
      </c>
      <c r="Z427">
        <v>2.7</v>
      </c>
      <c r="AA427" t="s">
        <v>1684</v>
      </c>
      <c r="AB427">
        <v>0</v>
      </c>
      <c r="AC427">
        <v>1.67</v>
      </c>
      <c r="AD427">
        <v>0.21</v>
      </c>
      <c r="AE427">
        <v>2.8</v>
      </c>
      <c r="AF427">
        <v>0.35</v>
      </c>
      <c r="AG427">
        <v>1.1299999999999999</v>
      </c>
      <c r="AH427">
        <v>11.33</v>
      </c>
      <c r="AI427">
        <v>1.44</v>
      </c>
      <c r="AJ427">
        <v>0.14000000000000001</v>
      </c>
      <c r="AK427" s="12" t="s">
        <v>857</v>
      </c>
      <c r="AL427">
        <v>0</v>
      </c>
      <c r="AM427">
        <v>597</v>
      </c>
      <c r="AN427">
        <v>249</v>
      </c>
      <c r="AO427">
        <v>10</v>
      </c>
      <c r="AP427">
        <v>1.27</v>
      </c>
      <c r="AQ427">
        <v>1</v>
      </c>
      <c r="AR427" t="b">
        <v>0</v>
      </c>
      <c r="AS427">
        <v>71.3</v>
      </c>
      <c r="AT427">
        <v>192</v>
      </c>
      <c r="AU427">
        <v>100</v>
      </c>
      <c r="AV427">
        <v>419</v>
      </c>
      <c r="AW427" t="b">
        <v>0</v>
      </c>
      <c r="AX427">
        <v>157.19999999999999</v>
      </c>
      <c r="AY427">
        <v>273</v>
      </c>
      <c r="AZ427">
        <v>127</v>
      </c>
      <c r="BA427">
        <v>710</v>
      </c>
      <c r="BC427" t="s">
        <v>1684</v>
      </c>
      <c r="BD427" s="12">
        <v>65</v>
      </c>
      <c r="BE427">
        <v>47</v>
      </c>
      <c r="BF427">
        <v>32</v>
      </c>
      <c r="BG427" t="s">
        <v>2656</v>
      </c>
      <c r="BH427">
        <v>0</v>
      </c>
      <c r="BI427">
        <v>0</v>
      </c>
      <c r="BJ427" t="s">
        <v>1684</v>
      </c>
      <c r="BK427">
        <v>0</v>
      </c>
      <c r="BM427" t="s">
        <v>2657</v>
      </c>
      <c r="BN427">
        <v>1.9</v>
      </c>
      <c r="BO427">
        <v>265</v>
      </c>
      <c r="BP427">
        <v>121</v>
      </c>
      <c r="BQ427">
        <v>0</v>
      </c>
      <c r="BR427">
        <v>241</v>
      </c>
      <c r="BS427" t="b">
        <v>0</v>
      </c>
      <c r="BT427">
        <v>0</v>
      </c>
      <c r="BU427">
        <v>0</v>
      </c>
      <c r="BV427" s="12" t="s">
        <v>1231</v>
      </c>
      <c r="BW427">
        <v>0.1</v>
      </c>
      <c r="BX427">
        <v>539</v>
      </c>
      <c r="BY427">
        <v>197</v>
      </c>
      <c r="BZ427" t="b">
        <v>0</v>
      </c>
      <c r="CA427" t="s">
        <v>1684</v>
      </c>
      <c r="CB427">
        <v>7</v>
      </c>
      <c r="CC427">
        <v>0.89</v>
      </c>
      <c r="CD427" t="s">
        <v>1687</v>
      </c>
      <c r="CE427" s="12">
        <v>13</v>
      </c>
      <c r="CF427" s="12">
        <v>43</v>
      </c>
      <c r="CG427" s="4">
        <v>44413</v>
      </c>
      <c r="CH427">
        <v>234</v>
      </c>
      <c r="CI427">
        <v>128</v>
      </c>
      <c r="CJ427">
        <v>85</v>
      </c>
      <c r="CK427">
        <v>38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5.8</v>
      </c>
      <c r="CR427" t="s">
        <v>1231</v>
      </c>
      <c r="CS427">
        <v>3</v>
      </c>
      <c r="CT427" t="str">
        <f t="shared" si="6"/>
        <v>Jack Grealish</v>
      </c>
      <c r="CU427" t="str">
        <f>IFERROR(VLOOKUP(CT427,'Player Names Cleaned'!$A$1:$B$997,2,0),CT427)</f>
        <v>Jack Grealish</v>
      </c>
    </row>
    <row r="428" spans="1:99" x14ac:dyDescent="0.25">
      <c r="A428">
        <v>7</v>
      </c>
      <c r="B428" s="4">
        <v>33170</v>
      </c>
      <c r="C428">
        <v>5</v>
      </c>
      <c r="D428">
        <v>460</v>
      </c>
      <c r="E428" t="b">
        <v>1</v>
      </c>
      <c r="F428" t="b">
        <v>1</v>
      </c>
      <c r="G428" t="s">
        <v>1684</v>
      </c>
      <c r="H428" t="s">
        <v>1684</v>
      </c>
      <c r="I428">
        <v>10</v>
      </c>
      <c r="J428">
        <v>0.41</v>
      </c>
      <c r="K428">
        <v>59859</v>
      </c>
      <c r="L428">
        <v>4</v>
      </c>
      <c r="N428">
        <v>0</v>
      </c>
      <c r="O428">
        <v>0</v>
      </c>
      <c r="P428">
        <v>0</v>
      </c>
      <c r="Q428">
        <v>0</v>
      </c>
      <c r="R428">
        <v>781.3</v>
      </c>
      <c r="S428">
        <v>22</v>
      </c>
      <c r="T428">
        <v>21</v>
      </c>
      <c r="U428">
        <v>0</v>
      </c>
      <c r="V428">
        <v>4</v>
      </c>
      <c r="X428">
        <v>0</v>
      </c>
      <c r="Y428">
        <v>3</v>
      </c>
      <c r="Z428">
        <v>2.7</v>
      </c>
      <c r="AA428" t="s">
        <v>1684</v>
      </c>
      <c r="AB428">
        <v>0</v>
      </c>
      <c r="AC428">
        <v>4.43</v>
      </c>
      <c r="AD428">
        <v>0.18</v>
      </c>
      <c r="AE428">
        <v>7.63</v>
      </c>
      <c r="AF428">
        <v>0.31</v>
      </c>
      <c r="AG428">
        <v>3.21</v>
      </c>
      <c r="AH428">
        <v>35.69</v>
      </c>
      <c r="AI428">
        <v>1.45</v>
      </c>
      <c r="AJ428">
        <v>0.13</v>
      </c>
      <c r="AK428" s="12" t="s">
        <v>1232</v>
      </c>
      <c r="AL428">
        <v>0</v>
      </c>
      <c r="AM428">
        <v>594</v>
      </c>
      <c r="AN428">
        <v>247</v>
      </c>
      <c r="AO428">
        <v>28</v>
      </c>
      <c r="AP428">
        <v>1.1399999999999999</v>
      </c>
      <c r="AQ428">
        <v>1</v>
      </c>
      <c r="AR428" t="b">
        <v>0</v>
      </c>
      <c r="AS428">
        <v>144.19999999999999</v>
      </c>
      <c r="AT428">
        <v>78</v>
      </c>
      <c r="AU428">
        <v>55</v>
      </c>
      <c r="AV428">
        <v>420</v>
      </c>
      <c r="AW428" t="b">
        <v>0</v>
      </c>
      <c r="AX428">
        <v>387</v>
      </c>
      <c r="AY428">
        <v>164</v>
      </c>
      <c r="AZ428">
        <v>76</v>
      </c>
      <c r="BA428">
        <v>2218</v>
      </c>
      <c r="BC428" t="s">
        <v>1684</v>
      </c>
      <c r="BD428" s="12">
        <v>65</v>
      </c>
      <c r="BE428">
        <v>44</v>
      </c>
      <c r="BF428">
        <v>30</v>
      </c>
      <c r="BG428" t="s">
        <v>2658</v>
      </c>
      <c r="BH428">
        <v>0</v>
      </c>
      <c r="BI428">
        <v>0</v>
      </c>
      <c r="BJ428" t="s">
        <v>1684</v>
      </c>
      <c r="BK428">
        <v>0</v>
      </c>
      <c r="BM428" t="s">
        <v>2659</v>
      </c>
      <c r="BN428">
        <v>2.9</v>
      </c>
      <c r="BO428">
        <v>147</v>
      </c>
      <c r="BP428">
        <v>67</v>
      </c>
      <c r="BQ428">
        <v>0</v>
      </c>
      <c r="BR428">
        <v>80</v>
      </c>
      <c r="BS428" t="b">
        <v>0</v>
      </c>
      <c r="BT428">
        <v>0</v>
      </c>
      <c r="BU428">
        <v>0</v>
      </c>
      <c r="BV428" s="12" t="s">
        <v>1233</v>
      </c>
      <c r="BW428">
        <v>0.1</v>
      </c>
      <c r="BX428">
        <v>479</v>
      </c>
      <c r="BY428">
        <v>160</v>
      </c>
      <c r="BZ428" t="b">
        <v>0</v>
      </c>
      <c r="CA428" t="s">
        <v>1684</v>
      </c>
      <c r="CB428">
        <v>25</v>
      </c>
      <c r="CC428">
        <v>1.01</v>
      </c>
      <c r="CD428" t="s">
        <v>1687</v>
      </c>
      <c r="CE428" s="12">
        <v>13</v>
      </c>
      <c r="CF428" s="12">
        <v>43</v>
      </c>
      <c r="CG428" s="4">
        <v>45527</v>
      </c>
      <c r="CH428">
        <v>273</v>
      </c>
      <c r="CI428">
        <v>109</v>
      </c>
      <c r="CJ428">
        <v>74</v>
      </c>
      <c r="CK428">
        <v>97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14.9</v>
      </c>
      <c r="CR428" t="s">
        <v>1233</v>
      </c>
      <c r="CS428">
        <v>1</v>
      </c>
      <c r="CT428" t="str">
        <f t="shared" si="6"/>
        <v>Ä°lkay GÃ¼ndoÄŸan</v>
      </c>
      <c r="CU428" t="str">
        <f>IFERROR(VLOOKUP(CT428,'Player Names Cleaned'!$A$1:$B$997,2,0),CT428)</f>
        <v>Ilkay Gundogan</v>
      </c>
    </row>
    <row r="429" spans="1:99" x14ac:dyDescent="0.25">
      <c r="A429">
        <v>0</v>
      </c>
      <c r="B429" s="4">
        <v>35238</v>
      </c>
      <c r="C429">
        <v>0</v>
      </c>
      <c r="D429">
        <v>21</v>
      </c>
      <c r="E429" t="b">
        <v>1</v>
      </c>
      <c r="F429" t="b">
        <v>1</v>
      </c>
      <c r="G429" t="s">
        <v>1684</v>
      </c>
      <c r="H429" t="s">
        <v>1684</v>
      </c>
      <c r="I429">
        <v>0</v>
      </c>
      <c r="J429">
        <v>0</v>
      </c>
      <c r="K429">
        <v>220566</v>
      </c>
      <c r="L429" t="s">
        <v>1684</v>
      </c>
      <c r="N429">
        <v>0</v>
      </c>
      <c r="O429">
        <v>0</v>
      </c>
      <c r="P429">
        <v>0</v>
      </c>
      <c r="Q429">
        <v>0</v>
      </c>
      <c r="R429">
        <v>17.5</v>
      </c>
      <c r="S429">
        <v>328</v>
      </c>
      <c r="T429">
        <v>168</v>
      </c>
      <c r="U429">
        <v>0</v>
      </c>
      <c r="V429" t="s">
        <v>1684</v>
      </c>
      <c r="X429">
        <v>0</v>
      </c>
      <c r="Y429">
        <v>3</v>
      </c>
      <c r="Z429">
        <v>2.7</v>
      </c>
      <c r="AA429" t="s">
        <v>1684</v>
      </c>
      <c r="AB429">
        <v>0</v>
      </c>
      <c r="AC429">
        <v>0.09</v>
      </c>
      <c r="AD429">
        <v>0.11</v>
      </c>
      <c r="AE429">
        <v>0.09</v>
      </c>
      <c r="AF429">
        <v>0.11</v>
      </c>
      <c r="AG429">
        <v>0</v>
      </c>
      <c r="AH429">
        <v>0.33</v>
      </c>
      <c r="AI429">
        <v>0.41</v>
      </c>
      <c r="AJ429">
        <v>0</v>
      </c>
      <c r="AK429" s="12" t="s">
        <v>1234</v>
      </c>
      <c r="AL429">
        <v>0</v>
      </c>
      <c r="AM429">
        <v>605</v>
      </c>
      <c r="AN429">
        <v>255</v>
      </c>
      <c r="AO429">
        <v>1</v>
      </c>
      <c r="AP429">
        <v>1.25</v>
      </c>
      <c r="AQ429">
        <v>0</v>
      </c>
      <c r="AR429" t="b">
        <v>0</v>
      </c>
      <c r="AS429">
        <v>3</v>
      </c>
      <c r="AT429">
        <v>361</v>
      </c>
      <c r="AU429">
        <v>171</v>
      </c>
      <c r="AV429">
        <v>421</v>
      </c>
      <c r="AW429" t="b">
        <v>0</v>
      </c>
      <c r="AX429">
        <v>12.2</v>
      </c>
      <c r="AY429">
        <v>361</v>
      </c>
      <c r="AZ429">
        <v>168</v>
      </c>
      <c r="BA429">
        <v>72</v>
      </c>
      <c r="BC429" t="s">
        <v>1684</v>
      </c>
      <c r="BD429" s="12">
        <v>65</v>
      </c>
      <c r="BE429">
        <v>55</v>
      </c>
      <c r="BF429">
        <v>38</v>
      </c>
      <c r="BG429" t="s">
        <v>2660</v>
      </c>
      <c r="BH429">
        <v>0</v>
      </c>
      <c r="BI429">
        <v>0</v>
      </c>
      <c r="BJ429" t="s">
        <v>1684</v>
      </c>
      <c r="BK429">
        <v>0</v>
      </c>
      <c r="BM429" t="s">
        <v>2661</v>
      </c>
      <c r="BN429">
        <v>1</v>
      </c>
      <c r="BO429">
        <v>378</v>
      </c>
      <c r="BP429">
        <v>179</v>
      </c>
      <c r="BQ429">
        <v>0</v>
      </c>
      <c r="BR429">
        <v>200</v>
      </c>
      <c r="BS429" t="b">
        <v>0</v>
      </c>
      <c r="BT429">
        <v>0</v>
      </c>
      <c r="BU429">
        <v>0</v>
      </c>
      <c r="BV429" s="12" t="s">
        <v>1235</v>
      </c>
      <c r="BW429">
        <v>1.7</v>
      </c>
      <c r="BX429">
        <v>143</v>
      </c>
      <c r="BY429">
        <v>48</v>
      </c>
      <c r="BZ429" t="b">
        <v>0</v>
      </c>
      <c r="CA429" t="s">
        <v>1684</v>
      </c>
      <c r="CB429">
        <v>1</v>
      </c>
      <c r="CC429">
        <v>1.25</v>
      </c>
      <c r="CD429" t="s">
        <v>1687</v>
      </c>
      <c r="CE429" s="12">
        <v>13</v>
      </c>
      <c r="CF429" s="12">
        <v>43</v>
      </c>
      <c r="CG429" s="4">
        <v>43650</v>
      </c>
      <c r="CH429">
        <v>0</v>
      </c>
      <c r="CI429">
        <v>662</v>
      </c>
      <c r="CJ429">
        <v>296</v>
      </c>
      <c r="CK429">
        <v>3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0.5</v>
      </c>
      <c r="CR429" t="s">
        <v>1094</v>
      </c>
      <c r="CS429">
        <v>0</v>
      </c>
      <c r="CT429" t="str">
        <f t="shared" si="6"/>
        <v>Rodrigo 'Rodri' Hernandez Cascante</v>
      </c>
      <c r="CU429" t="str">
        <f>IFERROR(VLOOKUP(CT429,'Player Names Cleaned'!$A$1:$B$997,2,0),CT429)</f>
        <v>Rodrigo 'Rodri' Hernandez Cascante</v>
      </c>
    </row>
    <row r="430" spans="1:99" x14ac:dyDescent="0.25">
      <c r="A430">
        <v>3</v>
      </c>
      <c r="B430" s="4">
        <v>34460</v>
      </c>
      <c r="C430">
        <v>13</v>
      </c>
      <c r="D430">
        <v>542</v>
      </c>
      <c r="E430" t="b">
        <v>1</v>
      </c>
      <c r="F430" t="b">
        <v>1</v>
      </c>
      <c r="G430">
        <v>0</v>
      </c>
      <c r="H430" t="s">
        <v>1684</v>
      </c>
      <c r="I430">
        <v>10</v>
      </c>
      <c r="J430">
        <v>0.41</v>
      </c>
      <c r="K430">
        <v>91651</v>
      </c>
      <c r="L430" t="s">
        <v>1684</v>
      </c>
      <c r="N430">
        <v>0</v>
      </c>
      <c r="O430">
        <v>0</v>
      </c>
      <c r="P430">
        <v>0</v>
      </c>
      <c r="Q430">
        <v>0</v>
      </c>
      <c r="R430">
        <v>579.29999999999995</v>
      </c>
      <c r="S430">
        <v>53</v>
      </c>
      <c r="T430">
        <v>45</v>
      </c>
      <c r="U430">
        <v>0</v>
      </c>
      <c r="V430" t="s">
        <v>1684</v>
      </c>
      <c r="X430">
        <v>0</v>
      </c>
      <c r="Y430">
        <v>3</v>
      </c>
      <c r="Z430">
        <v>0</v>
      </c>
      <c r="AA430" t="s">
        <v>1684</v>
      </c>
      <c r="AB430">
        <v>0</v>
      </c>
      <c r="AC430">
        <v>3.21</v>
      </c>
      <c r="AD430">
        <v>0.13</v>
      </c>
      <c r="AE430">
        <v>5.1100000000000003</v>
      </c>
      <c r="AF430">
        <v>0.21</v>
      </c>
      <c r="AG430">
        <v>1.91</v>
      </c>
      <c r="AH430">
        <v>31.5</v>
      </c>
      <c r="AI430">
        <v>1.29</v>
      </c>
      <c r="AJ430">
        <v>0.08</v>
      </c>
      <c r="AK430" s="12" t="s">
        <v>1131</v>
      </c>
      <c r="AL430">
        <v>0</v>
      </c>
      <c r="AM430">
        <v>558</v>
      </c>
      <c r="AN430">
        <v>226</v>
      </c>
      <c r="AO430">
        <v>29</v>
      </c>
      <c r="AP430">
        <v>1.19</v>
      </c>
      <c r="AQ430">
        <v>6</v>
      </c>
      <c r="AR430" t="b">
        <v>0</v>
      </c>
      <c r="AS430">
        <v>139.1</v>
      </c>
      <c r="AT430">
        <v>84</v>
      </c>
      <c r="AU430">
        <v>58</v>
      </c>
      <c r="AV430">
        <v>422</v>
      </c>
      <c r="AW430" t="b">
        <v>0</v>
      </c>
      <c r="AX430">
        <v>606.4</v>
      </c>
      <c r="AY430">
        <v>86</v>
      </c>
      <c r="AZ430">
        <v>35</v>
      </c>
      <c r="BA430">
        <v>2194</v>
      </c>
      <c r="BB430" t="s">
        <v>2662</v>
      </c>
      <c r="BC430" t="s">
        <v>2663</v>
      </c>
      <c r="BD430" s="12">
        <v>60</v>
      </c>
      <c r="BE430">
        <v>77</v>
      </c>
      <c r="BF430">
        <v>55</v>
      </c>
      <c r="BG430" t="s">
        <v>2664</v>
      </c>
      <c r="BH430">
        <v>0</v>
      </c>
      <c r="BI430">
        <v>0</v>
      </c>
      <c r="BJ430" t="s">
        <v>1684</v>
      </c>
      <c r="BK430">
        <v>0</v>
      </c>
      <c r="BM430" t="s">
        <v>2665</v>
      </c>
      <c r="BN430">
        <v>3.5</v>
      </c>
      <c r="BO430">
        <v>88</v>
      </c>
      <c r="BP430">
        <v>43</v>
      </c>
      <c r="BQ430">
        <v>1</v>
      </c>
      <c r="BR430">
        <v>97</v>
      </c>
      <c r="BS430" t="b">
        <v>0</v>
      </c>
      <c r="BT430">
        <v>0</v>
      </c>
      <c r="BU430">
        <v>0</v>
      </c>
      <c r="BV430" s="12" t="s">
        <v>1236</v>
      </c>
      <c r="BW430">
        <v>0</v>
      </c>
      <c r="BX430">
        <v>662</v>
      </c>
      <c r="BY430">
        <v>297</v>
      </c>
      <c r="BZ430" t="b">
        <v>0</v>
      </c>
      <c r="CA430" t="s">
        <v>1684</v>
      </c>
      <c r="CB430">
        <v>25</v>
      </c>
      <c r="CC430">
        <v>1.03</v>
      </c>
      <c r="CD430" t="s">
        <v>1756</v>
      </c>
      <c r="CE430" s="12">
        <v>13</v>
      </c>
      <c r="CF430" s="12">
        <v>43</v>
      </c>
      <c r="CG430" s="4">
        <v>45104</v>
      </c>
      <c r="CH430">
        <v>204</v>
      </c>
      <c r="CI430">
        <v>149</v>
      </c>
      <c r="CJ430">
        <v>98</v>
      </c>
      <c r="CK430">
        <v>109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18.2</v>
      </c>
      <c r="CR430" t="s">
        <v>1236</v>
      </c>
      <c r="CS430">
        <v>5</v>
      </c>
      <c r="CT430" t="str">
        <f t="shared" si="6"/>
        <v>Mateo KovaÄiÄ‡</v>
      </c>
      <c r="CU430" t="str">
        <f>IFERROR(VLOOKUP(CT430,'Player Names Cleaned'!$A$1:$B$997,2,0),CT430)</f>
        <v>Mateo KovaÄiÄ‡</v>
      </c>
    </row>
    <row r="431" spans="1:99" x14ac:dyDescent="0.25">
      <c r="A431">
        <v>1</v>
      </c>
      <c r="B431" s="4">
        <v>37259</v>
      </c>
      <c r="C431">
        <v>0</v>
      </c>
      <c r="D431">
        <v>123</v>
      </c>
      <c r="E431" t="b">
        <v>1</v>
      </c>
      <c r="F431" t="b">
        <v>1</v>
      </c>
      <c r="G431" t="s">
        <v>1684</v>
      </c>
      <c r="H431" t="s">
        <v>1684</v>
      </c>
      <c r="I431">
        <v>6</v>
      </c>
      <c r="J431">
        <v>0.71</v>
      </c>
      <c r="K431">
        <v>465694</v>
      </c>
      <c r="L431" t="s">
        <v>1684</v>
      </c>
      <c r="N431">
        <v>0</v>
      </c>
      <c r="O431">
        <v>0</v>
      </c>
      <c r="P431">
        <v>0</v>
      </c>
      <c r="Q431">
        <v>0</v>
      </c>
      <c r="R431">
        <v>78.7</v>
      </c>
      <c r="S431">
        <v>252</v>
      </c>
      <c r="T431">
        <v>141</v>
      </c>
      <c r="U431">
        <v>0</v>
      </c>
      <c r="V431" t="s">
        <v>1684</v>
      </c>
      <c r="X431">
        <v>0</v>
      </c>
      <c r="Y431">
        <v>3</v>
      </c>
      <c r="Z431">
        <v>2.6</v>
      </c>
      <c r="AA431" t="s">
        <v>1684</v>
      </c>
      <c r="AB431">
        <v>0</v>
      </c>
      <c r="AC431">
        <v>0.48</v>
      </c>
      <c r="AD431">
        <v>0.06</v>
      </c>
      <c r="AE431">
        <v>0.93</v>
      </c>
      <c r="AF431">
        <v>0.11</v>
      </c>
      <c r="AG431">
        <v>0.45</v>
      </c>
      <c r="AH431">
        <v>8.99</v>
      </c>
      <c r="AI431">
        <v>1.06</v>
      </c>
      <c r="AJ431">
        <v>0.05</v>
      </c>
      <c r="AK431" s="12" t="s">
        <v>1216</v>
      </c>
      <c r="AL431">
        <v>0</v>
      </c>
      <c r="AM431">
        <v>584</v>
      </c>
      <c r="AN431">
        <v>243</v>
      </c>
      <c r="AO431">
        <v>7</v>
      </c>
      <c r="AP431">
        <v>0.83</v>
      </c>
      <c r="AQ431">
        <v>1</v>
      </c>
      <c r="AR431" t="b">
        <v>0</v>
      </c>
      <c r="AS431">
        <v>27.5</v>
      </c>
      <c r="AT431">
        <v>286</v>
      </c>
      <c r="AU431">
        <v>142</v>
      </c>
      <c r="AV431">
        <v>423</v>
      </c>
      <c r="AW431" t="b">
        <v>0</v>
      </c>
      <c r="AX431">
        <v>137.19999999999999</v>
      </c>
      <c r="AY431">
        <v>285</v>
      </c>
      <c r="AZ431">
        <v>135</v>
      </c>
      <c r="BA431">
        <v>760</v>
      </c>
      <c r="BC431" t="s">
        <v>1684</v>
      </c>
      <c r="BD431" s="12">
        <v>60</v>
      </c>
      <c r="BE431">
        <v>103</v>
      </c>
      <c r="BF431">
        <v>72</v>
      </c>
      <c r="BG431" t="s">
        <v>2666</v>
      </c>
      <c r="BH431">
        <v>0</v>
      </c>
      <c r="BI431">
        <v>0</v>
      </c>
      <c r="BJ431" t="s">
        <v>1684</v>
      </c>
      <c r="BK431">
        <v>0</v>
      </c>
      <c r="BM431" t="s">
        <v>2667</v>
      </c>
      <c r="BN431">
        <v>2.8</v>
      </c>
      <c r="BO431">
        <v>164</v>
      </c>
      <c r="BP431">
        <v>71</v>
      </c>
      <c r="BQ431">
        <v>0</v>
      </c>
      <c r="BR431">
        <v>200</v>
      </c>
      <c r="BS431" t="b">
        <v>0</v>
      </c>
      <c r="BT431">
        <v>0</v>
      </c>
      <c r="BU431">
        <v>0</v>
      </c>
      <c r="BV431" s="12" t="s">
        <v>1237</v>
      </c>
      <c r="BW431">
        <v>0.1</v>
      </c>
      <c r="BX431">
        <v>600</v>
      </c>
      <c r="BY431">
        <v>248</v>
      </c>
      <c r="BZ431" t="b">
        <v>0</v>
      </c>
      <c r="CA431" t="s">
        <v>1684</v>
      </c>
      <c r="CB431">
        <v>9</v>
      </c>
      <c r="CC431">
        <v>1.07</v>
      </c>
      <c r="CD431" t="s">
        <v>1687</v>
      </c>
      <c r="CE431" s="12">
        <v>13</v>
      </c>
      <c r="CF431" s="12">
        <v>43</v>
      </c>
      <c r="CG431" s="4">
        <v>45691</v>
      </c>
      <c r="CH431">
        <v>62</v>
      </c>
      <c r="CI431">
        <v>251</v>
      </c>
      <c r="CJ431">
        <v>138</v>
      </c>
      <c r="CK431">
        <v>31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5.2</v>
      </c>
      <c r="CR431" t="s">
        <v>2668</v>
      </c>
      <c r="CS431">
        <v>3</v>
      </c>
      <c r="CT431" t="str">
        <f t="shared" si="6"/>
        <v>Nico GonzÃ¡lez Iglesias</v>
      </c>
      <c r="CU431" t="str">
        <f>IFERROR(VLOOKUP(CT431,'Player Names Cleaned'!$A$1:$B$997,2,0),CT431)</f>
        <v>Nico GonzÃ¡lez Iglesias</v>
      </c>
    </row>
    <row r="432" spans="1:99" x14ac:dyDescent="0.25">
      <c r="A432">
        <v>0</v>
      </c>
      <c r="B432" s="4">
        <v>37814</v>
      </c>
      <c r="C432">
        <v>0</v>
      </c>
      <c r="D432">
        <v>13</v>
      </c>
      <c r="E432" t="b">
        <v>1</v>
      </c>
      <c r="F432" t="b">
        <v>1</v>
      </c>
      <c r="G432" t="s">
        <v>1684</v>
      </c>
      <c r="H432" t="s">
        <v>1684</v>
      </c>
      <c r="I432">
        <v>0</v>
      </c>
      <c r="J432">
        <v>0</v>
      </c>
      <c r="K432">
        <v>477555</v>
      </c>
      <c r="L432" t="s">
        <v>1684</v>
      </c>
      <c r="N432">
        <v>0</v>
      </c>
      <c r="O432">
        <v>0</v>
      </c>
      <c r="P432">
        <v>0</v>
      </c>
      <c r="Q432">
        <v>0</v>
      </c>
      <c r="R432">
        <v>12.6</v>
      </c>
      <c r="S432">
        <v>336</v>
      </c>
      <c r="T432">
        <v>170</v>
      </c>
      <c r="U432">
        <v>0</v>
      </c>
      <c r="V432" t="s">
        <v>1684</v>
      </c>
      <c r="X432">
        <v>0</v>
      </c>
      <c r="Y432">
        <v>3</v>
      </c>
      <c r="Z432">
        <v>2.5</v>
      </c>
      <c r="AA432" t="s">
        <v>1684</v>
      </c>
      <c r="AB432">
        <v>0</v>
      </c>
      <c r="AC432">
        <v>0.02</v>
      </c>
      <c r="AD432">
        <v>0.13</v>
      </c>
      <c r="AE432">
        <v>0.02</v>
      </c>
      <c r="AF432">
        <v>0.13</v>
      </c>
      <c r="AG432">
        <v>0</v>
      </c>
      <c r="AH432">
        <v>0.47</v>
      </c>
      <c r="AI432">
        <v>3.02</v>
      </c>
      <c r="AJ432">
        <v>0</v>
      </c>
      <c r="AK432" s="12" t="s">
        <v>1238</v>
      </c>
      <c r="AL432">
        <v>0</v>
      </c>
      <c r="AM432">
        <v>529</v>
      </c>
      <c r="AN432">
        <v>208</v>
      </c>
      <c r="AO432">
        <v>1</v>
      </c>
      <c r="AP432">
        <v>6.43</v>
      </c>
      <c r="AQ432">
        <v>0</v>
      </c>
      <c r="AR432" t="b">
        <v>0</v>
      </c>
      <c r="AS432">
        <v>1.6</v>
      </c>
      <c r="AT432">
        <v>372</v>
      </c>
      <c r="AU432">
        <v>174</v>
      </c>
      <c r="AV432">
        <v>424</v>
      </c>
      <c r="AW432" t="b">
        <v>0</v>
      </c>
      <c r="AX432">
        <v>4.4000000000000004</v>
      </c>
      <c r="AY432">
        <v>376</v>
      </c>
      <c r="AZ432">
        <v>175</v>
      </c>
      <c r="BA432">
        <v>14</v>
      </c>
      <c r="BC432" t="s">
        <v>1684</v>
      </c>
      <c r="BD432" s="12">
        <v>55</v>
      </c>
      <c r="BE432">
        <v>179</v>
      </c>
      <c r="BF432">
        <v>116</v>
      </c>
      <c r="BG432" t="s">
        <v>2669</v>
      </c>
      <c r="BH432">
        <v>0</v>
      </c>
      <c r="BI432">
        <v>0</v>
      </c>
      <c r="BJ432" t="s">
        <v>1684</v>
      </c>
      <c r="BK432">
        <v>0</v>
      </c>
      <c r="BM432" t="s">
        <v>2670</v>
      </c>
      <c r="BN432">
        <v>1</v>
      </c>
      <c r="BO432">
        <v>375</v>
      </c>
      <c r="BP432">
        <v>176</v>
      </c>
      <c r="BQ432">
        <v>0</v>
      </c>
      <c r="BR432">
        <v>161</v>
      </c>
      <c r="BS432" t="b">
        <v>0</v>
      </c>
      <c r="BT432">
        <v>0</v>
      </c>
      <c r="BU432">
        <v>0</v>
      </c>
      <c r="BV432" s="12" t="s">
        <v>1239</v>
      </c>
      <c r="BW432">
        <v>0.1</v>
      </c>
      <c r="BX432">
        <v>493</v>
      </c>
      <c r="BY432">
        <v>169</v>
      </c>
      <c r="BZ432" t="b">
        <v>0</v>
      </c>
      <c r="CA432" t="s">
        <v>1684</v>
      </c>
      <c r="CB432">
        <v>0</v>
      </c>
      <c r="CC432">
        <v>0</v>
      </c>
      <c r="CD432" t="s">
        <v>1687</v>
      </c>
      <c r="CE432" s="12">
        <v>13</v>
      </c>
      <c r="CF432" s="12">
        <v>43</v>
      </c>
      <c r="CG432" s="4">
        <v>44567</v>
      </c>
      <c r="CH432">
        <v>0</v>
      </c>
      <c r="CI432">
        <v>648</v>
      </c>
      <c r="CJ432">
        <v>288</v>
      </c>
      <c r="CK432">
        <v>3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0.5</v>
      </c>
      <c r="CR432" t="s">
        <v>1239</v>
      </c>
      <c r="CS432">
        <v>0</v>
      </c>
      <c r="CT432" t="str">
        <f t="shared" si="6"/>
        <v>Oscar Bobb</v>
      </c>
      <c r="CU432" t="str">
        <f>IFERROR(VLOOKUP(CT432,'Player Names Cleaned'!$A$1:$B$997,2,0),CT432)</f>
        <v>Oscar Bobb</v>
      </c>
    </row>
    <row r="433" spans="1:99" x14ac:dyDescent="0.25">
      <c r="A433">
        <v>0</v>
      </c>
      <c r="B433" s="4">
        <v>38719</v>
      </c>
      <c r="C433">
        <v>0</v>
      </c>
      <c r="D433">
        <v>2</v>
      </c>
      <c r="E433" t="b">
        <v>1</v>
      </c>
      <c r="F433" t="b">
        <v>1</v>
      </c>
      <c r="G433" t="s">
        <v>1684</v>
      </c>
      <c r="H433" t="s">
        <v>1684</v>
      </c>
      <c r="I433">
        <v>0</v>
      </c>
      <c r="J433">
        <v>0</v>
      </c>
      <c r="K433">
        <v>575204</v>
      </c>
      <c r="L433" t="s">
        <v>1684</v>
      </c>
      <c r="N433">
        <v>0</v>
      </c>
      <c r="O433">
        <v>0</v>
      </c>
      <c r="P433">
        <v>0</v>
      </c>
      <c r="Q433">
        <v>0</v>
      </c>
      <c r="R433">
        <v>0.4</v>
      </c>
      <c r="S433">
        <v>369</v>
      </c>
      <c r="T433">
        <v>180</v>
      </c>
      <c r="U433">
        <v>0</v>
      </c>
      <c r="V433">
        <v>2</v>
      </c>
      <c r="X433">
        <v>0</v>
      </c>
      <c r="Y433">
        <v>3</v>
      </c>
      <c r="Z433">
        <v>2.5</v>
      </c>
      <c r="AA433" t="s">
        <v>1684</v>
      </c>
      <c r="AB433">
        <v>0</v>
      </c>
      <c r="AC433">
        <v>0.01</v>
      </c>
      <c r="AD433">
        <v>0.18</v>
      </c>
      <c r="AE433">
        <v>0.01</v>
      </c>
      <c r="AF433">
        <v>0.18</v>
      </c>
      <c r="AG433">
        <v>0</v>
      </c>
      <c r="AH433">
        <v>0.45</v>
      </c>
      <c r="AI433">
        <v>8.1</v>
      </c>
      <c r="AJ433">
        <v>0</v>
      </c>
      <c r="AK433" s="12" t="s">
        <v>1240</v>
      </c>
      <c r="AL433">
        <v>0</v>
      </c>
      <c r="AM433">
        <v>553</v>
      </c>
      <c r="AN433">
        <v>224</v>
      </c>
      <c r="AO433">
        <v>0</v>
      </c>
      <c r="AP433">
        <v>0</v>
      </c>
      <c r="AQ433">
        <v>0</v>
      </c>
      <c r="AR433" t="b">
        <v>0</v>
      </c>
      <c r="AS433">
        <v>0.3</v>
      </c>
      <c r="AT433">
        <v>387</v>
      </c>
      <c r="AU433">
        <v>183</v>
      </c>
      <c r="AV433">
        <v>425</v>
      </c>
      <c r="AW433" t="b">
        <v>0</v>
      </c>
      <c r="AX433">
        <v>2.2000000000000002</v>
      </c>
      <c r="AY433">
        <v>385</v>
      </c>
      <c r="AZ433">
        <v>181</v>
      </c>
      <c r="BA433">
        <v>5</v>
      </c>
      <c r="BC433" t="s">
        <v>1684</v>
      </c>
      <c r="BD433" s="12">
        <v>55</v>
      </c>
      <c r="BE433">
        <v>203</v>
      </c>
      <c r="BF433">
        <v>132</v>
      </c>
      <c r="BG433" t="s">
        <v>2671</v>
      </c>
      <c r="BH433">
        <v>0</v>
      </c>
      <c r="BI433">
        <v>0</v>
      </c>
      <c r="BJ433" t="s">
        <v>1684</v>
      </c>
      <c r="BK433">
        <v>0</v>
      </c>
      <c r="BM433" t="s">
        <v>2672</v>
      </c>
      <c r="BN433">
        <v>1</v>
      </c>
      <c r="BO433">
        <v>376</v>
      </c>
      <c r="BP433">
        <v>177</v>
      </c>
      <c r="BQ433">
        <v>0</v>
      </c>
      <c r="BR433">
        <v>10</v>
      </c>
      <c r="BS433" t="b">
        <v>0</v>
      </c>
      <c r="BT433">
        <v>0</v>
      </c>
      <c r="BU433">
        <v>0</v>
      </c>
      <c r="BV433" s="12" t="s">
        <v>1241</v>
      </c>
      <c r="BW433">
        <v>0.1</v>
      </c>
      <c r="BX433">
        <v>617</v>
      </c>
      <c r="BY433">
        <v>260</v>
      </c>
      <c r="BZ433" t="b">
        <v>0</v>
      </c>
      <c r="CA433" t="s">
        <v>1684</v>
      </c>
      <c r="CB433">
        <v>0</v>
      </c>
      <c r="CC433">
        <v>0</v>
      </c>
      <c r="CD433" t="s">
        <v>1687</v>
      </c>
      <c r="CE433" s="12">
        <v>13</v>
      </c>
      <c r="CF433" s="12">
        <v>43</v>
      </c>
      <c r="CG433" s="4">
        <v>45316</v>
      </c>
      <c r="CH433">
        <v>0</v>
      </c>
      <c r="CI433">
        <v>656</v>
      </c>
      <c r="CJ433">
        <v>294</v>
      </c>
      <c r="CK433">
        <v>1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0.2</v>
      </c>
      <c r="CR433" t="s">
        <v>1241</v>
      </c>
      <c r="CS433">
        <v>0</v>
      </c>
      <c r="CT433" t="str">
        <f t="shared" si="6"/>
        <v>Claudio Echeverri</v>
      </c>
      <c r="CU433" t="str">
        <f>IFERROR(VLOOKUP(CT433,'Player Names Cleaned'!$A$1:$B$997,2,0),CT433)</f>
        <v>Claudio Echeverri</v>
      </c>
    </row>
    <row r="434" spans="1:99" x14ac:dyDescent="0.25">
      <c r="A434">
        <v>0</v>
      </c>
      <c r="B434" s="4">
        <v>37547</v>
      </c>
      <c r="C434">
        <v>0</v>
      </c>
      <c r="D434">
        <v>102</v>
      </c>
      <c r="E434" t="b">
        <v>1</v>
      </c>
      <c r="F434" t="b">
        <v>1</v>
      </c>
      <c r="G434" t="s">
        <v>1684</v>
      </c>
      <c r="H434" t="s">
        <v>1684</v>
      </c>
      <c r="I434">
        <v>0</v>
      </c>
      <c r="J434">
        <v>0</v>
      </c>
      <c r="K434">
        <v>432714</v>
      </c>
      <c r="L434" t="s">
        <v>1684</v>
      </c>
      <c r="N434">
        <v>0</v>
      </c>
      <c r="O434">
        <v>0</v>
      </c>
      <c r="P434">
        <v>0</v>
      </c>
      <c r="Q434">
        <v>0</v>
      </c>
      <c r="R434">
        <v>64.599999999999994</v>
      </c>
      <c r="S434">
        <v>265</v>
      </c>
      <c r="T434">
        <v>148</v>
      </c>
      <c r="U434">
        <v>0</v>
      </c>
      <c r="V434" t="s">
        <v>1684</v>
      </c>
      <c r="X434">
        <v>0</v>
      </c>
      <c r="Y434">
        <v>3</v>
      </c>
      <c r="Z434">
        <v>2.5</v>
      </c>
      <c r="AA434" t="s">
        <v>1684</v>
      </c>
      <c r="AB434">
        <v>0</v>
      </c>
      <c r="AC434">
        <v>0.8</v>
      </c>
      <c r="AD434">
        <v>0.21</v>
      </c>
      <c r="AE434">
        <v>3.6</v>
      </c>
      <c r="AF434">
        <v>0.95</v>
      </c>
      <c r="AG434">
        <v>2.8</v>
      </c>
      <c r="AH434">
        <v>5.25</v>
      </c>
      <c r="AI434">
        <v>1.39</v>
      </c>
      <c r="AJ434">
        <v>0.74</v>
      </c>
      <c r="AK434" s="12" t="s">
        <v>708</v>
      </c>
      <c r="AL434">
        <v>0</v>
      </c>
      <c r="AM434">
        <v>512</v>
      </c>
      <c r="AN434">
        <v>197</v>
      </c>
      <c r="AO434">
        <v>6</v>
      </c>
      <c r="AP434">
        <v>1.59</v>
      </c>
      <c r="AQ434">
        <v>3</v>
      </c>
      <c r="AR434" t="b">
        <v>0</v>
      </c>
      <c r="AS434">
        <v>30.7</v>
      </c>
      <c r="AT434">
        <v>283</v>
      </c>
      <c r="AU434">
        <v>141</v>
      </c>
      <c r="AV434">
        <v>426</v>
      </c>
      <c r="AW434" t="b">
        <v>0</v>
      </c>
      <c r="AX434">
        <v>113</v>
      </c>
      <c r="AY434">
        <v>296</v>
      </c>
      <c r="AZ434">
        <v>143</v>
      </c>
      <c r="BA434">
        <v>340</v>
      </c>
      <c r="BC434" t="s">
        <v>1684</v>
      </c>
      <c r="BD434" s="12">
        <v>55</v>
      </c>
      <c r="BE434">
        <v>162</v>
      </c>
      <c r="BF434">
        <v>105</v>
      </c>
      <c r="BG434" t="s">
        <v>2673</v>
      </c>
      <c r="BH434">
        <v>0</v>
      </c>
      <c r="BI434">
        <v>0</v>
      </c>
      <c r="BJ434" t="s">
        <v>1684</v>
      </c>
      <c r="BK434">
        <v>0</v>
      </c>
      <c r="BM434" t="s">
        <v>2674</v>
      </c>
      <c r="BN434">
        <v>2.1</v>
      </c>
      <c r="BO434">
        <v>235</v>
      </c>
      <c r="BP434">
        <v>105</v>
      </c>
      <c r="BQ434">
        <v>0</v>
      </c>
      <c r="BR434">
        <v>241</v>
      </c>
      <c r="BS434" t="b">
        <v>0</v>
      </c>
      <c r="BT434">
        <v>0</v>
      </c>
      <c r="BU434">
        <v>0</v>
      </c>
      <c r="BV434" s="12" t="s">
        <v>1242</v>
      </c>
      <c r="BW434">
        <v>0.1</v>
      </c>
      <c r="BX434">
        <v>522</v>
      </c>
      <c r="BY434">
        <v>187</v>
      </c>
      <c r="BZ434" t="b">
        <v>0</v>
      </c>
      <c r="CA434" t="s">
        <v>1684</v>
      </c>
      <c r="CB434">
        <v>3</v>
      </c>
      <c r="CC434">
        <v>0.79</v>
      </c>
      <c r="CD434" t="s">
        <v>1687</v>
      </c>
      <c r="CE434" s="12">
        <v>13</v>
      </c>
      <c r="CF434" s="12">
        <v>43</v>
      </c>
      <c r="CG434" s="4">
        <v>44403</v>
      </c>
      <c r="CH434">
        <v>136</v>
      </c>
      <c r="CI434">
        <v>191</v>
      </c>
      <c r="CJ434">
        <v>114</v>
      </c>
      <c r="CK434">
        <v>31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5.6</v>
      </c>
      <c r="CR434" t="s">
        <v>1242</v>
      </c>
      <c r="CS434">
        <v>1</v>
      </c>
      <c r="CT434" t="str">
        <f t="shared" si="6"/>
        <v>James McAtee</v>
      </c>
      <c r="CU434" t="str">
        <f>IFERROR(VLOOKUP(CT434,'Player Names Cleaned'!$A$1:$B$997,2,0),CT434)</f>
        <v>James McAtee</v>
      </c>
    </row>
    <row r="435" spans="1:99" x14ac:dyDescent="0.25">
      <c r="A435">
        <v>0</v>
      </c>
      <c r="B435" s="4">
        <v>36005</v>
      </c>
      <c r="C435">
        <v>0</v>
      </c>
      <c r="D435">
        <v>0</v>
      </c>
      <c r="E435" t="b">
        <v>1</v>
      </c>
      <c r="F435" t="b">
        <v>1</v>
      </c>
      <c r="G435" t="s">
        <v>1684</v>
      </c>
      <c r="H435" t="s">
        <v>1684</v>
      </c>
      <c r="I435">
        <v>0</v>
      </c>
      <c r="J435">
        <v>0</v>
      </c>
      <c r="K435">
        <v>433036</v>
      </c>
      <c r="L435" t="s">
        <v>1684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646</v>
      </c>
      <c r="T435">
        <v>287</v>
      </c>
      <c r="U435">
        <v>0</v>
      </c>
      <c r="V435" t="s">
        <v>1684</v>
      </c>
      <c r="X435">
        <v>0</v>
      </c>
      <c r="Y435">
        <v>3</v>
      </c>
      <c r="Z435">
        <v>2.5</v>
      </c>
      <c r="AA435" t="s">
        <v>1684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 s="12" t="s">
        <v>1243</v>
      </c>
      <c r="AL435">
        <v>0</v>
      </c>
      <c r="AM435">
        <v>513</v>
      </c>
      <c r="AN435">
        <v>198</v>
      </c>
      <c r="AO435">
        <v>0</v>
      </c>
      <c r="AP435">
        <v>0</v>
      </c>
      <c r="AQ435">
        <v>0</v>
      </c>
      <c r="AR435" t="b">
        <v>0</v>
      </c>
      <c r="AS435">
        <v>0</v>
      </c>
      <c r="AT435">
        <v>646</v>
      </c>
      <c r="AU435">
        <v>287</v>
      </c>
      <c r="AV435">
        <v>427</v>
      </c>
      <c r="AW435" t="b">
        <v>0</v>
      </c>
      <c r="AX435">
        <v>0</v>
      </c>
      <c r="AY435">
        <v>646</v>
      </c>
      <c r="AZ435">
        <v>287</v>
      </c>
      <c r="BA435">
        <v>0</v>
      </c>
      <c r="BC435" t="s">
        <v>1684</v>
      </c>
      <c r="BD435" s="12">
        <v>55</v>
      </c>
      <c r="BE435">
        <v>163</v>
      </c>
      <c r="BF435">
        <v>106</v>
      </c>
      <c r="BG435" t="s">
        <v>2675</v>
      </c>
      <c r="BH435">
        <v>0</v>
      </c>
      <c r="BI435">
        <v>0</v>
      </c>
      <c r="BJ435" t="s">
        <v>1684</v>
      </c>
      <c r="BK435">
        <v>0</v>
      </c>
      <c r="BM435" t="s">
        <v>2676</v>
      </c>
      <c r="BN435">
        <v>0</v>
      </c>
      <c r="BO435">
        <v>646</v>
      </c>
      <c r="BP435">
        <v>287</v>
      </c>
      <c r="BQ435">
        <v>0</v>
      </c>
      <c r="BR435">
        <v>152</v>
      </c>
      <c r="BS435" t="b">
        <v>0</v>
      </c>
      <c r="BT435">
        <v>0</v>
      </c>
      <c r="BU435">
        <v>0</v>
      </c>
      <c r="BV435" s="12" t="s">
        <v>1244</v>
      </c>
      <c r="BW435">
        <v>5.0999999999999996</v>
      </c>
      <c r="BX435">
        <v>70</v>
      </c>
      <c r="BY435">
        <v>20</v>
      </c>
      <c r="BZ435" t="b">
        <v>0</v>
      </c>
      <c r="CA435" t="s">
        <v>1684</v>
      </c>
      <c r="CB435">
        <v>0</v>
      </c>
      <c r="CC435">
        <v>0</v>
      </c>
      <c r="CD435" t="s">
        <v>1687</v>
      </c>
      <c r="CE435" s="12">
        <v>13</v>
      </c>
      <c r="CF435" s="12">
        <v>43</v>
      </c>
      <c r="CG435" s="4">
        <v>45818</v>
      </c>
      <c r="CH435">
        <v>0</v>
      </c>
      <c r="CI435">
        <v>643</v>
      </c>
      <c r="CJ435">
        <v>284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 t="s">
        <v>1244</v>
      </c>
      <c r="CS435">
        <v>0</v>
      </c>
      <c r="CT435" t="str">
        <f t="shared" si="6"/>
        <v>Tijjani Reijnders</v>
      </c>
      <c r="CU435" t="str">
        <f>IFERROR(VLOOKUP(CT435,'Player Names Cleaned'!$A$1:$B$997,2,0),CT435)</f>
        <v>Tijjani Reijnders</v>
      </c>
    </row>
    <row r="436" spans="1:99" x14ac:dyDescent="0.25">
      <c r="A436">
        <v>0</v>
      </c>
      <c r="B436" s="4">
        <v>39070</v>
      </c>
      <c r="C436">
        <v>0</v>
      </c>
      <c r="D436">
        <v>0</v>
      </c>
      <c r="E436" t="b">
        <v>1</v>
      </c>
      <c r="F436" t="b">
        <v>1</v>
      </c>
      <c r="G436" t="s">
        <v>1684</v>
      </c>
      <c r="H436" t="s">
        <v>1684</v>
      </c>
      <c r="I436">
        <v>0</v>
      </c>
      <c r="J436">
        <v>0</v>
      </c>
      <c r="K436">
        <v>566164</v>
      </c>
      <c r="L436" t="s">
        <v>1684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629</v>
      </c>
      <c r="T436">
        <v>274</v>
      </c>
      <c r="U436">
        <v>0</v>
      </c>
      <c r="V436" t="s">
        <v>1684</v>
      </c>
      <c r="X436">
        <v>0</v>
      </c>
      <c r="Y436">
        <v>3</v>
      </c>
      <c r="Z436">
        <v>2</v>
      </c>
      <c r="AA436" t="s">
        <v>1684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 s="12" t="s">
        <v>1245</v>
      </c>
      <c r="AL436">
        <v>0</v>
      </c>
      <c r="AM436">
        <v>451</v>
      </c>
      <c r="AN436">
        <v>159</v>
      </c>
      <c r="AO436">
        <v>0</v>
      </c>
      <c r="AP436">
        <v>0</v>
      </c>
      <c r="AQ436">
        <v>0</v>
      </c>
      <c r="AR436" t="b">
        <v>0</v>
      </c>
      <c r="AS436">
        <v>0</v>
      </c>
      <c r="AT436">
        <v>630</v>
      </c>
      <c r="AU436">
        <v>274</v>
      </c>
      <c r="AV436">
        <v>428</v>
      </c>
      <c r="AW436" t="b">
        <v>0</v>
      </c>
      <c r="AX436">
        <v>0</v>
      </c>
      <c r="AY436">
        <v>630</v>
      </c>
      <c r="AZ436">
        <v>274</v>
      </c>
      <c r="BA436">
        <v>0</v>
      </c>
      <c r="BC436" t="s">
        <v>1684</v>
      </c>
      <c r="BD436" s="12">
        <v>50</v>
      </c>
      <c r="BE436">
        <v>336</v>
      </c>
      <c r="BF436">
        <v>214</v>
      </c>
      <c r="BG436" t="s">
        <v>2677</v>
      </c>
      <c r="BH436">
        <v>0</v>
      </c>
      <c r="BI436">
        <v>0</v>
      </c>
      <c r="BJ436" t="s">
        <v>1684</v>
      </c>
      <c r="BK436">
        <v>0</v>
      </c>
      <c r="BM436" t="s">
        <v>2678</v>
      </c>
      <c r="BN436">
        <v>0</v>
      </c>
      <c r="BO436">
        <v>630</v>
      </c>
      <c r="BP436">
        <v>274</v>
      </c>
      <c r="BQ436">
        <v>0</v>
      </c>
      <c r="BR436">
        <v>161</v>
      </c>
      <c r="BS436" t="b">
        <v>0</v>
      </c>
      <c r="BT436">
        <v>0</v>
      </c>
      <c r="BU436">
        <v>0</v>
      </c>
      <c r="BV436" s="12" t="s">
        <v>1246</v>
      </c>
      <c r="BW436">
        <v>0.1</v>
      </c>
      <c r="BX436">
        <v>590</v>
      </c>
      <c r="BY436">
        <v>239</v>
      </c>
      <c r="BZ436" t="b">
        <v>0</v>
      </c>
      <c r="CA436" t="s">
        <v>1684</v>
      </c>
      <c r="CB436">
        <v>0</v>
      </c>
      <c r="CC436">
        <v>0</v>
      </c>
      <c r="CD436" t="s">
        <v>1687</v>
      </c>
      <c r="CE436" s="12">
        <v>13</v>
      </c>
      <c r="CF436" s="12">
        <v>43</v>
      </c>
      <c r="CG436" s="4">
        <v>45855</v>
      </c>
      <c r="CH436">
        <v>0</v>
      </c>
      <c r="CI436">
        <v>622</v>
      </c>
      <c r="CJ436">
        <v>271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 t="s">
        <v>1246</v>
      </c>
      <c r="CS436">
        <v>0</v>
      </c>
      <c r="CT436" t="str">
        <f t="shared" si="6"/>
        <v>Sverre Nypan</v>
      </c>
      <c r="CU436" t="str">
        <f>IFERROR(VLOOKUP(CT436,'Player Names Cleaned'!$A$1:$B$997,2,0),CT436)</f>
        <v>Sverre Nypan</v>
      </c>
    </row>
    <row r="437" spans="1:99" x14ac:dyDescent="0.25">
      <c r="A437">
        <v>0</v>
      </c>
      <c r="B437" s="4">
        <v>35035</v>
      </c>
      <c r="C437">
        <v>0</v>
      </c>
      <c r="D437">
        <v>167</v>
      </c>
      <c r="E437" t="b">
        <v>1</v>
      </c>
      <c r="F437" t="b">
        <v>1</v>
      </c>
      <c r="G437" t="s">
        <v>1684</v>
      </c>
      <c r="H437" t="s">
        <v>1684</v>
      </c>
      <c r="I437">
        <v>1</v>
      </c>
      <c r="J437">
        <v>7.0000000000000007E-2</v>
      </c>
      <c r="K437">
        <v>155405</v>
      </c>
      <c r="L437" t="s">
        <v>1684</v>
      </c>
      <c r="N437">
        <v>0</v>
      </c>
      <c r="O437">
        <v>0</v>
      </c>
      <c r="P437">
        <v>0</v>
      </c>
      <c r="Q437">
        <v>0</v>
      </c>
      <c r="R437">
        <v>116.2</v>
      </c>
      <c r="S437">
        <v>222</v>
      </c>
      <c r="T437">
        <v>134</v>
      </c>
      <c r="U437">
        <v>0</v>
      </c>
      <c r="V437" t="s">
        <v>1684</v>
      </c>
      <c r="X437">
        <v>0</v>
      </c>
      <c r="Y437">
        <v>3</v>
      </c>
      <c r="Z437">
        <v>2</v>
      </c>
      <c r="AA437" t="s">
        <v>1684</v>
      </c>
      <c r="AB437">
        <v>0</v>
      </c>
      <c r="AC437">
        <v>0.46</v>
      </c>
      <c r="AD437">
        <v>0.03</v>
      </c>
      <c r="AE437">
        <v>0.91</v>
      </c>
      <c r="AF437">
        <v>0.06</v>
      </c>
      <c r="AG437">
        <v>0.45</v>
      </c>
      <c r="AH437">
        <v>27.21</v>
      </c>
      <c r="AI437">
        <v>1.99</v>
      </c>
      <c r="AJ437">
        <v>0.03</v>
      </c>
      <c r="AK437" s="12" t="s">
        <v>1247</v>
      </c>
      <c r="AL437">
        <v>0</v>
      </c>
      <c r="AM437">
        <v>340</v>
      </c>
      <c r="AN437">
        <v>88</v>
      </c>
      <c r="AO437">
        <v>30</v>
      </c>
      <c r="AP437">
        <v>2.19</v>
      </c>
      <c r="AQ437">
        <v>0</v>
      </c>
      <c r="AR437" t="b">
        <v>0</v>
      </c>
      <c r="AS437">
        <v>33.799999999999997</v>
      </c>
      <c r="AT437">
        <v>274</v>
      </c>
      <c r="AU437">
        <v>137</v>
      </c>
      <c r="AV437">
        <v>429</v>
      </c>
      <c r="AW437" t="b">
        <v>0</v>
      </c>
      <c r="AX437">
        <v>181.8</v>
      </c>
      <c r="AY437">
        <v>265</v>
      </c>
      <c r="AZ437">
        <v>123</v>
      </c>
      <c r="BA437">
        <v>1231</v>
      </c>
      <c r="BC437" t="s">
        <v>1684</v>
      </c>
      <c r="BD437" s="12">
        <v>50</v>
      </c>
      <c r="BE437">
        <v>225</v>
      </c>
      <c r="BF437">
        <v>143</v>
      </c>
      <c r="BG437" t="s">
        <v>2679</v>
      </c>
      <c r="BH437">
        <v>0</v>
      </c>
      <c r="BI437">
        <v>0</v>
      </c>
      <c r="BJ437" t="s">
        <v>1684</v>
      </c>
      <c r="BK437">
        <v>0</v>
      </c>
      <c r="BM437" t="s">
        <v>2680</v>
      </c>
      <c r="BN437">
        <v>1.4</v>
      </c>
      <c r="BO437">
        <v>315</v>
      </c>
      <c r="BP437">
        <v>146</v>
      </c>
      <c r="BQ437">
        <v>1</v>
      </c>
      <c r="BR437">
        <v>241</v>
      </c>
      <c r="BS437" t="b">
        <v>0</v>
      </c>
      <c r="BT437">
        <v>0</v>
      </c>
      <c r="BU437">
        <v>0</v>
      </c>
      <c r="BV437" s="12" t="s">
        <v>1248</v>
      </c>
      <c r="BW437">
        <v>0.1</v>
      </c>
      <c r="BX437">
        <v>560</v>
      </c>
      <c r="BY437">
        <v>215</v>
      </c>
      <c r="BZ437" t="b">
        <v>0</v>
      </c>
      <c r="CA437" t="s">
        <v>1684</v>
      </c>
      <c r="CB437">
        <v>14</v>
      </c>
      <c r="CC437">
        <v>1.02</v>
      </c>
      <c r="CD437" t="s">
        <v>1687</v>
      </c>
      <c r="CE437" s="12">
        <v>13</v>
      </c>
      <c r="CF437" s="12">
        <v>43</v>
      </c>
      <c r="CG437" s="4">
        <v>44746</v>
      </c>
      <c r="CH437">
        <v>41</v>
      </c>
      <c r="CI437">
        <v>271</v>
      </c>
      <c r="CJ437">
        <v>145</v>
      </c>
      <c r="CK437">
        <v>27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5.4</v>
      </c>
      <c r="CR437" t="s">
        <v>1248</v>
      </c>
      <c r="CS437">
        <v>4</v>
      </c>
      <c r="CT437" t="str">
        <f t="shared" si="6"/>
        <v>Kalvin Phillips</v>
      </c>
      <c r="CU437" t="str">
        <f>IFERROR(VLOOKUP(CT437,'Player Names Cleaned'!$A$1:$B$997,2,0),CT437)</f>
        <v>Kalvin Phillips</v>
      </c>
    </row>
    <row r="438" spans="1:99" x14ac:dyDescent="0.25">
      <c r="A438">
        <v>3</v>
      </c>
      <c r="B438" s="4">
        <v>36728</v>
      </c>
      <c r="C438">
        <v>26</v>
      </c>
      <c r="D438">
        <v>795</v>
      </c>
      <c r="E438" t="b">
        <v>1</v>
      </c>
      <c r="F438" t="b">
        <v>1</v>
      </c>
      <c r="G438" t="s">
        <v>1684</v>
      </c>
      <c r="H438" t="s">
        <v>1684</v>
      </c>
      <c r="I438">
        <v>10</v>
      </c>
      <c r="J438">
        <v>0.33</v>
      </c>
      <c r="K438">
        <v>223094</v>
      </c>
      <c r="L438" t="s">
        <v>1684</v>
      </c>
      <c r="N438">
        <v>0</v>
      </c>
      <c r="O438">
        <v>0</v>
      </c>
      <c r="P438">
        <v>0</v>
      </c>
      <c r="Q438">
        <v>0</v>
      </c>
      <c r="R438">
        <v>359.4</v>
      </c>
      <c r="S438">
        <v>99</v>
      </c>
      <c r="T438">
        <v>8</v>
      </c>
      <c r="U438">
        <v>0</v>
      </c>
      <c r="V438">
        <v>5</v>
      </c>
      <c r="X438">
        <v>0</v>
      </c>
      <c r="Y438">
        <v>4</v>
      </c>
      <c r="Z438">
        <v>4.5</v>
      </c>
      <c r="AA438" t="s">
        <v>1684</v>
      </c>
      <c r="AB438">
        <v>0</v>
      </c>
      <c r="AC438">
        <v>2.04</v>
      </c>
      <c r="AD438">
        <v>7.0000000000000007E-2</v>
      </c>
      <c r="AE438">
        <v>23.94</v>
      </c>
      <c r="AF438">
        <v>0.79</v>
      </c>
      <c r="AG438">
        <v>21.9</v>
      </c>
      <c r="AH438">
        <v>41.27</v>
      </c>
      <c r="AI438">
        <v>1.36</v>
      </c>
      <c r="AJ438">
        <v>0.72</v>
      </c>
      <c r="AK438" s="12" t="s">
        <v>1249</v>
      </c>
      <c r="AL438">
        <v>0</v>
      </c>
      <c r="AM438">
        <v>667</v>
      </c>
      <c r="AN438">
        <v>70</v>
      </c>
      <c r="AO438">
        <v>38</v>
      </c>
      <c r="AP438">
        <v>1.25</v>
      </c>
      <c r="AQ438">
        <v>22</v>
      </c>
      <c r="AR438" t="b">
        <v>0</v>
      </c>
      <c r="AS438">
        <v>281.8</v>
      </c>
      <c r="AT438">
        <v>6</v>
      </c>
      <c r="AU438">
        <v>2</v>
      </c>
      <c r="AV438">
        <v>430</v>
      </c>
      <c r="AW438" t="b">
        <v>0</v>
      </c>
      <c r="AX438">
        <v>946</v>
      </c>
      <c r="AY438">
        <v>9</v>
      </c>
      <c r="AZ438">
        <v>2</v>
      </c>
      <c r="BA438">
        <v>2736</v>
      </c>
      <c r="BC438" t="s">
        <v>1684</v>
      </c>
      <c r="BD438" s="12">
        <v>140</v>
      </c>
      <c r="BE438">
        <v>2</v>
      </c>
      <c r="BF438">
        <v>1</v>
      </c>
      <c r="BG438" t="s">
        <v>2681</v>
      </c>
      <c r="BH438">
        <v>0</v>
      </c>
      <c r="BI438">
        <v>1</v>
      </c>
      <c r="BJ438">
        <v>1</v>
      </c>
      <c r="BK438">
        <v>0</v>
      </c>
      <c r="BM438" t="s">
        <v>2682</v>
      </c>
      <c r="BN438">
        <v>5.8</v>
      </c>
      <c r="BO438">
        <v>5</v>
      </c>
      <c r="BP438">
        <v>2</v>
      </c>
      <c r="BQ438">
        <v>0</v>
      </c>
      <c r="BR438">
        <v>161</v>
      </c>
      <c r="BS438" t="b">
        <v>0</v>
      </c>
      <c r="BT438">
        <v>0</v>
      </c>
      <c r="BU438">
        <v>0</v>
      </c>
      <c r="BV438" s="12" t="s">
        <v>1250</v>
      </c>
      <c r="BW438">
        <v>18.7</v>
      </c>
      <c r="BX438">
        <v>18</v>
      </c>
      <c r="BY438">
        <v>5</v>
      </c>
      <c r="BZ438" t="b">
        <v>0</v>
      </c>
      <c r="CA438" t="s">
        <v>1684</v>
      </c>
      <c r="CB438">
        <v>31</v>
      </c>
      <c r="CC438">
        <v>1.02</v>
      </c>
      <c r="CD438" t="s">
        <v>1687</v>
      </c>
      <c r="CE438" s="12">
        <v>13</v>
      </c>
      <c r="CF438" s="12">
        <v>43</v>
      </c>
      <c r="CG438" s="4">
        <v>44743</v>
      </c>
      <c r="CH438">
        <v>1511</v>
      </c>
      <c r="CI438">
        <v>2</v>
      </c>
      <c r="CJ438">
        <v>1</v>
      </c>
      <c r="CK438">
        <v>181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12.9</v>
      </c>
      <c r="CR438" t="s">
        <v>1250</v>
      </c>
      <c r="CS438">
        <v>2</v>
      </c>
      <c r="CT438" t="str">
        <f t="shared" si="6"/>
        <v>Erling Haaland</v>
      </c>
      <c r="CU438" t="str">
        <f>IFERROR(VLOOKUP(CT438,'Player Names Cleaned'!$A$1:$B$997,2,0),CT438)</f>
        <v>Erling Haaland</v>
      </c>
    </row>
    <row r="439" spans="1:99" x14ac:dyDescent="0.25">
      <c r="A439">
        <v>9</v>
      </c>
      <c r="B439" s="4">
        <v>36379</v>
      </c>
      <c r="C439">
        <v>29</v>
      </c>
      <c r="D439">
        <v>948</v>
      </c>
      <c r="E439" t="b">
        <v>1</v>
      </c>
      <c r="F439" t="b">
        <v>1</v>
      </c>
      <c r="G439" t="s">
        <v>1684</v>
      </c>
      <c r="H439" t="s">
        <v>1684</v>
      </c>
      <c r="I439">
        <v>9</v>
      </c>
      <c r="J439">
        <v>0.24</v>
      </c>
      <c r="K439">
        <v>446008</v>
      </c>
      <c r="L439" t="s">
        <v>1684</v>
      </c>
      <c r="N439">
        <v>0</v>
      </c>
      <c r="O439">
        <v>0</v>
      </c>
      <c r="P439">
        <v>0</v>
      </c>
      <c r="Q439">
        <v>0</v>
      </c>
      <c r="R439">
        <v>1107.5</v>
      </c>
      <c r="S439">
        <v>5</v>
      </c>
      <c r="T439">
        <v>5</v>
      </c>
      <c r="U439">
        <v>0</v>
      </c>
      <c r="V439" t="s">
        <v>1684</v>
      </c>
      <c r="X439">
        <v>0</v>
      </c>
      <c r="Y439">
        <v>3</v>
      </c>
      <c r="Z439">
        <v>2.1</v>
      </c>
      <c r="AA439" t="s">
        <v>1684</v>
      </c>
      <c r="AB439">
        <v>0</v>
      </c>
      <c r="AC439">
        <v>9.24</v>
      </c>
      <c r="AD439">
        <v>0.24</v>
      </c>
      <c r="AE439">
        <v>21.75</v>
      </c>
      <c r="AF439">
        <v>0.56999999999999995</v>
      </c>
      <c r="AG439">
        <v>12.52</v>
      </c>
      <c r="AH439">
        <v>55.4</v>
      </c>
      <c r="AI439">
        <v>1.46</v>
      </c>
      <c r="AJ439">
        <v>0.33</v>
      </c>
      <c r="AK439" s="12" t="s">
        <v>1251</v>
      </c>
      <c r="AL439">
        <v>0</v>
      </c>
      <c r="AM439">
        <v>656</v>
      </c>
      <c r="AN439">
        <v>293</v>
      </c>
      <c r="AO439">
        <v>55</v>
      </c>
      <c r="AP439">
        <v>1.45</v>
      </c>
      <c r="AQ439">
        <v>20</v>
      </c>
      <c r="AR439" t="b">
        <v>0</v>
      </c>
      <c r="AS439">
        <v>340.8</v>
      </c>
      <c r="AT439">
        <v>2</v>
      </c>
      <c r="AU439">
        <v>2</v>
      </c>
      <c r="AV439">
        <v>119</v>
      </c>
      <c r="AW439" t="b">
        <v>0</v>
      </c>
      <c r="AX439">
        <v>1236.8</v>
      </c>
      <c r="AY439">
        <v>2</v>
      </c>
      <c r="AZ439">
        <v>2</v>
      </c>
      <c r="BA439">
        <v>3415</v>
      </c>
      <c r="BC439" t="s">
        <v>1684</v>
      </c>
      <c r="BD439" s="12">
        <v>80</v>
      </c>
      <c r="BE439">
        <v>18</v>
      </c>
      <c r="BF439">
        <v>12</v>
      </c>
      <c r="BG439" t="s">
        <v>2683</v>
      </c>
      <c r="BH439">
        <v>0</v>
      </c>
      <c r="BI439">
        <v>1</v>
      </c>
      <c r="BJ439" t="s">
        <v>1684</v>
      </c>
      <c r="BK439">
        <v>0</v>
      </c>
      <c r="BM439" t="s">
        <v>2684</v>
      </c>
      <c r="BN439">
        <v>6.2</v>
      </c>
      <c r="BO439">
        <v>2</v>
      </c>
      <c r="BP439">
        <v>2</v>
      </c>
      <c r="BQ439">
        <v>0</v>
      </c>
      <c r="BR439">
        <v>38</v>
      </c>
      <c r="BS439" t="b">
        <v>0</v>
      </c>
      <c r="BT439">
        <v>0</v>
      </c>
      <c r="BU439">
        <v>0</v>
      </c>
      <c r="BV439" s="12" t="s">
        <v>1252</v>
      </c>
      <c r="BW439">
        <v>17.8</v>
      </c>
      <c r="BX439">
        <v>22</v>
      </c>
      <c r="BY439">
        <v>6</v>
      </c>
      <c r="BZ439" t="b">
        <v>0</v>
      </c>
      <c r="CA439" t="s">
        <v>1684</v>
      </c>
      <c r="CB439">
        <v>38</v>
      </c>
      <c r="CC439">
        <v>1</v>
      </c>
      <c r="CD439" t="s">
        <v>1687</v>
      </c>
      <c r="CE439" s="12">
        <v>14</v>
      </c>
      <c r="CF439" s="12">
        <v>1</v>
      </c>
      <c r="CG439" s="4">
        <v>45859</v>
      </c>
      <c r="CH439">
        <v>1060</v>
      </c>
      <c r="CI439">
        <v>8</v>
      </c>
      <c r="CJ439">
        <v>3</v>
      </c>
      <c r="CK439">
        <v>236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29.5</v>
      </c>
      <c r="CR439" t="s">
        <v>1252</v>
      </c>
      <c r="CS439">
        <v>3</v>
      </c>
      <c r="CT439" t="str">
        <f t="shared" si="6"/>
        <v>Bryan Mbeumo</v>
      </c>
      <c r="CU439" t="str">
        <f>IFERROR(VLOOKUP(CT439,'Player Names Cleaned'!$A$1:$B$997,2,0),CT439)</f>
        <v>Bryan Mbeumo</v>
      </c>
    </row>
    <row r="440" spans="1:99" x14ac:dyDescent="0.25">
      <c r="A440">
        <v>0</v>
      </c>
      <c r="B440" s="4">
        <v>35899</v>
      </c>
      <c r="C440">
        <v>0</v>
      </c>
      <c r="D440">
        <v>22</v>
      </c>
      <c r="E440" t="b">
        <v>1</v>
      </c>
      <c r="F440" t="b">
        <v>1</v>
      </c>
      <c r="G440" t="s">
        <v>1684</v>
      </c>
      <c r="H440" t="s">
        <v>1684</v>
      </c>
      <c r="I440">
        <v>1</v>
      </c>
      <c r="J440">
        <v>0.25</v>
      </c>
      <c r="K440">
        <v>451302</v>
      </c>
      <c r="L440" t="s">
        <v>1684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612</v>
      </c>
      <c r="T440">
        <v>76</v>
      </c>
      <c r="U440">
        <v>0</v>
      </c>
      <c r="V440" t="s">
        <v>1684</v>
      </c>
      <c r="X440">
        <v>0</v>
      </c>
      <c r="Y440">
        <v>1</v>
      </c>
      <c r="Z440">
        <v>2.6</v>
      </c>
      <c r="AA440" t="s">
        <v>1684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6.93</v>
      </c>
      <c r="AI440">
        <v>1.73</v>
      </c>
      <c r="AJ440">
        <v>0</v>
      </c>
      <c r="AK440" s="12" t="s">
        <v>1253</v>
      </c>
      <c r="AL440">
        <v>0</v>
      </c>
      <c r="AM440">
        <v>410</v>
      </c>
      <c r="AN440">
        <v>72</v>
      </c>
      <c r="AO440">
        <v>10</v>
      </c>
      <c r="AP440">
        <v>2.5</v>
      </c>
      <c r="AQ440">
        <v>0</v>
      </c>
      <c r="AR440" t="b">
        <v>0</v>
      </c>
      <c r="AS440">
        <v>7.9</v>
      </c>
      <c r="AT440">
        <v>342</v>
      </c>
      <c r="AU440">
        <v>24</v>
      </c>
      <c r="AV440">
        <v>431</v>
      </c>
      <c r="AW440" t="b">
        <v>0</v>
      </c>
      <c r="AX440">
        <v>80</v>
      </c>
      <c r="AY440">
        <v>314</v>
      </c>
      <c r="AZ440">
        <v>24</v>
      </c>
      <c r="BA440">
        <v>360</v>
      </c>
      <c r="BC440" t="s">
        <v>1684</v>
      </c>
      <c r="BD440" s="12">
        <v>50</v>
      </c>
      <c r="BE440">
        <v>295</v>
      </c>
      <c r="BF440">
        <v>15</v>
      </c>
      <c r="BG440" t="s">
        <v>2685</v>
      </c>
      <c r="BH440">
        <v>0</v>
      </c>
      <c r="BI440">
        <v>0</v>
      </c>
      <c r="BJ440" t="s">
        <v>1684</v>
      </c>
      <c r="BK440">
        <v>0</v>
      </c>
      <c r="BM440" t="s">
        <v>2686</v>
      </c>
      <c r="BN440">
        <v>2</v>
      </c>
      <c r="BO440">
        <v>248</v>
      </c>
      <c r="BP440">
        <v>26</v>
      </c>
      <c r="BQ440">
        <v>0</v>
      </c>
      <c r="BR440">
        <v>219</v>
      </c>
      <c r="BS440" t="b">
        <v>0</v>
      </c>
      <c r="BT440">
        <v>8</v>
      </c>
      <c r="BU440">
        <v>2</v>
      </c>
      <c r="BV440" s="12" t="s">
        <v>1254</v>
      </c>
      <c r="BW440">
        <v>0.5</v>
      </c>
      <c r="BX440">
        <v>257</v>
      </c>
      <c r="BY440">
        <v>36</v>
      </c>
      <c r="BZ440" t="b">
        <v>0</v>
      </c>
      <c r="CA440" t="s">
        <v>1684</v>
      </c>
      <c r="CB440">
        <v>4</v>
      </c>
      <c r="CC440">
        <v>1</v>
      </c>
      <c r="CD440" t="s">
        <v>1687</v>
      </c>
      <c r="CE440" s="12">
        <v>14</v>
      </c>
      <c r="CF440" s="12">
        <v>1</v>
      </c>
      <c r="CG440" s="4">
        <v>45170</v>
      </c>
      <c r="CH440">
        <v>0</v>
      </c>
      <c r="CI440">
        <v>605</v>
      </c>
      <c r="CJ440">
        <v>72</v>
      </c>
      <c r="CK440">
        <v>8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1.6</v>
      </c>
      <c r="CR440" t="s">
        <v>2687</v>
      </c>
      <c r="CS440">
        <v>0</v>
      </c>
      <c r="CT440" t="str">
        <f t="shared" si="6"/>
        <v>Altay BayÄ±ndÄ±r</v>
      </c>
      <c r="CU440" t="str">
        <f>IFERROR(VLOOKUP(CT440,'Player Names Cleaned'!$A$1:$B$997,2,0),CT440)</f>
        <v>Altay Bayindir</v>
      </c>
    </row>
    <row r="441" spans="1:99" x14ac:dyDescent="0.25">
      <c r="A441">
        <v>0</v>
      </c>
      <c r="B441" s="4">
        <v>35157</v>
      </c>
      <c r="C441">
        <v>8</v>
      </c>
      <c r="D441">
        <v>443</v>
      </c>
      <c r="E441" t="b">
        <v>1</v>
      </c>
      <c r="F441" t="b">
        <v>1</v>
      </c>
      <c r="G441">
        <v>50</v>
      </c>
      <c r="H441" t="s">
        <v>1684</v>
      </c>
      <c r="I441">
        <v>9</v>
      </c>
      <c r="J441">
        <v>0.26</v>
      </c>
      <c r="K441">
        <v>202641</v>
      </c>
      <c r="L441" t="s">
        <v>1684</v>
      </c>
      <c r="N441">
        <v>0</v>
      </c>
      <c r="O441">
        <v>0</v>
      </c>
      <c r="P441">
        <v>0</v>
      </c>
      <c r="Q441">
        <v>0</v>
      </c>
      <c r="R441">
        <v>13</v>
      </c>
      <c r="S441">
        <v>332</v>
      </c>
      <c r="T441">
        <v>9</v>
      </c>
      <c r="U441">
        <v>0</v>
      </c>
      <c r="V441" t="s">
        <v>1684</v>
      </c>
      <c r="X441">
        <v>0</v>
      </c>
      <c r="Y441">
        <v>1</v>
      </c>
      <c r="Z441">
        <v>1.3</v>
      </c>
      <c r="AA441" t="s">
        <v>1684</v>
      </c>
      <c r="AB441">
        <v>0</v>
      </c>
      <c r="AC441">
        <v>0.2</v>
      </c>
      <c r="AD441">
        <v>0.01</v>
      </c>
      <c r="AE441">
        <v>0.2</v>
      </c>
      <c r="AF441">
        <v>0.01</v>
      </c>
      <c r="AG441">
        <v>0</v>
      </c>
      <c r="AH441">
        <v>47.79</v>
      </c>
      <c r="AI441">
        <v>1.41</v>
      </c>
      <c r="AJ441">
        <v>0</v>
      </c>
      <c r="AK441" s="12" t="s">
        <v>1255</v>
      </c>
      <c r="AL441">
        <v>0</v>
      </c>
      <c r="AM441">
        <v>362</v>
      </c>
      <c r="AN441">
        <v>69</v>
      </c>
      <c r="AO441">
        <v>44</v>
      </c>
      <c r="AP441">
        <v>1.29</v>
      </c>
      <c r="AQ441">
        <v>0</v>
      </c>
      <c r="AR441" t="b">
        <v>0</v>
      </c>
      <c r="AS441">
        <v>74.7</v>
      </c>
      <c r="AT441">
        <v>185</v>
      </c>
      <c r="AU441">
        <v>10</v>
      </c>
      <c r="AV441">
        <v>432</v>
      </c>
      <c r="AW441" t="b">
        <v>0</v>
      </c>
      <c r="AX441">
        <v>733</v>
      </c>
      <c r="AY441">
        <v>43</v>
      </c>
      <c r="AZ441">
        <v>10</v>
      </c>
      <c r="BA441">
        <v>3060</v>
      </c>
      <c r="BB441" t="s">
        <v>2688</v>
      </c>
      <c r="BC441" t="s">
        <v>2689</v>
      </c>
      <c r="BD441" s="12">
        <v>50</v>
      </c>
      <c r="BE441">
        <v>247</v>
      </c>
      <c r="BF441">
        <v>12</v>
      </c>
      <c r="BG441" t="s">
        <v>2690</v>
      </c>
      <c r="BH441">
        <v>0</v>
      </c>
      <c r="BI441">
        <v>0</v>
      </c>
      <c r="BJ441" t="s">
        <v>1684</v>
      </c>
      <c r="BK441">
        <v>1</v>
      </c>
      <c r="BM441" t="s">
        <v>2691</v>
      </c>
      <c r="BN441">
        <v>3.5</v>
      </c>
      <c r="BO441">
        <v>85</v>
      </c>
      <c r="BP441">
        <v>15</v>
      </c>
      <c r="BQ441">
        <v>0</v>
      </c>
      <c r="BR441">
        <v>38</v>
      </c>
      <c r="BS441" t="b">
        <v>0</v>
      </c>
      <c r="BT441">
        <v>90</v>
      </c>
      <c r="BU441">
        <v>2.65</v>
      </c>
      <c r="BV441" s="12" t="s">
        <v>606</v>
      </c>
      <c r="BW441">
        <v>0.1</v>
      </c>
      <c r="BX441">
        <v>534</v>
      </c>
      <c r="BY441">
        <v>72</v>
      </c>
      <c r="BZ441" t="b">
        <v>0</v>
      </c>
      <c r="CA441" t="s">
        <v>1684</v>
      </c>
      <c r="CB441">
        <v>34</v>
      </c>
      <c r="CC441">
        <v>1</v>
      </c>
      <c r="CD441" t="s">
        <v>2692</v>
      </c>
      <c r="CE441" s="12">
        <v>14</v>
      </c>
      <c r="CF441" s="12">
        <v>1</v>
      </c>
      <c r="CG441" s="4">
        <v>45127</v>
      </c>
      <c r="CH441">
        <v>0</v>
      </c>
      <c r="CI441">
        <v>588</v>
      </c>
      <c r="CJ441">
        <v>69</v>
      </c>
      <c r="CK441">
        <v>120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24</v>
      </c>
      <c r="CR441" t="s">
        <v>606</v>
      </c>
      <c r="CS441">
        <v>0</v>
      </c>
      <c r="CT441" t="str">
        <f t="shared" si="6"/>
        <v>AndrÃ© Onana</v>
      </c>
      <c r="CU441" t="str">
        <f>IFERROR(VLOOKUP(CT441,'Player Names Cleaned'!$A$1:$B$997,2,0),CT441)</f>
        <v>Andre Onana</v>
      </c>
    </row>
    <row r="442" spans="1:99" x14ac:dyDescent="0.25">
      <c r="A442">
        <v>0</v>
      </c>
      <c r="B442" t="s">
        <v>1684</v>
      </c>
      <c r="C442">
        <v>0</v>
      </c>
      <c r="D442">
        <v>0</v>
      </c>
      <c r="E442" t="b">
        <v>0</v>
      </c>
      <c r="F442" t="b">
        <v>1</v>
      </c>
      <c r="G442">
        <v>0</v>
      </c>
      <c r="H442" t="s">
        <v>1684</v>
      </c>
      <c r="I442">
        <v>0</v>
      </c>
      <c r="J442">
        <v>0</v>
      </c>
      <c r="K442">
        <v>588555</v>
      </c>
      <c r="L442" t="s">
        <v>1684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469</v>
      </c>
      <c r="T442">
        <v>59</v>
      </c>
      <c r="U442">
        <v>0</v>
      </c>
      <c r="V442" t="s">
        <v>1684</v>
      </c>
      <c r="X442">
        <v>0</v>
      </c>
      <c r="Y442">
        <v>1</v>
      </c>
      <c r="Z442">
        <v>0</v>
      </c>
      <c r="AA442" t="s">
        <v>1684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 s="12" t="s">
        <v>1256</v>
      </c>
      <c r="AL442">
        <v>0</v>
      </c>
      <c r="AM442">
        <v>112</v>
      </c>
      <c r="AN442">
        <v>44</v>
      </c>
      <c r="AO442">
        <v>0</v>
      </c>
      <c r="AP442">
        <v>0</v>
      </c>
      <c r="AQ442">
        <v>0</v>
      </c>
      <c r="AR442" t="b">
        <v>0</v>
      </c>
      <c r="AS442">
        <v>0</v>
      </c>
      <c r="AT442">
        <v>478</v>
      </c>
      <c r="AU442">
        <v>68</v>
      </c>
      <c r="AV442">
        <v>433</v>
      </c>
      <c r="AW442" t="b">
        <v>0</v>
      </c>
      <c r="AX442">
        <v>0</v>
      </c>
      <c r="AY442">
        <v>478</v>
      </c>
      <c r="AZ442">
        <v>68</v>
      </c>
      <c r="BA442">
        <v>0</v>
      </c>
      <c r="BB442" t="s">
        <v>2693</v>
      </c>
      <c r="BC442" t="s">
        <v>2694</v>
      </c>
      <c r="BD442" s="12">
        <v>40</v>
      </c>
      <c r="BE442">
        <v>656</v>
      </c>
      <c r="BF442">
        <v>76</v>
      </c>
      <c r="BG442" t="s">
        <v>2695</v>
      </c>
      <c r="BH442">
        <v>0</v>
      </c>
      <c r="BI442">
        <v>0</v>
      </c>
      <c r="BJ442" t="s">
        <v>1684</v>
      </c>
      <c r="BK442">
        <v>0</v>
      </c>
      <c r="BM442" t="s">
        <v>2696</v>
      </c>
      <c r="BN442">
        <v>0</v>
      </c>
      <c r="BO442">
        <v>481</v>
      </c>
      <c r="BP442">
        <v>68</v>
      </c>
      <c r="BQ442">
        <v>0</v>
      </c>
      <c r="BR442" t="s">
        <v>1684</v>
      </c>
      <c r="BS442" t="b">
        <v>0</v>
      </c>
      <c r="BT442">
        <v>0</v>
      </c>
      <c r="BU442">
        <v>0</v>
      </c>
      <c r="BV442" s="12" t="s">
        <v>1035</v>
      </c>
      <c r="BW442">
        <v>0</v>
      </c>
      <c r="BX442">
        <v>642</v>
      </c>
      <c r="BY442">
        <v>76</v>
      </c>
      <c r="BZ442" t="b">
        <v>0</v>
      </c>
      <c r="CA442" t="s">
        <v>1684</v>
      </c>
      <c r="CB442">
        <v>0</v>
      </c>
      <c r="CC442">
        <v>0</v>
      </c>
      <c r="CD442" t="s">
        <v>1777</v>
      </c>
      <c r="CE442" s="12">
        <v>14</v>
      </c>
      <c r="CF442" s="12">
        <v>1</v>
      </c>
      <c r="CG442" t="s">
        <v>1684</v>
      </c>
      <c r="CH442">
        <v>0</v>
      </c>
      <c r="CI442">
        <v>445</v>
      </c>
      <c r="CJ442">
        <v>46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 t="s">
        <v>1035</v>
      </c>
      <c r="CS442">
        <v>0</v>
      </c>
      <c r="CT442" t="str">
        <f t="shared" si="6"/>
        <v>Elyh Harrison</v>
      </c>
      <c r="CU442" t="str">
        <f>IFERROR(VLOOKUP(CT442,'Player Names Cleaned'!$A$1:$B$997,2,0),CT442)</f>
        <v>Elyh Harrison</v>
      </c>
    </row>
    <row r="443" spans="1:99" x14ac:dyDescent="0.25">
      <c r="A443">
        <v>0</v>
      </c>
      <c r="B443" s="4">
        <v>31517</v>
      </c>
      <c r="C443">
        <v>0</v>
      </c>
      <c r="D443">
        <v>0</v>
      </c>
      <c r="E443" t="b">
        <v>1</v>
      </c>
      <c r="F443" t="b">
        <v>1</v>
      </c>
      <c r="G443" t="s">
        <v>1684</v>
      </c>
      <c r="H443" t="s">
        <v>1684</v>
      </c>
      <c r="I443">
        <v>0</v>
      </c>
      <c r="J443">
        <v>0</v>
      </c>
      <c r="K443">
        <v>21205</v>
      </c>
      <c r="L443" t="s">
        <v>1684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378</v>
      </c>
      <c r="T443">
        <v>18</v>
      </c>
      <c r="U443">
        <v>0</v>
      </c>
      <c r="V443" t="s">
        <v>1684</v>
      </c>
      <c r="X443">
        <v>0</v>
      </c>
      <c r="Y443">
        <v>1</v>
      </c>
      <c r="Z443">
        <v>0.5</v>
      </c>
      <c r="AA443" t="s">
        <v>1684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 s="12" t="s">
        <v>816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 t="b">
        <v>0</v>
      </c>
      <c r="AS443">
        <v>0</v>
      </c>
      <c r="AT443">
        <v>391</v>
      </c>
      <c r="AU443">
        <v>30</v>
      </c>
      <c r="AV443">
        <v>434</v>
      </c>
      <c r="AW443" t="b">
        <v>0</v>
      </c>
      <c r="AX443">
        <v>0</v>
      </c>
      <c r="AY443">
        <v>391</v>
      </c>
      <c r="AZ443">
        <v>30</v>
      </c>
      <c r="BA443">
        <v>0</v>
      </c>
      <c r="BC443" t="s">
        <v>1684</v>
      </c>
      <c r="BD443" s="12">
        <v>40</v>
      </c>
      <c r="BE443">
        <v>545</v>
      </c>
      <c r="BF443">
        <v>33</v>
      </c>
      <c r="BG443" t="s">
        <v>2697</v>
      </c>
      <c r="BH443">
        <v>0</v>
      </c>
      <c r="BI443">
        <v>0</v>
      </c>
      <c r="BJ443" t="s">
        <v>1684</v>
      </c>
      <c r="BK443">
        <v>0</v>
      </c>
      <c r="BM443" t="s">
        <v>2698</v>
      </c>
      <c r="BN443">
        <v>0</v>
      </c>
      <c r="BO443">
        <v>395</v>
      </c>
      <c r="BP443">
        <v>31</v>
      </c>
      <c r="BQ443">
        <v>0</v>
      </c>
      <c r="BR443">
        <v>241</v>
      </c>
      <c r="BS443" t="b">
        <v>0</v>
      </c>
      <c r="BT443">
        <v>0</v>
      </c>
      <c r="BU443">
        <v>0</v>
      </c>
      <c r="BV443" s="12" t="s">
        <v>1257</v>
      </c>
      <c r="BW443">
        <v>0.4</v>
      </c>
      <c r="BX443">
        <v>303</v>
      </c>
      <c r="BY443">
        <v>43</v>
      </c>
      <c r="BZ443" t="b">
        <v>0</v>
      </c>
      <c r="CA443" t="s">
        <v>1684</v>
      </c>
      <c r="CB443">
        <v>0</v>
      </c>
      <c r="CC443">
        <v>0</v>
      </c>
      <c r="CD443" t="s">
        <v>1687</v>
      </c>
      <c r="CE443" s="12">
        <v>14</v>
      </c>
      <c r="CF443" s="12">
        <v>1</v>
      </c>
      <c r="CG443" s="4">
        <v>44379</v>
      </c>
      <c r="CH443">
        <v>0</v>
      </c>
      <c r="CI443">
        <v>344</v>
      </c>
      <c r="CJ443">
        <v>3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 t="s">
        <v>1257</v>
      </c>
      <c r="CS443">
        <v>0</v>
      </c>
      <c r="CT443" t="str">
        <f t="shared" si="6"/>
        <v>Tom Heaton</v>
      </c>
      <c r="CU443" t="str">
        <f>IFERROR(VLOOKUP(CT443,'Player Names Cleaned'!$A$1:$B$997,2,0),CT443)</f>
        <v>Tom Heaton</v>
      </c>
    </row>
    <row r="444" spans="1:99" x14ac:dyDescent="0.25">
      <c r="A444">
        <v>0</v>
      </c>
      <c r="B444" s="4">
        <v>37580</v>
      </c>
      <c r="C444">
        <v>0</v>
      </c>
      <c r="D444">
        <v>0</v>
      </c>
      <c r="E444" t="b">
        <v>1</v>
      </c>
      <c r="F444" t="b">
        <v>1</v>
      </c>
      <c r="G444" t="s">
        <v>1684</v>
      </c>
      <c r="H444" t="s">
        <v>1684</v>
      </c>
      <c r="I444">
        <v>0</v>
      </c>
      <c r="J444">
        <v>0</v>
      </c>
      <c r="K444">
        <v>461537</v>
      </c>
      <c r="L444" t="s">
        <v>1684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422</v>
      </c>
      <c r="T444">
        <v>42</v>
      </c>
      <c r="U444">
        <v>0</v>
      </c>
      <c r="V444" t="s">
        <v>1684</v>
      </c>
      <c r="X444">
        <v>0</v>
      </c>
      <c r="Y444">
        <v>1</v>
      </c>
      <c r="Z444">
        <v>0.5</v>
      </c>
      <c r="AA444" t="s">
        <v>1684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 s="12" t="s">
        <v>1258</v>
      </c>
      <c r="AL444">
        <v>0</v>
      </c>
      <c r="AM444">
        <v>53</v>
      </c>
      <c r="AN444">
        <v>25</v>
      </c>
      <c r="AO444">
        <v>0</v>
      </c>
      <c r="AP444">
        <v>0</v>
      </c>
      <c r="AQ444">
        <v>0</v>
      </c>
      <c r="AR444" t="b">
        <v>0</v>
      </c>
      <c r="AS444">
        <v>0</v>
      </c>
      <c r="AT444">
        <v>432</v>
      </c>
      <c r="AU444">
        <v>51</v>
      </c>
      <c r="AV444">
        <v>435</v>
      </c>
      <c r="AW444" t="b">
        <v>0</v>
      </c>
      <c r="AX444">
        <v>0</v>
      </c>
      <c r="AY444">
        <v>432</v>
      </c>
      <c r="AZ444">
        <v>51</v>
      </c>
      <c r="BA444">
        <v>0</v>
      </c>
      <c r="BC444" t="s">
        <v>1684</v>
      </c>
      <c r="BD444" s="12">
        <v>40</v>
      </c>
      <c r="BE444">
        <v>597</v>
      </c>
      <c r="BF444">
        <v>57</v>
      </c>
      <c r="BG444" t="s">
        <v>2699</v>
      </c>
      <c r="BH444">
        <v>0</v>
      </c>
      <c r="BI444">
        <v>0</v>
      </c>
      <c r="BJ444" t="s">
        <v>1684</v>
      </c>
      <c r="BK444">
        <v>0</v>
      </c>
      <c r="BM444" t="s">
        <v>2700</v>
      </c>
      <c r="BN444">
        <v>0</v>
      </c>
      <c r="BO444">
        <v>435</v>
      </c>
      <c r="BP444">
        <v>51</v>
      </c>
      <c r="BQ444">
        <v>0</v>
      </c>
      <c r="BR444">
        <v>242</v>
      </c>
      <c r="BS444" t="b">
        <v>0</v>
      </c>
      <c r="BT444">
        <v>0</v>
      </c>
      <c r="BU444">
        <v>0</v>
      </c>
      <c r="BV444" s="12" t="s">
        <v>1259</v>
      </c>
      <c r="BW444">
        <v>0.2</v>
      </c>
      <c r="BX444">
        <v>468</v>
      </c>
      <c r="BY444">
        <v>63</v>
      </c>
      <c r="BZ444" t="b">
        <v>0</v>
      </c>
      <c r="CA444" t="s">
        <v>1684</v>
      </c>
      <c r="CB444">
        <v>0</v>
      </c>
      <c r="CC444">
        <v>0</v>
      </c>
      <c r="CD444" t="s">
        <v>1687</v>
      </c>
      <c r="CE444" s="12">
        <v>14</v>
      </c>
      <c r="CF444" s="12">
        <v>1</v>
      </c>
      <c r="CG444" s="4">
        <v>45131</v>
      </c>
      <c r="CH444">
        <v>0</v>
      </c>
      <c r="CI444">
        <v>391</v>
      </c>
      <c r="CJ444">
        <v>27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 t="s">
        <v>1259</v>
      </c>
      <c r="CS444">
        <v>0</v>
      </c>
      <c r="CT444" t="str">
        <f t="shared" si="6"/>
        <v>Dermot Mee</v>
      </c>
      <c r="CU444" t="str">
        <f>IFERROR(VLOOKUP(CT444,'Player Names Cleaned'!$A$1:$B$997,2,0),CT444)</f>
        <v>Dermot Mee</v>
      </c>
    </row>
    <row r="445" spans="1:99" x14ac:dyDescent="0.25">
      <c r="A445">
        <v>0</v>
      </c>
      <c r="B445" s="4">
        <v>36384</v>
      </c>
      <c r="C445">
        <v>3</v>
      </c>
      <c r="D445">
        <v>312</v>
      </c>
      <c r="E445" t="b">
        <v>1</v>
      </c>
      <c r="F445" t="b">
        <v>1</v>
      </c>
      <c r="G445" t="s">
        <v>1684</v>
      </c>
      <c r="H445" t="s">
        <v>1684</v>
      </c>
      <c r="I445">
        <v>4</v>
      </c>
      <c r="J445">
        <v>0.17</v>
      </c>
      <c r="K445">
        <v>209365</v>
      </c>
      <c r="L445" t="s">
        <v>1684</v>
      </c>
      <c r="N445">
        <v>0</v>
      </c>
      <c r="O445">
        <v>0</v>
      </c>
      <c r="P445">
        <v>0</v>
      </c>
      <c r="Q445">
        <v>0</v>
      </c>
      <c r="R445">
        <v>88.7</v>
      </c>
      <c r="S445">
        <v>245</v>
      </c>
      <c r="T445">
        <v>83</v>
      </c>
      <c r="U445">
        <v>0</v>
      </c>
      <c r="V445" t="s">
        <v>1684</v>
      </c>
      <c r="X445">
        <v>0</v>
      </c>
      <c r="Y445">
        <v>2</v>
      </c>
      <c r="Z445">
        <v>2.1</v>
      </c>
      <c r="AA445" t="s">
        <v>1684</v>
      </c>
      <c r="AB445">
        <v>0</v>
      </c>
      <c r="AC445">
        <v>0.25</v>
      </c>
      <c r="AD445">
        <v>0.01</v>
      </c>
      <c r="AE445">
        <v>2.73</v>
      </c>
      <c r="AF445">
        <v>0.12</v>
      </c>
      <c r="AG445">
        <v>2.48</v>
      </c>
      <c r="AH445">
        <v>38.53</v>
      </c>
      <c r="AI445">
        <v>1.64</v>
      </c>
      <c r="AJ445">
        <v>0.11</v>
      </c>
      <c r="AK445" s="12" t="s">
        <v>1260</v>
      </c>
      <c r="AL445">
        <v>0</v>
      </c>
      <c r="AM445">
        <v>368</v>
      </c>
      <c r="AN445">
        <v>170</v>
      </c>
      <c r="AO445">
        <v>36</v>
      </c>
      <c r="AP445">
        <v>1.53</v>
      </c>
      <c r="AQ445">
        <v>2</v>
      </c>
      <c r="AR445" t="b">
        <v>0</v>
      </c>
      <c r="AS445">
        <v>91.5</v>
      </c>
      <c r="AT445">
        <v>143</v>
      </c>
      <c r="AU445">
        <v>40</v>
      </c>
      <c r="AV445">
        <v>436</v>
      </c>
      <c r="AW445" t="b">
        <v>0</v>
      </c>
      <c r="AX445">
        <v>518.4</v>
      </c>
      <c r="AY445">
        <v>117</v>
      </c>
      <c r="AZ445">
        <v>40</v>
      </c>
      <c r="BA445">
        <v>2119</v>
      </c>
      <c r="BC445" t="s">
        <v>1684</v>
      </c>
      <c r="BD445" s="12">
        <v>50</v>
      </c>
      <c r="BE445">
        <v>253</v>
      </c>
      <c r="BF445">
        <v>39</v>
      </c>
      <c r="BG445" t="s">
        <v>2701</v>
      </c>
      <c r="BH445">
        <v>0</v>
      </c>
      <c r="BI445">
        <v>0</v>
      </c>
      <c r="BJ445" t="s">
        <v>1684</v>
      </c>
      <c r="BK445">
        <v>0</v>
      </c>
      <c r="BM445" t="s">
        <v>2702</v>
      </c>
      <c r="BN445">
        <v>2.2999999999999998</v>
      </c>
      <c r="BO445">
        <v>208</v>
      </c>
      <c r="BP445">
        <v>72</v>
      </c>
      <c r="BQ445">
        <v>0</v>
      </c>
      <c r="BR445">
        <v>152</v>
      </c>
      <c r="BS445" t="b">
        <v>0</v>
      </c>
      <c r="BT445">
        <v>0</v>
      </c>
      <c r="BU445">
        <v>0</v>
      </c>
      <c r="BV445" s="12" t="s">
        <v>1261</v>
      </c>
      <c r="BW445">
        <v>0.9</v>
      </c>
      <c r="BX445">
        <v>197</v>
      </c>
      <c r="BY445">
        <v>65</v>
      </c>
      <c r="BZ445" t="b">
        <v>0</v>
      </c>
      <c r="CA445" t="s">
        <v>1684</v>
      </c>
      <c r="CB445">
        <v>25</v>
      </c>
      <c r="CC445">
        <v>1.06</v>
      </c>
      <c r="CD445" t="s">
        <v>1687</v>
      </c>
      <c r="CE445" s="12">
        <v>14</v>
      </c>
      <c r="CF445" s="12">
        <v>1</v>
      </c>
      <c r="CG445" s="4">
        <v>45517</v>
      </c>
      <c r="CH445">
        <v>303</v>
      </c>
      <c r="CI445">
        <v>100</v>
      </c>
      <c r="CJ445">
        <v>9</v>
      </c>
      <c r="CK445">
        <v>68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13.6</v>
      </c>
      <c r="CR445" t="s">
        <v>2703</v>
      </c>
      <c r="CS445">
        <v>3</v>
      </c>
      <c r="CT445" t="str">
        <f t="shared" si="6"/>
        <v>Matthijs de Ligt</v>
      </c>
      <c r="CU445" t="str">
        <f>IFERROR(VLOOKUP(CT445,'Player Names Cleaned'!$A$1:$B$997,2,0),CT445)</f>
        <v>Matthijs de Ligt</v>
      </c>
    </row>
    <row r="446" spans="1:99" x14ac:dyDescent="0.25">
      <c r="A446">
        <v>1</v>
      </c>
      <c r="B446" s="4">
        <v>35813</v>
      </c>
      <c r="C446">
        <v>5</v>
      </c>
      <c r="D446">
        <v>293</v>
      </c>
      <c r="E446" t="b">
        <v>1</v>
      </c>
      <c r="F446" t="b">
        <v>1</v>
      </c>
      <c r="G446" t="s">
        <v>1684</v>
      </c>
      <c r="H446" t="s">
        <v>1684</v>
      </c>
      <c r="I446">
        <v>6</v>
      </c>
      <c r="J446">
        <v>0.31</v>
      </c>
      <c r="K446">
        <v>221820</v>
      </c>
      <c r="L446" t="s">
        <v>1684</v>
      </c>
      <c r="N446">
        <v>0</v>
      </c>
      <c r="O446">
        <v>0</v>
      </c>
      <c r="P446">
        <v>0</v>
      </c>
      <c r="Q446">
        <v>0</v>
      </c>
      <c r="R446">
        <v>153.9</v>
      </c>
      <c r="S446">
        <v>201</v>
      </c>
      <c r="T446">
        <v>54</v>
      </c>
      <c r="U446">
        <v>0</v>
      </c>
      <c r="V446" t="s">
        <v>1684</v>
      </c>
      <c r="X446">
        <v>0</v>
      </c>
      <c r="Y446">
        <v>2</v>
      </c>
      <c r="Z446">
        <v>2.1</v>
      </c>
      <c r="AA446" t="s">
        <v>1684</v>
      </c>
      <c r="AB446">
        <v>0</v>
      </c>
      <c r="AC446">
        <v>1.21</v>
      </c>
      <c r="AD446">
        <v>0.06</v>
      </c>
      <c r="AE446">
        <v>2.54</v>
      </c>
      <c r="AF446">
        <v>0.13</v>
      </c>
      <c r="AG446">
        <v>1.33</v>
      </c>
      <c r="AH446">
        <v>30.17</v>
      </c>
      <c r="AI446">
        <v>1.55</v>
      </c>
      <c r="AJ446">
        <v>7.0000000000000007E-2</v>
      </c>
      <c r="AK446" s="12" t="s">
        <v>1262</v>
      </c>
      <c r="AL446">
        <v>0</v>
      </c>
      <c r="AM446">
        <v>381</v>
      </c>
      <c r="AN446">
        <v>176</v>
      </c>
      <c r="AO446">
        <v>27</v>
      </c>
      <c r="AP446">
        <v>1.39</v>
      </c>
      <c r="AQ446">
        <v>2</v>
      </c>
      <c r="AR446" t="b">
        <v>0</v>
      </c>
      <c r="AS446">
        <v>73.8</v>
      </c>
      <c r="AT446">
        <v>188</v>
      </c>
      <c r="AU446">
        <v>57</v>
      </c>
      <c r="AV446">
        <v>437</v>
      </c>
      <c r="AW446" t="b">
        <v>0</v>
      </c>
      <c r="AX446">
        <v>426.6</v>
      </c>
      <c r="AY446">
        <v>147</v>
      </c>
      <c r="AZ446">
        <v>50</v>
      </c>
      <c r="BA446">
        <v>1751</v>
      </c>
      <c r="BC446" t="s">
        <v>1684</v>
      </c>
      <c r="BD446" s="12">
        <v>50</v>
      </c>
      <c r="BE446">
        <v>266</v>
      </c>
      <c r="BF446">
        <v>45</v>
      </c>
      <c r="BG446" t="s">
        <v>2704</v>
      </c>
      <c r="BH446">
        <v>0</v>
      </c>
      <c r="BI446">
        <v>0</v>
      </c>
      <c r="BJ446" t="s">
        <v>1684</v>
      </c>
      <c r="BK446">
        <v>0</v>
      </c>
      <c r="BM446" t="s">
        <v>2705</v>
      </c>
      <c r="BN446">
        <v>3.4</v>
      </c>
      <c r="BO446">
        <v>97</v>
      </c>
      <c r="BP446">
        <v>19</v>
      </c>
      <c r="BQ446">
        <v>0</v>
      </c>
      <c r="BR446">
        <v>10</v>
      </c>
      <c r="BS446" t="b">
        <v>0</v>
      </c>
      <c r="BT446">
        <v>0</v>
      </c>
      <c r="BU446">
        <v>0</v>
      </c>
      <c r="BV446" s="12" t="s">
        <v>1263</v>
      </c>
      <c r="BW446">
        <v>0.6</v>
      </c>
      <c r="BX446">
        <v>250</v>
      </c>
      <c r="BY446">
        <v>87</v>
      </c>
      <c r="BZ446" t="b">
        <v>0</v>
      </c>
      <c r="CA446" t="s">
        <v>1684</v>
      </c>
      <c r="CB446">
        <v>20</v>
      </c>
      <c r="CC446">
        <v>1.03</v>
      </c>
      <c r="CD446" t="s">
        <v>1687</v>
      </c>
      <c r="CE446" s="12">
        <v>14</v>
      </c>
      <c r="CF446" s="12">
        <v>1</v>
      </c>
      <c r="CG446" s="4">
        <v>44759</v>
      </c>
      <c r="CH446">
        <v>158</v>
      </c>
      <c r="CI446">
        <v>179</v>
      </c>
      <c r="CJ446">
        <v>46</v>
      </c>
      <c r="CK446">
        <v>68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13.6</v>
      </c>
      <c r="CR446" t="s">
        <v>1767</v>
      </c>
      <c r="CS446">
        <v>7</v>
      </c>
      <c r="CT446" t="str">
        <f t="shared" si="6"/>
        <v>Lisandro MartÃ­nez</v>
      </c>
      <c r="CU446" t="str">
        <f>IFERROR(VLOOKUP(CT446,'Player Names Cleaned'!$A$1:$B$997,2,0),CT446)</f>
        <v>Lisandro MartÃ­nez</v>
      </c>
    </row>
    <row r="447" spans="1:99" x14ac:dyDescent="0.25">
      <c r="A447">
        <v>1</v>
      </c>
      <c r="B447" s="4">
        <v>35748</v>
      </c>
      <c r="C447">
        <v>5</v>
      </c>
      <c r="D447">
        <v>410</v>
      </c>
      <c r="E447" t="b">
        <v>1</v>
      </c>
      <c r="F447" t="b">
        <v>1</v>
      </c>
      <c r="G447" t="s">
        <v>1684</v>
      </c>
      <c r="H447" t="s">
        <v>1684</v>
      </c>
      <c r="I447">
        <v>7</v>
      </c>
      <c r="J447">
        <v>0.22</v>
      </c>
      <c r="K447">
        <v>230001</v>
      </c>
      <c r="L447" t="s">
        <v>1684</v>
      </c>
      <c r="N447">
        <v>0</v>
      </c>
      <c r="O447">
        <v>0</v>
      </c>
      <c r="P447">
        <v>0</v>
      </c>
      <c r="Q447">
        <v>0</v>
      </c>
      <c r="R447">
        <v>332.7</v>
      </c>
      <c r="S447">
        <v>106</v>
      </c>
      <c r="T447">
        <v>21</v>
      </c>
      <c r="U447">
        <v>0</v>
      </c>
      <c r="V447" t="s">
        <v>1684</v>
      </c>
      <c r="X447">
        <v>0</v>
      </c>
      <c r="Y447">
        <v>2</v>
      </c>
      <c r="Z447">
        <v>2.1</v>
      </c>
      <c r="AA447" t="s">
        <v>1684</v>
      </c>
      <c r="AB447">
        <v>0</v>
      </c>
      <c r="AC447">
        <v>1.87</v>
      </c>
      <c r="AD447">
        <v>0.06</v>
      </c>
      <c r="AE447">
        <v>2.56</v>
      </c>
      <c r="AF447">
        <v>0.08</v>
      </c>
      <c r="AG447">
        <v>0.69</v>
      </c>
      <c r="AH447">
        <v>46.26</v>
      </c>
      <c r="AI447">
        <v>1.47</v>
      </c>
      <c r="AJ447">
        <v>0.02</v>
      </c>
      <c r="AK447" s="12" t="s">
        <v>1264</v>
      </c>
      <c r="AL447">
        <v>0</v>
      </c>
      <c r="AM447">
        <v>386</v>
      </c>
      <c r="AN447">
        <v>178</v>
      </c>
      <c r="AO447">
        <v>43</v>
      </c>
      <c r="AP447">
        <v>1.36</v>
      </c>
      <c r="AQ447">
        <v>0</v>
      </c>
      <c r="AR447" t="b">
        <v>0</v>
      </c>
      <c r="AS447">
        <v>107.5</v>
      </c>
      <c r="AT447">
        <v>123</v>
      </c>
      <c r="AU447">
        <v>32</v>
      </c>
      <c r="AV447">
        <v>438</v>
      </c>
      <c r="AW447" t="b">
        <v>0</v>
      </c>
      <c r="AX447">
        <v>619.4</v>
      </c>
      <c r="AY447">
        <v>80</v>
      </c>
      <c r="AZ447">
        <v>28</v>
      </c>
      <c r="BA447">
        <v>2836</v>
      </c>
      <c r="BC447" t="s">
        <v>1684</v>
      </c>
      <c r="BD447" s="12">
        <v>50</v>
      </c>
      <c r="BE447">
        <v>271</v>
      </c>
      <c r="BF447">
        <v>47</v>
      </c>
      <c r="BG447" t="s">
        <v>2706</v>
      </c>
      <c r="BH447">
        <v>0</v>
      </c>
      <c r="BI447">
        <v>0</v>
      </c>
      <c r="BJ447" t="s">
        <v>1684</v>
      </c>
      <c r="BK447">
        <v>0</v>
      </c>
      <c r="BM447" t="s">
        <v>2707</v>
      </c>
      <c r="BN447">
        <v>2.4</v>
      </c>
      <c r="BO447">
        <v>192</v>
      </c>
      <c r="BP447">
        <v>67</v>
      </c>
      <c r="BQ447">
        <v>0</v>
      </c>
      <c r="BR447">
        <v>145</v>
      </c>
      <c r="BS447" t="b">
        <v>0</v>
      </c>
      <c r="BT447">
        <v>0</v>
      </c>
      <c r="BU447">
        <v>0</v>
      </c>
      <c r="BV447" s="12" t="s">
        <v>1265</v>
      </c>
      <c r="BW447">
        <v>1.1000000000000001</v>
      </c>
      <c r="BX447">
        <v>179</v>
      </c>
      <c r="BY447">
        <v>59</v>
      </c>
      <c r="BZ447" t="b">
        <v>0</v>
      </c>
      <c r="CA447" t="s">
        <v>1684</v>
      </c>
      <c r="CB447">
        <v>34</v>
      </c>
      <c r="CC447">
        <v>1.08</v>
      </c>
      <c r="CD447" t="s">
        <v>1687</v>
      </c>
      <c r="CE447" s="12">
        <v>14</v>
      </c>
      <c r="CF447" s="12">
        <v>1</v>
      </c>
      <c r="CG447" s="4">
        <v>45517</v>
      </c>
      <c r="CH447">
        <v>123</v>
      </c>
      <c r="CI447">
        <v>203</v>
      </c>
      <c r="CJ447">
        <v>61</v>
      </c>
      <c r="CK447">
        <v>88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17.600000000000001</v>
      </c>
      <c r="CR447" t="s">
        <v>1265</v>
      </c>
      <c r="CS447">
        <v>3</v>
      </c>
      <c r="CT447" t="str">
        <f t="shared" si="6"/>
        <v>Noussair Mazraoui</v>
      </c>
      <c r="CU447" t="str">
        <f>IFERROR(VLOOKUP(CT447,'Player Names Cleaned'!$A$1:$B$997,2,0),CT447)</f>
        <v>Noussair Mazraoui</v>
      </c>
    </row>
    <row r="448" spans="1:99" x14ac:dyDescent="0.25">
      <c r="A448">
        <v>0</v>
      </c>
      <c r="B448" s="4">
        <v>39175</v>
      </c>
      <c r="C448">
        <v>0</v>
      </c>
      <c r="D448">
        <v>0</v>
      </c>
      <c r="E448" t="b">
        <v>1</v>
      </c>
      <c r="F448" t="b">
        <v>1</v>
      </c>
      <c r="G448" t="s">
        <v>1684</v>
      </c>
      <c r="H448" t="s">
        <v>1684</v>
      </c>
      <c r="I448">
        <v>0</v>
      </c>
      <c r="J448">
        <v>0</v>
      </c>
      <c r="K448">
        <v>661712</v>
      </c>
      <c r="L448" t="s">
        <v>1684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588</v>
      </c>
      <c r="T448">
        <v>218</v>
      </c>
      <c r="U448">
        <v>0</v>
      </c>
      <c r="V448" t="s">
        <v>1684</v>
      </c>
      <c r="X448">
        <v>0</v>
      </c>
      <c r="Y448">
        <v>2</v>
      </c>
      <c r="Z448">
        <v>1.4</v>
      </c>
      <c r="AA448" t="s">
        <v>1684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 s="12" t="s">
        <v>824</v>
      </c>
      <c r="AL448">
        <v>0</v>
      </c>
      <c r="AM448">
        <v>322</v>
      </c>
      <c r="AN448">
        <v>162</v>
      </c>
      <c r="AO448">
        <v>0</v>
      </c>
      <c r="AP448">
        <v>0</v>
      </c>
      <c r="AQ448">
        <v>0</v>
      </c>
      <c r="AR448" t="b">
        <v>0</v>
      </c>
      <c r="AS448">
        <v>0</v>
      </c>
      <c r="AT448">
        <v>592</v>
      </c>
      <c r="AU448">
        <v>219</v>
      </c>
      <c r="AV448">
        <v>439</v>
      </c>
      <c r="AW448" t="b">
        <v>0</v>
      </c>
      <c r="AX448">
        <v>0</v>
      </c>
      <c r="AY448">
        <v>592</v>
      </c>
      <c r="AZ448">
        <v>219</v>
      </c>
      <c r="BA448">
        <v>0</v>
      </c>
      <c r="BC448" t="s">
        <v>1684</v>
      </c>
      <c r="BD448" s="12">
        <v>45</v>
      </c>
      <c r="BE448">
        <v>544</v>
      </c>
      <c r="BF448">
        <v>142</v>
      </c>
      <c r="BG448" t="s">
        <v>2708</v>
      </c>
      <c r="BH448">
        <v>0</v>
      </c>
      <c r="BI448">
        <v>0</v>
      </c>
      <c r="BJ448" t="s">
        <v>1684</v>
      </c>
      <c r="BK448">
        <v>0</v>
      </c>
      <c r="BM448" t="s">
        <v>2709</v>
      </c>
      <c r="BN448">
        <v>0</v>
      </c>
      <c r="BO448">
        <v>593</v>
      </c>
      <c r="BP448">
        <v>219</v>
      </c>
      <c r="BQ448">
        <v>0</v>
      </c>
      <c r="BR448">
        <v>168</v>
      </c>
      <c r="BS448" t="b">
        <v>0</v>
      </c>
      <c r="BT448">
        <v>0</v>
      </c>
      <c r="BU448">
        <v>0</v>
      </c>
      <c r="BV448" s="12" t="s">
        <v>1266</v>
      </c>
      <c r="BW448">
        <v>0.2</v>
      </c>
      <c r="BX448">
        <v>467</v>
      </c>
      <c r="BY448">
        <v>185</v>
      </c>
      <c r="BZ448" t="b">
        <v>0</v>
      </c>
      <c r="CA448" t="s">
        <v>1684</v>
      </c>
      <c r="CB448">
        <v>0</v>
      </c>
      <c r="CC448">
        <v>0</v>
      </c>
      <c r="CD448" t="s">
        <v>1687</v>
      </c>
      <c r="CE448" s="12">
        <v>14</v>
      </c>
      <c r="CF448" s="12">
        <v>1</v>
      </c>
      <c r="CG448" s="4">
        <v>45843</v>
      </c>
      <c r="CH448">
        <v>0</v>
      </c>
      <c r="CI448">
        <v>573</v>
      </c>
      <c r="CJ448">
        <v>218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 t="s">
        <v>2710</v>
      </c>
      <c r="CS448">
        <v>0</v>
      </c>
      <c r="CT448" t="str">
        <f t="shared" si="6"/>
        <v>Diego LeÃ³n Blanco</v>
      </c>
      <c r="CU448" t="str">
        <f>IFERROR(VLOOKUP(CT448,'Player Names Cleaned'!$A$1:$B$997,2,0),CT448)</f>
        <v>Diego LeÃ³n Blanco</v>
      </c>
    </row>
    <row r="449" spans="1:99" x14ac:dyDescent="0.25">
      <c r="A449">
        <v>4</v>
      </c>
      <c r="B449" s="4">
        <v>36237</v>
      </c>
      <c r="C449">
        <v>9</v>
      </c>
      <c r="D449">
        <v>352</v>
      </c>
      <c r="E449" t="b">
        <v>1</v>
      </c>
      <c r="F449" t="b">
        <v>1</v>
      </c>
      <c r="G449" t="s">
        <v>1684</v>
      </c>
      <c r="H449" t="s">
        <v>1684</v>
      </c>
      <c r="I449">
        <v>8</v>
      </c>
      <c r="J449">
        <v>0.26</v>
      </c>
      <c r="K449">
        <v>216051</v>
      </c>
      <c r="L449" t="s">
        <v>1684</v>
      </c>
      <c r="N449">
        <v>0</v>
      </c>
      <c r="O449">
        <v>0</v>
      </c>
      <c r="P449">
        <v>0</v>
      </c>
      <c r="Q449">
        <v>0</v>
      </c>
      <c r="R449">
        <v>434.2</v>
      </c>
      <c r="S449">
        <v>81</v>
      </c>
      <c r="T449">
        <v>14</v>
      </c>
      <c r="U449">
        <v>0</v>
      </c>
      <c r="V449" t="s">
        <v>1684</v>
      </c>
      <c r="X449">
        <v>0</v>
      </c>
      <c r="Y449">
        <v>2</v>
      </c>
      <c r="Z449">
        <v>1.4</v>
      </c>
      <c r="AA449" t="s">
        <v>1684</v>
      </c>
      <c r="AB449">
        <v>0</v>
      </c>
      <c r="AC449">
        <v>2.35</v>
      </c>
      <c r="AD449">
        <v>0.08</v>
      </c>
      <c r="AE449">
        <v>4.3099999999999996</v>
      </c>
      <c r="AF449">
        <v>0.14000000000000001</v>
      </c>
      <c r="AG449">
        <v>1.96</v>
      </c>
      <c r="AH449">
        <v>46.95</v>
      </c>
      <c r="AI449">
        <v>1.5</v>
      </c>
      <c r="AJ449">
        <v>0.06</v>
      </c>
      <c r="AK449" s="12" t="s">
        <v>1267</v>
      </c>
      <c r="AL449">
        <v>0</v>
      </c>
      <c r="AM449">
        <v>173</v>
      </c>
      <c r="AN449">
        <v>115</v>
      </c>
      <c r="AO449">
        <v>45</v>
      </c>
      <c r="AP449">
        <v>1.44</v>
      </c>
      <c r="AQ449">
        <v>0</v>
      </c>
      <c r="AR449" t="b">
        <v>0</v>
      </c>
      <c r="AS449">
        <v>118.6</v>
      </c>
      <c r="AT449">
        <v>107</v>
      </c>
      <c r="AU449">
        <v>23</v>
      </c>
      <c r="AV449">
        <v>440</v>
      </c>
      <c r="AW449" t="b">
        <v>0</v>
      </c>
      <c r="AX449">
        <v>493.2</v>
      </c>
      <c r="AY449">
        <v>128</v>
      </c>
      <c r="AZ449">
        <v>46</v>
      </c>
      <c r="BA449">
        <v>2812</v>
      </c>
      <c r="BC449" t="s">
        <v>1684</v>
      </c>
      <c r="BD449" s="12">
        <v>45</v>
      </c>
      <c r="BE449">
        <v>395</v>
      </c>
      <c r="BF449">
        <v>95</v>
      </c>
      <c r="BG449" t="s">
        <v>2711</v>
      </c>
      <c r="BH449">
        <v>0</v>
      </c>
      <c r="BI449">
        <v>0</v>
      </c>
      <c r="BJ449" t="s">
        <v>1684</v>
      </c>
      <c r="BK449">
        <v>0</v>
      </c>
      <c r="BM449" t="s">
        <v>2712</v>
      </c>
      <c r="BN449">
        <v>2.9</v>
      </c>
      <c r="BO449">
        <v>138</v>
      </c>
      <c r="BP449">
        <v>38</v>
      </c>
      <c r="BQ449">
        <v>0</v>
      </c>
      <c r="BR449">
        <v>173</v>
      </c>
      <c r="BS449" t="b">
        <v>0</v>
      </c>
      <c r="BT449">
        <v>0</v>
      </c>
      <c r="BU449">
        <v>0</v>
      </c>
      <c r="BV449" s="12" t="s">
        <v>1268</v>
      </c>
      <c r="BW449">
        <v>2.7</v>
      </c>
      <c r="BX449">
        <v>110</v>
      </c>
      <c r="BY449">
        <v>36</v>
      </c>
      <c r="BZ449" t="b">
        <v>0</v>
      </c>
      <c r="CA449" t="s">
        <v>1684</v>
      </c>
      <c r="CB449">
        <v>31</v>
      </c>
      <c r="CC449">
        <v>0.99</v>
      </c>
      <c r="CD449" t="s">
        <v>1687</v>
      </c>
      <c r="CE449" s="12">
        <v>14</v>
      </c>
      <c r="CF449" s="12">
        <v>1</v>
      </c>
      <c r="CG449" s="4">
        <v>43259</v>
      </c>
      <c r="CH449">
        <v>264</v>
      </c>
      <c r="CI449">
        <v>113</v>
      </c>
      <c r="CJ449">
        <v>14</v>
      </c>
      <c r="CK449">
        <v>95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21.1</v>
      </c>
      <c r="CR449" t="s">
        <v>2713</v>
      </c>
      <c r="CS449">
        <v>5</v>
      </c>
      <c r="CT449" t="str">
        <f t="shared" si="6"/>
        <v>Diogo Dalot Teixeira</v>
      </c>
      <c r="CU449" t="str">
        <f>IFERROR(VLOOKUP(CT449,'Player Names Cleaned'!$A$1:$B$997,2,0),CT449)</f>
        <v>Diogo Dalot Teixeira</v>
      </c>
    </row>
    <row r="450" spans="1:99" x14ac:dyDescent="0.25">
      <c r="A450">
        <v>0</v>
      </c>
      <c r="B450" s="4">
        <v>38286</v>
      </c>
      <c r="C450">
        <v>1</v>
      </c>
      <c r="D450">
        <v>108</v>
      </c>
      <c r="E450" t="b">
        <v>1</v>
      </c>
      <c r="F450" t="b">
        <v>1</v>
      </c>
      <c r="G450" t="s">
        <v>1684</v>
      </c>
      <c r="H450" t="s">
        <v>1684</v>
      </c>
      <c r="I450">
        <v>2</v>
      </c>
      <c r="J450">
        <v>0.21</v>
      </c>
      <c r="K450">
        <v>596777</v>
      </c>
      <c r="L450" t="s">
        <v>1684</v>
      </c>
      <c r="N450">
        <v>0</v>
      </c>
      <c r="O450">
        <v>0</v>
      </c>
      <c r="P450">
        <v>0</v>
      </c>
      <c r="Q450">
        <v>0</v>
      </c>
      <c r="R450">
        <v>175.3</v>
      </c>
      <c r="S450">
        <v>189</v>
      </c>
      <c r="T450">
        <v>47</v>
      </c>
      <c r="U450">
        <v>0</v>
      </c>
      <c r="V450" t="s">
        <v>1684</v>
      </c>
      <c r="X450">
        <v>0</v>
      </c>
      <c r="Y450">
        <v>2</v>
      </c>
      <c r="Z450">
        <v>1.4</v>
      </c>
      <c r="AA450" t="s">
        <v>1684</v>
      </c>
      <c r="AB450">
        <v>0</v>
      </c>
      <c r="AC450">
        <v>1.27</v>
      </c>
      <c r="AD450">
        <v>0.14000000000000001</v>
      </c>
      <c r="AE450">
        <v>1.7</v>
      </c>
      <c r="AF450">
        <v>0.19</v>
      </c>
      <c r="AG450">
        <v>0.43</v>
      </c>
      <c r="AH450">
        <v>10.26</v>
      </c>
      <c r="AI450">
        <v>1.1000000000000001</v>
      </c>
      <c r="AJ450">
        <v>0.05</v>
      </c>
      <c r="AK450" s="12" t="s">
        <v>1129</v>
      </c>
      <c r="AL450">
        <v>0</v>
      </c>
      <c r="AM450">
        <v>310</v>
      </c>
      <c r="AN450">
        <v>159</v>
      </c>
      <c r="AO450">
        <v>12</v>
      </c>
      <c r="AP450">
        <v>1.29</v>
      </c>
      <c r="AQ450">
        <v>0</v>
      </c>
      <c r="AR450" t="b">
        <v>0</v>
      </c>
      <c r="AS450">
        <v>39.4</v>
      </c>
      <c r="AT450">
        <v>260</v>
      </c>
      <c r="AU450">
        <v>87</v>
      </c>
      <c r="AV450">
        <v>441</v>
      </c>
      <c r="AW450" t="b">
        <v>0</v>
      </c>
      <c r="AX450">
        <v>106.4</v>
      </c>
      <c r="AY450">
        <v>302</v>
      </c>
      <c r="AZ450">
        <v>109</v>
      </c>
      <c r="BA450">
        <v>840</v>
      </c>
      <c r="BC450" t="s">
        <v>1684</v>
      </c>
      <c r="BD450" s="12">
        <v>45</v>
      </c>
      <c r="BE450">
        <v>532</v>
      </c>
      <c r="BF450">
        <v>139</v>
      </c>
      <c r="BG450" t="s">
        <v>2714</v>
      </c>
      <c r="BH450">
        <v>0</v>
      </c>
      <c r="BI450">
        <v>0</v>
      </c>
      <c r="BJ450" t="s">
        <v>1684</v>
      </c>
      <c r="BK450">
        <v>0</v>
      </c>
      <c r="BM450" t="s">
        <v>2715</v>
      </c>
      <c r="BN450">
        <v>1.5</v>
      </c>
      <c r="BO450">
        <v>303</v>
      </c>
      <c r="BP450">
        <v>108</v>
      </c>
      <c r="BQ450">
        <v>1</v>
      </c>
      <c r="BR450">
        <v>58</v>
      </c>
      <c r="BS450" t="b">
        <v>0</v>
      </c>
      <c r="BT450">
        <v>0</v>
      </c>
      <c r="BU450">
        <v>0</v>
      </c>
      <c r="BV450" s="12" t="s">
        <v>1269</v>
      </c>
      <c r="BW450">
        <v>3.5</v>
      </c>
      <c r="BX450">
        <v>89</v>
      </c>
      <c r="BY450">
        <v>31</v>
      </c>
      <c r="BZ450" t="b">
        <v>0</v>
      </c>
      <c r="CA450" t="s">
        <v>1684</v>
      </c>
      <c r="CB450">
        <v>10</v>
      </c>
      <c r="CC450">
        <v>1.07</v>
      </c>
      <c r="CD450" t="s">
        <v>1687</v>
      </c>
      <c r="CE450" s="12">
        <v>14</v>
      </c>
      <c r="CF450" s="12">
        <v>1</v>
      </c>
      <c r="CG450" s="4">
        <v>45690</v>
      </c>
      <c r="CH450">
        <v>112</v>
      </c>
      <c r="CI450">
        <v>214</v>
      </c>
      <c r="CJ450">
        <v>65</v>
      </c>
      <c r="CK450">
        <v>18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4</v>
      </c>
      <c r="CR450" t="s">
        <v>1269</v>
      </c>
      <c r="CS450">
        <v>3</v>
      </c>
      <c r="CT450" t="str">
        <f t="shared" si="6"/>
        <v>Patrick Dorgu</v>
      </c>
      <c r="CU450" t="str">
        <f>IFERROR(VLOOKUP(CT450,'Player Names Cleaned'!$A$1:$B$997,2,0),CT450)</f>
        <v>Patrick Dorgu</v>
      </c>
    </row>
    <row r="451" spans="1:99" x14ac:dyDescent="0.25">
      <c r="A451">
        <v>0</v>
      </c>
      <c r="B451" s="4">
        <v>34033</v>
      </c>
      <c r="C451">
        <v>3</v>
      </c>
      <c r="D451">
        <v>217</v>
      </c>
      <c r="E451" t="b">
        <v>1</v>
      </c>
      <c r="F451" t="b">
        <v>1</v>
      </c>
      <c r="G451" t="s">
        <v>1684</v>
      </c>
      <c r="H451" t="s">
        <v>1684</v>
      </c>
      <c r="I451">
        <v>3</v>
      </c>
      <c r="J451">
        <v>0.15</v>
      </c>
      <c r="K451">
        <v>95658</v>
      </c>
      <c r="L451" t="s">
        <v>1684</v>
      </c>
      <c r="N451">
        <v>0</v>
      </c>
      <c r="O451">
        <v>0</v>
      </c>
      <c r="P451">
        <v>0</v>
      </c>
      <c r="Q451">
        <v>0</v>
      </c>
      <c r="R451">
        <v>111.5</v>
      </c>
      <c r="S451">
        <v>227</v>
      </c>
      <c r="T451">
        <v>69</v>
      </c>
      <c r="U451">
        <v>0</v>
      </c>
      <c r="V451" t="s">
        <v>1684</v>
      </c>
      <c r="X451">
        <v>0</v>
      </c>
      <c r="Y451">
        <v>2</v>
      </c>
      <c r="Z451">
        <v>1.4</v>
      </c>
      <c r="AA451" t="s">
        <v>1684</v>
      </c>
      <c r="AB451">
        <v>0</v>
      </c>
      <c r="AC451">
        <v>0.25</v>
      </c>
      <c r="AD451">
        <v>0.01</v>
      </c>
      <c r="AE451">
        <v>2.0699999999999998</v>
      </c>
      <c r="AF451">
        <v>0.1</v>
      </c>
      <c r="AG451">
        <v>1.82</v>
      </c>
      <c r="AH451">
        <v>26.83</v>
      </c>
      <c r="AI451">
        <v>1.38</v>
      </c>
      <c r="AJ451">
        <v>0.09</v>
      </c>
      <c r="AK451" s="12" t="s">
        <v>1010</v>
      </c>
      <c r="AL451">
        <v>0</v>
      </c>
      <c r="AM451">
        <v>135</v>
      </c>
      <c r="AN451">
        <v>86</v>
      </c>
      <c r="AO451">
        <v>27</v>
      </c>
      <c r="AP451">
        <v>1.39</v>
      </c>
      <c r="AQ451">
        <v>1</v>
      </c>
      <c r="AR451" t="b">
        <v>0</v>
      </c>
      <c r="AS451">
        <v>76.099999999999994</v>
      </c>
      <c r="AT451">
        <v>179</v>
      </c>
      <c r="AU451">
        <v>52</v>
      </c>
      <c r="AV451">
        <v>442</v>
      </c>
      <c r="AW451" t="b">
        <v>0</v>
      </c>
      <c r="AX451">
        <v>411.4</v>
      </c>
      <c r="AY451">
        <v>153</v>
      </c>
      <c r="AZ451">
        <v>53</v>
      </c>
      <c r="BA451">
        <v>1751</v>
      </c>
      <c r="BC451" t="s">
        <v>1684</v>
      </c>
      <c r="BD451" s="12">
        <v>45</v>
      </c>
      <c r="BE451">
        <v>357</v>
      </c>
      <c r="BF451">
        <v>66</v>
      </c>
      <c r="BG451" t="s">
        <v>2716</v>
      </c>
      <c r="BH451">
        <v>0</v>
      </c>
      <c r="BI451">
        <v>0</v>
      </c>
      <c r="BJ451" t="s">
        <v>1684</v>
      </c>
      <c r="BK451">
        <v>0</v>
      </c>
      <c r="BM451" t="s">
        <v>2717</v>
      </c>
      <c r="BN451">
        <v>1.8</v>
      </c>
      <c r="BO451">
        <v>267</v>
      </c>
      <c r="BP451">
        <v>94</v>
      </c>
      <c r="BQ451">
        <v>0</v>
      </c>
      <c r="BR451">
        <v>241</v>
      </c>
      <c r="BS451" t="b">
        <v>0</v>
      </c>
      <c r="BT451">
        <v>0</v>
      </c>
      <c r="BU451">
        <v>0</v>
      </c>
      <c r="BV451" s="12" t="s">
        <v>1270</v>
      </c>
      <c r="BW451">
        <v>0.6</v>
      </c>
      <c r="BX451">
        <v>236</v>
      </c>
      <c r="BY451">
        <v>81</v>
      </c>
      <c r="BZ451" t="b">
        <v>0</v>
      </c>
      <c r="CA451" t="s">
        <v>1684</v>
      </c>
      <c r="CB451">
        <v>19</v>
      </c>
      <c r="CC451">
        <v>0.98</v>
      </c>
      <c r="CD451" t="s">
        <v>1687</v>
      </c>
      <c r="CE451" s="12">
        <v>14</v>
      </c>
      <c r="CF451" s="12">
        <v>1</v>
      </c>
      <c r="CG451" s="4">
        <v>43682</v>
      </c>
      <c r="CH451">
        <v>237</v>
      </c>
      <c r="CI451">
        <v>125</v>
      </c>
      <c r="CJ451">
        <v>19</v>
      </c>
      <c r="CK451">
        <v>48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10.7</v>
      </c>
      <c r="CR451" t="s">
        <v>1270</v>
      </c>
      <c r="CS451">
        <v>7</v>
      </c>
      <c r="CT451" t="str">
        <f t="shared" ref="CT451:CT514" si="7">_xlfn.CONCAT(AK451," ",BV451)</f>
        <v>Harry Maguire</v>
      </c>
      <c r="CU451" t="str">
        <f>IFERROR(VLOOKUP(CT451,'Player Names Cleaned'!$A$1:$B$997,2,0),CT451)</f>
        <v>Harry Maguire</v>
      </c>
    </row>
    <row r="452" spans="1:99" x14ac:dyDescent="0.25">
      <c r="A452">
        <v>0</v>
      </c>
      <c r="B452" s="4">
        <v>34892</v>
      </c>
      <c r="C452">
        <v>0</v>
      </c>
      <c r="D452">
        <v>38</v>
      </c>
      <c r="E452" t="b">
        <v>1</v>
      </c>
      <c r="F452" t="b">
        <v>1</v>
      </c>
      <c r="G452" t="s">
        <v>1684</v>
      </c>
      <c r="H452" t="s">
        <v>1684</v>
      </c>
      <c r="I452">
        <v>0</v>
      </c>
      <c r="J452">
        <v>0</v>
      </c>
      <c r="K452">
        <v>106760</v>
      </c>
      <c r="L452">
        <v>3</v>
      </c>
      <c r="N452">
        <v>0</v>
      </c>
      <c r="O452">
        <v>0</v>
      </c>
      <c r="P452">
        <v>0</v>
      </c>
      <c r="Q452">
        <v>0</v>
      </c>
      <c r="R452">
        <v>68.2</v>
      </c>
      <c r="S452">
        <v>263</v>
      </c>
      <c r="T452">
        <v>92</v>
      </c>
      <c r="U452">
        <v>0</v>
      </c>
      <c r="V452" t="s">
        <v>1684</v>
      </c>
      <c r="X452">
        <v>0</v>
      </c>
      <c r="Y452">
        <v>2</v>
      </c>
      <c r="Z452">
        <v>1.4</v>
      </c>
      <c r="AA452" t="s">
        <v>1684</v>
      </c>
      <c r="AB452">
        <v>0</v>
      </c>
      <c r="AC452">
        <v>0.77</v>
      </c>
      <c r="AD452">
        <v>0.2</v>
      </c>
      <c r="AE452">
        <v>0.8</v>
      </c>
      <c r="AF452">
        <v>0.21</v>
      </c>
      <c r="AG452">
        <v>0.03</v>
      </c>
      <c r="AH452">
        <v>3.81</v>
      </c>
      <c r="AI452">
        <v>0.99</v>
      </c>
      <c r="AJ452">
        <v>0.01</v>
      </c>
      <c r="AK452" s="12" t="s">
        <v>1088</v>
      </c>
      <c r="AL452">
        <v>0</v>
      </c>
      <c r="AM452">
        <v>140</v>
      </c>
      <c r="AN452">
        <v>90</v>
      </c>
      <c r="AO452">
        <v>5</v>
      </c>
      <c r="AP452">
        <v>1.3</v>
      </c>
      <c r="AQ452">
        <v>0</v>
      </c>
      <c r="AR452" t="b">
        <v>0</v>
      </c>
      <c r="AS452">
        <v>12.7</v>
      </c>
      <c r="AT452">
        <v>320</v>
      </c>
      <c r="AU452">
        <v>117</v>
      </c>
      <c r="AV452">
        <v>443</v>
      </c>
      <c r="AW452" t="b">
        <v>0</v>
      </c>
      <c r="AX452">
        <v>48.2</v>
      </c>
      <c r="AY452">
        <v>332</v>
      </c>
      <c r="AZ452">
        <v>123</v>
      </c>
      <c r="BA452">
        <v>346</v>
      </c>
      <c r="BC452" t="s">
        <v>1684</v>
      </c>
      <c r="BD452" s="12">
        <v>45</v>
      </c>
      <c r="BE452">
        <v>362</v>
      </c>
      <c r="BF452">
        <v>70</v>
      </c>
      <c r="BG452" t="s">
        <v>2718</v>
      </c>
      <c r="BH452">
        <v>1</v>
      </c>
      <c r="BI452">
        <v>0</v>
      </c>
      <c r="BJ452" t="s">
        <v>1684</v>
      </c>
      <c r="BK452">
        <v>0</v>
      </c>
      <c r="BM452" t="s">
        <v>2719</v>
      </c>
      <c r="BN452">
        <v>0.7</v>
      </c>
      <c r="BO452">
        <v>390</v>
      </c>
      <c r="BP452">
        <v>140</v>
      </c>
      <c r="BQ452">
        <v>0</v>
      </c>
      <c r="BR452">
        <v>241</v>
      </c>
      <c r="BS452" t="b">
        <v>0</v>
      </c>
      <c r="BT452">
        <v>0</v>
      </c>
      <c r="BU452">
        <v>0</v>
      </c>
      <c r="BV452" s="12" t="s">
        <v>1271</v>
      </c>
      <c r="BW452">
        <v>0.2</v>
      </c>
      <c r="BX452">
        <v>420</v>
      </c>
      <c r="BY452">
        <v>168</v>
      </c>
      <c r="BZ452" t="b">
        <v>0</v>
      </c>
      <c r="CA452" t="s">
        <v>1684</v>
      </c>
      <c r="CB452">
        <v>4</v>
      </c>
      <c r="CC452">
        <v>1.04</v>
      </c>
      <c r="CD452" t="s">
        <v>1687</v>
      </c>
      <c r="CE452" s="12">
        <v>14</v>
      </c>
      <c r="CF452" s="12">
        <v>1</v>
      </c>
      <c r="CG452" s="4">
        <v>41821</v>
      </c>
      <c r="CH452">
        <v>11</v>
      </c>
      <c r="CI452">
        <v>320</v>
      </c>
      <c r="CJ452">
        <v>121</v>
      </c>
      <c r="CK452">
        <v>5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1.1000000000000001</v>
      </c>
      <c r="CR452" t="s">
        <v>1271</v>
      </c>
      <c r="CS452">
        <v>1</v>
      </c>
      <c r="CT452" t="str">
        <f t="shared" si="7"/>
        <v>Luke Shaw</v>
      </c>
      <c r="CU452" t="str">
        <f>IFERROR(VLOOKUP(CT452,'Player Names Cleaned'!$A$1:$B$997,2,0),CT452)</f>
        <v>Luke Shaw</v>
      </c>
    </row>
    <row r="453" spans="1:99" x14ac:dyDescent="0.25">
      <c r="A453">
        <v>0</v>
      </c>
      <c r="B453" s="4">
        <v>38669</v>
      </c>
      <c r="C453">
        <v>0</v>
      </c>
      <c r="D453">
        <v>90</v>
      </c>
      <c r="E453" t="b">
        <v>1</v>
      </c>
      <c r="F453" t="b">
        <v>1</v>
      </c>
      <c r="G453" t="s">
        <v>1684</v>
      </c>
      <c r="H453" t="s">
        <v>1684</v>
      </c>
      <c r="I453">
        <v>1</v>
      </c>
      <c r="J453">
        <v>0.08</v>
      </c>
      <c r="K453">
        <v>550864</v>
      </c>
      <c r="L453" t="s">
        <v>1684</v>
      </c>
      <c r="N453">
        <v>0</v>
      </c>
      <c r="O453">
        <v>0</v>
      </c>
      <c r="P453">
        <v>0</v>
      </c>
      <c r="Q453">
        <v>0</v>
      </c>
      <c r="R453">
        <v>55.8</v>
      </c>
      <c r="S453">
        <v>272</v>
      </c>
      <c r="T453">
        <v>96</v>
      </c>
      <c r="U453">
        <v>0</v>
      </c>
      <c r="V453" t="s">
        <v>1684</v>
      </c>
      <c r="X453">
        <v>0</v>
      </c>
      <c r="Y453">
        <v>2</v>
      </c>
      <c r="Z453">
        <v>1.4</v>
      </c>
      <c r="AA453" t="s">
        <v>1684</v>
      </c>
      <c r="AB453">
        <v>0</v>
      </c>
      <c r="AC453">
        <v>0.15</v>
      </c>
      <c r="AD453">
        <v>0.01</v>
      </c>
      <c r="AE453">
        <v>0.85</v>
      </c>
      <c r="AF453">
        <v>0.06</v>
      </c>
      <c r="AG453">
        <v>0.7</v>
      </c>
      <c r="AH453">
        <v>19.350000000000001</v>
      </c>
      <c r="AI453">
        <v>1.5</v>
      </c>
      <c r="AJ453">
        <v>0.05</v>
      </c>
      <c r="AK453" s="12" t="s">
        <v>1272</v>
      </c>
      <c r="AL453">
        <v>0</v>
      </c>
      <c r="AM453">
        <v>279</v>
      </c>
      <c r="AN453">
        <v>156</v>
      </c>
      <c r="AO453">
        <v>24</v>
      </c>
      <c r="AP453">
        <v>1.86</v>
      </c>
      <c r="AQ453">
        <v>0</v>
      </c>
      <c r="AR453" t="b">
        <v>0</v>
      </c>
      <c r="AS453">
        <v>31.8</v>
      </c>
      <c r="AT453">
        <v>280</v>
      </c>
      <c r="AU453">
        <v>99</v>
      </c>
      <c r="AV453">
        <v>444</v>
      </c>
      <c r="AW453" t="b">
        <v>0</v>
      </c>
      <c r="AX453">
        <v>207.4</v>
      </c>
      <c r="AY453">
        <v>246</v>
      </c>
      <c r="AZ453">
        <v>89</v>
      </c>
      <c r="BA453">
        <v>1160</v>
      </c>
      <c r="BC453" t="s">
        <v>1684</v>
      </c>
      <c r="BD453" s="12">
        <v>45</v>
      </c>
      <c r="BE453">
        <v>501</v>
      </c>
      <c r="BF453">
        <v>136</v>
      </c>
      <c r="BG453" t="s">
        <v>2720</v>
      </c>
      <c r="BH453">
        <v>0</v>
      </c>
      <c r="BI453">
        <v>0</v>
      </c>
      <c r="BJ453" t="s">
        <v>1684</v>
      </c>
      <c r="BK453">
        <v>0</v>
      </c>
      <c r="BM453" t="s">
        <v>2721</v>
      </c>
      <c r="BN453">
        <v>1</v>
      </c>
      <c r="BO453">
        <v>358</v>
      </c>
      <c r="BP453">
        <v>132</v>
      </c>
      <c r="BQ453">
        <v>0</v>
      </c>
      <c r="BR453">
        <v>73</v>
      </c>
      <c r="BS453" t="b">
        <v>0</v>
      </c>
      <c r="BT453">
        <v>0</v>
      </c>
      <c r="BU453">
        <v>0</v>
      </c>
      <c r="BV453" s="12" t="s">
        <v>1273</v>
      </c>
      <c r="BW453">
        <v>1</v>
      </c>
      <c r="BX453">
        <v>189</v>
      </c>
      <c r="BY453">
        <v>61</v>
      </c>
      <c r="BZ453" t="b">
        <v>0</v>
      </c>
      <c r="CA453" t="s">
        <v>1684</v>
      </c>
      <c r="CB453">
        <v>12</v>
      </c>
      <c r="CC453">
        <v>0.93</v>
      </c>
      <c r="CD453" t="s">
        <v>1687</v>
      </c>
      <c r="CE453" s="12">
        <v>14</v>
      </c>
      <c r="CF453" s="12">
        <v>1</v>
      </c>
      <c r="CG453" s="4">
        <v>45492</v>
      </c>
      <c r="CH453">
        <v>54</v>
      </c>
      <c r="CI453">
        <v>260</v>
      </c>
      <c r="CJ453">
        <v>93</v>
      </c>
      <c r="CK453">
        <v>22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4.9000000000000004</v>
      </c>
      <c r="CR453" t="s">
        <v>1273</v>
      </c>
      <c r="CS453">
        <v>5</v>
      </c>
      <c r="CT453" t="str">
        <f t="shared" si="7"/>
        <v>Leny Yoro</v>
      </c>
      <c r="CU453" t="str">
        <f>IFERROR(VLOOKUP(CT453,'Player Names Cleaned'!$A$1:$B$997,2,0),CT453)</f>
        <v>Leny Yoro</v>
      </c>
    </row>
    <row r="454" spans="1:99" x14ac:dyDescent="0.25">
      <c r="A454">
        <v>0</v>
      </c>
      <c r="B454" s="4">
        <v>39157</v>
      </c>
      <c r="C454">
        <v>0</v>
      </c>
      <c r="D454">
        <v>1</v>
      </c>
      <c r="E454" t="b">
        <v>1</v>
      </c>
      <c r="F454" t="b">
        <v>1</v>
      </c>
      <c r="G454" t="s">
        <v>1684</v>
      </c>
      <c r="H454" t="s">
        <v>1684</v>
      </c>
      <c r="I454">
        <v>0</v>
      </c>
      <c r="J454">
        <v>0</v>
      </c>
      <c r="K454">
        <v>577974</v>
      </c>
      <c r="L454" t="s">
        <v>1684</v>
      </c>
      <c r="N454">
        <v>0</v>
      </c>
      <c r="O454">
        <v>0</v>
      </c>
      <c r="P454">
        <v>0</v>
      </c>
      <c r="Q454">
        <v>0</v>
      </c>
      <c r="R454">
        <v>26.5</v>
      </c>
      <c r="S454">
        <v>313</v>
      </c>
      <c r="T454">
        <v>119</v>
      </c>
      <c r="U454">
        <v>0</v>
      </c>
      <c r="V454" t="s">
        <v>1684</v>
      </c>
      <c r="X454">
        <v>0</v>
      </c>
      <c r="Y454">
        <v>2</v>
      </c>
      <c r="Z454">
        <v>0.5</v>
      </c>
      <c r="AA454" t="s">
        <v>1684</v>
      </c>
      <c r="AB454">
        <v>0</v>
      </c>
      <c r="AC454">
        <v>7.0000000000000007E-2</v>
      </c>
      <c r="AD454">
        <v>0.02</v>
      </c>
      <c r="AE454">
        <v>0.14000000000000001</v>
      </c>
      <c r="AF454">
        <v>0.04</v>
      </c>
      <c r="AG454">
        <v>7.0000000000000007E-2</v>
      </c>
      <c r="AH454">
        <v>6.3</v>
      </c>
      <c r="AI454">
        <v>1.64</v>
      </c>
      <c r="AJ454">
        <v>0.02</v>
      </c>
      <c r="AK454" s="12" t="s">
        <v>1010</v>
      </c>
      <c r="AL454">
        <v>0</v>
      </c>
      <c r="AM454">
        <v>108</v>
      </c>
      <c r="AN454">
        <v>66</v>
      </c>
      <c r="AO454">
        <v>9</v>
      </c>
      <c r="AP454">
        <v>2.35</v>
      </c>
      <c r="AQ454">
        <v>0</v>
      </c>
      <c r="AR454" t="b">
        <v>0</v>
      </c>
      <c r="AS454">
        <v>8.1999999999999993</v>
      </c>
      <c r="AT454">
        <v>337</v>
      </c>
      <c r="AU454">
        <v>123</v>
      </c>
      <c r="AV454">
        <v>445</v>
      </c>
      <c r="AW454" t="b">
        <v>0</v>
      </c>
      <c r="AX454">
        <v>40</v>
      </c>
      <c r="AY454">
        <v>339</v>
      </c>
      <c r="AZ454">
        <v>127</v>
      </c>
      <c r="BA454">
        <v>345</v>
      </c>
      <c r="BC454" t="s">
        <v>1684</v>
      </c>
      <c r="BD454" s="12">
        <v>40</v>
      </c>
      <c r="BE454">
        <v>652</v>
      </c>
      <c r="BF454">
        <v>208</v>
      </c>
      <c r="BG454" t="s">
        <v>2722</v>
      </c>
      <c r="BH454">
        <v>0</v>
      </c>
      <c r="BI454">
        <v>0</v>
      </c>
      <c r="BJ454" t="s">
        <v>1684</v>
      </c>
      <c r="BK454">
        <v>0</v>
      </c>
      <c r="BM454" t="s">
        <v>2723</v>
      </c>
      <c r="BN454">
        <v>0.8</v>
      </c>
      <c r="BO454">
        <v>384</v>
      </c>
      <c r="BP454">
        <v>136</v>
      </c>
      <c r="BQ454">
        <v>0</v>
      </c>
      <c r="BR454">
        <v>241</v>
      </c>
      <c r="BS454" t="b">
        <v>0</v>
      </c>
      <c r="BT454">
        <v>0</v>
      </c>
      <c r="BU454">
        <v>0</v>
      </c>
      <c r="BV454" s="12" t="s">
        <v>1274</v>
      </c>
      <c r="BW454">
        <v>0.3</v>
      </c>
      <c r="BX454">
        <v>354</v>
      </c>
      <c r="BY454">
        <v>137</v>
      </c>
      <c r="BZ454" t="b">
        <v>0</v>
      </c>
      <c r="CA454" t="s">
        <v>1684</v>
      </c>
      <c r="CB454">
        <v>4</v>
      </c>
      <c r="CC454">
        <v>1.04</v>
      </c>
      <c r="CD454" t="s">
        <v>1687</v>
      </c>
      <c r="CE454" s="12">
        <v>14</v>
      </c>
      <c r="CF454" s="12">
        <v>1</v>
      </c>
      <c r="CG454" s="4">
        <v>45388</v>
      </c>
      <c r="CH454">
        <v>15</v>
      </c>
      <c r="CI454">
        <v>311</v>
      </c>
      <c r="CJ454">
        <v>116</v>
      </c>
      <c r="CK454">
        <v>4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</v>
      </c>
      <c r="CR454" t="s">
        <v>1274</v>
      </c>
      <c r="CS454">
        <v>0</v>
      </c>
      <c r="CT454" t="str">
        <f t="shared" si="7"/>
        <v>Harry Amass</v>
      </c>
      <c r="CU454" t="str">
        <f>IFERROR(VLOOKUP(CT454,'Player Names Cleaned'!$A$1:$B$997,2,0),CT454)</f>
        <v>Harry Amass</v>
      </c>
    </row>
    <row r="455" spans="1:99" x14ac:dyDescent="0.25">
      <c r="A455">
        <v>0</v>
      </c>
      <c r="B455" s="4">
        <v>38406</v>
      </c>
      <c r="C455">
        <v>0</v>
      </c>
      <c r="D455">
        <v>16</v>
      </c>
      <c r="E455" t="b">
        <v>1</v>
      </c>
      <c r="F455" t="b">
        <v>1</v>
      </c>
      <c r="G455" t="s">
        <v>1684</v>
      </c>
      <c r="H455" t="s">
        <v>1684</v>
      </c>
      <c r="I455">
        <v>0</v>
      </c>
      <c r="J455">
        <v>0</v>
      </c>
      <c r="K455">
        <v>547676</v>
      </c>
      <c r="L455" t="s">
        <v>1684</v>
      </c>
      <c r="N455">
        <v>0</v>
      </c>
      <c r="O455">
        <v>0</v>
      </c>
      <c r="P455">
        <v>0</v>
      </c>
      <c r="Q455">
        <v>0</v>
      </c>
      <c r="R455">
        <v>4.9000000000000004</v>
      </c>
      <c r="S455">
        <v>351</v>
      </c>
      <c r="T455">
        <v>128</v>
      </c>
      <c r="U455">
        <v>0</v>
      </c>
      <c r="V455" t="s">
        <v>1684</v>
      </c>
      <c r="X455">
        <v>0</v>
      </c>
      <c r="Y455">
        <v>2</v>
      </c>
      <c r="Z455">
        <v>0.5</v>
      </c>
      <c r="AA455" t="s">
        <v>1684</v>
      </c>
      <c r="AB455">
        <v>0</v>
      </c>
      <c r="AC455">
        <v>0.02</v>
      </c>
      <c r="AD455">
        <v>0.01</v>
      </c>
      <c r="AE455">
        <v>0.02</v>
      </c>
      <c r="AF455">
        <v>0.01</v>
      </c>
      <c r="AG455">
        <v>0</v>
      </c>
      <c r="AH455">
        <v>2.94</v>
      </c>
      <c r="AI455">
        <v>1.59</v>
      </c>
      <c r="AJ455">
        <v>0</v>
      </c>
      <c r="AK455" s="12" t="s">
        <v>723</v>
      </c>
      <c r="AL455">
        <v>0</v>
      </c>
      <c r="AM455">
        <v>94</v>
      </c>
      <c r="AN455">
        <v>55</v>
      </c>
      <c r="AO455">
        <v>5</v>
      </c>
      <c r="AP455">
        <v>2.71</v>
      </c>
      <c r="AQ455">
        <v>0</v>
      </c>
      <c r="AR455" t="b">
        <v>0</v>
      </c>
      <c r="AS455">
        <v>4.4000000000000004</v>
      </c>
      <c r="AT455">
        <v>356</v>
      </c>
      <c r="AU455">
        <v>129</v>
      </c>
      <c r="AV455">
        <v>446</v>
      </c>
      <c r="AW455" t="b">
        <v>0</v>
      </c>
      <c r="AX455">
        <v>37.4</v>
      </c>
      <c r="AY455">
        <v>341</v>
      </c>
      <c r="AZ455">
        <v>128</v>
      </c>
      <c r="BA455">
        <v>166</v>
      </c>
      <c r="BC455" t="s">
        <v>1684</v>
      </c>
      <c r="BD455" s="12">
        <v>40</v>
      </c>
      <c r="BE455">
        <v>638</v>
      </c>
      <c r="BF455">
        <v>197</v>
      </c>
      <c r="BG455" t="s">
        <v>2724</v>
      </c>
      <c r="BH455">
        <v>0</v>
      </c>
      <c r="BI455">
        <v>0</v>
      </c>
      <c r="BJ455" t="s">
        <v>1684</v>
      </c>
      <c r="BK455">
        <v>0</v>
      </c>
      <c r="BM455" t="s">
        <v>2725</v>
      </c>
      <c r="BN455">
        <v>1</v>
      </c>
      <c r="BO455">
        <v>346</v>
      </c>
      <c r="BP455">
        <v>126</v>
      </c>
      <c r="BQ455">
        <v>0</v>
      </c>
      <c r="BR455">
        <v>241</v>
      </c>
      <c r="BS455" t="b">
        <v>0</v>
      </c>
      <c r="BT455">
        <v>0</v>
      </c>
      <c r="BU455">
        <v>0</v>
      </c>
      <c r="BV455" s="12" t="s">
        <v>1275</v>
      </c>
      <c r="BW455">
        <v>0.2</v>
      </c>
      <c r="BX455">
        <v>429</v>
      </c>
      <c r="BY455">
        <v>172</v>
      </c>
      <c r="BZ455" t="b">
        <v>0</v>
      </c>
      <c r="CA455" t="s">
        <v>1684</v>
      </c>
      <c r="CB455">
        <v>2</v>
      </c>
      <c r="CC455">
        <v>1.08</v>
      </c>
      <c r="CD455" t="s">
        <v>1687</v>
      </c>
      <c r="CE455" s="12">
        <v>14</v>
      </c>
      <c r="CF455" s="12">
        <v>1</v>
      </c>
      <c r="CG455" s="4">
        <v>44811</v>
      </c>
      <c r="CH455">
        <v>2</v>
      </c>
      <c r="CI455">
        <v>339</v>
      </c>
      <c r="CJ455">
        <v>129</v>
      </c>
      <c r="CK455">
        <v>2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0.5</v>
      </c>
      <c r="CR455" t="s">
        <v>1275</v>
      </c>
      <c r="CS455">
        <v>0</v>
      </c>
      <c r="CT455" t="str">
        <f t="shared" si="7"/>
        <v>Tyler Fredricson</v>
      </c>
      <c r="CU455" t="str">
        <f>IFERROR(VLOOKUP(CT455,'Player Names Cleaned'!$A$1:$B$997,2,0),CT455)</f>
        <v>Tyler Fredricson</v>
      </c>
    </row>
    <row r="456" spans="1:99" x14ac:dyDescent="0.25">
      <c r="A456">
        <v>0</v>
      </c>
      <c r="B456" s="4">
        <v>38982</v>
      </c>
      <c r="C456">
        <v>2</v>
      </c>
      <c r="D456">
        <v>47</v>
      </c>
      <c r="E456" t="b">
        <v>1</v>
      </c>
      <c r="F456" t="b">
        <v>1</v>
      </c>
      <c r="G456" t="s">
        <v>1684</v>
      </c>
      <c r="H456" t="s">
        <v>1684</v>
      </c>
      <c r="I456">
        <v>1</v>
      </c>
      <c r="J456">
        <v>0.53</v>
      </c>
      <c r="K456">
        <v>606745</v>
      </c>
      <c r="L456" t="s">
        <v>1684</v>
      </c>
      <c r="N456">
        <v>0</v>
      </c>
      <c r="O456">
        <v>0</v>
      </c>
      <c r="P456">
        <v>0</v>
      </c>
      <c r="Q456">
        <v>0</v>
      </c>
      <c r="R456">
        <v>12.9</v>
      </c>
      <c r="S456">
        <v>334</v>
      </c>
      <c r="T456">
        <v>124</v>
      </c>
      <c r="U456">
        <v>0</v>
      </c>
      <c r="V456" t="s">
        <v>1684</v>
      </c>
      <c r="X456">
        <v>0</v>
      </c>
      <c r="Y456">
        <v>2</v>
      </c>
      <c r="Z456">
        <v>0.5</v>
      </c>
      <c r="AA456" t="s">
        <v>1684</v>
      </c>
      <c r="AB456">
        <v>0</v>
      </c>
      <c r="AC456">
        <v>0.01</v>
      </c>
      <c r="AD456">
        <v>0.01</v>
      </c>
      <c r="AE456">
        <v>0.13</v>
      </c>
      <c r="AF456">
        <v>7.0000000000000007E-2</v>
      </c>
      <c r="AG456">
        <v>0.12</v>
      </c>
      <c r="AH456">
        <v>1.69</v>
      </c>
      <c r="AI456">
        <v>0.9</v>
      </c>
      <c r="AJ456">
        <v>0.06</v>
      </c>
      <c r="AK456" s="12" t="s">
        <v>1276</v>
      </c>
      <c r="AL456">
        <v>0</v>
      </c>
      <c r="AM456">
        <v>117</v>
      </c>
      <c r="AN456">
        <v>73</v>
      </c>
      <c r="AO456">
        <v>1</v>
      </c>
      <c r="AP456">
        <v>0.53</v>
      </c>
      <c r="AQ456">
        <v>0</v>
      </c>
      <c r="AR456" t="b">
        <v>0</v>
      </c>
      <c r="AS456">
        <v>6.4</v>
      </c>
      <c r="AT456">
        <v>349</v>
      </c>
      <c r="AU456">
        <v>128</v>
      </c>
      <c r="AV456">
        <v>447</v>
      </c>
      <c r="AW456" t="b">
        <v>0</v>
      </c>
      <c r="AX456">
        <v>43.4</v>
      </c>
      <c r="AY456">
        <v>334</v>
      </c>
      <c r="AZ456">
        <v>125</v>
      </c>
      <c r="BA456">
        <v>169</v>
      </c>
      <c r="BC456" t="s">
        <v>1684</v>
      </c>
      <c r="BD456" s="12">
        <v>40</v>
      </c>
      <c r="BE456">
        <v>661</v>
      </c>
      <c r="BF456">
        <v>215</v>
      </c>
      <c r="BG456" t="s">
        <v>2726</v>
      </c>
      <c r="BH456">
        <v>0</v>
      </c>
      <c r="BI456">
        <v>0</v>
      </c>
      <c r="BJ456" t="s">
        <v>1684</v>
      </c>
      <c r="BK456">
        <v>0</v>
      </c>
      <c r="BM456" t="s">
        <v>2727</v>
      </c>
      <c r="BN456">
        <v>2.5</v>
      </c>
      <c r="BO456">
        <v>178</v>
      </c>
      <c r="BP456">
        <v>58</v>
      </c>
      <c r="BQ456">
        <v>0</v>
      </c>
      <c r="BR456">
        <v>241</v>
      </c>
      <c r="BS456" t="b">
        <v>0</v>
      </c>
      <c r="BT456">
        <v>0</v>
      </c>
      <c r="BU456">
        <v>0</v>
      </c>
      <c r="BV456" s="12" t="s">
        <v>1277</v>
      </c>
      <c r="BW456">
        <v>2.2999999999999998</v>
      </c>
      <c r="BX456">
        <v>119</v>
      </c>
      <c r="BY456">
        <v>40</v>
      </c>
      <c r="BZ456" t="b">
        <v>0</v>
      </c>
      <c r="CA456" t="s">
        <v>1684</v>
      </c>
      <c r="CB456">
        <v>2</v>
      </c>
      <c r="CC456">
        <v>1.07</v>
      </c>
      <c r="CD456" t="s">
        <v>1687</v>
      </c>
      <c r="CE456" s="12">
        <v>14</v>
      </c>
      <c r="CF456" s="12">
        <v>1</v>
      </c>
      <c r="CG456" s="4">
        <v>45689</v>
      </c>
      <c r="CH456">
        <v>8</v>
      </c>
      <c r="CI456">
        <v>324</v>
      </c>
      <c r="CJ456">
        <v>123</v>
      </c>
      <c r="CK456">
        <v>10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2.5</v>
      </c>
      <c r="CR456" t="s">
        <v>1277</v>
      </c>
      <c r="CS456">
        <v>1</v>
      </c>
      <c r="CT456" t="str">
        <f t="shared" si="7"/>
        <v>Ayden Heaven</v>
      </c>
      <c r="CU456" t="str">
        <f>IFERROR(VLOOKUP(CT456,'Player Names Cleaned'!$A$1:$B$997,2,0),CT456)</f>
        <v>Ayden Heaven</v>
      </c>
    </row>
    <row r="457" spans="1:99" x14ac:dyDescent="0.25">
      <c r="A457">
        <v>0</v>
      </c>
      <c r="B457" s="4">
        <v>36389</v>
      </c>
      <c r="C457">
        <v>0</v>
      </c>
      <c r="D457">
        <v>2</v>
      </c>
      <c r="E457" t="b">
        <v>1</v>
      </c>
      <c r="F457" t="b">
        <v>1</v>
      </c>
      <c r="G457" t="s">
        <v>1684</v>
      </c>
      <c r="H457" t="s">
        <v>1684</v>
      </c>
      <c r="I457">
        <v>0</v>
      </c>
      <c r="J457">
        <v>0</v>
      </c>
      <c r="K457">
        <v>222690</v>
      </c>
      <c r="L457" t="s">
        <v>1684</v>
      </c>
      <c r="N457">
        <v>0</v>
      </c>
      <c r="O457">
        <v>0</v>
      </c>
      <c r="P457">
        <v>0</v>
      </c>
      <c r="Q457">
        <v>0</v>
      </c>
      <c r="R457">
        <v>13.9</v>
      </c>
      <c r="S457">
        <v>331</v>
      </c>
      <c r="T457">
        <v>123</v>
      </c>
      <c r="U457">
        <v>0</v>
      </c>
      <c r="V457" t="s">
        <v>1684</v>
      </c>
      <c r="X457">
        <v>0</v>
      </c>
      <c r="Y457">
        <v>2</v>
      </c>
      <c r="Z457">
        <v>0.5</v>
      </c>
      <c r="AA457" t="s">
        <v>1684</v>
      </c>
      <c r="AB457">
        <v>0</v>
      </c>
      <c r="AC457">
        <v>0.02</v>
      </c>
      <c r="AD457">
        <v>0.02</v>
      </c>
      <c r="AE457">
        <v>0.02</v>
      </c>
      <c r="AF457">
        <v>0.02</v>
      </c>
      <c r="AG457">
        <v>0</v>
      </c>
      <c r="AH457">
        <v>0.78</v>
      </c>
      <c r="AI457">
        <v>0.71</v>
      </c>
      <c r="AJ457">
        <v>0</v>
      </c>
      <c r="AK457" s="12" t="s">
        <v>1278</v>
      </c>
      <c r="AL457">
        <v>0</v>
      </c>
      <c r="AM457">
        <v>31</v>
      </c>
      <c r="AN457">
        <v>13</v>
      </c>
      <c r="AO457">
        <v>1</v>
      </c>
      <c r="AP457">
        <v>0.91</v>
      </c>
      <c r="AQ457">
        <v>0</v>
      </c>
      <c r="AR457" t="b">
        <v>0</v>
      </c>
      <c r="AS457">
        <v>1.7</v>
      </c>
      <c r="AT457">
        <v>369</v>
      </c>
      <c r="AU457">
        <v>132</v>
      </c>
      <c r="AV457">
        <v>448</v>
      </c>
      <c r="AW457" t="b">
        <v>0</v>
      </c>
      <c r="AX457">
        <v>5.2</v>
      </c>
      <c r="AY457">
        <v>370</v>
      </c>
      <c r="AZ457">
        <v>136</v>
      </c>
      <c r="BA457">
        <v>99</v>
      </c>
      <c r="BC457" t="s">
        <v>1684</v>
      </c>
      <c r="BD457" s="12">
        <v>40</v>
      </c>
      <c r="BE457">
        <v>575</v>
      </c>
      <c r="BF457">
        <v>155</v>
      </c>
      <c r="BG457" t="s">
        <v>2728</v>
      </c>
      <c r="BH457">
        <v>0</v>
      </c>
      <c r="BI457">
        <v>0</v>
      </c>
      <c r="BJ457" t="s">
        <v>1684</v>
      </c>
      <c r="BK457">
        <v>0</v>
      </c>
      <c r="BM457" t="s">
        <v>2729</v>
      </c>
      <c r="BN457">
        <v>0.7</v>
      </c>
      <c r="BO457">
        <v>388</v>
      </c>
      <c r="BP457">
        <v>138</v>
      </c>
      <c r="BQ457">
        <v>0</v>
      </c>
      <c r="BR457">
        <v>152</v>
      </c>
      <c r="BS457" t="b">
        <v>0</v>
      </c>
      <c r="BT457">
        <v>0</v>
      </c>
      <c r="BU457">
        <v>0</v>
      </c>
      <c r="BV457" s="12" t="s">
        <v>1279</v>
      </c>
      <c r="BW457">
        <v>0.4</v>
      </c>
      <c r="BX457">
        <v>291</v>
      </c>
      <c r="BY457">
        <v>104</v>
      </c>
      <c r="BZ457" t="b">
        <v>0</v>
      </c>
      <c r="CA457" t="s">
        <v>1684</v>
      </c>
      <c r="CB457">
        <v>2</v>
      </c>
      <c r="CC457">
        <v>1.82</v>
      </c>
      <c r="CD457" t="s">
        <v>1687</v>
      </c>
      <c r="CE457" s="12">
        <v>14</v>
      </c>
      <c r="CF457" s="12">
        <v>1</v>
      </c>
      <c r="CG457" s="4">
        <v>44747</v>
      </c>
      <c r="CH457">
        <v>0</v>
      </c>
      <c r="CI457">
        <v>370</v>
      </c>
      <c r="CJ457">
        <v>139</v>
      </c>
      <c r="CK457">
        <v>2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0.5</v>
      </c>
      <c r="CR457" t="s">
        <v>1279</v>
      </c>
      <c r="CS457">
        <v>1</v>
      </c>
      <c r="CT457" t="str">
        <f t="shared" si="7"/>
        <v>Tyrell Malacia</v>
      </c>
      <c r="CU457" t="str">
        <f>IFERROR(VLOOKUP(CT457,'Player Names Cleaned'!$A$1:$B$997,2,0),CT457)</f>
        <v>Tyrell Malacia</v>
      </c>
    </row>
    <row r="458" spans="1:99" x14ac:dyDescent="0.25">
      <c r="A458">
        <v>12</v>
      </c>
      <c r="B458" s="4">
        <v>34585</v>
      </c>
      <c r="C458">
        <v>28</v>
      </c>
      <c r="D458">
        <v>810</v>
      </c>
      <c r="E458" t="b">
        <v>1</v>
      </c>
      <c r="F458" t="b">
        <v>1</v>
      </c>
      <c r="G458" t="s">
        <v>1684</v>
      </c>
      <c r="H458" t="s">
        <v>1684</v>
      </c>
      <c r="I458">
        <v>10</v>
      </c>
      <c r="J458">
        <v>0.3</v>
      </c>
      <c r="K458">
        <v>141746</v>
      </c>
      <c r="L458">
        <v>1</v>
      </c>
      <c r="N458">
        <v>0</v>
      </c>
      <c r="O458">
        <v>0</v>
      </c>
      <c r="P458">
        <v>0</v>
      </c>
      <c r="Q458">
        <v>0</v>
      </c>
      <c r="R458">
        <v>1407.7</v>
      </c>
      <c r="S458">
        <v>1</v>
      </c>
      <c r="T458">
        <v>1</v>
      </c>
      <c r="U458">
        <v>0</v>
      </c>
      <c r="V458">
        <v>1</v>
      </c>
      <c r="X458">
        <v>0</v>
      </c>
      <c r="Y458">
        <v>3</v>
      </c>
      <c r="Z458">
        <v>2.2999999999999998</v>
      </c>
      <c r="AA458" t="s">
        <v>1684</v>
      </c>
      <c r="AB458">
        <v>0</v>
      </c>
      <c r="AC458">
        <v>7.89</v>
      </c>
      <c r="AD458">
        <v>0.24</v>
      </c>
      <c r="AE458">
        <v>17.82</v>
      </c>
      <c r="AF458">
        <v>0.54</v>
      </c>
      <c r="AG458">
        <v>9.93</v>
      </c>
      <c r="AH458">
        <v>45.85</v>
      </c>
      <c r="AI458">
        <v>1.37</v>
      </c>
      <c r="AJ458">
        <v>0.3</v>
      </c>
      <c r="AK458" s="12" t="s">
        <v>1280</v>
      </c>
      <c r="AL458">
        <v>0</v>
      </c>
      <c r="AM458">
        <v>661</v>
      </c>
      <c r="AN458">
        <v>297</v>
      </c>
      <c r="AO458">
        <v>47</v>
      </c>
      <c r="AP458">
        <v>1.4</v>
      </c>
      <c r="AQ458">
        <v>8</v>
      </c>
      <c r="AR458" t="b">
        <v>0</v>
      </c>
      <c r="AS458">
        <v>300.8</v>
      </c>
      <c r="AT458">
        <v>4</v>
      </c>
      <c r="AU458">
        <v>4</v>
      </c>
      <c r="AV458">
        <v>449</v>
      </c>
      <c r="AW458" t="b">
        <v>0</v>
      </c>
      <c r="AX458">
        <v>1017.8</v>
      </c>
      <c r="AY458">
        <v>7</v>
      </c>
      <c r="AZ458">
        <v>4</v>
      </c>
      <c r="BA458">
        <v>3017</v>
      </c>
      <c r="BC458" t="s">
        <v>1684</v>
      </c>
      <c r="BD458" s="12">
        <v>90</v>
      </c>
      <c r="BE458">
        <v>6</v>
      </c>
      <c r="BF458">
        <v>4</v>
      </c>
      <c r="BG458" t="s">
        <v>2730</v>
      </c>
      <c r="BH458">
        <v>0</v>
      </c>
      <c r="BI458">
        <v>0</v>
      </c>
      <c r="BJ458">
        <v>1</v>
      </c>
      <c r="BK458">
        <v>0</v>
      </c>
      <c r="BM458" t="s">
        <v>2731</v>
      </c>
      <c r="BN458">
        <v>4.8</v>
      </c>
      <c r="BO458">
        <v>14</v>
      </c>
      <c r="BP458">
        <v>8</v>
      </c>
      <c r="BQ458">
        <v>2</v>
      </c>
      <c r="BR458">
        <v>173</v>
      </c>
      <c r="BS458" t="b">
        <v>0</v>
      </c>
      <c r="BT458">
        <v>0</v>
      </c>
      <c r="BU458">
        <v>0</v>
      </c>
      <c r="BV458" s="12" t="s">
        <v>1281</v>
      </c>
      <c r="BW458">
        <v>11.3</v>
      </c>
      <c r="BX458">
        <v>39</v>
      </c>
      <c r="BY458">
        <v>11</v>
      </c>
      <c r="BZ458" t="b">
        <v>0</v>
      </c>
      <c r="CA458" t="s">
        <v>1684</v>
      </c>
      <c r="CB458">
        <v>35</v>
      </c>
      <c r="CC458">
        <v>1.04</v>
      </c>
      <c r="CD458" t="s">
        <v>1687</v>
      </c>
      <c r="CE458" s="12">
        <v>14</v>
      </c>
      <c r="CF458" s="12">
        <v>1</v>
      </c>
      <c r="CG458" s="4">
        <v>43860</v>
      </c>
      <c r="CH458">
        <v>587</v>
      </c>
      <c r="CI458">
        <v>50</v>
      </c>
      <c r="CJ458">
        <v>33</v>
      </c>
      <c r="CK458">
        <v>174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19.3</v>
      </c>
      <c r="CR458" t="s">
        <v>2732</v>
      </c>
      <c r="CS458">
        <v>3</v>
      </c>
      <c r="CT458" t="str">
        <f t="shared" si="7"/>
        <v>Bruno Borges Fernandes</v>
      </c>
      <c r="CU458" t="str">
        <f>IFERROR(VLOOKUP(CT458,'Player Names Cleaned'!$A$1:$B$997,2,0),CT458)</f>
        <v>Bruno Fernandes</v>
      </c>
    </row>
    <row r="459" spans="1:99" x14ac:dyDescent="0.25">
      <c r="A459">
        <v>7</v>
      </c>
      <c r="B459" s="4">
        <v>36307</v>
      </c>
      <c r="C459">
        <v>41</v>
      </c>
      <c r="D459">
        <v>838</v>
      </c>
      <c r="E459" t="b">
        <v>1</v>
      </c>
      <c r="F459" t="b">
        <v>1</v>
      </c>
      <c r="G459" t="s">
        <v>1684</v>
      </c>
      <c r="H459" t="s">
        <v>1684</v>
      </c>
      <c r="I459">
        <v>7</v>
      </c>
      <c r="J459">
        <v>0.24</v>
      </c>
      <c r="K459">
        <v>430871</v>
      </c>
      <c r="L459" t="s">
        <v>1684</v>
      </c>
      <c r="N459">
        <v>0</v>
      </c>
      <c r="O459">
        <v>0</v>
      </c>
      <c r="P459">
        <v>0</v>
      </c>
      <c r="Q459">
        <v>0</v>
      </c>
      <c r="R459">
        <v>847.8</v>
      </c>
      <c r="S459">
        <v>14</v>
      </c>
      <c r="T459">
        <v>13</v>
      </c>
      <c r="U459">
        <v>0</v>
      </c>
      <c r="V459" t="s">
        <v>1684</v>
      </c>
      <c r="X459">
        <v>0</v>
      </c>
      <c r="Y459">
        <v>3</v>
      </c>
      <c r="Z459">
        <v>2.1</v>
      </c>
      <c r="AA459" t="s">
        <v>1684</v>
      </c>
      <c r="AB459">
        <v>0</v>
      </c>
      <c r="AC459">
        <v>5.29</v>
      </c>
      <c r="AD459">
        <v>0.18</v>
      </c>
      <c r="AE459">
        <v>14.02</v>
      </c>
      <c r="AF459">
        <v>0.48</v>
      </c>
      <c r="AG459">
        <v>8.73</v>
      </c>
      <c r="AH459">
        <v>44.53</v>
      </c>
      <c r="AI459">
        <v>1.54</v>
      </c>
      <c r="AJ459">
        <v>0.3</v>
      </c>
      <c r="AK459" s="12" t="s">
        <v>992</v>
      </c>
      <c r="AL459">
        <v>0</v>
      </c>
      <c r="AM459">
        <v>655</v>
      </c>
      <c r="AN459">
        <v>292</v>
      </c>
      <c r="AO459">
        <v>54</v>
      </c>
      <c r="AP459">
        <v>1.87</v>
      </c>
      <c r="AQ459">
        <v>15</v>
      </c>
      <c r="AR459" t="b">
        <v>0</v>
      </c>
      <c r="AS459">
        <v>272.2</v>
      </c>
      <c r="AT459">
        <v>7</v>
      </c>
      <c r="AU459">
        <v>5</v>
      </c>
      <c r="AV459">
        <v>450</v>
      </c>
      <c r="AW459" t="b">
        <v>0</v>
      </c>
      <c r="AX459">
        <v>936.2</v>
      </c>
      <c r="AY459">
        <v>11</v>
      </c>
      <c r="AZ459">
        <v>5</v>
      </c>
      <c r="BA459">
        <v>2596</v>
      </c>
      <c r="BC459" t="s">
        <v>1684</v>
      </c>
      <c r="BD459" s="12">
        <v>80</v>
      </c>
      <c r="BE459">
        <v>17</v>
      </c>
      <c r="BF459">
        <v>11</v>
      </c>
      <c r="BG459" t="s">
        <v>2733</v>
      </c>
      <c r="BH459">
        <v>0</v>
      </c>
      <c r="BI459">
        <v>0</v>
      </c>
      <c r="BJ459" t="s">
        <v>1684</v>
      </c>
      <c r="BK459">
        <v>0</v>
      </c>
      <c r="BM459" t="s">
        <v>2734</v>
      </c>
      <c r="BN459">
        <v>5.4</v>
      </c>
      <c r="BO459">
        <v>8</v>
      </c>
      <c r="BP459">
        <v>4</v>
      </c>
      <c r="BQ459">
        <v>0</v>
      </c>
      <c r="BR459">
        <v>30</v>
      </c>
      <c r="BS459" t="b">
        <v>0</v>
      </c>
      <c r="BT459">
        <v>0</v>
      </c>
      <c r="BU459">
        <v>0</v>
      </c>
      <c r="BV459" s="12" t="s">
        <v>1282</v>
      </c>
      <c r="BW459">
        <v>11.7</v>
      </c>
      <c r="BX459">
        <v>35</v>
      </c>
      <c r="BY459">
        <v>10</v>
      </c>
      <c r="BZ459" t="b">
        <v>0</v>
      </c>
      <c r="CA459" t="s">
        <v>1684</v>
      </c>
      <c r="CB459">
        <v>29</v>
      </c>
      <c r="CC459">
        <v>1.01</v>
      </c>
      <c r="CD459" t="s">
        <v>1687</v>
      </c>
      <c r="CE459" s="12">
        <v>14</v>
      </c>
      <c r="CF459" s="12">
        <v>1</v>
      </c>
      <c r="CG459" s="4">
        <v>45809</v>
      </c>
      <c r="CH459">
        <v>940</v>
      </c>
      <c r="CI459">
        <v>15</v>
      </c>
      <c r="CJ459">
        <v>7</v>
      </c>
      <c r="CK459">
        <v>178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22.2</v>
      </c>
      <c r="CR459" t="s">
        <v>2735</v>
      </c>
      <c r="CS459">
        <v>4</v>
      </c>
      <c r="CT459" t="str">
        <f t="shared" si="7"/>
        <v>Matheus Santos Carneiro da Cunha</v>
      </c>
      <c r="CU459" t="str">
        <f>IFERROR(VLOOKUP(CT459,'Player Names Cleaned'!$A$1:$B$997,2,0),CT459)</f>
        <v>Matheus Cunha</v>
      </c>
    </row>
    <row r="460" spans="1:99" x14ac:dyDescent="0.25">
      <c r="A460">
        <v>4</v>
      </c>
      <c r="B460" s="4">
        <v>35734</v>
      </c>
      <c r="C460">
        <v>9</v>
      </c>
      <c r="D460">
        <v>333</v>
      </c>
      <c r="E460" t="b">
        <v>0</v>
      </c>
      <c r="F460" t="b">
        <v>1</v>
      </c>
      <c r="G460">
        <v>0</v>
      </c>
      <c r="H460" t="s">
        <v>1684</v>
      </c>
      <c r="I460">
        <v>7</v>
      </c>
      <c r="J460">
        <v>0.45</v>
      </c>
      <c r="K460">
        <v>176297</v>
      </c>
      <c r="L460" t="s">
        <v>1684</v>
      </c>
      <c r="N460">
        <v>0</v>
      </c>
      <c r="O460">
        <v>0</v>
      </c>
      <c r="P460">
        <v>0</v>
      </c>
      <c r="Q460">
        <v>0</v>
      </c>
      <c r="R460">
        <v>451.1</v>
      </c>
      <c r="S460">
        <v>79</v>
      </c>
      <c r="T460">
        <v>63</v>
      </c>
      <c r="U460">
        <v>0</v>
      </c>
      <c r="V460" t="s">
        <v>1684</v>
      </c>
      <c r="X460">
        <v>0</v>
      </c>
      <c r="Y460">
        <v>3</v>
      </c>
      <c r="Z460">
        <v>0</v>
      </c>
      <c r="AA460" t="s">
        <v>1684</v>
      </c>
      <c r="AB460">
        <v>0</v>
      </c>
      <c r="AC460">
        <v>3.43</v>
      </c>
      <c r="AD460">
        <v>0.22</v>
      </c>
      <c r="AE460">
        <v>8.1</v>
      </c>
      <c r="AF460">
        <v>0.52</v>
      </c>
      <c r="AG460">
        <v>4.67</v>
      </c>
      <c r="AH460">
        <v>21.68</v>
      </c>
      <c r="AI460">
        <v>1.38</v>
      </c>
      <c r="AJ460">
        <v>0.3</v>
      </c>
      <c r="AK460" s="12" t="s">
        <v>661</v>
      </c>
      <c r="AL460">
        <v>0</v>
      </c>
      <c r="AM460">
        <v>629</v>
      </c>
      <c r="AN460">
        <v>274</v>
      </c>
      <c r="AO460">
        <v>15</v>
      </c>
      <c r="AP460">
        <v>0.95</v>
      </c>
      <c r="AQ460">
        <v>6</v>
      </c>
      <c r="AR460" t="b">
        <v>0</v>
      </c>
      <c r="AS460">
        <v>122.1</v>
      </c>
      <c r="AT460">
        <v>101</v>
      </c>
      <c r="AU460">
        <v>67</v>
      </c>
      <c r="AV460">
        <v>451</v>
      </c>
      <c r="AW460" t="b">
        <v>0</v>
      </c>
      <c r="AX460">
        <v>398.4</v>
      </c>
      <c r="AY460">
        <v>157</v>
      </c>
      <c r="AZ460">
        <v>72</v>
      </c>
      <c r="BA460">
        <v>1414</v>
      </c>
      <c r="BB460" t="s">
        <v>2736</v>
      </c>
      <c r="BC460" t="s">
        <v>2737</v>
      </c>
      <c r="BD460" s="12">
        <v>70</v>
      </c>
      <c r="BE460">
        <v>31</v>
      </c>
      <c r="BF460">
        <v>19</v>
      </c>
      <c r="BG460" t="s">
        <v>2738</v>
      </c>
      <c r="BH460">
        <v>0</v>
      </c>
      <c r="BI460">
        <v>0</v>
      </c>
      <c r="BJ460" t="s">
        <v>1684</v>
      </c>
      <c r="BK460">
        <v>0</v>
      </c>
      <c r="BM460" t="s">
        <v>2739</v>
      </c>
      <c r="BN460">
        <v>3.8</v>
      </c>
      <c r="BO460">
        <v>62</v>
      </c>
      <c r="BP460">
        <v>30</v>
      </c>
      <c r="BQ460">
        <v>0</v>
      </c>
      <c r="BR460">
        <v>241</v>
      </c>
      <c r="BS460" t="b">
        <v>0</v>
      </c>
      <c r="BT460">
        <v>0</v>
      </c>
      <c r="BU460">
        <v>0</v>
      </c>
      <c r="BV460" s="12" t="s">
        <v>1283</v>
      </c>
      <c r="BW460">
        <v>0.6</v>
      </c>
      <c r="BX460">
        <v>231</v>
      </c>
      <c r="BY460">
        <v>76</v>
      </c>
      <c r="BZ460" t="b">
        <v>0</v>
      </c>
      <c r="CA460" t="s">
        <v>1684</v>
      </c>
      <c r="CB460">
        <v>16</v>
      </c>
      <c r="CC460">
        <v>1.02</v>
      </c>
      <c r="CD460" t="s">
        <v>1777</v>
      </c>
      <c r="CE460" s="12">
        <v>14</v>
      </c>
      <c r="CF460" s="12">
        <v>1</v>
      </c>
      <c r="CG460" s="4">
        <v>42186</v>
      </c>
      <c r="CH460">
        <v>369</v>
      </c>
      <c r="CI460">
        <v>83</v>
      </c>
      <c r="CJ460">
        <v>58</v>
      </c>
      <c r="CK460">
        <v>95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13.6</v>
      </c>
      <c r="CR460" t="s">
        <v>1283</v>
      </c>
      <c r="CS460">
        <v>2</v>
      </c>
      <c r="CT460" t="str">
        <f t="shared" si="7"/>
        <v>Marcus Rashford</v>
      </c>
      <c r="CU460" t="str">
        <f>IFERROR(VLOOKUP(CT460,'Player Names Cleaned'!$A$1:$B$997,2,0),CT460)</f>
        <v>Marcus Rashford</v>
      </c>
    </row>
    <row r="461" spans="1:99" x14ac:dyDescent="0.25">
      <c r="A461">
        <v>8</v>
      </c>
      <c r="B461" s="4">
        <v>37448</v>
      </c>
      <c r="C461">
        <v>17</v>
      </c>
      <c r="D461">
        <v>569</v>
      </c>
      <c r="E461" t="b">
        <v>1</v>
      </c>
      <c r="F461" t="b">
        <v>1</v>
      </c>
      <c r="G461" t="s">
        <v>1684</v>
      </c>
      <c r="H461" t="s">
        <v>1684</v>
      </c>
      <c r="I461">
        <v>7</v>
      </c>
      <c r="J461">
        <v>0.33</v>
      </c>
      <c r="K461">
        <v>493250</v>
      </c>
      <c r="L461">
        <v>2</v>
      </c>
      <c r="N461">
        <v>0</v>
      </c>
      <c r="O461">
        <v>0</v>
      </c>
      <c r="P461">
        <v>0</v>
      </c>
      <c r="Q461">
        <v>0</v>
      </c>
      <c r="R461">
        <v>687.2</v>
      </c>
      <c r="S461">
        <v>36</v>
      </c>
      <c r="T461">
        <v>32</v>
      </c>
      <c r="U461">
        <v>0</v>
      </c>
      <c r="V461" t="s">
        <v>1684</v>
      </c>
      <c r="X461">
        <v>0</v>
      </c>
      <c r="Y461">
        <v>3</v>
      </c>
      <c r="Z461">
        <v>1.7</v>
      </c>
      <c r="AA461" t="s">
        <v>1684</v>
      </c>
      <c r="AB461">
        <v>0</v>
      </c>
      <c r="AC461">
        <v>3.98</v>
      </c>
      <c r="AD461">
        <v>0.19</v>
      </c>
      <c r="AE461">
        <v>8.69</v>
      </c>
      <c r="AF461">
        <v>0.41</v>
      </c>
      <c r="AG461">
        <v>4.71</v>
      </c>
      <c r="AH461">
        <v>31.71</v>
      </c>
      <c r="AI461">
        <v>1.5</v>
      </c>
      <c r="AJ461">
        <v>0.22</v>
      </c>
      <c r="AK461" s="12" t="s">
        <v>1284</v>
      </c>
      <c r="AL461">
        <v>0</v>
      </c>
      <c r="AM461">
        <v>622</v>
      </c>
      <c r="AN461">
        <v>269</v>
      </c>
      <c r="AO461">
        <v>30</v>
      </c>
      <c r="AP461">
        <v>1.42</v>
      </c>
      <c r="AQ461">
        <v>8</v>
      </c>
      <c r="AR461" t="b">
        <v>0</v>
      </c>
      <c r="AS461">
        <v>193.8</v>
      </c>
      <c r="AT461">
        <v>38</v>
      </c>
      <c r="AU461">
        <v>30</v>
      </c>
      <c r="AV461">
        <v>452</v>
      </c>
      <c r="AW461" t="b">
        <v>0</v>
      </c>
      <c r="AX461">
        <v>634</v>
      </c>
      <c r="AY461">
        <v>68</v>
      </c>
      <c r="AZ461">
        <v>26</v>
      </c>
      <c r="BA461">
        <v>1898</v>
      </c>
      <c r="BC461" t="s">
        <v>1684</v>
      </c>
      <c r="BD461" s="12">
        <v>65</v>
      </c>
      <c r="BE461">
        <v>72</v>
      </c>
      <c r="BF461">
        <v>52</v>
      </c>
      <c r="BG461" t="s">
        <v>2740</v>
      </c>
      <c r="BH461">
        <v>0</v>
      </c>
      <c r="BI461">
        <v>0</v>
      </c>
      <c r="BJ461" t="s">
        <v>1684</v>
      </c>
      <c r="BK461">
        <v>0</v>
      </c>
      <c r="BM461" t="s">
        <v>2741</v>
      </c>
      <c r="BN461">
        <v>5</v>
      </c>
      <c r="BO461">
        <v>12</v>
      </c>
      <c r="BP461">
        <v>7</v>
      </c>
      <c r="BQ461">
        <v>0</v>
      </c>
      <c r="BR461">
        <v>54</v>
      </c>
      <c r="BS461" t="b">
        <v>0</v>
      </c>
      <c r="BT461">
        <v>0</v>
      </c>
      <c r="BU461">
        <v>0</v>
      </c>
      <c r="BV461" s="12" t="s">
        <v>1285</v>
      </c>
      <c r="BW461">
        <v>3.6</v>
      </c>
      <c r="BX461">
        <v>88</v>
      </c>
      <c r="BY461">
        <v>26</v>
      </c>
      <c r="BZ461" t="b">
        <v>0</v>
      </c>
      <c r="CA461" t="s">
        <v>1684</v>
      </c>
      <c r="CB461">
        <v>20</v>
      </c>
      <c r="CC461">
        <v>0.95</v>
      </c>
      <c r="CD461" t="s">
        <v>1687</v>
      </c>
      <c r="CE461" s="12">
        <v>14</v>
      </c>
      <c r="CF461" s="12">
        <v>1</v>
      </c>
      <c r="CG461" s="4">
        <v>44203</v>
      </c>
      <c r="CH461">
        <v>615</v>
      </c>
      <c r="CI461">
        <v>48</v>
      </c>
      <c r="CJ461">
        <v>31</v>
      </c>
      <c r="CK461">
        <v>129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19.8</v>
      </c>
      <c r="CR461" t="s">
        <v>1284</v>
      </c>
      <c r="CS461">
        <v>5</v>
      </c>
      <c r="CT461" t="str">
        <f t="shared" si="7"/>
        <v>Amad Diallo</v>
      </c>
      <c r="CU461" t="str">
        <f>IFERROR(VLOOKUP(CT461,'Player Names Cleaned'!$A$1:$B$997,2,0),CT461)</f>
        <v>Amad Diallo</v>
      </c>
    </row>
    <row r="462" spans="1:99" x14ac:dyDescent="0.25">
      <c r="A462">
        <v>4</v>
      </c>
      <c r="B462" s="4">
        <v>38169</v>
      </c>
      <c r="C462">
        <v>7</v>
      </c>
      <c r="D462">
        <v>370</v>
      </c>
      <c r="E462" t="b">
        <v>1</v>
      </c>
      <c r="F462" t="b">
        <v>1</v>
      </c>
      <c r="G462" t="s">
        <v>1684</v>
      </c>
      <c r="H462" t="s">
        <v>1684</v>
      </c>
      <c r="I462">
        <v>5</v>
      </c>
      <c r="J462">
        <v>0.21</v>
      </c>
      <c r="K462">
        <v>493105</v>
      </c>
      <c r="L462" t="s">
        <v>1684</v>
      </c>
      <c r="N462">
        <v>0</v>
      </c>
      <c r="O462">
        <v>0</v>
      </c>
      <c r="P462">
        <v>0</v>
      </c>
      <c r="Q462">
        <v>0</v>
      </c>
      <c r="R462">
        <v>532.20000000000005</v>
      </c>
      <c r="S462">
        <v>61</v>
      </c>
      <c r="T462">
        <v>50</v>
      </c>
      <c r="U462">
        <v>0</v>
      </c>
      <c r="V462" t="s">
        <v>1684</v>
      </c>
      <c r="X462">
        <v>0</v>
      </c>
      <c r="Y462">
        <v>3</v>
      </c>
      <c r="Z462">
        <v>1.7</v>
      </c>
      <c r="AA462" t="s">
        <v>1684</v>
      </c>
      <c r="AB462">
        <v>0</v>
      </c>
      <c r="AC462">
        <v>2.76</v>
      </c>
      <c r="AD462">
        <v>0.11</v>
      </c>
      <c r="AE462">
        <v>10.16</v>
      </c>
      <c r="AF462">
        <v>0.41</v>
      </c>
      <c r="AG462">
        <v>7.4</v>
      </c>
      <c r="AH462">
        <v>35.43</v>
      </c>
      <c r="AI462">
        <v>1.46</v>
      </c>
      <c r="AJ462">
        <v>0.3</v>
      </c>
      <c r="AK462" s="12" t="s">
        <v>1286</v>
      </c>
      <c r="AL462">
        <v>0</v>
      </c>
      <c r="AM462">
        <v>621</v>
      </c>
      <c r="AN462">
        <v>268</v>
      </c>
      <c r="AO462">
        <v>36</v>
      </c>
      <c r="AP462">
        <v>1.48</v>
      </c>
      <c r="AQ462">
        <v>6</v>
      </c>
      <c r="AR462" t="b">
        <v>0</v>
      </c>
      <c r="AS462">
        <v>188.3</v>
      </c>
      <c r="AT462">
        <v>42</v>
      </c>
      <c r="AU462">
        <v>32</v>
      </c>
      <c r="AV462">
        <v>453</v>
      </c>
      <c r="AW462" t="b">
        <v>0</v>
      </c>
      <c r="AX462">
        <v>454</v>
      </c>
      <c r="AY462">
        <v>138</v>
      </c>
      <c r="AZ462">
        <v>58</v>
      </c>
      <c r="BA462">
        <v>2188</v>
      </c>
      <c r="BC462" t="s">
        <v>1684</v>
      </c>
      <c r="BD462" s="12">
        <v>65</v>
      </c>
      <c r="BE462">
        <v>71</v>
      </c>
      <c r="BF462">
        <v>51</v>
      </c>
      <c r="BG462" t="s">
        <v>2742</v>
      </c>
      <c r="BH462">
        <v>0</v>
      </c>
      <c r="BI462">
        <v>0</v>
      </c>
      <c r="BJ462" t="s">
        <v>1684</v>
      </c>
      <c r="BK462">
        <v>0</v>
      </c>
      <c r="BM462" t="s">
        <v>2743</v>
      </c>
      <c r="BN462">
        <v>2.9</v>
      </c>
      <c r="BO462">
        <v>148</v>
      </c>
      <c r="BP462">
        <v>68</v>
      </c>
      <c r="BQ462">
        <v>0</v>
      </c>
      <c r="BR462">
        <v>10</v>
      </c>
      <c r="BS462" t="b">
        <v>0</v>
      </c>
      <c r="BT462">
        <v>0</v>
      </c>
      <c r="BU462">
        <v>0</v>
      </c>
      <c r="BV462" s="12" t="s">
        <v>1287</v>
      </c>
      <c r="BW462">
        <v>0.2</v>
      </c>
      <c r="BX462">
        <v>458</v>
      </c>
      <c r="BY462">
        <v>148</v>
      </c>
      <c r="BZ462" t="b">
        <v>0</v>
      </c>
      <c r="CA462" t="s">
        <v>1684</v>
      </c>
      <c r="CB462">
        <v>23</v>
      </c>
      <c r="CC462">
        <v>0.95</v>
      </c>
      <c r="CD462" t="s">
        <v>1687</v>
      </c>
      <c r="CE462" s="12">
        <v>14</v>
      </c>
      <c r="CF462" s="12">
        <v>1</v>
      </c>
      <c r="CG462" s="4">
        <v>44666</v>
      </c>
      <c r="CH462">
        <v>904</v>
      </c>
      <c r="CI462">
        <v>17</v>
      </c>
      <c r="CJ462">
        <v>9</v>
      </c>
      <c r="CK462">
        <v>106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16.3</v>
      </c>
      <c r="CR462" t="s">
        <v>2744</v>
      </c>
      <c r="CS462">
        <v>3</v>
      </c>
      <c r="CT462" t="str">
        <f t="shared" si="7"/>
        <v>Alejandro Garnacho Ferreyra</v>
      </c>
      <c r="CU462" t="str">
        <f>IFERROR(VLOOKUP(CT462,'Player Names Cleaned'!$A$1:$B$997,2,0),CT462)</f>
        <v>Alejandro Garnacho Ferreyra</v>
      </c>
    </row>
    <row r="463" spans="1:99" x14ac:dyDescent="0.25">
      <c r="A463">
        <v>0</v>
      </c>
      <c r="B463" s="4">
        <v>36580</v>
      </c>
      <c r="C463">
        <v>0</v>
      </c>
      <c r="D463">
        <v>37</v>
      </c>
      <c r="E463" t="b">
        <v>1</v>
      </c>
      <c r="F463" t="b">
        <v>1</v>
      </c>
      <c r="G463" t="s">
        <v>1684</v>
      </c>
      <c r="H463" t="s">
        <v>1684</v>
      </c>
      <c r="I463">
        <v>0</v>
      </c>
      <c r="J463">
        <v>0</v>
      </c>
      <c r="K463">
        <v>467169</v>
      </c>
      <c r="L463" t="s">
        <v>1684</v>
      </c>
      <c r="N463">
        <v>0</v>
      </c>
      <c r="O463">
        <v>0</v>
      </c>
      <c r="P463">
        <v>0</v>
      </c>
      <c r="Q463">
        <v>0</v>
      </c>
      <c r="R463">
        <v>50.7</v>
      </c>
      <c r="S463">
        <v>276</v>
      </c>
      <c r="T463">
        <v>150</v>
      </c>
      <c r="U463">
        <v>0</v>
      </c>
      <c r="V463" t="s">
        <v>1684</v>
      </c>
      <c r="X463">
        <v>0</v>
      </c>
      <c r="Y463">
        <v>3</v>
      </c>
      <c r="Z463">
        <v>1.6</v>
      </c>
      <c r="AA463" t="s">
        <v>1684</v>
      </c>
      <c r="AB463">
        <v>0</v>
      </c>
      <c r="AC463">
        <v>0.21</v>
      </c>
      <c r="AD463">
        <v>0.14000000000000001</v>
      </c>
      <c r="AE463">
        <v>0.81</v>
      </c>
      <c r="AF463">
        <v>0.54</v>
      </c>
      <c r="AG463">
        <v>0.6</v>
      </c>
      <c r="AH463">
        <v>2.0499999999999998</v>
      </c>
      <c r="AI463">
        <v>1.37</v>
      </c>
      <c r="AJ463">
        <v>0.4</v>
      </c>
      <c r="AK463" s="12" t="s">
        <v>1288</v>
      </c>
      <c r="AL463">
        <v>0</v>
      </c>
      <c r="AM463">
        <v>585</v>
      </c>
      <c r="AN463">
        <v>244</v>
      </c>
      <c r="AO463">
        <v>2</v>
      </c>
      <c r="AP463">
        <v>1.33</v>
      </c>
      <c r="AQ463">
        <v>0</v>
      </c>
      <c r="AR463" t="b">
        <v>0</v>
      </c>
      <c r="AS463">
        <v>15.8</v>
      </c>
      <c r="AT463">
        <v>315</v>
      </c>
      <c r="AU463">
        <v>152</v>
      </c>
      <c r="AV463">
        <v>454</v>
      </c>
      <c r="AW463" t="b">
        <v>0</v>
      </c>
      <c r="AX463">
        <v>35</v>
      </c>
      <c r="AY463">
        <v>342</v>
      </c>
      <c r="AZ463">
        <v>158</v>
      </c>
      <c r="BA463">
        <v>135</v>
      </c>
      <c r="BC463" t="s">
        <v>1684</v>
      </c>
      <c r="BD463" s="12">
        <v>60</v>
      </c>
      <c r="BE463">
        <v>104</v>
      </c>
      <c r="BF463">
        <v>73</v>
      </c>
      <c r="BG463" t="s">
        <v>2745</v>
      </c>
      <c r="BH463">
        <v>0</v>
      </c>
      <c r="BI463">
        <v>0</v>
      </c>
      <c r="BJ463" t="s">
        <v>1684</v>
      </c>
      <c r="BK463">
        <v>0</v>
      </c>
      <c r="BM463" t="s">
        <v>2746</v>
      </c>
      <c r="BN463">
        <v>1</v>
      </c>
      <c r="BO463">
        <v>377</v>
      </c>
      <c r="BP463">
        <v>178</v>
      </c>
      <c r="BQ463">
        <v>0</v>
      </c>
      <c r="BR463">
        <v>30</v>
      </c>
      <c r="BS463" t="b">
        <v>0</v>
      </c>
      <c r="BT463">
        <v>0</v>
      </c>
      <c r="BU463">
        <v>0</v>
      </c>
      <c r="BV463" s="12" t="s">
        <v>1289</v>
      </c>
      <c r="BW463">
        <v>0.1</v>
      </c>
      <c r="BX463">
        <v>498</v>
      </c>
      <c r="BY463">
        <v>173</v>
      </c>
      <c r="BZ463" t="b">
        <v>0</v>
      </c>
      <c r="CA463" t="s">
        <v>1684</v>
      </c>
      <c r="CB463">
        <v>0</v>
      </c>
      <c r="CC463">
        <v>0</v>
      </c>
      <c r="CD463" t="s">
        <v>1687</v>
      </c>
      <c r="CE463" s="12">
        <v>14</v>
      </c>
      <c r="CF463" s="12">
        <v>1</v>
      </c>
      <c r="CG463" s="4">
        <v>44805</v>
      </c>
      <c r="CH463">
        <v>74</v>
      </c>
      <c r="CI463">
        <v>243</v>
      </c>
      <c r="CJ463">
        <v>134</v>
      </c>
      <c r="CK463">
        <v>8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1.3</v>
      </c>
      <c r="CR463" t="s">
        <v>1288</v>
      </c>
      <c r="CS463">
        <v>0</v>
      </c>
      <c r="CT463" t="str">
        <f t="shared" si="7"/>
        <v>Antony dos Santos</v>
      </c>
      <c r="CU463" t="str">
        <f>IFERROR(VLOOKUP(CT463,'Player Names Cleaned'!$A$1:$B$997,2,0),CT463)</f>
        <v>Antony dos Santos</v>
      </c>
    </row>
    <row r="464" spans="1:99" x14ac:dyDescent="0.25">
      <c r="A464">
        <v>0</v>
      </c>
      <c r="B464" s="4">
        <v>36170</v>
      </c>
      <c r="C464">
        <v>0</v>
      </c>
      <c r="D464">
        <v>74</v>
      </c>
      <c r="E464" t="b">
        <v>1</v>
      </c>
      <c r="F464" t="b">
        <v>1</v>
      </c>
      <c r="G464" t="s">
        <v>1684</v>
      </c>
      <c r="H464" t="s">
        <v>1684</v>
      </c>
      <c r="I464">
        <v>3</v>
      </c>
      <c r="J464">
        <v>0.44</v>
      </c>
      <c r="K464">
        <v>184341</v>
      </c>
      <c r="L464" t="s">
        <v>1684</v>
      </c>
      <c r="N464">
        <v>0</v>
      </c>
      <c r="O464">
        <v>0</v>
      </c>
      <c r="P464">
        <v>0</v>
      </c>
      <c r="Q464">
        <v>0</v>
      </c>
      <c r="R464">
        <v>140</v>
      </c>
      <c r="S464">
        <v>210</v>
      </c>
      <c r="T464">
        <v>129</v>
      </c>
      <c r="U464">
        <v>0</v>
      </c>
      <c r="V464" t="s">
        <v>1684</v>
      </c>
      <c r="X464">
        <v>0</v>
      </c>
      <c r="Y464">
        <v>3</v>
      </c>
      <c r="Z464">
        <v>1.6</v>
      </c>
      <c r="AA464" t="s">
        <v>1684</v>
      </c>
      <c r="AB464">
        <v>0</v>
      </c>
      <c r="AC464">
        <v>0.56999999999999995</v>
      </c>
      <c r="AD464">
        <v>0.08</v>
      </c>
      <c r="AE464">
        <v>3.94</v>
      </c>
      <c r="AF464">
        <v>0.56999999999999995</v>
      </c>
      <c r="AG464">
        <v>3.37</v>
      </c>
      <c r="AH464">
        <v>8.24</v>
      </c>
      <c r="AI464">
        <v>1.21</v>
      </c>
      <c r="AJ464">
        <v>0.49</v>
      </c>
      <c r="AK464" s="12" t="s">
        <v>1290</v>
      </c>
      <c r="AL464">
        <v>0</v>
      </c>
      <c r="AM464">
        <v>567</v>
      </c>
      <c r="AN464">
        <v>231</v>
      </c>
      <c r="AO464">
        <v>11</v>
      </c>
      <c r="AP464">
        <v>1.62</v>
      </c>
      <c r="AQ464">
        <v>1</v>
      </c>
      <c r="AR464" t="b">
        <v>0</v>
      </c>
      <c r="AS464">
        <v>45.6</v>
      </c>
      <c r="AT464">
        <v>247</v>
      </c>
      <c r="AU464">
        <v>128</v>
      </c>
      <c r="AV464">
        <v>455</v>
      </c>
      <c r="AW464" t="b">
        <v>0</v>
      </c>
      <c r="AX464">
        <v>104</v>
      </c>
      <c r="AY464">
        <v>306</v>
      </c>
      <c r="AZ464">
        <v>146</v>
      </c>
      <c r="BA464">
        <v>613</v>
      </c>
      <c r="BC464" t="s">
        <v>1684</v>
      </c>
      <c r="BD464" s="12">
        <v>60</v>
      </c>
      <c r="BE464">
        <v>86</v>
      </c>
      <c r="BF464">
        <v>60</v>
      </c>
      <c r="BG464" t="s">
        <v>2747</v>
      </c>
      <c r="BH464">
        <v>0</v>
      </c>
      <c r="BI464">
        <v>0</v>
      </c>
      <c r="BJ464" t="s">
        <v>1684</v>
      </c>
      <c r="BK464">
        <v>0</v>
      </c>
      <c r="BM464" t="s">
        <v>2748</v>
      </c>
      <c r="BN464">
        <v>1.5</v>
      </c>
      <c r="BO464">
        <v>307</v>
      </c>
      <c r="BP464">
        <v>145</v>
      </c>
      <c r="BQ464">
        <v>0</v>
      </c>
      <c r="BR464">
        <v>241</v>
      </c>
      <c r="BS464" t="b">
        <v>0</v>
      </c>
      <c r="BT464">
        <v>0</v>
      </c>
      <c r="BU464">
        <v>0</v>
      </c>
      <c r="BV464" s="12" t="s">
        <v>1291</v>
      </c>
      <c r="BW464">
        <v>0.1</v>
      </c>
      <c r="BX464">
        <v>491</v>
      </c>
      <c r="BY464">
        <v>168</v>
      </c>
      <c r="BZ464" t="b">
        <v>0</v>
      </c>
      <c r="CA464" t="s">
        <v>1684</v>
      </c>
      <c r="CB464">
        <v>8</v>
      </c>
      <c r="CC464">
        <v>1.17</v>
      </c>
      <c r="CD464" t="s">
        <v>1687</v>
      </c>
      <c r="CE464" s="12">
        <v>14</v>
      </c>
      <c r="CF464" s="12">
        <v>1</v>
      </c>
      <c r="CG464" s="4">
        <v>45112</v>
      </c>
      <c r="CH464">
        <v>218</v>
      </c>
      <c r="CI464">
        <v>138</v>
      </c>
      <c r="CJ464">
        <v>91</v>
      </c>
      <c r="CK464">
        <v>25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4.2</v>
      </c>
      <c r="CR464" t="s">
        <v>1291</v>
      </c>
      <c r="CS464">
        <v>3</v>
      </c>
      <c r="CT464" t="str">
        <f t="shared" si="7"/>
        <v>Mason Mount</v>
      </c>
      <c r="CU464" t="str">
        <f>IFERROR(VLOOKUP(CT464,'Player Names Cleaned'!$A$1:$B$997,2,0),CT464)</f>
        <v>Mason Mount</v>
      </c>
    </row>
    <row r="465" spans="1:99" x14ac:dyDescent="0.25">
      <c r="A465">
        <v>5</v>
      </c>
      <c r="B465" s="4">
        <v>36610</v>
      </c>
      <c r="C465">
        <v>3</v>
      </c>
      <c r="D465">
        <v>367</v>
      </c>
      <c r="E465" t="b">
        <v>1</v>
      </c>
      <c r="F465" t="b">
        <v>1</v>
      </c>
      <c r="G465" t="s">
        <v>1684</v>
      </c>
      <c r="H465" t="s">
        <v>1684</v>
      </c>
      <c r="I465">
        <v>7</v>
      </c>
      <c r="J465">
        <v>0.36</v>
      </c>
      <c r="K465">
        <v>209243</v>
      </c>
      <c r="L465" t="s">
        <v>1684</v>
      </c>
      <c r="N465">
        <v>0</v>
      </c>
      <c r="O465">
        <v>0</v>
      </c>
      <c r="P465">
        <v>0</v>
      </c>
      <c r="Q465">
        <v>0</v>
      </c>
      <c r="R465">
        <v>523.20000000000005</v>
      </c>
      <c r="S465">
        <v>65</v>
      </c>
      <c r="T465">
        <v>52</v>
      </c>
      <c r="U465">
        <v>0</v>
      </c>
      <c r="V465" t="s">
        <v>1684</v>
      </c>
      <c r="X465">
        <v>0</v>
      </c>
      <c r="Y465">
        <v>3</v>
      </c>
      <c r="Z465">
        <v>1.6</v>
      </c>
      <c r="AA465" t="s">
        <v>1684</v>
      </c>
      <c r="AB465">
        <v>0</v>
      </c>
      <c r="AC465">
        <v>3.1</v>
      </c>
      <c r="AD465">
        <v>0.16</v>
      </c>
      <c r="AE465">
        <v>5.23</v>
      </c>
      <c r="AF465">
        <v>0.27</v>
      </c>
      <c r="AG465">
        <v>2.13</v>
      </c>
      <c r="AH465">
        <v>23.66</v>
      </c>
      <c r="AI465">
        <v>1.21</v>
      </c>
      <c r="AJ465">
        <v>0.11</v>
      </c>
      <c r="AK465" s="12" t="s">
        <v>1292</v>
      </c>
      <c r="AL465">
        <v>0</v>
      </c>
      <c r="AM465">
        <v>571</v>
      </c>
      <c r="AN465">
        <v>235</v>
      </c>
      <c r="AO465">
        <v>24</v>
      </c>
      <c r="AP465">
        <v>1.23</v>
      </c>
      <c r="AQ465">
        <v>3</v>
      </c>
      <c r="AR465" t="b">
        <v>0</v>
      </c>
      <c r="AS465">
        <v>127.5</v>
      </c>
      <c r="AT465">
        <v>93</v>
      </c>
      <c r="AU465">
        <v>63</v>
      </c>
      <c r="AV465">
        <v>456</v>
      </c>
      <c r="AW465" t="b">
        <v>0</v>
      </c>
      <c r="AX465">
        <v>340</v>
      </c>
      <c r="AY465">
        <v>187</v>
      </c>
      <c r="AZ465">
        <v>85</v>
      </c>
      <c r="BA465">
        <v>1754</v>
      </c>
      <c r="BC465" t="s">
        <v>1684</v>
      </c>
      <c r="BD465" s="12">
        <v>60</v>
      </c>
      <c r="BE465">
        <v>90</v>
      </c>
      <c r="BF465">
        <v>64</v>
      </c>
      <c r="BG465" t="s">
        <v>2749</v>
      </c>
      <c r="BH465">
        <v>0</v>
      </c>
      <c r="BI465">
        <v>0</v>
      </c>
      <c r="BJ465" t="s">
        <v>1684</v>
      </c>
      <c r="BK465">
        <v>0</v>
      </c>
      <c r="BM465" t="s">
        <v>2750</v>
      </c>
      <c r="BN465">
        <v>2.8</v>
      </c>
      <c r="BO465">
        <v>163</v>
      </c>
      <c r="BP465">
        <v>70</v>
      </c>
      <c r="BQ465">
        <v>0</v>
      </c>
      <c r="BR465">
        <v>241</v>
      </c>
      <c r="BS465" t="b">
        <v>0</v>
      </c>
      <c r="BT465">
        <v>0</v>
      </c>
      <c r="BU465">
        <v>0</v>
      </c>
      <c r="BV465" s="12" t="s">
        <v>1293</v>
      </c>
      <c r="BW465">
        <v>0.1</v>
      </c>
      <c r="BX465">
        <v>518</v>
      </c>
      <c r="BY465">
        <v>185</v>
      </c>
      <c r="BZ465" t="b">
        <v>0</v>
      </c>
      <c r="CA465" t="s">
        <v>1684</v>
      </c>
      <c r="CB465">
        <v>19</v>
      </c>
      <c r="CC465">
        <v>0.97</v>
      </c>
      <c r="CD465" t="s">
        <v>1687</v>
      </c>
      <c r="CE465" s="12">
        <v>14</v>
      </c>
      <c r="CF465" s="12">
        <v>1</v>
      </c>
      <c r="CG465" s="4">
        <v>44400</v>
      </c>
      <c r="CH465">
        <v>414</v>
      </c>
      <c r="CI465">
        <v>73</v>
      </c>
      <c r="CJ465">
        <v>50</v>
      </c>
      <c r="CK465">
        <v>86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14.3</v>
      </c>
      <c r="CR465" t="s">
        <v>1293</v>
      </c>
      <c r="CS465">
        <v>2</v>
      </c>
      <c r="CT465" t="str">
        <f t="shared" si="7"/>
        <v>Jadon Sancho</v>
      </c>
      <c r="CU465" t="str">
        <f>IFERROR(VLOOKUP(CT465,'Player Names Cleaned'!$A$1:$B$997,2,0),CT465)</f>
        <v>Jadon Sancho</v>
      </c>
    </row>
    <row r="466" spans="1:99" x14ac:dyDescent="0.25">
      <c r="A466">
        <v>0</v>
      </c>
      <c r="B466" s="4">
        <v>33657</v>
      </c>
      <c r="C466">
        <v>3</v>
      </c>
      <c r="D466">
        <v>300</v>
      </c>
      <c r="E466" t="b">
        <v>1</v>
      </c>
      <c r="F466" t="b">
        <v>1</v>
      </c>
      <c r="G466" t="s">
        <v>1684</v>
      </c>
      <c r="H466" t="s">
        <v>1684</v>
      </c>
      <c r="I466">
        <v>6</v>
      </c>
      <c r="J466">
        <v>0.36</v>
      </c>
      <c r="K466">
        <v>61256</v>
      </c>
      <c r="L466" t="s">
        <v>1684</v>
      </c>
      <c r="N466">
        <v>0</v>
      </c>
      <c r="O466">
        <v>0</v>
      </c>
      <c r="P466">
        <v>0</v>
      </c>
      <c r="Q466">
        <v>0</v>
      </c>
      <c r="R466">
        <v>348.2</v>
      </c>
      <c r="S466">
        <v>101</v>
      </c>
      <c r="T466">
        <v>73</v>
      </c>
      <c r="U466">
        <v>0</v>
      </c>
      <c r="V466" t="s">
        <v>1684</v>
      </c>
      <c r="X466">
        <v>0</v>
      </c>
      <c r="Y466">
        <v>3</v>
      </c>
      <c r="Z466">
        <v>1.5</v>
      </c>
      <c r="AA466" t="s">
        <v>1684</v>
      </c>
      <c r="AB466">
        <v>0</v>
      </c>
      <c r="AC466">
        <v>1.99</v>
      </c>
      <c r="AD466">
        <v>0.12</v>
      </c>
      <c r="AE466">
        <v>3.79</v>
      </c>
      <c r="AF466">
        <v>0.23</v>
      </c>
      <c r="AG466">
        <v>1.8</v>
      </c>
      <c r="AH466">
        <v>24</v>
      </c>
      <c r="AI466">
        <v>1.45</v>
      </c>
      <c r="AJ466">
        <v>0.11</v>
      </c>
      <c r="AK466" s="12" t="s">
        <v>1294</v>
      </c>
      <c r="AL466">
        <v>0</v>
      </c>
      <c r="AM466">
        <v>463</v>
      </c>
      <c r="AN466">
        <v>168</v>
      </c>
      <c r="AO466">
        <v>20</v>
      </c>
      <c r="AP466">
        <v>1.21</v>
      </c>
      <c r="AQ466">
        <v>1</v>
      </c>
      <c r="AR466" t="b">
        <v>0</v>
      </c>
      <c r="AS466">
        <v>104.8</v>
      </c>
      <c r="AT466">
        <v>126</v>
      </c>
      <c r="AU466">
        <v>76</v>
      </c>
      <c r="AV466">
        <v>457</v>
      </c>
      <c r="AW466" t="b">
        <v>0</v>
      </c>
      <c r="AX466">
        <v>433.2</v>
      </c>
      <c r="AY466">
        <v>144</v>
      </c>
      <c r="AZ466">
        <v>64</v>
      </c>
      <c r="BA466">
        <v>1489</v>
      </c>
      <c r="BC466" t="s">
        <v>1684</v>
      </c>
      <c r="BD466" s="12">
        <v>55</v>
      </c>
      <c r="BE466">
        <v>113</v>
      </c>
      <c r="BF466">
        <v>76</v>
      </c>
      <c r="BG466" t="s">
        <v>2751</v>
      </c>
      <c r="BH466">
        <v>0</v>
      </c>
      <c r="BI466">
        <v>0</v>
      </c>
      <c r="BJ466" t="s">
        <v>1684</v>
      </c>
      <c r="BK466">
        <v>0</v>
      </c>
      <c r="BM466" t="s">
        <v>2752</v>
      </c>
      <c r="BN466">
        <v>2</v>
      </c>
      <c r="BO466">
        <v>250</v>
      </c>
      <c r="BP466">
        <v>113</v>
      </c>
      <c r="BQ466">
        <v>0</v>
      </c>
      <c r="BR466">
        <v>30</v>
      </c>
      <c r="BS466" t="b">
        <v>0</v>
      </c>
      <c r="BT466">
        <v>0</v>
      </c>
      <c r="BU466">
        <v>0</v>
      </c>
      <c r="BV466" s="12" t="s">
        <v>1295</v>
      </c>
      <c r="BW466">
        <v>0.2</v>
      </c>
      <c r="BX466">
        <v>460</v>
      </c>
      <c r="BY466">
        <v>150</v>
      </c>
      <c r="BZ466" t="b">
        <v>0</v>
      </c>
      <c r="CA466" t="s">
        <v>1684</v>
      </c>
      <c r="CB466">
        <v>18</v>
      </c>
      <c r="CC466">
        <v>1.0900000000000001</v>
      </c>
      <c r="CD466" t="s">
        <v>1687</v>
      </c>
      <c r="CE466" s="12">
        <v>14</v>
      </c>
      <c r="CF466" s="12">
        <v>1</v>
      </c>
      <c r="CG466" s="4">
        <v>44795</v>
      </c>
      <c r="CH466">
        <v>265</v>
      </c>
      <c r="CI466">
        <v>112</v>
      </c>
      <c r="CJ466">
        <v>77</v>
      </c>
      <c r="CK466">
        <v>48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8.6999999999999993</v>
      </c>
      <c r="CR466" t="s">
        <v>396</v>
      </c>
      <c r="CS466">
        <v>5</v>
      </c>
      <c r="CT466" t="str">
        <f t="shared" si="7"/>
        <v>Carlos Henrique Casimiro</v>
      </c>
      <c r="CU466" t="str">
        <f>IFERROR(VLOOKUP(CT466,'Player Names Cleaned'!$A$1:$B$997,2,0),CT466)</f>
        <v>Casemiro</v>
      </c>
    </row>
    <row r="467" spans="1:99" x14ac:dyDescent="0.25">
      <c r="A467">
        <v>0</v>
      </c>
      <c r="B467" s="4">
        <v>38461</v>
      </c>
      <c r="C467">
        <v>0</v>
      </c>
      <c r="D467">
        <v>229</v>
      </c>
      <c r="E467" t="b">
        <v>1</v>
      </c>
      <c r="F467" t="b">
        <v>1</v>
      </c>
      <c r="G467" t="s">
        <v>1684</v>
      </c>
      <c r="H467" t="s">
        <v>1684</v>
      </c>
      <c r="I467">
        <v>5</v>
      </c>
      <c r="J467">
        <v>0.27</v>
      </c>
      <c r="K467">
        <v>516895</v>
      </c>
      <c r="L467" t="s">
        <v>1684</v>
      </c>
      <c r="N467">
        <v>0</v>
      </c>
      <c r="O467">
        <v>0</v>
      </c>
      <c r="P467">
        <v>0</v>
      </c>
      <c r="Q467">
        <v>0</v>
      </c>
      <c r="R467">
        <v>250.8</v>
      </c>
      <c r="S467">
        <v>145</v>
      </c>
      <c r="T467">
        <v>100</v>
      </c>
      <c r="U467">
        <v>0</v>
      </c>
      <c r="V467" t="s">
        <v>1684</v>
      </c>
      <c r="X467">
        <v>0</v>
      </c>
      <c r="Y467">
        <v>3</v>
      </c>
      <c r="Z467">
        <v>1</v>
      </c>
      <c r="AA467" t="s">
        <v>1684</v>
      </c>
      <c r="AB467">
        <v>0</v>
      </c>
      <c r="AC467">
        <v>1.78</v>
      </c>
      <c r="AD467">
        <v>0.1</v>
      </c>
      <c r="AE467">
        <v>2.62</v>
      </c>
      <c r="AF467">
        <v>0.15</v>
      </c>
      <c r="AG467">
        <v>0.84</v>
      </c>
      <c r="AH467">
        <v>25.23</v>
      </c>
      <c r="AI467">
        <v>1.38</v>
      </c>
      <c r="AJ467">
        <v>0.05</v>
      </c>
      <c r="AK467" s="12" t="s">
        <v>1296</v>
      </c>
      <c r="AL467">
        <v>0</v>
      </c>
      <c r="AM467">
        <v>442</v>
      </c>
      <c r="AN467">
        <v>151</v>
      </c>
      <c r="AO467">
        <v>27</v>
      </c>
      <c r="AP467">
        <v>1.48</v>
      </c>
      <c r="AQ467">
        <v>0</v>
      </c>
      <c r="AR467" t="b">
        <v>0</v>
      </c>
      <c r="AS467">
        <v>58.8</v>
      </c>
      <c r="AT467">
        <v>221</v>
      </c>
      <c r="AU467">
        <v>118</v>
      </c>
      <c r="AV467">
        <v>458</v>
      </c>
      <c r="AW467" t="b">
        <v>0</v>
      </c>
      <c r="AX467">
        <v>196.6</v>
      </c>
      <c r="AY467">
        <v>254</v>
      </c>
      <c r="AZ467">
        <v>119</v>
      </c>
      <c r="BA467">
        <v>1646</v>
      </c>
      <c r="BC467" t="s">
        <v>1684</v>
      </c>
      <c r="BD467" s="12">
        <v>50</v>
      </c>
      <c r="BE467">
        <v>327</v>
      </c>
      <c r="BF467">
        <v>206</v>
      </c>
      <c r="BG467" t="s">
        <v>2753</v>
      </c>
      <c r="BH467">
        <v>0</v>
      </c>
      <c r="BI467">
        <v>0</v>
      </c>
      <c r="BJ467" t="s">
        <v>1684</v>
      </c>
      <c r="BK467">
        <v>0</v>
      </c>
      <c r="BM467" t="s">
        <v>2754</v>
      </c>
      <c r="BN467">
        <v>1.7</v>
      </c>
      <c r="BO467">
        <v>285</v>
      </c>
      <c r="BP467">
        <v>131</v>
      </c>
      <c r="BQ467">
        <v>0</v>
      </c>
      <c r="BR467">
        <v>241</v>
      </c>
      <c r="BS467" t="b">
        <v>0</v>
      </c>
      <c r="BT467">
        <v>0</v>
      </c>
      <c r="BU467">
        <v>0</v>
      </c>
      <c r="BV467" s="12" t="s">
        <v>1297</v>
      </c>
      <c r="BW467">
        <v>1</v>
      </c>
      <c r="BX467">
        <v>190</v>
      </c>
      <c r="BY467">
        <v>66</v>
      </c>
      <c r="BZ467" t="b">
        <v>0</v>
      </c>
      <c r="CA467" t="s">
        <v>1684</v>
      </c>
      <c r="CB467">
        <v>19</v>
      </c>
      <c r="CC467">
        <v>1.04</v>
      </c>
      <c r="CD467" t="s">
        <v>1687</v>
      </c>
      <c r="CE467" s="12">
        <v>14</v>
      </c>
      <c r="CF467" s="12">
        <v>1</v>
      </c>
      <c r="CG467" s="4">
        <v>44849</v>
      </c>
      <c r="CH467">
        <v>137</v>
      </c>
      <c r="CI467">
        <v>190</v>
      </c>
      <c r="CJ467">
        <v>113</v>
      </c>
      <c r="CK467">
        <v>42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8.4</v>
      </c>
      <c r="CR467" t="s">
        <v>1297</v>
      </c>
      <c r="CS467">
        <v>5</v>
      </c>
      <c r="CT467" t="str">
        <f t="shared" si="7"/>
        <v>Kobbie Mainoo</v>
      </c>
      <c r="CU467" t="str">
        <f>IFERROR(VLOOKUP(CT467,'Player Names Cleaned'!$A$1:$B$997,2,0),CT467)</f>
        <v>Kobbie Mainoo</v>
      </c>
    </row>
    <row r="468" spans="1:99" x14ac:dyDescent="0.25">
      <c r="A468">
        <v>2</v>
      </c>
      <c r="B468" s="4">
        <v>36992</v>
      </c>
      <c r="C468">
        <v>1</v>
      </c>
      <c r="D468">
        <v>318</v>
      </c>
      <c r="E468" t="b">
        <v>1</v>
      </c>
      <c r="F468" t="b">
        <v>1</v>
      </c>
      <c r="G468" t="s">
        <v>1684</v>
      </c>
      <c r="H468" t="s">
        <v>1684</v>
      </c>
      <c r="I468">
        <v>4</v>
      </c>
      <c r="J468">
        <v>0.2</v>
      </c>
      <c r="K468">
        <v>232112</v>
      </c>
      <c r="L468" t="s">
        <v>1684</v>
      </c>
      <c r="N468">
        <v>0</v>
      </c>
      <c r="O468">
        <v>0</v>
      </c>
      <c r="P468">
        <v>0</v>
      </c>
      <c r="Q468">
        <v>0</v>
      </c>
      <c r="R468">
        <v>195.9</v>
      </c>
      <c r="S468">
        <v>177</v>
      </c>
      <c r="T468">
        <v>120</v>
      </c>
      <c r="U468">
        <v>0</v>
      </c>
      <c r="V468" t="s">
        <v>1684</v>
      </c>
      <c r="X468">
        <v>0</v>
      </c>
      <c r="Y468">
        <v>3</v>
      </c>
      <c r="Z468">
        <v>1</v>
      </c>
      <c r="AA468" t="s">
        <v>1684</v>
      </c>
      <c r="AB468">
        <v>0</v>
      </c>
      <c r="AC468">
        <v>0.67</v>
      </c>
      <c r="AD468">
        <v>0.03</v>
      </c>
      <c r="AE468">
        <v>1.67</v>
      </c>
      <c r="AF468">
        <v>0.08</v>
      </c>
      <c r="AG468">
        <v>1</v>
      </c>
      <c r="AH468">
        <v>29.54</v>
      </c>
      <c r="AI468">
        <v>1.5</v>
      </c>
      <c r="AJ468">
        <v>0.05</v>
      </c>
      <c r="AK468" s="12" t="s">
        <v>653</v>
      </c>
      <c r="AL468">
        <v>0</v>
      </c>
      <c r="AM468">
        <v>387</v>
      </c>
      <c r="AN468">
        <v>115</v>
      </c>
      <c r="AO468">
        <v>33</v>
      </c>
      <c r="AP468">
        <v>1.67</v>
      </c>
      <c r="AQ468">
        <v>1</v>
      </c>
      <c r="AR468" t="b">
        <v>0</v>
      </c>
      <c r="AS468">
        <v>62.1</v>
      </c>
      <c r="AT468">
        <v>217</v>
      </c>
      <c r="AU468">
        <v>115</v>
      </c>
      <c r="AV468">
        <v>459</v>
      </c>
      <c r="AW468" t="b">
        <v>0</v>
      </c>
      <c r="AX468">
        <v>313.60000000000002</v>
      </c>
      <c r="AY468">
        <v>200</v>
      </c>
      <c r="AZ468">
        <v>95</v>
      </c>
      <c r="BA468">
        <v>1777</v>
      </c>
      <c r="BC468" t="s">
        <v>1684</v>
      </c>
      <c r="BD468" s="12">
        <v>50</v>
      </c>
      <c r="BE468">
        <v>272</v>
      </c>
      <c r="BF468">
        <v>170</v>
      </c>
      <c r="BG468" t="s">
        <v>2755</v>
      </c>
      <c r="BH468">
        <v>1</v>
      </c>
      <c r="BI468">
        <v>0</v>
      </c>
      <c r="BJ468" t="s">
        <v>1684</v>
      </c>
      <c r="BK468">
        <v>0</v>
      </c>
      <c r="BM468" t="s">
        <v>2756</v>
      </c>
      <c r="BN468">
        <v>1.7</v>
      </c>
      <c r="BO468">
        <v>284</v>
      </c>
      <c r="BP468">
        <v>130</v>
      </c>
      <c r="BQ468">
        <v>0</v>
      </c>
      <c r="BR468">
        <v>230</v>
      </c>
      <c r="BS468" t="b">
        <v>0</v>
      </c>
      <c r="BT468">
        <v>0</v>
      </c>
      <c r="BU468">
        <v>0</v>
      </c>
      <c r="BV468" s="12" t="s">
        <v>1298</v>
      </c>
      <c r="BW468">
        <v>0.2</v>
      </c>
      <c r="BX468">
        <v>386</v>
      </c>
      <c r="BY468">
        <v>121</v>
      </c>
      <c r="BZ468" t="b">
        <v>0</v>
      </c>
      <c r="CA468" t="s">
        <v>1684</v>
      </c>
      <c r="CB468">
        <v>22</v>
      </c>
      <c r="CC468">
        <v>1.1100000000000001</v>
      </c>
      <c r="CD468" t="s">
        <v>1687</v>
      </c>
      <c r="CE468" s="12">
        <v>14</v>
      </c>
      <c r="CF468" s="12">
        <v>1</v>
      </c>
      <c r="CG468" s="4">
        <v>45534</v>
      </c>
      <c r="CH468">
        <v>113</v>
      </c>
      <c r="CI468">
        <v>212</v>
      </c>
      <c r="CJ468">
        <v>122</v>
      </c>
      <c r="CK468">
        <v>49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9.8000000000000007</v>
      </c>
      <c r="CR468" t="s">
        <v>2757</v>
      </c>
      <c r="CS468">
        <v>11</v>
      </c>
      <c r="CT468" t="str">
        <f t="shared" si="7"/>
        <v>Manuel Ugarte Ribeiro</v>
      </c>
      <c r="CU468" t="str">
        <f>IFERROR(VLOOKUP(CT468,'Player Names Cleaned'!$A$1:$B$997,2,0),CT468)</f>
        <v>Manuel Ugarte</v>
      </c>
    </row>
    <row r="469" spans="1:99" x14ac:dyDescent="0.25">
      <c r="A469">
        <v>0</v>
      </c>
      <c r="B469" s="4">
        <v>37989</v>
      </c>
      <c r="C469">
        <v>0</v>
      </c>
      <c r="D469">
        <v>40</v>
      </c>
      <c r="E469" t="b">
        <v>1</v>
      </c>
      <c r="F469" t="b">
        <v>1</v>
      </c>
      <c r="G469" t="s">
        <v>1684</v>
      </c>
      <c r="H469" t="s">
        <v>1684</v>
      </c>
      <c r="I469">
        <v>0</v>
      </c>
      <c r="J469">
        <v>0</v>
      </c>
      <c r="K469">
        <v>490881</v>
      </c>
      <c r="L469" t="s">
        <v>1684</v>
      </c>
      <c r="N469">
        <v>0</v>
      </c>
      <c r="O469">
        <v>0</v>
      </c>
      <c r="P469">
        <v>0</v>
      </c>
      <c r="Q469">
        <v>0</v>
      </c>
      <c r="R469">
        <v>29.9</v>
      </c>
      <c r="S469">
        <v>309</v>
      </c>
      <c r="T469">
        <v>161</v>
      </c>
      <c r="U469">
        <v>0</v>
      </c>
      <c r="V469" t="s">
        <v>1684</v>
      </c>
      <c r="X469">
        <v>0</v>
      </c>
      <c r="Y469">
        <v>3</v>
      </c>
      <c r="Z469">
        <v>0.5</v>
      </c>
      <c r="AA469" t="s">
        <v>1684</v>
      </c>
      <c r="AB469">
        <v>0</v>
      </c>
      <c r="AC469">
        <v>0.37</v>
      </c>
      <c r="AD469">
        <v>0.19</v>
      </c>
      <c r="AE469">
        <v>0.45</v>
      </c>
      <c r="AF469">
        <v>0.23</v>
      </c>
      <c r="AG469">
        <v>0.08</v>
      </c>
      <c r="AH469">
        <v>3.09</v>
      </c>
      <c r="AI469">
        <v>1.6</v>
      </c>
      <c r="AJ469">
        <v>0.04</v>
      </c>
      <c r="AK469" s="12" t="s">
        <v>1299</v>
      </c>
      <c r="AL469">
        <v>0</v>
      </c>
      <c r="AM469">
        <v>234</v>
      </c>
      <c r="AN469">
        <v>25</v>
      </c>
      <c r="AO469">
        <v>2</v>
      </c>
      <c r="AP469">
        <v>1.03</v>
      </c>
      <c r="AQ469">
        <v>0</v>
      </c>
      <c r="AR469" t="b">
        <v>0</v>
      </c>
      <c r="AS469">
        <v>7.9</v>
      </c>
      <c r="AT469">
        <v>341</v>
      </c>
      <c r="AU469">
        <v>164</v>
      </c>
      <c r="AV469">
        <v>460</v>
      </c>
      <c r="AW469" t="b">
        <v>0</v>
      </c>
      <c r="AX469">
        <v>40.4</v>
      </c>
      <c r="AY469">
        <v>338</v>
      </c>
      <c r="AZ469">
        <v>156</v>
      </c>
      <c r="BA469">
        <v>174</v>
      </c>
      <c r="BC469" t="s">
        <v>1684</v>
      </c>
      <c r="BD469" s="12">
        <v>45</v>
      </c>
      <c r="BE469">
        <v>456</v>
      </c>
      <c r="BF469">
        <v>247</v>
      </c>
      <c r="BG469" t="s">
        <v>2758</v>
      </c>
      <c r="BH469">
        <v>0</v>
      </c>
      <c r="BI469">
        <v>0</v>
      </c>
      <c r="BJ469" t="s">
        <v>1684</v>
      </c>
      <c r="BK469">
        <v>0</v>
      </c>
      <c r="BM469" t="s">
        <v>2759</v>
      </c>
      <c r="BN469">
        <v>1</v>
      </c>
      <c r="BO469">
        <v>353</v>
      </c>
      <c r="BP469">
        <v>160</v>
      </c>
      <c r="BQ469">
        <v>0</v>
      </c>
      <c r="BR469">
        <v>241</v>
      </c>
      <c r="BS469" t="b">
        <v>0</v>
      </c>
      <c r="BT469">
        <v>0</v>
      </c>
      <c r="BU469">
        <v>0</v>
      </c>
      <c r="BV469" s="12" t="s">
        <v>1300</v>
      </c>
      <c r="BW469">
        <v>0.2</v>
      </c>
      <c r="BX469">
        <v>401</v>
      </c>
      <c r="BY469">
        <v>128</v>
      </c>
      <c r="BZ469" t="b">
        <v>0</v>
      </c>
      <c r="CA469" t="s">
        <v>1684</v>
      </c>
      <c r="CB469">
        <v>0</v>
      </c>
      <c r="CC469">
        <v>0</v>
      </c>
      <c r="CD469" t="s">
        <v>1687</v>
      </c>
      <c r="CE469" s="12">
        <v>14</v>
      </c>
      <c r="CF469" s="12">
        <v>1</v>
      </c>
      <c r="CG469" s="4">
        <v>45108</v>
      </c>
      <c r="CH469">
        <v>8</v>
      </c>
      <c r="CI469">
        <v>325</v>
      </c>
      <c r="CJ469">
        <v>168</v>
      </c>
      <c r="CK469">
        <v>6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1.3</v>
      </c>
      <c r="CR469" t="s">
        <v>1300</v>
      </c>
      <c r="CS469">
        <v>0</v>
      </c>
      <c r="CT469" t="str">
        <f t="shared" si="7"/>
        <v>Toby Collyer</v>
      </c>
      <c r="CU469" t="str">
        <f>IFERROR(VLOOKUP(CT469,'Player Names Cleaned'!$A$1:$B$997,2,0),CT469)</f>
        <v>Toby Collyer</v>
      </c>
    </row>
    <row r="470" spans="1:99" x14ac:dyDescent="0.25">
      <c r="A470">
        <v>0</v>
      </c>
      <c r="B470" t="s">
        <v>1684</v>
      </c>
      <c r="C470">
        <v>0</v>
      </c>
      <c r="D470">
        <v>0</v>
      </c>
      <c r="E470" t="b">
        <v>1</v>
      </c>
      <c r="F470" t="b">
        <v>1</v>
      </c>
      <c r="G470" t="s">
        <v>1684</v>
      </c>
      <c r="H470" t="s">
        <v>1684</v>
      </c>
      <c r="I470">
        <v>0</v>
      </c>
      <c r="J470">
        <v>0</v>
      </c>
      <c r="K470">
        <v>556639</v>
      </c>
      <c r="L470" t="s">
        <v>1684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560</v>
      </c>
      <c r="T470">
        <v>230</v>
      </c>
      <c r="U470">
        <v>0</v>
      </c>
      <c r="V470" t="s">
        <v>1684</v>
      </c>
      <c r="X470">
        <v>0</v>
      </c>
      <c r="Y470">
        <v>3</v>
      </c>
      <c r="Z470">
        <v>0.5</v>
      </c>
      <c r="AA470" t="s">
        <v>1684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 s="12" t="s">
        <v>1301</v>
      </c>
      <c r="AL470">
        <v>0</v>
      </c>
      <c r="AM470">
        <v>283</v>
      </c>
      <c r="AN470">
        <v>55</v>
      </c>
      <c r="AO470">
        <v>0</v>
      </c>
      <c r="AP470">
        <v>0</v>
      </c>
      <c r="AQ470">
        <v>0</v>
      </c>
      <c r="AR470" t="b">
        <v>0</v>
      </c>
      <c r="AS470">
        <v>0</v>
      </c>
      <c r="AT470">
        <v>564</v>
      </c>
      <c r="AU470">
        <v>230</v>
      </c>
      <c r="AV470">
        <v>461</v>
      </c>
      <c r="AW470" t="b">
        <v>0</v>
      </c>
      <c r="AX470">
        <v>0</v>
      </c>
      <c r="AY470">
        <v>564</v>
      </c>
      <c r="AZ470">
        <v>230</v>
      </c>
      <c r="BA470">
        <v>0</v>
      </c>
      <c r="BC470" t="s">
        <v>1684</v>
      </c>
      <c r="BD470" s="12">
        <v>45</v>
      </c>
      <c r="BE470">
        <v>505</v>
      </c>
      <c r="BF470">
        <v>277</v>
      </c>
      <c r="BG470" t="s">
        <v>2760</v>
      </c>
      <c r="BH470">
        <v>0</v>
      </c>
      <c r="BI470">
        <v>0</v>
      </c>
      <c r="BJ470" t="s">
        <v>1684</v>
      </c>
      <c r="BK470">
        <v>0</v>
      </c>
      <c r="BM470" t="s">
        <v>2761</v>
      </c>
      <c r="BN470">
        <v>0</v>
      </c>
      <c r="BO470">
        <v>565</v>
      </c>
      <c r="BP470">
        <v>231</v>
      </c>
      <c r="BQ470">
        <v>0</v>
      </c>
      <c r="BR470" t="s">
        <v>1684</v>
      </c>
      <c r="BS470" t="b">
        <v>0</v>
      </c>
      <c r="BT470">
        <v>0</v>
      </c>
      <c r="BU470">
        <v>0</v>
      </c>
      <c r="BV470" s="12" t="s">
        <v>1302</v>
      </c>
      <c r="BW470">
        <v>0</v>
      </c>
      <c r="BX470">
        <v>641</v>
      </c>
      <c r="BY470">
        <v>282</v>
      </c>
      <c r="BZ470" t="b">
        <v>0</v>
      </c>
      <c r="CA470" t="s">
        <v>1684</v>
      </c>
      <c r="CB470">
        <v>0</v>
      </c>
      <c r="CC470">
        <v>0</v>
      </c>
      <c r="CD470" t="s">
        <v>1687</v>
      </c>
      <c r="CE470" s="12">
        <v>14</v>
      </c>
      <c r="CF470" s="12">
        <v>1</v>
      </c>
      <c r="CG470" t="s">
        <v>1684</v>
      </c>
      <c r="CH470">
        <v>0</v>
      </c>
      <c r="CI470">
        <v>543</v>
      </c>
      <c r="CJ470">
        <v>223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 t="s">
        <v>1302</v>
      </c>
      <c r="CS470">
        <v>0</v>
      </c>
      <c r="CT470" t="str">
        <f t="shared" si="7"/>
        <v>Jayce Fitzgerald</v>
      </c>
      <c r="CU470" t="str">
        <f>IFERROR(VLOOKUP(CT470,'Player Names Cleaned'!$A$1:$B$997,2,0),CT470)</f>
        <v>Jayce Fitzgerald</v>
      </c>
    </row>
    <row r="471" spans="1:99" x14ac:dyDescent="0.25">
      <c r="A471">
        <v>0</v>
      </c>
      <c r="B471" s="4">
        <v>39160</v>
      </c>
      <c r="C471">
        <v>0</v>
      </c>
      <c r="D471">
        <v>0</v>
      </c>
      <c r="E471" t="b">
        <v>1</v>
      </c>
      <c r="F471" t="b">
        <v>1</v>
      </c>
      <c r="G471" t="s">
        <v>1684</v>
      </c>
      <c r="H471" t="s">
        <v>1684</v>
      </c>
      <c r="I471">
        <v>0</v>
      </c>
      <c r="J471">
        <v>0</v>
      </c>
      <c r="K471">
        <v>547037</v>
      </c>
      <c r="L471" t="s">
        <v>1684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551</v>
      </c>
      <c r="T471">
        <v>224</v>
      </c>
      <c r="U471">
        <v>0</v>
      </c>
      <c r="V471" t="s">
        <v>1684</v>
      </c>
      <c r="X471">
        <v>0</v>
      </c>
      <c r="Y471">
        <v>3</v>
      </c>
      <c r="Z471">
        <v>0.5</v>
      </c>
      <c r="AA471" t="s">
        <v>1684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 s="12" t="s">
        <v>857</v>
      </c>
      <c r="AL471">
        <v>0</v>
      </c>
      <c r="AM471">
        <v>272</v>
      </c>
      <c r="AN471">
        <v>48</v>
      </c>
      <c r="AO471">
        <v>0</v>
      </c>
      <c r="AP471">
        <v>0</v>
      </c>
      <c r="AQ471">
        <v>0</v>
      </c>
      <c r="AR471" t="b">
        <v>0</v>
      </c>
      <c r="AS471">
        <v>0</v>
      </c>
      <c r="AT471">
        <v>555</v>
      </c>
      <c r="AU471">
        <v>224</v>
      </c>
      <c r="AV471">
        <v>462</v>
      </c>
      <c r="AW471" t="b">
        <v>0</v>
      </c>
      <c r="AX471">
        <v>0</v>
      </c>
      <c r="AY471">
        <v>555</v>
      </c>
      <c r="AZ471">
        <v>224</v>
      </c>
      <c r="BA471">
        <v>0</v>
      </c>
      <c r="BC471" t="s">
        <v>1684</v>
      </c>
      <c r="BD471" s="12">
        <v>45</v>
      </c>
      <c r="BE471">
        <v>494</v>
      </c>
      <c r="BF471">
        <v>270</v>
      </c>
      <c r="BG471" t="s">
        <v>2762</v>
      </c>
      <c r="BH471">
        <v>0</v>
      </c>
      <c r="BI471">
        <v>0</v>
      </c>
      <c r="BJ471" t="s">
        <v>1684</v>
      </c>
      <c r="BK471">
        <v>0</v>
      </c>
      <c r="BM471" t="s">
        <v>2763</v>
      </c>
      <c r="BN471">
        <v>0</v>
      </c>
      <c r="BO471">
        <v>557</v>
      </c>
      <c r="BP471">
        <v>225</v>
      </c>
      <c r="BQ471">
        <v>0</v>
      </c>
      <c r="BR471">
        <v>241</v>
      </c>
      <c r="BS471" t="b">
        <v>0</v>
      </c>
      <c r="BT471">
        <v>0</v>
      </c>
      <c r="BU471">
        <v>0</v>
      </c>
      <c r="BV471" s="12" t="s">
        <v>1303</v>
      </c>
      <c r="BW471">
        <v>0.1</v>
      </c>
      <c r="BX471">
        <v>635</v>
      </c>
      <c r="BY471">
        <v>276</v>
      </c>
      <c r="BZ471" t="b">
        <v>0</v>
      </c>
      <c r="CA471" t="s">
        <v>1684</v>
      </c>
      <c r="CB471">
        <v>0</v>
      </c>
      <c r="CC471">
        <v>0</v>
      </c>
      <c r="CD471" t="s">
        <v>1687</v>
      </c>
      <c r="CE471" s="12">
        <v>14</v>
      </c>
      <c r="CF471" s="12">
        <v>1</v>
      </c>
      <c r="CG471" s="4">
        <v>45485</v>
      </c>
      <c r="CH471">
        <v>0</v>
      </c>
      <c r="CI471">
        <v>534</v>
      </c>
      <c r="CJ471">
        <v>217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 t="s">
        <v>2764</v>
      </c>
      <c r="CS471">
        <v>0</v>
      </c>
      <c r="CT471" t="str">
        <f t="shared" si="7"/>
        <v>Jack Fletcher</v>
      </c>
      <c r="CU471" t="str">
        <f>IFERROR(VLOOKUP(CT471,'Player Names Cleaned'!$A$1:$B$997,2,0),CT471)</f>
        <v>Jack Fletcher</v>
      </c>
    </row>
    <row r="472" spans="1:99" x14ac:dyDescent="0.25">
      <c r="A472">
        <v>0</v>
      </c>
      <c r="B472" s="4">
        <v>38751</v>
      </c>
      <c r="C472">
        <v>0</v>
      </c>
      <c r="D472">
        <v>0</v>
      </c>
      <c r="E472" t="b">
        <v>1</v>
      </c>
      <c r="F472" t="b">
        <v>1</v>
      </c>
      <c r="G472" t="s">
        <v>1684</v>
      </c>
      <c r="H472" t="s">
        <v>1684</v>
      </c>
      <c r="I472">
        <v>0</v>
      </c>
      <c r="J472">
        <v>0</v>
      </c>
      <c r="K472">
        <v>618873</v>
      </c>
      <c r="L472" t="s">
        <v>1684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586</v>
      </c>
      <c r="T472">
        <v>244</v>
      </c>
      <c r="U472">
        <v>0</v>
      </c>
      <c r="V472" t="s">
        <v>1684</v>
      </c>
      <c r="X472">
        <v>0</v>
      </c>
      <c r="Y472">
        <v>3</v>
      </c>
      <c r="Z472">
        <v>0.5</v>
      </c>
      <c r="AA472" t="s">
        <v>1684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 s="12" t="s">
        <v>1304</v>
      </c>
      <c r="AL472">
        <v>0</v>
      </c>
      <c r="AM472">
        <v>319</v>
      </c>
      <c r="AN472">
        <v>76</v>
      </c>
      <c r="AO472">
        <v>0</v>
      </c>
      <c r="AP472">
        <v>0</v>
      </c>
      <c r="AQ472">
        <v>0</v>
      </c>
      <c r="AR472" t="b">
        <v>0</v>
      </c>
      <c r="AS472">
        <v>0</v>
      </c>
      <c r="AT472">
        <v>590</v>
      </c>
      <c r="AU472">
        <v>244</v>
      </c>
      <c r="AV472">
        <v>463</v>
      </c>
      <c r="AW472" t="b">
        <v>0</v>
      </c>
      <c r="AX472">
        <v>0</v>
      </c>
      <c r="AY472">
        <v>590</v>
      </c>
      <c r="AZ472">
        <v>244</v>
      </c>
      <c r="BA472">
        <v>0</v>
      </c>
      <c r="BC472" t="s">
        <v>1684</v>
      </c>
      <c r="BD472" s="12">
        <v>45</v>
      </c>
      <c r="BE472">
        <v>541</v>
      </c>
      <c r="BF472">
        <v>298</v>
      </c>
      <c r="BG472" t="s">
        <v>2765</v>
      </c>
      <c r="BH472">
        <v>0</v>
      </c>
      <c r="BI472">
        <v>0</v>
      </c>
      <c r="BJ472" t="s">
        <v>1684</v>
      </c>
      <c r="BK472">
        <v>0</v>
      </c>
      <c r="BM472" t="s">
        <v>2766</v>
      </c>
      <c r="BN472">
        <v>0</v>
      </c>
      <c r="BO472">
        <v>591</v>
      </c>
      <c r="BP472">
        <v>245</v>
      </c>
      <c r="BQ472">
        <v>0</v>
      </c>
      <c r="BR472">
        <v>132</v>
      </c>
      <c r="BS472" t="b">
        <v>0</v>
      </c>
      <c r="BT472">
        <v>0</v>
      </c>
      <c r="BU472">
        <v>0</v>
      </c>
      <c r="BV472" s="12" t="s">
        <v>1305</v>
      </c>
      <c r="BW472">
        <v>0.1</v>
      </c>
      <c r="BX472">
        <v>554</v>
      </c>
      <c r="BY472">
        <v>210</v>
      </c>
      <c r="BZ472" t="b">
        <v>0</v>
      </c>
      <c r="CA472" t="s">
        <v>1684</v>
      </c>
      <c r="CB472">
        <v>0</v>
      </c>
      <c r="CC472">
        <v>0</v>
      </c>
      <c r="CD472" t="s">
        <v>1687</v>
      </c>
      <c r="CE472" s="12">
        <v>14</v>
      </c>
      <c r="CF472" s="12">
        <v>1</v>
      </c>
      <c r="CG472" s="4">
        <v>45703</v>
      </c>
      <c r="CH472">
        <v>0</v>
      </c>
      <c r="CI472">
        <v>571</v>
      </c>
      <c r="CJ472">
        <v>239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 t="s">
        <v>2767</v>
      </c>
      <c r="CS472">
        <v>0</v>
      </c>
      <c r="CT472" t="str">
        <f t="shared" si="7"/>
        <v>SÃ©kou KonÃ©</v>
      </c>
      <c r="CU472" t="str">
        <f>IFERROR(VLOOKUP(CT472,'Player Names Cleaned'!$A$1:$B$997,2,0),CT472)</f>
        <v>SÃ©kou KonÃ©</v>
      </c>
    </row>
    <row r="473" spans="1:99" x14ac:dyDescent="0.25">
      <c r="A473">
        <v>0</v>
      </c>
      <c r="B473" t="s">
        <v>1684</v>
      </c>
      <c r="C473">
        <v>0</v>
      </c>
      <c r="D473">
        <v>0</v>
      </c>
      <c r="E473" t="b">
        <v>1</v>
      </c>
      <c r="F473" t="b">
        <v>1</v>
      </c>
      <c r="G473" t="s">
        <v>1684</v>
      </c>
      <c r="H473" t="s">
        <v>1684</v>
      </c>
      <c r="I473">
        <v>0</v>
      </c>
      <c r="J473">
        <v>0</v>
      </c>
      <c r="K473">
        <v>559684</v>
      </c>
      <c r="L473" t="s">
        <v>1684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561</v>
      </c>
      <c r="T473">
        <v>231</v>
      </c>
      <c r="U473">
        <v>0</v>
      </c>
      <c r="V473" t="s">
        <v>1684</v>
      </c>
      <c r="X473">
        <v>0</v>
      </c>
      <c r="Y473">
        <v>3</v>
      </c>
      <c r="Z473">
        <v>0.5</v>
      </c>
      <c r="AA473" t="s">
        <v>1684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 s="12" t="s">
        <v>857</v>
      </c>
      <c r="AL473">
        <v>0</v>
      </c>
      <c r="AM473">
        <v>284</v>
      </c>
      <c r="AN473">
        <v>56</v>
      </c>
      <c r="AO473">
        <v>0</v>
      </c>
      <c r="AP473">
        <v>0</v>
      </c>
      <c r="AQ473">
        <v>0</v>
      </c>
      <c r="AR473" t="b">
        <v>0</v>
      </c>
      <c r="AS473">
        <v>0</v>
      </c>
      <c r="AT473">
        <v>565</v>
      </c>
      <c r="AU473">
        <v>231</v>
      </c>
      <c r="AV473">
        <v>464</v>
      </c>
      <c r="AW473" t="b">
        <v>0</v>
      </c>
      <c r="AX473">
        <v>0</v>
      </c>
      <c r="AY473">
        <v>565</v>
      </c>
      <c r="AZ473">
        <v>231</v>
      </c>
      <c r="BA473">
        <v>0</v>
      </c>
      <c r="BC473" t="s">
        <v>1684</v>
      </c>
      <c r="BD473" s="12">
        <v>45</v>
      </c>
      <c r="BE473">
        <v>506</v>
      </c>
      <c r="BF473">
        <v>278</v>
      </c>
      <c r="BG473" t="s">
        <v>2768</v>
      </c>
      <c r="BH473">
        <v>0</v>
      </c>
      <c r="BI473">
        <v>0</v>
      </c>
      <c r="BJ473" t="s">
        <v>1684</v>
      </c>
      <c r="BK473">
        <v>0</v>
      </c>
      <c r="BM473" t="s">
        <v>2769</v>
      </c>
      <c r="BN473">
        <v>0</v>
      </c>
      <c r="BO473">
        <v>566</v>
      </c>
      <c r="BP473">
        <v>232</v>
      </c>
      <c r="BQ473">
        <v>0</v>
      </c>
      <c r="BR473" t="s">
        <v>1684</v>
      </c>
      <c r="BS473" t="b">
        <v>0</v>
      </c>
      <c r="BT473">
        <v>0</v>
      </c>
      <c r="BU473">
        <v>0</v>
      </c>
      <c r="BV473" s="12" t="s">
        <v>1306</v>
      </c>
      <c r="BW473">
        <v>0</v>
      </c>
      <c r="BX473">
        <v>645</v>
      </c>
      <c r="BY473">
        <v>284</v>
      </c>
      <c r="BZ473" t="b">
        <v>0</v>
      </c>
      <c r="CA473" t="s">
        <v>1684</v>
      </c>
      <c r="CB473">
        <v>0</v>
      </c>
      <c r="CC473">
        <v>0</v>
      </c>
      <c r="CD473" t="s">
        <v>1687</v>
      </c>
      <c r="CE473" s="12">
        <v>14</v>
      </c>
      <c r="CF473" s="12">
        <v>1</v>
      </c>
      <c r="CG473" t="s">
        <v>1684</v>
      </c>
      <c r="CH473">
        <v>0</v>
      </c>
      <c r="CI473">
        <v>544</v>
      </c>
      <c r="CJ473">
        <v>224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 t="s">
        <v>1306</v>
      </c>
      <c r="CS473">
        <v>0</v>
      </c>
      <c r="CT473" t="str">
        <f t="shared" si="7"/>
        <v>Jack Moorhouse</v>
      </c>
      <c r="CU473" t="str">
        <f>IFERROR(VLOOKUP(CT473,'Player Names Cleaned'!$A$1:$B$997,2,0),CT473)</f>
        <v>Jack Moorhouse</v>
      </c>
    </row>
    <row r="474" spans="1:99" x14ac:dyDescent="0.25">
      <c r="A474">
        <v>1</v>
      </c>
      <c r="B474" s="4">
        <v>37656</v>
      </c>
      <c r="C474">
        <v>8</v>
      </c>
      <c r="D474">
        <v>246</v>
      </c>
      <c r="E474" t="b">
        <v>1</v>
      </c>
      <c r="F474" t="b">
        <v>1</v>
      </c>
      <c r="G474" t="s">
        <v>1684</v>
      </c>
      <c r="H474" t="s">
        <v>1684</v>
      </c>
      <c r="I474">
        <v>6</v>
      </c>
      <c r="J474">
        <v>0.27</v>
      </c>
      <c r="K474">
        <v>497894</v>
      </c>
      <c r="L474" t="s">
        <v>1684</v>
      </c>
      <c r="N474">
        <v>0</v>
      </c>
      <c r="O474">
        <v>0</v>
      </c>
      <c r="P474">
        <v>0</v>
      </c>
      <c r="Q474">
        <v>0</v>
      </c>
      <c r="R474">
        <v>254.7</v>
      </c>
      <c r="S474">
        <v>144</v>
      </c>
      <c r="T474">
        <v>16</v>
      </c>
      <c r="U474">
        <v>0</v>
      </c>
      <c r="V474" t="s">
        <v>1684</v>
      </c>
      <c r="X474">
        <v>0</v>
      </c>
      <c r="Y474">
        <v>4</v>
      </c>
      <c r="Z474">
        <v>1.7</v>
      </c>
      <c r="AA474" t="s">
        <v>1684</v>
      </c>
      <c r="AB474">
        <v>0</v>
      </c>
      <c r="AC474">
        <v>1.1399999999999999</v>
      </c>
      <c r="AD474">
        <v>0.05</v>
      </c>
      <c r="AE474">
        <v>6.24</v>
      </c>
      <c r="AF474">
        <v>0.28000000000000003</v>
      </c>
      <c r="AG474">
        <v>5.0999999999999996</v>
      </c>
      <c r="AH474">
        <v>30.44</v>
      </c>
      <c r="AI474">
        <v>1.37</v>
      </c>
      <c r="AJ474">
        <v>0.23</v>
      </c>
      <c r="AK474" s="12" t="s">
        <v>1307</v>
      </c>
      <c r="AL474">
        <v>0</v>
      </c>
      <c r="AM474">
        <v>623</v>
      </c>
      <c r="AN474">
        <v>56</v>
      </c>
      <c r="AO474">
        <v>31</v>
      </c>
      <c r="AP474">
        <v>1.4</v>
      </c>
      <c r="AQ474">
        <v>4</v>
      </c>
      <c r="AR474" t="b">
        <v>0</v>
      </c>
      <c r="AS474">
        <v>86.3</v>
      </c>
      <c r="AT474">
        <v>154</v>
      </c>
      <c r="AU474">
        <v>19</v>
      </c>
      <c r="AV474">
        <v>465</v>
      </c>
      <c r="AW474" t="b">
        <v>0</v>
      </c>
      <c r="AX474">
        <v>187</v>
      </c>
      <c r="AY474">
        <v>261</v>
      </c>
      <c r="AZ474">
        <v>23</v>
      </c>
      <c r="BA474">
        <v>1998</v>
      </c>
      <c r="BC474" t="s">
        <v>1684</v>
      </c>
      <c r="BD474" s="12">
        <v>65</v>
      </c>
      <c r="BE474">
        <v>73</v>
      </c>
      <c r="BF474">
        <v>21</v>
      </c>
      <c r="BG474" t="s">
        <v>2770</v>
      </c>
      <c r="BH474">
        <v>0</v>
      </c>
      <c r="BI474">
        <v>0</v>
      </c>
      <c r="BJ474" t="s">
        <v>1684</v>
      </c>
      <c r="BK474">
        <v>0</v>
      </c>
      <c r="BM474" t="s">
        <v>2771</v>
      </c>
      <c r="BN474">
        <v>2.4</v>
      </c>
      <c r="BO474">
        <v>202</v>
      </c>
      <c r="BP474">
        <v>20</v>
      </c>
      <c r="BQ474">
        <v>0</v>
      </c>
      <c r="BR474">
        <v>58</v>
      </c>
      <c r="BS474" t="b">
        <v>0</v>
      </c>
      <c r="BT474">
        <v>0</v>
      </c>
      <c r="BU474">
        <v>0</v>
      </c>
      <c r="BV474" s="12" t="s">
        <v>1308</v>
      </c>
      <c r="BW474">
        <v>1</v>
      </c>
      <c r="BX474">
        <v>183</v>
      </c>
      <c r="BY474">
        <v>34</v>
      </c>
      <c r="BZ474" t="b">
        <v>0</v>
      </c>
      <c r="CA474" t="s">
        <v>1684</v>
      </c>
      <c r="CB474">
        <v>23</v>
      </c>
      <c r="CC474">
        <v>1.04</v>
      </c>
      <c r="CD474" t="s">
        <v>1687</v>
      </c>
      <c r="CE474" s="12">
        <v>14</v>
      </c>
      <c r="CF474" s="12">
        <v>1</v>
      </c>
      <c r="CG474" s="4">
        <v>45143</v>
      </c>
      <c r="CH474">
        <v>432</v>
      </c>
      <c r="CI474">
        <v>71</v>
      </c>
      <c r="CJ474">
        <v>20</v>
      </c>
      <c r="CK474">
        <v>78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12</v>
      </c>
      <c r="CR474" t="s">
        <v>1308</v>
      </c>
      <c r="CS474">
        <v>2</v>
      </c>
      <c r="CT474" t="str">
        <f t="shared" si="7"/>
        <v>Rasmus HÃ¸jlund</v>
      </c>
      <c r="CU474" t="str">
        <f>IFERROR(VLOOKUP(CT474,'Player Names Cleaned'!$A$1:$B$997,2,0),CT474)</f>
        <v>Rasmus HÃ¸jlund</v>
      </c>
    </row>
    <row r="475" spans="1:99" x14ac:dyDescent="0.25">
      <c r="A475">
        <v>2</v>
      </c>
      <c r="B475" s="4">
        <v>37033</v>
      </c>
      <c r="C475">
        <v>6</v>
      </c>
      <c r="D475">
        <v>216</v>
      </c>
      <c r="E475" t="b">
        <v>1</v>
      </c>
      <c r="F475" t="b">
        <v>1</v>
      </c>
      <c r="G475" t="s">
        <v>1684</v>
      </c>
      <c r="H475" t="s">
        <v>1684</v>
      </c>
      <c r="I475">
        <v>3</v>
      </c>
      <c r="J475">
        <v>0.19</v>
      </c>
      <c r="K475">
        <v>458249</v>
      </c>
      <c r="L475" t="s">
        <v>1684</v>
      </c>
      <c r="N475">
        <v>0</v>
      </c>
      <c r="O475">
        <v>0</v>
      </c>
      <c r="P475">
        <v>0</v>
      </c>
      <c r="Q475">
        <v>0</v>
      </c>
      <c r="R475">
        <v>212</v>
      </c>
      <c r="S475">
        <v>165</v>
      </c>
      <c r="T475">
        <v>17</v>
      </c>
      <c r="U475">
        <v>0</v>
      </c>
      <c r="V475" t="s">
        <v>1684</v>
      </c>
      <c r="X475">
        <v>0</v>
      </c>
      <c r="Y475">
        <v>4</v>
      </c>
      <c r="Z475">
        <v>1.5</v>
      </c>
      <c r="AA475" t="s">
        <v>1684</v>
      </c>
      <c r="AB475">
        <v>0</v>
      </c>
      <c r="AC475">
        <v>1.04</v>
      </c>
      <c r="AD475">
        <v>7.0000000000000007E-2</v>
      </c>
      <c r="AE475">
        <v>5.68</v>
      </c>
      <c r="AF475">
        <v>0.37</v>
      </c>
      <c r="AG475">
        <v>4.6399999999999997</v>
      </c>
      <c r="AH475">
        <v>24.84</v>
      </c>
      <c r="AI475">
        <v>1.61</v>
      </c>
      <c r="AJ475">
        <v>0.3</v>
      </c>
      <c r="AK475" s="12" t="s">
        <v>1309</v>
      </c>
      <c r="AL475">
        <v>0</v>
      </c>
      <c r="AM475">
        <v>581</v>
      </c>
      <c r="AN475">
        <v>45</v>
      </c>
      <c r="AO475">
        <v>24</v>
      </c>
      <c r="AP475">
        <v>1.56</v>
      </c>
      <c r="AQ475">
        <v>3</v>
      </c>
      <c r="AR475" t="b">
        <v>0</v>
      </c>
      <c r="AS475">
        <v>78</v>
      </c>
      <c r="AT475">
        <v>173</v>
      </c>
      <c r="AU475">
        <v>22</v>
      </c>
      <c r="AV475">
        <v>466</v>
      </c>
      <c r="AW475" t="b">
        <v>0</v>
      </c>
      <c r="AX475">
        <v>222.6</v>
      </c>
      <c r="AY475">
        <v>231</v>
      </c>
      <c r="AZ475">
        <v>20</v>
      </c>
      <c r="BA475">
        <v>1385</v>
      </c>
      <c r="BC475" t="s">
        <v>1684</v>
      </c>
      <c r="BD475" s="12">
        <v>60</v>
      </c>
      <c r="BE475">
        <v>100</v>
      </c>
      <c r="BF475">
        <v>24</v>
      </c>
      <c r="BG475" t="s">
        <v>2772</v>
      </c>
      <c r="BH475">
        <v>0</v>
      </c>
      <c r="BI475">
        <v>0</v>
      </c>
      <c r="BJ475" t="s">
        <v>1684</v>
      </c>
      <c r="BK475">
        <v>0</v>
      </c>
      <c r="BM475" t="s">
        <v>2773</v>
      </c>
      <c r="BN475">
        <v>2</v>
      </c>
      <c r="BO475">
        <v>252</v>
      </c>
      <c r="BP475">
        <v>25</v>
      </c>
      <c r="BQ475">
        <v>0</v>
      </c>
      <c r="BR475">
        <v>152</v>
      </c>
      <c r="BS475" t="b">
        <v>0</v>
      </c>
      <c r="BT475">
        <v>0</v>
      </c>
      <c r="BU475">
        <v>0</v>
      </c>
      <c r="BV475" s="12" t="s">
        <v>1310</v>
      </c>
      <c r="BW475">
        <v>1.2</v>
      </c>
      <c r="BX475">
        <v>177</v>
      </c>
      <c r="BY475">
        <v>33</v>
      </c>
      <c r="BZ475" t="b">
        <v>0</v>
      </c>
      <c r="CA475" t="s">
        <v>1684</v>
      </c>
      <c r="CB475">
        <v>14</v>
      </c>
      <c r="CC475">
        <v>0.91</v>
      </c>
      <c r="CD475" t="s">
        <v>1687</v>
      </c>
      <c r="CE475" s="12">
        <v>14</v>
      </c>
      <c r="CF475" s="12">
        <v>1</v>
      </c>
      <c r="CG475" s="4">
        <v>45490</v>
      </c>
      <c r="CH475">
        <v>351</v>
      </c>
      <c r="CI475">
        <v>88</v>
      </c>
      <c r="CJ475">
        <v>22</v>
      </c>
      <c r="CK475">
        <v>64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10.7</v>
      </c>
      <c r="CR475" t="s">
        <v>1310</v>
      </c>
      <c r="CS475">
        <v>2</v>
      </c>
      <c r="CT475" t="str">
        <f t="shared" si="7"/>
        <v>Joshua Zirkzee</v>
      </c>
      <c r="CU475" t="str">
        <f>IFERROR(VLOOKUP(CT475,'Player Names Cleaned'!$A$1:$B$997,2,0),CT475)</f>
        <v>Joshua Zirkzee</v>
      </c>
    </row>
    <row r="476" spans="1:99" x14ac:dyDescent="0.25">
      <c r="A476">
        <v>0</v>
      </c>
      <c r="B476" s="4">
        <v>39415</v>
      </c>
      <c r="C476">
        <v>0</v>
      </c>
      <c r="D476">
        <v>21</v>
      </c>
      <c r="E476" t="b">
        <v>1</v>
      </c>
      <c r="F476" t="b">
        <v>1</v>
      </c>
      <c r="G476" t="s">
        <v>1684</v>
      </c>
      <c r="H476" t="s">
        <v>1684</v>
      </c>
      <c r="I476">
        <v>0</v>
      </c>
      <c r="J476">
        <v>0</v>
      </c>
      <c r="K476">
        <v>596047</v>
      </c>
      <c r="L476" t="s">
        <v>1684</v>
      </c>
      <c r="N476">
        <v>0</v>
      </c>
      <c r="O476">
        <v>0</v>
      </c>
      <c r="P476">
        <v>0</v>
      </c>
      <c r="Q476">
        <v>0</v>
      </c>
      <c r="R476">
        <v>5.0999999999999996</v>
      </c>
      <c r="S476">
        <v>350</v>
      </c>
      <c r="T476">
        <v>34</v>
      </c>
      <c r="U476">
        <v>0</v>
      </c>
      <c r="V476" t="s">
        <v>1684</v>
      </c>
      <c r="X476">
        <v>0</v>
      </c>
      <c r="Y476">
        <v>4</v>
      </c>
      <c r="Z476">
        <v>0.5</v>
      </c>
      <c r="AA476" t="s">
        <v>1684</v>
      </c>
      <c r="AB476">
        <v>0</v>
      </c>
      <c r="AC476">
        <v>0.03</v>
      </c>
      <c r="AD476">
        <v>0.02</v>
      </c>
      <c r="AE476">
        <v>0.69</v>
      </c>
      <c r="AF476">
        <v>0.39</v>
      </c>
      <c r="AG476">
        <v>0.66</v>
      </c>
      <c r="AH476">
        <v>3.7</v>
      </c>
      <c r="AI476">
        <v>2.08</v>
      </c>
      <c r="AJ476">
        <v>0.37</v>
      </c>
      <c r="AK476" s="12" t="s">
        <v>1311</v>
      </c>
      <c r="AL476">
        <v>0</v>
      </c>
      <c r="AM476">
        <v>308</v>
      </c>
      <c r="AN476">
        <v>19</v>
      </c>
      <c r="AO476">
        <v>5</v>
      </c>
      <c r="AP476">
        <v>2.81</v>
      </c>
      <c r="AQ476">
        <v>0</v>
      </c>
      <c r="AR476" t="b">
        <v>0</v>
      </c>
      <c r="AS476">
        <v>5.4</v>
      </c>
      <c r="AT476">
        <v>353</v>
      </c>
      <c r="AU476">
        <v>32</v>
      </c>
      <c r="AV476">
        <v>467</v>
      </c>
      <c r="AW476" t="b">
        <v>0</v>
      </c>
      <c r="AX476">
        <v>8.1999999999999993</v>
      </c>
      <c r="AY476">
        <v>365</v>
      </c>
      <c r="AZ476">
        <v>32</v>
      </c>
      <c r="BA476">
        <v>160</v>
      </c>
      <c r="BC476" t="s">
        <v>1684</v>
      </c>
      <c r="BD476" s="12">
        <v>45</v>
      </c>
      <c r="BE476">
        <v>530</v>
      </c>
      <c r="BF476">
        <v>68</v>
      </c>
      <c r="BG476" t="s">
        <v>2774</v>
      </c>
      <c r="BH476">
        <v>0</v>
      </c>
      <c r="BI476">
        <v>0</v>
      </c>
      <c r="BJ476" t="s">
        <v>1684</v>
      </c>
      <c r="BK476">
        <v>0</v>
      </c>
      <c r="BM476" t="s">
        <v>2775</v>
      </c>
      <c r="BN476">
        <v>1</v>
      </c>
      <c r="BO476">
        <v>364</v>
      </c>
      <c r="BP476">
        <v>36</v>
      </c>
      <c r="BQ476">
        <v>0</v>
      </c>
      <c r="BR476">
        <v>58</v>
      </c>
      <c r="BS476" t="b">
        <v>0</v>
      </c>
      <c r="BT476">
        <v>0</v>
      </c>
      <c r="BU476">
        <v>0</v>
      </c>
      <c r="BV476" s="12" t="s">
        <v>1312</v>
      </c>
      <c r="BW476">
        <v>5.6</v>
      </c>
      <c r="BX476">
        <v>65</v>
      </c>
      <c r="BY476">
        <v>13</v>
      </c>
      <c r="BZ476" t="b">
        <v>0</v>
      </c>
      <c r="CA476" t="s">
        <v>1684</v>
      </c>
      <c r="CB476">
        <v>1</v>
      </c>
      <c r="CC476">
        <v>0.56000000000000005</v>
      </c>
      <c r="CD476" t="s">
        <v>1687</v>
      </c>
      <c r="CE476" s="12">
        <v>14</v>
      </c>
      <c r="CF476" s="12">
        <v>1</v>
      </c>
      <c r="CG476" s="4">
        <v>45703</v>
      </c>
      <c r="CH476">
        <v>46</v>
      </c>
      <c r="CI476">
        <v>269</v>
      </c>
      <c r="CJ476">
        <v>30</v>
      </c>
      <c r="CK476">
        <v>7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1.6</v>
      </c>
      <c r="CR476" t="s">
        <v>1312</v>
      </c>
      <c r="CS476">
        <v>1</v>
      </c>
      <c r="CT476" t="str">
        <f t="shared" si="7"/>
        <v>Chido Obi</v>
      </c>
      <c r="CU476" t="str">
        <f>IFERROR(VLOOKUP(CT476,'Player Names Cleaned'!$A$1:$B$997,2,0),CT476)</f>
        <v>Chido Obi</v>
      </c>
    </row>
    <row r="477" spans="1:99" x14ac:dyDescent="0.25">
      <c r="A477">
        <v>0</v>
      </c>
      <c r="B477" s="4">
        <v>38737</v>
      </c>
      <c r="C477">
        <v>0</v>
      </c>
      <c r="D477">
        <v>0</v>
      </c>
      <c r="E477" t="b">
        <v>1</v>
      </c>
      <c r="F477" t="b">
        <v>1</v>
      </c>
      <c r="G477" t="s">
        <v>1684</v>
      </c>
      <c r="H477" t="s">
        <v>1684</v>
      </c>
      <c r="I477">
        <v>0</v>
      </c>
      <c r="J477">
        <v>0</v>
      </c>
      <c r="K477">
        <v>575034</v>
      </c>
      <c r="L477" t="s">
        <v>1684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569</v>
      </c>
      <c r="T477">
        <v>47</v>
      </c>
      <c r="U477">
        <v>0</v>
      </c>
      <c r="V477" t="s">
        <v>1684</v>
      </c>
      <c r="X477">
        <v>0</v>
      </c>
      <c r="Y477">
        <v>4</v>
      </c>
      <c r="Z477">
        <v>0.5</v>
      </c>
      <c r="AA477" t="s">
        <v>1684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 s="12" t="s">
        <v>534</v>
      </c>
      <c r="AL477">
        <v>0</v>
      </c>
      <c r="AM477">
        <v>294</v>
      </c>
      <c r="AN477">
        <v>14</v>
      </c>
      <c r="AO477">
        <v>0</v>
      </c>
      <c r="AP477">
        <v>0</v>
      </c>
      <c r="AQ477">
        <v>0</v>
      </c>
      <c r="AR477" t="b">
        <v>0</v>
      </c>
      <c r="AS477">
        <v>0</v>
      </c>
      <c r="AT477">
        <v>573</v>
      </c>
      <c r="AU477">
        <v>47</v>
      </c>
      <c r="AV477">
        <v>468</v>
      </c>
      <c r="AW477" t="b">
        <v>0</v>
      </c>
      <c r="AX477">
        <v>0</v>
      </c>
      <c r="AY477">
        <v>573</v>
      </c>
      <c r="AZ477">
        <v>47</v>
      </c>
      <c r="BA477">
        <v>0</v>
      </c>
      <c r="BC477" t="s">
        <v>1684</v>
      </c>
      <c r="BD477" s="12">
        <v>45</v>
      </c>
      <c r="BE477">
        <v>516</v>
      </c>
      <c r="BF477">
        <v>63</v>
      </c>
      <c r="BG477" t="s">
        <v>2776</v>
      </c>
      <c r="BH477">
        <v>0</v>
      </c>
      <c r="BI477">
        <v>0</v>
      </c>
      <c r="BJ477" t="s">
        <v>1684</v>
      </c>
      <c r="BK477">
        <v>0</v>
      </c>
      <c r="BM477" t="s">
        <v>2777</v>
      </c>
      <c r="BN477">
        <v>0</v>
      </c>
      <c r="BO477">
        <v>574</v>
      </c>
      <c r="BP477">
        <v>47</v>
      </c>
      <c r="BQ477">
        <v>0</v>
      </c>
      <c r="BR477">
        <v>241</v>
      </c>
      <c r="BS477" t="b">
        <v>0</v>
      </c>
      <c r="BT477">
        <v>0</v>
      </c>
      <c r="BU477">
        <v>0</v>
      </c>
      <c r="BV477" s="12" t="s">
        <v>1313</v>
      </c>
      <c r="BW477">
        <v>0.2</v>
      </c>
      <c r="BX477">
        <v>404</v>
      </c>
      <c r="BY477">
        <v>60</v>
      </c>
      <c r="BZ477" t="b">
        <v>0</v>
      </c>
      <c r="CA477" t="s">
        <v>1684</v>
      </c>
      <c r="CB477">
        <v>0</v>
      </c>
      <c r="CC477">
        <v>0</v>
      </c>
      <c r="CD477" t="s">
        <v>1687</v>
      </c>
      <c r="CE477" s="12">
        <v>14</v>
      </c>
      <c r="CF477" s="12">
        <v>1</v>
      </c>
      <c r="CG477" s="4">
        <v>45394</v>
      </c>
      <c r="CH477">
        <v>0</v>
      </c>
      <c r="CI477">
        <v>553</v>
      </c>
      <c r="CJ477">
        <v>47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 t="s">
        <v>1313</v>
      </c>
      <c r="CS477">
        <v>0</v>
      </c>
      <c r="CT477" t="str">
        <f t="shared" si="7"/>
        <v>Ethan Wheatley</v>
      </c>
      <c r="CU477" t="str">
        <f>IFERROR(VLOOKUP(CT477,'Player Names Cleaned'!$A$1:$B$997,2,0),CT477)</f>
        <v>Ethan Wheatley</v>
      </c>
    </row>
    <row r="478" spans="1:99" x14ac:dyDescent="0.25">
      <c r="A478">
        <v>0</v>
      </c>
      <c r="B478" s="4">
        <v>33713</v>
      </c>
      <c r="C478">
        <v>2</v>
      </c>
      <c r="D478">
        <v>384</v>
      </c>
      <c r="E478" t="b">
        <v>1</v>
      </c>
      <c r="F478" t="b">
        <v>1</v>
      </c>
      <c r="G478" t="s">
        <v>1684</v>
      </c>
      <c r="H478" t="s">
        <v>1684</v>
      </c>
      <c r="I478">
        <v>8</v>
      </c>
      <c r="J478">
        <v>0.28999999999999998</v>
      </c>
      <c r="K478">
        <v>98747</v>
      </c>
      <c r="L478" t="s">
        <v>1684</v>
      </c>
      <c r="N478">
        <v>0</v>
      </c>
      <c r="O478">
        <v>0</v>
      </c>
      <c r="P478">
        <v>0</v>
      </c>
      <c r="Q478">
        <v>0</v>
      </c>
      <c r="R478">
        <v>10</v>
      </c>
      <c r="S478">
        <v>348</v>
      </c>
      <c r="T478">
        <v>16</v>
      </c>
      <c r="U478">
        <v>0</v>
      </c>
      <c r="V478" t="s">
        <v>1684</v>
      </c>
      <c r="X478">
        <v>0</v>
      </c>
      <c r="Y478">
        <v>1</v>
      </c>
      <c r="Z478">
        <v>3.6</v>
      </c>
      <c r="AA478" t="s">
        <v>1684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34.94</v>
      </c>
      <c r="AI478">
        <v>1.25</v>
      </c>
      <c r="AJ478">
        <v>0</v>
      </c>
      <c r="AK478" s="12" t="s">
        <v>1314</v>
      </c>
      <c r="AL478">
        <v>0</v>
      </c>
      <c r="AM478">
        <v>333</v>
      </c>
      <c r="AN478">
        <v>65</v>
      </c>
      <c r="AO478">
        <v>35</v>
      </c>
      <c r="AP478">
        <v>1.25</v>
      </c>
      <c r="AQ478">
        <v>0</v>
      </c>
      <c r="AR478" t="b">
        <v>0</v>
      </c>
      <c r="AS478">
        <v>67.400000000000006</v>
      </c>
      <c r="AT478">
        <v>203</v>
      </c>
      <c r="AU478">
        <v>11</v>
      </c>
      <c r="AV478">
        <v>469</v>
      </c>
      <c r="AW478" t="b">
        <v>0</v>
      </c>
      <c r="AX478">
        <v>666</v>
      </c>
      <c r="AY478">
        <v>63</v>
      </c>
      <c r="AZ478">
        <v>11</v>
      </c>
      <c r="BA478">
        <v>2520</v>
      </c>
      <c r="BC478" t="s">
        <v>1684</v>
      </c>
      <c r="BD478" s="12">
        <v>50</v>
      </c>
      <c r="BE478">
        <v>218</v>
      </c>
      <c r="BF478">
        <v>8</v>
      </c>
      <c r="BG478" t="s">
        <v>2778</v>
      </c>
      <c r="BH478">
        <v>0</v>
      </c>
      <c r="BI478">
        <v>0</v>
      </c>
      <c r="BJ478" t="s">
        <v>1684</v>
      </c>
      <c r="BK478">
        <v>1</v>
      </c>
      <c r="BM478" t="s">
        <v>2779</v>
      </c>
      <c r="BN478">
        <v>3.6</v>
      </c>
      <c r="BO478">
        <v>73</v>
      </c>
      <c r="BP478">
        <v>12</v>
      </c>
      <c r="BQ478">
        <v>0</v>
      </c>
      <c r="BR478">
        <v>241</v>
      </c>
      <c r="BS478" t="b">
        <v>0</v>
      </c>
      <c r="BT478">
        <v>88</v>
      </c>
      <c r="BU478">
        <v>3.14</v>
      </c>
      <c r="BV478" s="12" t="s">
        <v>1315</v>
      </c>
      <c r="BW478">
        <v>3.9</v>
      </c>
      <c r="BX478">
        <v>86</v>
      </c>
      <c r="BY478">
        <v>14</v>
      </c>
      <c r="BZ478" t="b">
        <v>0</v>
      </c>
      <c r="CA478" t="s">
        <v>1684</v>
      </c>
      <c r="CB478">
        <v>28</v>
      </c>
      <c r="CC478">
        <v>1</v>
      </c>
      <c r="CD478" t="s">
        <v>1687</v>
      </c>
      <c r="CE478" s="12">
        <v>15</v>
      </c>
      <c r="CF478" s="12">
        <v>4</v>
      </c>
      <c r="CG478" s="4">
        <v>44735</v>
      </c>
      <c r="CH478">
        <v>0</v>
      </c>
      <c r="CI478">
        <v>579</v>
      </c>
      <c r="CJ478">
        <v>66</v>
      </c>
      <c r="CK478">
        <v>102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20.399999999999999</v>
      </c>
      <c r="CR478" t="s">
        <v>1315</v>
      </c>
      <c r="CS478">
        <v>2</v>
      </c>
      <c r="CT478" t="str">
        <f t="shared" si="7"/>
        <v>Nick Pope</v>
      </c>
      <c r="CU478" t="str">
        <f>IFERROR(VLOOKUP(CT478,'Player Names Cleaned'!$A$1:$B$997,2,0),CT478)</f>
        <v>Nick Pope</v>
      </c>
    </row>
    <row r="479" spans="1:99" x14ac:dyDescent="0.25">
      <c r="A479">
        <v>0</v>
      </c>
      <c r="B479" s="4">
        <v>32523</v>
      </c>
      <c r="C479">
        <v>2</v>
      </c>
      <c r="D479">
        <v>160</v>
      </c>
      <c r="E479" t="b">
        <v>1</v>
      </c>
      <c r="F479" t="b">
        <v>1</v>
      </c>
      <c r="G479" t="s">
        <v>1684</v>
      </c>
      <c r="H479" t="s">
        <v>1684</v>
      </c>
      <c r="I479">
        <v>5</v>
      </c>
      <c r="J479">
        <v>0.5</v>
      </c>
      <c r="K479">
        <v>67089</v>
      </c>
      <c r="L479" t="s">
        <v>1684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381</v>
      </c>
      <c r="T479">
        <v>21</v>
      </c>
      <c r="U479">
        <v>0</v>
      </c>
      <c r="V479" t="s">
        <v>1684</v>
      </c>
      <c r="X479">
        <v>0</v>
      </c>
      <c r="Y479">
        <v>1</v>
      </c>
      <c r="Z479">
        <v>1.5</v>
      </c>
      <c r="AA479" t="s">
        <v>1684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11.19</v>
      </c>
      <c r="AI479">
        <v>1.1200000000000001</v>
      </c>
      <c r="AJ479">
        <v>0</v>
      </c>
      <c r="AK479" s="12" t="s">
        <v>519</v>
      </c>
      <c r="AL479">
        <v>0</v>
      </c>
      <c r="AM479">
        <v>5</v>
      </c>
      <c r="AN479">
        <v>4</v>
      </c>
      <c r="AO479">
        <v>12</v>
      </c>
      <c r="AP479">
        <v>1.2</v>
      </c>
      <c r="AQ479">
        <v>0</v>
      </c>
      <c r="AR479" t="b">
        <v>0</v>
      </c>
      <c r="AS479">
        <v>22</v>
      </c>
      <c r="AT479">
        <v>301</v>
      </c>
      <c r="AU479">
        <v>19</v>
      </c>
      <c r="AV479">
        <v>470</v>
      </c>
      <c r="AW479" t="b">
        <v>0</v>
      </c>
      <c r="AX479">
        <v>220.2</v>
      </c>
      <c r="AY479">
        <v>234</v>
      </c>
      <c r="AZ479">
        <v>19</v>
      </c>
      <c r="BA479">
        <v>900</v>
      </c>
      <c r="BC479" t="s">
        <v>1684</v>
      </c>
      <c r="BD479" s="12">
        <v>40</v>
      </c>
      <c r="BE479">
        <v>549</v>
      </c>
      <c r="BF479">
        <v>36</v>
      </c>
      <c r="BG479" t="s">
        <v>2780</v>
      </c>
      <c r="BH479">
        <v>0</v>
      </c>
      <c r="BI479">
        <v>0</v>
      </c>
      <c r="BJ479" t="s">
        <v>1684</v>
      </c>
      <c r="BK479">
        <v>0</v>
      </c>
      <c r="BM479" t="s">
        <v>2781</v>
      </c>
      <c r="BN479">
        <v>4.4000000000000004</v>
      </c>
      <c r="BO479">
        <v>24</v>
      </c>
      <c r="BP479">
        <v>4</v>
      </c>
      <c r="BQ479">
        <v>0</v>
      </c>
      <c r="BR479">
        <v>194</v>
      </c>
      <c r="BS479" t="b">
        <v>0</v>
      </c>
      <c r="BT479">
        <v>29</v>
      </c>
      <c r="BU479">
        <v>2.9</v>
      </c>
      <c r="BV479" s="12" t="s">
        <v>1316</v>
      </c>
      <c r="BW479">
        <v>11.3</v>
      </c>
      <c r="BX479">
        <v>41</v>
      </c>
      <c r="BY479">
        <v>6</v>
      </c>
      <c r="BZ479" t="b">
        <v>0</v>
      </c>
      <c r="CA479" t="s">
        <v>1684</v>
      </c>
      <c r="CB479">
        <v>10</v>
      </c>
      <c r="CC479">
        <v>1</v>
      </c>
      <c r="CD479" t="s">
        <v>1687</v>
      </c>
      <c r="CE479" s="12">
        <v>3</v>
      </c>
      <c r="CF479" s="12">
        <v>90</v>
      </c>
      <c r="CG479" s="4">
        <v>43282</v>
      </c>
      <c r="CH479">
        <v>0</v>
      </c>
      <c r="CI479">
        <v>347</v>
      </c>
      <c r="CJ479">
        <v>6</v>
      </c>
      <c r="CK479">
        <v>44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11</v>
      </c>
      <c r="CR479" t="s">
        <v>1316</v>
      </c>
      <c r="CS479">
        <v>0</v>
      </c>
      <c r="CT479" t="str">
        <f t="shared" si="7"/>
        <v>Martin DÃºbravka</v>
      </c>
      <c r="CU479" t="str">
        <f>IFERROR(VLOOKUP(CT479,'Player Names Cleaned'!$A$1:$B$997,2,0),CT479)</f>
        <v>Martin Dubravka</v>
      </c>
    </row>
    <row r="480" spans="1:99" x14ac:dyDescent="0.25">
      <c r="A480">
        <v>0</v>
      </c>
      <c r="B480" s="4">
        <v>33690</v>
      </c>
      <c r="C480">
        <v>0</v>
      </c>
      <c r="D480">
        <v>0</v>
      </c>
      <c r="E480" t="b">
        <v>1</v>
      </c>
      <c r="F480" t="b">
        <v>1</v>
      </c>
      <c r="G480" t="s">
        <v>1684</v>
      </c>
      <c r="H480" t="s">
        <v>1684</v>
      </c>
      <c r="I480">
        <v>0</v>
      </c>
      <c r="J480">
        <v>0</v>
      </c>
      <c r="K480">
        <v>81441</v>
      </c>
      <c r="L480" t="s">
        <v>1684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384</v>
      </c>
      <c r="T480">
        <v>24</v>
      </c>
      <c r="U480">
        <v>0</v>
      </c>
      <c r="V480" t="s">
        <v>1684</v>
      </c>
      <c r="X480">
        <v>0</v>
      </c>
      <c r="Y480">
        <v>1</v>
      </c>
      <c r="Z480">
        <v>1.5</v>
      </c>
      <c r="AA480" t="s">
        <v>1684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 s="12" t="s">
        <v>1008</v>
      </c>
      <c r="AL480">
        <v>0</v>
      </c>
      <c r="AM480">
        <v>8</v>
      </c>
      <c r="AN480">
        <v>7</v>
      </c>
      <c r="AO480">
        <v>0</v>
      </c>
      <c r="AP480">
        <v>0</v>
      </c>
      <c r="AQ480">
        <v>0</v>
      </c>
      <c r="AR480" t="b">
        <v>0</v>
      </c>
      <c r="AS480">
        <v>0</v>
      </c>
      <c r="AT480">
        <v>395</v>
      </c>
      <c r="AU480">
        <v>34</v>
      </c>
      <c r="AV480">
        <v>471</v>
      </c>
      <c r="AW480" t="b">
        <v>0</v>
      </c>
      <c r="AX480">
        <v>0</v>
      </c>
      <c r="AY480">
        <v>395</v>
      </c>
      <c r="AZ480">
        <v>34</v>
      </c>
      <c r="BA480">
        <v>0</v>
      </c>
      <c r="BC480" t="s">
        <v>1684</v>
      </c>
      <c r="BD480" s="12">
        <v>40</v>
      </c>
      <c r="BE480">
        <v>552</v>
      </c>
      <c r="BF480">
        <v>39</v>
      </c>
      <c r="BG480" t="s">
        <v>2782</v>
      </c>
      <c r="BH480">
        <v>0</v>
      </c>
      <c r="BI480">
        <v>0</v>
      </c>
      <c r="BJ480" t="s">
        <v>1684</v>
      </c>
      <c r="BK480">
        <v>0</v>
      </c>
      <c r="BM480" t="s">
        <v>2783</v>
      </c>
      <c r="BN480">
        <v>0</v>
      </c>
      <c r="BO480">
        <v>399</v>
      </c>
      <c r="BP480">
        <v>35</v>
      </c>
      <c r="BQ480">
        <v>0</v>
      </c>
      <c r="BR480">
        <v>241</v>
      </c>
      <c r="BS480" t="b">
        <v>0</v>
      </c>
      <c r="BT480">
        <v>0</v>
      </c>
      <c r="BU480">
        <v>0</v>
      </c>
      <c r="BV480" s="12" t="s">
        <v>1317</v>
      </c>
      <c r="BW480">
        <v>0.1</v>
      </c>
      <c r="BX480">
        <v>494</v>
      </c>
      <c r="BY480">
        <v>68</v>
      </c>
      <c r="BZ480" t="b">
        <v>0</v>
      </c>
      <c r="CA480" t="s">
        <v>1684</v>
      </c>
      <c r="CB480">
        <v>0</v>
      </c>
      <c r="CC480">
        <v>0</v>
      </c>
      <c r="CD480" t="s">
        <v>1687</v>
      </c>
      <c r="CE480" s="12">
        <v>15</v>
      </c>
      <c r="CF480" s="12">
        <v>4</v>
      </c>
      <c r="CG480" s="4">
        <v>44039</v>
      </c>
      <c r="CH480">
        <v>0</v>
      </c>
      <c r="CI480">
        <v>350</v>
      </c>
      <c r="CJ480">
        <v>9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 t="s">
        <v>1317</v>
      </c>
      <c r="CS480">
        <v>0</v>
      </c>
      <c r="CT480" t="str">
        <f t="shared" si="7"/>
        <v>Mark Gillespie</v>
      </c>
      <c r="CU480" t="str">
        <f>IFERROR(VLOOKUP(CT480,'Player Names Cleaned'!$A$1:$B$997,2,0),CT480)</f>
        <v>Mark Gillespie</v>
      </c>
    </row>
    <row r="481" spans="1:99" x14ac:dyDescent="0.25">
      <c r="A481">
        <v>0</v>
      </c>
      <c r="B481" s="4">
        <v>34450</v>
      </c>
      <c r="C481">
        <v>0</v>
      </c>
      <c r="D481">
        <v>0</v>
      </c>
      <c r="E481" t="b">
        <v>1</v>
      </c>
      <c r="F481" t="b">
        <v>1</v>
      </c>
      <c r="G481" t="s">
        <v>1684</v>
      </c>
      <c r="H481" t="s">
        <v>1684</v>
      </c>
      <c r="I481">
        <v>0</v>
      </c>
      <c r="J481">
        <v>0</v>
      </c>
      <c r="K481">
        <v>111452</v>
      </c>
      <c r="L481" t="s">
        <v>1684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388</v>
      </c>
      <c r="T481">
        <v>28</v>
      </c>
      <c r="U481">
        <v>0</v>
      </c>
      <c r="V481" t="s">
        <v>1684</v>
      </c>
      <c r="X481">
        <v>0</v>
      </c>
      <c r="Y481">
        <v>1</v>
      </c>
      <c r="Z481">
        <v>1.5</v>
      </c>
      <c r="AA481" t="s">
        <v>1684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 s="12" t="s">
        <v>1318</v>
      </c>
      <c r="AL481">
        <v>0</v>
      </c>
      <c r="AM481">
        <v>14</v>
      </c>
      <c r="AN481">
        <v>11</v>
      </c>
      <c r="AO481">
        <v>0</v>
      </c>
      <c r="AP481">
        <v>0</v>
      </c>
      <c r="AQ481">
        <v>0</v>
      </c>
      <c r="AR481" t="b">
        <v>0</v>
      </c>
      <c r="AS481">
        <v>0</v>
      </c>
      <c r="AT481">
        <v>399</v>
      </c>
      <c r="AU481">
        <v>38</v>
      </c>
      <c r="AV481">
        <v>472</v>
      </c>
      <c r="AW481" t="b">
        <v>0</v>
      </c>
      <c r="AX481">
        <v>0</v>
      </c>
      <c r="AY481">
        <v>399</v>
      </c>
      <c r="AZ481">
        <v>38</v>
      </c>
      <c r="BA481">
        <v>0</v>
      </c>
      <c r="BC481" t="s">
        <v>1684</v>
      </c>
      <c r="BD481" s="12">
        <v>40</v>
      </c>
      <c r="BE481">
        <v>558</v>
      </c>
      <c r="BF481">
        <v>43</v>
      </c>
      <c r="BG481" t="s">
        <v>2784</v>
      </c>
      <c r="BH481">
        <v>0</v>
      </c>
      <c r="BI481">
        <v>0</v>
      </c>
      <c r="BJ481" t="s">
        <v>1684</v>
      </c>
      <c r="BK481">
        <v>0</v>
      </c>
      <c r="BM481" t="s">
        <v>2785</v>
      </c>
      <c r="BN481">
        <v>0</v>
      </c>
      <c r="BO481">
        <v>403</v>
      </c>
      <c r="BP481">
        <v>39</v>
      </c>
      <c r="BQ481">
        <v>0</v>
      </c>
      <c r="BR481">
        <v>83</v>
      </c>
      <c r="BS481" t="b">
        <v>0</v>
      </c>
      <c r="BT481">
        <v>0</v>
      </c>
      <c r="BU481">
        <v>0</v>
      </c>
      <c r="BV481" s="12" t="s">
        <v>1319</v>
      </c>
      <c r="BW481">
        <v>0.1</v>
      </c>
      <c r="BX481">
        <v>470</v>
      </c>
      <c r="BY481">
        <v>64</v>
      </c>
      <c r="BZ481" t="b">
        <v>0</v>
      </c>
      <c r="CA481" t="s">
        <v>1684</v>
      </c>
      <c r="CB481">
        <v>0</v>
      </c>
      <c r="CC481">
        <v>0</v>
      </c>
      <c r="CD481" t="s">
        <v>1687</v>
      </c>
      <c r="CE481" s="12">
        <v>15</v>
      </c>
      <c r="CF481" s="12">
        <v>4</v>
      </c>
      <c r="CG481" s="4">
        <v>45474</v>
      </c>
      <c r="CH481">
        <v>0</v>
      </c>
      <c r="CI481">
        <v>354</v>
      </c>
      <c r="CJ481">
        <v>13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 t="s">
        <v>1318</v>
      </c>
      <c r="CS481">
        <v>0</v>
      </c>
      <c r="CT481" t="str">
        <f t="shared" si="7"/>
        <v>Odysseas Vlachodimos</v>
      </c>
      <c r="CU481" t="str">
        <f>IFERROR(VLOOKUP(CT481,'Player Names Cleaned'!$A$1:$B$997,2,0),CT481)</f>
        <v>Odysseas Vlachodimos</v>
      </c>
    </row>
    <row r="482" spans="1:99" x14ac:dyDescent="0.25">
      <c r="A482">
        <v>7</v>
      </c>
      <c r="B482" s="4">
        <v>38238</v>
      </c>
      <c r="C482">
        <v>11</v>
      </c>
      <c r="D482">
        <v>443</v>
      </c>
      <c r="E482" t="b">
        <v>1</v>
      </c>
      <c r="F482" t="b">
        <v>1</v>
      </c>
      <c r="G482" t="s">
        <v>1684</v>
      </c>
      <c r="H482" t="s">
        <v>1684</v>
      </c>
      <c r="I482">
        <v>8</v>
      </c>
      <c r="J482">
        <v>0.33</v>
      </c>
      <c r="K482">
        <v>487838</v>
      </c>
      <c r="L482">
        <v>2</v>
      </c>
      <c r="N482">
        <v>0</v>
      </c>
      <c r="O482">
        <v>0</v>
      </c>
      <c r="P482">
        <v>0</v>
      </c>
      <c r="Q482">
        <v>0</v>
      </c>
      <c r="R482">
        <v>561.20000000000005</v>
      </c>
      <c r="S482">
        <v>58</v>
      </c>
      <c r="T482">
        <v>8</v>
      </c>
      <c r="U482">
        <v>0</v>
      </c>
      <c r="V482" t="s">
        <v>1684</v>
      </c>
      <c r="X482">
        <v>0</v>
      </c>
      <c r="Y482">
        <v>2</v>
      </c>
      <c r="Z482">
        <v>3.8</v>
      </c>
      <c r="AA482" t="s">
        <v>1684</v>
      </c>
      <c r="AB482">
        <v>0</v>
      </c>
      <c r="AC482">
        <v>3.73</v>
      </c>
      <c r="AD482">
        <v>0.15</v>
      </c>
      <c r="AE482">
        <v>4.16</v>
      </c>
      <c r="AF482">
        <v>0.17</v>
      </c>
      <c r="AG482">
        <v>0.43</v>
      </c>
      <c r="AH482">
        <v>29.73</v>
      </c>
      <c r="AI482">
        <v>1.22</v>
      </c>
      <c r="AJ482">
        <v>0.02</v>
      </c>
      <c r="AK482" s="12" t="s">
        <v>601</v>
      </c>
      <c r="AL482">
        <v>0</v>
      </c>
      <c r="AM482">
        <v>535</v>
      </c>
      <c r="AN482">
        <v>209</v>
      </c>
      <c r="AO482">
        <v>31</v>
      </c>
      <c r="AP482">
        <v>1.28</v>
      </c>
      <c r="AQ482">
        <v>0</v>
      </c>
      <c r="AR482" t="b">
        <v>0</v>
      </c>
      <c r="AS482">
        <v>125.3</v>
      </c>
      <c r="AT482">
        <v>96</v>
      </c>
      <c r="AU482">
        <v>17</v>
      </c>
      <c r="AV482">
        <v>473</v>
      </c>
      <c r="AW482" t="b">
        <v>0</v>
      </c>
      <c r="AX482">
        <v>561.6</v>
      </c>
      <c r="AY482">
        <v>102</v>
      </c>
      <c r="AZ482">
        <v>36</v>
      </c>
      <c r="BA482">
        <v>2188</v>
      </c>
      <c r="BC482" t="s">
        <v>1684</v>
      </c>
      <c r="BD482" s="12">
        <v>55</v>
      </c>
      <c r="BE482">
        <v>185</v>
      </c>
      <c r="BF482">
        <v>27</v>
      </c>
      <c r="BG482" t="s">
        <v>2786</v>
      </c>
      <c r="BH482">
        <v>0</v>
      </c>
      <c r="BI482">
        <v>0</v>
      </c>
      <c r="BJ482" t="s">
        <v>1684</v>
      </c>
      <c r="BK482">
        <v>0</v>
      </c>
      <c r="BM482" t="s">
        <v>2787</v>
      </c>
      <c r="BN482">
        <v>3.8</v>
      </c>
      <c r="BO482">
        <v>60</v>
      </c>
      <c r="BP482">
        <v>7</v>
      </c>
      <c r="BQ482">
        <v>0</v>
      </c>
      <c r="BR482">
        <v>241</v>
      </c>
      <c r="BS482" t="b">
        <v>0</v>
      </c>
      <c r="BT482">
        <v>0</v>
      </c>
      <c r="BU482">
        <v>0</v>
      </c>
      <c r="BV482" s="12" t="s">
        <v>1320</v>
      </c>
      <c r="BW482">
        <v>3</v>
      </c>
      <c r="BX482">
        <v>104</v>
      </c>
      <c r="BY482">
        <v>33</v>
      </c>
      <c r="BZ482" t="b">
        <v>0</v>
      </c>
      <c r="CA482" t="s">
        <v>1684</v>
      </c>
      <c r="CB482">
        <v>24</v>
      </c>
      <c r="CC482">
        <v>0.99</v>
      </c>
      <c r="CD482" t="s">
        <v>1687</v>
      </c>
      <c r="CE482" s="12">
        <v>15</v>
      </c>
      <c r="CF482" s="12">
        <v>4</v>
      </c>
      <c r="CG482" s="4">
        <v>45474</v>
      </c>
      <c r="CH482">
        <v>128</v>
      </c>
      <c r="CI482">
        <v>199</v>
      </c>
      <c r="CJ482">
        <v>57</v>
      </c>
      <c r="CK482">
        <v>102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18.5</v>
      </c>
      <c r="CR482" t="s">
        <v>1320</v>
      </c>
      <c r="CS482">
        <v>3</v>
      </c>
      <c r="CT482" t="str">
        <f t="shared" si="7"/>
        <v>Lewis Hall</v>
      </c>
      <c r="CU482" t="str">
        <f>IFERROR(VLOOKUP(CT482,'Player Names Cleaned'!$A$1:$B$997,2,0),CT482)</f>
        <v>Lewis Hall</v>
      </c>
    </row>
    <row r="483" spans="1:99" x14ac:dyDescent="0.25">
      <c r="A483">
        <v>2</v>
      </c>
      <c r="B483" s="4">
        <v>33592</v>
      </c>
      <c r="C483">
        <v>4</v>
      </c>
      <c r="D483">
        <v>440</v>
      </c>
      <c r="E483" t="b">
        <v>1</v>
      </c>
      <c r="F483" t="b">
        <v>1</v>
      </c>
      <c r="G483" t="s">
        <v>1684</v>
      </c>
      <c r="H483" t="s">
        <v>1684</v>
      </c>
      <c r="I483">
        <v>11</v>
      </c>
      <c r="J483">
        <v>0.34</v>
      </c>
      <c r="K483">
        <v>119471</v>
      </c>
      <c r="L483" t="s">
        <v>1684</v>
      </c>
      <c r="N483">
        <v>0</v>
      </c>
      <c r="O483">
        <v>0</v>
      </c>
      <c r="P483">
        <v>0</v>
      </c>
      <c r="Q483">
        <v>0</v>
      </c>
      <c r="R483">
        <v>111.5</v>
      </c>
      <c r="S483">
        <v>228</v>
      </c>
      <c r="T483">
        <v>70</v>
      </c>
      <c r="U483">
        <v>0</v>
      </c>
      <c r="V483">
        <v>2</v>
      </c>
      <c r="X483">
        <v>0</v>
      </c>
      <c r="Y483">
        <v>2</v>
      </c>
      <c r="Z483">
        <v>3.8</v>
      </c>
      <c r="AA483" t="s">
        <v>1684</v>
      </c>
      <c r="AB483">
        <v>0</v>
      </c>
      <c r="AC483">
        <v>1.01</v>
      </c>
      <c r="AD483">
        <v>0.03</v>
      </c>
      <c r="AE483">
        <v>4.95</v>
      </c>
      <c r="AF483">
        <v>0.15</v>
      </c>
      <c r="AG483">
        <v>3.94</v>
      </c>
      <c r="AH483">
        <v>37.26</v>
      </c>
      <c r="AI483">
        <v>1.1399999999999999</v>
      </c>
      <c r="AJ483">
        <v>0.12</v>
      </c>
      <c r="AK483" s="12" t="s">
        <v>1321</v>
      </c>
      <c r="AL483">
        <v>0</v>
      </c>
      <c r="AM483">
        <v>468</v>
      </c>
      <c r="AN483">
        <v>194</v>
      </c>
      <c r="AO483">
        <v>42</v>
      </c>
      <c r="AP483">
        <v>1.29</v>
      </c>
      <c r="AQ483">
        <v>4</v>
      </c>
      <c r="AR483" t="b">
        <v>0</v>
      </c>
      <c r="AS483">
        <v>119.6</v>
      </c>
      <c r="AT483">
        <v>104</v>
      </c>
      <c r="AU483">
        <v>21</v>
      </c>
      <c r="AV483">
        <v>474</v>
      </c>
      <c r="AW483" t="b">
        <v>0</v>
      </c>
      <c r="AX483">
        <v>743.2</v>
      </c>
      <c r="AY483">
        <v>39</v>
      </c>
      <c r="AZ483">
        <v>14</v>
      </c>
      <c r="BA483">
        <v>2935</v>
      </c>
      <c r="BC483" t="s">
        <v>1684</v>
      </c>
      <c r="BD483" s="12">
        <v>55</v>
      </c>
      <c r="BE483">
        <v>118</v>
      </c>
      <c r="BF483">
        <v>12</v>
      </c>
      <c r="BG483" t="s">
        <v>2788</v>
      </c>
      <c r="BH483">
        <v>0</v>
      </c>
      <c r="BI483">
        <v>0</v>
      </c>
      <c r="BJ483">
        <v>4</v>
      </c>
      <c r="BK483">
        <v>0</v>
      </c>
      <c r="BM483" t="s">
        <v>2789</v>
      </c>
      <c r="BN483">
        <v>3.5</v>
      </c>
      <c r="BO483">
        <v>87</v>
      </c>
      <c r="BP483">
        <v>14</v>
      </c>
      <c r="BQ483">
        <v>1</v>
      </c>
      <c r="BR483">
        <v>207</v>
      </c>
      <c r="BS483" t="b">
        <v>0</v>
      </c>
      <c r="BT483">
        <v>0</v>
      </c>
      <c r="BU483">
        <v>0</v>
      </c>
      <c r="BV483" s="12" t="s">
        <v>1322</v>
      </c>
      <c r="BW483">
        <v>2.1</v>
      </c>
      <c r="BX483">
        <v>128</v>
      </c>
      <c r="BY483">
        <v>45</v>
      </c>
      <c r="BZ483" t="b">
        <v>0</v>
      </c>
      <c r="CA483" t="s">
        <v>1684</v>
      </c>
      <c r="CB483">
        <v>33</v>
      </c>
      <c r="CC483">
        <v>1.01</v>
      </c>
      <c r="CD483" t="s">
        <v>1687</v>
      </c>
      <c r="CE483" s="12">
        <v>15</v>
      </c>
      <c r="CF483" s="12">
        <v>4</v>
      </c>
      <c r="CG483" s="4">
        <v>43307</v>
      </c>
      <c r="CH483">
        <v>346</v>
      </c>
      <c r="CI483">
        <v>89</v>
      </c>
      <c r="CJ483">
        <v>7</v>
      </c>
      <c r="CK483">
        <v>118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21.5</v>
      </c>
      <c r="CR483" t="s">
        <v>1322</v>
      </c>
      <c r="CS483">
        <v>9</v>
      </c>
      <c r="CT483" t="str">
        <f t="shared" si="7"/>
        <v>Fabian SchÃ¤r</v>
      </c>
      <c r="CU483" t="str">
        <f>IFERROR(VLOOKUP(CT483,'Player Names Cleaned'!$A$1:$B$997,2,0),CT483)</f>
        <v>Fabian Schar</v>
      </c>
    </row>
    <row r="484" spans="1:99" x14ac:dyDescent="0.25">
      <c r="A484">
        <v>0</v>
      </c>
      <c r="B484" s="4">
        <v>36537</v>
      </c>
      <c r="C484">
        <v>0</v>
      </c>
      <c r="D484">
        <v>95</v>
      </c>
      <c r="E484" t="b">
        <v>1</v>
      </c>
      <c r="F484" t="b">
        <v>1</v>
      </c>
      <c r="G484" t="s">
        <v>1684</v>
      </c>
      <c r="H484" t="s">
        <v>1684</v>
      </c>
      <c r="I484">
        <v>2</v>
      </c>
      <c r="J484">
        <v>0.44</v>
      </c>
      <c r="K484">
        <v>220237</v>
      </c>
      <c r="L484" t="s">
        <v>1684</v>
      </c>
      <c r="N484">
        <v>0</v>
      </c>
      <c r="O484">
        <v>0</v>
      </c>
      <c r="P484">
        <v>0</v>
      </c>
      <c r="Q484">
        <v>0</v>
      </c>
      <c r="R484">
        <v>28.4</v>
      </c>
      <c r="S484">
        <v>310</v>
      </c>
      <c r="T484">
        <v>117</v>
      </c>
      <c r="U484">
        <v>0</v>
      </c>
      <c r="V484" t="s">
        <v>1684</v>
      </c>
      <c r="X484">
        <v>0</v>
      </c>
      <c r="Y484">
        <v>2</v>
      </c>
      <c r="Z484">
        <v>3.1</v>
      </c>
      <c r="AA484" t="s">
        <v>1684</v>
      </c>
      <c r="AB484">
        <v>0</v>
      </c>
      <c r="AC484">
        <v>0.22</v>
      </c>
      <c r="AD484">
        <v>0.05</v>
      </c>
      <c r="AE484">
        <v>0.81</v>
      </c>
      <c r="AF484">
        <v>0.18</v>
      </c>
      <c r="AG484">
        <v>0.59</v>
      </c>
      <c r="AH484">
        <v>5.07</v>
      </c>
      <c r="AI484">
        <v>1.1100000000000001</v>
      </c>
      <c r="AJ484">
        <v>0.13</v>
      </c>
      <c r="AK484" s="12" t="s">
        <v>1323</v>
      </c>
      <c r="AL484">
        <v>0</v>
      </c>
      <c r="AM484">
        <v>379</v>
      </c>
      <c r="AN484">
        <v>174</v>
      </c>
      <c r="AO484">
        <v>4</v>
      </c>
      <c r="AP484">
        <v>0.87</v>
      </c>
      <c r="AQ484">
        <v>0</v>
      </c>
      <c r="AR484" t="b">
        <v>0</v>
      </c>
      <c r="AS484">
        <v>23.6</v>
      </c>
      <c r="AT484">
        <v>297</v>
      </c>
      <c r="AU484">
        <v>108</v>
      </c>
      <c r="AV484">
        <v>475</v>
      </c>
      <c r="AW484" t="b">
        <v>0</v>
      </c>
      <c r="AX484">
        <v>110.4</v>
      </c>
      <c r="AY484">
        <v>299</v>
      </c>
      <c r="AZ484">
        <v>106</v>
      </c>
      <c r="BA484">
        <v>412</v>
      </c>
      <c r="BC484" t="s">
        <v>1684</v>
      </c>
      <c r="BD484" s="12">
        <v>50</v>
      </c>
      <c r="BE484">
        <v>264</v>
      </c>
      <c r="BF484">
        <v>43</v>
      </c>
      <c r="BG484" t="s">
        <v>2790</v>
      </c>
      <c r="BH484">
        <v>0</v>
      </c>
      <c r="BI484">
        <v>0</v>
      </c>
      <c r="BJ484" t="s">
        <v>1684</v>
      </c>
      <c r="BK484">
        <v>0</v>
      </c>
      <c r="BM484" t="s">
        <v>2791</v>
      </c>
      <c r="BN484">
        <v>2.2000000000000002</v>
      </c>
      <c r="BO484">
        <v>221</v>
      </c>
      <c r="BP484">
        <v>78</v>
      </c>
      <c r="BQ484">
        <v>0</v>
      </c>
      <c r="BR484">
        <v>152</v>
      </c>
      <c r="BS484" t="b">
        <v>0</v>
      </c>
      <c r="BT484">
        <v>0</v>
      </c>
      <c r="BU484">
        <v>0</v>
      </c>
      <c r="BV484" s="12" t="s">
        <v>1324</v>
      </c>
      <c r="BW484">
        <v>0.5</v>
      </c>
      <c r="BX484">
        <v>260</v>
      </c>
      <c r="BY484">
        <v>92</v>
      </c>
      <c r="BZ484" t="b">
        <v>0</v>
      </c>
      <c r="CA484" t="s">
        <v>1684</v>
      </c>
      <c r="CB484">
        <v>6</v>
      </c>
      <c r="CC484">
        <v>1.31</v>
      </c>
      <c r="CD484" t="s">
        <v>1687</v>
      </c>
      <c r="CE484" s="12">
        <v>15</v>
      </c>
      <c r="CF484" s="12">
        <v>4</v>
      </c>
      <c r="CG484" s="4">
        <v>44740</v>
      </c>
      <c r="CH484">
        <v>96</v>
      </c>
      <c r="CI484">
        <v>225</v>
      </c>
      <c r="CJ484">
        <v>74</v>
      </c>
      <c r="CK484">
        <v>18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3.6</v>
      </c>
      <c r="CR484" t="s">
        <v>1324</v>
      </c>
      <c r="CS484">
        <v>1</v>
      </c>
      <c r="CT484" t="str">
        <f t="shared" si="7"/>
        <v>Sven Botman</v>
      </c>
      <c r="CU484" t="str">
        <f>IFERROR(VLOOKUP(CT484,'Player Names Cleaned'!$A$1:$B$997,2,0),CT484)</f>
        <v>Sven Botman</v>
      </c>
    </row>
    <row r="485" spans="1:99" x14ac:dyDescent="0.25">
      <c r="A485">
        <v>1</v>
      </c>
      <c r="B485" s="4">
        <v>33733</v>
      </c>
      <c r="C485">
        <v>9</v>
      </c>
      <c r="D485">
        <v>476</v>
      </c>
      <c r="E485" t="b">
        <v>1</v>
      </c>
      <c r="F485" t="b">
        <v>1</v>
      </c>
      <c r="G485" t="s">
        <v>1684</v>
      </c>
      <c r="H485" t="s">
        <v>1684</v>
      </c>
      <c r="I485">
        <v>13</v>
      </c>
      <c r="J485">
        <v>0.35</v>
      </c>
      <c r="K485">
        <v>78916</v>
      </c>
      <c r="L485" t="s">
        <v>1684</v>
      </c>
      <c r="N485">
        <v>0</v>
      </c>
      <c r="O485">
        <v>0</v>
      </c>
      <c r="P485">
        <v>0</v>
      </c>
      <c r="Q485">
        <v>0</v>
      </c>
      <c r="R485">
        <v>123.6</v>
      </c>
      <c r="S485">
        <v>218</v>
      </c>
      <c r="T485">
        <v>64</v>
      </c>
      <c r="U485">
        <v>0</v>
      </c>
      <c r="V485" t="s">
        <v>1684</v>
      </c>
      <c r="X485">
        <v>0</v>
      </c>
      <c r="Y485">
        <v>2</v>
      </c>
      <c r="Z485">
        <v>3.1</v>
      </c>
      <c r="AA485" t="s">
        <v>1684</v>
      </c>
      <c r="AB485">
        <v>0</v>
      </c>
      <c r="AC485">
        <v>1.0900000000000001</v>
      </c>
      <c r="AD485">
        <v>0.03</v>
      </c>
      <c r="AE485">
        <v>3.06</v>
      </c>
      <c r="AF485">
        <v>0.08</v>
      </c>
      <c r="AG485">
        <v>1.97</v>
      </c>
      <c r="AH485">
        <v>45.22</v>
      </c>
      <c r="AI485">
        <v>1.22</v>
      </c>
      <c r="AJ485">
        <v>0.05</v>
      </c>
      <c r="AK485" s="12" t="s">
        <v>1325</v>
      </c>
      <c r="AL485">
        <v>0</v>
      </c>
      <c r="AM485">
        <v>327</v>
      </c>
      <c r="AN485">
        <v>164</v>
      </c>
      <c r="AO485">
        <v>45</v>
      </c>
      <c r="AP485">
        <v>1.22</v>
      </c>
      <c r="AQ485">
        <v>1</v>
      </c>
      <c r="AR485" t="b">
        <v>0</v>
      </c>
      <c r="AS485">
        <v>115.8</v>
      </c>
      <c r="AT485">
        <v>111</v>
      </c>
      <c r="AU485">
        <v>26</v>
      </c>
      <c r="AV485">
        <v>476</v>
      </c>
      <c r="AW485" t="b">
        <v>0</v>
      </c>
      <c r="AX485">
        <v>736.6</v>
      </c>
      <c r="AY485">
        <v>41</v>
      </c>
      <c r="AZ485">
        <v>16</v>
      </c>
      <c r="BA485">
        <v>3330</v>
      </c>
      <c r="BC485" t="s">
        <v>1684</v>
      </c>
      <c r="BD485" s="12">
        <v>50</v>
      </c>
      <c r="BE485">
        <v>212</v>
      </c>
      <c r="BF485">
        <v>33</v>
      </c>
      <c r="BG485" t="s">
        <v>2792</v>
      </c>
      <c r="BH485">
        <v>2</v>
      </c>
      <c r="BI485">
        <v>0</v>
      </c>
      <c r="BJ485" t="s">
        <v>1684</v>
      </c>
      <c r="BK485">
        <v>0</v>
      </c>
      <c r="BM485" t="s">
        <v>2793</v>
      </c>
      <c r="BN485">
        <v>3.1</v>
      </c>
      <c r="BO485">
        <v>123</v>
      </c>
      <c r="BP485">
        <v>32</v>
      </c>
      <c r="BQ485">
        <v>0</v>
      </c>
      <c r="BR485">
        <v>241</v>
      </c>
      <c r="BS485" t="b">
        <v>0</v>
      </c>
      <c r="BT485">
        <v>0</v>
      </c>
      <c r="BU485">
        <v>0</v>
      </c>
      <c r="BV485" s="12" t="s">
        <v>1326</v>
      </c>
      <c r="BW485">
        <v>3.1</v>
      </c>
      <c r="BX485">
        <v>100</v>
      </c>
      <c r="BY485">
        <v>32</v>
      </c>
      <c r="BZ485" t="b">
        <v>0</v>
      </c>
      <c r="CA485" t="s">
        <v>1684</v>
      </c>
      <c r="CB485">
        <v>37</v>
      </c>
      <c r="CC485">
        <v>1</v>
      </c>
      <c r="CD485" t="s">
        <v>1687</v>
      </c>
      <c r="CE485" s="12">
        <v>15</v>
      </c>
      <c r="CF485" s="12">
        <v>4</v>
      </c>
      <c r="CG485" s="4">
        <v>44592</v>
      </c>
      <c r="CH485">
        <v>297</v>
      </c>
      <c r="CI485">
        <v>105</v>
      </c>
      <c r="CJ485">
        <v>11</v>
      </c>
      <c r="CK485">
        <v>115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23</v>
      </c>
      <c r="CR485" t="s">
        <v>1326</v>
      </c>
      <c r="CS485">
        <v>11</v>
      </c>
      <c r="CT485" t="str">
        <f t="shared" si="7"/>
        <v>Dan Burn</v>
      </c>
      <c r="CU485" t="str">
        <f>IFERROR(VLOOKUP(CT485,'Player Names Cleaned'!$A$1:$B$997,2,0),CT485)</f>
        <v>Dan Burn</v>
      </c>
    </row>
    <row r="486" spans="1:99" x14ac:dyDescent="0.25">
      <c r="A486">
        <v>1</v>
      </c>
      <c r="B486" s="4">
        <v>37572</v>
      </c>
      <c r="C486">
        <v>6</v>
      </c>
      <c r="D486">
        <v>476</v>
      </c>
      <c r="E486" t="b">
        <v>1</v>
      </c>
      <c r="F486" t="b">
        <v>1</v>
      </c>
      <c r="G486" t="s">
        <v>1684</v>
      </c>
      <c r="H486" t="s">
        <v>1684</v>
      </c>
      <c r="I486">
        <v>10</v>
      </c>
      <c r="J486">
        <v>0.32</v>
      </c>
      <c r="K486">
        <v>441191</v>
      </c>
      <c r="L486" t="s">
        <v>1684</v>
      </c>
      <c r="N486">
        <v>0</v>
      </c>
      <c r="O486">
        <v>0</v>
      </c>
      <c r="P486">
        <v>0</v>
      </c>
      <c r="Q486">
        <v>0</v>
      </c>
      <c r="R486">
        <v>406.2</v>
      </c>
      <c r="S486">
        <v>90</v>
      </c>
      <c r="T486">
        <v>18</v>
      </c>
      <c r="U486">
        <v>0</v>
      </c>
      <c r="V486" t="s">
        <v>1684</v>
      </c>
      <c r="X486">
        <v>0</v>
      </c>
      <c r="Y486">
        <v>2</v>
      </c>
      <c r="Z486">
        <v>3.1</v>
      </c>
      <c r="AA486" t="s">
        <v>1684</v>
      </c>
      <c r="AB486">
        <v>0</v>
      </c>
      <c r="AC486">
        <v>2.7</v>
      </c>
      <c r="AD486">
        <v>0.09</v>
      </c>
      <c r="AE486">
        <v>3.03</v>
      </c>
      <c r="AF486">
        <v>0.1</v>
      </c>
      <c r="AG486">
        <v>0.33</v>
      </c>
      <c r="AH486">
        <v>37.83</v>
      </c>
      <c r="AI486">
        <v>1.2</v>
      </c>
      <c r="AJ486">
        <v>0.01</v>
      </c>
      <c r="AK486" s="12" t="s">
        <v>1327</v>
      </c>
      <c r="AL486">
        <v>0</v>
      </c>
      <c r="AM486">
        <v>406</v>
      </c>
      <c r="AN486">
        <v>183</v>
      </c>
      <c r="AO486">
        <v>40</v>
      </c>
      <c r="AP486">
        <v>1.27</v>
      </c>
      <c r="AQ486">
        <v>0</v>
      </c>
      <c r="AR486" t="b">
        <v>0</v>
      </c>
      <c r="AS486">
        <v>110.1</v>
      </c>
      <c r="AT486">
        <v>118</v>
      </c>
      <c r="AU486">
        <v>29</v>
      </c>
      <c r="AV486">
        <v>477</v>
      </c>
      <c r="AW486" t="b">
        <v>0</v>
      </c>
      <c r="AX486">
        <v>567.4</v>
      </c>
      <c r="AY486">
        <v>99</v>
      </c>
      <c r="AZ486">
        <v>35</v>
      </c>
      <c r="BA486">
        <v>2835</v>
      </c>
      <c r="BC486" t="s">
        <v>1684</v>
      </c>
      <c r="BD486" s="12">
        <v>50</v>
      </c>
      <c r="BE486">
        <v>291</v>
      </c>
      <c r="BF486">
        <v>52</v>
      </c>
      <c r="BG486" t="s">
        <v>2794</v>
      </c>
      <c r="BH486">
        <v>0</v>
      </c>
      <c r="BI486">
        <v>0</v>
      </c>
      <c r="BJ486" t="s">
        <v>1684</v>
      </c>
      <c r="BK486">
        <v>0</v>
      </c>
      <c r="BM486" t="s">
        <v>2795</v>
      </c>
      <c r="BN486">
        <v>2.8</v>
      </c>
      <c r="BO486">
        <v>158</v>
      </c>
      <c r="BP486">
        <v>50</v>
      </c>
      <c r="BQ486">
        <v>0</v>
      </c>
      <c r="BR486">
        <v>241</v>
      </c>
      <c r="BS486" t="b">
        <v>0</v>
      </c>
      <c r="BT486">
        <v>0</v>
      </c>
      <c r="BU486">
        <v>0</v>
      </c>
      <c r="BV486" s="12" t="s">
        <v>1328</v>
      </c>
      <c r="BW486">
        <v>4.5999999999999996</v>
      </c>
      <c r="BX486">
        <v>79</v>
      </c>
      <c r="BY486">
        <v>28</v>
      </c>
      <c r="BZ486" t="b">
        <v>0</v>
      </c>
      <c r="CA486" t="s">
        <v>1684</v>
      </c>
      <c r="CB486">
        <v>32</v>
      </c>
      <c r="CC486">
        <v>1.02</v>
      </c>
      <c r="CD486" t="s">
        <v>1687</v>
      </c>
      <c r="CE486" s="12">
        <v>15</v>
      </c>
      <c r="CF486" s="12">
        <v>4</v>
      </c>
      <c r="CG486" s="4">
        <v>45146</v>
      </c>
      <c r="CH486">
        <v>127</v>
      </c>
      <c r="CI486">
        <v>200</v>
      </c>
      <c r="CJ486">
        <v>58</v>
      </c>
      <c r="CK486">
        <v>105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21</v>
      </c>
      <c r="CR486" t="s">
        <v>1328</v>
      </c>
      <c r="CS486">
        <v>1</v>
      </c>
      <c r="CT486" t="str">
        <f t="shared" si="7"/>
        <v>Tino Livramento</v>
      </c>
      <c r="CU486" t="str">
        <f>IFERROR(VLOOKUP(CT486,'Player Names Cleaned'!$A$1:$B$997,2,0),CT486)</f>
        <v>Valentino Livramento</v>
      </c>
    </row>
    <row r="487" spans="1:99" x14ac:dyDescent="0.25">
      <c r="A487">
        <v>3</v>
      </c>
      <c r="B487" s="4">
        <v>33135</v>
      </c>
      <c r="C487">
        <v>8</v>
      </c>
      <c r="D487">
        <v>287</v>
      </c>
      <c r="E487" t="b">
        <v>1</v>
      </c>
      <c r="F487" t="b">
        <v>1</v>
      </c>
      <c r="G487" t="s">
        <v>1684</v>
      </c>
      <c r="H487" t="s">
        <v>1684</v>
      </c>
      <c r="I487">
        <v>6</v>
      </c>
      <c r="J487">
        <v>0.42</v>
      </c>
      <c r="K487">
        <v>77794</v>
      </c>
      <c r="L487">
        <v>1</v>
      </c>
      <c r="N487">
        <v>0</v>
      </c>
      <c r="O487">
        <v>0</v>
      </c>
      <c r="P487">
        <v>0</v>
      </c>
      <c r="Q487">
        <v>0</v>
      </c>
      <c r="R487">
        <v>406.8</v>
      </c>
      <c r="S487">
        <v>89</v>
      </c>
      <c r="T487">
        <v>17</v>
      </c>
      <c r="U487">
        <v>0</v>
      </c>
      <c r="V487">
        <v>1</v>
      </c>
      <c r="X487">
        <v>0</v>
      </c>
      <c r="Y487">
        <v>2</v>
      </c>
      <c r="Z487">
        <v>3.1</v>
      </c>
      <c r="AA487" t="s">
        <v>1684</v>
      </c>
      <c r="AB487">
        <v>0</v>
      </c>
      <c r="AC487">
        <v>1.44</v>
      </c>
      <c r="AD487">
        <v>0.1</v>
      </c>
      <c r="AE487">
        <v>1.56</v>
      </c>
      <c r="AF487">
        <v>0.11</v>
      </c>
      <c r="AG487">
        <v>0.12</v>
      </c>
      <c r="AH487">
        <v>17.05</v>
      </c>
      <c r="AI487">
        <v>1.18</v>
      </c>
      <c r="AJ487">
        <v>0.01</v>
      </c>
      <c r="AK487" s="12" t="s">
        <v>1329</v>
      </c>
      <c r="AL487">
        <v>0</v>
      </c>
      <c r="AM487">
        <v>326</v>
      </c>
      <c r="AN487">
        <v>163</v>
      </c>
      <c r="AO487">
        <v>18</v>
      </c>
      <c r="AP487">
        <v>1.25</v>
      </c>
      <c r="AQ487">
        <v>0</v>
      </c>
      <c r="AR487" t="b">
        <v>0</v>
      </c>
      <c r="AS487">
        <v>76.099999999999994</v>
      </c>
      <c r="AT487">
        <v>181</v>
      </c>
      <c r="AU487">
        <v>54</v>
      </c>
      <c r="AV487">
        <v>478</v>
      </c>
      <c r="AW487" t="b">
        <v>0</v>
      </c>
      <c r="AX487">
        <v>319.39999999999998</v>
      </c>
      <c r="AY487">
        <v>197</v>
      </c>
      <c r="AZ487">
        <v>71</v>
      </c>
      <c r="BA487">
        <v>1299</v>
      </c>
      <c r="BC487" t="s">
        <v>1684</v>
      </c>
      <c r="BD487" s="12">
        <v>50</v>
      </c>
      <c r="BE487">
        <v>211</v>
      </c>
      <c r="BF487">
        <v>32</v>
      </c>
      <c r="BG487" t="s">
        <v>2796</v>
      </c>
      <c r="BH487">
        <v>0</v>
      </c>
      <c r="BI487">
        <v>0</v>
      </c>
      <c r="BJ487" t="s">
        <v>1684</v>
      </c>
      <c r="BK487">
        <v>0</v>
      </c>
      <c r="BM487" t="s">
        <v>2797</v>
      </c>
      <c r="BN487">
        <v>2.9</v>
      </c>
      <c r="BO487">
        <v>140</v>
      </c>
      <c r="BP487">
        <v>39</v>
      </c>
      <c r="BQ487">
        <v>0</v>
      </c>
      <c r="BR487">
        <v>241</v>
      </c>
      <c r="BS487" t="b">
        <v>0</v>
      </c>
      <c r="BT487">
        <v>0</v>
      </c>
      <c r="BU487">
        <v>0</v>
      </c>
      <c r="BV487" s="12" t="s">
        <v>1330</v>
      </c>
      <c r="BW487">
        <v>1.4</v>
      </c>
      <c r="BX487">
        <v>161</v>
      </c>
      <c r="BY487">
        <v>56</v>
      </c>
      <c r="BZ487" t="b">
        <v>0</v>
      </c>
      <c r="CA487" t="s">
        <v>1684</v>
      </c>
      <c r="CB487">
        <v>14</v>
      </c>
      <c r="CC487">
        <v>0.97</v>
      </c>
      <c r="CD487" t="s">
        <v>1687</v>
      </c>
      <c r="CE487" s="12">
        <v>15</v>
      </c>
      <c r="CF487" s="12">
        <v>4</v>
      </c>
      <c r="CG487" s="4">
        <v>44568</v>
      </c>
      <c r="CH487">
        <v>33</v>
      </c>
      <c r="CI487">
        <v>281</v>
      </c>
      <c r="CJ487">
        <v>101</v>
      </c>
      <c r="CK487">
        <v>72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14.4</v>
      </c>
      <c r="CR487" t="s">
        <v>1330</v>
      </c>
      <c r="CS487">
        <v>1</v>
      </c>
      <c r="CT487" t="str">
        <f t="shared" si="7"/>
        <v>Kieran Trippier</v>
      </c>
      <c r="CU487" t="str">
        <f>IFERROR(VLOOKUP(CT487,'Player Names Cleaned'!$A$1:$B$997,2,0),CT487)</f>
        <v>Kieran Trippier</v>
      </c>
    </row>
    <row r="488" spans="1:99" x14ac:dyDescent="0.25">
      <c r="A488">
        <v>0</v>
      </c>
      <c r="B488" s="4">
        <v>34548</v>
      </c>
      <c r="C488">
        <v>0</v>
      </c>
      <c r="D488">
        <v>55</v>
      </c>
      <c r="E488" t="b">
        <v>1</v>
      </c>
      <c r="F488" t="b">
        <v>1</v>
      </c>
      <c r="G488" t="s">
        <v>1684</v>
      </c>
      <c r="H488" t="s">
        <v>1684</v>
      </c>
      <c r="I488">
        <v>1</v>
      </c>
      <c r="J488">
        <v>0.27</v>
      </c>
      <c r="K488">
        <v>111773</v>
      </c>
      <c r="L488" t="s">
        <v>1684</v>
      </c>
      <c r="N488">
        <v>0</v>
      </c>
      <c r="O488">
        <v>0</v>
      </c>
      <c r="P488">
        <v>0</v>
      </c>
      <c r="Q488">
        <v>0</v>
      </c>
      <c r="R488">
        <v>19.7</v>
      </c>
      <c r="S488">
        <v>327</v>
      </c>
      <c r="T488">
        <v>121</v>
      </c>
      <c r="U488">
        <v>0</v>
      </c>
      <c r="V488" t="s">
        <v>1684</v>
      </c>
      <c r="X488">
        <v>0</v>
      </c>
      <c r="Y488">
        <v>2</v>
      </c>
      <c r="Z488">
        <v>2.4</v>
      </c>
      <c r="AA488" t="s">
        <v>1684</v>
      </c>
      <c r="AB488">
        <v>0</v>
      </c>
      <c r="AC488">
        <v>0.04</v>
      </c>
      <c r="AD488">
        <v>0.01</v>
      </c>
      <c r="AE488">
        <v>0.08</v>
      </c>
      <c r="AF488">
        <v>0.02</v>
      </c>
      <c r="AG488">
        <v>0.04</v>
      </c>
      <c r="AH488">
        <v>6.5</v>
      </c>
      <c r="AI488">
        <v>1.75</v>
      </c>
      <c r="AJ488">
        <v>0.01</v>
      </c>
      <c r="AK488" s="12" t="s">
        <v>1331</v>
      </c>
      <c r="AL488">
        <v>0</v>
      </c>
      <c r="AM488">
        <v>146</v>
      </c>
      <c r="AN488">
        <v>95</v>
      </c>
      <c r="AO488">
        <v>2</v>
      </c>
      <c r="AP488">
        <v>0.54</v>
      </c>
      <c r="AQ488">
        <v>0</v>
      </c>
      <c r="AR488" t="b">
        <v>0</v>
      </c>
      <c r="AS488">
        <v>9.3000000000000007</v>
      </c>
      <c r="AT488">
        <v>333</v>
      </c>
      <c r="AU488">
        <v>120</v>
      </c>
      <c r="AV488">
        <v>479</v>
      </c>
      <c r="AW488" t="b">
        <v>0</v>
      </c>
      <c r="AX488">
        <v>59.2</v>
      </c>
      <c r="AY488">
        <v>324</v>
      </c>
      <c r="AZ488">
        <v>120</v>
      </c>
      <c r="BA488">
        <v>334</v>
      </c>
      <c r="BC488" t="s">
        <v>1684</v>
      </c>
      <c r="BD488" s="12">
        <v>45</v>
      </c>
      <c r="BE488">
        <v>368</v>
      </c>
      <c r="BF488">
        <v>75</v>
      </c>
      <c r="BG488" t="s">
        <v>2798</v>
      </c>
      <c r="BH488">
        <v>0</v>
      </c>
      <c r="BI488">
        <v>0</v>
      </c>
      <c r="BJ488" t="s">
        <v>1684</v>
      </c>
      <c r="BK488">
        <v>0</v>
      </c>
      <c r="BM488" t="s">
        <v>2799</v>
      </c>
      <c r="BN488">
        <v>1.4</v>
      </c>
      <c r="BO488">
        <v>309</v>
      </c>
      <c r="BP488">
        <v>110</v>
      </c>
      <c r="BQ488">
        <v>0</v>
      </c>
      <c r="BR488">
        <v>206</v>
      </c>
      <c r="BS488" t="b">
        <v>0</v>
      </c>
      <c r="BT488">
        <v>0</v>
      </c>
      <c r="BU488">
        <v>0</v>
      </c>
      <c r="BV488" s="12" t="s">
        <v>1332</v>
      </c>
      <c r="BW488">
        <v>0.1</v>
      </c>
      <c r="BX488">
        <v>586</v>
      </c>
      <c r="BY488">
        <v>212</v>
      </c>
      <c r="BZ488" t="b">
        <v>0</v>
      </c>
      <c r="CA488" t="s">
        <v>1684</v>
      </c>
      <c r="CB488">
        <v>2</v>
      </c>
      <c r="CC488">
        <v>0.54</v>
      </c>
      <c r="CD488" t="s">
        <v>1687</v>
      </c>
      <c r="CE488" s="12">
        <v>15</v>
      </c>
      <c r="CF488" s="12">
        <v>4</v>
      </c>
      <c r="CG488" s="4">
        <v>43685</v>
      </c>
      <c r="CH488">
        <v>13</v>
      </c>
      <c r="CI488">
        <v>315</v>
      </c>
      <c r="CJ488">
        <v>118</v>
      </c>
      <c r="CK488">
        <v>17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3.8</v>
      </c>
      <c r="CR488" t="s">
        <v>1332</v>
      </c>
      <c r="CS488">
        <v>2</v>
      </c>
      <c r="CT488" t="str">
        <f t="shared" si="7"/>
        <v>Emil Krafth</v>
      </c>
      <c r="CU488" t="str">
        <f>IFERROR(VLOOKUP(CT488,'Player Names Cleaned'!$A$1:$B$997,2,0),CT488)</f>
        <v>Emil Krafth</v>
      </c>
    </row>
    <row r="489" spans="1:99" x14ac:dyDescent="0.25">
      <c r="A489">
        <v>0</v>
      </c>
      <c r="B489" s="4">
        <v>34284</v>
      </c>
      <c r="C489">
        <v>0</v>
      </c>
      <c r="D489">
        <v>0</v>
      </c>
      <c r="E489" t="b">
        <v>1</v>
      </c>
      <c r="F489" t="b">
        <v>1</v>
      </c>
      <c r="G489" t="s">
        <v>1684</v>
      </c>
      <c r="H489" t="s">
        <v>1684</v>
      </c>
      <c r="I489">
        <v>0</v>
      </c>
      <c r="J489">
        <v>0</v>
      </c>
      <c r="K489">
        <v>101148</v>
      </c>
      <c r="L489" t="s">
        <v>1684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483</v>
      </c>
      <c r="T489">
        <v>199</v>
      </c>
      <c r="U489">
        <v>0</v>
      </c>
      <c r="V489" t="s">
        <v>1684</v>
      </c>
      <c r="X489">
        <v>0</v>
      </c>
      <c r="Y489">
        <v>2</v>
      </c>
      <c r="Z489">
        <v>2.4</v>
      </c>
      <c r="AA489" t="s">
        <v>1684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 s="12" t="s">
        <v>1333</v>
      </c>
      <c r="AL489">
        <v>0</v>
      </c>
      <c r="AM489">
        <v>136</v>
      </c>
      <c r="AN489">
        <v>87</v>
      </c>
      <c r="AO489">
        <v>0</v>
      </c>
      <c r="AP489">
        <v>0</v>
      </c>
      <c r="AQ489">
        <v>0</v>
      </c>
      <c r="AR489" t="b">
        <v>0</v>
      </c>
      <c r="AS489">
        <v>0</v>
      </c>
      <c r="AT489">
        <v>489</v>
      </c>
      <c r="AU489">
        <v>200</v>
      </c>
      <c r="AV489">
        <v>480</v>
      </c>
      <c r="AW489" t="b">
        <v>0</v>
      </c>
      <c r="AX489">
        <v>0</v>
      </c>
      <c r="AY489">
        <v>489</v>
      </c>
      <c r="AZ489">
        <v>200</v>
      </c>
      <c r="BA489">
        <v>0</v>
      </c>
      <c r="BC489" t="s">
        <v>1684</v>
      </c>
      <c r="BD489" s="12">
        <v>45</v>
      </c>
      <c r="BE489">
        <v>358</v>
      </c>
      <c r="BF489">
        <v>67</v>
      </c>
      <c r="BG489" t="s">
        <v>2800</v>
      </c>
      <c r="BH489">
        <v>0</v>
      </c>
      <c r="BI489">
        <v>0</v>
      </c>
      <c r="BJ489" t="s">
        <v>1684</v>
      </c>
      <c r="BK489">
        <v>0</v>
      </c>
      <c r="BM489" t="s">
        <v>2801</v>
      </c>
      <c r="BN489">
        <v>0</v>
      </c>
      <c r="BO489">
        <v>492</v>
      </c>
      <c r="BP489">
        <v>200</v>
      </c>
      <c r="BQ489">
        <v>0</v>
      </c>
      <c r="BR489">
        <v>241</v>
      </c>
      <c r="BS489" t="b">
        <v>0</v>
      </c>
      <c r="BT489">
        <v>0</v>
      </c>
      <c r="BU489">
        <v>0</v>
      </c>
      <c r="BV489" s="12" t="s">
        <v>1334</v>
      </c>
      <c r="BW489">
        <v>0.1</v>
      </c>
      <c r="BX489">
        <v>523</v>
      </c>
      <c r="BY489">
        <v>199</v>
      </c>
      <c r="BZ489" t="b">
        <v>0</v>
      </c>
      <c r="CA489" t="s">
        <v>1684</v>
      </c>
      <c r="CB489">
        <v>0</v>
      </c>
      <c r="CC489">
        <v>0</v>
      </c>
      <c r="CD489" t="s">
        <v>1687</v>
      </c>
      <c r="CE489" s="12">
        <v>15</v>
      </c>
      <c r="CF489" s="12">
        <v>4</v>
      </c>
      <c r="CG489" s="4">
        <v>41855</v>
      </c>
      <c r="CH489">
        <v>0</v>
      </c>
      <c r="CI489">
        <v>460</v>
      </c>
      <c r="CJ489">
        <v>198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 t="s">
        <v>1334</v>
      </c>
      <c r="CS489">
        <v>0</v>
      </c>
      <c r="CT489" t="str">
        <f t="shared" si="7"/>
        <v>Jamaal Lascelles</v>
      </c>
      <c r="CU489" t="str">
        <f>IFERROR(VLOOKUP(CT489,'Player Names Cleaned'!$A$1:$B$997,2,0),CT489)</f>
        <v>Jamaal Lascelles</v>
      </c>
    </row>
    <row r="490" spans="1:99" x14ac:dyDescent="0.25">
      <c r="A490">
        <v>0</v>
      </c>
      <c r="B490" s="4">
        <v>38163</v>
      </c>
      <c r="C490">
        <v>0</v>
      </c>
      <c r="D490">
        <v>0</v>
      </c>
      <c r="E490" t="b">
        <v>1</v>
      </c>
      <c r="F490" t="b">
        <v>1</v>
      </c>
      <c r="G490" t="s">
        <v>1684</v>
      </c>
      <c r="H490" t="s">
        <v>1684</v>
      </c>
      <c r="I490">
        <v>0</v>
      </c>
      <c r="J490">
        <v>0</v>
      </c>
      <c r="K490">
        <v>545477</v>
      </c>
      <c r="L490" t="s">
        <v>1684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455</v>
      </c>
      <c r="T490">
        <v>181</v>
      </c>
      <c r="U490">
        <v>0</v>
      </c>
      <c r="V490" t="s">
        <v>1684</v>
      </c>
      <c r="X490">
        <v>0</v>
      </c>
      <c r="Y490">
        <v>2</v>
      </c>
      <c r="Z490">
        <v>1.5</v>
      </c>
      <c r="AA490" t="s">
        <v>1684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 s="12" t="s">
        <v>695</v>
      </c>
      <c r="AL490">
        <v>0</v>
      </c>
      <c r="AM490">
        <v>93</v>
      </c>
      <c r="AN490">
        <v>54</v>
      </c>
      <c r="AO490">
        <v>0</v>
      </c>
      <c r="AP490">
        <v>0</v>
      </c>
      <c r="AQ490">
        <v>0</v>
      </c>
      <c r="AR490" t="b">
        <v>0</v>
      </c>
      <c r="AS490">
        <v>0</v>
      </c>
      <c r="AT490">
        <v>464</v>
      </c>
      <c r="AU490">
        <v>182</v>
      </c>
      <c r="AV490">
        <v>481</v>
      </c>
      <c r="AW490" t="b">
        <v>0</v>
      </c>
      <c r="AX490">
        <v>0</v>
      </c>
      <c r="AY490">
        <v>464</v>
      </c>
      <c r="AZ490">
        <v>182</v>
      </c>
      <c r="BA490">
        <v>0</v>
      </c>
      <c r="BC490" t="s">
        <v>1684</v>
      </c>
      <c r="BD490" s="12">
        <v>40</v>
      </c>
      <c r="BE490">
        <v>637</v>
      </c>
      <c r="BF490">
        <v>196</v>
      </c>
      <c r="BG490" t="s">
        <v>2802</v>
      </c>
      <c r="BH490">
        <v>0</v>
      </c>
      <c r="BI490">
        <v>0</v>
      </c>
      <c r="BJ490" t="s">
        <v>1684</v>
      </c>
      <c r="BK490">
        <v>0</v>
      </c>
      <c r="BM490" t="s">
        <v>2803</v>
      </c>
      <c r="BN490">
        <v>0</v>
      </c>
      <c r="BO490">
        <v>467</v>
      </c>
      <c r="BP490">
        <v>182</v>
      </c>
      <c r="BQ490">
        <v>0</v>
      </c>
      <c r="BR490">
        <v>104</v>
      </c>
      <c r="BS490" t="b">
        <v>0</v>
      </c>
      <c r="BT490">
        <v>0</v>
      </c>
      <c r="BU490">
        <v>0</v>
      </c>
      <c r="BV490" s="12" t="s">
        <v>1335</v>
      </c>
      <c r="BW490">
        <v>0.8</v>
      </c>
      <c r="BX490">
        <v>207</v>
      </c>
      <c r="BY490">
        <v>69</v>
      </c>
      <c r="BZ490" t="b">
        <v>0</v>
      </c>
      <c r="CA490" t="s">
        <v>1684</v>
      </c>
      <c r="CB490">
        <v>0</v>
      </c>
      <c r="CC490">
        <v>0</v>
      </c>
      <c r="CD490" t="s">
        <v>1687</v>
      </c>
      <c r="CE490" s="12">
        <v>15</v>
      </c>
      <c r="CF490" s="12">
        <v>4</v>
      </c>
      <c r="CG490" s="4">
        <v>45126</v>
      </c>
      <c r="CH490">
        <v>0</v>
      </c>
      <c r="CI490">
        <v>429</v>
      </c>
      <c r="CJ490">
        <v>177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 t="s">
        <v>2804</v>
      </c>
      <c r="CS490">
        <v>0</v>
      </c>
      <c r="CT490" t="str">
        <f t="shared" si="7"/>
        <v>Alex Murphy</v>
      </c>
      <c r="CU490" t="str">
        <f>IFERROR(VLOOKUP(CT490,'Player Names Cleaned'!$A$1:$B$997,2,0),CT490)</f>
        <v>Alex Murphy</v>
      </c>
    </row>
    <row r="491" spans="1:99" x14ac:dyDescent="0.25">
      <c r="A491">
        <v>0</v>
      </c>
      <c r="B491" s="4">
        <v>37209</v>
      </c>
      <c r="C491">
        <v>0</v>
      </c>
      <c r="D491">
        <v>0</v>
      </c>
      <c r="E491" t="b">
        <v>1</v>
      </c>
      <c r="F491" t="b">
        <v>1</v>
      </c>
      <c r="G491" t="s">
        <v>1684</v>
      </c>
      <c r="H491" t="s">
        <v>1684</v>
      </c>
      <c r="I491">
        <v>0</v>
      </c>
      <c r="J491">
        <v>0</v>
      </c>
      <c r="K491">
        <v>441024</v>
      </c>
      <c r="L491" t="s">
        <v>1684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415</v>
      </c>
      <c r="T491">
        <v>156</v>
      </c>
      <c r="U491">
        <v>0</v>
      </c>
      <c r="V491" t="s">
        <v>1684</v>
      </c>
      <c r="X491">
        <v>0</v>
      </c>
      <c r="Y491">
        <v>2</v>
      </c>
      <c r="Z491">
        <v>1.5</v>
      </c>
      <c r="AA491" t="s">
        <v>1684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 s="12" t="s">
        <v>1035</v>
      </c>
      <c r="AL491">
        <v>0</v>
      </c>
      <c r="AM491">
        <v>46</v>
      </c>
      <c r="AN491">
        <v>24</v>
      </c>
      <c r="AO491">
        <v>0</v>
      </c>
      <c r="AP491">
        <v>0</v>
      </c>
      <c r="AQ491">
        <v>0</v>
      </c>
      <c r="AR491" t="b">
        <v>0</v>
      </c>
      <c r="AS491">
        <v>0</v>
      </c>
      <c r="AT491">
        <v>425</v>
      </c>
      <c r="AU491">
        <v>158</v>
      </c>
      <c r="AV491">
        <v>482</v>
      </c>
      <c r="AW491" t="b">
        <v>0</v>
      </c>
      <c r="AX491">
        <v>0</v>
      </c>
      <c r="AY491">
        <v>425</v>
      </c>
      <c r="AZ491">
        <v>158</v>
      </c>
      <c r="BA491">
        <v>0</v>
      </c>
      <c r="BC491" t="s">
        <v>1684</v>
      </c>
      <c r="BD491" s="12">
        <v>40</v>
      </c>
      <c r="BE491">
        <v>590</v>
      </c>
      <c r="BF491">
        <v>166</v>
      </c>
      <c r="BG491" t="s">
        <v>2805</v>
      </c>
      <c r="BH491">
        <v>0</v>
      </c>
      <c r="BI491">
        <v>0</v>
      </c>
      <c r="BJ491" t="s">
        <v>1684</v>
      </c>
      <c r="BK491">
        <v>0</v>
      </c>
      <c r="BM491" t="s">
        <v>2806</v>
      </c>
      <c r="BN491">
        <v>0</v>
      </c>
      <c r="BO491">
        <v>428</v>
      </c>
      <c r="BP491">
        <v>158</v>
      </c>
      <c r="BQ491">
        <v>0</v>
      </c>
      <c r="BR491">
        <v>243</v>
      </c>
      <c r="BS491" t="b">
        <v>0</v>
      </c>
      <c r="BT491">
        <v>0</v>
      </c>
      <c r="BU491">
        <v>0</v>
      </c>
      <c r="BV491" s="12" t="s">
        <v>1336</v>
      </c>
      <c r="BW491">
        <v>0.2</v>
      </c>
      <c r="BX491">
        <v>418</v>
      </c>
      <c r="BY491">
        <v>167</v>
      </c>
      <c r="BZ491" t="b">
        <v>0</v>
      </c>
      <c r="CA491" t="s">
        <v>1684</v>
      </c>
      <c r="CB491">
        <v>0</v>
      </c>
      <c r="CC491">
        <v>0</v>
      </c>
      <c r="CD491" t="s">
        <v>1687</v>
      </c>
      <c r="CE491" s="12">
        <v>15</v>
      </c>
      <c r="CF491" s="12">
        <v>4</v>
      </c>
      <c r="CG491" s="4">
        <v>44957</v>
      </c>
      <c r="CH491">
        <v>0</v>
      </c>
      <c r="CI491">
        <v>384</v>
      </c>
      <c r="CJ491">
        <v>149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 t="s">
        <v>1336</v>
      </c>
      <c r="CS491">
        <v>0</v>
      </c>
      <c r="CT491" t="str">
        <f t="shared" si="7"/>
        <v>Harrison Ashby</v>
      </c>
      <c r="CU491" t="str">
        <f>IFERROR(VLOOKUP(CT491,'Player Names Cleaned'!$A$1:$B$997,2,0),CT491)</f>
        <v>Harrison Ashby</v>
      </c>
    </row>
    <row r="492" spans="1:99" x14ac:dyDescent="0.25">
      <c r="A492">
        <v>0</v>
      </c>
      <c r="B492" t="s">
        <v>1684</v>
      </c>
      <c r="C492">
        <v>0</v>
      </c>
      <c r="D492">
        <v>0</v>
      </c>
      <c r="E492" t="b">
        <v>1</v>
      </c>
      <c r="F492" t="b">
        <v>1</v>
      </c>
      <c r="G492" t="s">
        <v>1684</v>
      </c>
      <c r="H492" t="s">
        <v>1684</v>
      </c>
      <c r="I492">
        <v>0</v>
      </c>
      <c r="J492">
        <v>0</v>
      </c>
      <c r="K492">
        <v>578512</v>
      </c>
      <c r="L492" t="s">
        <v>1684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466</v>
      </c>
      <c r="T492">
        <v>189</v>
      </c>
      <c r="U492">
        <v>0</v>
      </c>
      <c r="V492" t="s">
        <v>1684</v>
      </c>
      <c r="X492">
        <v>0</v>
      </c>
      <c r="Y492">
        <v>2</v>
      </c>
      <c r="Z492">
        <v>1.5</v>
      </c>
      <c r="AA492" t="s">
        <v>1684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 s="12" t="s">
        <v>1337</v>
      </c>
      <c r="AL492">
        <v>0</v>
      </c>
      <c r="AM492">
        <v>109</v>
      </c>
      <c r="AN492">
        <v>67</v>
      </c>
      <c r="AO492">
        <v>0</v>
      </c>
      <c r="AP492">
        <v>0</v>
      </c>
      <c r="AQ492">
        <v>0</v>
      </c>
      <c r="AR492" t="b">
        <v>0</v>
      </c>
      <c r="AS492">
        <v>0</v>
      </c>
      <c r="AT492">
        <v>475</v>
      </c>
      <c r="AU492">
        <v>190</v>
      </c>
      <c r="AV492">
        <v>483</v>
      </c>
      <c r="AW492" t="b">
        <v>0</v>
      </c>
      <c r="AX492">
        <v>0</v>
      </c>
      <c r="AY492">
        <v>475</v>
      </c>
      <c r="AZ492">
        <v>190</v>
      </c>
      <c r="BA492">
        <v>0</v>
      </c>
      <c r="BC492" t="s">
        <v>1684</v>
      </c>
      <c r="BD492" s="12">
        <v>40</v>
      </c>
      <c r="BE492">
        <v>653</v>
      </c>
      <c r="BF492">
        <v>209</v>
      </c>
      <c r="BG492" t="s">
        <v>2807</v>
      </c>
      <c r="BH492">
        <v>0</v>
      </c>
      <c r="BI492">
        <v>0</v>
      </c>
      <c r="BJ492" t="s">
        <v>1684</v>
      </c>
      <c r="BK492">
        <v>0</v>
      </c>
      <c r="BM492" t="s">
        <v>2808</v>
      </c>
      <c r="BN492">
        <v>0</v>
      </c>
      <c r="BO492">
        <v>478</v>
      </c>
      <c r="BP492">
        <v>190</v>
      </c>
      <c r="BQ492">
        <v>0</v>
      </c>
      <c r="BR492" t="s">
        <v>1684</v>
      </c>
      <c r="BS492" t="b">
        <v>0</v>
      </c>
      <c r="BT492">
        <v>0</v>
      </c>
      <c r="BU492">
        <v>0</v>
      </c>
      <c r="BV492" s="12" t="s">
        <v>1338</v>
      </c>
      <c r="BW492">
        <v>0.2</v>
      </c>
      <c r="BX492">
        <v>413</v>
      </c>
      <c r="BY492">
        <v>165</v>
      </c>
      <c r="BZ492" t="b">
        <v>0</v>
      </c>
      <c r="CA492" t="s">
        <v>1684</v>
      </c>
      <c r="CB492">
        <v>0</v>
      </c>
      <c r="CC492">
        <v>0</v>
      </c>
      <c r="CD492" t="s">
        <v>1687</v>
      </c>
      <c r="CE492" s="12">
        <v>15</v>
      </c>
      <c r="CF492" s="12">
        <v>4</v>
      </c>
      <c r="CG492" t="s">
        <v>1684</v>
      </c>
      <c r="CH492">
        <v>0</v>
      </c>
      <c r="CI492">
        <v>442</v>
      </c>
      <c r="CJ492">
        <v>187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 t="s">
        <v>2809</v>
      </c>
      <c r="CS492">
        <v>0</v>
      </c>
      <c r="CT492" t="str">
        <f t="shared" si="7"/>
        <v>Miodrag PivaÅ¡</v>
      </c>
      <c r="CU492" t="str">
        <f>IFERROR(VLOOKUP(CT492,'Player Names Cleaned'!$A$1:$B$997,2,0),CT492)</f>
        <v>Miodrag PivaÅ¡</v>
      </c>
    </row>
    <row r="493" spans="1:99" x14ac:dyDescent="0.25">
      <c r="A493">
        <v>0</v>
      </c>
      <c r="B493" s="4">
        <v>34960</v>
      </c>
      <c r="C493">
        <v>0</v>
      </c>
      <c r="D493">
        <v>7</v>
      </c>
      <c r="E493" t="b">
        <v>1</v>
      </c>
      <c r="F493" t="b">
        <v>1</v>
      </c>
      <c r="G493" t="s">
        <v>1684</v>
      </c>
      <c r="H493" t="s">
        <v>1684</v>
      </c>
      <c r="I493">
        <v>0</v>
      </c>
      <c r="J493">
        <v>0</v>
      </c>
      <c r="K493">
        <v>169359</v>
      </c>
      <c r="L493" t="s">
        <v>1684</v>
      </c>
      <c r="N493">
        <v>0</v>
      </c>
      <c r="O493">
        <v>0</v>
      </c>
      <c r="P493">
        <v>0</v>
      </c>
      <c r="Q493">
        <v>0</v>
      </c>
      <c r="R493">
        <v>5.6</v>
      </c>
      <c r="S493">
        <v>349</v>
      </c>
      <c r="T493">
        <v>127</v>
      </c>
      <c r="U493">
        <v>0</v>
      </c>
      <c r="V493" t="s">
        <v>1684</v>
      </c>
      <c r="X493">
        <v>0</v>
      </c>
      <c r="Y493">
        <v>2</v>
      </c>
      <c r="Z493">
        <v>1.5</v>
      </c>
      <c r="AA493" t="s">
        <v>1684</v>
      </c>
      <c r="AB493">
        <v>0</v>
      </c>
      <c r="AC493">
        <v>7.0000000000000007E-2</v>
      </c>
      <c r="AD493">
        <v>0.32</v>
      </c>
      <c r="AE493">
        <v>7.0000000000000007E-2</v>
      </c>
      <c r="AF493">
        <v>0.32</v>
      </c>
      <c r="AG493">
        <v>0</v>
      </c>
      <c r="AH493">
        <v>0.26</v>
      </c>
      <c r="AI493">
        <v>1.17</v>
      </c>
      <c r="AJ493">
        <v>0</v>
      </c>
      <c r="AK493" s="12" t="s">
        <v>859</v>
      </c>
      <c r="AL493">
        <v>0</v>
      </c>
      <c r="AM493">
        <v>22</v>
      </c>
      <c r="AN493">
        <v>7</v>
      </c>
      <c r="AO493">
        <v>0</v>
      </c>
      <c r="AP493">
        <v>0</v>
      </c>
      <c r="AQ493">
        <v>0</v>
      </c>
      <c r="AR493" t="b">
        <v>0</v>
      </c>
      <c r="AS493">
        <v>1</v>
      </c>
      <c r="AT493">
        <v>377</v>
      </c>
      <c r="AU493">
        <v>136</v>
      </c>
      <c r="AV493">
        <v>484</v>
      </c>
      <c r="AW493" t="b">
        <v>0</v>
      </c>
      <c r="AX493">
        <v>5</v>
      </c>
      <c r="AY493">
        <v>372</v>
      </c>
      <c r="AZ493">
        <v>137</v>
      </c>
      <c r="BA493">
        <v>20</v>
      </c>
      <c r="BC493" t="s">
        <v>1684</v>
      </c>
      <c r="BD493" s="12">
        <v>40</v>
      </c>
      <c r="BE493">
        <v>566</v>
      </c>
      <c r="BF493">
        <v>149</v>
      </c>
      <c r="BG493" t="s">
        <v>2810</v>
      </c>
      <c r="BH493">
        <v>0</v>
      </c>
      <c r="BI493">
        <v>0</v>
      </c>
      <c r="BJ493" t="s">
        <v>1684</v>
      </c>
      <c r="BK493">
        <v>0</v>
      </c>
      <c r="BM493" t="s">
        <v>2811</v>
      </c>
      <c r="BN493">
        <v>1</v>
      </c>
      <c r="BO493">
        <v>338</v>
      </c>
      <c r="BP493">
        <v>120</v>
      </c>
      <c r="BQ493">
        <v>0</v>
      </c>
      <c r="BR493">
        <v>241</v>
      </c>
      <c r="BS493" t="b">
        <v>0</v>
      </c>
      <c r="BT493">
        <v>0</v>
      </c>
      <c r="BU493">
        <v>0</v>
      </c>
      <c r="BV493" s="12" t="s">
        <v>1339</v>
      </c>
      <c r="BW493">
        <v>0.5</v>
      </c>
      <c r="BX493">
        <v>253</v>
      </c>
      <c r="BY493">
        <v>89</v>
      </c>
      <c r="BZ493" t="b">
        <v>0</v>
      </c>
      <c r="CA493" t="s">
        <v>1684</v>
      </c>
      <c r="CB493">
        <v>0</v>
      </c>
      <c r="CC493">
        <v>0</v>
      </c>
      <c r="CD493" t="s">
        <v>1687</v>
      </c>
      <c r="CE493" s="12">
        <v>15</v>
      </c>
      <c r="CF493" s="12">
        <v>4</v>
      </c>
      <c r="CG493" s="4">
        <v>44743</v>
      </c>
      <c r="CH493">
        <v>0</v>
      </c>
      <c r="CI493">
        <v>362</v>
      </c>
      <c r="CJ493">
        <v>134</v>
      </c>
      <c r="CK493">
        <v>2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0.5</v>
      </c>
      <c r="CR493" t="s">
        <v>1339</v>
      </c>
      <c r="CS493">
        <v>0</v>
      </c>
      <c r="CT493" t="str">
        <f t="shared" si="7"/>
        <v>Matt Targett</v>
      </c>
      <c r="CU493" t="str">
        <f>IFERROR(VLOOKUP(CT493,'Player Names Cleaned'!$A$1:$B$997,2,0),CT493)</f>
        <v>Matt Targett</v>
      </c>
    </row>
    <row r="494" spans="1:99" x14ac:dyDescent="0.25">
      <c r="A494">
        <v>6</v>
      </c>
      <c r="B494" s="4">
        <v>36946</v>
      </c>
      <c r="C494">
        <v>9</v>
      </c>
      <c r="D494">
        <v>476</v>
      </c>
      <c r="E494" t="b">
        <v>1</v>
      </c>
      <c r="F494" t="b">
        <v>1</v>
      </c>
      <c r="G494" t="s">
        <v>1684</v>
      </c>
      <c r="H494" t="s">
        <v>1684</v>
      </c>
      <c r="I494">
        <v>10</v>
      </c>
      <c r="J494">
        <v>0.37</v>
      </c>
      <c r="K494">
        <v>232826</v>
      </c>
      <c r="L494">
        <v>3</v>
      </c>
      <c r="N494">
        <v>0</v>
      </c>
      <c r="O494">
        <v>0</v>
      </c>
      <c r="P494">
        <v>0</v>
      </c>
      <c r="Q494">
        <v>0</v>
      </c>
      <c r="R494">
        <v>777.3</v>
      </c>
      <c r="S494">
        <v>23</v>
      </c>
      <c r="T494">
        <v>22</v>
      </c>
      <c r="U494">
        <v>0</v>
      </c>
      <c r="V494" t="s">
        <v>1684</v>
      </c>
      <c r="X494">
        <v>0</v>
      </c>
      <c r="Y494">
        <v>3</v>
      </c>
      <c r="Z494">
        <v>3</v>
      </c>
      <c r="AA494" t="s">
        <v>1684</v>
      </c>
      <c r="AB494">
        <v>0</v>
      </c>
      <c r="AC494">
        <v>4.8</v>
      </c>
      <c r="AD494">
        <v>0.18</v>
      </c>
      <c r="AE494">
        <v>12.99</v>
      </c>
      <c r="AF494">
        <v>0.48</v>
      </c>
      <c r="AG494">
        <v>8.19</v>
      </c>
      <c r="AH494">
        <v>32.619999999999997</v>
      </c>
      <c r="AI494">
        <v>1.21</v>
      </c>
      <c r="AJ494">
        <v>0.3</v>
      </c>
      <c r="AK494" s="12" t="s">
        <v>652</v>
      </c>
      <c r="AL494">
        <v>0</v>
      </c>
      <c r="AM494">
        <v>648</v>
      </c>
      <c r="AN494">
        <v>287</v>
      </c>
      <c r="AO494">
        <v>33</v>
      </c>
      <c r="AP494">
        <v>1.22</v>
      </c>
      <c r="AQ494">
        <v>6</v>
      </c>
      <c r="AR494" t="b">
        <v>0</v>
      </c>
      <c r="AS494">
        <v>196.8</v>
      </c>
      <c r="AT494">
        <v>36</v>
      </c>
      <c r="AU494">
        <v>28</v>
      </c>
      <c r="AV494">
        <v>485</v>
      </c>
      <c r="AW494" t="b">
        <v>0</v>
      </c>
      <c r="AX494">
        <v>537</v>
      </c>
      <c r="AY494">
        <v>111</v>
      </c>
      <c r="AZ494">
        <v>45</v>
      </c>
      <c r="BA494">
        <v>2428</v>
      </c>
      <c r="BC494" t="s">
        <v>1684</v>
      </c>
      <c r="BD494" s="12">
        <v>75</v>
      </c>
      <c r="BE494">
        <v>26</v>
      </c>
      <c r="BF494">
        <v>15</v>
      </c>
      <c r="BG494" t="s">
        <v>2812</v>
      </c>
      <c r="BH494">
        <v>0</v>
      </c>
      <c r="BI494">
        <v>1</v>
      </c>
      <c r="BJ494">
        <v>3</v>
      </c>
      <c r="BK494">
        <v>0</v>
      </c>
      <c r="BM494" t="s">
        <v>2813</v>
      </c>
      <c r="BN494">
        <v>3.6</v>
      </c>
      <c r="BO494">
        <v>82</v>
      </c>
      <c r="BP494">
        <v>41</v>
      </c>
      <c r="BQ494">
        <v>0</v>
      </c>
      <c r="BR494">
        <v>241</v>
      </c>
      <c r="BS494" t="b">
        <v>0</v>
      </c>
      <c r="BT494">
        <v>0</v>
      </c>
      <c r="BU494">
        <v>0</v>
      </c>
      <c r="BV494" s="12" t="s">
        <v>1340</v>
      </c>
      <c r="BW494">
        <v>2.9</v>
      </c>
      <c r="BX494">
        <v>106</v>
      </c>
      <c r="BY494">
        <v>36</v>
      </c>
      <c r="BZ494" t="b">
        <v>0</v>
      </c>
      <c r="CA494" t="s">
        <v>1684</v>
      </c>
      <c r="CB494">
        <v>28</v>
      </c>
      <c r="CC494">
        <v>1.04</v>
      </c>
      <c r="CD494" t="s">
        <v>1687</v>
      </c>
      <c r="CE494" s="12">
        <v>15</v>
      </c>
      <c r="CF494" s="12">
        <v>4</v>
      </c>
      <c r="CG494" s="4">
        <v>44955</v>
      </c>
      <c r="CH494">
        <v>655</v>
      </c>
      <c r="CI494">
        <v>43</v>
      </c>
      <c r="CJ494">
        <v>27</v>
      </c>
      <c r="CK494">
        <v>124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16.5</v>
      </c>
      <c r="CR494" t="s">
        <v>1340</v>
      </c>
      <c r="CS494">
        <v>2</v>
      </c>
      <c r="CT494" t="str">
        <f t="shared" si="7"/>
        <v>Anthony Gordon</v>
      </c>
      <c r="CU494" t="str">
        <f>IFERROR(VLOOKUP(CT494,'Player Names Cleaned'!$A$1:$B$997,2,0),CT494)</f>
        <v>Anthony Gordon</v>
      </c>
    </row>
    <row r="495" spans="1:99" x14ac:dyDescent="0.25">
      <c r="A495">
        <v>11</v>
      </c>
      <c r="B495" s="4">
        <v>37373</v>
      </c>
      <c r="C495">
        <v>15</v>
      </c>
      <c r="D495">
        <v>535</v>
      </c>
      <c r="E495" t="b">
        <v>1</v>
      </c>
      <c r="F495" t="b">
        <v>1</v>
      </c>
      <c r="G495" t="s">
        <v>1684</v>
      </c>
      <c r="H495" t="s">
        <v>1684</v>
      </c>
      <c r="I495">
        <v>12</v>
      </c>
      <c r="J495">
        <v>0.43</v>
      </c>
      <c r="K495">
        <v>449434</v>
      </c>
      <c r="L495" t="s">
        <v>1684</v>
      </c>
      <c r="N495">
        <v>0</v>
      </c>
      <c r="O495">
        <v>0</v>
      </c>
      <c r="P495">
        <v>0</v>
      </c>
      <c r="Q495">
        <v>0</v>
      </c>
      <c r="R495">
        <v>785.4</v>
      </c>
      <c r="S495">
        <v>21</v>
      </c>
      <c r="T495">
        <v>20</v>
      </c>
      <c r="U495">
        <v>0</v>
      </c>
      <c r="V495" t="s">
        <v>1684</v>
      </c>
      <c r="X495">
        <v>0</v>
      </c>
      <c r="Y495">
        <v>3</v>
      </c>
      <c r="Z495">
        <v>2.8</v>
      </c>
      <c r="AA495" t="s">
        <v>1684</v>
      </c>
      <c r="AB495">
        <v>0</v>
      </c>
      <c r="AC495">
        <v>5.12</v>
      </c>
      <c r="AD495">
        <v>0.18</v>
      </c>
      <c r="AE495">
        <v>9.93</v>
      </c>
      <c r="AF495">
        <v>0.35</v>
      </c>
      <c r="AG495">
        <v>4.8099999999999996</v>
      </c>
      <c r="AH495">
        <v>38.74</v>
      </c>
      <c r="AI495">
        <v>1.4</v>
      </c>
      <c r="AJ495">
        <v>0.17</v>
      </c>
      <c r="AK495" s="12" t="s">
        <v>652</v>
      </c>
      <c r="AL495">
        <v>0</v>
      </c>
      <c r="AM495">
        <v>638</v>
      </c>
      <c r="AN495">
        <v>282</v>
      </c>
      <c r="AO495">
        <v>35</v>
      </c>
      <c r="AP495">
        <v>1.26</v>
      </c>
      <c r="AQ495">
        <v>6</v>
      </c>
      <c r="AR495" t="b">
        <v>0</v>
      </c>
      <c r="AS495">
        <v>199.8</v>
      </c>
      <c r="AT495">
        <v>30</v>
      </c>
      <c r="AU495">
        <v>24</v>
      </c>
      <c r="AV495">
        <v>486</v>
      </c>
      <c r="AW495" t="b">
        <v>0</v>
      </c>
      <c r="AX495">
        <v>627</v>
      </c>
      <c r="AY495">
        <v>75</v>
      </c>
      <c r="AZ495">
        <v>30</v>
      </c>
      <c r="BA495">
        <v>2496</v>
      </c>
      <c r="BC495" t="s">
        <v>1684</v>
      </c>
      <c r="BD495" s="12">
        <v>70</v>
      </c>
      <c r="BE495">
        <v>40</v>
      </c>
      <c r="BF495">
        <v>27</v>
      </c>
      <c r="BG495" t="s">
        <v>2814</v>
      </c>
      <c r="BH495">
        <v>0</v>
      </c>
      <c r="BI495">
        <v>0</v>
      </c>
      <c r="BJ495" t="s">
        <v>1684</v>
      </c>
      <c r="BK495">
        <v>0</v>
      </c>
      <c r="BM495" t="s">
        <v>2815</v>
      </c>
      <c r="BN495">
        <v>4</v>
      </c>
      <c r="BO495">
        <v>46</v>
      </c>
      <c r="BP495">
        <v>24</v>
      </c>
      <c r="BQ495">
        <v>0</v>
      </c>
      <c r="BR495">
        <v>206</v>
      </c>
      <c r="BS495" t="b">
        <v>0</v>
      </c>
      <c r="BT495">
        <v>0</v>
      </c>
      <c r="BU495">
        <v>0</v>
      </c>
      <c r="BV495" s="12" t="s">
        <v>1341</v>
      </c>
      <c r="BW495">
        <v>10.5</v>
      </c>
      <c r="BX495">
        <v>43</v>
      </c>
      <c r="BY495">
        <v>13</v>
      </c>
      <c r="BZ495" t="b">
        <v>0</v>
      </c>
      <c r="CA495" t="s">
        <v>1684</v>
      </c>
      <c r="CB495">
        <v>31</v>
      </c>
      <c r="CC495">
        <v>1.1200000000000001</v>
      </c>
      <c r="CD495" t="s">
        <v>1687</v>
      </c>
      <c r="CE495" s="12">
        <v>15</v>
      </c>
      <c r="CF495" s="12">
        <v>4</v>
      </c>
      <c r="CG495" s="4">
        <v>45849</v>
      </c>
      <c r="CH495">
        <v>582</v>
      </c>
      <c r="CI495">
        <v>51</v>
      </c>
      <c r="CJ495">
        <v>34</v>
      </c>
      <c r="CK495">
        <v>153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21.9</v>
      </c>
      <c r="CR495" t="s">
        <v>1341</v>
      </c>
      <c r="CS495">
        <v>1</v>
      </c>
      <c r="CT495" t="str">
        <f t="shared" si="7"/>
        <v>Anthony Elanga</v>
      </c>
      <c r="CU495" t="str">
        <f>IFERROR(VLOOKUP(CT495,'Player Names Cleaned'!$A$1:$B$997,2,0),CT495)</f>
        <v>Anthony Elanga</v>
      </c>
    </row>
    <row r="496" spans="1:99" x14ac:dyDescent="0.25">
      <c r="A496">
        <v>5</v>
      </c>
      <c r="B496" s="4">
        <v>35773</v>
      </c>
      <c r="C496">
        <v>13</v>
      </c>
      <c r="D496">
        <v>442</v>
      </c>
      <c r="E496" t="b">
        <v>1</v>
      </c>
      <c r="F496" t="b">
        <v>1</v>
      </c>
      <c r="G496" t="s">
        <v>1684</v>
      </c>
      <c r="H496" t="s">
        <v>1684</v>
      </c>
      <c r="I496">
        <v>6</v>
      </c>
      <c r="J496">
        <v>0.31</v>
      </c>
      <c r="K496">
        <v>201666</v>
      </c>
      <c r="L496" t="s">
        <v>1684</v>
      </c>
      <c r="N496">
        <v>0</v>
      </c>
      <c r="O496">
        <v>0</v>
      </c>
      <c r="P496">
        <v>0</v>
      </c>
      <c r="Q496">
        <v>0</v>
      </c>
      <c r="R496">
        <v>407.1</v>
      </c>
      <c r="S496">
        <v>88</v>
      </c>
      <c r="T496">
        <v>69</v>
      </c>
      <c r="U496">
        <v>0</v>
      </c>
      <c r="V496" t="s">
        <v>1684</v>
      </c>
      <c r="X496">
        <v>0</v>
      </c>
      <c r="Y496">
        <v>3</v>
      </c>
      <c r="Z496">
        <v>2.7</v>
      </c>
      <c r="AA496" t="s">
        <v>1684</v>
      </c>
      <c r="AB496">
        <v>0</v>
      </c>
      <c r="AC496">
        <v>4.4000000000000004</v>
      </c>
      <c r="AD496">
        <v>0.23</v>
      </c>
      <c r="AE496">
        <v>10.85</v>
      </c>
      <c r="AF496">
        <v>0.56000000000000005</v>
      </c>
      <c r="AG496">
        <v>6.45</v>
      </c>
      <c r="AH496">
        <v>24.32</v>
      </c>
      <c r="AI496">
        <v>1.25</v>
      </c>
      <c r="AJ496">
        <v>0.33</v>
      </c>
      <c r="AK496" s="12" t="s">
        <v>1182</v>
      </c>
      <c r="AL496">
        <v>0</v>
      </c>
      <c r="AM496">
        <v>600</v>
      </c>
      <c r="AN496">
        <v>252</v>
      </c>
      <c r="AO496">
        <v>23</v>
      </c>
      <c r="AP496">
        <v>1.19</v>
      </c>
      <c r="AQ496">
        <v>9</v>
      </c>
      <c r="AR496" t="b">
        <v>0</v>
      </c>
      <c r="AS496">
        <v>163.1</v>
      </c>
      <c r="AT496">
        <v>60</v>
      </c>
      <c r="AU496">
        <v>43</v>
      </c>
      <c r="AV496">
        <v>487</v>
      </c>
      <c r="AW496" t="b">
        <v>0</v>
      </c>
      <c r="AX496">
        <v>522.20000000000005</v>
      </c>
      <c r="AY496">
        <v>115</v>
      </c>
      <c r="AZ496">
        <v>48</v>
      </c>
      <c r="BA496">
        <v>1746</v>
      </c>
      <c r="BC496" t="s">
        <v>1684</v>
      </c>
      <c r="BD496" s="12">
        <v>65</v>
      </c>
      <c r="BE496">
        <v>50</v>
      </c>
      <c r="BF496">
        <v>35</v>
      </c>
      <c r="BG496" t="s">
        <v>2816</v>
      </c>
      <c r="BH496">
        <v>0</v>
      </c>
      <c r="BI496">
        <v>0</v>
      </c>
      <c r="BJ496" t="s">
        <v>1684</v>
      </c>
      <c r="BK496">
        <v>0</v>
      </c>
      <c r="BM496" t="s">
        <v>2817</v>
      </c>
      <c r="BN496">
        <v>3.9</v>
      </c>
      <c r="BO496">
        <v>53</v>
      </c>
      <c r="BP496">
        <v>25</v>
      </c>
      <c r="BQ496">
        <v>0</v>
      </c>
      <c r="BR496">
        <v>241</v>
      </c>
      <c r="BS496" t="b">
        <v>0</v>
      </c>
      <c r="BT496">
        <v>0</v>
      </c>
      <c r="BU496">
        <v>0</v>
      </c>
      <c r="BV496" s="12" t="s">
        <v>684</v>
      </c>
      <c r="BW496">
        <v>0.5</v>
      </c>
      <c r="BX496">
        <v>269</v>
      </c>
      <c r="BY496">
        <v>90</v>
      </c>
      <c r="BZ496" t="b">
        <v>0</v>
      </c>
      <c r="CA496" t="s">
        <v>1684</v>
      </c>
      <c r="CB496">
        <v>17</v>
      </c>
      <c r="CC496">
        <v>0.88</v>
      </c>
      <c r="CD496" t="s">
        <v>1687</v>
      </c>
      <c r="CE496" s="12">
        <v>15</v>
      </c>
      <c r="CF496" s="12">
        <v>4</v>
      </c>
      <c r="CG496" s="4">
        <v>45130</v>
      </c>
      <c r="CH496">
        <v>701</v>
      </c>
      <c r="CI496">
        <v>35</v>
      </c>
      <c r="CJ496">
        <v>21</v>
      </c>
      <c r="CK496">
        <v>130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20</v>
      </c>
      <c r="CR496" t="s">
        <v>684</v>
      </c>
      <c r="CS496">
        <v>0</v>
      </c>
      <c r="CT496" t="str">
        <f t="shared" si="7"/>
        <v>Harvey Barnes</v>
      </c>
      <c r="CU496" t="str">
        <f>IFERROR(VLOOKUP(CT496,'Player Names Cleaned'!$A$1:$B$997,2,0),CT496)</f>
        <v>Harvey Barnes</v>
      </c>
    </row>
    <row r="497" spans="1:99" x14ac:dyDescent="0.25">
      <c r="A497">
        <v>6</v>
      </c>
      <c r="B497" s="4">
        <v>35750</v>
      </c>
      <c r="C497">
        <v>10</v>
      </c>
      <c r="D497">
        <v>661</v>
      </c>
      <c r="E497" t="b">
        <v>1</v>
      </c>
      <c r="F497" t="b">
        <v>1</v>
      </c>
      <c r="G497" t="s">
        <v>1684</v>
      </c>
      <c r="H497" t="s">
        <v>1684</v>
      </c>
      <c r="I497">
        <v>13</v>
      </c>
      <c r="J497">
        <v>0.36</v>
      </c>
      <c r="K497">
        <v>208706</v>
      </c>
      <c r="L497" t="s">
        <v>1684</v>
      </c>
      <c r="N497">
        <v>0</v>
      </c>
      <c r="O497">
        <v>0</v>
      </c>
      <c r="P497">
        <v>0</v>
      </c>
      <c r="Q497">
        <v>0</v>
      </c>
      <c r="R497">
        <v>796</v>
      </c>
      <c r="S497">
        <v>18</v>
      </c>
      <c r="T497">
        <v>17</v>
      </c>
      <c r="U497">
        <v>0</v>
      </c>
      <c r="V497" t="s">
        <v>1684</v>
      </c>
      <c r="X497">
        <v>0</v>
      </c>
      <c r="Y497">
        <v>3</v>
      </c>
      <c r="Z497">
        <v>2.7</v>
      </c>
      <c r="AA497" t="s">
        <v>1684</v>
      </c>
      <c r="AB497">
        <v>0</v>
      </c>
      <c r="AC497">
        <v>5.32</v>
      </c>
      <c r="AD497">
        <v>0.15</v>
      </c>
      <c r="AE497">
        <v>9.66</v>
      </c>
      <c r="AF497">
        <v>0.27</v>
      </c>
      <c r="AG497">
        <v>4.34</v>
      </c>
      <c r="AH497">
        <v>43.41</v>
      </c>
      <c r="AI497">
        <v>1.19</v>
      </c>
      <c r="AJ497">
        <v>0.12</v>
      </c>
      <c r="AK497" s="12" t="s">
        <v>1280</v>
      </c>
      <c r="AL497">
        <v>0</v>
      </c>
      <c r="AM497">
        <v>603</v>
      </c>
      <c r="AN497">
        <v>254</v>
      </c>
      <c r="AO497">
        <v>44</v>
      </c>
      <c r="AP497">
        <v>1.21</v>
      </c>
      <c r="AQ497">
        <v>5</v>
      </c>
      <c r="AR497" t="b">
        <v>0</v>
      </c>
      <c r="AS497">
        <v>197.5</v>
      </c>
      <c r="AT497">
        <v>35</v>
      </c>
      <c r="AU497">
        <v>27</v>
      </c>
      <c r="AV497">
        <v>488</v>
      </c>
      <c r="AW497" t="b">
        <v>0</v>
      </c>
      <c r="AX497">
        <v>723</v>
      </c>
      <c r="AY497">
        <v>47</v>
      </c>
      <c r="AZ497">
        <v>14</v>
      </c>
      <c r="BA497">
        <v>3273</v>
      </c>
      <c r="BC497" t="s">
        <v>1684</v>
      </c>
      <c r="BD497" s="12">
        <v>65</v>
      </c>
      <c r="BE497">
        <v>53</v>
      </c>
      <c r="BF497">
        <v>37</v>
      </c>
      <c r="BG497" t="s">
        <v>2818</v>
      </c>
      <c r="BH497">
        <v>0</v>
      </c>
      <c r="BI497">
        <v>0</v>
      </c>
      <c r="BJ497" t="s">
        <v>1684</v>
      </c>
      <c r="BK497">
        <v>0</v>
      </c>
      <c r="BM497" t="s">
        <v>2819</v>
      </c>
      <c r="BN497">
        <v>3.6</v>
      </c>
      <c r="BO497">
        <v>80</v>
      </c>
      <c r="BP497">
        <v>40</v>
      </c>
      <c r="BQ497">
        <v>0</v>
      </c>
      <c r="BR497">
        <v>30</v>
      </c>
      <c r="BS497" t="b">
        <v>0</v>
      </c>
      <c r="BT497">
        <v>0</v>
      </c>
      <c r="BU497">
        <v>0</v>
      </c>
      <c r="BV497" s="12" t="s">
        <v>1342</v>
      </c>
      <c r="BW497">
        <v>1.4</v>
      </c>
      <c r="BX497">
        <v>162</v>
      </c>
      <c r="BY497">
        <v>55</v>
      </c>
      <c r="BZ497" t="b">
        <v>0</v>
      </c>
      <c r="CA497" t="s">
        <v>1684</v>
      </c>
      <c r="CB497">
        <v>38</v>
      </c>
      <c r="CC497">
        <v>1.04</v>
      </c>
      <c r="CD497" t="s">
        <v>1687</v>
      </c>
      <c r="CE497" s="12">
        <v>15</v>
      </c>
      <c r="CF497" s="12">
        <v>4</v>
      </c>
      <c r="CG497" s="4">
        <v>44591</v>
      </c>
      <c r="CH497">
        <v>454</v>
      </c>
      <c r="CI497">
        <v>66</v>
      </c>
      <c r="CJ497">
        <v>45</v>
      </c>
      <c r="CK497">
        <v>135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20.8</v>
      </c>
      <c r="CR497" t="s">
        <v>2820</v>
      </c>
      <c r="CS497">
        <v>7</v>
      </c>
      <c r="CT497" t="str">
        <f t="shared" si="7"/>
        <v>Bruno GuimarÃ£es Rodriguez Moura</v>
      </c>
      <c r="CU497" t="str">
        <f>IFERROR(VLOOKUP(CT497,'Player Names Cleaned'!$A$1:$B$997,2,0),CT497)</f>
        <v>Bruno Guimaraes</v>
      </c>
    </row>
    <row r="498" spans="1:99" x14ac:dyDescent="0.25">
      <c r="A498">
        <v>13</v>
      </c>
      <c r="B498" s="4">
        <v>34754</v>
      </c>
      <c r="C498">
        <v>11</v>
      </c>
      <c r="D498">
        <v>601</v>
      </c>
      <c r="E498" t="b">
        <v>1</v>
      </c>
      <c r="F498" t="b">
        <v>1</v>
      </c>
      <c r="G498" t="s">
        <v>1684</v>
      </c>
      <c r="H498" t="s">
        <v>1684</v>
      </c>
      <c r="I498">
        <v>11</v>
      </c>
      <c r="J498">
        <v>0.42</v>
      </c>
      <c r="K498">
        <v>114243</v>
      </c>
      <c r="L498" t="s">
        <v>1684</v>
      </c>
      <c r="N498">
        <v>0</v>
      </c>
      <c r="O498">
        <v>0</v>
      </c>
      <c r="P498">
        <v>0</v>
      </c>
      <c r="Q498">
        <v>0</v>
      </c>
      <c r="R498">
        <v>625.20000000000005</v>
      </c>
      <c r="S498">
        <v>47</v>
      </c>
      <c r="T498">
        <v>40</v>
      </c>
      <c r="U498">
        <v>0</v>
      </c>
      <c r="V498" t="s">
        <v>1684</v>
      </c>
      <c r="X498">
        <v>0</v>
      </c>
      <c r="Y498">
        <v>3</v>
      </c>
      <c r="Z498">
        <v>2.7</v>
      </c>
      <c r="AA498" t="s">
        <v>1684</v>
      </c>
      <c r="AB498">
        <v>0</v>
      </c>
      <c r="AC498">
        <v>6.14</v>
      </c>
      <c r="AD498">
        <v>0.23</v>
      </c>
      <c r="AE498">
        <v>12.03</v>
      </c>
      <c r="AF498">
        <v>0.45</v>
      </c>
      <c r="AG498">
        <v>5.89</v>
      </c>
      <c r="AH498">
        <v>28.19</v>
      </c>
      <c r="AI498">
        <v>1.08</v>
      </c>
      <c r="AJ498">
        <v>0.22</v>
      </c>
      <c r="AK498" s="12" t="s">
        <v>591</v>
      </c>
      <c r="AL498">
        <v>0</v>
      </c>
      <c r="AM498">
        <v>596</v>
      </c>
      <c r="AN498">
        <v>248</v>
      </c>
      <c r="AO498">
        <v>31</v>
      </c>
      <c r="AP498">
        <v>1.18</v>
      </c>
      <c r="AQ498">
        <v>8</v>
      </c>
      <c r="AR498" t="b">
        <v>0</v>
      </c>
      <c r="AS498">
        <v>185.6</v>
      </c>
      <c r="AT498">
        <v>47</v>
      </c>
      <c r="AU498">
        <v>35</v>
      </c>
      <c r="AV498">
        <v>489</v>
      </c>
      <c r="AW498" t="b">
        <v>0</v>
      </c>
      <c r="AX498">
        <v>713.4</v>
      </c>
      <c r="AY498">
        <v>49</v>
      </c>
      <c r="AZ498">
        <v>16</v>
      </c>
      <c r="BA498">
        <v>2356</v>
      </c>
      <c r="BC498" t="s">
        <v>1684</v>
      </c>
      <c r="BD498" s="12">
        <v>65</v>
      </c>
      <c r="BE498">
        <v>46</v>
      </c>
      <c r="BF498">
        <v>31</v>
      </c>
      <c r="BG498" t="s">
        <v>2821</v>
      </c>
      <c r="BH498">
        <v>0</v>
      </c>
      <c r="BI498">
        <v>0</v>
      </c>
      <c r="BJ498" t="s">
        <v>1684</v>
      </c>
      <c r="BK498">
        <v>0</v>
      </c>
      <c r="BM498" t="s">
        <v>2822</v>
      </c>
      <c r="BN498">
        <v>4.5</v>
      </c>
      <c r="BO498">
        <v>21</v>
      </c>
      <c r="BP498">
        <v>11</v>
      </c>
      <c r="BQ498">
        <v>0</v>
      </c>
      <c r="BR498">
        <v>241</v>
      </c>
      <c r="BS498" t="b">
        <v>0</v>
      </c>
      <c r="BT498">
        <v>0</v>
      </c>
      <c r="BU498">
        <v>0</v>
      </c>
      <c r="BV498" s="12" t="s">
        <v>1335</v>
      </c>
      <c r="BW498">
        <v>2.9</v>
      </c>
      <c r="BX498">
        <v>105</v>
      </c>
      <c r="BY498">
        <v>35</v>
      </c>
      <c r="BZ498" t="b">
        <v>0</v>
      </c>
      <c r="CA498" t="s">
        <v>1684</v>
      </c>
      <c r="CB498">
        <v>31</v>
      </c>
      <c r="CC498">
        <v>1.18</v>
      </c>
      <c r="CD498" t="s">
        <v>1687</v>
      </c>
      <c r="CE498" s="12">
        <v>15</v>
      </c>
      <c r="CF498" s="12">
        <v>4</v>
      </c>
      <c r="CG498" s="4">
        <v>42935</v>
      </c>
      <c r="CH498">
        <v>519</v>
      </c>
      <c r="CI498">
        <v>56</v>
      </c>
      <c r="CJ498">
        <v>38</v>
      </c>
      <c r="CK498">
        <v>159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24.5</v>
      </c>
      <c r="CR498" t="s">
        <v>2823</v>
      </c>
      <c r="CS498">
        <v>4</v>
      </c>
      <c r="CT498" t="str">
        <f t="shared" si="7"/>
        <v>Jacob Murphy</v>
      </c>
      <c r="CU498" t="str">
        <f>IFERROR(VLOOKUP(CT498,'Player Names Cleaned'!$A$1:$B$997,2,0),CT498)</f>
        <v>Jacob Murphy</v>
      </c>
    </row>
    <row r="499" spans="1:99" x14ac:dyDescent="0.25">
      <c r="A499">
        <v>4</v>
      </c>
      <c r="B499" s="4">
        <v>35291</v>
      </c>
      <c r="C499">
        <v>11</v>
      </c>
      <c r="D499">
        <v>374</v>
      </c>
      <c r="E499" t="b">
        <v>1</v>
      </c>
      <c r="F499" t="b">
        <v>1</v>
      </c>
      <c r="G499" t="s">
        <v>1684</v>
      </c>
      <c r="H499" t="s">
        <v>1684</v>
      </c>
      <c r="I499">
        <v>10</v>
      </c>
      <c r="J499">
        <v>0.38</v>
      </c>
      <c r="K499">
        <v>180974</v>
      </c>
      <c r="L499" t="s">
        <v>1684</v>
      </c>
      <c r="N499">
        <v>0</v>
      </c>
      <c r="O499">
        <v>0</v>
      </c>
      <c r="P499">
        <v>0</v>
      </c>
      <c r="Q499">
        <v>0</v>
      </c>
      <c r="R499">
        <v>389.3</v>
      </c>
      <c r="S499">
        <v>94</v>
      </c>
      <c r="T499">
        <v>70</v>
      </c>
      <c r="U499">
        <v>0</v>
      </c>
      <c r="V499" t="s">
        <v>1684</v>
      </c>
      <c r="X499">
        <v>0</v>
      </c>
      <c r="Y499">
        <v>3</v>
      </c>
      <c r="Z499">
        <v>2.6</v>
      </c>
      <c r="AA499" t="s">
        <v>1684</v>
      </c>
      <c r="AB499">
        <v>0</v>
      </c>
      <c r="AC499">
        <v>2.17</v>
      </c>
      <c r="AD499">
        <v>0.08</v>
      </c>
      <c r="AE499">
        <v>5.91</v>
      </c>
      <c r="AF499">
        <v>0.22</v>
      </c>
      <c r="AG499">
        <v>3.74</v>
      </c>
      <c r="AH499">
        <v>31.79</v>
      </c>
      <c r="AI499">
        <v>1.2</v>
      </c>
      <c r="AJ499">
        <v>0.14000000000000001</v>
      </c>
      <c r="AK499" s="12" t="s">
        <v>1343</v>
      </c>
      <c r="AL499">
        <v>0</v>
      </c>
      <c r="AM499">
        <v>566</v>
      </c>
      <c r="AN499">
        <v>230</v>
      </c>
      <c r="AO499">
        <v>32</v>
      </c>
      <c r="AP499">
        <v>1.2</v>
      </c>
      <c r="AQ499">
        <v>4</v>
      </c>
      <c r="AR499" t="b">
        <v>0</v>
      </c>
      <c r="AS499">
        <v>132.69999999999999</v>
      </c>
      <c r="AT499">
        <v>89</v>
      </c>
      <c r="AU499">
        <v>60</v>
      </c>
      <c r="AV499">
        <v>490</v>
      </c>
      <c r="AW499" t="b">
        <v>0</v>
      </c>
      <c r="AX499">
        <v>469.8</v>
      </c>
      <c r="AY499">
        <v>134</v>
      </c>
      <c r="AZ499">
        <v>56</v>
      </c>
      <c r="BA499">
        <v>2394</v>
      </c>
      <c r="BC499" t="s">
        <v>1684</v>
      </c>
      <c r="BD499" s="12">
        <v>60</v>
      </c>
      <c r="BE499">
        <v>85</v>
      </c>
      <c r="BF499">
        <v>59</v>
      </c>
      <c r="BG499" t="s">
        <v>2824</v>
      </c>
      <c r="BH499">
        <v>0</v>
      </c>
      <c r="BI499">
        <v>0</v>
      </c>
      <c r="BJ499" t="s">
        <v>1684</v>
      </c>
      <c r="BK499">
        <v>0</v>
      </c>
      <c r="BM499" t="s">
        <v>2825</v>
      </c>
      <c r="BN499">
        <v>3.4</v>
      </c>
      <c r="BO499">
        <v>102</v>
      </c>
      <c r="BP499">
        <v>49</v>
      </c>
      <c r="BQ499">
        <v>0</v>
      </c>
      <c r="BR499">
        <v>30</v>
      </c>
      <c r="BS499" t="b">
        <v>0</v>
      </c>
      <c r="BT499">
        <v>0</v>
      </c>
      <c r="BU499">
        <v>0</v>
      </c>
      <c r="BV499" s="12" t="s">
        <v>1344</v>
      </c>
      <c r="BW499">
        <v>0.4</v>
      </c>
      <c r="BX499">
        <v>280</v>
      </c>
      <c r="BY499">
        <v>95</v>
      </c>
      <c r="BZ499" t="b">
        <v>0</v>
      </c>
      <c r="CA499" t="s">
        <v>1684</v>
      </c>
      <c r="CB499">
        <v>29</v>
      </c>
      <c r="CC499">
        <v>1.0900000000000001</v>
      </c>
      <c r="CD499" t="s">
        <v>1687</v>
      </c>
      <c r="CE499" s="12">
        <v>15</v>
      </c>
      <c r="CF499" s="12">
        <v>4</v>
      </c>
      <c r="CG499" s="4">
        <v>43670</v>
      </c>
      <c r="CH499">
        <v>465</v>
      </c>
      <c r="CI499">
        <v>65</v>
      </c>
      <c r="CJ499">
        <v>44</v>
      </c>
      <c r="CK499">
        <v>99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16.5</v>
      </c>
      <c r="CR499" t="s">
        <v>58</v>
      </c>
      <c r="CS499">
        <v>10</v>
      </c>
      <c r="CT499" t="str">
        <f t="shared" si="7"/>
        <v>Joelinton CÃ¡ssio ApolinÃ¡rio de Lira</v>
      </c>
      <c r="CU499" t="str">
        <f>IFERROR(VLOOKUP(CT499,'Player Names Cleaned'!$A$1:$B$997,2,0),CT499)</f>
        <v>Joelinton</v>
      </c>
    </row>
    <row r="500" spans="1:99" x14ac:dyDescent="0.25">
      <c r="A500">
        <v>2</v>
      </c>
      <c r="B500" s="4">
        <v>36654</v>
      </c>
      <c r="C500">
        <v>10</v>
      </c>
      <c r="D500">
        <v>536</v>
      </c>
      <c r="E500" t="b">
        <v>1</v>
      </c>
      <c r="F500" t="b">
        <v>1</v>
      </c>
      <c r="G500" t="s">
        <v>1684</v>
      </c>
      <c r="H500" t="s">
        <v>1684</v>
      </c>
      <c r="I500">
        <v>11</v>
      </c>
      <c r="J500">
        <v>0.38</v>
      </c>
      <c r="K500">
        <v>432422</v>
      </c>
      <c r="L500">
        <v>4</v>
      </c>
      <c r="N500">
        <v>0</v>
      </c>
      <c r="O500">
        <v>0</v>
      </c>
      <c r="P500">
        <v>0</v>
      </c>
      <c r="Q500">
        <v>0</v>
      </c>
      <c r="R500">
        <v>496.3</v>
      </c>
      <c r="S500">
        <v>72</v>
      </c>
      <c r="T500">
        <v>58</v>
      </c>
      <c r="U500">
        <v>0</v>
      </c>
      <c r="V500">
        <v>5</v>
      </c>
      <c r="X500">
        <v>0</v>
      </c>
      <c r="Y500">
        <v>3</v>
      </c>
      <c r="Z500">
        <v>2.5</v>
      </c>
      <c r="AA500" t="s">
        <v>1684</v>
      </c>
      <c r="AB500">
        <v>0</v>
      </c>
      <c r="AC500">
        <v>2.77</v>
      </c>
      <c r="AD500">
        <v>0.09</v>
      </c>
      <c r="AE500">
        <v>7.23</v>
      </c>
      <c r="AF500">
        <v>0.24</v>
      </c>
      <c r="AG500">
        <v>4.46</v>
      </c>
      <c r="AH500">
        <v>33.18</v>
      </c>
      <c r="AI500">
        <v>1.1399999999999999</v>
      </c>
      <c r="AJ500">
        <v>0.15</v>
      </c>
      <c r="AK500" s="12" t="s">
        <v>1345</v>
      </c>
      <c r="AL500">
        <v>0</v>
      </c>
      <c r="AM500">
        <v>511</v>
      </c>
      <c r="AN500">
        <v>196</v>
      </c>
      <c r="AO500">
        <v>34</v>
      </c>
      <c r="AP500">
        <v>1.17</v>
      </c>
      <c r="AQ500">
        <v>4</v>
      </c>
      <c r="AR500" t="b">
        <v>0</v>
      </c>
      <c r="AS500">
        <v>133.5</v>
      </c>
      <c r="AT500">
        <v>88</v>
      </c>
      <c r="AU500">
        <v>59</v>
      </c>
      <c r="AV500">
        <v>491</v>
      </c>
      <c r="AW500" t="b">
        <v>0</v>
      </c>
      <c r="AX500">
        <v>539.4</v>
      </c>
      <c r="AY500">
        <v>110</v>
      </c>
      <c r="AZ500">
        <v>44</v>
      </c>
      <c r="BA500">
        <v>2625</v>
      </c>
      <c r="BC500" t="s">
        <v>1684</v>
      </c>
      <c r="BD500" s="12">
        <v>55</v>
      </c>
      <c r="BE500">
        <v>161</v>
      </c>
      <c r="BF500">
        <v>104</v>
      </c>
      <c r="BG500" t="s">
        <v>2826</v>
      </c>
      <c r="BH500">
        <v>0</v>
      </c>
      <c r="BI500">
        <v>0</v>
      </c>
      <c r="BJ500" t="s">
        <v>1684</v>
      </c>
      <c r="BK500">
        <v>0</v>
      </c>
      <c r="BM500" t="s">
        <v>2827</v>
      </c>
      <c r="BN500">
        <v>2.9</v>
      </c>
      <c r="BO500">
        <v>144</v>
      </c>
      <c r="BP500">
        <v>66</v>
      </c>
      <c r="BQ500">
        <v>0</v>
      </c>
      <c r="BR500">
        <v>106</v>
      </c>
      <c r="BS500" t="b">
        <v>0</v>
      </c>
      <c r="BT500">
        <v>0</v>
      </c>
      <c r="BU500">
        <v>0</v>
      </c>
      <c r="BV500" s="12" t="s">
        <v>1346</v>
      </c>
      <c r="BW500">
        <v>2.4</v>
      </c>
      <c r="BX500">
        <v>116</v>
      </c>
      <c r="BY500">
        <v>37</v>
      </c>
      <c r="BZ500" t="b">
        <v>0</v>
      </c>
      <c r="CA500" t="s">
        <v>1684</v>
      </c>
      <c r="CB500">
        <v>28</v>
      </c>
      <c r="CC500">
        <v>0.96</v>
      </c>
      <c r="CD500" t="s">
        <v>1687</v>
      </c>
      <c r="CE500" s="12">
        <v>15</v>
      </c>
      <c r="CF500" s="12">
        <v>4</v>
      </c>
      <c r="CG500" s="4">
        <v>45110</v>
      </c>
      <c r="CH500">
        <v>299</v>
      </c>
      <c r="CI500">
        <v>103</v>
      </c>
      <c r="CJ500">
        <v>72</v>
      </c>
      <c r="CK500">
        <v>106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19.3</v>
      </c>
      <c r="CR500" t="s">
        <v>1346</v>
      </c>
      <c r="CS500">
        <v>5</v>
      </c>
      <c r="CT500" t="str">
        <f t="shared" si="7"/>
        <v>Sandro Tonali</v>
      </c>
      <c r="CU500" t="str">
        <f>IFERROR(VLOOKUP(CT500,'Player Names Cleaned'!$A$1:$B$997,2,0),CT500)</f>
        <v>Sandro Tonali</v>
      </c>
    </row>
    <row r="501" spans="1:99" x14ac:dyDescent="0.25">
      <c r="A501">
        <v>0</v>
      </c>
      <c r="B501" s="4">
        <v>39035</v>
      </c>
      <c r="C501">
        <v>0</v>
      </c>
      <c r="D501">
        <v>0</v>
      </c>
      <c r="E501" t="b">
        <v>1</v>
      </c>
      <c r="F501" t="b">
        <v>1</v>
      </c>
      <c r="G501" t="s">
        <v>1684</v>
      </c>
      <c r="H501" t="s">
        <v>1684</v>
      </c>
      <c r="I501">
        <v>0</v>
      </c>
      <c r="J501">
        <v>0</v>
      </c>
      <c r="K501">
        <v>640108</v>
      </c>
      <c r="L501" t="s">
        <v>1684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635</v>
      </c>
      <c r="T501">
        <v>279</v>
      </c>
      <c r="U501">
        <v>0</v>
      </c>
      <c r="V501" t="s">
        <v>1684</v>
      </c>
      <c r="X501">
        <v>0</v>
      </c>
      <c r="Y501">
        <v>3</v>
      </c>
      <c r="Z501">
        <v>2</v>
      </c>
      <c r="AA501" t="s">
        <v>1684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 s="12" t="s">
        <v>1347</v>
      </c>
      <c r="AL501">
        <v>0</v>
      </c>
      <c r="AM501">
        <v>460</v>
      </c>
      <c r="AN501">
        <v>167</v>
      </c>
      <c r="AO501">
        <v>0</v>
      </c>
      <c r="AP501">
        <v>0</v>
      </c>
      <c r="AQ501">
        <v>0</v>
      </c>
      <c r="AR501" t="b">
        <v>0</v>
      </c>
      <c r="AS501">
        <v>0</v>
      </c>
      <c r="AT501">
        <v>635</v>
      </c>
      <c r="AU501">
        <v>279</v>
      </c>
      <c r="AV501">
        <v>492</v>
      </c>
      <c r="AW501" t="b">
        <v>0</v>
      </c>
      <c r="AX501">
        <v>0</v>
      </c>
      <c r="AY501">
        <v>635</v>
      </c>
      <c r="AZ501">
        <v>279</v>
      </c>
      <c r="BA501">
        <v>0</v>
      </c>
      <c r="BC501" t="s">
        <v>1684</v>
      </c>
      <c r="BD501" s="12">
        <v>50</v>
      </c>
      <c r="BE501">
        <v>345</v>
      </c>
      <c r="BF501">
        <v>222</v>
      </c>
      <c r="BG501" t="s">
        <v>2828</v>
      </c>
      <c r="BH501">
        <v>0</v>
      </c>
      <c r="BI501">
        <v>0</v>
      </c>
      <c r="BJ501" t="s">
        <v>1684</v>
      </c>
      <c r="BK501">
        <v>0</v>
      </c>
      <c r="BM501" t="s">
        <v>2829</v>
      </c>
      <c r="BN501">
        <v>0</v>
      </c>
      <c r="BO501">
        <v>635</v>
      </c>
      <c r="BP501">
        <v>279</v>
      </c>
      <c r="BQ501">
        <v>0</v>
      </c>
      <c r="BR501">
        <v>200</v>
      </c>
      <c r="BS501" t="b">
        <v>0</v>
      </c>
      <c r="BT501">
        <v>0</v>
      </c>
      <c r="BU501">
        <v>0</v>
      </c>
      <c r="BV501" s="12" t="s">
        <v>1348</v>
      </c>
      <c r="BW501">
        <v>0.1</v>
      </c>
      <c r="BX501">
        <v>613</v>
      </c>
      <c r="BY501">
        <v>257</v>
      </c>
      <c r="BZ501" t="b">
        <v>0</v>
      </c>
      <c r="CA501" t="s">
        <v>1684</v>
      </c>
      <c r="CB501">
        <v>0</v>
      </c>
      <c r="CC501">
        <v>0</v>
      </c>
      <c r="CD501" t="s">
        <v>1687</v>
      </c>
      <c r="CE501" s="12">
        <v>15</v>
      </c>
      <c r="CF501" s="12">
        <v>4</v>
      </c>
      <c r="CG501" s="4">
        <v>45839</v>
      </c>
      <c r="CH501">
        <v>0</v>
      </c>
      <c r="CI501">
        <v>628</v>
      </c>
      <c r="CJ501">
        <v>276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 t="s">
        <v>2830</v>
      </c>
      <c r="CS501">
        <v>0</v>
      </c>
      <c r="CT501" t="str">
        <f t="shared" si="7"/>
        <v>AntoÃ±ito Cordero Campillo</v>
      </c>
      <c r="CU501" t="str">
        <f>IFERROR(VLOOKUP(CT501,'Player Names Cleaned'!$A$1:$B$997,2,0),CT501)</f>
        <v>AntoÃ±ito Cordero Campillo</v>
      </c>
    </row>
    <row r="502" spans="1:99" x14ac:dyDescent="0.25">
      <c r="A502">
        <v>2</v>
      </c>
      <c r="B502" s="4">
        <v>36392</v>
      </c>
      <c r="C502">
        <v>0</v>
      </c>
      <c r="D502">
        <v>139</v>
      </c>
      <c r="E502" t="b">
        <v>1</v>
      </c>
      <c r="F502" t="b">
        <v>1</v>
      </c>
      <c r="G502" t="s">
        <v>1684</v>
      </c>
      <c r="H502" t="s">
        <v>1684</v>
      </c>
      <c r="I502">
        <v>4</v>
      </c>
      <c r="J502">
        <v>0.34</v>
      </c>
      <c r="K502">
        <v>200089</v>
      </c>
      <c r="L502" t="s">
        <v>1684</v>
      </c>
      <c r="N502">
        <v>0</v>
      </c>
      <c r="O502">
        <v>0</v>
      </c>
      <c r="P502">
        <v>0</v>
      </c>
      <c r="Q502">
        <v>0</v>
      </c>
      <c r="R502">
        <v>273.8</v>
      </c>
      <c r="S502">
        <v>133</v>
      </c>
      <c r="T502">
        <v>93</v>
      </c>
      <c r="U502">
        <v>0</v>
      </c>
      <c r="V502" t="s">
        <v>1684</v>
      </c>
      <c r="X502">
        <v>0</v>
      </c>
      <c r="Y502">
        <v>3</v>
      </c>
      <c r="Z502">
        <v>2</v>
      </c>
      <c r="AA502" t="s">
        <v>1684</v>
      </c>
      <c r="AB502">
        <v>0</v>
      </c>
      <c r="AC502">
        <v>0.93</v>
      </c>
      <c r="AD502">
        <v>0.08</v>
      </c>
      <c r="AE502">
        <v>2.58</v>
      </c>
      <c r="AF502">
        <v>0.22</v>
      </c>
      <c r="AG502">
        <v>1.65</v>
      </c>
      <c r="AH502">
        <v>15.01</v>
      </c>
      <c r="AI502">
        <v>1.27</v>
      </c>
      <c r="AJ502">
        <v>0.14000000000000001</v>
      </c>
      <c r="AK502" s="12" t="s">
        <v>556</v>
      </c>
      <c r="AL502">
        <v>0</v>
      </c>
      <c r="AM502">
        <v>359</v>
      </c>
      <c r="AN502">
        <v>99</v>
      </c>
      <c r="AO502">
        <v>16</v>
      </c>
      <c r="AP502">
        <v>1.35</v>
      </c>
      <c r="AQ502">
        <v>0</v>
      </c>
      <c r="AR502" t="b">
        <v>0</v>
      </c>
      <c r="AS502">
        <v>63.9</v>
      </c>
      <c r="AT502">
        <v>213</v>
      </c>
      <c r="AU502">
        <v>113</v>
      </c>
      <c r="AV502">
        <v>494</v>
      </c>
      <c r="AW502" t="b">
        <v>0</v>
      </c>
      <c r="AX502">
        <v>172.8</v>
      </c>
      <c r="AY502">
        <v>269</v>
      </c>
      <c r="AZ502">
        <v>125</v>
      </c>
      <c r="BA502">
        <v>1065</v>
      </c>
      <c r="BC502" t="s">
        <v>1684</v>
      </c>
      <c r="BD502" s="12">
        <v>50</v>
      </c>
      <c r="BE502">
        <v>244</v>
      </c>
      <c r="BF502">
        <v>154</v>
      </c>
      <c r="BG502" t="s">
        <v>2831</v>
      </c>
      <c r="BH502">
        <v>0</v>
      </c>
      <c r="BI502">
        <v>0</v>
      </c>
      <c r="BJ502" t="s">
        <v>1684</v>
      </c>
      <c r="BK502">
        <v>0</v>
      </c>
      <c r="BM502" t="s">
        <v>2832</v>
      </c>
      <c r="BN502">
        <v>1.4</v>
      </c>
      <c r="BO502">
        <v>317</v>
      </c>
      <c r="BP502">
        <v>148</v>
      </c>
      <c r="BQ502">
        <v>0</v>
      </c>
      <c r="BR502">
        <v>241</v>
      </c>
      <c r="BS502" t="b">
        <v>0</v>
      </c>
      <c r="BT502">
        <v>0</v>
      </c>
      <c r="BU502">
        <v>0</v>
      </c>
      <c r="BV502" s="12" t="s">
        <v>1349</v>
      </c>
      <c r="BW502">
        <v>0.2</v>
      </c>
      <c r="BX502">
        <v>423</v>
      </c>
      <c r="BY502">
        <v>136</v>
      </c>
      <c r="BZ502" t="b">
        <v>0</v>
      </c>
      <c r="CA502" t="s">
        <v>1684</v>
      </c>
      <c r="CB502">
        <v>11</v>
      </c>
      <c r="CC502">
        <v>0.93</v>
      </c>
      <c r="CD502" t="s">
        <v>1687</v>
      </c>
      <c r="CE502" s="12">
        <v>15</v>
      </c>
      <c r="CF502" s="12">
        <v>4</v>
      </c>
      <c r="CG502" s="4">
        <v>44421</v>
      </c>
      <c r="CH502">
        <v>197</v>
      </c>
      <c r="CI502">
        <v>155</v>
      </c>
      <c r="CJ502">
        <v>101</v>
      </c>
      <c r="CK502">
        <v>46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9.1999999999999993</v>
      </c>
      <c r="CR502" t="s">
        <v>1349</v>
      </c>
      <c r="CS502">
        <v>4</v>
      </c>
      <c r="CT502" t="str">
        <f t="shared" si="7"/>
        <v>Joe Willock</v>
      </c>
      <c r="CU502" t="str">
        <f>IFERROR(VLOOKUP(CT502,'Player Names Cleaned'!$A$1:$B$997,2,0),CT502)</f>
        <v>Joe Willock</v>
      </c>
    </row>
    <row r="503" spans="1:99" x14ac:dyDescent="0.25">
      <c r="A503">
        <v>0</v>
      </c>
      <c r="B503" s="4">
        <v>34780</v>
      </c>
      <c r="C503">
        <v>0</v>
      </c>
      <c r="D503">
        <v>0</v>
      </c>
      <c r="E503" t="b">
        <v>1</v>
      </c>
      <c r="F503" t="b">
        <v>1</v>
      </c>
      <c r="G503" t="s">
        <v>1684</v>
      </c>
      <c r="H503" t="s">
        <v>1684</v>
      </c>
      <c r="I503">
        <v>0</v>
      </c>
      <c r="J503">
        <v>0</v>
      </c>
      <c r="K503">
        <v>153127</v>
      </c>
      <c r="L503" t="s">
        <v>1684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485</v>
      </c>
      <c r="T503">
        <v>186</v>
      </c>
      <c r="U503">
        <v>0</v>
      </c>
      <c r="V503" t="s">
        <v>1684</v>
      </c>
      <c r="X503">
        <v>0</v>
      </c>
      <c r="Y503">
        <v>3</v>
      </c>
      <c r="Z503">
        <v>1.5</v>
      </c>
      <c r="AA503" t="s">
        <v>1684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 s="12" t="s">
        <v>1041</v>
      </c>
      <c r="AL503">
        <v>0</v>
      </c>
      <c r="AM503">
        <v>152</v>
      </c>
      <c r="AN503">
        <v>2</v>
      </c>
      <c r="AO503">
        <v>0</v>
      </c>
      <c r="AP503">
        <v>0</v>
      </c>
      <c r="AQ503">
        <v>0</v>
      </c>
      <c r="AR503" t="b">
        <v>0</v>
      </c>
      <c r="AS503">
        <v>0</v>
      </c>
      <c r="AT503">
        <v>491</v>
      </c>
      <c r="AU503">
        <v>186</v>
      </c>
      <c r="AV503">
        <v>495</v>
      </c>
      <c r="AW503" t="b">
        <v>0</v>
      </c>
      <c r="AX503">
        <v>0</v>
      </c>
      <c r="AY503">
        <v>491</v>
      </c>
      <c r="AZ503">
        <v>186</v>
      </c>
      <c r="BA503">
        <v>0</v>
      </c>
      <c r="BC503" t="s">
        <v>1684</v>
      </c>
      <c r="BD503" s="12">
        <v>45</v>
      </c>
      <c r="BE503">
        <v>374</v>
      </c>
      <c r="BF503">
        <v>224</v>
      </c>
      <c r="BG503" t="s">
        <v>2833</v>
      </c>
      <c r="BH503">
        <v>0</v>
      </c>
      <c r="BI503">
        <v>0</v>
      </c>
      <c r="BJ503" t="s">
        <v>1684</v>
      </c>
      <c r="BK503">
        <v>0</v>
      </c>
      <c r="BM503" t="s">
        <v>2834</v>
      </c>
      <c r="BN503">
        <v>0</v>
      </c>
      <c r="BO503">
        <v>494</v>
      </c>
      <c r="BP503">
        <v>187</v>
      </c>
      <c r="BQ503">
        <v>0</v>
      </c>
      <c r="BR503">
        <v>107</v>
      </c>
      <c r="BS503" t="b">
        <v>0</v>
      </c>
      <c r="BT503">
        <v>0</v>
      </c>
      <c r="BU503">
        <v>0</v>
      </c>
      <c r="BV503" s="12" t="s">
        <v>1350</v>
      </c>
      <c r="BW503">
        <v>0.1</v>
      </c>
      <c r="BX503">
        <v>530</v>
      </c>
      <c r="BY503">
        <v>193</v>
      </c>
      <c r="BZ503" t="b">
        <v>0</v>
      </c>
      <c r="CA503" t="s">
        <v>1684</v>
      </c>
      <c r="CB503">
        <v>0</v>
      </c>
      <c r="CC503">
        <v>0</v>
      </c>
      <c r="CD503" t="s">
        <v>1687</v>
      </c>
      <c r="CE503" s="12">
        <v>15</v>
      </c>
      <c r="CF503" s="12">
        <v>4</v>
      </c>
      <c r="CG503" s="4">
        <v>42562</v>
      </c>
      <c r="CH503">
        <v>0</v>
      </c>
      <c r="CI503">
        <v>464</v>
      </c>
      <c r="CJ503">
        <v>178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 t="s">
        <v>1350</v>
      </c>
      <c r="CS503">
        <v>0</v>
      </c>
      <c r="CT503" t="str">
        <f t="shared" si="7"/>
        <v>Isaac Hayden</v>
      </c>
      <c r="CU503" t="str">
        <f>IFERROR(VLOOKUP(CT503,'Player Names Cleaned'!$A$1:$B$997,2,0),CT503)</f>
        <v>Isaac Hayden</v>
      </c>
    </row>
    <row r="504" spans="1:99" x14ac:dyDescent="0.25">
      <c r="A504">
        <v>0</v>
      </c>
      <c r="B504" t="s">
        <v>1684</v>
      </c>
      <c r="C504">
        <v>0</v>
      </c>
      <c r="D504">
        <v>0</v>
      </c>
      <c r="E504" t="b">
        <v>1</v>
      </c>
      <c r="F504" t="b">
        <v>1</v>
      </c>
      <c r="G504" t="s">
        <v>1684</v>
      </c>
      <c r="H504" t="s">
        <v>1684</v>
      </c>
      <c r="I504">
        <v>0</v>
      </c>
      <c r="J504">
        <v>0</v>
      </c>
      <c r="K504">
        <v>564510</v>
      </c>
      <c r="L504" t="s">
        <v>1684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564</v>
      </c>
      <c r="T504">
        <v>233</v>
      </c>
      <c r="U504">
        <v>0</v>
      </c>
      <c r="V504" t="s">
        <v>1684</v>
      </c>
      <c r="X504">
        <v>0</v>
      </c>
      <c r="Y504">
        <v>3</v>
      </c>
      <c r="Z504">
        <v>1.5</v>
      </c>
      <c r="AA504" t="s">
        <v>1684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 s="12" t="s">
        <v>1351</v>
      </c>
      <c r="AL504">
        <v>0</v>
      </c>
      <c r="AM504">
        <v>287</v>
      </c>
      <c r="AN504">
        <v>58</v>
      </c>
      <c r="AO504">
        <v>0</v>
      </c>
      <c r="AP504">
        <v>0</v>
      </c>
      <c r="AQ504">
        <v>0</v>
      </c>
      <c r="AR504" t="b">
        <v>0</v>
      </c>
      <c r="AS504">
        <v>0</v>
      </c>
      <c r="AT504">
        <v>568</v>
      </c>
      <c r="AU504">
        <v>233</v>
      </c>
      <c r="AV504">
        <v>496</v>
      </c>
      <c r="AW504" t="b">
        <v>0</v>
      </c>
      <c r="AX504">
        <v>0</v>
      </c>
      <c r="AY504">
        <v>568</v>
      </c>
      <c r="AZ504">
        <v>233</v>
      </c>
      <c r="BA504">
        <v>0</v>
      </c>
      <c r="BC504" t="s">
        <v>1684</v>
      </c>
      <c r="BD504" s="12">
        <v>45</v>
      </c>
      <c r="BE504">
        <v>509</v>
      </c>
      <c r="BF504">
        <v>280</v>
      </c>
      <c r="BG504" t="s">
        <v>2835</v>
      </c>
      <c r="BH504">
        <v>0</v>
      </c>
      <c r="BI504">
        <v>0</v>
      </c>
      <c r="BJ504" t="s">
        <v>1684</v>
      </c>
      <c r="BK504">
        <v>0</v>
      </c>
      <c r="BM504" t="s">
        <v>2836</v>
      </c>
      <c r="BN504">
        <v>0</v>
      </c>
      <c r="BO504">
        <v>569</v>
      </c>
      <c r="BP504">
        <v>234</v>
      </c>
      <c r="BQ504">
        <v>0</v>
      </c>
      <c r="BR504" t="s">
        <v>1684</v>
      </c>
      <c r="BS504" t="b">
        <v>0</v>
      </c>
      <c r="BT504">
        <v>0</v>
      </c>
      <c r="BU504">
        <v>0</v>
      </c>
      <c r="BV504" s="12" t="s">
        <v>1352</v>
      </c>
      <c r="BW504">
        <v>0.1</v>
      </c>
      <c r="BX504">
        <v>609</v>
      </c>
      <c r="BY504">
        <v>254</v>
      </c>
      <c r="BZ504" t="b">
        <v>0</v>
      </c>
      <c r="CA504" t="s">
        <v>1684</v>
      </c>
      <c r="CB504">
        <v>0</v>
      </c>
      <c r="CC504">
        <v>0</v>
      </c>
      <c r="CD504" t="s">
        <v>1687</v>
      </c>
      <c r="CE504" s="12">
        <v>15</v>
      </c>
      <c r="CF504" s="12">
        <v>4</v>
      </c>
      <c r="CG504" t="s">
        <v>1684</v>
      </c>
      <c r="CH504">
        <v>0</v>
      </c>
      <c r="CI504">
        <v>547</v>
      </c>
      <c r="CJ504">
        <v>226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 t="s">
        <v>1352</v>
      </c>
      <c r="CS504">
        <v>0</v>
      </c>
      <c r="CT504" t="str">
        <f t="shared" si="7"/>
        <v>Garang Kuol</v>
      </c>
      <c r="CU504" t="str">
        <f>IFERROR(VLOOKUP(CT504,'Player Names Cleaned'!$A$1:$B$997,2,0),CT504)</f>
        <v>Garang Kuol</v>
      </c>
    </row>
    <row r="505" spans="1:99" x14ac:dyDescent="0.25">
      <c r="A505">
        <v>0</v>
      </c>
      <c r="B505" s="4">
        <v>38838</v>
      </c>
      <c r="C505">
        <v>1</v>
      </c>
      <c r="D505">
        <v>88</v>
      </c>
      <c r="E505" t="b">
        <v>1</v>
      </c>
      <c r="F505" t="b">
        <v>1</v>
      </c>
      <c r="G505" t="s">
        <v>1684</v>
      </c>
      <c r="H505" t="s">
        <v>1684</v>
      </c>
      <c r="I505">
        <v>0</v>
      </c>
      <c r="J505">
        <v>0</v>
      </c>
      <c r="K505">
        <v>547719</v>
      </c>
      <c r="L505" t="s">
        <v>1684</v>
      </c>
      <c r="N505">
        <v>0</v>
      </c>
      <c r="O505">
        <v>0</v>
      </c>
      <c r="P505">
        <v>0</v>
      </c>
      <c r="Q505">
        <v>0</v>
      </c>
      <c r="R505">
        <v>33.5</v>
      </c>
      <c r="S505">
        <v>302</v>
      </c>
      <c r="T505">
        <v>159</v>
      </c>
      <c r="U505">
        <v>0</v>
      </c>
      <c r="V505" t="s">
        <v>1684</v>
      </c>
      <c r="X505">
        <v>0</v>
      </c>
      <c r="Y505">
        <v>3</v>
      </c>
      <c r="Z505">
        <v>1.5</v>
      </c>
      <c r="AA505" t="s">
        <v>1684</v>
      </c>
      <c r="AB505">
        <v>0</v>
      </c>
      <c r="AC505">
        <v>0.3</v>
      </c>
      <c r="AD505">
        <v>0.09</v>
      </c>
      <c r="AE505">
        <v>0.87</v>
      </c>
      <c r="AF505">
        <v>0.26</v>
      </c>
      <c r="AG505">
        <v>0.56999999999999995</v>
      </c>
      <c r="AH505">
        <v>5.68</v>
      </c>
      <c r="AI505">
        <v>1.68</v>
      </c>
      <c r="AJ505">
        <v>0.17</v>
      </c>
      <c r="AK505" s="12" t="s">
        <v>601</v>
      </c>
      <c r="AL505">
        <v>0</v>
      </c>
      <c r="AM505">
        <v>274</v>
      </c>
      <c r="AN505">
        <v>50</v>
      </c>
      <c r="AO505">
        <v>4</v>
      </c>
      <c r="AP505">
        <v>1.18</v>
      </c>
      <c r="AQ505">
        <v>1</v>
      </c>
      <c r="AR505" t="b">
        <v>0</v>
      </c>
      <c r="AS505">
        <v>16.7</v>
      </c>
      <c r="AT505">
        <v>309</v>
      </c>
      <c r="AU505">
        <v>150</v>
      </c>
      <c r="AV505">
        <v>497</v>
      </c>
      <c r="AW505" t="b">
        <v>0</v>
      </c>
      <c r="AX505">
        <v>87.4</v>
      </c>
      <c r="AY505">
        <v>310</v>
      </c>
      <c r="AZ505">
        <v>148</v>
      </c>
      <c r="BA505">
        <v>304</v>
      </c>
      <c r="BC505" t="s">
        <v>1684</v>
      </c>
      <c r="BD505" s="12">
        <v>45</v>
      </c>
      <c r="BE505">
        <v>496</v>
      </c>
      <c r="BF505">
        <v>272</v>
      </c>
      <c r="BG505" t="s">
        <v>2837</v>
      </c>
      <c r="BH505">
        <v>0</v>
      </c>
      <c r="BI505">
        <v>0</v>
      </c>
      <c r="BJ505" t="s">
        <v>1684</v>
      </c>
      <c r="BK505">
        <v>0</v>
      </c>
      <c r="BM505" t="s">
        <v>2838</v>
      </c>
      <c r="BN505">
        <v>1.5</v>
      </c>
      <c r="BO505">
        <v>302</v>
      </c>
      <c r="BP505">
        <v>141</v>
      </c>
      <c r="BQ505">
        <v>0</v>
      </c>
      <c r="BR505">
        <v>241</v>
      </c>
      <c r="BS505" t="b">
        <v>0</v>
      </c>
      <c r="BT505">
        <v>0</v>
      </c>
      <c r="BU505">
        <v>0</v>
      </c>
      <c r="BV505" s="12" t="s">
        <v>1353</v>
      </c>
      <c r="BW505">
        <v>3.4</v>
      </c>
      <c r="BX505">
        <v>92</v>
      </c>
      <c r="BY505">
        <v>27</v>
      </c>
      <c r="BZ505" t="b">
        <v>0</v>
      </c>
      <c r="CA505" t="s">
        <v>1684</v>
      </c>
      <c r="CB505">
        <v>1</v>
      </c>
      <c r="CC505">
        <v>0.3</v>
      </c>
      <c r="CD505" t="s">
        <v>1687</v>
      </c>
      <c r="CE505" s="12">
        <v>15</v>
      </c>
      <c r="CF505" s="12">
        <v>4</v>
      </c>
      <c r="CG505" s="4">
        <v>44958</v>
      </c>
      <c r="CH505">
        <v>45</v>
      </c>
      <c r="CI505">
        <v>270</v>
      </c>
      <c r="CJ505">
        <v>144</v>
      </c>
      <c r="CK505">
        <v>21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4.7</v>
      </c>
      <c r="CR505" t="s">
        <v>2839</v>
      </c>
      <c r="CS505">
        <v>0</v>
      </c>
      <c r="CT505" t="str">
        <f t="shared" si="7"/>
        <v>Lewis Miley</v>
      </c>
      <c r="CU505" t="str">
        <f>IFERROR(VLOOKUP(CT505,'Player Names Cleaned'!$A$1:$B$997,2,0),CT505)</f>
        <v>Lewis Miley</v>
      </c>
    </row>
    <row r="506" spans="1:99" x14ac:dyDescent="0.25">
      <c r="A506">
        <v>0</v>
      </c>
      <c r="B506" s="4">
        <v>37530</v>
      </c>
      <c r="C506">
        <v>0</v>
      </c>
      <c r="D506">
        <v>0</v>
      </c>
      <c r="E506" t="b">
        <v>0</v>
      </c>
      <c r="F506" t="b">
        <v>1</v>
      </c>
      <c r="G506">
        <v>0</v>
      </c>
      <c r="H506" t="s">
        <v>1684</v>
      </c>
      <c r="I506">
        <v>0</v>
      </c>
      <c r="J506">
        <v>0</v>
      </c>
      <c r="K506">
        <v>461484</v>
      </c>
      <c r="L506" t="s">
        <v>1684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516</v>
      </c>
      <c r="T506">
        <v>199</v>
      </c>
      <c r="U506">
        <v>0</v>
      </c>
      <c r="V506" t="s">
        <v>1684</v>
      </c>
      <c r="X506">
        <v>0</v>
      </c>
      <c r="Y506">
        <v>3</v>
      </c>
      <c r="Z506">
        <v>0</v>
      </c>
      <c r="AA506" t="s">
        <v>1684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 s="12" t="s">
        <v>556</v>
      </c>
      <c r="AL506">
        <v>0</v>
      </c>
      <c r="AM506">
        <v>217</v>
      </c>
      <c r="AN506">
        <v>18</v>
      </c>
      <c r="AO506">
        <v>0</v>
      </c>
      <c r="AP506">
        <v>0</v>
      </c>
      <c r="AQ506">
        <v>0</v>
      </c>
      <c r="AR506" t="b">
        <v>0</v>
      </c>
      <c r="AS506">
        <v>0</v>
      </c>
      <c r="AT506">
        <v>520</v>
      </c>
      <c r="AU506">
        <v>199</v>
      </c>
      <c r="AV506">
        <v>498</v>
      </c>
      <c r="AW506" t="b">
        <v>0</v>
      </c>
      <c r="AX506">
        <v>0</v>
      </c>
      <c r="AY506">
        <v>520</v>
      </c>
      <c r="AZ506">
        <v>199</v>
      </c>
      <c r="BA506">
        <v>0</v>
      </c>
      <c r="BB506" t="s">
        <v>2840</v>
      </c>
      <c r="BC506" t="s">
        <v>2841</v>
      </c>
      <c r="BD506" s="12">
        <v>45</v>
      </c>
      <c r="BE506">
        <v>439</v>
      </c>
      <c r="BF506">
        <v>240</v>
      </c>
      <c r="BG506" t="s">
        <v>2842</v>
      </c>
      <c r="BH506">
        <v>0</v>
      </c>
      <c r="BI506">
        <v>0</v>
      </c>
      <c r="BJ506" t="s">
        <v>1684</v>
      </c>
      <c r="BK506">
        <v>0</v>
      </c>
      <c r="BM506" t="s">
        <v>2843</v>
      </c>
      <c r="BN506">
        <v>0</v>
      </c>
      <c r="BO506">
        <v>523</v>
      </c>
      <c r="BP506">
        <v>200</v>
      </c>
      <c r="BQ506">
        <v>0</v>
      </c>
      <c r="BR506">
        <v>241</v>
      </c>
      <c r="BS506" t="b">
        <v>0</v>
      </c>
      <c r="BT506">
        <v>0</v>
      </c>
      <c r="BU506">
        <v>0</v>
      </c>
      <c r="BV506" s="12" t="s">
        <v>507</v>
      </c>
      <c r="BW506">
        <v>0.1</v>
      </c>
      <c r="BX506">
        <v>483</v>
      </c>
      <c r="BY506">
        <v>163</v>
      </c>
      <c r="BZ506" t="b">
        <v>0</v>
      </c>
      <c r="CA506" t="s">
        <v>1684</v>
      </c>
      <c r="CB506">
        <v>0</v>
      </c>
      <c r="CC506">
        <v>0</v>
      </c>
      <c r="CD506" t="s">
        <v>1777</v>
      </c>
      <c r="CE506" s="12">
        <v>15</v>
      </c>
      <c r="CF506" s="12">
        <v>4</v>
      </c>
      <c r="CG506" s="4">
        <v>45320</v>
      </c>
      <c r="CH506">
        <v>0</v>
      </c>
      <c r="CI506">
        <v>496</v>
      </c>
      <c r="CJ506">
        <v>191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 t="s">
        <v>507</v>
      </c>
      <c r="CS506">
        <v>0</v>
      </c>
      <c r="CT506" t="str">
        <f t="shared" si="7"/>
        <v>Joe White</v>
      </c>
      <c r="CU506" t="str">
        <f>IFERROR(VLOOKUP(CT506,'Player Names Cleaned'!$A$1:$B$997,2,0),CT506)</f>
        <v>Joe White</v>
      </c>
    </row>
    <row r="507" spans="1:99" x14ac:dyDescent="0.25">
      <c r="A507">
        <v>6</v>
      </c>
      <c r="B507" s="4">
        <v>36424</v>
      </c>
      <c r="C507">
        <v>36</v>
      </c>
      <c r="D507">
        <v>848</v>
      </c>
      <c r="E507" t="b">
        <v>1</v>
      </c>
      <c r="F507" t="b">
        <v>1</v>
      </c>
      <c r="G507" t="s">
        <v>1684</v>
      </c>
      <c r="H507" t="s">
        <v>1684</v>
      </c>
      <c r="I507">
        <v>12</v>
      </c>
      <c r="J507">
        <v>0.39</v>
      </c>
      <c r="K507">
        <v>219168</v>
      </c>
      <c r="L507" t="s">
        <v>1684</v>
      </c>
      <c r="N507">
        <v>0</v>
      </c>
      <c r="O507">
        <v>0</v>
      </c>
      <c r="P507">
        <v>0</v>
      </c>
      <c r="Q507">
        <v>0</v>
      </c>
      <c r="R507">
        <v>573.1</v>
      </c>
      <c r="S507">
        <v>56</v>
      </c>
      <c r="T507">
        <v>2</v>
      </c>
      <c r="U507">
        <v>0</v>
      </c>
      <c r="V507">
        <v>3</v>
      </c>
      <c r="X507">
        <v>0</v>
      </c>
      <c r="Y507">
        <v>4</v>
      </c>
      <c r="Z507">
        <v>3.6</v>
      </c>
      <c r="AA507" t="s">
        <v>1684</v>
      </c>
      <c r="AB507">
        <v>0</v>
      </c>
      <c r="AC507">
        <v>3.59</v>
      </c>
      <c r="AD507">
        <v>0.12</v>
      </c>
      <c r="AE507">
        <v>23.92</v>
      </c>
      <c r="AF507">
        <v>0.78</v>
      </c>
      <c r="AG507">
        <v>20.329999999999998</v>
      </c>
      <c r="AH507">
        <v>36.85</v>
      </c>
      <c r="AI507">
        <v>1.2</v>
      </c>
      <c r="AJ507">
        <v>0.66</v>
      </c>
      <c r="AK507" s="12" t="s">
        <v>1354</v>
      </c>
      <c r="AL507">
        <v>0</v>
      </c>
      <c r="AM507">
        <v>665</v>
      </c>
      <c r="AN507">
        <v>69</v>
      </c>
      <c r="AO507">
        <v>41</v>
      </c>
      <c r="AP507">
        <v>1.34</v>
      </c>
      <c r="AQ507">
        <v>23</v>
      </c>
      <c r="AR507" t="b">
        <v>0</v>
      </c>
      <c r="AS507">
        <v>292.7</v>
      </c>
      <c r="AT507">
        <v>5</v>
      </c>
      <c r="AU507">
        <v>1</v>
      </c>
      <c r="AV507">
        <v>499</v>
      </c>
      <c r="AW507" t="b">
        <v>0</v>
      </c>
      <c r="AX507">
        <v>1043</v>
      </c>
      <c r="AY507">
        <v>5</v>
      </c>
      <c r="AZ507">
        <v>1</v>
      </c>
      <c r="BA507">
        <v>2758</v>
      </c>
      <c r="BC507" t="s">
        <v>1684</v>
      </c>
      <c r="BD507" s="12">
        <v>105</v>
      </c>
      <c r="BE507">
        <v>3</v>
      </c>
      <c r="BF507">
        <v>2</v>
      </c>
      <c r="BG507" t="s">
        <v>2844</v>
      </c>
      <c r="BH507">
        <v>0</v>
      </c>
      <c r="BI507">
        <v>0</v>
      </c>
      <c r="BJ507">
        <v>2</v>
      </c>
      <c r="BK507">
        <v>0</v>
      </c>
      <c r="BM507" t="s">
        <v>2845</v>
      </c>
      <c r="BN507">
        <v>6.2</v>
      </c>
      <c r="BO507">
        <v>3</v>
      </c>
      <c r="BP507">
        <v>1</v>
      </c>
      <c r="BQ507">
        <v>0</v>
      </c>
      <c r="BR507">
        <v>206</v>
      </c>
      <c r="BS507" t="b">
        <v>0</v>
      </c>
      <c r="BT507">
        <v>0</v>
      </c>
      <c r="BU507">
        <v>0</v>
      </c>
      <c r="BV507" s="12" t="s">
        <v>1355</v>
      </c>
      <c r="BW507">
        <v>31.8</v>
      </c>
      <c r="BX507">
        <v>7</v>
      </c>
      <c r="BY507">
        <v>2</v>
      </c>
      <c r="BZ507" t="b">
        <v>0</v>
      </c>
      <c r="CA507" t="s">
        <v>1684</v>
      </c>
      <c r="CB507">
        <v>34</v>
      </c>
      <c r="CC507">
        <v>1.1100000000000001</v>
      </c>
      <c r="CD507" t="s">
        <v>1687</v>
      </c>
      <c r="CE507" s="12">
        <v>15</v>
      </c>
      <c r="CF507" s="12">
        <v>4</v>
      </c>
      <c r="CG507" s="4">
        <v>44799</v>
      </c>
      <c r="CH507">
        <v>1320</v>
      </c>
      <c r="CI507">
        <v>3</v>
      </c>
      <c r="CJ507">
        <v>2</v>
      </c>
      <c r="CK507">
        <v>211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20.100000000000001</v>
      </c>
      <c r="CR507" t="s">
        <v>1355</v>
      </c>
      <c r="CS507">
        <v>1</v>
      </c>
      <c r="CT507" t="str">
        <f t="shared" si="7"/>
        <v>Alexander Isak</v>
      </c>
      <c r="CU507" t="str">
        <f>IFERROR(VLOOKUP(CT507,'Player Names Cleaned'!$A$1:$B$997,2,0),CT507)</f>
        <v>Alexander Isak</v>
      </c>
    </row>
    <row r="508" spans="1:99" x14ac:dyDescent="0.25">
      <c r="A508">
        <v>0</v>
      </c>
      <c r="B508" s="4">
        <v>37837</v>
      </c>
      <c r="C508">
        <v>1</v>
      </c>
      <c r="D508">
        <v>59</v>
      </c>
      <c r="E508" t="b">
        <v>1</v>
      </c>
      <c r="F508" t="b">
        <v>1</v>
      </c>
      <c r="G508" t="s">
        <v>1684</v>
      </c>
      <c r="H508" t="s">
        <v>1684</v>
      </c>
      <c r="I508">
        <v>0</v>
      </c>
      <c r="J508">
        <v>0</v>
      </c>
      <c r="K508">
        <v>538207</v>
      </c>
      <c r="L508" t="s">
        <v>1684</v>
      </c>
      <c r="N508">
        <v>0</v>
      </c>
      <c r="O508">
        <v>0</v>
      </c>
      <c r="P508">
        <v>0</v>
      </c>
      <c r="Q508">
        <v>0</v>
      </c>
      <c r="R508">
        <v>25.1</v>
      </c>
      <c r="S508">
        <v>316</v>
      </c>
      <c r="T508">
        <v>30</v>
      </c>
      <c r="U508">
        <v>0</v>
      </c>
      <c r="V508" t="s">
        <v>1684</v>
      </c>
      <c r="X508">
        <v>0</v>
      </c>
      <c r="Y508">
        <v>4</v>
      </c>
      <c r="Z508">
        <v>2.2000000000000002</v>
      </c>
      <c r="AA508" t="s">
        <v>1684</v>
      </c>
      <c r="AB508">
        <v>0</v>
      </c>
      <c r="AC508">
        <v>0.05</v>
      </c>
      <c r="AD508">
        <v>0.04</v>
      </c>
      <c r="AE508">
        <v>0.21</v>
      </c>
      <c r="AF508">
        <v>0.16</v>
      </c>
      <c r="AG508">
        <v>0.16</v>
      </c>
      <c r="AH508">
        <v>3.18</v>
      </c>
      <c r="AI508">
        <v>2.31</v>
      </c>
      <c r="AJ508">
        <v>0.12</v>
      </c>
      <c r="AK508" s="12" t="s">
        <v>496</v>
      </c>
      <c r="AL508">
        <v>0</v>
      </c>
      <c r="AM508">
        <v>547</v>
      </c>
      <c r="AN508">
        <v>41</v>
      </c>
      <c r="AO508">
        <v>3</v>
      </c>
      <c r="AP508">
        <v>2.1800000000000002</v>
      </c>
      <c r="AQ508">
        <v>1</v>
      </c>
      <c r="AR508" t="b">
        <v>0</v>
      </c>
      <c r="AS508">
        <v>10.5</v>
      </c>
      <c r="AT508">
        <v>330</v>
      </c>
      <c r="AU508">
        <v>29</v>
      </c>
      <c r="AV508">
        <v>500</v>
      </c>
      <c r="AW508" t="b">
        <v>0</v>
      </c>
      <c r="AX508">
        <v>42.4</v>
      </c>
      <c r="AY508">
        <v>336</v>
      </c>
      <c r="AZ508">
        <v>29</v>
      </c>
      <c r="BA508">
        <v>124</v>
      </c>
      <c r="BC508" t="s">
        <v>1684</v>
      </c>
      <c r="BD508" s="12">
        <v>55</v>
      </c>
      <c r="BE508">
        <v>197</v>
      </c>
      <c r="BF508">
        <v>37</v>
      </c>
      <c r="BG508" t="s">
        <v>2846</v>
      </c>
      <c r="BH508">
        <v>0</v>
      </c>
      <c r="BI508">
        <v>0</v>
      </c>
      <c r="BJ508" t="s">
        <v>1684</v>
      </c>
      <c r="BK508">
        <v>0</v>
      </c>
      <c r="BM508" t="s">
        <v>2847</v>
      </c>
      <c r="BN508">
        <v>1.4</v>
      </c>
      <c r="BO508">
        <v>321</v>
      </c>
      <c r="BP508">
        <v>28</v>
      </c>
      <c r="BQ508">
        <v>0</v>
      </c>
      <c r="BR508">
        <v>58</v>
      </c>
      <c r="BS508" t="b">
        <v>0</v>
      </c>
      <c r="BT508">
        <v>0</v>
      </c>
      <c r="BU508">
        <v>0</v>
      </c>
      <c r="BV508" s="12" t="s">
        <v>1356</v>
      </c>
      <c r="BW508">
        <v>0.2</v>
      </c>
      <c r="BX508">
        <v>438</v>
      </c>
      <c r="BY508">
        <v>65</v>
      </c>
      <c r="BZ508" t="b">
        <v>0</v>
      </c>
      <c r="CA508" t="s">
        <v>1684</v>
      </c>
      <c r="CB508">
        <v>0</v>
      </c>
      <c r="CC508">
        <v>0</v>
      </c>
      <c r="CD508" t="s">
        <v>1687</v>
      </c>
      <c r="CE508" s="12">
        <v>15</v>
      </c>
      <c r="CF508" s="12">
        <v>4</v>
      </c>
      <c r="CG508" s="4">
        <v>45512</v>
      </c>
      <c r="CH508">
        <v>37</v>
      </c>
      <c r="CI508">
        <v>275</v>
      </c>
      <c r="CJ508">
        <v>31</v>
      </c>
      <c r="CK508">
        <v>19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3.5</v>
      </c>
      <c r="CR508" t="s">
        <v>1356</v>
      </c>
      <c r="CS508">
        <v>0</v>
      </c>
      <c r="CT508" t="str">
        <f t="shared" si="7"/>
        <v>William Osula</v>
      </c>
      <c r="CU508" t="str">
        <f>IFERROR(VLOOKUP(CT508,'Player Names Cleaned'!$A$1:$B$997,2,0),CT508)</f>
        <v>William Osula</v>
      </c>
    </row>
    <row r="509" spans="1:99" x14ac:dyDescent="0.25">
      <c r="A509">
        <v>0</v>
      </c>
      <c r="B509" s="4">
        <v>39229</v>
      </c>
      <c r="C509">
        <v>0</v>
      </c>
      <c r="D509">
        <v>0</v>
      </c>
      <c r="E509" t="b">
        <v>1</v>
      </c>
      <c r="F509" t="b">
        <v>1</v>
      </c>
      <c r="G509" t="s">
        <v>1684</v>
      </c>
      <c r="H509" t="s">
        <v>1684</v>
      </c>
      <c r="I509">
        <v>0</v>
      </c>
      <c r="J509">
        <v>0</v>
      </c>
      <c r="K509">
        <v>599303</v>
      </c>
      <c r="L509" t="s">
        <v>1684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581</v>
      </c>
      <c r="T509">
        <v>52</v>
      </c>
      <c r="U509">
        <v>0</v>
      </c>
      <c r="V509" t="s">
        <v>1684</v>
      </c>
      <c r="X509">
        <v>0</v>
      </c>
      <c r="Y509">
        <v>4</v>
      </c>
      <c r="Z509">
        <v>1.5</v>
      </c>
      <c r="AA509" t="s">
        <v>1684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 s="12" t="s">
        <v>1135</v>
      </c>
      <c r="AL509">
        <v>0</v>
      </c>
      <c r="AM509">
        <v>311</v>
      </c>
      <c r="AN509">
        <v>20</v>
      </c>
      <c r="AO509">
        <v>0</v>
      </c>
      <c r="AP509">
        <v>0</v>
      </c>
      <c r="AQ509">
        <v>0</v>
      </c>
      <c r="AR509" t="b">
        <v>0</v>
      </c>
      <c r="AS509">
        <v>0</v>
      </c>
      <c r="AT509">
        <v>585</v>
      </c>
      <c r="AU509">
        <v>52</v>
      </c>
      <c r="AV509">
        <v>501</v>
      </c>
      <c r="AW509" t="b">
        <v>0</v>
      </c>
      <c r="AX509">
        <v>0</v>
      </c>
      <c r="AY509">
        <v>585</v>
      </c>
      <c r="AZ509">
        <v>52</v>
      </c>
      <c r="BA509">
        <v>0</v>
      </c>
      <c r="BC509" t="s">
        <v>1684</v>
      </c>
      <c r="BD509" s="12">
        <v>45</v>
      </c>
      <c r="BE509">
        <v>533</v>
      </c>
      <c r="BF509">
        <v>69</v>
      </c>
      <c r="BG509" t="s">
        <v>2848</v>
      </c>
      <c r="BH509">
        <v>0</v>
      </c>
      <c r="BI509">
        <v>0</v>
      </c>
      <c r="BJ509" t="s">
        <v>1684</v>
      </c>
      <c r="BK509">
        <v>0</v>
      </c>
      <c r="BM509" t="s">
        <v>2849</v>
      </c>
      <c r="BN509">
        <v>0</v>
      </c>
      <c r="BO509">
        <v>586</v>
      </c>
      <c r="BP509">
        <v>52</v>
      </c>
      <c r="BQ509">
        <v>0</v>
      </c>
      <c r="BR509">
        <v>241</v>
      </c>
      <c r="BS509" t="b">
        <v>0</v>
      </c>
      <c r="BT509">
        <v>0</v>
      </c>
      <c r="BU509">
        <v>0</v>
      </c>
      <c r="BV509" s="12" t="s">
        <v>1357</v>
      </c>
      <c r="BW509">
        <v>0.3</v>
      </c>
      <c r="BX509">
        <v>359</v>
      </c>
      <c r="BY509">
        <v>57</v>
      </c>
      <c r="BZ509" t="b">
        <v>0</v>
      </c>
      <c r="CA509" t="s">
        <v>1684</v>
      </c>
      <c r="CB509">
        <v>0</v>
      </c>
      <c r="CC509">
        <v>0</v>
      </c>
      <c r="CD509" t="s">
        <v>1687</v>
      </c>
      <c r="CE509" s="12">
        <v>15</v>
      </c>
      <c r="CF509" s="12">
        <v>4</v>
      </c>
      <c r="CG509" s="4">
        <v>45695</v>
      </c>
      <c r="CH509">
        <v>0</v>
      </c>
      <c r="CI509">
        <v>566</v>
      </c>
      <c r="CJ509">
        <v>52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 t="s">
        <v>1357</v>
      </c>
      <c r="CS509">
        <v>0</v>
      </c>
      <c r="CT509" t="str">
        <f t="shared" si="7"/>
        <v>Sean Neave</v>
      </c>
      <c r="CU509" t="str">
        <f>IFERROR(VLOOKUP(CT509,'Player Names Cleaned'!$A$1:$B$997,2,0),CT509)</f>
        <v>Sean Neave</v>
      </c>
    </row>
    <row r="510" spans="1:99" x14ac:dyDescent="0.25">
      <c r="A510">
        <v>1</v>
      </c>
      <c r="B510" s="4">
        <v>33660</v>
      </c>
      <c r="C510">
        <v>11</v>
      </c>
      <c r="D510">
        <v>521</v>
      </c>
      <c r="E510" t="b">
        <v>1</v>
      </c>
      <c r="F510" t="b">
        <v>1</v>
      </c>
      <c r="G510" t="s">
        <v>1684</v>
      </c>
      <c r="H510" t="s">
        <v>1684</v>
      </c>
      <c r="I510">
        <v>13</v>
      </c>
      <c r="J510">
        <v>0.34</v>
      </c>
      <c r="K510">
        <v>85633</v>
      </c>
      <c r="L510" t="s">
        <v>1684</v>
      </c>
      <c r="N510">
        <v>0</v>
      </c>
      <c r="O510">
        <v>0</v>
      </c>
      <c r="P510">
        <v>0</v>
      </c>
      <c r="Q510">
        <v>0</v>
      </c>
      <c r="R510">
        <v>20.2</v>
      </c>
      <c r="S510">
        <v>323</v>
      </c>
      <c r="T510">
        <v>5</v>
      </c>
      <c r="U510">
        <v>0</v>
      </c>
      <c r="V510" t="s">
        <v>1684</v>
      </c>
      <c r="X510">
        <v>0</v>
      </c>
      <c r="Y510">
        <v>1</v>
      </c>
      <c r="Z510">
        <v>3.1</v>
      </c>
      <c r="AA510" t="s">
        <v>1684</v>
      </c>
      <c r="AB510">
        <v>0</v>
      </c>
      <c r="AC510">
        <v>0.26</v>
      </c>
      <c r="AD510">
        <v>0.01</v>
      </c>
      <c r="AE510">
        <v>0.26</v>
      </c>
      <c r="AF510">
        <v>0.01</v>
      </c>
      <c r="AG510">
        <v>0</v>
      </c>
      <c r="AH510">
        <v>50.17</v>
      </c>
      <c r="AI510">
        <v>1.32</v>
      </c>
      <c r="AJ510">
        <v>0</v>
      </c>
      <c r="AK510" s="12" t="s">
        <v>1358</v>
      </c>
      <c r="AL510">
        <v>0</v>
      </c>
      <c r="AM510">
        <v>330</v>
      </c>
      <c r="AN510">
        <v>63</v>
      </c>
      <c r="AO510">
        <v>46</v>
      </c>
      <c r="AP510">
        <v>1.21</v>
      </c>
      <c r="AQ510">
        <v>0</v>
      </c>
      <c r="AR510" t="b">
        <v>0</v>
      </c>
      <c r="AS510">
        <v>96.7</v>
      </c>
      <c r="AT510">
        <v>134</v>
      </c>
      <c r="AU510">
        <v>3</v>
      </c>
      <c r="AV510">
        <v>502</v>
      </c>
      <c r="AW510" t="b">
        <v>0</v>
      </c>
      <c r="AX510">
        <v>942.2</v>
      </c>
      <c r="AY510">
        <v>10</v>
      </c>
      <c r="AZ510">
        <v>3</v>
      </c>
      <c r="BA510">
        <v>3420</v>
      </c>
      <c r="BC510" t="s">
        <v>1684</v>
      </c>
      <c r="BD510" s="12">
        <v>50</v>
      </c>
      <c r="BE510">
        <v>215</v>
      </c>
      <c r="BF510">
        <v>6</v>
      </c>
      <c r="BG510" t="s">
        <v>2850</v>
      </c>
      <c r="BH510">
        <v>0</v>
      </c>
      <c r="BI510">
        <v>0</v>
      </c>
      <c r="BJ510" t="s">
        <v>1684</v>
      </c>
      <c r="BK510">
        <v>0</v>
      </c>
      <c r="BM510" t="s">
        <v>2851</v>
      </c>
      <c r="BN510">
        <v>3.9</v>
      </c>
      <c r="BO510">
        <v>48</v>
      </c>
      <c r="BP510">
        <v>8</v>
      </c>
      <c r="BQ510">
        <v>0</v>
      </c>
      <c r="BR510">
        <v>21</v>
      </c>
      <c r="BS510" t="b">
        <v>0</v>
      </c>
      <c r="BT510">
        <v>120</v>
      </c>
      <c r="BU510">
        <v>3.16</v>
      </c>
      <c r="BV510" s="12" t="s">
        <v>1359</v>
      </c>
      <c r="BW510">
        <v>17.8</v>
      </c>
      <c r="BX510">
        <v>21</v>
      </c>
      <c r="BY510">
        <v>3</v>
      </c>
      <c r="BZ510" t="b">
        <v>0</v>
      </c>
      <c r="CA510" t="s">
        <v>1684</v>
      </c>
      <c r="CB510">
        <v>38</v>
      </c>
      <c r="CC510">
        <v>1</v>
      </c>
      <c r="CD510" t="s">
        <v>1687</v>
      </c>
      <c r="CE510" s="12">
        <v>16</v>
      </c>
      <c r="CF510" s="12">
        <v>17</v>
      </c>
      <c r="CG510" s="4">
        <v>45323</v>
      </c>
      <c r="CH510">
        <v>0</v>
      </c>
      <c r="CI510">
        <v>577</v>
      </c>
      <c r="CJ510">
        <v>64</v>
      </c>
      <c r="CK510">
        <v>150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30</v>
      </c>
      <c r="CR510" t="s">
        <v>1359</v>
      </c>
      <c r="CS510">
        <v>4</v>
      </c>
      <c r="CT510" t="str">
        <f t="shared" si="7"/>
        <v>Matz Sels</v>
      </c>
      <c r="CU510" t="str">
        <f>IFERROR(VLOOKUP(CT510,'Player Names Cleaned'!$A$1:$B$997,2,0),CT510)</f>
        <v>Matz Sels</v>
      </c>
    </row>
    <row r="511" spans="1:99" x14ac:dyDescent="0.25">
      <c r="A511">
        <v>0</v>
      </c>
      <c r="B511" s="4">
        <v>36077</v>
      </c>
      <c r="C511">
        <v>0</v>
      </c>
      <c r="D511">
        <v>0</v>
      </c>
      <c r="E511" t="b">
        <v>1</v>
      </c>
      <c r="F511" t="b">
        <v>1</v>
      </c>
      <c r="G511" t="s">
        <v>1684</v>
      </c>
      <c r="H511" t="s">
        <v>1684</v>
      </c>
      <c r="I511">
        <v>0</v>
      </c>
      <c r="J511">
        <v>0</v>
      </c>
      <c r="K511">
        <v>475123</v>
      </c>
      <c r="L511" t="s">
        <v>1684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432</v>
      </c>
      <c r="T511">
        <v>48</v>
      </c>
      <c r="U511">
        <v>0</v>
      </c>
      <c r="V511" t="s">
        <v>1684</v>
      </c>
      <c r="X511">
        <v>0</v>
      </c>
      <c r="Y511">
        <v>1</v>
      </c>
      <c r="Z511">
        <v>1</v>
      </c>
      <c r="AA511" t="s">
        <v>1684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 s="12" t="s">
        <v>1360</v>
      </c>
      <c r="AL511">
        <v>0</v>
      </c>
      <c r="AM511">
        <v>64</v>
      </c>
      <c r="AN511">
        <v>31</v>
      </c>
      <c r="AO511">
        <v>0</v>
      </c>
      <c r="AP511">
        <v>0</v>
      </c>
      <c r="AQ511">
        <v>0</v>
      </c>
      <c r="AR511" t="b">
        <v>0</v>
      </c>
      <c r="AS511">
        <v>0</v>
      </c>
      <c r="AT511">
        <v>442</v>
      </c>
      <c r="AU511">
        <v>57</v>
      </c>
      <c r="AV511">
        <v>503</v>
      </c>
      <c r="AW511" t="b">
        <v>0</v>
      </c>
      <c r="AX511">
        <v>0</v>
      </c>
      <c r="AY511">
        <v>442</v>
      </c>
      <c r="AZ511">
        <v>57</v>
      </c>
      <c r="BA511">
        <v>0</v>
      </c>
      <c r="BC511" t="s">
        <v>1684</v>
      </c>
      <c r="BD511" s="12">
        <v>40</v>
      </c>
      <c r="BE511">
        <v>608</v>
      </c>
      <c r="BF511">
        <v>63</v>
      </c>
      <c r="BG511" t="s">
        <v>2852</v>
      </c>
      <c r="BH511">
        <v>0</v>
      </c>
      <c r="BI511">
        <v>0</v>
      </c>
      <c r="BJ511" t="s">
        <v>1684</v>
      </c>
      <c r="BK511">
        <v>0</v>
      </c>
      <c r="BM511" t="s">
        <v>2853</v>
      </c>
      <c r="BN511">
        <v>0</v>
      </c>
      <c r="BO511">
        <v>445</v>
      </c>
      <c r="BP511">
        <v>57</v>
      </c>
      <c r="BQ511">
        <v>0</v>
      </c>
      <c r="BR511">
        <v>30</v>
      </c>
      <c r="BS511" t="b">
        <v>0</v>
      </c>
      <c r="BT511">
        <v>0</v>
      </c>
      <c r="BU511">
        <v>0</v>
      </c>
      <c r="BV511" s="12" t="s">
        <v>1361</v>
      </c>
      <c r="BW511">
        <v>0.3</v>
      </c>
      <c r="BX511">
        <v>340</v>
      </c>
      <c r="BY511">
        <v>47</v>
      </c>
      <c r="BZ511" t="b">
        <v>0</v>
      </c>
      <c r="CA511" t="s">
        <v>1684</v>
      </c>
      <c r="CB511">
        <v>0</v>
      </c>
      <c r="CC511">
        <v>0</v>
      </c>
      <c r="CD511" t="s">
        <v>1687</v>
      </c>
      <c r="CE511" s="12">
        <v>16</v>
      </c>
      <c r="CF511" s="12">
        <v>17</v>
      </c>
      <c r="CG511" s="4">
        <v>45482</v>
      </c>
      <c r="CH511">
        <v>0</v>
      </c>
      <c r="CI511">
        <v>401</v>
      </c>
      <c r="CJ511">
        <v>33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 t="s">
        <v>2854</v>
      </c>
      <c r="CS511">
        <v>0</v>
      </c>
      <c r="CT511" t="str">
        <f t="shared" si="7"/>
        <v>Carlos Miguel dos Santos Pereira</v>
      </c>
      <c r="CU511" t="str">
        <f>IFERROR(VLOOKUP(CT511,'Player Names Cleaned'!$A$1:$B$997,2,0),CT511)</f>
        <v>Carlos Miguel dos Santos Pereira</v>
      </c>
    </row>
    <row r="512" spans="1:99" x14ac:dyDescent="0.25">
      <c r="A512">
        <v>0</v>
      </c>
      <c r="B512" s="4">
        <v>34509</v>
      </c>
      <c r="C512">
        <v>0</v>
      </c>
      <c r="D512">
        <v>0</v>
      </c>
      <c r="E512" t="b">
        <v>1</v>
      </c>
      <c r="F512" t="b">
        <v>1</v>
      </c>
      <c r="G512" t="s">
        <v>1684</v>
      </c>
      <c r="H512" t="s">
        <v>1684</v>
      </c>
      <c r="I512">
        <v>0</v>
      </c>
      <c r="J512">
        <v>0</v>
      </c>
      <c r="K512">
        <v>224068</v>
      </c>
      <c r="L512" t="s">
        <v>1684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404</v>
      </c>
      <c r="T512">
        <v>36</v>
      </c>
      <c r="U512">
        <v>0</v>
      </c>
      <c r="V512" t="s">
        <v>1684</v>
      </c>
      <c r="X512">
        <v>0</v>
      </c>
      <c r="Y512">
        <v>1</v>
      </c>
      <c r="Z512">
        <v>1</v>
      </c>
      <c r="AA512" t="s">
        <v>1684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 s="12" t="s">
        <v>859</v>
      </c>
      <c r="AL512">
        <v>0</v>
      </c>
      <c r="AM512">
        <v>33</v>
      </c>
      <c r="AN512">
        <v>19</v>
      </c>
      <c r="AO512">
        <v>0</v>
      </c>
      <c r="AP512">
        <v>0</v>
      </c>
      <c r="AQ512">
        <v>0</v>
      </c>
      <c r="AR512" t="b">
        <v>0</v>
      </c>
      <c r="AS512">
        <v>0</v>
      </c>
      <c r="AT512">
        <v>414</v>
      </c>
      <c r="AU512">
        <v>45</v>
      </c>
      <c r="AV512">
        <v>504</v>
      </c>
      <c r="AW512" t="b">
        <v>0</v>
      </c>
      <c r="AX512">
        <v>0</v>
      </c>
      <c r="AY512">
        <v>414</v>
      </c>
      <c r="AZ512">
        <v>45</v>
      </c>
      <c r="BA512">
        <v>0</v>
      </c>
      <c r="BC512" t="s">
        <v>1684</v>
      </c>
      <c r="BD512" s="12">
        <v>40</v>
      </c>
      <c r="BE512">
        <v>577</v>
      </c>
      <c r="BF512">
        <v>51</v>
      </c>
      <c r="BG512" t="s">
        <v>2855</v>
      </c>
      <c r="BH512">
        <v>0</v>
      </c>
      <c r="BI512">
        <v>0</v>
      </c>
      <c r="BJ512" t="s">
        <v>1684</v>
      </c>
      <c r="BK512">
        <v>0</v>
      </c>
      <c r="BM512" t="s">
        <v>2856</v>
      </c>
      <c r="BN512">
        <v>0</v>
      </c>
      <c r="BO512">
        <v>417</v>
      </c>
      <c r="BP512">
        <v>45</v>
      </c>
      <c r="BQ512">
        <v>0</v>
      </c>
      <c r="BR512">
        <v>229</v>
      </c>
      <c r="BS512" t="b">
        <v>0</v>
      </c>
      <c r="BT512">
        <v>0</v>
      </c>
      <c r="BU512">
        <v>0</v>
      </c>
      <c r="BV512" s="12" t="s">
        <v>1362</v>
      </c>
      <c r="BW512">
        <v>1.5</v>
      </c>
      <c r="BX512">
        <v>157</v>
      </c>
      <c r="BY512">
        <v>22</v>
      </c>
      <c r="BZ512" t="b">
        <v>0</v>
      </c>
      <c r="CA512" t="s">
        <v>1684</v>
      </c>
      <c r="CB512">
        <v>0</v>
      </c>
      <c r="CC512">
        <v>0</v>
      </c>
      <c r="CD512" t="s">
        <v>1687</v>
      </c>
      <c r="CE512" s="12">
        <v>16</v>
      </c>
      <c r="CF512" s="12">
        <v>17</v>
      </c>
      <c r="CG512" s="4">
        <v>45147</v>
      </c>
      <c r="CH512">
        <v>0</v>
      </c>
      <c r="CI512">
        <v>372</v>
      </c>
      <c r="CJ512">
        <v>21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 t="s">
        <v>1362</v>
      </c>
      <c r="CS512">
        <v>0</v>
      </c>
      <c r="CT512" t="str">
        <f t="shared" si="7"/>
        <v>Matt Turner</v>
      </c>
      <c r="CU512" t="str">
        <f>IFERROR(VLOOKUP(CT512,'Player Names Cleaned'!$A$1:$B$997,2,0),CT512)</f>
        <v>Matt Turner</v>
      </c>
    </row>
    <row r="513" spans="1:99" x14ac:dyDescent="0.25">
      <c r="A513">
        <v>2</v>
      </c>
      <c r="B513" s="4">
        <v>35715</v>
      </c>
      <c r="C513">
        <v>2</v>
      </c>
      <c r="D513">
        <v>499</v>
      </c>
      <c r="E513" t="b">
        <v>1</v>
      </c>
      <c r="F513" t="b">
        <v>1</v>
      </c>
      <c r="G513" t="s">
        <v>1684</v>
      </c>
      <c r="H513" t="s">
        <v>1684</v>
      </c>
      <c r="I513">
        <v>13</v>
      </c>
      <c r="J513">
        <v>0.35</v>
      </c>
      <c r="K513">
        <v>227444</v>
      </c>
      <c r="L513" t="s">
        <v>1684</v>
      </c>
      <c r="N513">
        <v>0</v>
      </c>
      <c r="O513">
        <v>0</v>
      </c>
      <c r="P513">
        <v>0</v>
      </c>
      <c r="Q513">
        <v>0</v>
      </c>
      <c r="R513">
        <v>107.9</v>
      </c>
      <c r="S513">
        <v>233</v>
      </c>
      <c r="T513">
        <v>74</v>
      </c>
      <c r="U513">
        <v>0</v>
      </c>
      <c r="V513" t="s">
        <v>1684</v>
      </c>
      <c r="X513">
        <v>0</v>
      </c>
      <c r="Y513">
        <v>2</v>
      </c>
      <c r="Z513">
        <v>3.3</v>
      </c>
      <c r="AA513" t="s">
        <v>1684</v>
      </c>
      <c r="AB513">
        <v>0</v>
      </c>
      <c r="AC513">
        <v>0.73</v>
      </c>
      <c r="AD513">
        <v>0.02</v>
      </c>
      <c r="AE513">
        <v>4.78</v>
      </c>
      <c r="AF513">
        <v>0.13</v>
      </c>
      <c r="AG513">
        <v>4.05</v>
      </c>
      <c r="AH513">
        <v>48.95</v>
      </c>
      <c r="AI513">
        <v>1.32</v>
      </c>
      <c r="AJ513">
        <v>0.11</v>
      </c>
      <c r="AK513" s="12" t="s">
        <v>1363</v>
      </c>
      <c r="AL513">
        <v>0</v>
      </c>
      <c r="AM513">
        <v>501</v>
      </c>
      <c r="AN513">
        <v>201</v>
      </c>
      <c r="AO513">
        <v>45</v>
      </c>
      <c r="AP513">
        <v>1.22</v>
      </c>
      <c r="AQ513">
        <v>5</v>
      </c>
      <c r="AR513" t="b">
        <v>0</v>
      </c>
      <c r="AS513">
        <v>127.2</v>
      </c>
      <c r="AT513">
        <v>94</v>
      </c>
      <c r="AU513">
        <v>15</v>
      </c>
      <c r="AV513">
        <v>505</v>
      </c>
      <c r="AW513" t="b">
        <v>0</v>
      </c>
      <c r="AX513">
        <v>805.2</v>
      </c>
      <c r="AY513">
        <v>28</v>
      </c>
      <c r="AZ513">
        <v>11</v>
      </c>
      <c r="BA513">
        <v>3330</v>
      </c>
      <c r="BC513" t="s">
        <v>1684</v>
      </c>
      <c r="BD513" s="12">
        <v>55</v>
      </c>
      <c r="BE513">
        <v>151</v>
      </c>
      <c r="BF513">
        <v>19</v>
      </c>
      <c r="BG513" t="s">
        <v>2857</v>
      </c>
      <c r="BH513">
        <v>0</v>
      </c>
      <c r="BI513">
        <v>0</v>
      </c>
      <c r="BJ513" t="s">
        <v>1684</v>
      </c>
      <c r="BK513">
        <v>0</v>
      </c>
      <c r="BM513" t="s">
        <v>2858</v>
      </c>
      <c r="BN513">
        <v>3.9</v>
      </c>
      <c r="BO513">
        <v>50</v>
      </c>
      <c r="BP513">
        <v>3</v>
      </c>
      <c r="BQ513">
        <v>0</v>
      </c>
      <c r="BR513">
        <v>190</v>
      </c>
      <c r="BS513" t="b">
        <v>0</v>
      </c>
      <c r="BT513">
        <v>0</v>
      </c>
      <c r="BU513">
        <v>0</v>
      </c>
      <c r="BV513" s="12" t="s">
        <v>1364</v>
      </c>
      <c r="BW513">
        <v>7.6</v>
      </c>
      <c r="BX513">
        <v>56</v>
      </c>
      <c r="BY513">
        <v>21</v>
      </c>
      <c r="BZ513" t="b">
        <v>0</v>
      </c>
      <c r="CA513" t="s">
        <v>1684</v>
      </c>
      <c r="CB513">
        <v>37</v>
      </c>
      <c r="CC513">
        <v>1</v>
      </c>
      <c r="CD513" t="s">
        <v>1687</v>
      </c>
      <c r="CE513" s="12">
        <v>16</v>
      </c>
      <c r="CF513" s="12">
        <v>17</v>
      </c>
      <c r="CG513" s="4">
        <v>45491</v>
      </c>
      <c r="CH513">
        <v>361</v>
      </c>
      <c r="CI513">
        <v>85</v>
      </c>
      <c r="CJ513">
        <v>5</v>
      </c>
      <c r="CK513">
        <v>145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26.4</v>
      </c>
      <c r="CR513" t="s">
        <v>1364</v>
      </c>
      <c r="CS513">
        <v>4</v>
      </c>
      <c r="CT513" t="str">
        <f t="shared" si="7"/>
        <v>Nikola MilenkoviÄ‡</v>
      </c>
      <c r="CU513" t="str">
        <f>IFERROR(VLOOKUP(CT513,'Player Names Cleaned'!$A$1:$B$997,2,0),CT513)</f>
        <v>Nikola Milenkovic</v>
      </c>
    </row>
    <row r="514" spans="1:99" x14ac:dyDescent="0.25">
      <c r="A514">
        <v>0</v>
      </c>
      <c r="B514" s="4">
        <v>37441</v>
      </c>
      <c r="C514">
        <v>18</v>
      </c>
      <c r="D514">
        <v>541</v>
      </c>
      <c r="E514" t="b">
        <v>1</v>
      </c>
      <c r="F514" t="b">
        <v>1</v>
      </c>
      <c r="G514" t="s">
        <v>1684</v>
      </c>
      <c r="H514" t="s">
        <v>1684</v>
      </c>
      <c r="I514">
        <v>12</v>
      </c>
      <c r="J514">
        <v>0.34</v>
      </c>
      <c r="K514">
        <v>575476</v>
      </c>
      <c r="L514" t="s">
        <v>1684</v>
      </c>
      <c r="N514">
        <v>0</v>
      </c>
      <c r="O514">
        <v>0</v>
      </c>
      <c r="P514">
        <v>0</v>
      </c>
      <c r="Q514">
        <v>0</v>
      </c>
      <c r="R514">
        <v>211.2</v>
      </c>
      <c r="S514">
        <v>166</v>
      </c>
      <c r="T514">
        <v>35</v>
      </c>
      <c r="U514">
        <v>0</v>
      </c>
      <c r="V514">
        <v>3</v>
      </c>
      <c r="X514">
        <v>0</v>
      </c>
      <c r="Y514">
        <v>2</v>
      </c>
      <c r="Z514">
        <v>3.3</v>
      </c>
      <c r="AA514" t="s">
        <v>1684</v>
      </c>
      <c r="AB514">
        <v>0</v>
      </c>
      <c r="AC514">
        <v>1.1499999999999999</v>
      </c>
      <c r="AD514">
        <v>0.03</v>
      </c>
      <c r="AE514">
        <v>2.62</v>
      </c>
      <c r="AF514">
        <v>7.0000000000000007E-2</v>
      </c>
      <c r="AG514">
        <v>1.47</v>
      </c>
      <c r="AH514">
        <v>47.42</v>
      </c>
      <c r="AI514">
        <v>1.34</v>
      </c>
      <c r="AJ514">
        <v>0.04</v>
      </c>
      <c r="AK514" s="12" t="s">
        <v>1365</v>
      </c>
      <c r="AL514">
        <v>0</v>
      </c>
      <c r="AM514">
        <v>554</v>
      </c>
      <c r="AN514">
        <v>212</v>
      </c>
      <c r="AO514">
        <v>44</v>
      </c>
      <c r="AP514">
        <v>1.24</v>
      </c>
      <c r="AQ514">
        <v>2</v>
      </c>
      <c r="AR514" t="b">
        <v>0</v>
      </c>
      <c r="AS514">
        <v>134</v>
      </c>
      <c r="AT514">
        <v>87</v>
      </c>
      <c r="AU514">
        <v>13</v>
      </c>
      <c r="AV514">
        <v>506</v>
      </c>
      <c r="AW514" t="b">
        <v>0</v>
      </c>
      <c r="AX514">
        <v>927.2</v>
      </c>
      <c r="AY514">
        <v>13</v>
      </c>
      <c r="AZ514">
        <v>3</v>
      </c>
      <c r="BA514">
        <v>3188</v>
      </c>
      <c r="BC514" t="s">
        <v>1684</v>
      </c>
      <c r="BD514" s="12">
        <v>55</v>
      </c>
      <c r="BE514">
        <v>204</v>
      </c>
      <c r="BF514">
        <v>30</v>
      </c>
      <c r="BG514" t="s">
        <v>2859</v>
      </c>
      <c r="BH514">
        <v>0</v>
      </c>
      <c r="BI514">
        <v>0</v>
      </c>
      <c r="BJ514" t="s">
        <v>1684</v>
      </c>
      <c r="BK514">
        <v>0</v>
      </c>
      <c r="BM514" t="s">
        <v>2860</v>
      </c>
      <c r="BN514">
        <v>3.6</v>
      </c>
      <c r="BO514">
        <v>77</v>
      </c>
      <c r="BP514">
        <v>12</v>
      </c>
      <c r="BQ514">
        <v>0</v>
      </c>
      <c r="BR514">
        <v>30</v>
      </c>
      <c r="BS514" t="b">
        <v>0</v>
      </c>
      <c r="BT514">
        <v>0</v>
      </c>
      <c r="BU514">
        <v>0</v>
      </c>
      <c r="BV514" s="12" t="s">
        <v>1366</v>
      </c>
      <c r="BW514">
        <v>4</v>
      </c>
      <c r="BX514">
        <v>83</v>
      </c>
      <c r="BY514">
        <v>29</v>
      </c>
      <c r="BZ514" t="b">
        <v>0</v>
      </c>
      <c r="CA514" t="s">
        <v>1684</v>
      </c>
      <c r="CB514">
        <v>36</v>
      </c>
      <c r="CC514">
        <v>1.02</v>
      </c>
      <c r="CD514" t="s">
        <v>1687</v>
      </c>
      <c r="CE514" s="12">
        <v>16</v>
      </c>
      <c r="CF514" s="12">
        <v>17</v>
      </c>
      <c r="CG514" s="4">
        <v>45169</v>
      </c>
      <c r="CH514">
        <v>201</v>
      </c>
      <c r="CI514">
        <v>150</v>
      </c>
      <c r="CJ514">
        <v>26</v>
      </c>
      <c r="CK514">
        <v>130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23.6</v>
      </c>
      <c r="CR514" t="s">
        <v>1365</v>
      </c>
      <c r="CS514">
        <v>6</v>
      </c>
      <c r="CT514" t="str">
        <f t="shared" si="7"/>
        <v>Murillo Costa dos Santos</v>
      </c>
      <c r="CU514" t="str">
        <f>IFERROR(VLOOKUP(CT514,'Player Names Cleaned'!$A$1:$B$997,2,0),CT514)</f>
        <v>Murillo dos Santos</v>
      </c>
    </row>
    <row r="515" spans="1:99" x14ac:dyDescent="0.25">
      <c r="A515">
        <v>1</v>
      </c>
      <c r="B515" s="4">
        <v>35346</v>
      </c>
      <c r="C515">
        <v>15</v>
      </c>
      <c r="D515">
        <v>483</v>
      </c>
      <c r="E515" t="b">
        <v>1</v>
      </c>
      <c r="F515" t="b">
        <v>1</v>
      </c>
      <c r="G515" t="s">
        <v>1684</v>
      </c>
      <c r="H515" t="s">
        <v>1684</v>
      </c>
      <c r="I515">
        <v>12</v>
      </c>
      <c r="J515">
        <v>0.36</v>
      </c>
      <c r="K515">
        <v>159506</v>
      </c>
      <c r="L515" t="s">
        <v>1684</v>
      </c>
      <c r="N515">
        <v>0</v>
      </c>
      <c r="O515">
        <v>0</v>
      </c>
      <c r="P515">
        <v>0</v>
      </c>
      <c r="Q515">
        <v>0</v>
      </c>
      <c r="R515">
        <v>282.3</v>
      </c>
      <c r="S515">
        <v>131</v>
      </c>
      <c r="T515">
        <v>26</v>
      </c>
      <c r="U515">
        <v>0</v>
      </c>
      <c r="V515" t="s">
        <v>1684</v>
      </c>
      <c r="X515">
        <v>0</v>
      </c>
      <c r="Y515">
        <v>2</v>
      </c>
      <c r="Z515">
        <v>2.6</v>
      </c>
      <c r="AA515" t="s">
        <v>1684</v>
      </c>
      <c r="AB515">
        <v>0</v>
      </c>
      <c r="AC515">
        <v>2.25</v>
      </c>
      <c r="AD515">
        <v>7.0000000000000007E-2</v>
      </c>
      <c r="AE515">
        <v>2.88</v>
      </c>
      <c r="AF515">
        <v>0.09</v>
      </c>
      <c r="AG515">
        <v>0.63</v>
      </c>
      <c r="AH515">
        <v>40.590000000000003</v>
      </c>
      <c r="AI515">
        <v>1.22</v>
      </c>
      <c r="AJ515">
        <v>0.02</v>
      </c>
      <c r="AK515" s="12" t="s">
        <v>1367</v>
      </c>
      <c r="AL515">
        <v>0</v>
      </c>
      <c r="AM515">
        <v>344</v>
      </c>
      <c r="AN515">
        <v>165</v>
      </c>
      <c r="AO515">
        <v>39</v>
      </c>
      <c r="AP515">
        <v>1.17</v>
      </c>
      <c r="AQ515">
        <v>2</v>
      </c>
      <c r="AR515" t="b">
        <v>0</v>
      </c>
      <c r="AS515">
        <v>94.1</v>
      </c>
      <c r="AT515">
        <v>140</v>
      </c>
      <c r="AU515">
        <v>37</v>
      </c>
      <c r="AV515">
        <v>507</v>
      </c>
      <c r="AW515" t="b">
        <v>0</v>
      </c>
      <c r="AX515">
        <v>578.20000000000005</v>
      </c>
      <c r="AY515">
        <v>97</v>
      </c>
      <c r="AZ515">
        <v>33</v>
      </c>
      <c r="BA515">
        <v>2996</v>
      </c>
      <c r="BC515" t="s">
        <v>1684</v>
      </c>
      <c r="BD515" s="12">
        <v>50</v>
      </c>
      <c r="BE515">
        <v>229</v>
      </c>
      <c r="BF515">
        <v>34</v>
      </c>
      <c r="BG515" t="s">
        <v>2861</v>
      </c>
      <c r="BH515">
        <v>0</v>
      </c>
      <c r="BI515">
        <v>0</v>
      </c>
      <c r="BJ515" t="s">
        <v>1684</v>
      </c>
      <c r="BK515">
        <v>0</v>
      </c>
      <c r="BM515" t="s">
        <v>2862</v>
      </c>
      <c r="BN515">
        <v>3.7</v>
      </c>
      <c r="BO515">
        <v>66</v>
      </c>
      <c r="BP515">
        <v>8</v>
      </c>
      <c r="BQ515">
        <v>0</v>
      </c>
      <c r="BR515">
        <v>157</v>
      </c>
      <c r="BS515" t="b">
        <v>0</v>
      </c>
      <c r="BT515">
        <v>0</v>
      </c>
      <c r="BU515">
        <v>0</v>
      </c>
      <c r="BV515" s="12" t="s">
        <v>1368</v>
      </c>
      <c r="BW515">
        <v>18.5</v>
      </c>
      <c r="BX515">
        <v>19</v>
      </c>
      <c r="BY515">
        <v>8</v>
      </c>
      <c r="BZ515" t="b">
        <v>0</v>
      </c>
      <c r="CA515" t="s">
        <v>1684</v>
      </c>
      <c r="CB515">
        <v>35</v>
      </c>
      <c r="CC515">
        <v>1.05</v>
      </c>
      <c r="CD515" t="s">
        <v>1687</v>
      </c>
      <c r="CE515" s="12">
        <v>16</v>
      </c>
      <c r="CF515" s="12">
        <v>17</v>
      </c>
      <c r="CG515" s="4">
        <v>45129</v>
      </c>
      <c r="CH515">
        <v>80</v>
      </c>
      <c r="CI515">
        <v>239</v>
      </c>
      <c r="CJ515">
        <v>79</v>
      </c>
      <c r="CK515">
        <v>128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25.6</v>
      </c>
      <c r="CR515" t="s">
        <v>1368</v>
      </c>
      <c r="CS515">
        <v>5</v>
      </c>
      <c r="CT515" t="str">
        <f t="shared" ref="CT515:CT578" si="8">_xlfn.CONCAT(AK515," ",BV515)</f>
        <v>Ola Aina</v>
      </c>
      <c r="CU515" t="str">
        <f>IFERROR(VLOOKUP(CT515,'Player Names Cleaned'!$A$1:$B$997,2,0),CT515)</f>
        <v>Ola Aina</v>
      </c>
    </row>
    <row r="516" spans="1:99" x14ac:dyDescent="0.25">
      <c r="A516">
        <v>3</v>
      </c>
      <c r="B516" s="4">
        <v>36994</v>
      </c>
      <c r="C516">
        <v>8</v>
      </c>
      <c r="D516">
        <v>435</v>
      </c>
      <c r="E516" t="b">
        <v>1</v>
      </c>
      <c r="F516" t="b">
        <v>1</v>
      </c>
      <c r="G516" t="s">
        <v>1684</v>
      </c>
      <c r="H516" t="s">
        <v>1684</v>
      </c>
      <c r="I516">
        <v>10</v>
      </c>
      <c r="J516">
        <v>0.35</v>
      </c>
      <c r="K516">
        <v>215136</v>
      </c>
      <c r="L516" t="s">
        <v>1684</v>
      </c>
      <c r="N516">
        <v>0</v>
      </c>
      <c r="O516">
        <v>0</v>
      </c>
      <c r="P516">
        <v>0</v>
      </c>
      <c r="Q516">
        <v>0</v>
      </c>
      <c r="R516">
        <v>305.3</v>
      </c>
      <c r="S516">
        <v>121</v>
      </c>
      <c r="T516">
        <v>23</v>
      </c>
      <c r="U516">
        <v>0</v>
      </c>
      <c r="V516" t="s">
        <v>1684</v>
      </c>
      <c r="X516">
        <v>0</v>
      </c>
      <c r="Y516">
        <v>2</v>
      </c>
      <c r="Z516">
        <v>2.6</v>
      </c>
      <c r="AA516" t="s">
        <v>1684</v>
      </c>
      <c r="AB516">
        <v>0</v>
      </c>
      <c r="AC516">
        <v>1.54</v>
      </c>
      <c r="AD516">
        <v>0.05</v>
      </c>
      <c r="AE516">
        <v>3.83</v>
      </c>
      <c r="AF516">
        <v>0.13</v>
      </c>
      <c r="AG516">
        <v>2.29</v>
      </c>
      <c r="AH516">
        <v>38.5</v>
      </c>
      <c r="AI516">
        <v>1.34</v>
      </c>
      <c r="AJ516">
        <v>0.08</v>
      </c>
      <c r="AK516" s="12" t="s">
        <v>1369</v>
      </c>
      <c r="AL516">
        <v>0</v>
      </c>
      <c r="AM516">
        <v>375</v>
      </c>
      <c r="AN516">
        <v>172</v>
      </c>
      <c r="AO516">
        <v>31</v>
      </c>
      <c r="AP516">
        <v>1.08</v>
      </c>
      <c r="AQ516">
        <v>1</v>
      </c>
      <c r="AR516" t="b">
        <v>0</v>
      </c>
      <c r="AS516">
        <v>118</v>
      </c>
      <c r="AT516">
        <v>109</v>
      </c>
      <c r="AU516">
        <v>25</v>
      </c>
      <c r="AV516">
        <v>508</v>
      </c>
      <c r="AW516" t="b">
        <v>0</v>
      </c>
      <c r="AX516">
        <v>628.4</v>
      </c>
      <c r="AY516">
        <v>73</v>
      </c>
      <c r="AZ516">
        <v>25</v>
      </c>
      <c r="BA516">
        <v>2588</v>
      </c>
      <c r="BC516" t="s">
        <v>1684</v>
      </c>
      <c r="BD516" s="12">
        <v>50</v>
      </c>
      <c r="BE516">
        <v>260</v>
      </c>
      <c r="BF516">
        <v>41</v>
      </c>
      <c r="BG516" t="s">
        <v>2863</v>
      </c>
      <c r="BH516">
        <v>0</v>
      </c>
      <c r="BI516">
        <v>0</v>
      </c>
      <c r="BJ516" t="s">
        <v>1684</v>
      </c>
      <c r="BK516">
        <v>0</v>
      </c>
      <c r="BM516" t="s">
        <v>2864</v>
      </c>
      <c r="BN516">
        <v>3.1</v>
      </c>
      <c r="BO516">
        <v>124</v>
      </c>
      <c r="BP516">
        <v>33</v>
      </c>
      <c r="BQ516">
        <v>0</v>
      </c>
      <c r="BR516">
        <v>244</v>
      </c>
      <c r="BS516" t="b">
        <v>0</v>
      </c>
      <c r="BT516">
        <v>0</v>
      </c>
      <c r="BU516">
        <v>0</v>
      </c>
      <c r="BV516" s="12" t="s">
        <v>1</v>
      </c>
      <c r="BW516">
        <v>2.5</v>
      </c>
      <c r="BX516">
        <v>113</v>
      </c>
      <c r="BY516">
        <v>37</v>
      </c>
      <c r="BZ516" t="b">
        <v>0</v>
      </c>
      <c r="CA516" t="s">
        <v>1684</v>
      </c>
      <c r="CB516">
        <v>28</v>
      </c>
      <c r="CC516">
        <v>0.97</v>
      </c>
      <c r="CD516" t="s">
        <v>1687</v>
      </c>
      <c r="CE516" s="12">
        <v>16</v>
      </c>
      <c r="CF516" s="12">
        <v>17</v>
      </c>
      <c r="CG516" s="4">
        <v>44753</v>
      </c>
      <c r="CH516">
        <v>244</v>
      </c>
      <c r="CI516">
        <v>121</v>
      </c>
      <c r="CJ516">
        <v>17</v>
      </c>
      <c r="CK516">
        <v>109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21.8</v>
      </c>
      <c r="CR516" t="s">
        <v>2865</v>
      </c>
      <c r="CS516">
        <v>7</v>
      </c>
      <c r="CT516" t="str">
        <f t="shared" si="8"/>
        <v>Neco Williams</v>
      </c>
      <c r="CU516" t="str">
        <f>IFERROR(VLOOKUP(CT516,'Player Names Cleaned'!$A$1:$B$997,2,0),CT516)</f>
        <v>Neco Williams</v>
      </c>
    </row>
    <row r="517" spans="1:99" x14ac:dyDescent="0.25">
      <c r="A517">
        <v>0</v>
      </c>
      <c r="B517" s="4">
        <v>36360</v>
      </c>
      <c r="C517">
        <v>0</v>
      </c>
      <c r="D517">
        <v>0</v>
      </c>
      <c r="E517" t="b">
        <v>1</v>
      </c>
      <c r="F517" t="b">
        <v>1</v>
      </c>
      <c r="G517" t="s">
        <v>1684</v>
      </c>
      <c r="H517" t="s">
        <v>1684</v>
      </c>
      <c r="I517">
        <v>0</v>
      </c>
      <c r="J517">
        <v>0</v>
      </c>
      <c r="K517">
        <v>451432</v>
      </c>
      <c r="L517" t="s">
        <v>1684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513</v>
      </c>
      <c r="T517">
        <v>208</v>
      </c>
      <c r="U517">
        <v>0</v>
      </c>
      <c r="V517" t="s">
        <v>1684</v>
      </c>
      <c r="X517">
        <v>0</v>
      </c>
      <c r="Y517">
        <v>2</v>
      </c>
      <c r="Z517">
        <v>1.9</v>
      </c>
      <c r="AA517" t="s">
        <v>1684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 s="12" t="s">
        <v>484</v>
      </c>
      <c r="AL517">
        <v>0</v>
      </c>
      <c r="AM517">
        <v>214</v>
      </c>
      <c r="AN517">
        <v>138</v>
      </c>
      <c r="AO517">
        <v>0</v>
      </c>
      <c r="AP517">
        <v>0</v>
      </c>
      <c r="AQ517">
        <v>0</v>
      </c>
      <c r="AR517" t="b">
        <v>0</v>
      </c>
      <c r="AS517">
        <v>0</v>
      </c>
      <c r="AT517">
        <v>517</v>
      </c>
      <c r="AU517">
        <v>209</v>
      </c>
      <c r="AV517">
        <v>509</v>
      </c>
      <c r="AW517" t="b">
        <v>0</v>
      </c>
      <c r="AX517">
        <v>0</v>
      </c>
      <c r="AY517">
        <v>517</v>
      </c>
      <c r="AZ517">
        <v>209</v>
      </c>
      <c r="BA517">
        <v>0</v>
      </c>
      <c r="BC517" t="s">
        <v>1684</v>
      </c>
      <c r="BD517" s="12">
        <v>45</v>
      </c>
      <c r="BE517">
        <v>436</v>
      </c>
      <c r="BF517">
        <v>118</v>
      </c>
      <c r="BG517" t="s">
        <v>2866</v>
      </c>
      <c r="BH517">
        <v>0</v>
      </c>
      <c r="BI517">
        <v>0</v>
      </c>
      <c r="BJ517" t="s">
        <v>1684</v>
      </c>
      <c r="BK517">
        <v>0</v>
      </c>
      <c r="BM517" t="s">
        <v>2867</v>
      </c>
      <c r="BN517">
        <v>0</v>
      </c>
      <c r="BO517">
        <v>520</v>
      </c>
      <c r="BP517">
        <v>209</v>
      </c>
      <c r="BQ517">
        <v>0</v>
      </c>
      <c r="BR517">
        <v>6</v>
      </c>
      <c r="BS517" t="b">
        <v>0</v>
      </c>
      <c r="BT517">
        <v>0</v>
      </c>
      <c r="BU517">
        <v>0</v>
      </c>
      <c r="BV517" s="12" t="s">
        <v>1370</v>
      </c>
      <c r="BW517">
        <v>0.1</v>
      </c>
      <c r="BX517">
        <v>592</v>
      </c>
      <c r="BY517">
        <v>213</v>
      </c>
      <c r="BZ517" t="b">
        <v>0</v>
      </c>
      <c r="CA517" t="s">
        <v>1684</v>
      </c>
      <c r="CB517">
        <v>0</v>
      </c>
      <c r="CC517">
        <v>0</v>
      </c>
      <c r="CD517" t="s">
        <v>1687</v>
      </c>
      <c r="CE517" s="12">
        <v>16</v>
      </c>
      <c r="CF517" s="12">
        <v>17</v>
      </c>
      <c r="CG517" s="4">
        <v>45529</v>
      </c>
      <c r="CH517">
        <v>0</v>
      </c>
      <c r="CI517">
        <v>493</v>
      </c>
      <c r="CJ517">
        <v>208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 t="s">
        <v>360</v>
      </c>
      <c r="CS517">
        <v>0</v>
      </c>
      <c r="CT517" t="str">
        <f t="shared" si="8"/>
        <v>David Mota Veiga Teixeira do Carmo</v>
      </c>
      <c r="CU517" t="str">
        <f>IFERROR(VLOOKUP(CT517,'Player Names Cleaned'!$A$1:$B$997,2,0),CT517)</f>
        <v>David Mota Veiga Teixeira do Carmo</v>
      </c>
    </row>
    <row r="518" spans="1:99" x14ac:dyDescent="0.25">
      <c r="A518">
        <v>0</v>
      </c>
      <c r="B518" s="4">
        <v>38418</v>
      </c>
      <c r="C518">
        <v>0</v>
      </c>
      <c r="D518">
        <v>0</v>
      </c>
      <c r="E518" t="b">
        <v>1</v>
      </c>
      <c r="F518" t="b">
        <v>1</v>
      </c>
      <c r="G518" t="s">
        <v>1684</v>
      </c>
      <c r="H518" t="s">
        <v>1684</v>
      </c>
      <c r="I518">
        <v>0</v>
      </c>
      <c r="J518">
        <v>0</v>
      </c>
      <c r="K518">
        <v>575458</v>
      </c>
      <c r="L518" t="s">
        <v>1684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570</v>
      </c>
      <c r="T518">
        <v>216</v>
      </c>
      <c r="U518">
        <v>0</v>
      </c>
      <c r="V518" t="s">
        <v>1684</v>
      </c>
      <c r="X518">
        <v>0</v>
      </c>
      <c r="Y518">
        <v>2</v>
      </c>
      <c r="Z518">
        <v>1.9</v>
      </c>
      <c r="AA518" t="s">
        <v>1684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 s="12" t="s">
        <v>1371</v>
      </c>
      <c r="AL518">
        <v>0</v>
      </c>
      <c r="AM518">
        <v>295</v>
      </c>
      <c r="AN518">
        <v>158</v>
      </c>
      <c r="AO518">
        <v>0</v>
      </c>
      <c r="AP518">
        <v>0</v>
      </c>
      <c r="AQ518">
        <v>0</v>
      </c>
      <c r="AR518" t="b">
        <v>0</v>
      </c>
      <c r="AS518">
        <v>0</v>
      </c>
      <c r="AT518">
        <v>574</v>
      </c>
      <c r="AU518">
        <v>217</v>
      </c>
      <c r="AV518">
        <v>510</v>
      </c>
      <c r="AW518" t="b">
        <v>0</v>
      </c>
      <c r="AX518">
        <v>0</v>
      </c>
      <c r="AY518">
        <v>574</v>
      </c>
      <c r="AZ518">
        <v>217</v>
      </c>
      <c r="BA518">
        <v>0</v>
      </c>
      <c r="BC518" t="s">
        <v>1684</v>
      </c>
      <c r="BD518" s="12">
        <v>45</v>
      </c>
      <c r="BE518">
        <v>517</v>
      </c>
      <c r="BF518">
        <v>138</v>
      </c>
      <c r="BG518" t="s">
        <v>2868</v>
      </c>
      <c r="BH518">
        <v>0</v>
      </c>
      <c r="BI518">
        <v>0</v>
      </c>
      <c r="BJ518" t="s">
        <v>1684</v>
      </c>
      <c r="BK518">
        <v>0</v>
      </c>
      <c r="BM518" t="s">
        <v>2869</v>
      </c>
      <c r="BN518">
        <v>0</v>
      </c>
      <c r="BO518">
        <v>575</v>
      </c>
      <c r="BP518">
        <v>217</v>
      </c>
      <c r="BQ518">
        <v>0</v>
      </c>
      <c r="BR518">
        <v>30</v>
      </c>
      <c r="BS518" t="b">
        <v>0</v>
      </c>
      <c r="BT518">
        <v>0</v>
      </c>
      <c r="BU518">
        <v>0</v>
      </c>
      <c r="BV518" s="12" t="s">
        <v>1372</v>
      </c>
      <c r="BW518">
        <v>0.1</v>
      </c>
      <c r="BX518">
        <v>510</v>
      </c>
      <c r="BY518">
        <v>194</v>
      </c>
      <c r="BZ518" t="b">
        <v>0</v>
      </c>
      <c r="CA518" t="s">
        <v>1684</v>
      </c>
      <c r="CB518">
        <v>0</v>
      </c>
      <c r="CC518">
        <v>0</v>
      </c>
      <c r="CD518" t="s">
        <v>1687</v>
      </c>
      <c r="CE518" s="12">
        <v>16</v>
      </c>
      <c r="CF518" s="12">
        <v>17</v>
      </c>
      <c r="CG518" s="4">
        <v>45849</v>
      </c>
      <c r="CH518">
        <v>0</v>
      </c>
      <c r="CI518">
        <v>554</v>
      </c>
      <c r="CJ518">
        <v>216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 t="s">
        <v>369</v>
      </c>
      <c r="CS518">
        <v>0</v>
      </c>
      <c r="CT518" t="str">
        <f t="shared" si="8"/>
        <v>Jair Paula da Cunha Filho</v>
      </c>
      <c r="CU518" t="str">
        <f>IFERROR(VLOOKUP(CT518,'Player Names Cleaned'!$A$1:$B$997,2,0),CT518)</f>
        <v>Jair Paula da Cunha Filho</v>
      </c>
    </row>
    <row r="519" spans="1:99" x14ac:dyDescent="0.25">
      <c r="A519">
        <v>0</v>
      </c>
      <c r="B519" s="4">
        <v>37072</v>
      </c>
      <c r="C519">
        <v>2</v>
      </c>
      <c r="D519">
        <v>125</v>
      </c>
      <c r="E519" t="b">
        <v>1</v>
      </c>
      <c r="F519" t="b">
        <v>1</v>
      </c>
      <c r="G519" t="s">
        <v>1684</v>
      </c>
      <c r="H519" t="s">
        <v>1684</v>
      </c>
      <c r="I519">
        <v>3</v>
      </c>
      <c r="J519">
        <v>0.3</v>
      </c>
      <c r="K519">
        <v>485047</v>
      </c>
      <c r="L519" t="s">
        <v>1684</v>
      </c>
      <c r="N519">
        <v>0</v>
      </c>
      <c r="O519">
        <v>0</v>
      </c>
      <c r="P519">
        <v>0</v>
      </c>
      <c r="Q519">
        <v>0</v>
      </c>
      <c r="R519">
        <v>10.8</v>
      </c>
      <c r="S519">
        <v>341</v>
      </c>
      <c r="T519">
        <v>126</v>
      </c>
      <c r="U519">
        <v>0</v>
      </c>
      <c r="V519" t="s">
        <v>1684</v>
      </c>
      <c r="X519">
        <v>0</v>
      </c>
      <c r="Y519">
        <v>2</v>
      </c>
      <c r="Z519">
        <v>1.9</v>
      </c>
      <c r="AA519" t="s">
        <v>1684</v>
      </c>
      <c r="AB519">
        <v>0</v>
      </c>
      <c r="AC519">
        <v>0.03</v>
      </c>
      <c r="AD519">
        <v>0</v>
      </c>
      <c r="AE519">
        <v>0.21</v>
      </c>
      <c r="AF519">
        <v>0.02</v>
      </c>
      <c r="AG519">
        <v>0.18</v>
      </c>
      <c r="AH519">
        <v>14.21</v>
      </c>
      <c r="AI519">
        <v>1.44</v>
      </c>
      <c r="AJ519">
        <v>0.02</v>
      </c>
      <c r="AK519" s="12" t="s">
        <v>1373</v>
      </c>
      <c r="AL519">
        <v>0</v>
      </c>
      <c r="AM519">
        <v>226</v>
      </c>
      <c r="AN519">
        <v>143</v>
      </c>
      <c r="AO519">
        <v>14</v>
      </c>
      <c r="AP519">
        <v>1.41</v>
      </c>
      <c r="AQ519">
        <v>0</v>
      </c>
      <c r="AR519" t="b">
        <v>0</v>
      </c>
      <c r="AS519">
        <v>24</v>
      </c>
      <c r="AT519">
        <v>296</v>
      </c>
      <c r="AU519">
        <v>107</v>
      </c>
      <c r="AV519">
        <v>511</v>
      </c>
      <c r="AW519" t="b">
        <v>0</v>
      </c>
      <c r="AX519">
        <v>205.2</v>
      </c>
      <c r="AY519">
        <v>248</v>
      </c>
      <c r="AZ519">
        <v>90</v>
      </c>
      <c r="BA519">
        <v>891</v>
      </c>
      <c r="BC519" t="s">
        <v>1684</v>
      </c>
      <c r="BD519" s="12">
        <v>45</v>
      </c>
      <c r="BE519">
        <v>448</v>
      </c>
      <c r="BF519">
        <v>123</v>
      </c>
      <c r="BG519" t="s">
        <v>2870</v>
      </c>
      <c r="BH519">
        <v>0</v>
      </c>
      <c r="BI519">
        <v>0</v>
      </c>
      <c r="BJ519" t="s">
        <v>1684</v>
      </c>
      <c r="BK519">
        <v>0</v>
      </c>
      <c r="BM519" t="s">
        <v>2871</v>
      </c>
      <c r="BN519">
        <v>1.4</v>
      </c>
      <c r="BO519">
        <v>314</v>
      </c>
      <c r="BP519">
        <v>115</v>
      </c>
      <c r="BQ519">
        <v>0</v>
      </c>
      <c r="BR519">
        <v>30</v>
      </c>
      <c r="BS519" t="b">
        <v>0</v>
      </c>
      <c r="BT519">
        <v>0</v>
      </c>
      <c r="BU519">
        <v>0</v>
      </c>
      <c r="BV519" s="12" t="s">
        <v>1374</v>
      </c>
      <c r="BW519">
        <v>0.1</v>
      </c>
      <c r="BX519">
        <v>521</v>
      </c>
      <c r="BY519">
        <v>198</v>
      </c>
      <c r="BZ519" t="b">
        <v>0</v>
      </c>
      <c r="CA519" t="s">
        <v>1684</v>
      </c>
      <c r="CB519">
        <v>6</v>
      </c>
      <c r="CC519">
        <v>0.61</v>
      </c>
      <c r="CD519" t="s">
        <v>1687</v>
      </c>
      <c r="CE519" s="12">
        <v>16</v>
      </c>
      <c r="CF519" s="12">
        <v>17</v>
      </c>
      <c r="CG519" s="4">
        <v>45534</v>
      </c>
      <c r="CH519">
        <v>22</v>
      </c>
      <c r="CI519">
        <v>300</v>
      </c>
      <c r="CJ519">
        <v>111</v>
      </c>
      <c r="CK519">
        <v>36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8</v>
      </c>
      <c r="CR519" t="s">
        <v>2872</v>
      </c>
      <c r="CS519">
        <v>5</v>
      </c>
      <c r="CT519" t="str">
        <f t="shared" si="8"/>
        <v>Felipe Rodrigues da Silva</v>
      </c>
      <c r="CU519" t="str">
        <f>IFERROR(VLOOKUP(CT519,'Player Names Cleaned'!$A$1:$B$997,2,0),CT519)</f>
        <v>Felipe Rodrigues da Silva</v>
      </c>
    </row>
    <row r="520" spans="1:99" x14ac:dyDescent="0.25">
      <c r="A520">
        <v>0</v>
      </c>
      <c r="B520" s="4">
        <v>35841</v>
      </c>
      <c r="C520">
        <v>0</v>
      </c>
      <c r="D520">
        <v>0</v>
      </c>
      <c r="E520" t="b">
        <v>1</v>
      </c>
      <c r="F520" t="b">
        <v>1</v>
      </c>
      <c r="G520" t="s">
        <v>1684</v>
      </c>
      <c r="H520" t="s">
        <v>1684</v>
      </c>
      <c r="I520">
        <v>0</v>
      </c>
      <c r="J520">
        <v>0</v>
      </c>
      <c r="K520">
        <v>204822</v>
      </c>
      <c r="L520" t="s">
        <v>1684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492</v>
      </c>
      <c r="T520">
        <v>203</v>
      </c>
      <c r="U520">
        <v>0</v>
      </c>
      <c r="V520" t="s">
        <v>1684</v>
      </c>
      <c r="X520">
        <v>0</v>
      </c>
      <c r="Y520">
        <v>2</v>
      </c>
      <c r="Z520">
        <v>1.9</v>
      </c>
      <c r="AA520" t="s">
        <v>1684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 s="12" t="s">
        <v>1220</v>
      </c>
      <c r="AL520">
        <v>0</v>
      </c>
      <c r="AM520">
        <v>168</v>
      </c>
      <c r="AN520">
        <v>110</v>
      </c>
      <c r="AO520">
        <v>0</v>
      </c>
      <c r="AP520">
        <v>0</v>
      </c>
      <c r="AQ520">
        <v>0</v>
      </c>
      <c r="AR520" t="b">
        <v>0</v>
      </c>
      <c r="AS520">
        <v>0</v>
      </c>
      <c r="AT520">
        <v>497</v>
      </c>
      <c r="AU520">
        <v>204</v>
      </c>
      <c r="AV520">
        <v>512</v>
      </c>
      <c r="AW520" t="b">
        <v>0</v>
      </c>
      <c r="AX520">
        <v>0</v>
      </c>
      <c r="AY520">
        <v>497</v>
      </c>
      <c r="AZ520">
        <v>204</v>
      </c>
      <c r="BA520">
        <v>0</v>
      </c>
      <c r="BC520" t="s">
        <v>1684</v>
      </c>
      <c r="BD520" s="12">
        <v>45</v>
      </c>
      <c r="BE520">
        <v>390</v>
      </c>
      <c r="BF520">
        <v>90</v>
      </c>
      <c r="BG520" t="s">
        <v>2873</v>
      </c>
      <c r="BH520">
        <v>0</v>
      </c>
      <c r="BI520">
        <v>0</v>
      </c>
      <c r="BJ520" t="s">
        <v>1684</v>
      </c>
      <c r="BK520">
        <v>0</v>
      </c>
      <c r="BM520" t="s">
        <v>2874</v>
      </c>
      <c r="BN520">
        <v>0</v>
      </c>
      <c r="BO520">
        <v>500</v>
      </c>
      <c r="BP520">
        <v>204</v>
      </c>
      <c r="BQ520">
        <v>0</v>
      </c>
      <c r="BR520">
        <v>241</v>
      </c>
      <c r="BS520" t="b">
        <v>0</v>
      </c>
      <c r="BT520">
        <v>0</v>
      </c>
      <c r="BU520">
        <v>0</v>
      </c>
      <c r="BV520" s="12" t="s">
        <v>962</v>
      </c>
      <c r="BW520">
        <v>0.1</v>
      </c>
      <c r="BX520">
        <v>607</v>
      </c>
      <c r="BY520">
        <v>214</v>
      </c>
      <c r="BZ520" t="b">
        <v>0</v>
      </c>
      <c r="CA520" t="s">
        <v>1684</v>
      </c>
      <c r="CB520">
        <v>0</v>
      </c>
      <c r="CC520">
        <v>0</v>
      </c>
      <c r="CD520" t="s">
        <v>1687</v>
      </c>
      <c r="CE520" s="12">
        <v>16</v>
      </c>
      <c r="CF520" s="12">
        <v>17</v>
      </c>
      <c r="CG520" s="4">
        <v>44752</v>
      </c>
      <c r="CH520">
        <v>0</v>
      </c>
      <c r="CI520">
        <v>471</v>
      </c>
      <c r="CJ520">
        <v>202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 t="s">
        <v>2875</v>
      </c>
      <c r="CS520">
        <v>0</v>
      </c>
      <c r="CT520" t="str">
        <f t="shared" si="8"/>
        <v>Omar Richards</v>
      </c>
      <c r="CU520" t="str">
        <f>IFERROR(VLOOKUP(CT520,'Player Names Cleaned'!$A$1:$B$997,2,0),CT520)</f>
        <v>Omar Richards</v>
      </c>
    </row>
    <row r="521" spans="1:99" x14ac:dyDescent="0.25">
      <c r="A521">
        <v>0</v>
      </c>
      <c r="B521" t="s">
        <v>1684</v>
      </c>
      <c r="C521">
        <v>0</v>
      </c>
      <c r="D521">
        <v>0</v>
      </c>
      <c r="E521" t="b">
        <v>1</v>
      </c>
      <c r="F521" t="b">
        <v>1</v>
      </c>
      <c r="G521" t="s">
        <v>1684</v>
      </c>
      <c r="H521" t="s">
        <v>1684</v>
      </c>
      <c r="I521">
        <v>0</v>
      </c>
      <c r="J521">
        <v>0</v>
      </c>
      <c r="K521">
        <v>549067</v>
      </c>
      <c r="L521" t="s">
        <v>1684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458</v>
      </c>
      <c r="T521">
        <v>184</v>
      </c>
      <c r="U521">
        <v>0</v>
      </c>
      <c r="V521" t="s">
        <v>1684</v>
      </c>
      <c r="X521">
        <v>0</v>
      </c>
      <c r="Y521">
        <v>2</v>
      </c>
      <c r="Z521">
        <v>1</v>
      </c>
      <c r="AA521" t="s">
        <v>1684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 s="12" t="s">
        <v>1005</v>
      </c>
      <c r="AL521">
        <v>0</v>
      </c>
      <c r="AM521">
        <v>97</v>
      </c>
      <c r="AN521">
        <v>58</v>
      </c>
      <c r="AO521">
        <v>0</v>
      </c>
      <c r="AP521">
        <v>0</v>
      </c>
      <c r="AQ521">
        <v>0</v>
      </c>
      <c r="AR521" t="b">
        <v>0</v>
      </c>
      <c r="AS521">
        <v>0</v>
      </c>
      <c r="AT521">
        <v>467</v>
      </c>
      <c r="AU521">
        <v>185</v>
      </c>
      <c r="AV521">
        <v>513</v>
      </c>
      <c r="AW521" t="b">
        <v>0</v>
      </c>
      <c r="AX521">
        <v>0</v>
      </c>
      <c r="AY521">
        <v>467</v>
      </c>
      <c r="AZ521">
        <v>185</v>
      </c>
      <c r="BA521">
        <v>0</v>
      </c>
      <c r="BC521" t="s">
        <v>1684</v>
      </c>
      <c r="BD521" s="12">
        <v>40</v>
      </c>
      <c r="BE521">
        <v>641</v>
      </c>
      <c r="BF521">
        <v>200</v>
      </c>
      <c r="BG521" t="s">
        <v>2876</v>
      </c>
      <c r="BH521">
        <v>0</v>
      </c>
      <c r="BI521">
        <v>0</v>
      </c>
      <c r="BJ521" t="s">
        <v>1684</v>
      </c>
      <c r="BK521">
        <v>0</v>
      </c>
      <c r="BM521" t="s">
        <v>2877</v>
      </c>
      <c r="BN521">
        <v>0</v>
      </c>
      <c r="BO521">
        <v>470</v>
      </c>
      <c r="BP521">
        <v>185</v>
      </c>
      <c r="BQ521">
        <v>0</v>
      </c>
      <c r="BR521" t="s">
        <v>1684</v>
      </c>
      <c r="BS521" t="b">
        <v>0</v>
      </c>
      <c r="BT521">
        <v>0</v>
      </c>
      <c r="BU521">
        <v>0</v>
      </c>
      <c r="BV521" s="12" t="s">
        <v>1375</v>
      </c>
      <c r="BW521">
        <v>0.3</v>
      </c>
      <c r="BX521">
        <v>357</v>
      </c>
      <c r="BY521">
        <v>139</v>
      </c>
      <c r="BZ521" t="b">
        <v>0</v>
      </c>
      <c r="CA521" t="s">
        <v>1684</v>
      </c>
      <c r="CB521">
        <v>0</v>
      </c>
      <c r="CC521">
        <v>0</v>
      </c>
      <c r="CD521" t="s">
        <v>1687</v>
      </c>
      <c r="CE521" s="12">
        <v>16</v>
      </c>
      <c r="CF521" s="12">
        <v>17</v>
      </c>
      <c r="CG521" t="s">
        <v>1684</v>
      </c>
      <c r="CH521">
        <v>0</v>
      </c>
      <c r="CI521">
        <v>432</v>
      </c>
      <c r="CJ521">
        <v>180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 t="s">
        <v>1375</v>
      </c>
      <c r="CS521">
        <v>0</v>
      </c>
      <c r="CT521" t="str">
        <f t="shared" si="8"/>
        <v>Zach Abbott</v>
      </c>
      <c r="CU521" t="str">
        <f>IFERROR(VLOOKUP(CT521,'Player Names Cleaned'!$A$1:$B$997,2,0),CT521)</f>
        <v>Zach Abbott</v>
      </c>
    </row>
    <row r="522" spans="1:99" x14ac:dyDescent="0.25">
      <c r="A522">
        <v>0</v>
      </c>
      <c r="B522" s="4">
        <v>33272</v>
      </c>
      <c r="C522">
        <v>0</v>
      </c>
      <c r="D522">
        <v>26</v>
      </c>
      <c r="E522" t="b">
        <v>1</v>
      </c>
      <c r="F522" t="b">
        <v>1</v>
      </c>
      <c r="G522" t="s">
        <v>1684</v>
      </c>
      <c r="H522" t="s">
        <v>1684</v>
      </c>
      <c r="I522">
        <v>0</v>
      </c>
      <c r="J522">
        <v>0</v>
      </c>
      <c r="K522">
        <v>90585</v>
      </c>
      <c r="L522" t="s">
        <v>1684</v>
      </c>
      <c r="N522">
        <v>0</v>
      </c>
      <c r="O522">
        <v>0</v>
      </c>
      <c r="P522">
        <v>0</v>
      </c>
      <c r="Q522">
        <v>0</v>
      </c>
      <c r="R522">
        <v>0.4</v>
      </c>
      <c r="S522">
        <v>368</v>
      </c>
      <c r="T522">
        <v>138</v>
      </c>
      <c r="U522">
        <v>0</v>
      </c>
      <c r="V522" t="s">
        <v>1684</v>
      </c>
      <c r="X522">
        <v>0</v>
      </c>
      <c r="Y522">
        <v>2</v>
      </c>
      <c r="Z522">
        <v>1</v>
      </c>
      <c r="AA522" t="s">
        <v>1684</v>
      </c>
      <c r="AB522">
        <v>0</v>
      </c>
      <c r="AC522">
        <v>0</v>
      </c>
      <c r="AD522">
        <v>0</v>
      </c>
      <c r="AE522">
        <v>7.0000000000000007E-2</v>
      </c>
      <c r="AF522">
        <v>0.04</v>
      </c>
      <c r="AG522">
        <v>7.0000000000000007E-2</v>
      </c>
      <c r="AH522">
        <v>2.68</v>
      </c>
      <c r="AI522">
        <v>1.65</v>
      </c>
      <c r="AJ522">
        <v>0.04</v>
      </c>
      <c r="AK522" s="12" t="s">
        <v>1376</v>
      </c>
      <c r="AL522">
        <v>0</v>
      </c>
      <c r="AM522">
        <v>11</v>
      </c>
      <c r="AN522">
        <v>2</v>
      </c>
      <c r="AO522">
        <v>1</v>
      </c>
      <c r="AP522">
        <v>0.62</v>
      </c>
      <c r="AQ522">
        <v>0</v>
      </c>
      <c r="AR522" t="b">
        <v>0</v>
      </c>
      <c r="AS522">
        <v>6.8</v>
      </c>
      <c r="AT522">
        <v>347</v>
      </c>
      <c r="AU522">
        <v>127</v>
      </c>
      <c r="AV522">
        <v>514</v>
      </c>
      <c r="AW522" t="b">
        <v>0</v>
      </c>
      <c r="AX522">
        <v>51</v>
      </c>
      <c r="AY522">
        <v>330</v>
      </c>
      <c r="AZ522">
        <v>122</v>
      </c>
      <c r="BA522">
        <v>146</v>
      </c>
      <c r="BC522" t="s">
        <v>1684</v>
      </c>
      <c r="BD522" s="12">
        <v>40</v>
      </c>
      <c r="BE522">
        <v>555</v>
      </c>
      <c r="BF522">
        <v>144</v>
      </c>
      <c r="BG522" t="s">
        <v>2878</v>
      </c>
      <c r="BH522">
        <v>0</v>
      </c>
      <c r="BI522">
        <v>0</v>
      </c>
      <c r="BJ522" t="s">
        <v>1684</v>
      </c>
      <c r="BK522">
        <v>0</v>
      </c>
      <c r="BM522" t="s">
        <v>2879</v>
      </c>
      <c r="BN522">
        <v>1</v>
      </c>
      <c r="BO522">
        <v>336</v>
      </c>
      <c r="BP522">
        <v>119</v>
      </c>
      <c r="BQ522">
        <v>0</v>
      </c>
      <c r="BR522">
        <v>54</v>
      </c>
      <c r="BS522" t="b">
        <v>0</v>
      </c>
      <c r="BT522">
        <v>0</v>
      </c>
      <c r="BU522">
        <v>0</v>
      </c>
      <c r="BV522" s="12" t="s">
        <v>1377</v>
      </c>
      <c r="BW522">
        <v>0.6</v>
      </c>
      <c r="BX522">
        <v>237</v>
      </c>
      <c r="BY522">
        <v>82</v>
      </c>
      <c r="BZ522" t="b">
        <v>0</v>
      </c>
      <c r="CA522" t="s">
        <v>1684</v>
      </c>
      <c r="CB522">
        <v>1</v>
      </c>
      <c r="CC522">
        <v>0.62</v>
      </c>
      <c r="CD522" t="s">
        <v>1687</v>
      </c>
      <c r="CE522" s="12">
        <v>16</v>
      </c>
      <c r="CF522" s="12">
        <v>17</v>
      </c>
      <c r="CG522" s="4">
        <v>44805</v>
      </c>
      <c r="CH522">
        <v>17</v>
      </c>
      <c r="CI522">
        <v>306</v>
      </c>
      <c r="CJ522">
        <v>114</v>
      </c>
      <c r="CK522">
        <v>6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1.5</v>
      </c>
      <c r="CR522" t="s">
        <v>1377</v>
      </c>
      <c r="CS522">
        <v>1</v>
      </c>
      <c r="CT522" t="str">
        <f t="shared" si="8"/>
        <v>Willy Boly</v>
      </c>
      <c r="CU522" t="str">
        <f>IFERROR(VLOOKUP(CT522,'Player Names Cleaned'!$A$1:$B$997,2,0),CT522)</f>
        <v>Willy Boly</v>
      </c>
    </row>
    <row r="523" spans="1:99" x14ac:dyDescent="0.25">
      <c r="A523">
        <v>11</v>
      </c>
      <c r="B523" s="4">
        <v>36552</v>
      </c>
      <c r="C523">
        <v>18</v>
      </c>
      <c r="D523">
        <v>594</v>
      </c>
      <c r="E523" t="b">
        <v>1</v>
      </c>
      <c r="F523" t="b">
        <v>1</v>
      </c>
      <c r="G523" t="s">
        <v>1684</v>
      </c>
      <c r="H523" t="s">
        <v>1684</v>
      </c>
      <c r="I523">
        <v>13</v>
      </c>
      <c r="J523">
        <v>0.42</v>
      </c>
      <c r="K523">
        <v>222531</v>
      </c>
      <c r="L523" t="s">
        <v>1684</v>
      </c>
      <c r="N523">
        <v>0</v>
      </c>
      <c r="O523">
        <v>0</v>
      </c>
      <c r="P523">
        <v>0</v>
      </c>
      <c r="Q523">
        <v>0</v>
      </c>
      <c r="R523">
        <v>793.7</v>
      </c>
      <c r="S523">
        <v>20</v>
      </c>
      <c r="T523">
        <v>19</v>
      </c>
      <c r="U523">
        <v>0</v>
      </c>
      <c r="V523">
        <v>2</v>
      </c>
      <c r="X523">
        <v>0</v>
      </c>
      <c r="Y523">
        <v>3</v>
      </c>
      <c r="Z523">
        <v>2.5</v>
      </c>
      <c r="AA523" t="s">
        <v>1684</v>
      </c>
      <c r="AB523">
        <v>0</v>
      </c>
      <c r="AC523">
        <v>4.68</v>
      </c>
      <c r="AD523">
        <v>0.15</v>
      </c>
      <c r="AE523">
        <v>10.99</v>
      </c>
      <c r="AF523">
        <v>0.35</v>
      </c>
      <c r="AG523">
        <v>6.31</v>
      </c>
      <c r="AH523">
        <v>41.21</v>
      </c>
      <c r="AI523">
        <v>1.32</v>
      </c>
      <c r="AJ523">
        <v>0.2</v>
      </c>
      <c r="AK523" s="12" t="s">
        <v>582</v>
      </c>
      <c r="AL523">
        <v>0</v>
      </c>
      <c r="AM523">
        <v>645</v>
      </c>
      <c r="AN523">
        <v>285</v>
      </c>
      <c r="AO523">
        <v>34</v>
      </c>
      <c r="AP523">
        <v>1.0900000000000001</v>
      </c>
      <c r="AQ523">
        <v>7</v>
      </c>
      <c r="AR523" t="b">
        <v>0</v>
      </c>
      <c r="AS523">
        <v>210.6</v>
      </c>
      <c r="AT523">
        <v>22</v>
      </c>
      <c r="AU523">
        <v>17</v>
      </c>
      <c r="AV523">
        <v>515</v>
      </c>
      <c r="AW523" t="b">
        <v>0</v>
      </c>
      <c r="AX523">
        <v>680.4</v>
      </c>
      <c r="AY523">
        <v>56</v>
      </c>
      <c r="AZ523">
        <v>20</v>
      </c>
      <c r="BA523">
        <v>2806</v>
      </c>
      <c r="BC523" t="s">
        <v>1684</v>
      </c>
      <c r="BD523" s="12">
        <v>75</v>
      </c>
      <c r="BE523">
        <v>23</v>
      </c>
      <c r="BF523">
        <v>13</v>
      </c>
      <c r="BG523" t="s">
        <v>2880</v>
      </c>
      <c r="BH523">
        <v>0</v>
      </c>
      <c r="BI523">
        <v>0</v>
      </c>
      <c r="BJ523">
        <v>2</v>
      </c>
      <c r="BK523">
        <v>0</v>
      </c>
      <c r="BM523" t="s">
        <v>2881</v>
      </c>
      <c r="BN523">
        <v>4.5</v>
      </c>
      <c r="BO523">
        <v>23</v>
      </c>
      <c r="BP523">
        <v>13</v>
      </c>
      <c r="BQ523">
        <v>1</v>
      </c>
      <c r="BR523">
        <v>241</v>
      </c>
      <c r="BS523" t="b">
        <v>0</v>
      </c>
      <c r="BT523">
        <v>0</v>
      </c>
      <c r="BU523">
        <v>0</v>
      </c>
      <c r="BV523" s="12" t="s">
        <v>1378</v>
      </c>
      <c r="BW523">
        <v>4.5999999999999996</v>
      </c>
      <c r="BX523">
        <v>77</v>
      </c>
      <c r="BY523">
        <v>23</v>
      </c>
      <c r="BZ523" t="b">
        <v>0</v>
      </c>
      <c r="CA523" t="s">
        <v>1684</v>
      </c>
      <c r="CB523">
        <v>34</v>
      </c>
      <c r="CC523">
        <v>1.0900000000000001</v>
      </c>
      <c r="CD523" t="s">
        <v>1687</v>
      </c>
      <c r="CE523" s="12">
        <v>16</v>
      </c>
      <c r="CF523" s="12">
        <v>17</v>
      </c>
      <c r="CG523" s="4">
        <v>44792</v>
      </c>
      <c r="CH523">
        <v>632</v>
      </c>
      <c r="CI523">
        <v>46</v>
      </c>
      <c r="CJ523">
        <v>29</v>
      </c>
      <c r="CK523">
        <v>154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20.5</v>
      </c>
      <c r="CR523" t="s">
        <v>1378</v>
      </c>
      <c r="CS523">
        <v>9</v>
      </c>
      <c r="CT523" t="str">
        <f t="shared" si="8"/>
        <v>Morgan Gibbs-White</v>
      </c>
      <c r="CU523" t="str">
        <f>IFERROR(VLOOKUP(CT523,'Player Names Cleaned'!$A$1:$B$997,2,0),CT523)</f>
        <v>Morgan Gibbs-White</v>
      </c>
    </row>
    <row r="524" spans="1:99" x14ac:dyDescent="0.25">
      <c r="A524">
        <v>3</v>
      </c>
      <c r="B524" s="4">
        <v>36837</v>
      </c>
      <c r="C524">
        <v>7</v>
      </c>
      <c r="D524">
        <v>454</v>
      </c>
      <c r="E524" t="b">
        <v>1</v>
      </c>
      <c r="F524" t="b">
        <v>1</v>
      </c>
      <c r="G524" t="s">
        <v>1684</v>
      </c>
      <c r="H524" t="s">
        <v>1684</v>
      </c>
      <c r="I524">
        <v>11</v>
      </c>
      <c r="J524">
        <v>0.45</v>
      </c>
      <c r="K524">
        <v>209046</v>
      </c>
      <c r="L524" t="s">
        <v>1684</v>
      </c>
      <c r="N524">
        <v>0</v>
      </c>
      <c r="O524">
        <v>0</v>
      </c>
      <c r="P524">
        <v>0</v>
      </c>
      <c r="Q524">
        <v>0</v>
      </c>
      <c r="R524">
        <v>663.9</v>
      </c>
      <c r="S524">
        <v>40</v>
      </c>
      <c r="T524">
        <v>35</v>
      </c>
      <c r="U524">
        <v>0</v>
      </c>
      <c r="V524" t="s">
        <v>1684</v>
      </c>
      <c r="X524">
        <v>0</v>
      </c>
      <c r="Y524">
        <v>3</v>
      </c>
      <c r="Z524">
        <v>2.1</v>
      </c>
      <c r="AA524" t="s">
        <v>1684</v>
      </c>
      <c r="AB524">
        <v>0</v>
      </c>
      <c r="AC524">
        <v>2.54</v>
      </c>
      <c r="AD524">
        <v>0.1</v>
      </c>
      <c r="AE524">
        <v>5.0599999999999996</v>
      </c>
      <c r="AF524">
        <v>0.2</v>
      </c>
      <c r="AG524">
        <v>2.52</v>
      </c>
      <c r="AH524">
        <v>27.79</v>
      </c>
      <c r="AI524">
        <v>1.1399999999999999</v>
      </c>
      <c r="AJ524">
        <v>0.1</v>
      </c>
      <c r="AK524" s="12" t="s">
        <v>1037</v>
      </c>
      <c r="AL524">
        <v>0</v>
      </c>
      <c r="AM524">
        <v>570</v>
      </c>
      <c r="AN524">
        <v>234</v>
      </c>
      <c r="AO524">
        <v>23</v>
      </c>
      <c r="AP524">
        <v>0.95</v>
      </c>
      <c r="AQ524">
        <v>5</v>
      </c>
      <c r="AR524" t="b">
        <v>0</v>
      </c>
      <c r="AS524">
        <v>151</v>
      </c>
      <c r="AT524">
        <v>70</v>
      </c>
      <c r="AU524">
        <v>49</v>
      </c>
      <c r="AV524">
        <v>516</v>
      </c>
      <c r="AW524" t="b">
        <v>0</v>
      </c>
      <c r="AX524">
        <v>445.6</v>
      </c>
      <c r="AY524">
        <v>142</v>
      </c>
      <c r="AZ524">
        <v>62</v>
      </c>
      <c r="BA524">
        <v>2190</v>
      </c>
      <c r="BC524" t="s">
        <v>1684</v>
      </c>
      <c r="BD524" s="12">
        <v>60</v>
      </c>
      <c r="BE524">
        <v>89</v>
      </c>
      <c r="BF524">
        <v>63</v>
      </c>
      <c r="BG524" t="s">
        <v>2882</v>
      </c>
      <c r="BH524">
        <v>0</v>
      </c>
      <c r="BI524">
        <v>0</v>
      </c>
      <c r="BJ524" t="s">
        <v>1684</v>
      </c>
      <c r="BK524">
        <v>0</v>
      </c>
      <c r="BM524" t="s">
        <v>2883</v>
      </c>
      <c r="BN524">
        <v>3.3</v>
      </c>
      <c r="BO524">
        <v>113</v>
      </c>
      <c r="BP524">
        <v>54</v>
      </c>
      <c r="BQ524">
        <v>0</v>
      </c>
      <c r="BR524">
        <v>241</v>
      </c>
      <c r="BS524" t="b">
        <v>0</v>
      </c>
      <c r="BT524">
        <v>0</v>
      </c>
      <c r="BU524">
        <v>0</v>
      </c>
      <c r="BV524" s="12" t="s">
        <v>1379</v>
      </c>
      <c r="BW524">
        <v>2.2000000000000002</v>
      </c>
      <c r="BX524">
        <v>127</v>
      </c>
      <c r="BY524">
        <v>39</v>
      </c>
      <c r="BZ524" t="b">
        <v>0</v>
      </c>
      <c r="CA524" t="s">
        <v>1684</v>
      </c>
      <c r="CB524">
        <v>25</v>
      </c>
      <c r="CC524">
        <v>1.03</v>
      </c>
      <c r="CD524" t="s">
        <v>1687</v>
      </c>
      <c r="CE524" s="12">
        <v>16</v>
      </c>
      <c r="CF524" s="12">
        <v>17</v>
      </c>
      <c r="CG524" s="4">
        <v>45170</v>
      </c>
      <c r="CH524">
        <v>405</v>
      </c>
      <c r="CI524">
        <v>76</v>
      </c>
      <c r="CJ524">
        <v>53</v>
      </c>
      <c r="CK524">
        <v>103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17.2</v>
      </c>
      <c r="CR524" t="s">
        <v>1379</v>
      </c>
      <c r="CS524">
        <v>2</v>
      </c>
      <c r="CT524" t="str">
        <f t="shared" si="8"/>
        <v>Callum Hudson-Odoi</v>
      </c>
      <c r="CU524" t="str">
        <f>IFERROR(VLOOKUP(CT524,'Player Names Cleaned'!$A$1:$B$997,2,0),CT524)</f>
        <v>Callum Hudson-Odoi</v>
      </c>
    </row>
    <row r="525" spans="1:99" x14ac:dyDescent="0.25">
      <c r="A525">
        <v>6</v>
      </c>
      <c r="B525" s="4">
        <v>37566</v>
      </c>
      <c r="C525">
        <v>8</v>
      </c>
      <c r="D525">
        <v>526</v>
      </c>
      <c r="E525" t="b">
        <v>1</v>
      </c>
      <c r="F525" t="b">
        <v>1</v>
      </c>
      <c r="G525" t="s">
        <v>1684</v>
      </c>
      <c r="H525" t="s">
        <v>1684</v>
      </c>
      <c r="I525">
        <v>13</v>
      </c>
      <c r="J525">
        <v>0.43</v>
      </c>
      <c r="K525">
        <v>215379</v>
      </c>
      <c r="L525">
        <v>3</v>
      </c>
      <c r="N525">
        <v>0</v>
      </c>
      <c r="O525">
        <v>0</v>
      </c>
      <c r="P525">
        <v>0</v>
      </c>
      <c r="Q525">
        <v>0</v>
      </c>
      <c r="R525">
        <v>605.20000000000005</v>
      </c>
      <c r="S525">
        <v>50</v>
      </c>
      <c r="T525">
        <v>43</v>
      </c>
      <c r="U525">
        <v>0</v>
      </c>
      <c r="V525" t="s">
        <v>1684</v>
      </c>
      <c r="X525">
        <v>0</v>
      </c>
      <c r="Y525">
        <v>3</v>
      </c>
      <c r="Z525">
        <v>2</v>
      </c>
      <c r="AA525" t="s">
        <v>1684</v>
      </c>
      <c r="AB525">
        <v>0</v>
      </c>
      <c r="AC525">
        <v>3.51</v>
      </c>
      <c r="AD525">
        <v>0.12</v>
      </c>
      <c r="AE525">
        <v>5.55</v>
      </c>
      <c r="AF525">
        <v>0.19</v>
      </c>
      <c r="AG525">
        <v>2.04</v>
      </c>
      <c r="AH525">
        <v>40.36</v>
      </c>
      <c r="AI525">
        <v>1.33</v>
      </c>
      <c r="AJ525">
        <v>7.0000000000000007E-2</v>
      </c>
      <c r="AK525" s="12" t="s">
        <v>1380</v>
      </c>
      <c r="AL525">
        <v>0</v>
      </c>
      <c r="AM525">
        <v>495</v>
      </c>
      <c r="AN525">
        <v>186</v>
      </c>
      <c r="AO525">
        <v>37</v>
      </c>
      <c r="AP525">
        <v>1.22</v>
      </c>
      <c r="AQ525">
        <v>2</v>
      </c>
      <c r="AR525" t="b">
        <v>0</v>
      </c>
      <c r="AS525">
        <v>155.6</v>
      </c>
      <c r="AT525">
        <v>66</v>
      </c>
      <c r="AU525">
        <v>46</v>
      </c>
      <c r="AV525">
        <v>517</v>
      </c>
      <c r="AW525" t="b">
        <v>0</v>
      </c>
      <c r="AX525">
        <v>638.79999999999995</v>
      </c>
      <c r="AY525">
        <v>67</v>
      </c>
      <c r="AZ525">
        <v>25</v>
      </c>
      <c r="BA525">
        <v>2726</v>
      </c>
      <c r="BC525" t="s">
        <v>1684</v>
      </c>
      <c r="BD525" s="12">
        <v>55</v>
      </c>
      <c r="BE525">
        <v>145</v>
      </c>
      <c r="BF525">
        <v>94</v>
      </c>
      <c r="BG525" t="s">
        <v>2884</v>
      </c>
      <c r="BH525">
        <v>0</v>
      </c>
      <c r="BI525">
        <v>0</v>
      </c>
      <c r="BJ525" t="s">
        <v>1684</v>
      </c>
      <c r="BK525">
        <v>0</v>
      </c>
      <c r="BM525" t="s">
        <v>2885</v>
      </c>
      <c r="BN525">
        <v>2.9</v>
      </c>
      <c r="BO525">
        <v>143</v>
      </c>
      <c r="BP525">
        <v>65</v>
      </c>
      <c r="BQ525">
        <v>0</v>
      </c>
      <c r="BR525">
        <v>241</v>
      </c>
      <c r="BS525" t="b">
        <v>0</v>
      </c>
      <c r="BT525">
        <v>0</v>
      </c>
      <c r="BU525">
        <v>0</v>
      </c>
      <c r="BV525" s="12" t="s">
        <v>1381</v>
      </c>
      <c r="BW525">
        <v>3</v>
      </c>
      <c r="BX525">
        <v>101</v>
      </c>
      <c r="BY525">
        <v>32</v>
      </c>
      <c r="BZ525" t="b">
        <v>0</v>
      </c>
      <c r="CA525" t="s">
        <v>1684</v>
      </c>
      <c r="CB525">
        <v>33</v>
      </c>
      <c r="CC525">
        <v>1.0900000000000001</v>
      </c>
      <c r="CD525" t="s">
        <v>1687</v>
      </c>
      <c r="CE525" s="12">
        <v>16</v>
      </c>
      <c r="CF525" s="12">
        <v>17</v>
      </c>
      <c r="CG525" s="4">
        <v>45474</v>
      </c>
      <c r="CH525">
        <v>308</v>
      </c>
      <c r="CI525">
        <v>97</v>
      </c>
      <c r="CJ525">
        <v>67</v>
      </c>
      <c r="CK525">
        <v>107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19.5</v>
      </c>
      <c r="CR525" t="s">
        <v>1381</v>
      </c>
      <c r="CS525">
        <v>10</v>
      </c>
      <c r="CT525" t="str">
        <f t="shared" si="8"/>
        <v>Elliot Anderson</v>
      </c>
      <c r="CU525" t="str">
        <f>IFERROR(VLOOKUP(CT525,'Player Names Cleaned'!$A$1:$B$997,2,0),CT525)</f>
        <v>Elliot Anderson</v>
      </c>
    </row>
    <row r="526" spans="1:99" x14ac:dyDescent="0.25">
      <c r="A526">
        <v>2</v>
      </c>
      <c r="B526" s="4">
        <v>36373</v>
      </c>
      <c r="C526">
        <v>0</v>
      </c>
      <c r="D526">
        <v>212</v>
      </c>
      <c r="E526" t="b">
        <v>1</v>
      </c>
      <c r="F526" t="b">
        <v>1</v>
      </c>
      <c r="G526" t="s">
        <v>1684</v>
      </c>
      <c r="H526" t="s">
        <v>1684</v>
      </c>
      <c r="I526">
        <v>1</v>
      </c>
      <c r="J526">
        <v>0.11</v>
      </c>
      <c r="K526">
        <v>510500</v>
      </c>
      <c r="L526" t="s">
        <v>1684</v>
      </c>
      <c r="N526">
        <v>0</v>
      </c>
      <c r="O526">
        <v>0</v>
      </c>
      <c r="P526">
        <v>0</v>
      </c>
      <c r="Q526">
        <v>0</v>
      </c>
      <c r="R526">
        <v>182.9</v>
      </c>
      <c r="S526">
        <v>184</v>
      </c>
      <c r="T526">
        <v>124</v>
      </c>
      <c r="U526">
        <v>0</v>
      </c>
      <c r="V526" t="s">
        <v>1684</v>
      </c>
      <c r="X526">
        <v>0</v>
      </c>
      <c r="Y526">
        <v>3</v>
      </c>
      <c r="Z526">
        <v>2</v>
      </c>
      <c r="AA526" t="s">
        <v>1684</v>
      </c>
      <c r="AB526">
        <v>0</v>
      </c>
      <c r="AC526">
        <v>1.87</v>
      </c>
      <c r="AD526">
        <v>0.2</v>
      </c>
      <c r="AE526">
        <v>4</v>
      </c>
      <c r="AF526">
        <v>0.43</v>
      </c>
      <c r="AG526">
        <v>2.13</v>
      </c>
      <c r="AH526">
        <v>12.56</v>
      </c>
      <c r="AI526">
        <v>1.35</v>
      </c>
      <c r="AJ526">
        <v>0.23</v>
      </c>
      <c r="AK526" s="12" t="s">
        <v>942</v>
      </c>
      <c r="AL526">
        <v>0</v>
      </c>
      <c r="AM526">
        <v>542</v>
      </c>
      <c r="AN526">
        <v>215</v>
      </c>
      <c r="AO526">
        <v>16</v>
      </c>
      <c r="AP526">
        <v>1.72</v>
      </c>
      <c r="AQ526">
        <v>3</v>
      </c>
      <c r="AR526" t="b">
        <v>0</v>
      </c>
      <c r="AS526">
        <v>64.599999999999994</v>
      </c>
      <c r="AT526">
        <v>210</v>
      </c>
      <c r="AU526">
        <v>111</v>
      </c>
      <c r="AV526">
        <v>518</v>
      </c>
      <c r="AW526" t="b">
        <v>0</v>
      </c>
      <c r="AX526">
        <v>221.8</v>
      </c>
      <c r="AY526">
        <v>232</v>
      </c>
      <c r="AZ526">
        <v>111</v>
      </c>
      <c r="BA526">
        <v>835</v>
      </c>
      <c r="BC526" t="s">
        <v>1684</v>
      </c>
      <c r="BD526" s="12">
        <v>55</v>
      </c>
      <c r="BE526">
        <v>192</v>
      </c>
      <c r="BF526">
        <v>123</v>
      </c>
      <c r="BG526" t="s">
        <v>2886</v>
      </c>
      <c r="BH526">
        <v>0</v>
      </c>
      <c r="BI526">
        <v>0</v>
      </c>
      <c r="BJ526" t="s">
        <v>1684</v>
      </c>
      <c r="BK526">
        <v>0</v>
      </c>
      <c r="BM526" t="s">
        <v>2887</v>
      </c>
      <c r="BN526">
        <v>1.7</v>
      </c>
      <c r="BO526">
        <v>287</v>
      </c>
      <c r="BP526">
        <v>133</v>
      </c>
      <c r="BQ526">
        <v>0</v>
      </c>
      <c r="BR526">
        <v>173</v>
      </c>
      <c r="BS526" t="b">
        <v>0</v>
      </c>
      <c r="BT526">
        <v>0</v>
      </c>
      <c r="BU526">
        <v>0</v>
      </c>
      <c r="BV526" s="12" t="s">
        <v>1382</v>
      </c>
      <c r="BW526">
        <v>0.1</v>
      </c>
      <c r="BX526">
        <v>536</v>
      </c>
      <c r="BY526">
        <v>196</v>
      </c>
      <c r="BZ526" t="b">
        <v>0</v>
      </c>
      <c r="CA526" t="s">
        <v>1684</v>
      </c>
      <c r="CB526">
        <v>5</v>
      </c>
      <c r="CC526">
        <v>0.54</v>
      </c>
      <c r="CD526" t="s">
        <v>1687</v>
      </c>
      <c r="CE526" s="12">
        <v>16</v>
      </c>
      <c r="CF526" s="12">
        <v>17</v>
      </c>
      <c r="CG526" s="4">
        <v>45505</v>
      </c>
      <c r="CH526">
        <v>239</v>
      </c>
      <c r="CI526">
        <v>123</v>
      </c>
      <c r="CJ526">
        <v>82</v>
      </c>
      <c r="CK526">
        <v>52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9.5</v>
      </c>
      <c r="CR526" t="s">
        <v>2888</v>
      </c>
      <c r="CS526">
        <v>5</v>
      </c>
      <c r="CT526" t="str">
        <f t="shared" si="8"/>
        <v>JoÃ£o Pedro Ferreira da Silva</v>
      </c>
      <c r="CU526" t="str">
        <f>IFERROR(VLOOKUP(CT526,'Player Names Cleaned'!$A$1:$B$997,2,0),CT526)</f>
        <v>JoÃ£o Pedro Ferreira da Silva</v>
      </c>
    </row>
    <row r="527" spans="1:99" x14ac:dyDescent="0.25">
      <c r="A527">
        <v>1</v>
      </c>
      <c r="B527" s="4">
        <v>35974</v>
      </c>
      <c r="C527">
        <v>0</v>
      </c>
      <c r="D527">
        <v>292</v>
      </c>
      <c r="E527" t="b">
        <v>1</v>
      </c>
      <c r="F527" t="b">
        <v>1</v>
      </c>
      <c r="G527">
        <v>0</v>
      </c>
      <c r="H527" t="s">
        <v>1684</v>
      </c>
      <c r="I527">
        <v>7</v>
      </c>
      <c r="J527">
        <v>0.32</v>
      </c>
      <c r="K527">
        <v>250199</v>
      </c>
      <c r="L527" t="s">
        <v>1684</v>
      </c>
      <c r="N527">
        <v>0</v>
      </c>
      <c r="O527">
        <v>0</v>
      </c>
      <c r="P527">
        <v>0</v>
      </c>
      <c r="Q527">
        <v>0</v>
      </c>
      <c r="R527">
        <v>247.2</v>
      </c>
      <c r="S527">
        <v>149</v>
      </c>
      <c r="T527">
        <v>103</v>
      </c>
      <c r="U527">
        <v>0</v>
      </c>
      <c r="V527" t="s">
        <v>1684</v>
      </c>
      <c r="X527">
        <v>0</v>
      </c>
      <c r="Y527">
        <v>3</v>
      </c>
      <c r="Z527">
        <v>0</v>
      </c>
      <c r="AA527" t="s">
        <v>1684</v>
      </c>
      <c r="AB527">
        <v>0</v>
      </c>
      <c r="AC527">
        <v>1.58</v>
      </c>
      <c r="AD527">
        <v>7.0000000000000007E-2</v>
      </c>
      <c r="AE527">
        <v>3.16</v>
      </c>
      <c r="AF527">
        <v>0.14000000000000001</v>
      </c>
      <c r="AG527">
        <v>1.58</v>
      </c>
      <c r="AH527">
        <v>31.9</v>
      </c>
      <c r="AI527">
        <v>1.47</v>
      </c>
      <c r="AJ527">
        <v>7.0000000000000007E-2</v>
      </c>
      <c r="AK527" s="12" t="s">
        <v>1383</v>
      </c>
      <c r="AL527">
        <v>0</v>
      </c>
      <c r="AM527">
        <v>395</v>
      </c>
      <c r="AN527">
        <v>121</v>
      </c>
      <c r="AO527">
        <v>27</v>
      </c>
      <c r="AP527">
        <v>1.24</v>
      </c>
      <c r="AQ527">
        <v>0</v>
      </c>
      <c r="AR527" t="b">
        <v>0</v>
      </c>
      <c r="AS527">
        <v>89.4</v>
      </c>
      <c r="AT527">
        <v>146</v>
      </c>
      <c r="AU527">
        <v>84</v>
      </c>
      <c r="AV527">
        <v>519</v>
      </c>
      <c r="AW527" t="b">
        <v>0</v>
      </c>
      <c r="AX527">
        <v>410.2</v>
      </c>
      <c r="AY527">
        <v>154</v>
      </c>
      <c r="AZ527">
        <v>69</v>
      </c>
      <c r="BA527">
        <v>1954</v>
      </c>
      <c r="BB527" t="s">
        <v>2889</v>
      </c>
      <c r="BC527" t="s">
        <v>2890</v>
      </c>
      <c r="BD527" s="12">
        <v>50</v>
      </c>
      <c r="BE527">
        <v>280</v>
      </c>
      <c r="BF527">
        <v>176</v>
      </c>
      <c r="BG527" t="s">
        <v>2891</v>
      </c>
      <c r="BH527">
        <v>0</v>
      </c>
      <c r="BI527">
        <v>0</v>
      </c>
      <c r="BJ527" t="s">
        <v>1684</v>
      </c>
      <c r="BK527">
        <v>0</v>
      </c>
      <c r="BM527" t="s">
        <v>2892</v>
      </c>
      <c r="BN527">
        <v>1.6</v>
      </c>
      <c r="BO527">
        <v>294</v>
      </c>
      <c r="BP527">
        <v>136</v>
      </c>
      <c r="BQ527">
        <v>0</v>
      </c>
      <c r="BR527">
        <v>10</v>
      </c>
      <c r="BS527" t="b">
        <v>0</v>
      </c>
      <c r="BT527">
        <v>0</v>
      </c>
      <c r="BU527">
        <v>0</v>
      </c>
      <c r="BV527" s="12" t="s">
        <v>1384</v>
      </c>
      <c r="BW527">
        <v>0</v>
      </c>
      <c r="BX527">
        <v>668</v>
      </c>
      <c r="BY527">
        <v>300</v>
      </c>
      <c r="BZ527" t="b">
        <v>0</v>
      </c>
      <c r="CA527" t="s">
        <v>1684</v>
      </c>
      <c r="CB527">
        <v>23</v>
      </c>
      <c r="CC527">
        <v>1.06</v>
      </c>
      <c r="CD527" t="s">
        <v>1756</v>
      </c>
      <c r="CE527" s="12">
        <v>16</v>
      </c>
      <c r="CF527" s="12">
        <v>17</v>
      </c>
      <c r="CG527" s="4">
        <v>45170</v>
      </c>
      <c r="CH527">
        <v>237</v>
      </c>
      <c r="CI527">
        <v>126</v>
      </c>
      <c r="CJ527">
        <v>83</v>
      </c>
      <c r="CK527">
        <v>54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10.8</v>
      </c>
      <c r="CR527" t="s">
        <v>2893</v>
      </c>
      <c r="CS527">
        <v>9</v>
      </c>
      <c r="CT527" t="str">
        <f t="shared" si="8"/>
        <v>NicolÃ¡s DomÃ­nguez</v>
      </c>
      <c r="CU527" t="str">
        <f>IFERROR(VLOOKUP(CT527,'Player Names Cleaned'!$A$1:$B$997,2,0),CT527)</f>
        <v>NicolÃ¡s DomÃ­nguez</v>
      </c>
    </row>
    <row r="528" spans="1:99" x14ac:dyDescent="0.25">
      <c r="A528">
        <v>0</v>
      </c>
      <c r="B528" s="4">
        <v>36082</v>
      </c>
      <c r="C528">
        <v>0</v>
      </c>
      <c r="D528">
        <v>0</v>
      </c>
      <c r="E528" t="b">
        <v>0</v>
      </c>
      <c r="F528" t="b">
        <v>1</v>
      </c>
      <c r="G528">
        <v>0</v>
      </c>
      <c r="H528" t="s">
        <v>1684</v>
      </c>
      <c r="I528">
        <v>0</v>
      </c>
      <c r="J528">
        <v>0</v>
      </c>
      <c r="K528">
        <v>243345</v>
      </c>
      <c r="L528" t="s">
        <v>1684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602</v>
      </c>
      <c r="T528">
        <v>254</v>
      </c>
      <c r="U528">
        <v>0</v>
      </c>
      <c r="V528" t="s">
        <v>1684</v>
      </c>
      <c r="X528">
        <v>0</v>
      </c>
      <c r="Y528">
        <v>3</v>
      </c>
      <c r="Z528">
        <v>0</v>
      </c>
      <c r="AA528" t="s">
        <v>1684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 s="12" t="s">
        <v>601</v>
      </c>
      <c r="AL528">
        <v>0</v>
      </c>
      <c r="AM528">
        <v>389</v>
      </c>
      <c r="AN528">
        <v>117</v>
      </c>
      <c r="AO528">
        <v>0</v>
      </c>
      <c r="AP528">
        <v>0</v>
      </c>
      <c r="AQ528">
        <v>0</v>
      </c>
      <c r="AR528" t="b">
        <v>0</v>
      </c>
      <c r="AS528">
        <v>0</v>
      </c>
      <c r="AT528">
        <v>604</v>
      </c>
      <c r="AU528">
        <v>254</v>
      </c>
      <c r="AV528">
        <v>520</v>
      </c>
      <c r="AW528" t="b">
        <v>0</v>
      </c>
      <c r="AX528">
        <v>0</v>
      </c>
      <c r="AY528">
        <v>604</v>
      </c>
      <c r="AZ528">
        <v>254</v>
      </c>
      <c r="BA528">
        <v>0</v>
      </c>
      <c r="BB528" t="s">
        <v>2894</v>
      </c>
      <c r="BC528" t="s">
        <v>2895</v>
      </c>
      <c r="BD528" s="12">
        <v>50</v>
      </c>
      <c r="BE528">
        <v>274</v>
      </c>
      <c r="BF528">
        <v>172</v>
      </c>
      <c r="BG528" t="s">
        <v>2896</v>
      </c>
      <c r="BH528">
        <v>0</v>
      </c>
      <c r="BI528">
        <v>0</v>
      </c>
      <c r="BJ528" t="s">
        <v>1684</v>
      </c>
      <c r="BK528">
        <v>0</v>
      </c>
      <c r="BM528" t="s">
        <v>2897</v>
      </c>
      <c r="BN528">
        <v>0</v>
      </c>
      <c r="BO528">
        <v>605</v>
      </c>
      <c r="BP528">
        <v>255</v>
      </c>
      <c r="BQ528">
        <v>0</v>
      </c>
      <c r="BR528">
        <v>241</v>
      </c>
      <c r="BS528" t="b">
        <v>0</v>
      </c>
      <c r="BT528">
        <v>0</v>
      </c>
      <c r="BU528">
        <v>0</v>
      </c>
      <c r="BV528" s="12" t="s">
        <v>1018</v>
      </c>
      <c r="BW528">
        <v>0</v>
      </c>
      <c r="BX528">
        <v>655</v>
      </c>
      <c r="BY528">
        <v>292</v>
      </c>
      <c r="BZ528" t="b">
        <v>0</v>
      </c>
      <c r="CA528" t="s">
        <v>1684</v>
      </c>
      <c r="CB528">
        <v>0</v>
      </c>
      <c r="CC528">
        <v>0</v>
      </c>
      <c r="CD528" t="s">
        <v>1777</v>
      </c>
      <c r="CE528" s="12">
        <v>16</v>
      </c>
      <c r="CF528" s="12">
        <v>17</v>
      </c>
      <c r="CG528" s="4">
        <v>44762</v>
      </c>
      <c r="CH528">
        <v>0</v>
      </c>
      <c r="CI528">
        <v>593</v>
      </c>
      <c r="CJ528">
        <v>249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 t="s">
        <v>1018</v>
      </c>
      <c r="CS528">
        <v>0</v>
      </c>
      <c r="CT528" t="str">
        <f t="shared" si="8"/>
        <v>Lewis O'Brien</v>
      </c>
      <c r="CU528" t="str">
        <f>IFERROR(VLOOKUP(CT528,'Player Names Cleaned'!$A$1:$B$997,2,0),CT528)</f>
        <v>Lewis O'Brien</v>
      </c>
    </row>
    <row r="529" spans="1:99" x14ac:dyDescent="0.25">
      <c r="A529">
        <v>1</v>
      </c>
      <c r="B529" s="4">
        <v>35766</v>
      </c>
      <c r="C529">
        <v>0</v>
      </c>
      <c r="D529">
        <v>107</v>
      </c>
      <c r="E529" t="b">
        <v>1</v>
      </c>
      <c r="F529" t="b">
        <v>1</v>
      </c>
      <c r="G529" t="s">
        <v>1684</v>
      </c>
      <c r="H529" t="s">
        <v>1684</v>
      </c>
      <c r="I529">
        <v>2</v>
      </c>
      <c r="J529">
        <v>0.31</v>
      </c>
      <c r="K529">
        <v>210462</v>
      </c>
      <c r="L529" t="s">
        <v>1684</v>
      </c>
      <c r="N529">
        <v>0</v>
      </c>
      <c r="O529">
        <v>0</v>
      </c>
      <c r="P529">
        <v>0</v>
      </c>
      <c r="Q529">
        <v>0</v>
      </c>
      <c r="R529">
        <v>80.3</v>
      </c>
      <c r="S529">
        <v>250</v>
      </c>
      <c r="T529">
        <v>139</v>
      </c>
      <c r="U529">
        <v>0</v>
      </c>
      <c r="V529" t="s">
        <v>1684</v>
      </c>
      <c r="X529">
        <v>0</v>
      </c>
      <c r="Y529">
        <v>3</v>
      </c>
      <c r="Z529">
        <v>1.5</v>
      </c>
      <c r="AA529" t="s">
        <v>1684</v>
      </c>
      <c r="AB529">
        <v>0</v>
      </c>
      <c r="AC529">
        <v>0.21</v>
      </c>
      <c r="AD529">
        <v>0.03</v>
      </c>
      <c r="AE529">
        <v>0.23</v>
      </c>
      <c r="AF529">
        <v>0.03</v>
      </c>
      <c r="AG529">
        <v>0.02</v>
      </c>
      <c r="AH529">
        <v>8.41</v>
      </c>
      <c r="AI529">
        <v>1.3</v>
      </c>
      <c r="AJ529">
        <v>0</v>
      </c>
      <c r="AK529" s="12" t="s">
        <v>1385</v>
      </c>
      <c r="AL529">
        <v>0</v>
      </c>
      <c r="AM529">
        <v>370</v>
      </c>
      <c r="AN529">
        <v>107</v>
      </c>
      <c r="AO529">
        <v>6</v>
      </c>
      <c r="AP529">
        <v>0.92</v>
      </c>
      <c r="AQ529">
        <v>0</v>
      </c>
      <c r="AR529" t="b">
        <v>0</v>
      </c>
      <c r="AS529">
        <v>23.2</v>
      </c>
      <c r="AT529">
        <v>298</v>
      </c>
      <c r="AU529">
        <v>146</v>
      </c>
      <c r="AV529">
        <v>521</v>
      </c>
      <c r="AW529" t="b">
        <v>0</v>
      </c>
      <c r="AX529">
        <v>130.6</v>
      </c>
      <c r="AY529">
        <v>288</v>
      </c>
      <c r="AZ529">
        <v>137</v>
      </c>
      <c r="BA529">
        <v>584</v>
      </c>
      <c r="BC529" t="s">
        <v>1684</v>
      </c>
      <c r="BD529" s="12">
        <v>50</v>
      </c>
      <c r="BE529">
        <v>255</v>
      </c>
      <c r="BF529">
        <v>162</v>
      </c>
      <c r="BG529" t="s">
        <v>2898</v>
      </c>
      <c r="BH529">
        <v>0</v>
      </c>
      <c r="BI529">
        <v>0</v>
      </c>
      <c r="BJ529" t="s">
        <v>1684</v>
      </c>
      <c r="BK529">
        <v>0</v>
      </c>
      <c r="BM529" t="s">
        <v>2899</v>
      </c>
      <c r="BN529">
        <v>1.5</v>
      </c>
      <c r="BO529">
        <v>305</v>
      </c>
      <c r="BP529">
        <v>143</v>
      </c>
      <c r="BQ529">
        <v>0</v>
      </c>
      <c r="BR529">
        <v>54</v>
      </c>
      <c r="BS529" t="b">
        <v>0</v>
      </c>
      <c r="BT529">
        <v>0</v>
      </c>
      <c r="BU529">
        <v>0</v>
      </c>
      <c r="BV529" s="12" t="s">
        <v>1386</v>
      </c>
      <c r="BW529">
        <v>0.1</v>
      </c>
      <c r="BX529">
        <v>547</v>
      </c>
      <c r="BY529">
        <v>204</v>
      </c>
      <c r="BZ529" t="b">
        <v>0</v>
      </c>
      <c r="CA529" t="s">
        <v>1684</v>
      </c>
      <c r="CB529">
        <v>7</v>
      </c>
      <c r="CC529">
        <v>1.08</v>
      </c>
      <c r="CD529" t="s">
        <v>1687</v>
      </c>
      <c r="CE529" s="12">
        <v>16</v>
      </c>
      <c r="CF529" s="12">
        <v>17</v>
      </c>
      <c r="CG529" s="4">
        <v>45170</v>
      </c>
      <c r="CH529">
        <v>21</v>
      </c>
      <c r="CI529">
        <v>302</v>
      </c>
      <c r="CJ529">
        <v>158</v>
      </c>
      <c r="CK529">
        <v>20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4</v>
      </c>
      <c r="CR529" t="s">
        <v>1386</v>
      </c>
      <c r="CS529">
        <v>3</v>
      </c>
      <c r="CT529" t="str">
        <f t="shared" si="8"/>
        <v>Ibrahim SangarÃ©</v>
      </c>
      <c r="CU529" t="str">
        <f>IFERROR(VLOOKUP(CT529,'Player Names Cleaned'!$A$1:$B$997,2,0),CT529)</f>
        <v>Ibrahim Sangare</v>
      </c>
    </row>
    <row r="530" spans="1:99" x14ac:dyDescent="0.25">
      <c r="A530">
        <v>2</v>
      </c>
      <c r="B530" s="4">
        <v>35755</v>
      </c>
      <c r="C530">
        <v>3</v>
      </c>
      <c r="D530">
        <v>306</v>
      </c>
      <c r="E530" t="b">
        <v>1</v>
      </c>
      <c r="F530" t="b">
        <v>1</v>
      </c>
      <c r="G530" t="s">
        <v>1684</v>
      </c>
      <c r="H530" t="s">
        <v>1684</v>
      </c>
      <c r="I530">
        <v>6</v>
      </c>
      <c r="J530">
        <v>0.28000000000000003</v>
      </c>
      <c r="K530">
        <v>204968</v>
      </c>
      <c r="L530" t="s">
        <v>1684</v>
      </c>
      <c r="N530">
        <v>0</v>
      </c>
      <c r="O530">
        <v>0</v>
      </c>
      <c r="P530">
        <v>0</v>
      </c>
      <c r="Q530">
        <v>0</v>
      </c>
      <c r="R530">
        <v>241.1</v>
      </c>
      <c r="S530">
        <v>152</v>
      </c>
      <c r="T530">
        <v>106</v>
      </c>
      <c r="U530">
        <v>0</v>
      </c>
      <c r="V530" t="s">
        <v>1684</v>
      </c>
      <c r="X530">
        <v>0</v>
      </c>
      <c r="Y530">
        <v>3</v>
      </c>
      <c r="Z530">
        <v>1.5</v>
      </c>
      <c r="AA530" t="s">
        <v>1684</v>
      </c>
      <c r="AB530">
        <v>0</v>
      </c>
      <c r="AC530">
        <v>0.47</v>
      </c>
      <c r="AD530">
        <v>0.02</v>
      </c>
      <c r="AE530">
        <v>2.88</v>
      </c>
      <c r="AF530">
        <v>0.13</v>
      </c>
      <c r="AG530">
        <v>2.41</v>
      </c>
      <c r="AH530">
        <v>27.84</v>
      </c>
      <c r="AI530">
        <v>1.32</v>
      </c>
      <c r="AJ530">
        <v>0.11</v>
      </c>
      <c r="AK530" s="12" t="s">
        <v>726</v>
      </c>
      <c r="AL530">
        <v>0</v>
      </c>
      <c r="AM530">
        <v>364</v>
      </c>
      <c r="AN530">
        <v>103</v>
      </c>
      <c r="AO530">
        <v>27</v>
      </c>
      <c r="AP530">
        <v>1.28</v>
      </c>
      <c r="AQ530">
        <v>2</v>
      </c>
      <c r="AR530" t="b">
        <v>0</v>
      </c>
      <c r="AS530">
        <v>85.4</v>
      </c>
      <c r="AT530">
        <v>157</v>
      </c>
      <c r="AU530">
        <v>88</v>
      </c>
      <c r="AV530">
        <v>522</v>
      </c>
      <c r="AW530" t="b">
        <v>0</v>
      </c>
      <c r="AX530">
        <v>344.4</v>
      </c>
      <c r="AY530">
        <v>183</v>
      </c>
      <c r="AZ530">
        <v>84</v>
      </c>
      <c r="BA530">
        <v>1901</v>
      </c>
      <c r="BC530" t="s">
        <v>1684</v>
      </c>
      <c r="BD530" s="12">
        <v>50</v>
      </c>
      <c r="BE530">
        <v>249</v>
      </c>
      <c r="BF530">
        <v>158</v>
      </c>
      <c r="BG530" t="s">
        <v>2900</v>
      </c>
      <c r="BH530">
        <v>0</v>
      </c>
      <c r="BI530">
        <v>0</v>
      </c>
      <c r="BJ530" t="s">
        <v>1684</v>
      </c>
      <c r="BK530">
        <v>0</v>
      </c>
      <c r="BM530" t="s">
        <v>2901</v>
      </c>
      <c r="BN530">
        <v>1.9</v>
      </c>
      <c r="BO530">
        <v>257</v>
      </c>
      <c r="BP530">
        <v>115</v>
      </c>
      <c r="BQ530">
        <v>0</v>
      </c>
      <c r="BR530">
        <v>241</v>
      </c>
      <c r="BS530" t="b">
        <v>0</v>
      </c>
      <c r="BT530">
        <v>0</v>
      </c>
      <c r="BU530">
        <v>0</v>
      </c>
      <c r="BV530" s="12" t="s">
        <v>1387</v>
      </c>
      <c r="BW530">
        <v>0.2</v>
      </c>
      <c r="BX530">
        <v>455</v>
      </c>
      <c r="BY530">
        <v>147</v>
      </c>
      <c r="BZ530" t="b">
        <v>0</v>
      </c>
      <c r="CA530" t="s">
        <v>1684</v>
      </c>
      <c r="CB530">
        <v>18</v>
      </c>
      <c r="CC530">
        <v>0.85</v>
      </c>
      <c r="CD530" t="s">
        <v>1687</v>
      </c>
      <c r="CE530" s="12">
        <v>16</v>
      </c>
      <c r="CF530" s="12">
        <v>17</v>
      </c>
      <c r="CG530" s="4">
        <v>43313</v>
      </c>
      <c r="CH530">
        <v>265</v>
      </c>
      <c r="CI530">
        <v>111</v>
      </c>
      <c r="CJ530">
        <v>76</v>
      </c>
      <c r="CK530">
        <v>67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13.4</v>
      </c>
      <c r="CR530" t="s">
        <v>1387</v>
      </c>
      <c r="CS530">
        <v>10</v>
      </c>
      <c r="CT530" t="str">
        <f t="shared" si="8"/>
        <v>Ryan Yates</v>
      </c>
      <c r="CU530" t="str">
        <f>IFERROR(VLOOKUP(CT530,'Player Names Cleaned'!$A$1:$B$997,2,0),CT530)</f>
        <v>Ryan Yates</v>
      </c>
    </row>
    <row r="531" spans="1:99" x14ac:dyDescent="0.25">
      <c r="A531">
        <v>0</v>
      </c>
      <c r="B531" s="4">
        <v>38840</v>
      </c>
      <c r="C531">
        <v>0</v>
      </c>
      <c r="D531">
        <v>9</v>
      </c>
      <c r="E531" t="b">
        <v>1</v>
      </c>
      <c r="F531" t="b">
        <v>1</v>
      </c>
      <c r="G531" t="s">
        <v>1684</v>
      </c>
      <c r="H531" t="s">
        <v>1684</v>
      </c>
      <c r="I531">
        <v>0</v>
      </c>
      <c r="J531">
        <v>0</v>
      </c>
      <c r="K531">
        <v>569014</v>
      </c>
      <c r="L531" t="s">
        <v>1684</v>
      </c>
      <c r="N531">
        <v>0</v>
      </c>
      <c r="O531">
        <v>0</v>
      </c>
      <c r="P531">
        <v>0</v>
      </c>
      <c r="Q531">
        <v>0</v>
      </c>
      <c r="R531">
        <v>0.3</v>
      </c>
      <c r="S531">
        <v>373</v>
      </c>
      <c r="T531">
        <v>181</v>
      </c>
      <c r="U531">
        <v>0</v>
      </c>
      <c r="V531" t="s">
        <v>1684</v>
      </c>
      <c r="X531">
        <v>0</v>
      </c>
      <c r="Y531">
        <v>3</v>
      </c>
      <c r="Z531">
        <v>1</v>
      </c>
      <c r="AA531" t="s">
        <v>1684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0.31</v>
      </c>
      <c r="AI531">
        <v>1</v>
      </c>
      <c r="AJ531">
        <v>0</v>
      </c>
      <c r="AK531" s="12" t="s">
        <v>1388</v>
      </c>
      <c r="AL531">
        <v>0</v>
      </c>
      <c r="AM531">
        <v>290</v>
      </c>
      <c r="AN531">
        <v>60</v>
      </c>
      <c r="AO531">
        <v>0</v>
      </c>
      <c r="AP531">
        <v>0</v>
      </c>
      <c r="AQ531">
        <v>0</v>
      </c>
      <c r="AR531" t="b">
        <v>0</v>
      </c>
      <c r="AS531">
        <v>0.6</v>
      </c>
      <c r="AT531">
        <v>380</v>
      </c>
      <c r="AU531">
        <v>178</v>
      </c>
      <c r="AV531">
        <v>523</v>
      </c>
      <c r="AW531" t="b">
        <v>0</v>
      </c>
      <c r="AX531">
        <v>5.2</v>
      </c>
      <c r="AY531">
        <v>371</v>
      </c>
      <c r="AZ531">
        <v>174</v>
      </c>
      <c r="BA531">
        <v>28</v>
      </c>
      <c r="BC531" t="s">
        <v>1684</v>
      </c>
      <c r="BD531" s="12">
        <v>45</v>
      </c>
      <c r="BE531">
        <v>512</v>
      </c>
      <c r="BF531">
        <v>282</v>
      </c>
      <c r="BG531" t="s">
        <v>2902</v>
      </c>
      <c r="BH531">
        <v>0</v>
      </c>
      <c r="BI531">
        <v>0</v>
      </c>
      <c r="BJ531" t="s">
        <v>1684</v>
      </c>
      <c r="BK531">
        <v>0</v>
      </c>
      <c r="BM531" t="s">
        <v>2903</v>
      </c>
      <c r="BN531">
        <v>1</v>
      </c>
      <c r="BO531">
        <v>360</v>
      </c>
      <c r="BP531">
        <v>163</v>
      </c>
      <c r="BQ531">
        <v>0</v>
      </c>
      <c r="BR531">
        <v>80</v>
      </c>
      <c r="BS531" t="b">
        <v>0</v>
      </c>
      <c r="BT531">
        <v>0</v>
      </c>
      <c r="BU531">
        <v>0</v>
      </c>
      <c r="BV531" s="12" t="s">
        <v>1389</v>
      </c>
      <c r="BW531">
        <v>0.2</v>
      </c>
      <c r="BX531">
        <v>430</v>
      </c>
      <c r="BY531">
        <v>139</v>
      </c>
      <c r="BZ531" t="b">
        <v>0</v>
      </c>
      <c r="CA531" t="s">
        <v>1684</v>
      </c>
      <c r="CB531">
        <v>0</v>
      </c>
      <c r="CC531">
        <v>0</v>
      </c>
      <c r="CD531" t="s">
        <v>1687</v>
      </c>
      <c r="CE531" s="12">
        <v>16</v>
      </c>
      <c r="CF531" s="12">
        <v>17</v>
      </c>
      <c r="CG531" s="4">
        <v>45474</v>
      </c>
      <c r="CH531">
        <v>0</v>
      </c>
      <c r="CI531">
        <v>550</v>
      </c>
      <c r="CJ531">
        <v>228</v>
      </c>
      <c r="CK531">
        <v>2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0.4</v>
      </c>
      <c r="CR531" t="s">
        <v>2904</v>
      </c>
      <c r="CS531">
        <v>0</v>
      </c>
      <c r="CT531" t="str">
        <f t="shared" si="8"/>
        <v>Eric da Silva Moreira</v>
      </c>
      <c r="CU531" t="str">
        <f>IFERROR(VLOOKUP(CT531,'Player Names Cleaned'!$A$1:$B$997,2,0),CT531)</f>
        <v>Eric da Silva Moreira</v>
      </c>
    </row>
    <row r="532" spans="1:99" x14ac:dyDescent="0.25">
      <c r="A532">
        <v>0</v>
      </c>
      <c r="B532" s="4">
        <v>37306</v>
      </c>
      <c r="C532">
        <v>0</v>
      </c>
      <c r="D532">
        <v>0</v>
      </c>
      <c r="E532" t="b">
        <v>1</v>
      </c>
      <c r="F532" t="b">
        <v>1</v>
      </c>
      <c r="G532" t="s">
        <v>1684</v>
      </c>
      <c r="H532" t="s">
        <v>1684</v>
      </c>
      <c r="I532">
        <v>0</v>
      </c>
      <c r="J532">
        <v>0</v>
      </c>
      <c r="K532">
        <v>495161</v>
      </c>
      <c r="L532" t="s">
        <v>1684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531</v>
      </c>
      <c r="T532">
        <v>210</v>
      </c>
      <c r="U532">
        <v>0</v>
      </c>
      <c r="V532" t="s">
        <v>1684</v>
      </c>
      <c r="X532">
        <v>0</v>
      </c>
      <c r="Y532">
        <v>3</v>
      </c>
      <c r="Z532">
        <v>1</v>
      </c>
      <c r="AA532" t="s">
        <v>1684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 s="12" t="s">
        <v>1390</v>
      </c>
      <c r="AL532">
        <v>0</v>
      </c>
      <c r="AM532">
        <v>243</v>
      </c>
      <c r="AN532">
        <v>31</v>
      </c>
      <c r="AO532">
        <v>0</v>
      </c>
      <c r="AP532">
        <v>0</v>
      </c>
      <c r="AQ532">
        <v>0</v>
      </c>
      <c r="AR532" t="b">
        <v>0</v>
      </c>
      <c r="AS532">
        <v>0</v>
      </c>
      <c r="AT532">
        <v>535</v>
      </c>
      <c r="AU532">
        <v>210</v>
      </c>
      <c r="AV532">
        <v>524</v>
      </c>
      <c r="AW532" t="b">
        <v>0</v>
      </c>
      <c r="AX532">
        <v>0</v>
      </c>
      <c r="AY532">
        <v>535</v>
      </c>
      <c r="AZ532">
        <v>210</v>
      </c>
      <c r="BA532">
        <v>0</v>
      </c>
      <c r="BC532" t="s">
        <v>1684</v>
      </c>
      <c r="BD532" s="12">
        <v>45</v>
      </c>
      <c r="BE532">
        <v>465</v>
      </c>
      <c r="BF532">
        <v>253</v>
      </c>
      <c r="BG532" t="s">
        <v>2905</v>
      </c>
      <c r="BH532">
        <v>0</v>
      </c>
      <c r="BI532">
        <v>0</v>
      </c>
      <c r="BJ532" t="s">
        <v>1684</v>
      </c>
      <c r="BK532">
        <v>0</v>
      </c>
      <c r="BM532" t="s">
        <v>2906</v>
      </c>
      <c r="BN532">
        <v>0</v>
      </c>
      <c r="BO532">
        <v>538</v>
      </c>
      <c r="BP532">
        <v>211</v>
      </c>
      <c r="BQ532">
        <v>0</v>
      </c>
      <c r="BR532">
        <v>154</v>
      </c>
      <c r="BS532" t="b">
        <v>0</v>
      </c>
      <c r="BT532">
        <v>0</v>
      </c>
      <c r="BU532">
        <v>0</v>
      </c>
      <c r="BV532" s="12" t="s">
        <v>1391</v>
      </c>
      <c r="BW532">
        <v>0.1</v>
      </c>
      <c r="BX532">
        <v>585</v>
      </c>
      <c r="BY532">
        <v>235</v>
      </c>
      <c r="BZ532" t="b">
        <v>0</v>
      </c>
      <c r="CA532" t="s">
        <v>1684</v>
      </c>
      <c r="CB532">
        <v>0</v>
      </c>
      <c r="CC532">
        <v>0</v>
      </c>
      <c r="CD532" t="s">
        <v>1687</v>
      </c>
      <c r="CE532" s="12">
        <v>16</v>
      </c>
      <c r="CF532" s="12">
        <v>17</v>
      </c>
      <c r="CG532" s="4">
        <v>45470</v>
      </c>
      <c r="CH532">
        <v>0</v>
      </c>
      <c r="CI532">
        <v>512</v>
      </c>
      <c r="CJ532">
        <v>202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 t="s">
        <v>2907</v>
      </c>
      <c r="CS532">
        <v>0</v>
      </c>
      <c r="CT532" t="str">
        <f t="shared" si="8"/>
        <v>Marko StameniÄ‡</v>
      </c>
      <c r="CU532" t="str">
        <f>IFERROR(VLOOKUP(CT532,'Player Names Cleaned'!$A$1:$B$997,2,0),CT532)</f>
        <v>Marko StameniÄ‡</v>
      </c>
    </row>
    <row r="533" spans="1:99" x14ac:dyDescent="0.25">
      <c r="A533">
        <v>3</v>
      </c>
      <c r="B533" s="4">
        <v>33579</v>
      </c>
      <c r="C533">
        <v>41</v>
      </c>
      <c r="D533">
        <v>744</v>
      </c>
      <c r="E533" t="b">
        <v>1</v>
      </c>
      <c r="F533" t="b">
        <v>1</v>
      </c>
      <c r="G533" t="s">
        <v>1684</v>
      </c>
      <c r="H533" t="s">
        <v>1684</v>
      </c>
      <c r="I533">
        <v>15</v>
      </c>
      <c r="J533">
        <v>0.46</v>
      </c>
      <c r="K533">
        <v>60689</v>
      </c>
      <c r="L533" t="s">
        <v>1684</v>
      </c>
      <c r="N533">
        <v>0</v>
      </c>
      <c r="O533">
        <v>0</v>
      </c>
      <c r="P533">
        <v>0</v>
      </c>
      <c r="Q533">
        <v>0</v>
      </c>
      <c r="R533">
        <v>320</v>
      </c>
      <c r="S533">
        <v>113</v>
      </c>
      <c r="T533">
        <v>12</v>
      </c>
      <c r="U533">
        <v>0</v>
      </c>
      <c r="V533" t="s">
        <v>1684</v>
      </c>
      <c r="X533">
        <v>0</v>
      </c>
      <c r="Y533">
        <v>4</v>
      </c>
      <c r="Z533">
        <v>2.4</v>
      </c>
      <c r="AA533" t="s">
        <v>1684</v>
      </c>
      <c r="AB533">
        <v>0</v>
      </c>
      <c r="AC533">
        <v>1.59</v>
      </c>
      <c r="AD533">
        <v>0.05</v>
      </c>
      <c r="AE533">
        <v>15.01</v>
      </c>
      <c r="AF533">
        <v>0.46</v>
      </c>
      <c r="AG533">
        <v>13.42</v>
      </c>
      <c r="AH533">
        <v>40.64</v>
      </c>
      <c r="AI533">
        <v>1.24</v>
      </c>
      <c r="AJ533">
        <v>0.41</v>
      </c>
      <c r="AK533" s="12" t="s">
        <v>712</v>
      </c>
      <c r="AL533">
        <v>0</v>
      </c>
      <c r="AM533">
        <v>641</v>
      </c>
      <c r="AN533">
        <v>59</v>
      </c>
      <c r="AO533">
        <v>37</v>
      </c>
      <c r="AP533">
        <v>1.1299999999999999</v>
      </c>
      <c r="AQ533">
        <v>20</v>
      </c>
      <c r="AR533" t="b">
        <v>0</v>
      </c>
      <c r="AS533">
        <v>205.6</v>
      </c>
      <c r="AT533">
        <v>28</v>
      </c>
      <c r="AU533">
        <v>6</v>
      </c>
      <c r="AV533">
        <v>525</v>
      </c>
      <c r="AW533" t="b">
        <v>0</v>
      </c>
      <c r="AX533">
        <v>838.4</v>
      </c>
      <c r="AY533">
        <v>22</v>
      </c>
      <c r="AZ533">
        <v>5</v>
      </c>
      <c r="BA533">
        <v>2958</v>
      </c>
      <c r="BC533" t="s">
        <v>1684</v>
      </c>
      <c r="BD533" s="12">
        <v>75</v>
      </c>
      <c r="BE533">
        <v>19</v>
      </c>
      <c r="BF533">
        <v>7</v>
      </c>
      <c r="BG533" t="s">
        <v>2908</v>
      </c>
      <c r="BH533">
        <v>0</v>
      </c>
      <c r="BI533">
        <v>0</v>
      </c>
      <c r="BJ533">
        <v>1</v>
      </c>
      <c r="BK533">
        <v>0</v>
      </c>
      <c r="BM533" t="s">
        <v>2909</v>
      </c>
      <c r="BN533">
        <v>5.6</v>
      </c>
      <c r="BO533">
        <v>7</v>
      </c>
      <c r="BP533">
        <v>4</v>
      </c>
      <c r="BQ533">
        <v>0</v>
      </c>
      <c r="BR533">
        <v>154</v>
      </c>
      <c r="BS533" t="b">
        <v>0</v>
      </c>
      <c r="BT533">
        <v>0</v>
      </c>
      <c r="BU533">
        <v>0</v>
      </c>
      <c r="BV533" s="12" t="s">
        <v>1392</v>
      </c>
      <c r="BW533">
        <v>15.4</v>
      </c>
      <c r="BX533">
        <v>25</v>
      </c>
      <c r="BY533">
        <v>6</v>
      </c>
      <c r="BZ533" t="b">
        <v>0</v>
      </c>
      <c r="CA533" t="s">
        <v>1684</v>
      </c>
      <c r="CB533">
        <v>35</v>
      </c>
      <c r="CC533">
        <v>1.06</v>
      </c>
      <c r="CD533" t="s">
        <v>1687</v>
      </c>
      <c r="CE533" s="12">
        <v>16</v>
      </c>
      <c r="CF533" s="12">
        <v>17</v>
      </c>
      <c r="CG533" s="4">
        <v>45108</v>
      </c>
      <c r="CH533">
        <v>900</v>
      </c>
      <c r="CI533">
        <v>18</v>
      </c>
      <c r="CJ533">
        <v>9</v>
      </c>
      <c r="CK533">
        <v>200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26.7</v>
      </c>
      <c r="CR533" t="s">
        <v>1392</v>
      </c>
      <c r="CS533">
        <v>1</v>
      </c>
      <c r="CT533" t="str">
        <f t="shared" si="8"/>
        <v>Chris Wood</v>
      </c>
      <c r="CU533" t="str">
        <f>IFERROR(VLOOKUP(CT533,'Player Names Cleaned'!$A$1:$B$997,2,0),CT533)</f>
        <v>Chris Wood</v>
      </c>
    </row>
    <row r="534" spans="1:99" x14ac:dyDescent="0.25">
      <c r="A534">
        <v>0</v>
      </c>
      <c r="B534" s="4">
        <v>36947</v>
      </c>
      <c r="C534">
        <v>0</v>
      </c>
      <c r="D534">
        <v>0</v>
      </c>
      <c r="E534" t="b">
        <v>1</v>
      </c>
      <c r="F534" t="b">
        <v>1</v>
      </c>
      <c r="G534" t="s">
        <v>1684</v>
      </c>
      <c r="H534" t="s">
        <v>1684</v>
      </c>
      <c r="I534">
        <v>0</v>
      </c>
      <c r="J534">
        <v>0</v>
      </c>
      <c r="K534">
        <v>482973</v>
      </c>
      <c r="L534" t="s">
        <v>1684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661</v>
      </c>
      <c r="T534">
        <v>67</v>
      </c>
      <c r="U534">
        <v>0</v>
      </c>
      <c r="V534" t="s">
        <v>1684</v>
      </c>
      <c r="X534">
        <v>0</v>
      </c>
      <c r="Y534">
        <v>4</v>
      </c>
      <c r="Z534">
        <v>2</v>
      </c>
      <c r="AA534" t="s">
        <v>1684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 s="12" t="s">
        <v>327</v>
      </c>
      <c r="AL534">
        <v>0</v>
      </c>
      <c r="AM534">
        <v>587</v>
      </c>
      <c r="AN534">
        <v>46</v>
      </c>
      <c r="AO534">
        <v>0</v>
      </c>
      <c r="AP534">
        <v>0</v>
      </c>
      <c r="AQ534">
        <v>0</v>
      </c>
      <c r="AR534" t="b">
        <v>0</v>
      </c>
      <c r="AS534">
        <v>0</v>
      </c>
      <c r="AT534">
        <v>661</v>
      </c>
      <c r="AU534">
        <v>67</v>
      </c>
      <c r="AV534">
        <v>526</v>
      </c>
      <c r="AW534" t="b">
        <v>0</v>
      </c>
      <c r="AX534">
        <v>0</v>
      </c>
      <c r="AY534">
        <v>661</v>
      </c>
      <c r="AZ534">
        <v>67</v>
      </c>
      <c r="BA534">
        <v>0</v>
      </c>
      <c r="BC534" t="s">
        <v>1684</v>
      </c>
      <c r="BD534" s="12">
        <v>60</v>
      </c>
      <c r="BE534">
        <v>106</v>
      </c>
      <c r="BF534">
        <v>25</v>
      </c>
      <c r="BG534" t="s">
        <v>2910</v>
      </c>
      <c r="BH534">
        <v>0</v>
      </c>
      <c r="BI534">
        <v>0</v>
      </c>
      <c r="BJ534" t="s">
        <v>1684</v>
      </c>
      <c r="BK534">
        <v>0</v>
      </c>
      <c r="BM534" t="s">
        <v>2911</v>
      </c>
      <c r="BN534">
        <v>0</v>
      </c>
      <c r="BO534">
        <v>661</v>
      </c>
      <c r="BP534">
        <v>67</v>
      </c>
      <c r="BQ534">
        <v>0</v>
      </c>
      <c r="BR534">
        <v>30</v>
      </c>
      <c r="BS534" t="b">
        <v>0</v>
      </c>
      <c r="BT534">
        <v>0</v>
      </c>
      <c r="BU534">
        <v>0</v>
      </c>
      <c r="BV534" s="12" t="s">
        <v>1393</v>
      </c>
      <c r="BW534">
        <v>1.4</v>
      </c>
      <c r="BX534">
        <v>163</v>
      </c>
      <c r="BY534">
        <v>30</v>
      </c>
      <c r="BZ534" t="b">
        <v>0</v>
      </c>
      <c r="CA534" t="s">
        <v>1684</v>
      </c>
      <c r="CB534">
        <v>0</v>
      </c>
      <c r="CC534">
        <v>0</v>
      </c>
      <c r="CD534" t="s">
        <v>1687</v>
      </c>
      <c r="CE534" s="12">
        <v>16</v>
      </c>
      <c r="CF534" s="12">
        <v>17</v>
      </c>
      <c r="CG534" s="4">
        <v>45843</v>
      </c>
      <c r="CH534">
        <v>0</v>
      </c>
      <c r="CI534">
        <v>660</v>
      </c>
      <c r="CJ534">
        <v>67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 t="s">
        <v>327</v>
      </c>
      <c r="CS534">
        <v>0</v>
      </c>
      <c r="CT534" t="str">
        <f t="shared" si="8"/>
        <v>Igor Jesus Maciel da Cruz</v>
      </c>
      <c r="CU534" t="str">
        <f>IFERROR(VLOOKUP(CT534,'Player Names Cleaned'!$A$1:$B$997,2,0),CT534)</f>
        <v>Igor Jesus Maciel da Cruz</v>
      </c>
    </row>
    <row r="535" spans="1:99" x14ac:dyDescent="0.25">
      <c r="A535">
        <v>0</v>
      </c>
      <c r="B535" s="4">
        <v>35654</v>
      </c>
      <c r="C535">
        <v>0</v>
      </c>
      <c r="D535">
        <v>89</v>
      </c>
      <c r="E535" t="b">
        <v>1</v>
      </c>
      <c r="F535" t="b">
        <v>1</v>
      </c>
      <c r="G535" t="s">
        <v>1684</v>
      </c>
      <c r="H535" t="s">
        <v>1684</v>
      </c>
      <c r="I535">
        <v>1</v>
      </c>
      <c r="J535">
        <v>0.23</v>
      </c>
      <c r="K535">
        <v>210156</v>
      </c>
      <c r="L535" t="s">
        <v>1684</v>
      </c>
      <c r="N535">
        <v>0</v>
      </c>
      <c r="O535">
        <v>0</v>
      </c>
      <c r="P535">
        <v>0</v>
      </c>
      <c r="Q535">
        <v>0</v>
      </c>
      <c r="R535">
        <v>40.9</v>
      </c>
      <c r="S535">
        <v>291</v>
      </c>
      <c r="T535">
        <v>28</v>
      </c>
      <c r="U535">
        <v>0</v>
      </c>
      <c r="V535" t="s">
        <v>1684</v>
      </c>
      <c r="X535">
        <v>0</v>
      </c>
      <c r="Y535">
        <v>4</v>
      </c>
      <c r="Z535">
        <v>1.7</v>
      </c>
      <c r="AA535" t="s">
        <v>1684</v>
      </c>
      <c r="AB535">
        <v>0</v>
      </c>
      <c r="AC535">
        <v>0.12</v>
      </c>
      <c r="AD535">
        <v>0.03</v>
      </c>
      <c r="AE535">
        <v>2.27</v>
      </c>
      <c r="AF535">
        <v>0.52</v>
      </c>
      <c r="AG535">
        <v>2.15</v>
      </c>
      <c r="AH535">
        <v>6.65</v>
      </c>
      <c r="AI535">
        <v>1.5</v>
      </c>
      <c r="AJ535">
        <v>0.49</v>
      </c>
      <c r="AK535" s="12" t="s">
        <v>1394</v>
      </c>
      <c r="AL535">
        <v>0</v>
      </c>
      <c r="AM535">
        <v>493</v>
      </c>
      <c r="AN535">
        <v>34</v>
      </c>
      <c r="AO535">
        <v>10</v>
      </c>
      <c r="AP535">
        <v>2.2599999999999998</v>
      </c>
      <c r="AQ535">
        <v>1</v>
      </c>
      <c r="AR535" t="b">
        <v>0</v>
      </c>
      <c r="AS535">
        <v>21.9</v>
      </c>
      <c r="AT535">
        <v>302</v>
      </c>
      <c r="AU535">
        <v>28</v>
      </c>
      <c r="AV535">
        <v>527</v>
      </c>
      <c r="AW535" t="b">
        <v>0</v>
      </c>
      <c r="AX535">
        <v>67</v>
      </c>
      <c r="AY535">
        <v>320</v>
      </c>
      <c r="AZ535">
        <v>28</v>
      </c>
      <c r="BA535">
        <v>398</v>
      </c>
      <c r="BC535" t="s">
        <v>1684</v>
      </c>
      <c r="BD535" s="12">
        <v>55</v>
      </c>
      <c r="BE535">
        <v>143</v>
      </c>
      <c r="BF535">
        <v>30</v>
      </c>
      <c r="BG535" t="s">
        <v>2912</v>
      </c>
      <c r="BH535">
        <v>0</v>
      </c>
      <c r="BI535">
        <v>0</v>
      </c>
      <c r="BJ535" t="s">
        <v>1684</v>
      </c>
      <c r="BK535">
        <v>0</v>
      </c>
      <c r="BM535" t="s">
        <v>2913</v>
      </c>
      <c r="BN535">
        <v>1.2</v>
      </c>
      <c r="BO535">
        <v>330</v>
      </c>
      <c r="BP535">
        <v>31</v>
      </c>
      <c r="BQ535">
        <v>0</v>
      </c>
      <c r="BR535">
        <v>157</v>
      </c>
      <c r="BS535" t="b">
        <v>0</v>
      </c>
      <c r="BT535">
        <v>0</v>
      </c>
      <c r="BU535">
        <v>0</v>
      </c>
      <c r="BV535" s="12" t="s">
        <v>1395</v>
      </c>
      <c r="BW535">
        <v>0.7</v>
      </c>
      <c r="BX535">
        <v>215</v>
      </c>
      <c r="BY535">
        <v>43</v>
      </c>
      <c r="BZ535" t="b">
        <v>0</v>
      </c>
      <c r="CA535" t="s">
        <v>1684</v>
      </c>
      <c r="CB535">
        <v>3</v>
      </c>
      <c r="CC535">
        <v>0.68</v>
      </c>
      <c r="CD535" t="s">
        <v>1687</v>
      </c>
      <c r="CE535" s="12">
        <v>16</v>
      </c>
      <c r="CF535" s="12">
        <v>17</v>
      </c>
      <c r="CG535" s="4">
        <v>44737</v>
      </c>
      <c r="CH535">
        <v>118</v>
      </c>
      <c r="CI535">
        <v>207</v>
      </c>
      <c r="CJ535">
        <v>27</v>
      </c>
      <c r="CK535">
        <v>32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5.8</v>
      </c>
      <c r="CR535" t="s">
        <v>1395</v>
      </c>
      <c r="CS535">
        <v>0</v>
      </c>
      <c r="CT535" t="str">
        <f t="shared" si="8"/>
        <v>Taiwo Awoniyi</v>
      </c>
      <c r="CU535" t="str">
        <f>IFERROR(VLOOKUP(CT535,'Player Names Cleaned'!$A$1:$B$997,2,0),CT535)</f>
        <v>Taiwo Awoniyi</v>
      </c>
    </row>
    <row r="536" spans="1:99" x14ac:dyDescent="0.25">
      <c r="A536">
        <v>0</v>
      </c>
      <c r="B536" s="4">
        <v>36656</v>
      </c>
      <c r="C536">
        <v>0</v>
      </c>
      <c r="D536">
        <v>0</v>
      </c>
      <c r="E536" t="b">
        <v>1</v>
      </c>
      <c r="F536" t="b">
        <v>1</v>
      </c>
      <c r="G536" t="s">
        <v>1684</v>
      </c>
      <c r="H536" t="s">
        <v>1684</v>
      </c>
      <c r="I536">
        <v>0</v>
      </c>
      <c r="J536">
        <v>0</v>
      </c>
      <c r="K536">
        <v>232571</v>
      </c>
      <c r="L536" t="s">
        <v>1684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499</v>
      </c>
      <c r="T536">
        <v>67</v>
      </c>
      <c r="U536">
        <v>0</v>
      </c>
      <c r="V536" t="s">
        <v>1684</v>
      </c>
      <c r="X536">
        <v>0</v>
      </c>
      <c r="Y536">
        <v>1</v>
      </c>
      <c r="Z536">
        <v>1.8</v>
      </c>
      <c r="AA536" t="s">
        <v>1684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 s="12" t="s">
        <v>652</v>
      </c>
      <c r="AL536">
        <v>0</v>
      </c>
      <c r="AM536">
        <v>188</v>
      </c>
      <c r="AN536">
        <v>55</v>
      </c>
      <c r="AO536">
        <v>0</v>
      </c>
      <c r="AP536">
        <v>0</v>
      </c>
      <c r="AQ536">
        <v>0</v>
      </c>
      <c r="AR536" t="b">
        <v>0</v>
      </c>
      <c r="AS536">
        <v>0</v>
      </c>
      <c r="AT536">
        <v>503</v>
      </c>
      <c r="AU536">
        <v>71</v>
      </c>
      <c r="AV536">
        <v>528</v>
      </c>
      <c r="AW536" t="b">
        <v>0</v>
      </c>
      <c r="AX536">
        <v>0</v>
      </c>
      <c r="AY536">
        <v>503</v>
      </c>
      <c r="AZ536">
        <v>71</v>
      </c>
      <c r="BA536">
        <v>0</v>
      </c>
      <c r="BC536" t="s">
        <v>1684</v>
      </c>
      <c r="BD536" s="12">
        <v>45</v>
      </c>
      <c r="BE536">
        <v>410</v>
      </c>
      <c r="BF536">
        <v>26</v>
      </c>
      <c r="BG536" t="s">
        <v>2914</v>
      </c>
      <c r="BH536">
        <v>0</v>
      </c>
      <c r="BI536">
        <v>0</v>
      </c>
      <c r="BJ536" t="s">
        <v>1684</v>
      </c>
      <c r="BK536">
        <v>0</v>
      </c>
      <c r="BM536" t="s">
        <v>2915</v>
      </c>
      <c r="BN536">
        <v>0</v>
      </c>
      <c r="BO536">
        <v>506</v>
      </c>
      <c r="BP536">
        <v>71</v>
      </c>
      <c r="BQ536">
        <v>0</v>
      </c>
      <c r="BR536">
        <v>241</v>
      </c>
      <c r="BS536" t="b">
        <v>0</v>
      </c>
      <c r="BT536">
        <v>0</v>
      </c>
      <c r="BU536">
        <v>0</v>
      </c>
      <c r="BV536" s="12" t="s">
        <v>1021</v>
      </c>
      <c r="BW536">
        <v>0.6</v>
      </c>
      <c r="BX536">
        <v>239</v>
      </c>
      <c r="BY536">
        <v>34</v>
      </c>
      <c r="BZ536" t="b">
        <v>0</v>
      </c>
      <c r="CA536" t="s">
        <v>1684</v>
      </c>
      <c r="CB536">
        <v>0</v>
      </c>
      <c r="CC536">
        <v>0</v>
      </c>
      <c r="CD536" t="s">
        <v>1687</v>
      </c>
      <c r="CE536" s="12">
        <v>17</v>
      </c>
      <c r="CF536" s="12">
        <v>56</v>
      </c>
      <c r="CG536" s="4">
        <v>43382</v>
      </c>
      <c r="CH536">
        <v>0</v>
      </c>
      <c r="CI536">
        <v>478</v>
      </c>
      <c r="CJ536">
        <v>56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 t="s">
        <v>1021</v>
      </c>
      <c r="CS536">
        <v>0</v>
      </c>
      <c r="CT536" t="str">
        <f t="shared" si="8"/>
        <v>Anthony Patterson</v>
      </c>
      <c r="CU536" t="str">
        <f>IFERROR(VLOOKUP(CT536,'Player Names Cleaned'!$A$1:$B$997,2,0),CT536)</f>
        <v>Anthony Patterson</v>
      </c>
    </row>
    <row r="537" spans="1:99" x14ac:dyDescent="0.25">
      <c r="A537">
        <v>0</v>
      </c>
      <c r="B537" s="4">
        <v>33012</v>
      </c>
      <c r="C537">
        <v>0</v>
      </c>
      <c r="D537">
        <v>0</v>
      </c>
      <c r="E537" t="b">
        <v>1</v>
      </c>
      <c r="F537" t="b">
        <v>1</v>
      </c>
      <c r="G537" t="s">
        <v>1684</v>
      </c>
      <c r="H537" t="s">
        <v>1684</v>
      </c>
      <c r="I537">
        <v>0</v>
      </c>
      <c r="J537">
        <v>0</v>
      </c>
      <c r="K537">
        <v>74854</v>
      </c>
      <c r="L537" t="s">
        <v>1684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382</v>
      </c>
      <c r="T537">
        <v>22</v>
      </c>
      <c r="U537">
        <v>0</v>
      </c>
      <c r="V537" t="s">
        <v>1684</v>
      </c>
      <c r="X537">
        <v>0</v>
      </c>
      <c r="Y537">
        <v>1</v>
      </c>
      <c r="Z537">
        <v>0.5</v>
      </c>
      <c r="AA537" t="s">
        <v>1684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 s="12" t="s">
        <v>1396</v>
      </c>
      <c r="AL537">
        <v>0</v>
      </c>
      <c r="AM537">
        <v>6</v>
      </c>
      <c r="AN537">
        <v>5</v>
      </c>
      <c r="AO537">
        <v>0</v>
      </c>
      <c r="AP537">
        <v>0</v>
      </c>
      <c r="AQ537">
        <v>0</v>
      </c>
      <c r="AR537" t="b">
        <v>0</v>
      </c>
      <c r="AS537">
        <v>0</v>
      </c>
      <c r="AT537">
        <v>394</v>
      </c>
      <c r="AU537">
        <v>33</v>
      </c>
      <c r="AV537">
        <v>529</v>
      </c>
      <c r="AW537" t="b">
        <v>0</v>
      </c>
      <c r="AX537">
        <v>0</v>
      </c>
      <c r="AY537">
        <v>394</v>
      </c>
      <c r="AZ537">
        <v>33</v>
      </c>
      <c r="BA537">
        <v>0</v>
      </c>
      <c r="BC537" t="s">
        <v>1684</v>
      </c>
      <c r="BD537" s="12">
        <v>40</v>
      </c>
      <c r="BE537">
        <v>550</v>
      </c>
      <c r="BF537">
        <v>37</v>
      </c>
      <c r="BG537" t="s">
        <v>2916</v>
      </c>
      <c r="BH537">
        <v>0</v>
      </c>
      <c r="BI537">
        <v>0</v>
      </c>
      <c r="BJ537" t="s">
        <v>1684</v>
      </c>
      <c r="BK537">
        <v>0</v>
      </c>
      <c r="BM537" t="s">
        <v>2917</v>
      </c>
      <c r="BN537">
        <v>0</v>
      </c>
      <c r="BO537">
        <v>398</v>
      </c>
      <c r="BP537">
        <v>34</v>
      </c>
      <c r="BQ537">
        <v>0</v>
      </c>
      <c r="BR537">
        <v>241</v>
      </c>
      <c r="BS537" t="b">
        <v>0</v>
      </c>
      <c r="BT537">
        <v>0</v>
      </c>
      <c r="BU537">
        <v>0</v>
      </c>
      <c r="BV537" s="12" t="s">
        <v>1397</v>
      </c>
      <c r="BW537">
        <v>0.7</v>
      </c>
      <c r="BX537">
        <v>226</v>
      </c>
      <c r="BY537">
        <v>30</v>
      </c>
      <c r="BZ537" t="b">
        <v>0</v>
      </c>
      <c r="CA537" t="s">
        <v>1684</v>
      </c>
      <c r="CB537">
        <v>0</v>
      </c>
      <c r="CC537">
        <v>0</v>
      </c>
      <c r="CD537" t="s">
        <v>1687</v>
      </c>
      <c r="CE537" s="12">
        <v>17</v>
      </c>
      <c r="CF537" s="12">
        <v>56</v>
      </c>
      <c r="CG537" s="4">
        <v>45474</v>
      </c>
      <c r="CH537">
        <v>0</v>
      </c>
      <c r="CI537">
        <v>348</v>
      </c>
      <c r="CJ537">
        <v>7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 t="s">
        <v>1397</v>
      </c>
      <c r="CS537">
        <v>0</v>
      </c>
      <c r="CT537" t="str">
        <f t="shared" si="8"/>
        <v>Simon Moore</v>
      </c>
      <c r="CU537" t="str">
        <f>IFERROR(VLOOKUP(CT537,'Player Names Cleaned'!$A$1:$B$997,2,0),CT537)</f>
        <v>Simon Moore</v>
      </c>
    </row>
    <row r="538" spans="1:99" x14ac:dyDescent="0.25">
      <c r="A538">
        <v>0</v>
      </c>
      <c r="B538" s="4">
        <v>37042</v>
      </c>
      <c r="C538">
        <v>0</v>
      </c>
      <c r="D538">
        <v>0</v>
      </c>
      <c r="E538" t="b">
        <v>1</v>
      </c>
      <c r="F538" t="b">
        <v>1</v>
      </c>
      <c r="G538" t="s">
        <v>1684</v>
      </c>
      <c r="H538" t="s">
        <v>1684</v>
      </c>
      <c r="I538">
        <v>0</v>
      </c>
      <c r="J538">
        <v>0</v>
      </c>
      <c r="K538">
        <v>490000</v>
      </c>
      <c r="L538" t="s">
        <v>1684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439</v>
      </c>
      <c r="T538">
        <v>51</v>
      </c>
      <c r="U538">
        <v>0</v>
      </c>
      <c r="V538" t="s">
        <v>1684</v>
      </c>
      <c r="X538">
        <v>0</v>
      </c>
      <c r="Y538">
        <v>1</v>
      </c>
      <c r="Z538">
        <v>0.5</v>
      </c>
      <c r="AA538" t="s">
        <v>1684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 s="12" t="s">
        <v>1398</v>
      </c>
      <c r="AL538">
        <v>0</v>
      </c>
      <c r="AM538">
        <v>72</v>
      </c>
      <c r="AN538">
        <v>35</v>
      </c>
      <c r="AO538">
        <v>0</v>
      </c>
      <c r="AP538">
        <v>0</v>
      </c>
      <c r="AQ538">
        <v>0</v>
      </c>
      <c r="AR538" t="b">
        <v>0</v>
      </c>
      <c r="AS538">
        <v>0</v>
      </c>
      <c r="AT538">
        <v>449</v>
      </c>
      <c r="AU538">
        <v>60</v>
      </c>
      <c r="AV538">
        <v>530</v>
      </c>
      <c r="AW538" t="b">
        <v>0</v>
      </c>
      <c r="AX538">
        <v>0</v>
      </c>
      <c r="AY538">
        <v>449</v>
      </c>
      <c r="AZ538">
        <v>60</v>
      </c>
      <c r="BA538">
        <v>0</v>
      </c>
      <c r="BC538" t="s">
        <v>1684</v>
      </c>
      <c r="BD538" s="12">
        <v>40</v>
      </c>
      <c r="BE538">
        <v>616</v>
      </c>
      <c r="BF538">
        <v>67</v>
      </c>
      <c r="BG538" t="s">
        <v>2918</v>
      </c>
      <c r="BH538">
        <v>0</v>
      </c>
      <c r="BI538">
        <v>0</v>
      </c>
      <c r="BJ538" t="s">
        <v>1684</v>
      </c>
      <c r="BK538">
        <v>0</v>
      </c>
      <c r="BM538" t="s">
        <v>2919</v>
      </c>
      <c r="BN538">
        <v>0</v>
      </c>
      <c r="BO538">
        <v>452</v>
      </c>
      <c r="BP538">
        <v>60</v>
      </c>
      <c r="BQ538">
        <v>0</v>
      </c>
      <c r="BR538">
        <v>38</v>
      </c>
      <c r="BS538" t="b">
        <v>0</v>
      </c>
      <c r="BT538">
        <v>0</v>
      </c>
      <c r="BU538">
        <v>0</v>
      </c>
      <c r="BV538" s="12" t="s">
        <v>1399</v>
      </c>
      <c r="BW538">
        <v>0.3</v>
      </c>
      <c r="BX538">
        <v>363</v>
      </c>
      <c r="BY538">
        <v>49</v>
      </c>
      <c r="BZ538" t="b">
        <v>0</v>
      </c>
      <c r="CA538" t="s">
        <v>1684</v>
      </c>
      <c r="CB538">
        <v>0</v>
      </c>
      <c r="CC538">
        <v>0</v>
      </c>
      <c r="CD538" t="s">
        <v>1687</v>
      </c>
      <c r="CE538" s="12">
        <v>17</v>
      </c>
      <c r="CF538" s="12">
        <v>56</v>
      </c>
      <c r="CG538" s="4">
        <v>45506</v>
      </c>
      <c r="CH538">
        <v>0</v>
      </c>
      <c r="CI538">
        <v>409</v>
      </c>
      <c r="CJ538">
        <v>37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 t="s">
        <v>1399</v>
      </c>
      <c r="CS538">
        <v>0</v>
      </c>
      <c r="CT538" t="str">
        <f t="shared" si="8"/>
        <v>Blondy Nna Noukeu</v>
      </c>
      <c r="CU538" t="str">
        <f>IFERROR(VLOOKUP(CT538,'Player Names Cleaned'!$A$1:$B$997,2,0),CT538)</f>
        <v>Blondy Nna Noukeu</v>
      </c>
    </row>
    <row r="539" spans="1:99" x14ac:dyDescent="0.25">
      <c r="A539">
        <v>0</v>
      </c>
      <c r="B539" s="4">
        <v>36425</v>
      </c>
      <c r="C539">
        <v>0</v>
      </c>
      <c r="D539">
        <v>0</v>
      </c>
      <c r="E539" t="b">
        <v>1</v>
      </c>
      <c r="F539" t="b">
        <v>1</v>
      </c>
      <c r="G539" t="s">
        <v>1684</v>
      </c>
      <c r="H539" t="s">
        <v>1684</v>
      </c>
      <c r="I539">
        <v>0</v>
      </c>
      <c r="J539">
        <v>0</v>
      </c>
      <c r="K539">
        <v>223827</v>
      </c>
      <c r="L539" t="s">
        <v>1684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496</v>
      </c>
      <c r="T539">
        <v>206</v>
      </c>
      <c r="U539">
        <v>0</v>
      </c>
      <c r="V539" t="s">
        <v>1684</v>
      </c>
      <c r="X539">
        <v>0</v>
      </c>
      <c r="Y539">
        <v>2</v>
      </c>
      <c r="Z539">
        <v>1.4</v>
      </c>
      <c r="AA539" t="s">
        <v>1684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 s="12" t="s">
        <v>747</v>
      </c>
      <c r="AL539">
        <v>0</v>
      </c>
      <c r="AM539">
        <v>180</v>
      </c>
      <c r="AN539">
        <v>120</v>
      </c>
      <c r="AO539">
        <v>0</v>
      </c>
      <c r="AP539">
        <v>0</v>
      </c>
      <c r="AQ539">
        <v>0</v>
      </c>
      <c r="AR539" t="b">
        <v>0</v>
      </c>
      <c r="AS539">
        <v>0</v>
      </c>
      <c r="AT539">
        <v>501</v>
      </c>
      <c r="AU539">
        <v>207</v>
      </c>
      <c r="AV539">
        <v>531</v>
      </c>
      <c r="AW539" t="b">
        <v>0</v>
      </c>
      <c r="AX539">
        <v>0</v>
      </c>
      <c r="AY539">
        <v>501</v>
      </c>
      <c r="AZ539">
        <v>207</v>
      </c>
      <c r="BA539">
        <v>0</v>
      </c>
      <c r="BC539" t="s">
        <v>1684</v>
      </c>
      <c r="BD539" s="12">
        <v>45</v>
      </c>
      <c r="BE539">
        <v>402</v>
      </c>
      <c r="BF539">
        <v>100</v>
      </c>
      <c r="BG539" t="s">
        <v>2920</v>
      </c>
      <c r="BH539">
        <v>0</v>
      </c>
      <c r="BI539">
        <v>0</v>
      </c>
      <c r="BJ539" t="s">
        <v>1684</v>
      </c>
      <c r="BK539">
        <v>0</v>
      </c>
      <c r="BM539" t="s">
        <v>2921</v>
      </c>
      <c r="BN539">
        <v>0</v>
      </c>
      <c r="BO539">
        <v>504</v>
      </c>
      <c r="BP539">
        <v>207</v>
      </c>
      <c r="BQ539">
        <v>0</v>
      </c>
      <c r="BR539">
        <v>242</v>
      </c>
      <c r="BS539" t="b">
        <v>0</v>
      </c>
      <c r="BT539">
        <v>0</v>
      </c>
      <c r="BU539">
        <v>0</v>
      </c>
      <c r="BV539" s="12" t="s">
        <v>1400</v>
      </c>
      <c r="BW539">
        <v>0.3</v>
      </c>
      <c r="BX539">
        <v>367</v>
      </c>
      <c r="BY539">
        <v>145</v>
      </c>
      <c r="BZ539" t="b">
        <v>0</v>
      </c>
      <c r="CA539" t="s">
        <v>1684</v>
      </c>
      <c r="CB539">
        <v>0</v>
      </c>
      <c r="CC539">
        <v>0</v>
      </c>
      <c r="CD539" t="s">
        <v>1687</v>
      </c>
      <c r="CE539" s="12">
        <v>17</v>
      </c>
      <c r="CF539" s="12">
        <v>56</v>
      </c>
      <c r="CG539" s="4">
        <v>44743</v>
      </c>
      <c r="CH539">
        <v>0</v>
      </c>
      <c r="CI539">
        <v>475</v>
      </c>
      <c r="CJ539">
        <v>205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 t="s">
        <v>1400</v>
      </c>
      <c r="CS539">
        <v>0</v>
      </c>
      <c r="CT539" t="str">
        <f t="shared" si="8"/>
        <v>Daniel Ballard</v>
      </c>
      <c r="CU539" t="str">
        <f>IFERROR(VLOOKUP(CT539,'Player Names Cleaned'!$A$1:$B$997,2,0),CT539)</f>
        <v>Daniel Ballard</v>
      </c>
    </row>
    <row r="540" spans="1:99" x14ac:dyDescent="0.25">
      <c r="A540">
        <v>0</v>
      </c>
      <c r="B540" s="4">
        <v>37333</v>
      </c>
      <c r="C540">
        <v>0</v>
      </c>
      <c r="D540">
        <v>0</v>
      </c>
      <c r="E540" t="b">
        <v>1</v>
      </c>
      <c r="F540" t="b">
        <v>1</v>
      </c>
      <c r="G540" t="s">
        <v>1684</v>
      </c>
      <c r="H540" t="s">
        <v>1684</v>
      </c>
      <c r="I540">
        <v>0</v>
      </c>
      <c r="J540">
        <v>0</v>
      </c>
      <c r="K540">
        <v>487676</v>
      </c>
      <c r="L540" t="s">
        <v>1684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522</v>
      </c>
      <c r="T540">
        <v>210</v>
      </c>
      <c r="U540">
        <v>0</v>
      </c>
      <c r="V540" t="s">
        <v>1684</v>
      </c>
      <c r="X540">
        <v>0</v>
      </c>
      <c r="Y540">
        <v>2</v>
      </c>
      <c r="Z540">
        <v>1.4</v>
      </c>
      <c r="AA540" t="s">
        <v>1684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 s="12" t="s">
        <v>1401</v>
      </c>
      <c r="AL540">
        <v>0</v>
      </c>
      <c r="AM540">
        <v>228</v>
      </c>
      <c r="AN540">
        <v>145</v>
      </c>
      <c r="AO540">
        <v>0</v>
      </c>
      <c r="AP540">
        <v>0</v>
      </c>
      <c r="AQ540">
        <v>0</v>
      </c>
      <c r="AR540" t="b">
        <v>0</v>
      </c>
      <c r="AS540">
        <v>0</v>
      </c>
      <c r="AT540">
        <v>526</v>
      </c>
      <c r="AU540">
        <v>211</v>
      </c>
      <c r="AV540">
        <v>532</v>
      </c>
      <c r="AW540" t="b">
        <v>0</v>
      </c>
      <c r="AX540">
        <v>0</v>
      </c>
      <c r="AY540">
        <v>526</v>
      </c>
      <c r="AZ540">
        <v>211</v>
      </c>
      <c r="BA540">
        <v>0</v>
      </c>
      <c r="BC540" t="s">
        <v>1684</v>
      </c>
      <c r="BD540" s="12">
        <v>45</v>
      </c>
      <c r="BE540">
        <v>450</v>
      </c>
      <c r="BF540">
        <v>125</v>
      </c>
      <c r="BG540" t="s">
        <v>2922</v>
      </c>
      <c r="BH540">
        <v>0</v>
      </c>
      <c r="BI540">
        <v>0</v>
      </c>
      <c r="BJ540" t="s">
        <v>1684</v>
      </c>
      <c r="BK540">
        <v>0</v>
      </c>
      <c r="BM540" t="s">
        <v>2923</v>
      </c>
      <c r="BN540">
        <v>0</v>
      </c>
      <c r="BO540">
        <v>529</v>
      </c>
      <c r="BP540">
        <v>211</v>
      </c>
      <c r="BQ540">
        <v>0</v>
      </c>
      <c r="BR540">
        <v>242</v>
      </c>
      <c r="BS540" t="b">
        <v>0</v>
      </c>
      <c r="BT540">
        <v>0</v>
      </c>
      <c r="BU540">
        <v>0</v>
      </c>
      <c r="BV540" s="12" t="s">
        <v>1402</v>
      </c>
      <c r="BW540">
        <v>0.3</v>
      </c>
      <c r="BX540">
        <v>347</v>
      </c>
      <c r="BY540">
        <v>131</v>
      </c>
      <c r="BZ540" t="b">
        <v>0</v>
      </c>
      <c r="CA540" t="s">
        <v>1684</v>
      </c>
      <c r="CB540">
        <v>0</v>
      </c>
      <c r="CC540">
        <v>0</v>
      </c>
      <c r="CD540" t="s">
        <v>1687</v>
      </c>
      <c r="CE540" s="12">
        <v>17</v>
      </c>
      <c r="CF540" s="12">
        <v>56</v>
      </c>
      <c r="CG540" s="4">
        <v>44565</v>
      </c>
      <c r="CH540">
        <v>0</v>
      </c>
      <c r="CI540">
        <v>502</v>
      </c>
      <c r="CJ540">
        <v>210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 t="s">
        <v>1402</v>
      </c>
      <c r="CS540">
        <v>0</v>
      </c>
      <c r="CT540" t="str">
        <f t="shared" si="8"/>
        <v>Trai Hume</v>
      </c>
      <c r="CU540" t="str">
        <f>IFERROR(VLOOKUP(CT540,'Player Names Cleaned'!$A$1:$B$997,2,0),CT540)</f>
        <v>Trai Hume</v>
      </c>
    </row>
    <row r="541" spans="1:99" x14ac:dyDescent="0.25">
      <c r="A541">
        <v>0</v>
      </c>
      <c r="B541" s="4">
        <v>36908</v>
      </c>
      <c r="C541">
        <v>0</v>
      </c>
      <c r="D541">
        <v>0</v>
      </c>
      <c r="E541" t="b">
        <v>1</v>
      </c>
      <c r="F541" t="b">
        <v>1</v>
      </c>
      <c r="G541">
        <v>0</v>
      </c>
      <c r="H541" t="s">
        <v>1684</v>
      </c>
      <c r="I541">
        <v>0</v>
      </c>
      <c r="J541">
        <v>0</v>
      </c>
      <c r="K541">
        <v>220684</v>
      </c>
      <c r="L541" t="s">
        <v>1684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402</v>
      </c>
      <c r="T541">
        <v>147</v>
      </c>
      <c r="U541">
        <v>0</v>
      </c>
      <c r="V541" t="s">
        <v>1684</v>
      </c>
      <c r="X541">
        <v>0</v>
      </c>
      <c r="Y541">
        <v>2</v>
      </c>
      <c r="Z541">
        <v>0</v>
      </c>
      <c r="AA541" t="s">
        <v>1684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 s="12" t="s">
        <v>1403</v>
      </c>
      <c r="AL541">
        <v>0</v>
      </c>
      <c r="AM541">
        <v>30</v>
      </c>
      <c r="AN541">
        <v>12</v>
      </c>
      <c r="AO541">
        <v>0</v>
      </c>
      <c r="AP541">
        <v>0</v>
      </c>
      <c r="AQ541">
        <v>0</v>
      </c>
      <c r="AR541" t="b">
        <v>0</v>
      </c>
      <c r="AS541">
        <v>0</v>
      </c>
      <c r="AT541">
        <v>412</v>
      </c>
      <c r="AU541">
        <v>149</v>
      </c>
      <c r="AV541">
        <v>533</v>
      </c>
      <c r="AW541" t="b">
        <v>0</v>
      </c>
      <c r="AX541">
        <v>0</v>
      </c>
      <c r="AY541">
        <v>412</v>
      </c>
      <c r="AZ541">
        <v>149</v>
      </c>
      <c r="BA541">
        <v>0</v>
      </c>
      <c r="BB541" t="s">
        <v>2924</v>
      </c>
      <c r="BC541" t="s">
        <v>2925</v>
      </c>
      <c r="BD541" s="12">
        <v>40</v>
      </c>
      <c r="BE541">
        <v>574</v>
      </c>
      <c r="BF541">
        <v>154</v>
      </c>
      <c r="BG541" t="s">
        <v>2926</v>
      </c>
      <c r="BH541">
        <v>0</v>
      </c>
      <c r="BI541">
        <v>0</v>
      </c>
      <c r="BJ541" t="s">
        <v>1684</v>
      </c>
      <c r="BK541">
        <v>0</v>
      </c>
      <c r="BM541" t="s">
        <v>2927</v>
      </c>
      <c r="BN541">
        <v>0</v>
      </c>
      <c r="BO541">
        <v>415</v>
      </c>
      <c r="BP541">
        <v>149</v>
      </c>
      <c r="BQ541">
        <v>0</v>
      </c>
      <c r="BR541">
        <v>241</v>
      </c>
      <c r="BS541" t="b">
        <v>0</v>
      </c>
      <c r="BT541">
        <v>0</v>
      </c>
      <c r="BU541">
        <v>0</v>
      </c>
      <c r="BV541" s="12" t="s">
        <v>1404</v>
      </c>
      <c r="BW541">
        <v>0</v>
      </c>
      <c r="BX541">
        <v>665</v>
      </c>
      <c r="BY541">
        <v>221</v>
      </c>
      <c r="BZ541" t="b">
        <v>0</v>
      </c>
      <c r="CA541" t="s">
        <v>1684</v>
      </c>
      <c r="CB541">
        <v>0</v>
      </c>
      <c r="CC541">
        <v>0</v>
      </c>
      <c r="CD541" t="s">
        <v>1756</v>
      </c>
      <c r="CE541" s="12">
        <v>17</v>
      </c>
      <c r="CF541" s="12">
        <v>56</v>
      </c>
      <c r="CG541" s="4">
        <v>44757</v>
      </c>
      <c r="CH541">
        <v>0</v>
      </c>
      <c r="CI541">
        <v>369</v>
      </c>
      <c r="CJ541">
        <v>138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 t="s">
        <v>1404</v>
      </c>
      <c r="CS541">
        <v>0</v>
      </c>
      <c r="CT541" t="str">
        <f t="shared" si="8"/>
        <v>Aji Alese</v>
      </c>
      <c r="CU541" t="str">
        <f>IFERROR(VLOOKUP(CT541,'Player Names Cleaned'!$A$1:$B$997,2,0),CT541)</f>
        <v>Aji Alese</v>
      </c>
    </row>
    <row r="542" spans="1:99" x14ac:dyDescent="0.25">
      <c r="A542">
        <v>0</v>
      </c>
      <c r="B542" s="4">
        <v>36928</v>
      </c>
      <c r="C542">
        <v>0</v>
      </c>
      <c r="D542">
        <v>0</v>
      </c>
      <c r="E542" t="b">
        <v>1</v>
      </c>
      <c r="F542" t="b">
        <v>1</v>
      </c>
      <c r="G542" t="s">
        <v>1684</v>
      </c>
      <c r="H542" t="s">
        <v>1684</v>
      </c>
      <c r="I542">
        <v>0</v>
      </c>
      <c r="J542">
        <v>0</v>
      </c>
      <c r="K542">
        <v>232820</v>
      </c>
      <c r="L542" t="s">
        <v>1684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405</v>
      </c>
      <c r="T542">
        <v>149</v>
      </c>
      <c r="U542">
        <v>0</v>
      </c>
      <c r="V542" t="s">
        <v>1684</v>
      </c>
      <c r="X542">
        <v>0</v>
      </c>
      <c r="Y542">
        <v>2</v>
      </c>
      <c r="Z542">
        <v>0.5</v>
      </c>
      <c r="AA542" t="s">
        <v>1684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 s="12" t="s">
        <v>556</v>
      </c>
      <c r="AL542">
        <v>0</v>
      </c>
      <c r="AM542">
        <v>34</v>
      </c>
      <c r="AN542">
        <v>15</v>
      </c>
      <c r="AO542">
        <v>0</v>
      </c>
      <c r="AP542">
        <v>0</v>
      </c>
      <c r="AQ542">
        <v>0</v>
      </c>
      <c r="AR542" t="b">
        <v>0</v>
      </c>
      <c r="AS542">
        <v>0</v>
      </c>
      <c r="AT542">
        <v>415</v>
      </c>
      <c r="AU542">
        <v>151</v>
      </c>
      <c r="AV542">
        <v>534</v>
      </c>
      <c r="AW542" t="b">
        <v>0</v>
      </c>
      <c r="AX542">
        <v>0</v>
      </c>
      <c r="AY542">
        <v>415</v>
      </c>
      <c r="AZ542">
        <v>151</v>
      </c>
      <c r="BA542">
        <v>0</v>
      </c>
      <c r="BC542" t="s">
        <v>1684</v>
      </c>
      <c r="BD542" s="12">
        <v>40</v>
      </c>
      <c r="BE542">
        <v>578</v>
      </c>
      <c r="BF542">
        <v>157</v>
      </c>
      <c r="BG542" t="s">
        <v>2928</v>
      </c>
      <c r="BH542">
        <v>0</v>
      </c>
      <c r="BI542">
        <v>0</v>
      </c>
      <c r="BJ542" t="s">
        <v>1684</v>
      </c>
      <c r="BK542">
        <v>0</v>
      </c>
      <c r="BM542" t="s">
        <v>2929</v>
      </c>
      <c r="BN542">
        <v>0</v>
      </c>
      <c r="BO542">
        <v>418</v>
      </c>
      <c r="BP542">
        <v>151</v>
      </c>
      <c r="BQ542">
        <v>0</v>
      </c>
      <c r="BR542">
        <v>241</v>
      </c>
      <c r="BS542" t="b">
        <v>0</v>
      </c>
      <c r="BT542">
        <v>0</v>
      </c>
      <c r="BU542">
        <v>0</v>
      </c>
      <c r="BV542" s="12" t="s">
        <v>1381</v>
      </c>
      <c r="BW542">
        <v>0.5</v>
      </c>
      <c r="BX542">
        <v>251</v>
      </c>
      <c r="BY542">
        <v>88</v>
      </c>
      <c r="BZ542" t="b">
        <v>0</v>
      </c>
      <c r="CA542" t="s">
        <v>1684</v>
      </c>
      <c r="CB542">
        <v>0</v>
      </c>
      <c r="CC542">
        <v>0</v>
      </c>
      <c r="CD542" t="s">
        <v>1687</v>
      </c>
      <c r="CE542" s="12">
        <v>17</v>
      </c>
      <c r="CF542" s="12">
        <v>56</v>
      </c>
      <c r="CG542" s="4">
        <v>44957</v>
      </c>
      <c r="CH542">
        <v>0</v>
      </c>
      <c r="CI542">
        <v>373</v>
      </c>
      <c r="CJ542">
        <v>141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 t="s">
        <v>1381</v>
      </c>
      <c r="CS542">
        <v>0</v>
      </c>
      <c r="CT542" t="str">
        <f t="shared" si="8"/>
        <v>Joe Anderson</v>
      </c>
      <c r="CU542" t="str">
        <f>IFERROR(VLOOKUP(CT542,'Player Names Cleaned'!$A$1:$B$997,2,0),CT542)</f>
        <v>Joe Anderson</v>
      </c>
    </row>
    <row r="543" spans="1:99" x14ac:dyDescent="0.25">
      <c r="A543">
        <v>0</v>
      </c>
      <c r="B543" s="4">
        <v>37352</v>
      </c>
      <c r="C543">
        <v>0</v>
      </c>
      <c r="D543">
        <v>0</v>
      </c>
      <c r="E543" t="b">
        <v>1</v>
      </c>
      <c r="F543" t="b">
        <v>1</v>
      </c>
      <c r="G543">
        <v>0</v>
      </c>
      <c r="H543" t="s">
        <v>1684</v>
      </c>
      <c r="I543">
        <v>0</v>
      </c>
      <c r="J543">
        <v>0</v>
      </c>
      <c r="K543">
        <v>461195</v>
      </c>
      <c r="L543" t="s">
        <v>1684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421</v>
      </c>
      <c r="T543">
        <v>160</v>
      </c>
      <c r="U543">
        <v>0</v>
      </c>
      <c r="V543" t="s">
        <v>1684</v>
      </c>
      <c r="X543">
        <v>0</v>
      </c>
      <c r="Y543">
        <v>2</v>
      </c>
      <c r="Z543">
        <v>0</v>
      </c>
      <c r="AA543" t="s">
        <v>1684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 s="12" t="s">
        <v>692</v>
      </c>
      <c r="AL543">
        <v>0</v>
      </c>
      <c r="AM543">
        <v>52</v>
      </c>
      <c r="AN543">
        <v>28</v>
      </c>
      <c r="AO543">
        <v>0</v>
      </c>
      <c r="AP543">
        <v>0</v>
      </c>
      <c r="AQ543">
        <v>0</v>
      </c>
      <c r="AR543" t="b">
        <v>0</v>
      </c>
      <c r="AS543">
        <v>0</v>
      </c>
      <c r="AT543">
        <v>431</v>
      </c>
      <c r="AU543">
        <v>162</v>
      </c>
      <c r="AV543">
        <v>535</v>
      </c>
      <c r="AW543" t="b">
        <v>0</v>
      </c>
      <c r="AX543">
        <v>0</v>
      </c>
      <c r="AY543">
        <v>431</v>
      </c>
      <c r="AZ543">
        <v>162</v>
      </c>
      <c r="BA543">
        <v>0</v>
      </c>
      <c r="BB543" t="s">
        <v>2930</v>
      </c>
      <c r="BC543" t="s">
        <v>2931</v>
      </c>
      <c r="BD543" s="12">
        <v>40</v>
      </c>
      <c r="BE543">
        <v>596</v>
      </c>
      <c r="BF543">
        <v>170</v>
      </c>
      <c r="BG543" t="s">
        <v>2932</v>
      </c>
      <c r="BH543">
        <v>0</v>
      </c>
      <c r="BI543">
        <v>0</v>
      </c>
      <c r="BJ543" t="s">
        <v>1684</v>
      </c>
      <c r="BK543">
        <v>0</v>
      </c>
      <c r="BM543" t="s">
        <v>2933</v>
      </c>
      <c r="BN543">
        <v>0</v>
      </c>
      <c r="BO543">
        <v>434</v>
      </c>
      <c r="BP543">
        <v>162</v>
      </c>
      <c r="BQ543">
        <v>0</v>
      </c>
      <c r="BR543">
        <v>241</v>
      </c>
      <c r="BS543" t="b">
        <v>0</v>
      </c>
      <c r="BT543">
        <v>0</v>
      </c>
      <c r="BU543">
        <v>0</v>
      </c>
      <c r="BV543" s="12" t="s">
        <v>1405</v>
      </c>
      <c r="BW543">
        <v>0.3</v>
      </c>
      <c r="BX543">
        <v>332</v>
      </c>
      <c r="BY543">
        <v>123</v>
      </c>
      <c r="BZ543" t="b">
        <v>0</v>
      </c>
      <c r="CA543" t="s">
        <v>1684</v>
      </c>
      <c r="CB543">
        <v>0</v>
      </c>
      <c r="CC543">
        <v>0</v>
      </c>
      <c r="CD543" t="s">
        <v>1756</v>
      </c>
      <c r="CE543" s="12">
        <v>17</v>
      </c>
      <c r="CF543" s="12">
        <v>56</v>
      </c>
      <c r="CG543" s="4">
        <v>44419</v>
      </c>
      <c r="CH543">
        <v>0</v>
      </c>
      <c r="CI543">
        <v>390</v>
      </c>
      <c r="CJ543">
        <v>153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 t="s">
        <v>1405</v>
      </c>
      <c r="CS543">
        <v>0</v>
      </c>
      <c r="CT543" t="str">
        <f t="shared" si="8"/>
        <v>Dennis Cirkin</v>
      </c>
      <c r="CU543" t="str">
        <f>IFERROR(VLOOKUP(CT543,'Player Names Cleaned'!$A$1:$B$997,2,0),CT543)</f>
        <v>Dennis Cirkin</v>
      </c>
    </row>
    <row r="544" spans="1:99" x14ac:dyDescent="0.25">
      <c r="A544">
        <v>0</v>
      </c>
      <c r="B544" s="4">
        <v>37859</v>
      </c>
      <c r="C544">
        <v>0</v>
      </c>
      <c r="D544">
        <v>0</v>
      </c>
      <c r="E544" t="b">
        <v>1</v>
      </c>
      <c r="F544" t="b">
        <v>1</v>
      </c>
      <c r="G544">
        <v>0</v>
      </c>
      <c r="H544" t="s">
        <v>1684</v>
      </c>
      <c r="I544">
        <v>0</v>
      </c>
      <c r="J544">
        <v>0</v>
      </c>
      <c r="K544">
        <v>477547</v>
      </c>
      <c r="L544" t="s">
        <v>1684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433</v>
      </c>
      <c r="T544">
        <v>165</v>
      </c>
      <c r="U544">
        <v>0</v>
      </c>
      <c r="V544" t="s">
        <v>1684</v>
      </c>
      <c r="X544">
        <v>0</v>
      </c>
      <c r="Y544">
        <v>2</v>
      </c>
      <c r="Z544">
        <v>0</v>
      </c>
      <c r="AA544" t="s">
        <v>1684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 s="12" t="s">
        <v>1406</v>
      </c>
      <c r="AL544">
        <v>0</v>
      </c>
      <c r="AM544">
        <v>65</v>
      </c>
      <c r="AN544">
        <v>34</v>
      </c>
      <c r="AO544">
        <v>0</v>
      </c>
      <c r="AP544">
        <v>0</v>
      </c>
      <c r="AQ544">
        <v>0</v>
      </c>
      <c r="AR544" t="b">
        <v>0</v>
      </c>
      <c r="AS544">
        <v>0</v>
      </c>
      <c r="AT544">
        <v>443</v>
      </c>
      <c r="AU544">
        <v>167</v>
      </c>
      <c r="AV544">
        <v>536</v>
      </c>
      <c r="AW544" t="b">
        <v>0</v>
      </c>
      <c r="AX544">
        <v>0</v>
      </c>
      <c r="AY544">
        <v>443</v>
      </c>
      <c r="AZ544">
        <v>167</v>
      </c>
      <c r="BA544">
        <v>0</v>
      </c>
      <c r="BB544" t="s">
        <v>2662</v>
      </c>
      <c r="BC544" t="s">
        <v>2934</v>
      </c>
      <c r="BD544" s="12">
        <v>40</v>
      </c>
      <c r="BE544">
        <v>609</v>
      </c>
      <c r="BF544">
        <v>176</v>
      </c>
      <c r="BG544" t="s">
        <v>2935</v>
      </c>
      <c r="BH544">
        <v>0</v>
      </c>
      <c r="BI544">
        <v>0</v>
      </c>
      <c r="BJ544" t="s">
        <v>1684</v>
      </c>
      <c r="BK544">
        <v>0</v>
      </c>
      <c r="BM544" t="s">
        <v>2936</v>
      </c>
      <c r="BN544">
        <v>0</v>
      </c>
      <c r="BO544">
        <v>446</v>
      </c>
      <c r="BP544">
        <v>167</v>
      </c>
      <c r="BQ544">
        <v>0</v>
      </c>
      <c r="BR544">
        <v>161</v>
      </c>
      <c r="BS544" t="b">
        <v>0</v>
      </c>
      <c r="BT544">
        <v>0</v>
      </c>
      <c r="BU544">
        <v>0</v>
      </c>
      <c r="BV544" s="12" t="s">
        <v>1407</v>
      </c>
      <c r="BW544">
        <v>0</v>
      </c>
      <c r="BX544">
        <v>664</v>
      </c>
      <c r="BY544">
        <v>220</v>
      </c>
      <c r="BZ544" t="b">
        <v>0</v>
      </c>
      <c r="CA544" t="s">
        <v>1684</v>
      </c>
      <c r="CB544">
        <v>0</v>
      </c>
      <c r="CC544">
        <v>0</v>
      </c>
      <c r="CD544" t="s">
        <v>1756</v>
      </c>
      <c r="CE544" s="12">
        <v>17</v>
      </c>
      <c r="CF544" s="12">
        <v>56</v>
      </c>
      <c r="CG544" s="4">
        <v>45321</v>
      </c>
      <c r="CH544">
        <v>0</v>
      </c>
      <c r="CI544">
        <v>402</v>
      </c>
      <c r="CJ544">
        <v>158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 t="s">
        <v>1407</v>
      </c>
      <c r="CS544">
        <v>0</v>
      </c>
      <c r="CT544" t="str">
        <f t="shared" si="8"/>
        <v>Leo Fuhr Hjelde</v>
      </c>
      <c r="CU544" t="str">
        <f>IFERROR(VLOOKUP(CT544,'Player Names Cleaned'!$A$1:$B$997,2,0),CT544)</f>
        <v>Leo Fuhr Hjelde</v>
      </c>
    </row>
    <row r="545" spans="1:99" x14ac:dyDescent="0.25">
      <c r="A545">
        <v>0</v>
      </c>
      <c r="B545" s="4">
        <v>36878</v>
      </c>
      <c r="C545">
        <v>0</v>
      </c>
      <c r="D545">
        <v>0</v>
      </c>
      <c r="E545" t="b">
        <v>1</v>
      </c>
      <c r="F545" t="b">
        <v>1</v>
      </c>
      <c r="G545" t="s">
        <v>1684</v>
      </c>
      <c r="H545" t="s">
        <v>1684</v>
      </c>
      <c r="I545">
        <v>0</v>
      </c>
      <c r="J545">
        <v>0</v>
      </c>
      <c r="K545">
        <v>492066</v>
      </c>
      <c r="L545" t="s">
        <v>1684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440</v>
      </c>
      <c r="T545">
        <v>169</v>
      </c>
      <c r="U545">
        <v>0</v>
      </c>
      <c r="V545" t="s">
        <v>1684</v>
      </c>
      <c r="X545">
        <v>0</v>
      </c>
      <c r="Y545">
        <v>2</v>
      </c>
      <c r="Z545">
        <v>0.5</v>
      </c>
      <c r="AA545" t="s">
        <v>1684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 s="12" t="s">
        <v>1408</v>
      </c>
      <c r="AL545">
        <v>0</v>
      </c>
      <c r="AM545">
        <v>73</v>
      </c>
      <c r="AN545">
        <v>38</v>
      </c>
      <c r="AO545">
        <v>0</v>
      </c>
      <c r="AP545">
        <v>0</v>
      </c>
      <c r="AQ545">
        <v>0</v>
      </c>
      <c r="AR545" t="b">
        <v>0</v>
      </c>
      <c r="AS545">
        <v>0</v>
      </c>
      <c r="AT545">
        <v>450</v>
      </c>
      <c r="AU545">
        <v>171</v>
      </c>
      <c r="AV545">
        <v>537</v>
      </c>
      <c r="AW545" t="b">
        <v>0</v>
      </c>
      <c r="AX545">
        <v>0</v>
      </c>
      <c r="AY545">
        <v>450</v>
      </c>
      <c r="AZ545">
        <v>171</v>
      </c>
      <c r="BA545">
        <v>0</v>
      </c>
      <c r="BC545" t="s">
        <v>1684</v>
      </c>
      <c r="BD545" s="12">
        <v>40</v>
      </c>
      <c r="BE545">
        <v>617</v>
      </c>
      <c r="BF545">
        <v>180</v>
      </c>
      <c r="BG545" t="s">
        <v>2937</v>
      </c>
      <c r="BH545">
        <v>0</v>
      </c>
      <c r="BI545">
        <v>0</v>
      </c>
      <c r="BJ545" t="s">
        <v>1684</v>
      </c>
      <c r="BK545">
        <v>0</v>
      </c>
      <c r="BM545" t="s">
        <v>2938</v>
      </c>
      <c r="BN545">
        <v>0</v>
      </c>
      <c r="BO545">
        <v>453</v>
      </c>
      <c r="BP545">
        <v>171</v>
      </c>
      <c r="BQ545">
        <v>0</v>
      </c>
      <c r="BR545">
        <v>244</v>
      </c>
      <c r="BS545" t="b">
        <v>0</v>
      </c>
      <c r="BT545">
        <v>0</v>
      </c>
      <c r="BU545">
        <v>0</v>
      </c>
      <c r="BV545" s="12" t="s">
        <v>1409</v>
      </c>
      <c r="BW545">
        <v>0.3</v>
      </c>
      <c r="BX545">
        <v>350</v>
      </c>
      <c r="BY545">
        <v>133</v>
      </c>
      <c r="BZ545" t="b">
        <v>0</v>
      </c>
      <c r="CA545" t="s">
        <v>1684</v>
      </c>
      <c r="CB545">
        <v>0</v>
      </c>
      <c r="CC545">
        <v>0</v>
      </c>
      <c r="CD545" t="s">
        <v>1687</v>
      </c>
      <c r="CE545" s="12">
        <v>17</v>
      </c>
      <c r="CF545" s="12">
        <v>56</v>
      </c>
      <c r="CG545" s="4">
        <v>44428</v>
      </c>
      <c r="CH545">
        <v>0</v>
      </c>
      <c r="CI545">
        <v>410</v>
      </c>
      <c r="CJ545">
        <v>162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 t="s">
        <v>1409</v>
      </c>
      <c r="CS545">
        <v>0</v>
      </c>
      <c r="CT545" t="str">
        <f t="shared" si="8"/>
        <v>Niall Huggins</v>
      </c>
      <c r="CU545" t="str">
        <f>IFERROR(VLOOKUP(CT545,'Player Names Cleaned'!$A$1:$B$997,2,0),CT545)</f>
        <v>Niall Huggins</v>
      </c>
    </row>
    <row r="546" spans="1:99" x14ac:dyDescent="0.25">
      <c r="A546">
        <v>0</v>
      </c>
      <c r="B546" s="4">
        <v>38198</v>
      </c>
      <c r="C546">
        <v>0</v>
      </c>
      <c r="D546">
        <v>0</v>
      </c>
      <c r="E546" t="b">
        <v>1</v>
      </c>
      <c r="F546" t="b">
        <v>1</v>
      </c>
      <c r="G546" t="s">
        <v>1684</v>
      </c>
      <c r="H546" t="s">
        <v>1684</v>
      </c>
      <c r="I546">
        <v>0</v>
      </c>
      <c r="J546">
        <v>0</v>
      </c>
      <c r="K546">
        <v>514613</v>
      </c>
      <c r="L546" t="s">
        <v>1684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447</v>
      </c>
      <c r="T546">
        <v>174</v>
      </c>
      <c r="U546">
        <v>0</v>
      </c>
      <c r="V546" t="s">
        <v>1684</v>
      </c>
      <c r="X546">
        <v>0</v>
      </c>
      <c r="Y546">
        <v>2</v>
      </c>
      <c r="Z546">
        <v>0.5</v>
      </c>
      <c r="AA546" t="s">
        <v>1684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 s="12" t="s">
        <v>1410</v>
      </c>
      <c r="AL546">
        <v>0</v>
      </c>
      <c r="AM546">
        <v>83</v>
      </c>
      <c r="AN546">
        <v>45</v>
      </c>
      <c r="AO546">
        <v>0</v>
      </c>
      <c r="AP546">
        <v>0</v>
      </c>
      <c r="AQ546">
        <v>0</v>
      </c>
      <c r="AR546" t="b">
        <v>0</v>
      </c>
      <c r="AS546">
        <v>0</v>
      </c>
      <c r="AT546">
        <v>457</v>
      </c>
      <c r="AU546">
        <v>176</v>
      </c>
      <c r="AV546">
        <v>538</v>
      </c>
      <c r="AW546" t="b">
        <v>0</v>
      </c>
      <c r="AX546">
        <v>0</v>
      </c>
      <c r="AY546">
        <v>457</v>
      </c>
      <c r="AZ546">
        <v>176</v>
      </c>
      <c r="BA546">
        <v>0</v>
      </c>
      <c r="BC546" t="s">
        <v>1684</v>
      </c>
      <c r="BD546" s="12">
        <v>40</v>
      </c>
      <c r="BE546">
        <v>627</v>
      </c>
      <c r="BF546">
        <v>187</v>
      </c>
      <c r="BG546" t="s">
        <v>2939</v>
      </c>
      <c r="BH546">
        <v>0</v>
      </c>
      <c r="BI546">
        <v>0</v>
      </c>
      <c r="BJ546" t="s">
        <v>1684</v>
      </c>
      <c r="BK546">
        <v>0</v>
      </c>
      <c r="BM546" t="s">
        <v>2940</v>
      </c>
      <c r="BN546">
        <v>0</v>
      </c>
      <c r="BO546">
        <v>461</v>
      </c>
      <c r="BP546">
        <v>177</v>
      </c>
      <c r="BQ546">
        <v>0</v>
      </c>
      <c r="BR546">
        <v>241</v>
      </c>
      <c r="BS546" t="b">
        <v>0</v>
      </c>
      <c r="BT546">
        <v>0</v>
      </c>
      <c r="BU546">
        <v>0</v>
      </c>
      <c r="BV546" s="12" t="s">
        <v>1411</v>
      </c>
      <c r="BW546">
        <v>0.3</v>
      </c>
      <c r="BX546">
        <v>326</v>
      </c>
      <c r="BY546">
        <v>120</v>
      </c>
      <c r="BZ546" t="b">
        <v>0</v>
      </c>
      <c r="CA546" t="s">
        <v>1684</v>
      </c>
      <c r="CB546">
        <v>0</v>
      </c>
      <c r="CC546">
        <v>0</v>
      </c>
      <c r="CD546" t="s">
        <v>1687</v>
      </c>
      <c r="CE546" s="12">
        <v>17</v>
      </c>
      <c r="CF546" s="12">
        <v>56</v>
      </c>
      <c r="CG546" s="4">
        <v>44481</v>
      </c>
      <c r="CH546">
        <v>0</v>
      </c>
      <c r="CI546">
        <v>420</v>
      </c>
      <c r="CJ546">
        <v>169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 t="s">
        <v>1411</v>
      </c>
      <c r="CS546">
        <v>0</v>
      </c>
      <c r="CT546" t="str">
        <f t="shared" si="8"/>
        <v>Zak Johnson</v>
      </c>
      <c r="CU546" t="str">
        <f>IFERROR(VLOOKUP(CT546,'Player Names Cleaned'!$A$1:$B$997,2,0),CT546)</f>
        <v>Zak Johnson</v>
      </c>
    </row>
    <row r="547" spans="1:99" x14ac:dyDescent="0.25">
      <c r="A547">
        <v>0</v>
      </c>
      <c r="B547" s="4">
        <v>34659</v>
      </c>
      <c r="C547">
        <v>0</v>
      </c>
      <c r="D547">
        <v>0</v>
      </c>
      <c r="E547" t="b">
        <v>1</v>
      </c>
      <c r="F547" t="b">
        <v>1</v>
      </c>
      <c r="G547">
        <v>0</v>
      </c>
      <c r="H547" t="s">
        <v>1684</v>
      </c>
      <c r="I547">
        <v>0</v>
      </c>
      <c r="J547">
        <v>0</v>
      </c>
      <c r="K547">
        <v>167512</v>
      </c>
      <c r="L547" t="s">
        <v>1684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395</v>
      </c>
      <c r="T547">
        <v>143</v>
      </c>
      <c r="U547">
        <v>0</v>
      </c>
      <c r="V547" t="s">
        <v>1684</v>
      </c>
      <c r="X547">
        <v>0</v>
      </c>
      <c r="Y547">
        <v>2</v>
      </c>
      <c r="Z547">
        <v>0</v>
      </c>
      <c r="AA547" t="s">
        <v>1684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 s="12" t="s">
        <v>1088</v>
      </c>
      <c r="AL547">
        <v>0</v>
      </c>
      <c r="AM547">
        <v>21</v>
      </c>
      <c r="AN547">
        <v>6</v>
      </c>
      <c r="AO547">
        <v>0</v>
      </c>
      <c r="AP547">
        <v>0</v>
      </c>
      <c r="AQ547">
        <v>0</v>
      </c>
      <c r="AR547" t="b">
        <v>0</v>
      </c>
      <c r="AS547">
        <v>0</v>
      </c>
      <c r="AT547">
        <v>406</v>
      </c>
      <c r="AU547">
        <v>145</v>
      </c>
      <c r="AV547">
        <v>539</v>
      </c>
      <c r="AW547" t="b">
        <v>0</v>
      </c>
      <c r="AX547">
        <v>0</v>
      </c>
      <c r="AY547">
        <v>406</v>
      </c>
      <c r="AZ547">
        <v>145</v>
      </c>
      <c r="BA547">
        <v>0</v>
      </c>
      <c r="BB547" t="s">
        <v>2924</v>
      </c>
      <c r="BC547" t="s">
        <v>2941</v>
      </c>
      <c r="BD547" s="12">
        <v>40</v>
      </c>
      <c r="BE547">
        <v>565</v>
      </c>
      <c r="BF547">
        <v>148</v>
      </c>
      <c r="BG547" t="s">
        <v>2942</v>
      </c>
      <c r="BH547">
        <v>0</v>
      </c>
      <c r="BI547">
        <v>0</v>
      </c>
      <c r="BJ547">
        <v>3</v>
      </c>
      <c r="BK547">
        <v>0</v>
      </c>
      <c r="BM547" t="s">
        <v>2943</v>
      </c>
      <c r="BN547">
        <v>0</v>
      </c>
      <c r="BO547">
        <v>409</v>
      </c>
      <c r="BP547">
        <v>145</v>
      </c>
      <c r="BQ547">
        <v>0</v>
      </c>
      <c r="BR547">
        <v>241</v>
      </c>
      <c r="BS547" t="b">
        <v>0</v>
      </c>
      <c r="BT547">
        <v>0</v>
      </c>
      <c r="BU547">
        <v>0</v>
      </c>
      <c r="BV547" s="12" t="s">
        <v>1412</v>
      </c>
      <c r="BW547">
        <v>0</v>
      </c>
      <c r="BX547">
        <v>643</v>
      </c>
      <c r="BY547">
        <v>217</v>
      </c>
      <c r="BZ547" t="b">
        <v>0</v>
      </c>
      <c r="CA547" t="s">
        <v>1684</v>
      </c>
      <c r="CB547">
        <v>0</v>
      </c>
      <c r="CC547">
        <v>0</v>
      </c>
      <c r="CD547" t="s">
        <v>1756</v>
      </c>
      <c r="CE547" s="12">
        <v>17</v>
      </c>
      <c r="CF547" s="12">
        <v>56</v>
      </c>
      <c r="CG547" s="4">
        <v>43311</v>
      </c>
      <c r="CH547">
        <v>0</v>
      </c>
      <c r="CI547">
        <v>361</v>
      </c>
      <c r="CJ547">
        <v>133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 t="s">
        <v>1412</v>
      </c>
      <c r="CS547">
        <v>0</v>
      </c>
      <c r="CT547" t="str">
        <f t="shared" si="8"/>
        <v>Luke O'Nien</v>
      </c>
      <c r="CU547" t="str">
        <f>IFERROR(VLOOKUP(CT547,'Player Names Cleaned'!$A$1:$B$997,2,0),CT547)</f>
        <v>Luke O'Nien</v>
      </c>
    </row>
    <row r="548" spans="1:99" x14ac:dyDescent="0.25">
      <c r="A548">
        <v>0</v>
      </c>
      <c r="B548" s="4">
        <v>37508</v>
      </c>
      <c r="C548">
        <v>0</v>
      </c>
      <c r="D548">
        <v>0</v>
      </c>
      <c r="E548" t="b">
        <v>1</v>
      </c>
      <c r="F548" t="b">
        <v>1</v>
      </c>
      <c r="G548" t="s">
        <v>1684</v>
      </c>
      <c r="H548" t="s">
        <v>1684</v>
      </c>
      <c r="I548">
        <v>0</v>
      </c>
      <c r="J548">
        <v>0</v>
      </c>
      <c r="K548">
        <v>465702</v>
      </c>
      <c r="L548" t="s">
        <v>1684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427</v>
      </c>
      <c r="T548">
        <v>162</v>
      </c>
      <c r="U548">
        <v>0</v>
      </c>
      <c r="V548" t="s">
        <v>1684</v>
      </c>
      <c r="X548">
        <v>0</v>
      </c>
      <c r="Y548">
        <v>2</v>
      </c>
      <c r="Z548">
        <v>0.5</v>
      </c>
      <c r="AA548" t="s">
        <v>1684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 s="12" t="s">
        <v>1413</v>
      </c>
      <c r="AL548">
        <v>0</v>
      </c>
      <c r="AM548">
        <v>59</v>
      </c>
      <c r="AN548">
        <v>31</v>
      </c>
      <c r="AO548">
        <v>0</v>
      </c>
      <c r="AP548">
        <v>0</v>
      </c>
      <c r="AQ548">
        <v>0</v>
      </c>
      <c r="AR548" t="b">
        <v>0</v>
      </c>
      <c r="AS548">
        <v>0</v>
      </c>
      <c r="AT548">
        <v>437</v>
      </c>
      <c r="AU548">
        <v>164</v>
      </c>
      <c r="AV548">
        <v>540</v>
      </c>
      <c r="AW548" t="b">
        <v>0</v>
      </c>
      <c r="AX548">
        <v>0</v>
      </c>
      <c r="AY548">
        <v>437</v>
      </c>
      <c r="AZ548">
        <v>164</v>
      </c>
      <c r="BA548">
        <v>0</v>
      </c>
      <c r="BC548" t="s">
        <v>1684</v>
      </c>
      <c r="BD548" s="12">
        <v>40</v>
      </c>
      <c r="BE548">
        <v>603</v>
      </c>
      <c r="BF548">
        <v>173</v>
      </c>
      <c r="BG548" t="s">
        <v>2944</v>
      </c>
      <c r="BH548">
        <v>0</v>
      </c>
      <c r="BI548">
        <v>0</v>
      </c>
      <c r="BJ548" t="s">
        <v>1684</v>
      </c>
      <c r="BK548">
        <v>0</v>
      </c>
      <c r="BM548" t="s">
        <v>2945</v>
      </c>
      <c r="BN548">
        <v>0</v>
      </c>
      <c r="BO548">
        <v>440</v>
      </c>
      <c r="BP548">
        <v>164</v>
      </c>
      <c r="BQ548">
        <v>0</v>
      </c>
      <c r="BR548">
        <v>73</v>
      </c>
      <c r="BS548" t="b">
        <v>0</v>
      </c>
      <c r="BT548">
        <v>0</v>
      </c>
      <c r="BU548">
        <v>0</v>
      </c>
      <c r="BV548" s="12" t="s">
        <v>1414</v>
      </c>
      <c r="BW548">
        <v>0.3</v>
      </c>
      <c r="BX548">
        <v>349</v>
      </c>
      <c r="BY548">
        <v>132</v>
      </c>
      <c r="BZ548" t="b">
        <v>0</v>
      </c>
      <c r="CA548" t="s">
        <v>1684</v>
      </c>
      <c r="CB548">
        <v>0</v>
      </c>
      <c r="CC548">
        <v>0</v>
      </c>
      <c r="CD548" t="s">
        <v>1687</v>
      </c>
      <c r="CE548" s="12">
        <v>17</v>
      </c>
      <c r="CF548" s="12">
        <v>56</v>
      </c>
      <c r="CG548" s="4">
        <v>45170</v>
      </c>
      <c r="CH548">
        <v>0</v>
      </c>
      <c r="CI548">
        <v>396</v>
      </c>
      <c r="CJ548">
        <v>155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 t="s">
        <v>2946</v>
      </c>
      <c r="CS548">
        <v>0</v>
      </c>
      <c r="CT548" t="str">
        <f t="shared" si="8"/>
        <v>TimothÃ©e PembÃ©lÃ©</v>
      </c>
      <c r="CU548" t="str">
        <f>IFERROR(VLOOKUP(CT548,'Player Names Cleaned'!$A$1:$B$997,2,0),CT548)</f>
        <v>TimothÃ©e PembÃ©lÃ©</v>
      </c>
    </row>
    <row r="549" spans="1:99" x14ac:dyDescent="0.25">
      <c r="A549">
        <v>0</v>
      </c>
      <c r="B549" s="4">
        <v>34355</v>
      </c>
      <c r="C549">
        <v>0</v>
      </c>
      <c r="D549">
        <v>0</v>
      </c>
      <c r="E549" t="b">
        <v>1</v>
      </c>
      <c r="F549" t="b">
        <v>1</v>
      </c>
      <c r="G549" t="s">
        <v>1684</v>
      </c>
      <c r="H549" t="s">
        <v>1684</v>
      </c>
      <c r="I549">
        <v>0</v>
      </c>
      <c r="J549">
        <v>0</v>
      </c>
      <c r="K549">
        <v>434399</v>
      </c>
      <c r="L549" t="s">
        <v>1684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412</v>
      </c>
      <c r="T549">
        <v>153</v>
      </c>
      <c r="U549">
        <v>0</v>
      </c>
      <c r="V549" t="s">
        <v>1684</v>
      </c>
      <c r="X549">
        <v>0</v>
      </c>
      <c r="Y549">
        <v>2</v>
      </c>
      <c r="Z549">
        <v>0.5</v>
      </c>
      <c r="AA549" t="s">
        <v>1684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 s="12" t="s">
        <v>1415</v>
      </c>
      <c r="AL549">
        <v>0</v>
      </c>
      <c r="AM549">
        <v>41</v>
      </c>
      <c r="AN549">
        <v>19</v>
      </c>
      <c r="AO549">
        <v>0</v>
      </c>
      <c r="AP549">
        <v>0</v>
      </c>
      <c r="AQ549">
        <v>0</v>
      </c>
      <c r="AR549" t="b">
        <v>0</v>
      </c>
      <c r="AS549">
        <v>0</v>
      </c>
      <c r="AT549">
        <v>422</v>
      </c>
      <c r="AU549">
        <v>155</v>
      </c>
      <c r="AV549">
        <v>541</v>
      </c>
      <c r="AW549" t="b">
        <v>0</v>
      </c>
      <c r="AX549">
        <v>0</v>
      </c>
      <c r="AY549">
        <v>422</v>
      </c>
      <c r="AZ549">
        <v>155</v>
      </c>
      <c r="BA549">
        <v>0</v>
      </c>
      <c r="BC549" t="s">
        <v>1684</v>
      </c>
      <c r="BD549" s="12">
        <v>40</v>
      </c>
      <c r="BE549">
        <v>585</v>
      </c>
      <c r="BF549">
        <v>161</v>
      </c>
      <c r="BG549" t="s">
        <v>2947</v>
      </c>
      <c r="BH549">
        <v>0</v>
      </c>
      <c r="BI549">
        <v>0</v>
      </c>
      <c r="BJ549" t="s">
        <v>1684</v>
      </c>
      <c r="BK549">
        <v>0</v>
      </c>
      <c r="BM549" t="s">
        <v>2948</v>
      </c>
      <c r="BN549">
        <v>0</v>
      </c>
      <c r="BO549">
        <v>425</v>
      </c>
      <c r="BP549">
        <v>155</v>
      </c>
      <c r="BQ549">
        <v>0</v>
      </c>
      <c r="BR549">
        <v>146</v>
      </c>
      <c r="BS549" t="b">
        <v>0</v>
      </c>
      <c r="BT549">
        <v>0</v>
      </c>
      <c r="BU549">
        <v>0</v>
      </c>
      <c r="BV549" s="12" t="s">
        <v>1416</v>
      </c>
      <c r="BW549">
        <v>8.6999999999999993</v>
      </c>
      <c r="BX549">
        <v>51</v>
      </c>
      <c r="BY549">
        <v>20</v>
      </c>
      <c r="BZ549" t="b">
        <v>0</v>
      </c>
      <c r="CA549" t="s">
        <v>1684</v>
      </c>
      <c r="CB549">
        <v>0</v>
      </c>
      <c r="CC549">
        <v>0</v>
      </c>
      <c r="CD549" t="s">
        <v>1687</v>
      </c>
      <c r="CE549" s="12">
        <v>17</v>
      </c>
      <c r="CF549" s="12">
        <v>56</v>
      </c>
      <c r="CG549" s="4">
        <v>45846</v>
      </c>
      <c r="CH549">
        <v>0</v>
      </c>
      <c r="CI549">
        <v>380</v>
      </c>
      <c r="CJ549">
        <v>145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 t="s">
        <v>1415</v>
      </c>
      <c r="CS549">
        <v>0</v>
      </c>
      <c r="CT549" t="str">
        <f t="shared" si="8"/>
        <v>Reinildo Mandava</v>
      </c>
      <c r="CU549" t="str">
        <f>IFERROR(VLOOKUP(CT549,'Player Names Cleaned'!$A$1:$B$997,2,0),CT549)</f>
        <v>Reinildo Mandava</v>
      </c>
    </row>
    <row r="550" spans="1:99" x14ac:dyDescent="0.25">
      <c r="A550">
        <v>0</v>
      </c>
      <c r="B550" s="4">
        <v>37764</v>
      </c>
      <c r="C550">
        <v>0</v>
      </c>
      <c r="D550">
        <v>0</v>
      </c>
      <c r="E550" t="b">
        <v>1</v>
      </c>
      <c r="F550" t="b">
        <v>1</v>
      </c>
      <c r="G550" t="s">
        <v>1684</v>
      </c>
      <c r="H550" t="s">
        <v>1684</v>
      </c>
      <c r="I550">
        <v>0</v>
      </c>
      <c r="J550">
        <v>0</v>
      </c>
      <c r="K550">
        <v>519634</v>
      </c>
      <c r="L550" t="s">
        <v>1684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451</v>
      </c>
      <c r="T550">
        <v>178</v>
      </c>
      <c r="U550">
        <v>0</v>
      </c>
      <c r="V550" t="s">
        <v>1684</v>
      </c>
      <c r="X550">
        <v>0</v>
      </c>
      <c r="Y550">
        <v>2</v>
      </c>
      <c r="Z550">
        <v>0.5</v>
      </c>
      <c r="AA550" t="s">
        <v>1684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 s="12" t="s">
        <v>1043</v>
      </c>
      <c r="AL550">
        <v>0</v>
      </c>
      <c r="AM550">
        <v>89</v>
      </c>
      <c r="AN550">
        <v>51</v>
      </c>
      <c r="AO550">
        <v>0</v>
      </c>
      <c r="AP550">
        <v>0</v>
      </c>
      <c r="AQ550">
        <v>0</v>
      </c>
      <c r="AR550" t="b">
        <v>0</v>
      </c>
      <c r="AS550">
        <v>0</v>
      </c>
      <c r="AT550">
        <v>460</v>
      </c>
      <c r="AU550">
        <v>179</v>
      </c>
      <c r="AV550">
        <v>542</v>
      </c>
      <c r="AW550" t="b">
        <v>0</v>
      </c>
      <c r="AX550">
        <v>0</v>
      </c>
      <c r="AY550">
        <v>460</v>
      </c>
      <c r="AZ550">
        <v>179</v>
      </c>
      <c r="BA550">
        <v>0</v>
      </c>
      <c r="BC550" t="s">
        <v>1684</v>
      </c>
      <c r="BD550" s="12">
        <v>40</v>
      </c>
      <c r="BE550">
        <v>633</v>
      </c>
      <c r="BF550">
        <v>193</v>
      </c>
      <c r="BG550" t="s">
        <v>2949</v>
      </c>
      <c r="BH550">
        <v>0</v>
      </c>
      <c r="BI550">
        <v>0</v>
      </c>
      <c r="BJ550" t="s">
        <v>1684</v>
      </c>
      <c r="BK550">
        <v>0</v>
      </c>
      <c r="BM550" t="s">
        <v>2950</v>
      </c>
      <c r="BN550">
        <v>0</v>
      </c>
      <c r="BO550">
        <v>463</v>
      </c>
      <c r="BP550">
        <v>179</v>
      </c>
      <c r="BQ550">
        <v>0</v>
      </c>
      <c r="BR550">
        <v>152</v>
      </c>
      <c r="BS550" t="b">
        <v>0</v>
      </c>
      <c r="BT550">
        <v>0</v>
      </c>
      <c r="BU550">
        <v>0</v>
      </c>
      <c r="BV550" s="12" t="s">
        <v>1417</v>
      </c>
      <c r="BW550">
        <v>0.4</v>
      </c>
      <c r="BX550">
        <v>281</v>
      </c>
      <c r="BY550">
        <v>97</v>
      </c>
      <c r="BZ550" t="b">
        <v>0</v>
      </c>
      <c r="CA550" t="s">
        <v>1684</v>
      </c>
      <c r="CB550">
        <v>0</v>
      </c>
      <c r="CC550">
        <v>0</v>
      </c>
      <c r="CD550" t="s">
        <v>1687</v>
      </c>
      <c r="CE550" s="12">
        <v>17</v>
      </c>
      <c r="CF550" s="12">
        <v>56</v>
      </c>
      <c r="CG550" s="4">
        <v>45108</v>
      </c>
      <c r="CH550">
        <v>0</v>
      </c>
      <c r="CI550">
        <v>425</v>
      </c>
      <c r="CJ550">
        <v>174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 t="s">
        <v>1417</v>
      </c>
      <c r="CS550">
        <v>0</v>
      </c>
      <c r="CT550" t="str">
        <f t="shared" si="8"/>
        <v>Jenson Seelt</v>
      </c>
      <c r="CU550" t="str">
        <f>IFERROR(VLOOKUP(CT550,'Player Names Cleaned'!$A$1:$B$997,2,0),CT550)</f>
        <v>Jenson Seelt</v>
      </c>
    </row>
    <row r="551" spans="1:99" x14ac:dyDescent="0.25">
      <c r="A551">
        <v>3</v>
      </c>
      <c r="B551" s="4">
        <v>37257</v>
      </c>
      <c r="C551">
        <v>0</v>
      </c>
      <c r="D551">
        <v>207</v>
      </c>
      <c r="E551" t="b">
        <v>1</v>
      </c>
      <c r="F551" t="b">
        <v>1</v>
      </c>
      <c r="G551" t="s">
        <v>1684</v>
      </c>
      <c r="H551" t="s">
        <v>1684</v>
      </c>
      <c r="I551">
        <v>2</v>
      </c>
      <c r="J551">
        <v>0.17</v>
      </c>
      <c r="K551">
        <v>535818</v>
      </c>
      <c r="L551" t="s">
        <v>1684</v>
      </c>
      <c r="N551">
        <v>0</v>
      </c>
      <c r="O551">
        <v>0</v>
      </c>
      <c r="P551">
        <v>0</v>
      </c>
      <c r="Q551">
        <v>0</v>
      </c>
      <c r="R551">
        <v>261.89999999999998</v>
      </c>
      <c r="S551">
        <v>138</v>
      </c>
      <c r="T551">
        <v>97</v>
      </c>
      <c r="U551">
        <v>0</v>
      </c>
      <c r="V551" t="s">
        <v>1684</v>
      </c>
      <c r="X551">
        <v>0</v>
      </c>
      <c r="Y551">
        <v>3</v>
      </c>
      <c r="Z551">
        <v>1.5</v>
      </c>
      <c r="AA551" t="s">
        <v>1684</v>
      </c>
      <c r="AB551">
        <v>0</v>
      </c>
      <c r="AC551">
        <v>2.73</v>
      </c>
      <c r="AD551">
        <v>0.23</v>
      </c>
      <c r="AE551">
        <v>5.2</v>
      </c>
      <c r="AF551">
        <v>0.44</v>
      </c>
      <c r="AG551">
        <v>2.4700000000000002</v>
      </c>
      <c r="AH551">
        <v>18.940000000000001</v>
      </c>
      <c r="AI551">
        <v>1.58</v>
      </c>
      <c r="AJ551">
        <v>0.21</v>
      </c>
      <c r="AK551" s="12" t="s">
        <v>1396</v>
      </c>
      <c r="AL551">
        <v>0</v>
      </c>
      <c r="AM551">
        <v>546</v>
      </c>
      <c r="AN551">
        <v>219</v>
      </c>
      <c r="AO551">
        <v>23</v>
      </c>
      <c r="AP551">
        <v>1.91</v>
      </c>
      <c r="AQ551">
        <v>2</v>
      </c>
      <c r="AR551" t="b">
        <v>0</v>
      </c>
      <c r="AS551">
        <v>80.900000000000006</v>
      </c>
      <c r="AT551">
        <v>167</v>
      </c>
      <c r="AU551">
        <v>90</v>
      </c>
      <c r="AV551">
        <v>543</v>
      </c>
      <c r="AW551" t="b">
        <v>0</v>
      </c>
      <c r="AX551">
        <v>212.4</v>
      </c>
      <c r="AY551">
        <v>241</v>
      </c>
      <c r="AZ551">
        <v>116</v>
      </c>
      <c r="BA551">
        <v>1081</v>
      </c>
      <c r="BC551" t="s">
        <v>1684</v>
      </c>
      <c r="BD551" s="12">
        <v>55</v>
      </c>
      <c r="BE551">
        <v>196</v>
      </c>
      <c r="BF551">
        <v>127</v>
      </c>
      <c r="BG551" t="s">
        <v>2951</v>
      </c>
      <c r="BH551">
        <v>0</v>
      </c>
      <c r="BI551">
        <v>0</v>
      </c>
      <c r="BJ551" t="s">
        <v>1684</v>
      </c>
      <c r="BK551">
        <v>0</v>
      </c>
      <c r="BM551" t="s">
        <v>2952</v>
      </c>
      <c r="BN551">
        <v>2.1</v>
      </c>
      <c r="BO551">
        <v>238</v>
      </c>
      <c r="BP551">
        <v>107</v>
      </c>
      <c r="BQ551">
        <v>0</v>
      </c>
      <c r="BR551">
        <v>54</v>
      </c>
      <c r="BS551" t="b">
        <v>0</v>
      </c>
      <c r="BT551">
        <v>0</v>
      </c>
      <c r="BU551">
        <v>0</v>
      </c>
      <c r="BV551" s="12" t="s">
        <v>1418</v>
      </c>
      <c r="BW551">
        <v>3</v>
      </c>
      <c r="BX551">
        <v>103</v>
      </c>
      <c r="BY551">
        <v>34</v>
      </c>
      <c r="BZ551" t="b">
        <v>0</v>
      </c>
      <c r="CA551" t="s">
        <v>1684</v>
      </c>
      <c r="CB551">
        <v>12</v>
      </c>
      <c r="CC551">
        <v>1</v>
      </c>
      <c r="CD551" t="s">
        <v>1687</v>
      </c>
      <c r="CE551" s="12">
        <v>17</v>
      </c>
      <c r="CF551" s="12">
        <v>56</v>
      </c>
      <c r="CG551" s="4">
        <v>45848</v>
      </c>
      <c r="CH551">
        <v>337</v>
      </c>
      <c r="CI551">
        <v>92</v>
      </c>
      <c r="CJ551">
        <v>63</v>
      </c>
      <c r="CK551">
        <v>60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10.9</v>
      </c>
      <c r="CR551" t="s">
        <v>1418</v>
      </c>
      <c r="CS551">
        <v>0</v>
      </c>
      <c r="CT551" t="str">
        <f t="shared" si="8"/>
        <v>Simon Adingra</v>
      </c>
      <c r="CU551" t="str">
        <f>IFERROR(VLOOKUP(CT551,'Player Names Cleaned'!$A$1:$B$997,2,0),CT551)</f>
        <v>Simon Adingra</v>
      </c>
    </row>
    <row r="552" spans="1:99" x14ac:dyDescent="0.25">
      <c r="A552">
        <v>0</v>
      </c>
      <c r="B552" s="4">
        <v>37989</v>
      </c>
      <c r="C552">
        <v>0</v>
      </c>
      <c r="D552">
        <v>0</v>
      </c>
      <c r="E552" t="b">
        <v>1</v>
      </c>
      <c r="F552" t="b">
        <v>1</v>
      </c>
      <c r="G552" t="s">
        <v>1684</v>
      </c>
      <c r="H552" t="s">
        <v>1684</v>
      </c>
      <c r="I552">
        <v>0</v>
      </c>
      <c r="J552">
        <v>0</v>
      </c>
      <c r="K552">
        <v>547027</v>
      </c>
      <c r="L552" t="s">
        <v>1684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656</v>
      </c>
      <c r="T552">
        <v>295</v>
      </c>
      <c r="U552">
        <v>0</v>
      </c>
      <c r="V552" t="s">
        <v>1684</v>
      </c>
      <c r="X552">
        <v>0</v>
      </c>
      <c r="Y552">
        <v>3</v>
      </c>
      <c r="Z552">
        <v>1.5</v>
      </c>
      <c r="AA552" t="s">
        <v>1684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 s="12" t="s">
        <v>1419</v>
      </c>
      <c r="AL552">
        <v>0</v>
      </c>
      <c r="AM552">
        <v>549</v>
      </c>
      <c r="AN552">
        <v>221</v>
      </c>
      <c r="AO552">
        <v>0</v>
      </c>
      <c r="AP552">
        <v>0</v>
      </c>
      <c r="AQ552">
        <v>0</v>
      </c>
      <c r="AR552" t="b">
        <v>0</v>
      </c>
      <c r="AS552">
        <v>0</v>
      </c>
      <c r="AT552">
        <v>656</v>
      </c>
      <c r="AU552">
        <v>295</v>
      </c>
      <c r="AV552">
        <v>544</v>
      </c>
      <c r="AW552" t="b">
        <v>0</v>
      </c>
      <c r="AX552">
        <v>0</v>
      </c>
      <c r="AY552">
        <v>656</v>
      </c>
      <c r="AZ552">
        <v>295</v>
      </c>
      <c r="BA552">
        <v>0</v>
      </c>
      <c r="BC552" t="s">
        <v>1684</v>
      </c>
      <c r="BD552" s="12">
        <v>55</v>
      </c>
      <c r="BE552">
        <v>199</v>
      </c>
      <c r="BF552">
        <v>129</v>
      </c>
      <c r="BG552" t="s">
        <v>2953</v>
      </c>
      <c r="BH552">
        <v>0</v>
      </c>
      <c r="BI552">
        <v>0</v>
      </c>
      <c r="BJ552" t="s">
        <v>1684</v>
      </c>
      <c r="BK552">
        <v>0</v>
      </c>
      <c r="BM552" t="s">
        <v>2954</v>
      </c>
      <c r="BN552">
        <v>0</v>
      </c>
      <c r="BO552">
        <v>656</v>
      </c>
      <c r="BP552">
        <v>295</v>
      </c>
      <c r="BQ552">
        <v>0</v>
      </c>
      <c r="BR552">
        <v>189</v>
      </c>
      <c r="BS552" t="b">
        <v>0</v>
      </c>
      <c r="BT552">
        <v>0</v>
      </c>
      <c r="BU552">
        <v>0</v>
      </c>
      <c r="BV552" s="12" t="s">
        <v>1420</v>
      </c>
      <c r="BW552">
        <v>0.2</v>
      </c>
      <c r="BX552">
        <v>466</v>
      </c>
      <c r="BY552">
        <v>155</v>
      </c>
      <c r="BZ552" t="b">
        <v>0</v>
      </c>
      <c r="CA552" t="s">
        <v>1684</v>
      </c>
      <c r="CB552">
        <v>0</v>
      </c>
      <c r="CC552">
        <v>0</v>
      </c>
      <c r="CD552" t="s">
        <v>1687</v>
      </c>
      <c r="CE552" s="12">
        <v>17</v>
      </c>
      <c r="CF552" s="12">
        <v>56</v>
      </c>
      <c r="CG552" s="4">
        <v>45839</v>
      </c>
      <c r="CH552">
        <v>0</v>
      </c>
      <c r="CI552">
        <v>654</v>
      </c>
      <c r="CJ552">
        <v>293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 t="s">
        <v>1420</v>
      </c>
      <c r="CS552">
        <v>0</v>
      </c>
      <c r="CT552" t="str">
        <f t="shared" si="8"/>
        <v>Habib Diarra</v>
      </c>
      <c r="CU552" t="str">
        <f>IFERROR(VLOOKUP(CT552,'Player Names Cleaned'!$A$1:$B$997,2,0),CT552)</f>
        <v>Habib Diarra</v>
      </c>
    </row>
    <row r="553" spans="1:99" x14ac:dyDescent="0.25">
      <c r="A553">
        <v>0</v>
      </c>
      <c r="B553" s="4">
        <v>35466</v>
      </c>
      <c r="C553">
        <v>0</v>
      </c>
      <c r="D553">
        <v>0</v>
      </c>
      <c r="E553" t="b">
        <v>1</v>
      </c>
      <c r="F553" t="b">
        <v>1</v>
      </c>
      <c r="G553" t="s">
        <v>1684</v>
      </c>
      <c r="H553" t="s">
        <v>1684</v>
      </c>
      <c r="I553">
        <v>0</v>
      </c>
      <c r="J553">
        <v>0</v>
      </c>
      <c r="K553">
        <v>124165</v>
      </c>
      <c r="L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637</v>
      </c>
      <c r="T553">
        <v>280</v>
      </c>
      <c r="U553">
        <v>0</v>
      </c>
      <c r="V553">
        <v>2</v>
      </c>
      <c r="X553">
        <v>0</v>
      </c>
      <c r="Y553">
        <v>3</v>
      </c>
      <c r="Z553">
        <v>1.5</v>
      </c>
      <c r="AA553" t="s">
        <v>1684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 s="12" t="s">
        <v>1129</v>
      </c>
      <c r="AL553">
        <v>0</v>
      </c>
      <c r="AM553">
        <v>471</v>
      </c>
      <c r="AN553">
        <v>171</v>
      </c>
      <c r="AO553">
        <v>0</v>
      </c>
      <c r="AP553">
        <v>0</v>
      </c>
      <c r="AQ553">
        <v>0</v>
      </c>
      <c r="AR553" t="b">
        <v>0</v>
      </c>
      <c r="AS553">
        <v>0</v>
      </c>
      <c r="AT553">
        <v>637</v>
      </c>
      <c r="AU553">
        <v>280</v>
      </c>
      <c r="AV553">
        <v>545</v>
      </c>
      <c r="AW553" t="b">
        <v>0</v>
      </c>
      <c r="AX553">
        <v>0</v>
      </c>
      <c r="AY553">
        <v>637</v>
      </c>
      <c r="AZ553">
        <v>280</v>
      </c>
      <c r="BA553">
        <v>0</v>
      </c>
      <c r="BC553" t="s">
        <v>1684</v>
      </c>
      <c r="BD553" s="12">
        <v>55</v>
      </c>
      <c r="BE553">
        <v>121</v>
      </c>
      <c r="BF553">
        <v>79</v>
      </c>
      <c r="BG553" t="s">
        <v>2955</v>
      </c>
      <c r="BH553">
        <v>0</v>
      </c>
      <c r="BI553">
        <v>0</v>
      </c>
      <c r="BJ553">
        <v>1</v>
      </c>
      <c r="BK553">
        <v>0</v>
      </c>
      <c r="BM553" t="s">
        <v>2956</v>
      </c>
      <c r="BN553">
        <v>0</v>
      </c>
      <c r="BO553">
        <v>637</v>
      </c>
      <c r="BP553">
        <v>280</v>
      </c>
      <c r="BQ553">
        <v>0</v>
      </c>
      <c r="BR553">
        <v>241</v>
      </c>
      <c r="BS553" t="b">
        <v>0</v>
      </c>
      <c r="BT553">
        <v>0</v>
      </c>
      <c r="BU553">
        <v>0</v>
      </c>
      <c r="BV553" s="12" t="s">
        <v>626</v>
      </c>
      <c r="BW553">
        <v>0.1</v>
      </c>
      <c r="BX553">
        <v>575</v>
      </c>
      <c r="BY553">
        <v>226</v>
      </c>
      <c r="BZ553" t="b">
        <v>0</v>
      </c>
      <c r="CA553" t="s">
        <v>1684</v>
      </c>
      <c r="CB553">
        <v>0</v>
      </c>
      <c r="CC553">
        <v>0</v>
      </c>
      <c r="CD553" t="s">
        <v>1687</v>
      </c>
      <c r="CE553" s="12">
        <v>17</v>
      </c>
      <c r="CF553" s="12">
        <v>56</v>
      </c>
      <c r="CG553" s="4">
        <v>44582</v>
      </c>
      <c r="CH553">
        <v>0</v>
      </c>
      <c r="CI553">
        <v>633</v>
      </c>
      <c r="CJ553">
        <v>277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 t="s">
        <v>626</v>
      </c>
      <c r="CS553">
        <v>0</v>
      </c>
      <c r="CT553" t="str">
        <f t="shared" si="8"/>
        <v>Patrick Roberts</v>
      </c>
      <c r="CU553" t="str">
        <f>IFERROR(VLOOKUP(CT553,'Player Names Cleaned'!$A$1:$B$997,2,0),CT553)</f>
        <v>Patrick Roberts</v>
      </c>
    </row>
    <row r="554" spans="1:99" x14ac:dyDescent="0.25">
      <c r="A554">
        <v>0</v>
      </c>
      <c r="B554" s="4">
        <v>38594</v>
      </c>
      <c r="C554">
        <v>0</v>
      </c>
      <c r="D554">
        <v>0</v>
      </c>
      <c r="E554" t="b">
        <v>1</v>
      </c>
      <c r="F554" t="b">
        <v>1</v>
      </c>
      <c r="G554" t="s">
        <v>1684</v>
      </c>
      <c r="H554" t="s">
        <v>1684</v>
      </c>
      <c r="I554">
        <v>0</v>
      </c>
      <c r="J554">
        <v>0</v>
      </c>
      <c r="K554">
        <v>626844</v>
      </c>
      <c r="L554" t="s">
        <v>1684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634</v>
      </c>
      <c r="T554">
        <v>278</v>
      </c>
      <c r="U554">
        <v>0</v>
      </c>
      <c r="V554" t="s">
        <v>1684</v>
      </c>
      <c r="X554">
        <v>0</v>
      </c>
      <c r="Y554">
        <v>3</v>
      </c>
      <c r="Z554">
        <v>1</v>
      </c>
      <c r="AA554" t="s">
        <v>1684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 s="12" t="s">
        <v>1421</v>
      </c>
      <c r="AL554">
        <v>0</v>
      </c>
      <c r="AM554">
        <v>459</v>
      </c>
      <c r="AN554">
        <v>166</v>
      </c>
      <c r="AO554">
        <v>0</v>
      </c>
      <c r="AP554">
        <v>0</v>
      </c>
      <c r="AQ554">
        <v>0</v>
      </c>
      <c r="AR554" t="b">
        <v>0</v>
      </c>
      <c r="AS554">
        <v>0</v>
      </c>
      <c r="AT554">
        <v>634</v>
      </c>
      <c r="AU554">
        <v>278</v>
      </c>
      <c r="AV554">
        <v>546</v>
      </c>
      <c r="AW554" t="b">
        <v>0</v>
      </c>
      <c r="AX554">
        <v>0</v>
      </c>
      <c r="AY554">
        <v>634</v>
      </c>
      <c r="AZ554">
        <v>278</v>
      </c>
      <c r="BA554">
        <v>0</v>
      </c>
      <c r="BC554" t="s">
        <v>1684</v>
      </c>
      <c r="BD554" s="12">
        <v>50</v>
      </c>
      <c r="BE554">
        <v>344</v>
      </c>
      <c r="BF554">
        <v>221</v>
      </c>
      <c r="BG554" t="s">
        <v>2957</v>
      </c>
      <c r="BH554">
        <v>0</v>
      </c>
      <c r="BI554">
        <v>0</v>
      </c>
      <c r="BJ554" t="s">
        <v>1684</v>
      </c>
      <c r="BK554">
        <v>0</v>
      </c>
      <c r="BM554" t="s">
        <v>2958</v>
      </c>
      <c r="BN554">
        <v>0</v>
      </c>
      <c r="BO554">
        <v>634</v>
      </c>
      <c r="BP554">
        <v>278</v>
      </c>
      <c r="BQ554">
        <v>0</v>
      </c>
      <c r="BR554">
        <v>190</v>
      </c>
      <c r="BS554" t="b">
        <v>0</v>
      </c>
      <c r="BT554">
        <v>0</v>
      </c>
      <c r="BU554">
        <v>0</v>
      </c>
      <c r="BV554" s="12" t="s">
        <v>1422</v>
      </c>
      <c r="BW554">
        <v>0.1</v>
      </c>
      <c r="BX554">
        <v>578</v>
      </c>
      <c r="BY554">
        <v>228</v>
      </c>
      <c r="BZ554" t="b">
        <v>0</v>
      </c>
      <c r="CA554" t="s">
        <v>1684</v>
      </c>
      <c r="CB554">
        <v>0</v>
      </c>
      <c r="CC554">
        <v>0</v>
      </c>
      <c r="CD554" t="s">
        <v>1687</v>
      </c>
      <c r="CE554" s="12">
        <v>17</v>
      </c>
      <c r="CF554" s="12">
        <v>56</v>
      </c>
      <c r="CG554" s="4">
        <v>45534</v>
      </c>
      <c r="CH554">
        <v>0</v>
      </c>
      <c r="CI554">
        <v>627</v>
      </c>
      <c r="CJ554">
        <v>275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 t="s">
        <v>1422</v>
      </c>
      <c r="CS554">
        <v>0</v>
      </c>
      <c r="CT554" t="str">
        <f t="shared" si="8"/>
        <v>Milan AleksiÄ‡</v>
      </c>
      <c r="CU554" t="str">
        <f>IFERROR(VLOOKUP(CT554,'Player Names Cleaned'!$A$1:$B$997,2,0),CT554)</f>
        <v>Milan AleksiÄ‡</v>
      </c>
    </row>
    <row r="555" spans="1:99" x14ac:dyDescent="0.25">
      <c r="A555">
        <v>0</v>
      </c>
      <c r="B555" s="4">
        <v>36559</v>
      </c>
      <c r="C555">
        <v>0</v>
      </c>
      <c r="D555">
        <v>0</v>
      </c>
      <c r="E555" t="b">
        <v>1</v>
      </c>
      <c r="F555" t="b">
        <v>1</v>
      </c>
      <c r="G555" t="s">
        <v>1684</v>
      </c>
      <c r="H555" t="s">
        <v>1684</v>
      </c>
      <c r="I555">
        <v>0</v>
      </c>
      <c r="J555">
        <v>0</v>
      </c>
      <c r="K555">
        <v>484420</v>
      </c>
      <c r="L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619</v>
      </c>
      <c r="T555">
        <v>266</v>
      </c>
      <c r="U555">
        <v>0</v>
      </c>
      <c r="V555">
        <v>1</v>
      </c>
      <c r="X555">
        <v>0</v>
      </c>
      <c r="Y555">
        <v>3</v>
      </c>
      <c r="Z555">
        <v>1</v>
      </c>
      <c r="AA555" t="s">
        <v>1684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 s="12" t="s">
        <v>599</v>
      </c>
      <c r="AL555">
        <v>0</v>
      </c>
      <c r="AM555">
        <v>425</v>
      </c>
      <c r="AN555">
        <v>138</v>
      </c>
      <c r="AO555">
        <v>0</v>
      </c>
      <c r="AP555">
        <v>0</v>
      </c>
      <c r="AQ555">
        <v>0</v>
      </c>
      <c r="AR555" t="b">
        <v>0</v>
      </c>
      <c r="AS555">
        <v>0</v>
      </c>
      <c r="AT555">
        <v>620</v>
      </c>
      <c r="AU555">
        <v>266</v>
      </c>
      <c r="AV555">
        <v>547</v>
      </c>
      <c r="AW555" t="b">
        <v>0</v>
      </c>
      <c r="AX555">
        <v>0</v>
      </c>
      <c r="AY555">
        <v>620</v>
      </c>
      <c r="AZ555">
        <v>266</v>
      </c>
      <c r="BA555">
        <v>0</v>
      </c>
      <c r="BC555" t="s">
        <v>1684</v>
      </c>
      <c r="BD555" s="12">
        <v>50</v>
      </c>
      <c r="BE555">
        <v>310</v>
      </c>
      <c r="BF555">
        <v>193</v>
      </c>
      <c r="BG555" t="s">
        <v>2959</v>
      </c>
      <c r="BH555">
        <v>0</v>
      </c>
      <c r="BI555">
        <v>0</v>
      </c>
      <c r="BJ555" t="s">
        <v>1684</v>
      </c>
      <c r="BK555">
        <v>0</v>
      </c>
      <c r="BM555" t="s">
        <v>2960</v>
      </c>
      <c r="BN555">
        <v>0</v>
      </c>
      <c r="BO555">
        <v>620</v>
      </c>
      <c r="BP555">
        <v>266</v>
      </c>
      <c r="BQ555">
        <v>0</v>
      </c>
      <c r="BR555">
        <v>73</v>
      </c>
      <c r="BS555" t="b">
        <v>0</v>
      </c>
      <c r="BT555">
        <v>0</v>
      </c>
      <c r="BU555">
        <v>0</v>
      </c>
      <c r="BV555" s="12" t="s">
        <v>1423</v>
      </c>
      <c r="BW555">
        <v>1.4</v>
      </c>
      <c r="BX555">
        <v>160</v>
      </c>
      <c r="BY555">
        <v>54</v>
      </c>
      <c r="BZ555" t="b">
        <v>0</v>
      </c>
      <c r="CA555" t="s">
        <v>1684</v>
      </c>
      <c r="CB555">
        <v>0</v>
      </c>
      <c r="CC555">
        <v>0</v>
      </c>
      <c r="CD555" t="s">
        <v>1687</v>
      </c>
      <c r="CE555" s="12">
        <v>17</v>
      </c>
      <c r="CF555" s="12">
        <v>56</v>
      </c>
      <c r="CG555" s="4">
        <v>45839</v>
      </c>
      <c r="CH555">
        <v>0</v>
      </c>
      <c r="CI555">
        <v>612</v>
      </c>
      <c r="CJ555">
        <v>263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 t="s">
        <v>2961</v>
      </c>
      <c r="CS555">
        <v>0</v>
      </c>
      <c r="CT555" t="str">
        <f t="shared" si="8"/>
        <v>Enzo Le FÃ©e</v>
      </c>
      <c r="CU555" t="str">
        <f>IFERROR(VLOOKUP(CT555,'Player Names Cleaned'!$A$1:$B$997,2,0),CT555)</f>
        <v>Enzo Le FÃ©e</v>
      </c>
    </row>
    <row r="556" spans="1:99" x14ac:dyDescent="0.25">
      <c r="A556">
        <v>0</v>
      </c>
      <c r="B556" s="4">
        <v>37735</v>
      </c>
      <c r="C556">
        <v>0</v>
      </c>
      <c r="D556">
        <v>0</v>
      </c>
      <c r="E556" t="b">
        <v>1</v>
      </c>
      <c r="F556" t="b">
        <v>1</v>
      </c>
      <c r="G556" t="s">
        <v>1684</v>
      </c>
      <c r="H556" t="s">
        <v>1684</v>
      </c>
      <c r="I556">
        <v>0</v>
      </c>
      <c r="J556">
        <v>0</v>
      </c>
      <c r="K556">
        <v>461199</v>
      </c>
      <c r="L556">
        <v>3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613</v>
      </c>
      <c r="T556">
        <v>260</v>
      </c>
      <c r="U556">
        <v>0</v>
      </c>
      <c r="V556">
        <v>3</v>
      </c>
      <c r="X556">
        <v>0</v>
      </c>
      <c r="Y556">
        <v>3</v>
      </c>
      <c r="Z556">
        <v>1</v>
      </c>
      <c r="AA556" t="s">
        <v>1684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 s="12" t="s">
        <v>1424</v>
      </c>
      <c r="AL556">
        <v>0</v>
      </c>
      <c r="AM556">
        <v>412</v>
      </c>
      <c r="AN556">
        <v>129</v>
      </c>
      <c r="AO556">
        <v>0</v>
      </c>
      <c r="AP556">
        <v>0</v>
      </c>
      <c r="AQ556">
        <v>0</v>
      </c>
      <c r="AR556" t="b">
        <v>0</v>
      </c>
      <c r="AS556">
        <v>0</v>
      </c>
      <c r="AT556">
        <v>615</v>
      </c>
      <c r="AU556">
        <v>261</v>
      </c>
      <c r="AV556">
        <v>548</v>
      </c>
      <c r="AW556" t="b">
        <v>0</v>
      </c>
      <c r="AX556">
        <v>0</v>
      </c>
      <c r="AY556">
        <v>615</v>
      </c>
      <c r="AZ556">
        <v>261</v>
      </c>
      <c r="BA556">
        <v>0</v>
      </c>
      <c r="BC556" t="s">
        <v>1684</v>
      </c>
      <c r="BD556" s="12">
        <v>50</v>
      </c>
      <c r="BE556">
        <v>297</v>
      </c>
      <c r="BF556">
        <v>184</v>
      </c>
      <c r="BG556" t="s">
        <v>2962</v>
      </c>
      <c r="BH556">
        <v>0</v>
      </c>
      <c r="BI556">
        <v>0</v>
      </c>
      <c r="BJ556" t="s">
        <v>1684</v>
      </c>
      <c r="BK556">
        <v>0</v>
      </c>
      <c r="BM556" t="s">
        <v>2963</v>
      </c>
      <c r="BN556">
        <v>0</v>
      </c>
      <c r="BO556">
        <v>615</v>
      </c>
      <c r="BP556">
        <v>261</v>
      </c>
      <c r="BQ556">
        <v>0</v>
      </c>
      <c r="BR556">
        <v>241</v>
      </c>
      <c r="BS556" t="b">
        <v>0</v>
      </c>
      <c r="BT556">
        <v>0</v>
      </c>
      <c r="BU556">
        <v>0</v>
      </c>
      <c r="BV556" s="12" t="s">
        <v>1425</v>
      </c>
      <c r="BW556">
        <v>0.1</v>
      </c>
      <c r="BX556">
        <v>581</v>
      </c>
      <c r="BY556">
        <v>231</v>
      </c>
      <c r="BZ556" t="b">
        <v>0</v>
      </c>
      <c r="CA556" t="s">
        <v>1684</v>
      </c>
      <c r="CB556">
        <v>0</v>
      </c>
      <c r="CC556">
        <v>0</v>
      </c>
      <c r="CD556" t="s">
        <v>1687</v>
      </c>
      <c r="CE556" s="12">
        <v>17</v>
      </c>
      <c r="CF556" s="12">
        <v>56</v>
      </c>
      <c r="CG556" s="4">
        <v>45323</v>
      </c>
      <c r="CH556">
        <v>0</v>
      </c>
      <c r="CI556">
        <v>606</v>
      </c>
      <c r="CJ556">
        <v>257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 t="s">
        <v>1425</v>
      </c>
      <c r="CS556">
        <v>0</v>
      </c>
      <c r="CT556" t="str">
        <f t="shared" si="8"/>
        <v>Romaine Mundle</v>
      </c>
      <c r="CU556" t="str">
        <f>IFERROR(VLOOKUP(CT556,'Player Names Cleaned'!$A$1:$B$997,2,0),CT556)</f>
        <v>Romaine Mundle</v>
      </c>
    </row>
    <row r="557" spans="1:99" x14ac:dyDescent="0.25">
      <c r="A557">
        <v>0</v>
      </c>
      <c r="B557" s="4">
        <v>37238</v>
      </c>
      <c r="C557">
        <v>0</v>
      </c>
      <c r="D557">
        <v>0</v>
      </c>
      <c r="E557" t="b">
        <v>1</v>
      </c>
      <c r="F557" t="b">
        <v>1</v>
      </c>
      <c r="G557" t="s">
        <v>1684</v>
      </c>
      <c r="H557" t="s">
        <v>1684</v>
      </c>
      <c r="I557">
        <v>0</v>
      </c>
      <c r="J557">
        <v>0</v>
      </c>
      <c r="K557">
        <v>223336</v>
      </c>
      <c r="L557" t="s">
        <v>1684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601</v>
      </c>
      <c r="T557">
        <v>253</v>
      </c>
      <c r="U557">
        <v>0</v>
      </c>
      <c r="V557" t="s">
        <v>1684</v>
      </c>
      <c r="X557">
        <v>0</v>
      </c>
      <c r="Y557">
        <v>3</v>
      </c>
      <c r="Z557">
        <v>1</v>
      </c>
      <c r="AA557" t="s">
        <v>1684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 s="12" t="s">
        <v>1325</v>
      </c>
      <c r="AL557">
        <v>0</v>
      </c>
      <c r="AM557">
        <v>382</v>
      </c>
      <c r="AN557">
        <v>112</v>
      </c>
      <c r="AO557">
        <v>0</v>
      </c>
      <c r="AP557">
        <v>0</v>
      </c>
      <c r="AQ557">
        <v>0</v>
      </c>
      <c r="AR557" t="b">
        <v>0</v>
      </c>
      <c r="AS557">
        <v>0</v>
      </c>
      <c r="AT557">
        <v>603</v>
      </c>
      <c r="AU557">
        <v>253</v>
      </c>
      <c r="AV557">
        <v>549</v>
      </c>
      <c r="AW557" t="b">
        <v>0</v>
      </c>
      <c r="AX557">
        <v>0</v>
      </c>
      <c r="AY557">
        <v>603</v>
      </c>
      <c r="AZ557">
        <v>253</v>
      </c>
      <c r="BA557">
        <v>0</v>
      </c>
      <c r="BC557" t="s">
        <v>1684</v>
      </c>
      <c r="BD557" s="12">
        <v>50</v>
      </c>
      <c r="BE557">
        <v>267</v>
      </c>
      <c r="BF557">
        <v>167</v>
      </c>
      <c r="BG557" t="s">
        <v>2964</v>
      </c>
      <c r="BH557">
        <v>0</v>
      </c>
      <c r="BI557">
        <v>0</v>
      </c>
      <c r="BJ557" t="s">
        <v>1684</v>
      </c>
      <c r="BK557">
        <v>0</v>
      </c>
      <c r="BM557" t="s">
        <v>2965</v>
      </c>
      <c r="BN557">
        <v>0</v>
      </c>
      <c r="BO557">
        <v>604</v>
      </c>
      <c r="BP557">
        <v>254</v>
      </c>
      <c r="BQ557">
        <v>0</v>
      </c>
      <c r="BR557">
        <v>241</v>
      </c>
      <c r="BS557" t="b">
        <v>0</v>
      </c>
      <c r="BT557">
        <v>0</v>
      </c>
      <c r="BU557">
        <v>0</v>
      </c>
      <c r="BV557" s="12" t="s">
        <v>1426</v>
      </c>
      <c r="BW557">
        <v>0.1</v>
      </c>
      <c r="BX557">
        <v>567</v>
      </c>
      <c r="BY557">
        <v>219</v>
      </c>
      <c r="BZ557" t="b">
        <v>0</v>
      </c>
      <c r="CA557" t="s">
        <v>1684</v>
      </c>
      <c r="CB557">
        <v>0</v>
      </c>
      <c r="CC557">
        <v>0</v>
      </c>
      <c r="CD557" t="s">
        <v>1687</v>
      </c>
      <c r="CE557" s="12">
        <v>17</v>
      </c>
      <c r="CF557" s="12">
        <v>56</v>
      </c>
      <c r="CG557" s="4">
        <v>43405</v>
      </c>
      <c r="CH557">
        <v>0</v>
      </c>
      <c r="CI557">
        <v>592</v>
      </c>
      <c r="CJ557">
        <v>248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 t="s">
        <v>1426</v>
      </c>
      <c r="CS557">
        <v>0</v>
      </c>
      <c r="CT557" t="str">
        <f t="shared" si="8"/>
        <v>Dan Neil</v>
      </c>
      <c r="CU557" t="str">
        <f>IFERROR(VLOOKUP(CT557,'Player Names Cleaned'!$A$1:$B$997,2,0),CT557)</f>
        <v>Dan Neil</v>
      </c>
    </row>
    <row r="558" spans="1:99" x14ac:dyDescent="0.25">
      <c r="A558">
        <v>0</v>
      </c>
      <c r="B558" s="4">
        <v>36565</v>
      </c>
      <c r="C558">
        <v>0</v>
      </c>
      <c r="D558">
        <v>0</v>
      </c>
      <c r="E558" t="b">
        <v>1</v>
      </c>
      <c r="F558" t="b">
        <v>1</v>
      </c>
      <c r="G558" t="s">
        <v>1684</v>
      </c>
      <c r="H558" t="s">
        <v>1684</v>
      </c>
      <c r="I558">
        <v>0</v>
      </c>
      <c r="J558">
        <v>0</v>
      </c>
      <c r="K558">
        <v>215460</v>
      </c>
      <c r="L558" t="s">
        <v>1684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599</v>
      </c>
      <c r="T558">
        <v>252</v>
      </c>
      <c r="U558">
        <v>0</v>
      </c>
      <c r="V558" t="s">
        <v>1684</v>
      </c>
      <c r="X558">
        <v>0</v>
      </c>
      <c r="Y558">
        <v>3</v>
      </c>
      <c r="Z558">
        <v>1</v>
      </c>
      <c r="AA558" t="s">
        <v>1684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 s="12" t="s">
        <v>566</v>
      </c>
      <c r="AL558">
        <v>0</v>
      </c>
      <c r="AM558">
        <v>377</v>
      </c>
      <c r="AN558">
        <v>111</v>
      </c>
      <c r="AO558">
        <v>0</v>
      </c>
      <c r="AP558">
        <v>0</v>
      </c>
      <c r="AQ558">
        <v>0</v>
      </c>
      <c r="AR558" t="b">
        <v>0</v>
      </c>
      <c r="AS558">
        <v>0</v>
      </c>
      <c r="AT558">
        <v>601</v>
      </c>
      <c r="AU558">
        <v>252</v>
      </c>
      <c r="AV558">
        <v>550</v>
      </c>
      <c r="AW558" t="b">
        <v>0</v>
      </c>
      <c r="AX558">
        <v>0</v>
      </c>
      <c r="AY558">
        <v>601</v>
      </c>
      <c r="AZ558">
        <v>252</v>
      </c>
      <c r="BA558">
        <v>0</v>
      </c>
      <c r="BC558" t="s">
        <v>1684</v>
      </c>
      <c r="BD558" s="12">
        <v>50</v>
      </c>
      <c r="BE558">
        <v>262</v>
      </c>
      <c r="BF558">
        <v>166</v>
      </c>
      <c r="BG558" t="s">
        <v>2966</v>
      </c>
      <c r="BH558">
        <v>0</v>
      </c>
      <c r="BI558">
        <v>0</v>
      </c>
      <c r="BJ558" t="s">
        <v>1684</v>
      </c>
      <c r="BK558">
        <v>0</v>
      </c>
      <c r="BM558" t="s">
        <v>2967</v>
      </c>
      <c r="BN558">
        <v>0</v>
      </c>
      <c r="BO558">
        <v>602</v>
      </c>
      <c r="BP558">
        <v>253</v>
      </c>
      <c r="BQ558">
        <v>0</v>
      </c>
      <c r="BR558">
        <v>48</v>
      </c>
      <c r="BS558" t="b">
        <v>0</v>
      </c>
      <c r="BT558">
        <v>0</v>
      </c>
      <c r="BU558">
        <v>0</v>
      </c>
      <c r="BV558" s="12" t="s">
        <v>1427</v>
      </c>
      <c r="BW558">
        <v>0.1</v>
      </c>
      <c r="BX558">
        <v>621</v>
      </c>
      <c r="BY558">
        <v>264</v>
      </c>
      <c r="BZ558" t="b">
        <v>0</v>
      </c>
      <c r="CA558" t="s">
        <v>1684</v>
      </c>
      <c r="CB558">
        <v>0</v>
      </c>
      <c r="CC558">
        <v>0</v>
      </c>
      <c r="CD558" t="s">
        <v>1687</v>
      </c>
      <c r="CE558" s="12">
        <v>17</v>
      </c>
      <c r="CF558" s="12">
        <v>56</v>
      </c>
      <c r="CG558" s="4">
        <v>45497</v>
      </c>
      <c r="CH558">
        <v>0</v>
      </c>
      <c r="CI558">
        <v>590</v>
      </c>
      <c r="CJ558">
        <v>247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 t="s">
        <v>2968</v>
      </c>
      <c r="CS558">
        <v>0</v>
      </c>
      <c r="CT558" t="str">
        <f t="shared" si="8"/>
        <v>Ian Poveda-Ocampo</v>
      </c>
      <c r="CU558" t="str">
        <f>IFERROR(VLOOKUP(CT558,'Player Names Cleaned'!$A$1:$B$997,2,0),CT558)</f>
        <v>Ian Poveda-Ocampo</v>
      </c>
    </row>
    <row r="559" spans="1:99" x14ac:dyDescent="0.25">
      <c r="A559">
        <v>0</v>
      </c>
      <c r="B559" s="4">
        <v>39251</v>
      </c>
      <c r="C559">
        <v>0</v>
      </c>
      <c r="D559">
        <v>0</v>
      </c>
      <c r="E559" t="b">
        <v>1</v>
      </c>
      <c r="F559" t="b">
        <v>1</v>
      </c>
      <c r="G559" t="s">
        <v>1684</v>
      </c>
      <c r="H559" t="s">
        <v>1684</v>
      </c>
      <c r="I559">
        <v>0</v>
      </c>
      <c r="J559">
        <v>0</v>
      </c>
      <c r="K559">
        <v>554197</v>
      </c>
      <c r="L559" t="s">
        <v>1684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627</v>
      </c>
      <c r="T559">
        <v>273</v>
      </c>
      <c r="U559">
        <v>0</v>
      </c>
      <c r="V559" t="s">
        <v>1684</v>
      </c>
      <c r="X559">
        <v>0</v>
      </c>
      <c r="Y559">
        <v>3</v>
      </c>
      <c r="Z559">
        <v>1</v>
      </c>
      <c r="AA559" t="s">
        <v>1684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 s="12" t="s">
        <v>712</v>
      </c>
      <c r="AL559">
        <v>0</v>
      </c>
      <c r="AM559">
        <v>449</v>
      </c>
      <c r="AN559">
        <v>158</v>
      </c>
      <c r="AO559">
        <v>0</v>
      </c>
      <c r="AP559">
        <v>0</v>
      </c>
      <c r="AQ559">
        <v>0</v>
      </c>
      <c r="AR559" t="b">
        <v>0</v>
      </c>
      <c r="AS559">
        <v>0</v>
      </c>
      <c r="AT559">
        <v>628</v>
      </c>
      <c r="AU559">
        <v>273</v>
      </c>
      <c r="AV559">
        <v>551</v>
      </c>
      <c r="AW559" t="b">
        <v>0</v>
      </c>
      <c r="AX559">
        <v>0</v>
      </c>
      <c r="AY559">
        <v>628</v>
      </c>
      <c r="AZ559">
        <v>273</v>
      </c>
      <c r="BA559">
        <v>0</v>
      </c>
      <c r="BC559" t="s">
        <v>1684</v>
      </c>
      <c r="BD559" s="12">
        <v>50</v>
      </c>
      <c r="BE559">
        <v>334</v>
      </c>
      <c r="BF559">
        <v>213</v>
      </c>
      <c r="BG559" t="s">
        <v>2969</v>
      </c>
      <c r="BH559">
        <v>0</v>
      </c>
      <c r="BI559">
        <v>0</v>
      </c>
      <c r="BJ559" t="s">
        <v>1684</v>
      </c>
      <c r="BK559">
        <v>0</v>
      </c>
      <c r="BM559" t="s">
        <v>2970</v>
      </c>
      <c r="BN559">
        <v>0</v>
      </c>
      <c r="BO559">
        <v>628</v>
      </c>
      <c r="BP559">
        <v>273</v>
      </c>
      <c r="BQ559">
        <v>0</v>
      </c>
      <c r="BR559">
        <v>241</v>
      </c>
      <c r="BS559" t="b">
        <v>0</v>
      </c>
      <c r="BT559">
        <v>0</v>
      </c>
      <c r="BU559">
        <v>0</v>
      </c>
      <c r="BV559" s="12" t="s">
        <v>1428</v>
      </c>
      <c r="BW559">
        <v>0.1</v>
      </c>
      <c r="BX559">
        <v>487</v>
      </c>
      <c r="BY559">
        <v>166</v>
      </c>
      <c r="BZ559" t="b">
        <v>0</v>
      </c>
      <c r="CA559" t="s">
        <v>1684</v>
      </c>
      <c r="CB559">
        <v>0</v>
      </c>
      <c r="CC559">
        <v>0</v>
      </c>
      <c r="CD559" t="s">
        <v>1687</v>
      </c>
      <c r="CE559" s="12">
        <v>17</v>
      </c>
      <c r="CF559" s="12">
        <v>56</v>
      </c>
      <c r="CG559" s="4">
        <v>44926</v>
      </c>
      <c r="CH559">
        <v>0</v>
      </c>
      <c r="CI559">
        <v>620</v>
      </c>
      <c r="CJ559">
        <v>270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 t="s">
        <v>1428</v>
      </c>
      <c r="CS559">
        <v>0</v>
      </c>
      <c r="CT559" t="str">
        <f t="shared" si="8"/>
        <v>Chris Rigg</v>
      </c>
      <c r="CU559" t="str">
        <f>IFERROR(VLOOKUP(CT559,'Player Names Cleaned'!$A$1:$B$997,2,0),CT559)</f>
        <v>Chris Rigg</v>
      </c>
    </row>
    <row r="560" spans="1:99" x14ac:dyDescent="0.25">
      <c r="A560">
        <v>0</v>
      </c>
      <c r="B560" s="4">
        <v>38338</v>
      </c>
      <c r="C560">
        <v>0</v>
      </c>
      <c r="D560">
        <v>0</v>
      </c>
      <c r="E560" t="b">
        <v>1</v>
      </c>
      <c r="F560" t="b">
        <v>1</v>
      </c>
      <c r="G560" t="s">
        <v>1684</v>
      </c>
      <c r="H560" t="s">
        <v>1684</v>
      </c>
      <c r="I560">
        <v>0</v>
      </c>
      <c r="J560">
        <v>0</v>
      </c>
      <c r="K560">
        <v>577669</v>
      </c>
      <c r="L560" t="s">
        <v>1684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630</v>
      </c>
      <c r="T560">
        <v>275</v>
      </c>
      <c r="U560">
        <v>0</v>
      </c>
      <c r="V560" t="s">
        <v>1684</v>
      </c>
      <c r="X560">
        <v>0</v>
      </c>
      <c r="Y560">
        <v>3</v>
      </c>
      <c r="Z560">
        <v>1</v>
      </c>
      <c r="AA560" t="s">
        <v>1684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 s="12" t="s">
        <v>1429</v>
      </c>
      <c r="AL560">
        <v>0</v>
      </c>
      <c r="AM560">
        <v>453</v>
      </c>
      <c r="AN560">
        <v>161</v>
      </c>
      <c r="AO560">
        <v>0</v>
      </c>
      <c r="AP560">
        <v>0</v>
      </c>
      <c r="AQ560">
        <v>0</v>
      </c>
      <c r="AR560" t="b">
        <v>0</v>
      </c>
      <c r="AS560">
        <v>0</v>
      </c>
      <c r="AT560">
        <v>631</v>
      </c>
      <c r="AU560">
        <v>275</v>
      </c>
      <c r="AV560">
        <v>552</v>
      </c>
      <c r="AW560" t="b">
        <v>0</v>
      </c>
      <c r="AX560">
        <v>0</v>
      </c>
      <c r="AY560">
        <v>631</v>
      </c>
      <c r="AZ560">
        <v>275</v>
      </c>
      <c r="BA560">
        <v>0</v>
      </c>
      <c r="BC560" t="s">
        <v>1684</v>
      </c>
      <c r="BD560" s="12">
        <v>50</v>
      </c>
      <c r="BE560">
        <v>338</v>
      </c>
      <c r="BF560">
        <v>216</v>
      </c>
      <c r="BG560" t="s">
        <v>2971</v>
      </c>
      <c r="BH560">
        <v>0</v>
      </c>
      <c r="BI560">
        <v>0</v>
      </c>
      <c r="BJ560" t="s">
        <v>1684</v>
      </c>
      <c r="BK560">
        <v>0</v>
      </c>
      <c r="BM560" t="s">
        <v>2972</v>
      </c>
      <c r="BN560">
        <v>0</v>
      </c>
      <c r="BO560">
        <v>631</v>
      </c>
      <c r="BP560">
        <v>275</v>
      </c>
      <c r="BQ560">
        <v>0</v>
      </c>
      <c r="BR560">
        <v>50</v>
      </c>
      <c r="BS560" t="b">
        <v>0</v>
      </c>
      <c r="BT560">
        <v>0</v>
      </c>
      <c r="BU560">
        <v>0</v>
      </c>
      <c r="BV560" s="12" t="s">
        <v>1430</v>
      </c>
      <c r="BW560">
        <v>0.1</v>
      </c>
      <c r="BX560">
        <v>573</v>
      </c>
      <c r="BY560">
        <v>224</v>
      </c>
      <c r="BZ560" t="b">
        <v>0</v>
      </c>
      <c r="CA560" t="s">
        <v>1684</v>
      </c>
      <c r="CB560">
        <v>0</v>
      </c>
      <c r="CC560">
        <v>0</v>
      </c>
      <c r="CD560" t="s">
        <v>1687</v>
      </c>
      <c r="CE560" s="12">
        <v>17</v>
      </c>
      <c r="CF560" s="12">
        <v>56</v>
      </c>
      <c r="CG560" s="4">
        <v>45842</v>
      </c>
      <c r="CH560">
        <v>0</v>
      </c>
      <c r="CI560">
        <v>623</v>
      </c>
      <c r="CJ560">
        <v>272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 t="s">
        <v>1430</v>
      </c>
      <c r="CS560">
        <v>0</v>
      </c>
      <c r="CT560" t="str">
        <f t="shared" si="8"/>
        <v>Noah Sadiki</v>
      </c>
      <c r="CU560" t="str">
        <f>IFERROR(VLOOKUP(CT560,'Player Names Cleaned'!$A$1:$B$997,2,0),CT560)</f>
        <v>Noah Sadiki</v>
      </c>
    </row>
    <row r="561" spans="1:99" x14ac:dyDescent="0.25">
      <c r="A561">
        <v>0</v>
      </c>
      <c r="B561" s="4">
        <v>38481</v>
      </c>
      <c r="C561">
        <v>0</v>
      </c>
      <c r="D561">
        <v>0</v>
      </c>
      <c r="E561" t="b">
        <v>1</v>
      </c>
      <c r="F561" t="b">
        <v>1</v>
      </c>
      <c r="G561" t="s">
        <v>1684</v>
      </c>
      <c r="H561" t="s">
        <v>1684</v>
      </c>
      <c r="I561">
        <v>0</v>
      </c>
      <c r="J561">
        <v>0</v>
      </c>
      <c r="K561">
        <v>549912</v>
      </c>
      <c r="L561" t="s">
        <v>1684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626</v>
      </c>
      <c r="T561">
        <v>272</v>
      </c>
      <c r="U561">
        <v>0</v>
      </c>
      <c r="V561" t="s">
        <v>1684</v>
      </c>
      <c r="X561">
        <v>0</v>
      </c>
      <c r="Y561">
        <v>3</v>
      </c>
      <c r="Z561">
        <v>1</v>
      </c>
      <c r="AA561" t="s">
        <v>1684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 s="12" t="s">
        <v>1431</v>
      </c>
      <c r="AL561">
        <v>0</v>
      </c>
      <c r="AM561">
        <v>447</v>
      </c>
      <c r="AN561">
        <v>156</v>
      </c>
      <c r="AO561">
        <v>0</v>
      </c>
      <c r="AP561">
        <v>0</v>
      </c>
      <c r="AQ561">
        <v>0</v>
      </c>
      <c r="AR561" t="b">
        <v>0</v>
      </c>
      <c r="AS561">
        <v>0</v>
      </c>
      <c r="AT561">
        <v>627</v>
      </c>
      <c r="AU561">
        <v>272</v>
      </c>
      <c r="AV561">
        <v>553</v>
      </c>
      <c r="AW561" t="b">
        <v>0</v>
      </c>
      <c r="AX561">
        <v>0</v>
      </c>
      <c r="AY561">
        <v>627</v>
      </c>
      <c r="AZ561">
        <v>272</v>
      </c>
      <c r="BA561">
        <v>0</v>
      </c>
      <c r="BC561" t="s">
        <v>1684</v>
      </c>
      <c r="BD561" s="12">
        <v>50</v>
      </c>
      <c r="BE561">
        <v>332</v>
      </c>
      <c r="BF561">
        <v>211</v>
      </c>
      <c r="BG561" t="s">
        <v>2973</v>
      </c>
      <c r="BH561">
        <v>0</v>
      </c>
      <c r="BI561">
        <v>0</v>
      </c>
      <c r="BJ561" t="s">
        <v>1684</v>
      </c>
      <c r="BK561">
        <v>0</v>
      </c>
      <c r="BM561" t="s">
        <v>2974</v>
      </c>
      <c r="BN561">
        <v>0</v>
      </c>
      <c r="BO561">
        <v>627</v>
      </c>
      <c r="BP561">
        <v>272</v>
      </c>
      <c r="BQ561">
        <v>0</v>
      </c>
      <c r="BR561">
        <v>145</v>
      </c>
      <c r="BS561" t="b">
        <v>0</v>
      </c>
      <c r="BT561">
        <v>0</v>
      </c>
      <c r="BU561">
        <v>0</v>
      </c>
      <c r="BV561" s="12" t="s">
        <v>1432</v>
      </c>
      <c r="BW561">
        <v>0.2</v>
      </c>
      <c r="BX561">
        <v>400</v>
      </c>
      <c r="BY561">
        <v>127</v>
      </c>
      <c r="BZ561" t="b">
        <v>0</v>
      </c>
      <c r="CA561" t="s">
        <v>1684</v>
      </c>
      <c r="CB561">
        <v>0</v>
      </c>
      <c r="CC561">
        <v>0</v>
      </c>
      <c r="CD561" t="s">
        <v>1687</v>
      </c>
      <c r="CE561" s="12">
        <v>17</v>
      </c>
      <c r="CF561" s="12">
        <v>56</v>
      </c>
      <c r="CG561" s="4">
        <v>45847</v>
      </c>
      <c r="CH561">
        <v>0</v>
      </c>
      <c r="CI561">
        <v>619</v>
      </c>
      <c r="CJ561">
        <v>269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 t="s">
        <v>1432</v>
      </c>
      <c r="CS561">
        <v>0</v>
      </c>
      <c r="CT561" t="str">
        <f t="shared" si="8"/>
        <v>Chemsdine Talbi</v>
      </c>
      <c r="CU561" t="str">
        <f>IFERROR(VLOOKUP(CT561,'Player Names Cleaned'!$A$1:$B$997,2,0),CT561)</f>
        <v>Chemsdine Talbi</v>
      </c>
    </row>
    <row r="562" spans="1:99" x14ac:dyDescent="0.25">
      <c r="A562">
        <v>0</v>
      </c>
      <c r="B562" s="4">
        <v>37833</v>
      </c>
      <c r="C562">
        <v>0</v>
      </c>
      <c r="D562">
        <v>0</v>
      </c>
      <c r="E562" t="b">
        <v>1</v>
      </c>
      <c r="F562" t="b">
        <v>1</v>
      </c>
      <c r="G562" t="s">
        <v>1684</v>
      </c>
      <c r="H562" t="s">
        <v>1684</v>
      </c>
      <c r="I562">
        <v>0</v>
      </c>
      <c r="J562">
        <v>0</v>
      </c>
      <c r="K562">
        <v>477851</v>
      </c>
      <c r="L562" t="s">
        <v>1684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521</v>
      </c>
      <c r="T562">
        <v>203</v>
      </c>
      <c r="U562">
        <v>0</v>
      </c>
      <c r="V562" t="s">
        <v>1684</v>
      </c>
      <c r="X562">
        <v>0</v>
      </c>
      <c r="Y562">
        <v>3</v>
      </c>
      <c r="Z562">
        <v>0.5</v>
      </c>
      <c r="AA562" t="s">
        <v>1684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 s="12" t="s">
        <v>1433</v>
      </c>
      <c r="AL562">
        <v>0</v>
      </c>
      <c r="AM562">
        <v>224</v>
      </c>
      <c r="AN562">
        <v>22</v>
      </c>
      <c r="AO562">
        <v>0</v>
      </c>
      <c r="AP562">
        <v>0</v>
      </c>
      <c r="AQ562">
        <v>0</v>
      </c>
      <c r="AR562" t="b">
        <v>0</v>
      </c>
      <c r="AS562">
        <v>0</v>
      </c>
      <c r="AT562">
        <v>525</v>
      </c>
      <c r="AU562">
        <v>203</v>
      </c>
      <c r="AV562">
        <v>554</v>
      </c>
      <c r="AW562" t="b">
        <v>0</v>
      </c>
      <c r="AX562">
        <v>0</v>
      </c>
      <c r="AY562">
        <v>525</v>
      </c>
      <c r="AZ562">
        <v>203</v>
      </c>
      <c r="BA562">
        <v>0</v>
      </c>
      <c r="BC562" t="s">
        <v>1684</v>
      </c>
      <c r="BD562" s="12">
        <v>45</v>
      </c>
      <c r="BE562">
        <v>446</v>
      </c>
      <c r="BF562">
        <v>244</v>
      </c>
      <c r="BG562" t="s">
        <v>2975</v>
      </c>
      <c r="BH562">
        <v>0</v>
      </c>
      <c r="BI562">
        <v>0</v>
      </c>
      <c r="BJ562" t="s">
        <v>1684</v>
      </c>
      <c r="BK562">
        <v>0</v>
      </c>
      <c r="BM562" t="s">
        <v>2976</v>
      </c>
      <c r="BN562">
        <v>0</v>
      </c>
      <c r="BO562">
        <v>528</v>
      </c>
      <c r="BP562">
        <v>204</v>
      </c>
      <c r="BQ562">
        <v>0</v>
      </c>
      <c r="BR562">
        <v>73</v>
      </c>
      <c r="BS562" t="b">
        <v>0</v>
      </c>
      <c r="BT562">
        <v>0</v>
      </c>
      <c r="BU562">
        <v>0</v>
      </c>
      <c r="BV562" s="12" t="s">
        <v>1434</v>
      </c>
      <c r="BW562">
        <v>0.4</v>
      </c>
      <c r="BX562">
        <v>310</v>
      </c>
      <c r="BY562">
        <v>102</v>
      </c>
      <c r="BZ562" t="b">
        <v>0</v>
      </c>
      <c r="CA562" t="s">
        <v>1684</v>
      </c>
      <c r="CB562">
        <v>0</v>
      </c>
      <c r="CC562">
        <v>0</v>
      </c>
      <c r="CD562" t="s">
        <v>1687</v>
      </c>
      <c r="CE562" s="12">
        <v>17</v>
      </c>
      <c r="CF562" s="12">
        <v>56</v>
      </c>
      <c r="CG562" s="4">
        <v>44804</v>
      </c>
      <c r="CH562">
        <v>0</v>
      </c>
      <c r="CI562">
        <v>501</v>
      </c>
      <c r="CJ562">
        <v>195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 t="s">
        <v>1434</v>
      </c>
      <c r="CS562">
        <v>0</v>
      </c>
      <c r="CT562" t="str">
        <f t="shared" si="8"/>
        <v>Abdoullah Ba</v>
      </c>
      <c r="CU562" t="str">
        <f>IFERROR(VLOOKUP(CT562,'Player Names Cleaned'!$A$1:$B$997,2,0),CT562)</f>
        <v>Abdoullah Ba</v>
      </c>
    </row>
    <row r="563" spans="1:99" x14ac:dyDescent="0.25">
      <c r="A563">
        <v>0</v>
      </c>
      <c r="B563" s="4">
        <v>34804</v>
      </c>
      <c r="C563">
        <v>0</v>
      </c>
      <c r="D563">
        <v>0</v>
      </c>
      <c r="E563" t="b">
        <v>1</v>
      </c>
      <c r="F563" t="b">
        <v>1</v>
      </c>
      <c r="G563" t="s">
        <v>1684</v>
      </c>
      <c r="H563" t="s">
        <v>1684</v>
      </c>
      <c r="I563">
        <v>0</v>
      </c>
      <c r="J563">
        <v>0</v>
      </c>
      <c r="K563">
        <v>171422</v>
      </c>
      <c r="L563" t="s">
        <v>1684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487</v>
      </c>
      <c r="T563">
        <v>187</v>
      </c>
      <c r="U563">
        <v>0</v>
      </c>
      <c r="V563" t="s">
        <v>1684</v>
      </c>
      <c r="X563">
        <v>0</v>
      </c>
      <c r="Y563">
        <v>3</v>
      </c>
      <c r="Z563">
        <v>0.5</v>
      </c>
      <c r="AA563" t="s">
        <v>1684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 s="12" t="s">
        <v>1435</v>
      </c>
      <c r="AL563">
        <v>0</v>
      </c>
      <c r="AM563">
        <v>157</v>
      </c>
      <c r="AN563">
        <v>4</v>
      </c>
      <c r="AO563">
        <v>0</v>
      </c>
      <c r="AP563">
        <v>0</v>
      </c>
      <c r="AQ563">
        <v>0</v>
      </c>
      <c r="AR563" t="b">
        <v>0</v>
      </c>
      <c r="AS563">
        <v>0</v>
      </c>
      <c r="AT563">
        <v>493</v>
      </c>
      <c r="AU563">
        <v>187</v>
      </c>
      <c r="AV563">
        <v>555</v>
      </c>
      <c r="AW563" t="b">
        <v>0</v>
      </c>
      <c r="AX563">
        <v>0</v>
      </c>
      <c r="AY563">
        <v>493</v>
      </c>
      <c r="AZ563">
        <v>187</v>
      </c>
      <c r="BA563">
        <v>0</v>
      </c>
      <c r="BC563" t="s">
        <v>1684</v>
      </c>
      <c r="BD563" s="12">
        <v>45</v>
      </c>
      <c r="BE563">
        <v>379</v>
      </c>
      <c r="BF563">
        <v>226</v>
      </c>
      <c r="BG563" t="s">
        <v>2977</v>
      </c>
      <c r="BH563">
        <v>0</v>
      </c>
      <c r="BI563">
        <v>0</v>
      </c>
      <c r="BJ563" t="s">
        <v>1684</v>
      </c>
      <c r="BK563">
        <v>0</v>
      </c>
      <c r="BM563" t="s">
        <v>2978</v>
      </c>
      <c r="BN563">
        <v>0</v>
      </c>
      <c r="BO563">
        <v>496</v>
      </c>
      <c r="BP563">
        <v>188</v>
      </c>
      <c r="BQ563">
        <v>0</v>
      </c>
      <c r="BR563">
        <v>104</v>
      </c>
      <c r="BS563" t="b">
        <v>0</v>
      </c>
      <c r="BT563">
        <v>0</v>
      </c>
      <c r="BU563">
        <v>0</v>
      </c>
      <c r="BV563" s="12" t="s">
        <v>1436</v>
      </c>
      <c r="BW563">
        <v>0.1</v>
      </c>
      <c r="BX563">
        <v>496</v>
      </c>
      <c r="BY563">
        <v>171</v>
      </c>
      <c r="BZ563" t="b">
        <v>0</v>
      </c>
      <c r="CA563" t="s">
        <v>1684</v>
      </c>
      <c r="CB563">
        <v>0</v>
      </c>
      <c r="CC563">
        <v>0</v>
      </c>
      <c r="CD563" t="s">
        <v>1687</v>
      </c>
      <c r="CE563" s="12">
        <v>17</v>
      </c>
      <c r="CF563" s="12">
        <v>56</v>
      </c>
      <c r="CG563" s="4">
        <v>45484</v>
      </c>
      <c r="CH563">
        <v>0</v>
      </c>
      <c r="CI563">
        <v>466</v>
      </c>
      <c r="CJ563">
        <v>179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 t="s">
        <v>1436</v>
      </c>
      <c r="CS563">
        <v>0</v>
      </c>
      <c r="CT563" t="str">
        <f t="shared" si="8"/>
        <v>Alan Browne</v>
      </c>
      <c r="CU563" t="str">
        <f>IFERROR(VLOOKUP(CT563,'Player Names Cleaned'!$A$1:$B$997,2,0),CT563)</f>
        <v>Alan Browne</v>
      </c>
    </row>
    <row r="564" spans="1:99" x14ac:dyDescent="0.25">
      <c r="A564">
        <v>0</v>
      </c>
      <c r="B564" s="4">
        <v>37271</v>
      </c>
      <c r="C564">
        <v>0</v>
      </c>
      <c r="D564">
        <v>0</v>
      </c>
      <c r="E564" t="b">
        <v>1</v>
      </c>
      <c r="F564" t="b">
        <v>1</v>
      </c>
      <c r="G564" t="s">
        <v>1684</v>
      </c>
      <c r="H564" t="s">
        <v>1684</v>
      </c>
      <c r="I564">
        <v>0</v>
      </c>
      <c r="J564">
        <v>0</v>
      </c>
      <c r="K564">
        <v>458297</v>
      </c>
      <c r="L564" t="s">
        <v>1684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515</v>
      </c>
      <c r="T564">
        <v>198</v>
      </c>
      <c r="U564">
        <v>0</v>
      </c>
      <c r="V564" t="s">
        <v>1684</v>
      </c>
      <c r="X564">
        <v>0</v>
      </c>
      <c r="Y564">
        <v>3</v>
      </c>
      <c r="Z564">
        <v>0.5</v>
      </c>
      <c r="AA564" t="s">
        <v>1684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 s="12" t="s">
        <v>1437</v>
      </c>
      <c r="AL564">
        <v>0</v>
      </c>
      <c r="AM564">
        <v>216</v>
      </c>
      <c r="AN564">
        <v>17</v>
      </c>
      <c r="AO564">
        <v>0</v>
      </c>
      <c r="AP564">
        <v>0</v>
      </c>
      <c r="AQ564">
        <v>0</v>
      </c>
      <c r="AR564" t="b">
        <v>0</v>
      </c>
      <c r="AS564">
        <v>0</v>
      </c>
      <c r="AT564">
        <v>519</v>
      </c>
      <c r="AU564">
        <v>198</v>
      </c>
      <c r="AV564">
        <v>556</v>
      </c>
      <c r="AW564" t="b">
        <v>0</v>
      </c>
      <c r="AX564">
        <v>0</v>
      </c>
      <c r="AY564">
        <v>519</v>
      </c>
      <c r="AZ564">
        <v>198</v>
      </c>
      <c r="BA564">
        <v>0</v>
      </c>
      <c r="BC564" t="s">
        <v>1684</v>
      </c>
      <c r="BD564" s="12">
        <v>45</v>
      </c>
      <c r="BE564">
        <v>438</v>
      </c>
      <c r="BF564">
        <v>239</v>
      </c>
      <c r="BG564" t="s">
        <v>2979</v>
      </c>
      <c r="BH564">
        <v>0</v>
      </c>
      <c r="BI564">
        <v>0</v>
      </c>
      <c r="BJ564" t="s">
        <v>1684</v>
      </c>
      <c r="BK564">
        <v>0</v>
      </c>
      <c r="BM564" t="s">
        <v>2980</v>
      </c>
      <c r="BN564">
        <v>0</v>
      </c>
      <c r="BO564">
        <v>522</v>
      </c>
      <c r="BP564">
        <v>199</v>
      </c>
      <c r="BQ564">
        <v>0</v>
      </c>
      <c r="BR564">
        <v>73</v>
      </c>
      <c r="BS564" t="b">
        <v>0</v>
      </c>
      <c r="BT564">
        <v>0</v>
      </c>
      <c r="BU564">
        <v>0</v>
      </c>
      <c r="BV564" s="12" t="s">
        <v>1438</v>
      </c>
      <c r="BW564">
        <v>0.1</v>
      </c>
      <c r="BX564">
        <v>555</v>
      </c>
      <c r="BY564">
        <v>211</v>
      </c>
      <c r="BZ564" t="b">
        <v>0</v>
      </c>
      <c r="CA564" t="s">
        <v>1684</v>
      </c>
      <c r="CB564">
        <v>0</v>
      </c>
      <c r="CC564">
        <v>0</v>
      </c>
      <c r="CD564" t="s">
        <v>1687</v>
      </c>
      <c r="CE564" s="12">
        <v>17</v>
      </c>
      <c r="CF564" s="12">
        <v>56</v>
      </c>
      <c r="CG564" s="4">
        <v>44949</v>
      </c>
      <c r="CH564">
        <v>0</v>
      </c>
      <c r="CI564">
        <v>495</v>
      </c>
      <c r="CJ564">
        <v>190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 t="s">
        <v>2981</v>
      </c>
      <c r="CS564">
        <v>0</v>
      </c>
      <c r="CT564" t="str">
        <f t="shared" si="8"/>
        <v>Pierre Ekwah Elimby</v>
      </c>
      <c r="CU564" t="str">
        <f>IFERROR(VLOOKUP(CT564,'Player Names Cleaned'!$A$1:$B$997,2,0),CT564)</f>
        <v>Pierre Ekwah Elimby</v>
      </c>
    </row>
    <row r="565" spans="1:99" x14ac:dyDescent="0.25">
      <c r="A565">
        <v>0</v>
      </c>
      <c r="B565" s="4">
        <v>38346</v>
      </c>
      <c r="C565">
        <v>0</v>
      </c>
      <c r="D565">
        <v>0</v>
      </c>
      <c r="E565" t="b">
        <v>1</v>
      </c>
      <c r="F565" t="b">
        <v>1</v>
      </c>
      <c r="G565" t="s">
        <v>1684</v>
      </c>
      <c r="H565" t="s">
        <v>1684</v>
      </c>
      <c r="I565">
        <v>0</v>
      </c>
      <c r="J565">
        <v>0</v>
      </c>
      <c r="K565">
        <v>547410</v>
      </c>
      <c r="L565" t="s">
        <v>1684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552</v>
      </c>
      <c r="T565">
        <v>225</v>
      </c>
      <c r="U565">
        <v>0</v>
      </c>
      <c r="V565" t="s">
        <v>1684</v>
      </c>
      <c r="X565">
        <v>0</v>
      </c>
      <c r="Y565">
        <v>3</v>
      </c>
      <c r="Z565">
        <v>0.5</v>
      </c>
      <c r="AA565" t="s">
        <v>1684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 s="12" t="s">
        <v>1035</v>
      </c>
      <c r="AL565">
        <v>0</v>
      </c>
      <c r="AM565">
        <v>273</v>
      </c>
      <c r="AN565">
        <v>49</v>
      </c>
      <c r="AO565">
        <v>0</v>
      </c>
      <c r="AP565">
        <v>0</v>
      </c>
      <c r="AQ565">
        <v>0</v>
      </c>
      <c r="AR565" t="b">
        <v>0</v>
      </c>
      <c r="AS565">
        <v>0</v>
      </c>
      <c r="AT565">
        <v>556</v>
      </c>
      <c r="AU565">
        <v>225</v>
      </c>
      <c r="AV565">
        <v>557</v>
      </c>
      <c r="AW565" t="b">
        <v>0</v>
      </c>
      <c r="AX565">
        <v>0</v>
      </c>
      <c r="AY565">
        <v>556</v>
      </c>
      <c r="AZ565">
        <v>225</v>
      </c>
      <c r="BA565">
        <v>0</v>
      </c>
      <c r="BC565" t="s">
        <v>1684</v>
      </c>
      <c r="BD565" s="12">
        <v>45</v>
      </c>
      <c r="BE565">
        <v>495</v>
      </c>
      <c r="BF565">
        <v>271</v>
      </c>
      <c r="BG565" t="s">
        <v>2982</v>
      </c>
      <c r="BH565">
        <v>0</v>
      </c>
      <c r="BI565">
        <v>0</v>
      </c>
      <c r="BJ565" t="s">
        <v>1684</v>
      </c>
      <c r="BK565">
        <v>0</v>
      </c>
      <c r="BM565" t="s">
        <v>2983</v>
      </c>
      <c r="BN565">
        <v>0</v>
      </c>
      <c r="BO565">
        <v>558</v>
      </c>
      <c r="BP565">
        <v>226</v>
      </c>
      <c r="BQ565">
        <v>0</v>
      </c>
      <c r="BR565">
        <v>241</v>
      </c>
      <c r="BS565" t="b">
        <v>0</v>
      </c>
      <c r="BT565">
        <v>0</v>
      </c>
      <c r="BU565">
        <v>0</v>
      </c>
      <c r="BV565" s="12" t="s">
        <v>1181</v>
      </c>
      <c r="BW565">
        <v>0.1</v>
      </c>
      <c r="BX565">
        <v>546</v>
      </c>
      <c r="BY565">
        <v>203</v>
      </c>
      <c r="BZ565" t="b">
        <v>0</v>
      </c>
      <c r="CA565" t="s">
        <v>1684</v>
      </c>
      <c r="CB565">
        <v>0</v>
      </c>
      <c r="CC565">
        <v>0</v>
      </c>
      <c r="CD565" t="s">
        <v>1687</v>
      </c>
      <c r="CE565" s="12">
        <v>17</v>
      </c>
      <c r="CF565" s="12">
        <v>56</v>
      </c>
      <c r="CG565" s="4">
        <v>45292</v>
      </c>
      <c r="CH565">
        <v>0</v>
      </c>
      <c r="CI565">
        <v>535</v>
      </c>
      <c r="CJ565">
        <v>218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 t="s">
        <v>2984</v>
      </c>
      <c r="CS565">
        <v>0</v>
      </c>
      <c r="CT565" t="str">
        <f t="shared" si="8"/>
        <v>Harrison Jones</v>
      </c>
      <c r="CU565" t="str">
        <f>IFERROR(VLOOKUP(CT565,'Player Names Cleaned'!$A$1:$B$997,2,0),CT565)</f>
        <v>Harrison Jones</v>
      </c>
    </row>
    <row r="566" spans="1:99" x14ac:dyDescent="0.25">
      <c r="A566">
        <v>0</v>
      </c>
      <c r="B566" s="4">
        <v>36933</v>
      </c>
      <c r="C566">
        <v>0</v>
      </c>
      <c r="D566">
        <v>0</v>
      </c>
      <c r="E566" t="b">
        <v>1</v>
      </c>
      <c r="F566" t="b">
        <v>1</v>
      </c>
      <c r="G566" t="s">
        <v>1684</v>
      </c>
      <c r="H566" t="s">
        <v>1684</v>
      </c>
      <c r="I566">
        <v>0</v>
      </c>
      <c r="J566">
        <v>0</v>
      </c>
      <c r="K566">
        <v>493837</v>
      </c>
      <c r="L566" t="s">
        <v>1684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529</v>
      </c>
      <c r="T566">
        <v>209</v>
      </c>
      <c r="U566">
        <v>0</v>
      </c>
      <c r="V566" t="s">
        <v>1684</v>
      </c>
      <c r="X566">
        <v>0</v>
      </c>
      <c r="Y566">
        <v>3</v>
      </c>
      <c r="Z566">
        <v>0.5</v>
      </c>
      <c r="AA566" t="s">
        <v>1684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 s="12" t="s">
        <v>1439</v>
      </c>
      <c r="AL566">
        <v>0</v>
      </c>
      <c r="AM566">
        <v>241</v>
      </c>
      <c r="AN566">
        <v>30</v>
      </c>
      <c r="AO566">
        <v>0</v>
      </c>
      <c r="AP566">
        <v>0</v>
      </c>
      <c r="AQ566">
        <v>0</v>
      </c>
      <c r="AR566" t="b">
        <v>0</v>
      </c>
      <c r="AS566">
        <v>0</v>
      </c>
      <c r="AT566">
        <v>533</v>
      </c>
      <c r="AU566">
        <v>209</v>
      </c>
      <c r="AV566">
        <v>558</v>
      </c>
      <c r="AW566" t="b">
        <v>0</v>
      </c>
      <c r="AX566">
        <v>0</v>
      </c>
      <c r="AY566">
        <v>533</v>
      </c>
      <c r="AZ566">
        <v>209</v>
      </c>
      <c r="BA566">
        <v>0</v>
      </c>
      <c r="BC566" t="s">
        <v>1684</v>
      </c>
      <c r="BD566" s="12">
        <v>45</v>
      </c>
      <c r="BE566">
        <v>463</v>
      </c>
      <c r="BF566">
        <v>252</v>
      </c>
      <c r="BG566" t="s">
        <v>2985</v>
      </c>
      <c r="BH566">
        <v>0</v>
      </c>
      <c r="BI566">
        <v>0</v>
      </c>
      <c r="BJ566" t="s">
        <v>1684</v>
      </c>
      <c r="BK566">
        <v>0</v>
      </c>
      <c r="BM566" t="s">
        <v>2986</v>
      </c>
      <c r="BN566">
        <v>0</v>
      </c>
      <c r="BO566">
        <v>536</v>
      </c>
      <c r="BP566">
        <v>210</v>
      </c>
      <c r="BQ566">
        <v>0</v>
      </c>
      <c r="BR566">
        <v>241</v>
      </c>
      <c r="BS566" t="b">
        <v>0</v>
      </c>
      <c r="BT566">
        <v>0</v>
      </c>
      <c r="BU566">
        <v>0</v>
      </c>
      <c r="BV566" s="12" t="s">
        <v>1440</v>
      </c>
      <c r="BW566">
        <v>0.3</v>
      </c>
      <c r="BX566">
        <v>375</v>
      </c>
      <c r="BY566">
        <v>119</v>
      </c>
      <c r="BZ566" t="b">
        <v>0</v>
      </c>
      <c r="CA566" t="s">
        <v>1684</v>
      </c>
      <c r="CB566">
        <v>0</v>
      </c>
      <c r="CC566">
        <v>0</v>
      </c>
      <c r="CD566" t="s">
        <v>1687</v>
      </c>
      <c r="CE566" s="12">
        <v>17</v>
      </c>
      <c r="CF566" s="12">
        <v>56</v>
      </c>
      <c r="CG566" s="4">
        <v>44592</v>
      </c>
      <c r="CH566">
        <v>0</v>
      </c>
      <c r="CI566">
        <v>510</v>
      </c>
      <c r="CJ566">
        <v>201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 t="s">
        <v>1440</v>
      </c>
      <c r="CS566">
        <v>0</v>
      </c>
      <c r="CT566" t="str">
        <f t="shared" si="8"/>
        <v>Jay Matete</v>
      </c>
      <c r="CU566" t="str">
        <f>IFERROR(VLOOKUP(CT566,'Player Names Cleaned'!$A$1:$B$997,2,0),CT566)</f>
        <v>Jay Matete</v>
      </c>
    </row>
    <row r="567" spans="1:99" x14ac:dyDescent="0.25">
      <c r="A567">
        <v>0</v>
      </c>
      <c r="B567" s="4">
        <v>37752</v>
      </c>
      <c r="C567">
        <v>0</v>
      </c>
      <c r="D567">
        <v>0</v>
      </c>
      <c r="E567" t="b">
        <v>1</v>
      </c>
      <c r="F567" t="b">
        <v>1</v>
      </c>
      <c r="G567" t="s">
        <v>1684</v>
      </c>
      <c r="H567" t="s">
        <v>1684</v>
      </c>
      <c r="I567">
        <v>0</v>
      </c>
      <c r="J567">
        <v>0</v>
      </c>
      <c r="K567">
        <v>500696</v>
      </c>
      <c r="L567" t="s">
        <v>1684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536</v>
      </c>
      <c r="T567">
        <v>214</v>
      </c>
      <c r="U567">
        <v>0</v>
      </c>
      <c r="V567" t="s">
        <v>1684</v>
      </c>
      <c r="X567">
        <v>0</v>
      </c>
      <c r="Y567">
        <v>3</v>
      </c>
      <c r="Z567">
        <v>0.5</v>
      </c>
      <c r="AA567" t="s">
        <v>1684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 s="12" t="s">
        <v>1441</v>
      </c>
      <c r="AL567">
        <v>0</v>
      </c>
      <c r="AM567">
        <v>250</v>
      </c>
      <c r="AN567">
        <v>35</v>
      </c>
      <c r="AO567">
        <v>0</v>
      </c>
      <c r="AP567">
        <v>0</v>
      </c>
      <c r="AQ567">
        <v>0</v>
      </c>
      <c r="AR567" t="b">
        <v>0</v>
      </c>
      <c r="AS567">
        <v>0</v>
      </c>
      <c r="AT567">
        <v>541</v>
      </c>
      <c r="AU567">
        <v>214</v>
      </c>
      <c r="AV567">
        <v>559</v>
      </c>
      <c r="AW567" t="b">
        <v>0</v>
      </c>
      <c r="AX567">
        <v>0</v>
      </c>
      <c r="AY567">
        <v>541</v>
      </c>
      <c r="AZ567">
        <v>214</v>
      </c>
      <c r="BA567">
        <v>0</v>
      </c>
      <c r="BC567" t="s">
        <v>1684</v>
      </c>
      <c r="BD567" s="12">
        <v>45</v>
      </c>
      <c r="BE567">
        <v>472</v>
      </c>
      <c r="BF567">
        <v>257</v>
      </c>
      <c r="BG567" t="s">
        <v>2987</v>
      </c>
      <c r="BH567">
        <v>0</v>
      </c>
      <c r="BI567">
        <v>0</v>
      </c>
      <c r="BJ567" t="s">
        <v>1684</v>
      </c>
      <c r="BK567">
        <v>0</v>
      </c>
      <c r="BM567" t="s">
        <v>2988</v>
      </c>
      <c r="BN567">
        <v>0</v>
      </c>
      <c r="BO567">
        <v>543</v>
      </c>
      <c r="BP567">
        <v>215</v>
      </c>
      <c r="BQ567">
        <v>0</v>
      </c>
      <c r="BR567">
        <v>13</v>
      </c>
      <c r="BS567" t="b">
        <v>0</v>
      </c>
      <c r="BT567">
        <v>0</v>
      </c>
      <c r="BU567">
        <v>0</v>
      </c>
      <c r="BV567" s="12" t="s">
        <v>1442</v>
      </c>
      <c r="BW567">
        <v>0.1</v>
      </c>
      <c r="BX567">
        <v>528</v>
      </c>
      <c r="BY567">
        <v>191</v>
      </c>
      <c r="BZ567" t="b">
        <v>0</v>
      </c>
      <c r="CA567" t="s">
        <v>1684</v>
      </c>
      <c r="CB567">
        <v>0</v>
      </c>
      <c r="CC567">
        <v>0</v>
      </c>
      <c r="CD567" t="s">
        <v>1687</v>
      </c>
      <c r="CE567" s="12">
        <v>17</v>
      </c>
      <c r="CF567" s="12">
        <v>56</v>
      </c>
      <c r="CG567" s="4">
        <v>45108</v>
      </c>
      <c r="CH567">
        <v>0</v>
      </c>
      <c r="CI567">
        <v>518</v>
      </c>
      <c r="CJ567">
        <v>206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 t="s">
        <v>1442</v>
      </c>
      <c r="CS567">
        <v>0</v>
      </c>
      <c r="CT567" t="str">
        <f t="shared" si="8"/>
        <v>Nectarios Triantis</v>
      </c>
      <c r="CU567" t="str">
        <f>IFERROR(VLOOKUP(CT567,'Player Names Cleaned'!$A$1:$B$997,2,0),CT567)</f>
        <v>Nectarios Triantis</v>
      </c>
    </row>
    <row r="568" spans="1:99" x14ac:dyDescent="0.25">
      <c r="A568">
        <v>0</v>
      </c>
      <c r="B568" s="4">
        <v>36765</v>
      </c>
      <c r="C568">
        <v>0</v>
      </c>
      <c r="D568">
        <v>0</v>
      </c>
      <c r="E568" t="b">
        <v>1</v>
      </c>
      <c r="F568" t="b">
        <v>1</v>
      </c>
      <c r="G568" t="s">
        <v>1684</v>
      </c>
      <c r="H568" t="s">
        <v>1684</v>
      </c>
      <c r="I568">
        <v>0</v>
      </c>
      <c r="J568">
        <v>0</v>
      </c>
      <c r="K568">
        <v>437505</v>
      </c>
      <c r="L568" t="s">
        <v>1684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647</v>
      </c>
      <c r="T568">
        <v>64</v>
      </c>
      <c r="U568">
        <v>0</v>
      </c>
      <c r="V568" t="s">
        <v>1684</v>
      </c>
      <c r="X568">
        <v>0</v>
      </c>
      <c r="Y568">
        <v>4</v>
      </c>
      <c r="Z568">
        <v>1.2</v>
      </c>
      <c r="AA568" t="s">
        <v>1684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 s="12" t="s">
        <v>1080</v>
      </c>
      <c r="AL568">
        <v>0</v>
      </c>
      <c r="AM568">
        <v>515</v>
      </c>
      <c r="AN568">
        <v>38</v>
      </c>
      <c r="AO568">
        <v>0</v>
      </c>
      <c r="AP568">
        <v>0</v>
      </c>
      <c r="AQ568">
        <v>0</v>
      </c>
      <c r="AR568" t="b">
        <v>0</v>
      </c>
      <c r="AS568">
        <v>0</v>
      </c>
      <c r="AT568">
        <v>647</v>
      </c>
      <c r="AU568">
        <v>64</v>
      </c>
      <c r="AV568">
        <v>560</v>
      </c>
      <c r="AW568" t="b">
        <v>0</v>
      </c>
      <c r="AX568">
        <v>0</v>
      </c>
      <c r="AY568">
        <v>647</v>
      </c>
      <c r="AZ568">
        <v>64</v>
      </c>
      <c r="BA568">
        <v>0</v>
      </c>
      <c r="BC568" t="s">
        <v>1684</v>
      </c>
      <c r="BD568" s="12">
        <v>55</v>
      </c>
      <c r="BE568">
        <v>165</v>
      </c>
      <c r="BF568">
        <v>34</v>
      </c>
      <c r="BG568" t="s">
        <v>2989</v>
      </c>
      <c r="BH568">
        <v>0</v>
      </c>
      <c r="BI568">
        <v>0</v>
      </c>
      <c r="BJ568">
        <v>2</v>
      </c>
      <c r="BK568">
        <v>0</v>
      </c>
      <c r="BM568" t="s">
        <v>2990</v>
      </c>
      <c r="BN568">
        <v>0</v>
      </c>
      <c r="BO568">
        <v>647</v>
      </c>
      <c r="BP568">
        <v>64</v>
      </c>
      <c r="BQ568">
        <v>0</v>
      </c>
      <c r="BR568">
        <v>73</v>
      </c>
      <c r="BS568" t="b">
        <v>0</v>
      </c>
      <c r="BT568">
        <v>0</v>
      </c>
      <c r="BU568">
        <v>0</v>
      </c>
      <c r="BV568" s="12" t="s">
        <v>1443</v>
      </c>
      <c r="BW568">
        <v>0.4</v>
      </c>
      <c r="BX568">
        <v>292</v>
      </c>
      <c r="BY568">
        <v>50</v>
      </c>
      <c r="BZ568" t="b">
        <v>0</v>
      </c>
      <c r="CA568" t="s">
        <v>1684</v>
      </c>
      <c r="CB568">
        <v>0</v>
      </c>
      <c r="CC568">
        <v>0</v>
      </c>
      <c r="CD568" t="s">
        <v>1687</v>
      </c>
      <c r="CE568" s="12">
        <v>17</v>
      </c>
      <c r="CF568" s="12">
        <v>56</v>
      </c>
      <c r="CG568" s="4">
        <v>45689</v>
      </c>
      <c r="CH568">
        <v>0</v>
      </c>
      <c r="CI568">
        <v>644</v>
      </c>
      <c r="CJ568">
        <v>64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 t="s">
        <v>1443</v>
      </c>
      <c r="CS568">
        <v>0</v>
      </c>
      <c r="CT568" t="str">
        <f t="shared" si="8"/>
        <v>Wilson Isidor</v>
      </c>
      <c r="CU568" t="str">
        <f>IFERROR(VLOOKUP(CT568,'Player Names Cleaned'!$A$1:$B$997,2,0),CT568)</f>
        <v>Wilson Isidor</v>
      </c>
    </row>
    <row r="569" spans="1:99" x14ac:dyDescent="0.25">
      <c r="A569">
        <v>0</v>
      </c>
      <c r="B569" s="4">
        <v>38480</v>
      </c>
      <c r="C569">
        <v>0</v>
      </c>
      <c r="D569">
        <v>0</v>
      </c>
      <c r="E569" t="b">
        <v>1</v>
      </c>
      <c r="F569" t="b">
        <v>1</v>
      </c>
      <c r="G569" t="s">
        <v>1684</v>
      </c>
      <c r="H569" t="s">
        <v>1684</v>
      </c>
      <c r="I569">
        <v>0</v>
      </c>
      <c r="J569">
        <v>0</v>
      </c>
      <c r="K569">
        <v>564406</v>
      </c>
      <c r="L569" t="s">
        <v>1684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657</v>
      </c>
      <c r="T569">
        <v>65</v>
      </c>
      <c r="U569">
        <v>0</v>
      </c>
      <c r="V569" t="s">
        <v>1684</v>
      </c>
      <c r="X569">
        <v>0</v>
      </c>
      <c r="Y569">
        <v>4</v>
      </c>
      <c r="Z569">
        <v>1.2</v>
      </c>
      <c r="AA569" t="s">
        <v>1684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 s="12" t="s">
        <v>1444</v>
      </c>
      <c r="AL569">
        <v>0</v>
      </c>
      <c r="AM569">
        <v>551</v>
      </c>
      <c r="AN569">
        <v>42</v>
      </c>
      <c r="AO569">
        <v>0</v>
      </c>
      <c r="AP569">
        <v>0</v>
      </c>
      <c r="AQ569">
        <v>0</v>
      </c>
      <c r="AR569" t="b">
        <v>0</v>
      </c>
      <c r="AS569">
        <v>0</v>
      </c>
      <c r="AT569">
        <v>657</v>
      </c>
      <c r="AU569">
        <v>65</v>
      </c>
      <c r="AV569">
        <v>561</v>
      </c>
      <c r="AW569" t="b">
        <v>0</v>
      </c>
      <c r="AX569">
        <v>0</v>
      </c>
      <c r="AY569">
        <v>657</v>
      </c>
      <c r="AZ569">
        <v>65</v>
      </c>
      <c r="BA569">
        <v>0</v>
      </c>
      <c r="BC569" t="s">
        <v>1684</v>
      </c>
      <c r="BD569" s="12">
        <v>55</v>
      </c>
      <c r="BE569">
        <v>201</v>
      </c>
      <c r="BF569">
        <v>38</v>
      </c>
      <c r="BG569" t="s">
        <v>2991</v>
      </c>
      <c r="BH569">
        <v>0</v>
      </c>
      <c r="BI569">
        <v>0</v>
      </c>
      <c r="BJ569" t="s">
        <v>1684</v>
      </c>
      <c r="BK569">
        <v>0</v>
      </c>
      <c r="BM569" t="s">
        <v>2992</v>
      </c>
      <c r="BN569">
        <v>0</v>
      </c>
      <c r="BO569">
        <v>657</v>
      </c>
      <c r="BP569">
        <v>65</v>
      </c>
      <c r="BQ569">
        <v>0</v>
      </c>
      <c r="BR569">
        <v>200</v>
      </c>
      <c r="BS569" t="b">
        <v>0</v>
      </c>
      <c r="BT569">
        <v>0</v>
      </c>
      <c r="BU569">
        <v>0</v>
      </c>
      <c r="BV569" s="12" t="s">
        <v>1445</v>
      </c>
      <c r="BW569">
        <v>0.5</v>
      </c>
      <c r="BX569">
        <v>252</v>
      </c>
      <c r="BY569">
        <v>47</v>
      </c>
      <c r="BZ569" t="b">
        <v>0</v>
      </c>
      <c r="CA569" t="s">
        <v>1684</v>
      </c>
      <c r="CB569">
        <v>0</v>
      </c>
      <c r="CC569">
        <v>0</v>
      </c>
      <c r="CD569" t="s">
        <v>1687</v>
      </c>
      <c r="CE569" s="12">
        <v>17</v>
      </c>
      <c r="CF569" s="12">
        <v>56</v>
      </c>
      <c r="CG569" s="4">
        <v>45135</v>
      </c>
      <c r="CH569">
        <v>0</v>
      </c>
      <c r="CI569">
        <v>655</v>
      </c>
      <c r="CJ569">
        <v>65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 t="s">
        <v>2993</v>
      </c>
      <c r="CS569">
        <v>0</v>
      </c>
      <c r="CT569" t="str">
        <f t="shared" si="8"/>
        <v>Eliezer Mayenda Dossou</v>
      </c>
      <c r="CU569" t="str">
        <f>IFERROR(VLOOKUP(CT569,'Player Names Cleaned'!$A$1:$B$997,2,0),CT569)</f>
        <v>Eliezer Mayenda Dossou</v>
      </c>
    </row>
    <row r="570" spans="1:99" x14ac:dyDescent="0.25">
      <c r="A570">
        <v>0</v>
      </c>
      <c r="B570" s="4">
        <v>38157</v>
      </c>
      <c r="C570">
        <v>0</v>
      </c>
      <c r="D570">
        <v>0</v>
      </c>
      <c r="E570" t="b">
        <v>1</v>
      </c>
      <c r="F570" t="b">
        <v>1</v>
      </c>
      <c r="G570" t="s">
        <v>1684</v>
      </c>
      <c r="H570" t="s">
        <v>1684</v>
      </c>
      <c r="I570">
        <v>0</v>
      </c>
      <c r="J570">
        <v>0</v>
      </c>
      <c r="K570">
        <v>611975</v>
      </c>
      <c r="L570" t="s">
        <v>1684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584</v>
      </c>
      <c r="T570">
        <v>53</v>
      </c>
      <c r="U570">
        <v>0</v>
      </c>
      <c r="V570" t="s">
        <v>1684</v>
      </c>
      <c r="X570">
        <v>0</v>
      </c>
      <c r="Y570">
        <v>4</v>
      </c>
      <c r="Z570">
        <v>0.5</v>
      </c>
      <c r="AA570" t="s">
        <v>1684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 s="12" t="s">
        <v>1446</v>
      </c>
      <c r="AL570">
        <v>0</v>
      </c>
      <c r="AM570">
        <v>317</v>
      </c>
      <c r="AN570">
        <v>21</v>
      </c>
      <c r="AO570">
        <v>0</v>
      </c>
      <c r="AP570">
        <v>0</v>
      </c>
      <c r="AQ570">
        <v>0</v>
      </c>
      <c r="AR570" t="b">
        <v>0</v>
      </c>
      <c r="AS570">
        <v>0</v>
      </c>
      <c r="AT570">
        <v>588</v>
      </c>
      <c r="AU570">
        <v>53</v>
      </c>
      <c r="AV570">
        <v>562</v>
      </c>
      <c r="AW570" t="b">
        <v>0</v>
      </c>
      <c r="AX570">
        <v>0</v>
      </c>
      <c r="AY570">
        <v>588</v>
      </c>
      <c r="AZ570">
        <v>53</v>
      </c>
      <c r="BA570">
        <v>0</v>
      </c>
      <c r="BC570" t="s">
        <v>1684</v>
      </c>
      <c r="BD570" s="12">
        <v>45</v>
      </c>
      <c r="BE570">
        <v>539</v>
      </c>
      <c r="BF570">
        <v>70</v>
      </c>
      <c r="BG570" t="s">
        <v>2994</v>
      </c>
      <c r="BH570">
        <v>0</v>
      </c>
      <c r="BI570">
        <v>0</v>
      </c>
      <c r="BJ570" t="s">
        <v>1684</v>
      </c>
      <c r="BK570">
        <v>0</v>
      </c>
      <c r="BM570" t="s">
        <v>2995</v>
      </c>
      <c r="BN570">
        <v>0</v>
      </c>
      <c r="BO570">
        <v>589</v>
      </c>
      <c r="BP570">
        <v>53</v>
      </c>
      <c r="BQ570">
        <v>0</v>
      </c>
      <c r="BR570">
        <v>157</v>
      </c>
      <c r="BS570" t="b">
        <v>0</v>
      </c>
      <c r="BT570">
        <v>0</v>
      </c>
      <c r="BU570">
        <v>0</v>
      </c>
      <c r="BV570" s="12" t="s">
        <v>1447</v>
      </c>
      <c r="BW570">
        <v>1.2</v>
      </c>
      <c r="BX570">
        <v>174</v>
      </c>
      <c r="BY570">
        <v>32</v>
      </c>
      <c r="BZ570" t="b">
        <v>0</v>
      </c>
      <c r="CA570" t="s">
        <v>1684</v>
      </c>
      <c r="CB570">
        <v>0</v>
      </c>
      <c r="CC570">
        <v>0</v>
      </c>
      <c r="CD570" t="s">
        <v>1687</v>
      </c>
      <c r="CE570" s="12">
        <v>17</v>
      </c>
      <c r="CF570" s="12">
        <v>56</v>
      </c>
      <c r="CG570" s="4">
        <v>45535</v>
      </c>
      <c r="CH570">
        <v>0</v>
      </c>
      <c r="CI570">
        <v>569</v>
      </c>
      <c r="CJ570">
        <v>53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 t="s">
        <v>1447</v>
      </c>
      <c r="CS570">
        <v>0</v>
      </c>
      <c r="CT570" t="str">
        <f t="shared" si="8"/>
        <v>Ahmed Abdullahi</v>
      </c>
      <c r="CU570" t="str">
        <f>IFERROR(VLOOKUP(CT570,'Player Names Cleaned'!$A$1:$B$997,2,0),CT570)</f>
        <v>Ahmed Abdullahi</v>
      </c>
    </row>
    <row r="571" spans="1:99" x14ac:dyDescent="0.25">
      <c r="A571">
        <v>0</v>
      </c>
      <c r="B571" s="4">
        <v>37844</v>
      </c>
      <c r="C571">
        <v>0</v>
      </c>
      <c r="D571">
        <v>0</v>
      </c>
      <c r="E571" t="b">
        <v>1</v>
      </c>
      <c r="F571" t="b">
        <v>1</v>
      </c>
      <c r="G571" t="s">
        <v>1684</v>
      </c>
      <c r="H571" t="s">
        <v>1684</v>
      </c>
      <c r="I571">
        <v>0</v>
      </c>
      <c r="J571">
        <v>0</v>
      </c>
      <c r="K571">
        <v>551153</v>
      </c>
      <c r="L571" t="s">
        <v>1684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557</v>
      </c>
      <c r="T571">
        <v>43</v>
      </c>
      <c r="U571">
        <v>0</v>
      </c>
      <c r="V571" t="s">
        <v>1684</v>
      </c>
      <c r="X571">
        <v>0</v>
      </c>
      <c r="Y571">
        <v>4</v>
      </c>
      <c r="Z571">
        <v>0.5</v>
      </c>
      <c r="AA571" t="s">
        <v>1684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 s="12" t="s">
        <v>1448</v>
      </c>
      <c r="AL571">
        <v>0</v>
      </c>
      <c r="AM571">
        <v>280</v>
      </c>
      <c r="AN571">
        <v>10</v>
      </c>
      <c r="AO571">
        <v>0</v>
      </c>
      <c r="AP571">
        <v>0</v>
      </c>
      <c r="AQ571">
        <v>0</v>
      </c>
      <c r="AR571" t="b">
        <v>0</v>
      </c>
      <c r="AS571">
        <v>0</v>
      </c>
      <c r="AT571">
        <v>561</v>
      </c>
      <c r="AU571">
        <v>43</v>
      </c>
      <c r="AV571">
        <v>563</v>
      </c>
      <c r="AW571" t="b">
        <v>0</v>
      </c>
      <c r="AX571">
        <v>0</v>
      </c>
      <c r="AY571">
        <v>561</v>
      </c>
      <c r="AZ571">
        <v>43</v>
      </c>
      <c r="BA571">
        <v>0</v>
      </c>
      <c r="BC571" t="s">
        <v>1684</v>
      </c>
      <c r="BD571" s="12">
        <v>45</v>
      </c>
      <c r="BE571">
        <v>502</v>
      </c>
      <c r="BF571">
        <v>59</v>
      </c>
      <c r="BG571" t="s">
        <v>2996</v>
      </c>
      <c r="BH571">
        <v>0</v>
      </c>
      <c r="BI571">
        <v>0</v>
      </c>
      <c r="BJ571" t="s">
        <v>1684</v>
      </c>
      <c r="BK571">
        <v>0</v>
      </c>
      <c r="BM571" t="s">
        <v>2997</v>
      </c>
      <c r="BN571">
        <v>0</v>
      </c>
      <c r="BO571">
        <v>563</v>
      </c>
      <c r="BP571">
        <v>44</v>
      </c>
      <c r="BQ571">
        <v>0</v>
      </c>
      <c r="BR571">
        <v>173</v>
      </c>
      <c r="BS571" t="b">
        <v>0</v>
      </c>
      <c r="BT571">
        <v>0</v>
      </c>
      <c r="BU571">
        <v>0</v>
      </c>
      <c r="BV571" s="12" t="s">
        <v>1449</v>
      </c>
      <c r="BW571">
        <v>0.3</v>
      </c>
      <c r="BX571">
        <v>331</v>
      </c>
      <c r="BY571">
        <v>55</v>
      </c>
      <c r="BZ571" t="b">
        <v>0</v>
      </c>
      <c r="CA571" t="s">
        <v>1684</v>
      </c>
      <c r="CB571">
        <v>0</v>
      </c>
      <c r="CC571">
        <v>0</v>
      </c>
      <c r="CD571" t="s">
        <v>1687</v>
      </c>
      <c r="CE571" s="12">
        <v>17</v>
      </c>
      <c r="CF571" s="12">
        <v>56</v>
      </c>
      <c r="CG571" s="4">
        <v>45108</v>
      </c>
      <c r="CH571">
        <v>0</v>
      </c>
      <c r="CI571">
        <v>540</v>
      </c>
      <c r="CJ571">
        <v>43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 t="s">
        <v>1448</v>
      </c>
      <c r="CS571">
        <v>0</v>
      </c>
      <c r="CT571" t="str">
        <f t="shared" si="8"/>
        <v>LuÃ­s Hemir Silva Semedo</v>
      </c>
      <c r="CU571" t="str">
        <f>IFERROR(VLOOKUP(CT571,'Player Names Cleaned'!$A$1:$B$997,2,0),CT571)</f>
        <v>LuÃ­s Hemir Silva Semedo</v>
      </c>
    </row>
    <row r="572" spans="1:99" x14ac:dyDescent="0.25">
      <c r="A572">
        <v>0</v>
      </c>
      <c r="B572" s="4">
        <v>36093</v>
      </c>
      <c r="C572">
        <v>0</v>
      </c>
      <c r="D572">
        <v>0</v>
      </c>
      <c r="E572" t="b">
        <v>1</v>
      </c>
      <c r="F572" t="b">
        <v>1</v>
      </c>
      <c r="G572" t="s">
        <v>1684</v>
      </c>
      <c r="H572" t="s">
        <v>1684</v>
      </c>
      <c r="I572">
        <v>0</v>
      </c>
      <c r="J572">
        <v>0</v>
      </c>
      <c r="K572">
        <v>440955</v>
      </c>
      <c r="L572" t="s">
        <v>1684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506</v>
      </c>
      <c r="T572">
        <v>39</v>
      </c>
      <c r="U572">
        <v>0</v>
      </c>
      <c r="V572" t="s">
        <v>1684</v>
      </c>
      <c r="X572">
        <v>0</v>
      </c>
      <c r="Y572">
        <v>4</v>
      </c>
      <c r="Z572">
        <v>0.5</v>
      </c>
      <c r="AA572" t="s">
        <v>1684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 s="12" t="s">
        <v>1450</v>
      </c>
      <c r="AL572">
        <v>0</v>
      </c>
      <c r="AM572">
        <v>204</v>
      </c>
      <c r="AN572">
        <v>3</v>
      </c>
      <c r="AO572">
        <v>0</v>
      </c>
      <c r="AP572">
        <v>0</v>
      </c>
      <c r="AQ572">
        <v>0</v>
      </c>
      <c r="AR572" t="b">
        <v>0</v>
      </c>
      <c r="AS572">
        <v>0</v>
      </c>
      <c r="AT572">
        <v>510</v>
      </c>
      <c r="AU572">
        <v>38</v>
      </c>
      <c r="AV572">
        <v>564</v>
      </c>
      <c r="AW572" t="b">
        <v>0</v>
      </c>
      <c r="AX572">
        <v>0</v>
      </c>
      <c r="AY572">
        <v>510</v>
      </c>
      <c r="AZ572">
        <v>38</v>
      </c>
      <c r="BA572">
        <v>0</v>
      </c>
      <c r="BC572" t="s">
        <v>1684</v>
      </c>
      <c r="BD572" s="12">
        <v>45</v>
      </c>
      <c r="BE572">
        <v>426</v>
      </c>
      <c r="BF572">
        <v>52</v>
      </c>
      <c r="BG572" t="s">
        <v>2998</v>
      </c>
      <c r="BH572">
        <v>0</v>
      </c>
      <c r="BI572">
        <v>0</v>
      </c>
      <c r="BJ572" t="s">
        <v>1684</v>
      </c>
      <c r="BK572">
        <v>0</v>
      </c>
      <c r="BM572" t="s">
        <v>2999</v>
      </c>
      <c r="BN572">
        <v>0</v>
      </c>
      <c r="BO572">
        <v>513</v>
      </c>
      <c r="BP572">
        <v>40</v>
      </c>
      <c r="BQ572">
        <v>0</v>
      </c>
      <c r="BR572">
        <v>225</v>
      </c>
      <c r="BS572" t="b">
        <v>0</v>
      </c>
      <c r="BT572">
        <v>0</v>
      </c>
      <c r="BU572">
        <v>0</v>
      </c>
      <c r="BV572" s="12" t="s">
        <v>1451</v>
      </c>
      <c r="BW572">
        <v>0.4</v>
      </c>
      <c r="BX572">
        <v>311</v>
      </c>
      <c r="BY572">
        <v>53</v>
      </c>
      <c r="BZ572" t="b">
        <v>0</v>
      </c>
      <c r="CA572" t="s">
        <v>1684</v>
      </c>
      <c r="CB572">
        <v>0</v>
      </c>
      <c r="CC572">
        <v>0</v>
      </c>
      <c r="CD572" t="s">
        <v>1687</v>
      </c>
      <c r="CE572" s="12">
        <v>17</v>
      </c>
      <c r="CF572" s="12">
        <v>56</v>
      </c>
      <c r="CG572" s="4">
        <v>45170</v>
      </c>
      <c r="CH572">
        <v>0</v>
      </c>
      <c r="CI572">
        <v>486</v>
      </c>
      <c r="CJ572">
        <v>38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 t="s">
        <v>1451</v>
      </c>
      <c r="CS572">
        <v>0</v>
      </c>
      <c r="CT572" t="str">
        <f t="shared" si="8"/>
        <v>Nazarii Rusyn</v>
      </c>
      <c r="CU572" t="str">
        <f>IFERROR(VLOOKUP(CT572,'Player Names Cleaned'!$A$1:$B$997,2,0),CT572)</f>
        <v>Nazarii Rusyn</v>
      </c>
    </row>
    <row r="573" spans="1:99" x14ac:dyDescent="0.25">
      <c r="A573">
        <v>0</v>
      </c>
      <c r="B573" s="4">
        <v>33874</v>
      </c>
      <c r="C573">
        <v>0</v>
      </c>
      <c r="D573">
        <v>0</v>
      </c>
      <c r="E573" t="b">
        <v>1</v>
      </c>
      <c r="F573" t="b">
        <v>1</v>
      </c>
      <c r="G573" t="s">
        <v>1684</v>
      </c>
      <c r="H573" t="s">
        <v>1684</v>
      </c>
      <c r="I573">
        <v>0</v>
      </c>
      <c r="J573">
        <v>0</v>
      </c>
      <c r="K573">
        <v>84450</v>
      </c>
      <c r="L573" t="s">
        <v>1684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590</v>
      </c>
      <c r="T573">
        <v>247</v>
      </c>
      <c r="U573">
        <v>0</v>
      </c>
      <c r="V573" t="s">
        <v>1684</v>
      </c>
      <c r="X573">
        <v>0</v>
      </c>
      <c r="Y573">
        <v>3</v>
      </c>
      <c r="Z573">
        <v>1</v>
      </c>
      <c r="AA573" t="s">
        <v>1684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 s="12" t="s">
        <v>1452</v>
      </c>
      <c r="AL573">
        <v>0</v>
      </c>
      <c r="AM573">
        <v>329</v>
      </c>
      <c r="AN573">
        <v>82</v>
      </c>
      <c r="AO573">
        <v>0</v>
      </c>
      <c r="AP573">
        <v>0</v>
      </c>
      <c r="AQ573">
        <v>0</v>
      </c>
      <c r="AR573" t="b">
        <v>0</v>
      </c>
      <c r="AS573">
        <v>0</v>
      </c>
      <c r="AT573">
        <v>594</v>
      </c>
      <c r="AU573">
        <v>247</v>
      </c>
      <c r="AV573">
        <v>668</v>
      </c>
      <c r="AW573" t="b">
        <v>0</v>
      </c>
      <c r="AX573">
        <v>0</v>
      </c>
      <c r="AY573">
        <v>594</v>
      </c>
      <c r="AZ573">
        <v>247</v>
      </c>
      <c r="BA573">
        <v>0</v>
      </c>
      <c r="BC573" t="s">
        <v>1684</v>
      </c>
      <c r="BD573" s="12">
        <v>50</v>
      </c>
      <c r="BE573">
        <v>214</v>
      </c>
      <c r="BF573">
        <v>137</v>
      </c>
      <c r="BG573" t="s">
        <v>3000</v>
      </c>
      <c r="BH573">
        <v>0</v>
      </c>
      <c r="BI573">
        <v>0</v>
      </c>
      <c r="BJ573" t="s">
        <v>1684</v>
      </c>
      <c r="BK573">
        <v>0</v>
      </c>
      <c r="BM573" t="s">
        <v>3001</v>
      </c>
      <c r="BN573">
        <v>0</v>
      </c>
      <c r="BO573">
        <v>595</v>
      </c>
      <c r="BP573">
        <v>248</v>
      </c>
      <c r="BQ573">
        <v>0</v>
      </c>
      <c r="BR573">
        <v>207</v>
      </c>
      <c r="BS573" t="b">
        <v>0</v>
      </c>
      <c r="BT573">
        <v>0</v>
      </c>
      <c r="BU573">
        <v>0</v>
      </c>
      <c r="BV573" s="12" t="s">
        <v>1453</v>
      </c>
      <c r="BW573">
        <v>1.1000000000000001</v>
      </c>
      <c r="BX573">
        <v>178</v>
      </c>
      <c r="BY573">
        <v>63</v>
      </c>
      <c r="BZ573" t="b">
        <v>0</v>
      </c>
      <c r="CA573" t="s">
        <v>1684</v>
      </c>
      <c r="CB573">
        <v>0</v>
      </c>
      <c r="CC573">
        <v>0</v>
      </c>
      <c r="CD573" t="s">
        <v>1687</v>
      </c>
      <c r="CE573" s="12">
        <v>17</v>
      </c>
      <c r="CF573" s="12">
        <v>56</v>
      </c>
      <c r="CG573" s="4">
        <v>45868</v>
      </c>
      <c r="CH573">
        <v>0</v>
      </c>
      <c r="CI573">
        <v>576</v>
      </c>
      <c r="CJ573">
        <v>242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 t="s">
        <v>1453</v>
      </c>
      <c r="CS573">
        <v>0</v>
      </c>
      <c r="CT573" t="str">
        <f t="shared" si="8"/>
        <v>Granit Xhaka</v>
      </c>
      <c r="CU573" t="str">
        <f>IFERROR(VLOOKUP(CT573,'Player Names Cleaned'!$A$1:$B$997,2,0),CT573)</f>
        <v>Granit Xhaka</v>
      </c>
    </row>
    <row r="574" spans="1:99" x14ac:dyDescent="0.25">
      <c r="A574">
        <v>0</v>
      </c>
      <c r="B574" s="4">
        <v>35345</v>
      </c>
      <c r="C574">
        <v>2</v>
      </c>
      <c r="D574">
        <v>293</v>
      </c>
      <c r="E574" t="b">
        <v>1</v>
      </c>
      <c r="F574" t="b">
        <v>1</v>
      </c>
      <c r="G574" t="s">
        <v>1684</v>
      </c>
      <c r="H574" t="s">
        <v>1684</v>
      </c>
      <c r="I574">
        <v>4</v>
      </c>
      <c r="J574">
        <v>0.17</v>
      </c>
      <c r="K574">
        <v>184254</v>
      </c>
      <c r="L574" t="s">
        <v>1684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597</v>
      </c>
      <c r="T574">
        <v>74</v>
      </c>
      <c r="U574">
        <v>0</v>
      </c>
      <c r="V574" t="s">
        <v>1684</v>
      </c>
      <c r="X574">
        <v>0</v>
      </c>
      <c r="Y574">
        <v>1</v>
      </c>
      <c r="Z574">
        <v>3.6</v>
      </c>
      <c r="AA574" t="s">
        <v>1684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33.6</v>
      </c>
      <c r="AI574">
        <v>1.4</v>
      </c>
      <c r="AJ574">
        <v>0</v>
      </c>
      <c r="AK574" s="12" t="s">
        <v>1454</v>
      </c>
      <c r="AL574">
        <v>0</v>
      </c>
      <c r="AM574">
        <v>355</v>
      </c>
      <c r="AN574">
        <v>68</v>
      </c>
      <c r="AO574">
        <v>37</v>
      </c>
      <c r="AP574">
        <v>1.54</v>
      </c>
      <c r="AQ574">
        <v>0</v>
      </c>
      <c r="AR574" t="b">
        <v>0</v>
      </c>
      <c r="AS574">
        <v>58.5</v>
      </c>
      <c r="AT574">
        <v>223</v>
      </c>
      <c r="AU574">
        <v>16</v>
      </c>
      <c r="AV574">
        <v>565</v>
      </c>
      <c r="AW574" t="b">
        <v>0</v>
      </c>
      <c r="AX574">
        <v>587.79999999999995</v>
      </c>
      <c r="AY574">
        <v>93</v>
      </c>
      <c r="AZ574">
        <v>15</v>
      </c>
      <c r="BA574">
        <v>2160</v>
      </c>
      <c r="BC574" t="s">
        <v>1684</v>
      </c>
      <c r="BD574" s="12">
        <v>50</v>
      </c>
      <c r="BE574">
        <v>240</v>
      </c>
      <c r="BF574">
        <v>11</v>
      </c>
      <c r="BG574" t="s">
        <v>3002</v>
      </c>
      <c r="BH574">
        <v>0</v>
      </c>
      <c r="BI574">
        <v>0</v>
      </c>
      <c r="BJ574" t="s">
        <v>1684</v>
      </c>
      <c r="BK574">
        <v>0</v>
      </c>
      <c r="BM574" t="s">
        <v>3003</v>
      </c>
      <c r="BN574">
        <v>2.8</v>
      </c>
      <c r="BO574">
        <v>157</v>
      </c>
      <c r="BP574">
        <v>23</v>
      </c>
      <c r="BQ574">
        <v>0</v>
      </c>
      <c r="BR574">
        <v>106</v>
      </c>
      <c r="BS574" t="b">
        <v>0</v>
      </c>
      <c r="BT574">
        <v>68</v>
      </c>
      <c r="BU574">
        <v>2.83</v>
      </c>
      <c r="BV574" s="12" t="s">
        <v>1455</v>
      </c>
      <c r="BW574">
        <v>3.4</v>
      </c>
      <c r="BX574">
        <v>91</v>
      </c>
      <c r="BY574">
        <v>16</v>
      </c>
      <c r="BZ574" t="b">
        <v>0</v>
      </c>
      <c r="CA574" t="s">
        <v>1684</v>
      </c>
      <c r="CB574">
        <v>24</v>
      </c>
      <c r="CC574">
        <v>1</v>
      </c>
      <c r="CD574" t="s">
        <v>1687</v>
      </c>
      <c r="CE574" s="12">
        <v>18</v>
      </c>
      <c r="CF574" s="12">
        <v>6</v>
      </c>
      <c r="CG574" s="4">
        <v>45108</v>
      </c>
      <c r="CH574">
        <v>0</v>
      </c>
      <c r="CI574">
        <v>586</v>
      </c>
      <c r="CJ574">
        <v>68</v>
      </c>
      <c r="CK574">
        <v>66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13.2</v>
      </c>
      <c r="CR574" t="s">
        <v>1455</v>
      </c>
      <c r="CS574">
        <v>1</v>
      </c>
      <c r="CT574" t="str">
        <f t="shared" si="8"/>
        <v>Guglielmo Vicario</v>
      </c>
      <c r="CU574" t="str">
        <f>IFERROR(VLOOKUP(CT574,'Player Names Cleaned'!$A$1:$B$997,2,0),CT574)</f>
        <v>Guglielmo Vicario</v>
      </c>
    </row>
    <row r="575" spans="1:99" x14ac:dyDescent="0.25">
      <c r="A575">
        <v>0</v>
      </c>
      <c r="B575" s="4">
        <v>36168</v>
      </c>
      <c r="C575">
        <v>0</v>
      </c>
      <c r="D575">
        <v>7</v>
      </c>
      <c r="E575" t="b">
        <v>1</v>
      </c>
      <c r="F575" t="b">
        <v>1</v>
      </c>
      <c r="G575" t="s">
        <v>1684</v>
      </c>
      <c r="H575" t="s">
        <v>1684</v>
      </c>
      <c r="I575">
        <v>0</v>
      </c>
      <c r="J575">
        <v>0</v>
      </c>
      <c r="K575">
        <v>214572</v>
      </c>
      <c r="L575" t="s">
        <v>1684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400</v>
      </c>
      <c r="T575">
        <v>35</v>
      </c>
      <c r="U575">
        <v>0</v>
      </c>
      <c r="V575" t="s">
        <v>1684</v>
      </c>
      <c r="X575">
        <v>0</v>
      </c>
      <c r="Y575">
        <v>1</v>
      </c>
      <c r="Z575">
        <v>1.5</v>
      </c>
      <c r="AA575" t="s">
        <v>1684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2.5299999999999998</v>
      </c>
      <c r="AI575">
        <v>2.5299999999999998</v>
      </c>
      <c r="AJ575">
        <v>0</v>
      </c>
      <c r="AK575" s="12" t="s">
        <v>1456</v>
      </c>
      <c r="AL575">
        <v>0</v>
      </c>
      <c r="AM575">
        <v>28</v>
      </c>
      <c r="AN575">
        <v>18</v>
      </c>
      <c r="AO575">
        <v>2</v>
      </c>
      <c r="AP575">
        <v>2</v>
      </c>
      <c r="AQ575">
        <v>0</v>
      </c>
      <c r="AR575" t="b">
        <v>0</v>
      </c>
      <c r="AS575">
        <v>2</v>
      </c>
      <c r="AT575">
        <v>367</v>
      </c>
      <c r="AU575">
        <v>29</v>
      </c>
      <c r="AV575">
        <v>566</v>
      </c>
      <c r="AW575" t="b">
        <v>0</v>
      </c>
      <c r="AX575">
        <v>20</v>
      </c>
      <c r="AY575">
        <v>353</v>
      </c>
      <c r="AZ575">
        <v>29</v>
      </c>
      <c r="BA575">
        <v>90</v>
      </c>
      <c r="BC575" t="s">
        <v>1684</v>
      </c>
      <c r="BD575" s="12">
        <v>40</v>
      </c>
      <c r="BE575">
        <v>572</v>
      </c>
      <c r="BF575">
        <v>50</v>
      </c>
      <c r="BG575" t="s">
        <v>3004</v>
      </c>
      <c r="BH575">
        <v>0</v>
      </c>
      <c r="BI575">
        <v>0</v>
      </c>
      <c r="BJ575" t="s">
        <v>1684</v>
      </c>
      <c r="BK575">
        <v>0</v>
      </c>
      <c r="BM575" t="s">
        <v>3005</v>
      </c>
      <c r="BN575">
        <v>1</v>
      </c>
      <c r="BO575">
        <v>339</v>
      </c>
      <c r="BP575">
        <v>29</v>
      </c>
      <c r="BQ575">
        <v>0</v>
      </c>
      <c r="BR575">
        <v>241</v>
      </c>
      <c r="BS575" t="b">
        <v>0</v>
      </c>
      <c r="BT575">
        <v>2</v>
      </c>
      <c r="BU575">
        <v>2</v>
      </c>
      <c r="BV575" s="12" t="s">
        <v>1457</v>
      </c>
      <c r="BW575">
        <v>0.3</v>
      </c>
      <c r="BX575">
        <v>328</v>
      </c>
      <c r="BY575">
        <v>45</v>
      </c>
      <c r="BZ575" t="b">
        <v>0</v>
      </c>
      <c r="CA575" t="s">
        <v>1684</v>
      </c>
      <c r="CB575">
        <v>1</v>
      </c>
      <c r="CC575">
        <v>1</v>
      </c>
      <c r="CD575" t="s">
        <v>1687</v>
      </c>
      <c r="CE575" s="12">
        <v>18</v>
      </c>
      <c r="CF575" s="12">
        <v>6</v>
      </c>
      <c r="CG575" s="4">
        <v>42938</v>
      </c>
      <c r="CH575">
        <v>0</v>
      </c>
      <c r="CI575">
        <v>367</v>
      </c>
      <c r="CJ575">
        <v>20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0.2</v>
      </c>
      <c r="CR575" t="s">
        <v>1457</v>
      </c>
      <c r="CS575">
        <v>0</v>
      </c>
      <c r="CT575" t="str">
        <f t="shared" si="8"/>
        <v>Brandon Austin</v>
      </c>
      <c r="CU575" t="str">
        <f>IFERROR(VLOOKUP(CT575,'Player Names Cleaned'!$A$1:$B$997,2,0),CT575)</f>
        <v>Brandon Austin</v>
      </c>
    </row>
    <row r="576" spans="1:99" x14ac:dyDescent="0.25">
      <c r="A576">
        <v>0</v>
      </c>
      <c r="B576" s="4">
        <v>37693</v>
      </c>
      <c r="C576">
        <v>0</v>
      </c>
      <c r="D576">
        <v>86</v>
      </c>
      <c r="E576" t="b">
        <v>1</v>
      </c>
      <c r="F576" t="b">
        <v>1</v>
      </c>
      <c r="G576" t="s">
        <v>1684</v>
      </c>
      <c r="H576" t="s">
        <v>1684</v>
      </c>
      <c r="I576">
        <v>1</v>
      </c>
      <c r="J576">
        <v>0.17</v>
      </c>
      <c r="K576">
        <v>485055</v>
      </c>
      <c r="L576" t="s">
        <v>1684</v>
      </c>
      <c r="N576">
        <v>0</v>
      </c>
      <c r="O576">
        <v>0</v>
      </c>
      <c r="P576">
        <v>0</v>
      </c>
      <c r="Q576">
        <v>0</v>
      </c>
      <c r="R576">
        <v>10.1</v>
      </c>
      <c r="S576">
        <v>345</v>
      </c>
      <c r="T576">
        <v>13</v>
      </c>
      <c r="U576">
        <v>0</v>
      </c>
      <c r="V576" t="s">
        <v>1684</v>
      </c>
      <c r="X576">
        <v>0</v>
      </c>
      <c r="Y576">
        <v>1</v>
      </c>
      <c r="Z576">
        <v>1.5</v>
      </c>
      <c r="AA576" t="s">
        <v>1684</v>
      </c>
      <c r="AB576">
        <v>0</v>
      </c>
      <c r="AC576">
        <v>0.01</v>
      </c>
      <c r="AD576">
        <v>0</v>
      </c>
      <c r="AE576">
        <v>0.01</v>
      </c>
      <c r="AF576">
        <v>0</v>
      </c>
      <c r="AG576">
        <v>0</v>
      </c>
      <c r="AH576">
        <v>11.8</v>
      </c>
      <c r="AI576">
        <v>1.97</v>
      </c>
      <c r="AJ576">
        <v>0</v>
      </c>
      <c r="AK576" s="12" t="s">
        <v>1458</v>
      </c>
      <c r="AL576">
        <v>0</v>
      </c>
      <c r="AM576">
        <v>69</v>
      </c>
      <c r="AN576">
        <v>33</v>
      </c>
      <c r="AO576">
        <v>11</v>
      </c>
      <c r="AP576">
        <v>1.83</v>
      </c>
      <c r="AQ576">
        <v>0</v>
      </c>
      <c r="AR576" t="b">
        <v>0</v>
      </c>
      <c r="AS576">
        <v>21.7</v>
      </c>
      <c r="AT576">
        <v>303</v>
      </c>
      <c r="AU576">
        <v>20</v>
      </c>
      <c r="AV576">
        <v>567</v>
      </c>
      <c r="AW576" t="b">
        <v>0</v>
      </c>
      <c r="AX576">
        <v>208.2</v>
      </c>
      <c r="AY576">
        <v>244</v>
      </c>
      <c r="AZ576">
        <v>20</v>
      </c>
      <c r="BA576">
        <v>540</v>
      </c>
      <c r="BC576" t="s">
        <v>1684</v>
      </c>
      <c r="BD576" s="12">
        <v>40</v>
      </c>
      <c r="BE576">
        <v>613</v>
      </c>
      <c r="BF576">
        <v>65</v>
      </c>
      <c r="BG576" t="s">
        <v>3006</v>
      </c>
      <c r="BH576">
        <v>0</v>
      </c>
      <c r="BI576">
        <v>0</v>
      </c>
      <c r="BJ576" t="s">
        <v>1684</v>
      </c>
      <c r="BK576">
        <v>0</v>
      </c>
      <c r="BM576" t="s">
        <v>3007</v>
      </c>
      <c r="BN576">
        <v>2.8</v>
      </c>
      <c r="BO576">
        <v>149</v>
      </c>
      <c r="BP576">
        <v>22</v>
      </c>
      <c r="BQ576">
        <v>0</v>
      </c>
      <c r="BR576">
        <v>57</v>
      </c>
      <c r="BS576" t="b">
        <v>0</v>
      </c>
      <c r="BT576">
        <v>24</v>
      </c>
      <c r="BU576">
        <v>4</v>
      </c>
      <c r="BV576" s="12" t="s">
        <v>1459</v>
      </c>
      <c r="BW576">
        <v>6.2</v>
      </c>
      <c r="BX576">
        <v>61</v>
      </c>
      <c r="BY576">
        <v>11</v>
      </c>
      <c r="BZ576" t="b">
        <v>0</v>
      </c>
      <c r="CA576" t="s">
        <v>1684</v>
      </c>
      <c r="CB576">
        <v>6</v>
      </c>
      <c r="CC576">
        <v>1</v>
      </c>
      <c r="CD576" t="s">
        <v>1687</v>
      </c>
      <c r="CE576" s="12">
        <v>18</v>
      </c>
      <c r="CF576" s="12">
        <v>6</v>
      </c>
      <c r="CG576" s="4">
        <v>45662</v>
      </c>
      <c r="CH576">
        <v>0</v>
      </c>
      <c r="CI576">
        <v>406</v>
      </c>
      <c r="CJ576">
        <v>35</v>
      </c>
      <c r="CK576">
        <v>17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4.2</v>
      </c>
      <c r="CR576" t="s">
        <v>3008</v>
      </c>
      <c r="CS576">
        <v>0</v>
      </c>
      <c r="CT576" t="str">
        <f t="shared" si="8"/>
        <v>AntonÃ­n KinskÃ½</v>
      </c>
      <c r="CU576" t="str">
        <f>IFERROR(VLOOKUP(CT576,'Player Names Cleaned'!$A$1:$B$997,2,0),CT576)</f>
        <v>AntonÃ­n KinskÃ½</v>
      </c>
    </row>
    <row r="577" spans="1:99" x14ac:dyDescent="0.25">
      <c r="A577">
        <v>6</v>
      </c>
      <c r="B577" s="4">
        <v>36416</v>
      </c>
      <c r="C577">
        <v>6</v>
      </c>
      <c r="D577">
        <v>456</v>
      </c>
      <c r="E577" t="b">
        <v>1</v>
      </c>
      <c r="F577" t="b">
        <v>1</v>
      </c>
      <c r="G577" t="s">
        <v>1684</v>
      </c>
      <c r="H577" t="s">
        <v>1684</v>
      </c>
      <c r="I577">
        <v>6</v>
      </c>
      <c r="J577">
        <v>0.21</v>
      </c>
      <c r="K577">
        <v>441164</v>
      </c>
      <c r="L577">
        <v>2</v>
      </c>
      <c r="N577">
        <v>0</v>
      </c>
      <c r="O577">
        <v>0</v>
      </c>
      <c r="P577">
        <v>0</v>
      </c>
      <c r="Q577">
        <v>0</v>
      </c>
      <c r="R577">
        <v>932.9</v>
      </c>
      <c r="S577">
        <v>10</v>
      </c>
      <c r="T577">
        <v>1</v>
      </c>
      <c r="U577">
        <v>0</v>
      </c>
      <c r="V577">
        <v>2</v>
      </c>
      <c r="X577">
        <v>0</v>
      </c>
      <c r="Y577">
        <v>2</v>
      </c>
      <c r="Z577">
        <v>3.8</v>
      </c>
      <c r="AA577" t="s">
        <v>1684</v>
      </c>
      <c r="AB577">
        <v>0</v>
      </c>
      <c r="AC577">
        <v>4.71</v>
      </c>
      <c r="AD577">
        <v>0.16</v>
      </c>
      <c r="AE577">
        <v>6.34</v>
      </c>
      <c r="AF577">
        <v>0.22</v>
      </c>
      <c r="AG577">
        <v>1.63</v>
      </c>
      <c r="AH577">
        <v>49.37</v>
      </c>
      <c r="AI577">
        <v>1.71</v>
      </c>
      <c r="AJ577">
        <v>0.06</v>
      </c>
      <c r="AK577" s="12" t="s">
        <v>917</v>
      </c>
      <c r="AL577">
        <v>0</v>
      </c>
      <c r="AM577">
        <v>518</v>
      </c>
      <c r="AN577">
        <v>204</v>
      </c>
      <c r="AO577">
        <v>47</v>
      </c>
      <c r="AP577">
        <v>1.62</v>
      </c>
      <c r="AQ577">
        <v>2</v>
      </c>
      <c r="AR577" t="b">
        <v>0</v>
      </c>
      <c r="AS577">
        <v>191.2</v>
      </c>
      <c r="AT577">
        <v>40</v>
      </c>
      <c r="AU577">
        <v>2</v>
      </c>
      <c r="AV577">
        <v>568</v>
      </c>
      <c r="AW577" t="b">
        <v>0</v>
      </c>
      <c r="AX577">
        <v>778.4</v>
      </c>
      <c r="AY577">
        <v>31</v>
      </c>
      <c r="AZ577">
        <v>12</v>
      </c>
      <c r="BA577">
        <v>2606</v>
      </c>
      <c r="BC577" t="s">
        <v>1684</v>
      </c>
      <c r="BD577" s="12">
        <v>55</v>
      </c>
      <c r="BE577">
        <v>168</v>
      </c>
      <c r="BF577">
        <v>22</v>
      </c>
      <c r="BG577" t="s">
        <v>3009</v>
      </c>
      <c r="BH577">
        <v>0</v>
      </c>
      <c r="BI577">
        <v>0</v>
      </c>
      <c r="BJ577" t="s">
        <v>1684</v>
      </c>
      <c r="BK577">
        <v>0</v>
      </c>
      <c r="BM577" t="s">
        <v>3010</v>
      </c>
      <c r="BN577">
        <v>3</v>
      </c>
      <c r="BO577">
        <v>135</v>
      </c>
      <c r="BP577">
        <v>37</v>
      </c>
      <c r="BQ577">
        <v>0</v>
      </c>
      <c r="BR577">
        <v>200</v>
      </c>
      <c r="BS577" t="b">
        <v>0</v>
      </c>
      <c r="BT577">
        <v>0</v>
      </c>
      <c r="BU577">
        <v>0</v>
      </c>
      <c r="BV577" s="12" t="s">
        <v>1460</v>
      </c>
      <c r="BW577">
        <v>10</v>
      </c>
      <c r="BX577">
        <v>45</v>
      </c>
      <c r="BY577">
        <v>15</v>
      </c>
      <c r="BZ577" t="b">
        <v>0</v>
      </c>
      <c r="CA577" t="s">
        <v>1684</v>
      </c>
      <c r="CB577">
        <v>28</v>
      </c>
      <c r="CC577">
        <v>0.97</v>
      </c>
      <c r="CD577" t="s">
        <v>1687</v>
      </c>
      <c r="CE577" s="12">
        <v>18</v>
      </c>
      <c r="CF577" s="12">
        <v>6</v>
      </c>
      <c r="CG577" s="4">
        <v>45108</v>
      </c>
      <c r="CH577">
        <v>200</v>
      </c>
      <c r="CI577">
        <v>152</v>
      </c>
      <c r="CJ577">
        <v>27</v>
      </c>
      <c r="CK577">
        <v>98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17.8</v>
      </c>
      <c r="CR577" t="s">
        <v>194</v>
      </c>
      <c r="CS577">
        <v>5</v>
      </c>
      <c r="CT577" t="str">
        <f t="shared" si="8"/>
        <v>Pedro Porro Sauceda</v>
      </c>
      <c r="CU577" t="str">
        <f>IFERROR(VLOOKUP(CT577,'Player Names Cleaned'!$A$1:$B$997,2,0),CT577)</f>
        <v>Pedro Porro</v>
      </c>
    </row>
    <row r="578" spans="1:99" x14ac:dyDescent="0.25">
      <c r="A578">
        <v>1</v>
      </c>
      <c r="B578" s="4">
        <v>35912</v>
      </c>
      <c r="C578">
        <v>3</v>
      </c>
      <c r="D578">
        <v>245</v>
      </c>
      <c r="E578" t="b">
        <v>1</v>
      </c>
      <c r="F578" t="b">
        <v>1</v>
      </c>
      <c r="G578" t="s">
        <v>1684</v>
      </c>
      <c r="H578" t="s">
        <v>1684</v>
      </c>
      <c r="I578">
        <v>3</v>
      </c>
      <c r="J578">
        <v>0.19</v>
      </c>
      <c r="K578">
        <v>221632</v>
      </c>
      <c r="L578" t="s">
        <v>1684</v>
      </c>
      <c r="N578">
        <v>0</v>
      </c>
      <c r="O578">
        <v>0</v>
      </c>
      <c r="P578">
        <v>0</v>
      </c>
      <c r="Q578">
        <v>0</v>
      </c>
      <c r="R578">
        <v>113.1</v>
      </c>
      <c r="S578">
        <v>226</v>
      </c>
      <c r="T578">
        <v>68</v>
      </c>
      <c r="U578">
        <v>0</v>
      </c>
      <c r="V578" t="s">
        <v>1684</v>
      </c>
      <c r="X578">
        <v>0</v>
      </c>
      <c r="Y578">
        <v>2</v>
      </c>
      <c r="Z578">
        <v>3.1</v>
      </c>
      <c r="AA578" t="s">
        <v>1684</v>
      </c>
      <c r="AB578">
        <v>0</v>
      </c>
      <c r="AC578">
        <v>0.81</v>
      </c>
      <c r="AD578">
        <v>0.05</v>
      </c>
      <c r="AE578">
        <v>2.33</v>
      </c>
      <c r="AF578">
        <v>0.15</v>
      </c>
      <c r="AG578">
        <v>1.52</v>
      </c>
      <c r="AH578">
        <v>19.309999999999999</v>
      </c>
      <c r="AI578">
        <v>1.23</v>
      </c>
      <c r="AJ578">
        <v>0.1</v>
      </c>
      <c r="AK578" s="12" t="s">
        <v>1461</v>
      </c>
      <c r="AL578">
        <v>0</v>
      </c>
      <c r="AM578">
        <v>380</v>
      </c>
      <c r="AN578">
        <v>175</v>
      </c>
      <c r="AO578">
        <v>22</v>
      </c>
      <c r="AP578">
        <v>1.4</v>
      </c>
      <c r="AQ578">
        <v>1</v>
      </c>
      <c r="AR578" t="b">
        <v>0</v>
      </c>
      <c r="AS578">
        <v>69</v>
      </c>
      <c r="AT578">
        <v>199</v>
      </c>
      <c r="AU578">
        <v>62</v>
      </c>
      <c r="AV578">
        <v>569</v>
      </c>
      <c r="AW578" t="b">
        <v>0</v>
      </c>
      <c r="AX578">
        <v>343.2</v>
      </c>
      <c r="AY578">
        <v>185</v>
      </c>
      <c r="AZ578">
        <v>67</v>
      </c>
      <c r="BA578">
        <v>1416</v>
      </c>
      <c r="BC578" t="s">
        <v>1684</v>
      </c>
      <c r="BD578" s="12">
        <v>50</v>
      </c>
      <c r="BE578">
        <v>265</v>
      </c>
      <c r="BF578">
        <v>44</v>
      </c>
      <c r="BG578" t="s">
        <v>3011</v>
      </c>
      <c r="BH578">
        <v>0</v>
      </c>
      <c r="BI578">
        <v>0</v>
      </c>
      <c r="BJ578" t="s">
        <v>1684</v>
      </c>
      <c r="BK578">
        <v>0</v>
      </c>
      <c r="BM578" t="s">
        <v>3012</v>
      </c>
      <c r="BN578">
        <v>2.7</v>
      </c>
      <c r="BO578">
        <v>168</v>
      </c>
      <c r="BP578">
        <v>54</v>
      </c>
      <c r="BQ578">
        <v>0</v>
      </c>
      <c r="BR578">
        <v>10</v>
      </c>
      <c r="BS578" t="b">
        <v>0</v>
      </c>
      <c r="BT578">
        <v>0</v>
      </c>
      <c r="BU578">
        <v>0</v>
      </c>
      <c r="BV578" s="12" t="s">
        <v>1462</v>
      </c>
      <c r="BW578">
        <v>1.6</v>
      </c>
      <c r="BX578">
        <v>152</v>
      </c>
      <c r="BY578">
        <v>53</v>
      </c>
      <c r="BZ578" t="b">
        <v>0</v>
      </c>
      <c r="CA578" t="s">
        <v>1684</v>
      </c>
      <c r="CB578">
        <v>18</v>
      </c>
      <c r="CC578">
        <v>1.1399999999999999</v>
      </c>
      <c r="CD578" t="s">
        <v>1687</v>
      </c>
      <c r="CE578" s="12">
        <v>18</v>
      </c>
      <c r="CF578" s="12">
        <v>6</v>
      </c>
      <c r="CG578" s="4">
        <v>44803</v>
      </c>
      <c r="CH578">
        <v>232</v>
      </c>
      <c r="CI578">
        <v>129</v>
      </c>
      <c r="CJ578">
        <v>20</v>
      </c>
      <c r="CK578">
        <v>49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9.8000000000000007</v>
      </c>
      <c r="CR578" t="s">
        <v>1462</v>
      </c>
      <c r="CS578">
        <v>3</v>
      </c>
      <c r="CT578" t="str">
        <f t="shared" si="8"/>
        <v>Cristian Romero</v>
      </c>
      <c r="CU578" t="str">
        <f>IFERROR(VLOOKUP(CT578,'Player Names Cleaned'!$A$1:$B$997,2,0),CT578)</f>
        <v>Cristian Romero</v>
      </c>
    </row>
    <row r="579" spans="1:99" x14ac:dyDescent="0.25">
      <c r="A579">
        <v>0</v>
      </c>
      <c r="B579" s="4">
        <v>36057</v>
      </c>
      <c r="C579">
        <v>0</v>
      </c>
      <c r="D579">
        <v>104</v>
      </c>
      <c r="E579" t="b">
        <v>1</v>
      </c>
      <c r="F579" t="b">
        <v>1</v>
      </c>
      <c r="G579" t="s">
        <v>1684</v>
      </c>
      <c r="H579" t="s">
        <v>1684</v>
      </c>
      <c r="I579">
        <v>1</v>
      </c>
      <c r="J579">
        <v>0.11</v>
      </c>
      <c r="K579">
        <v>135720</v>
      </c>
      <c r="L579" t="s">
        <v>1684</v>
      </c>
      <c r="N579">
        <v>0</v>
      </c>
      <c r="O579">
        <v>0</v>
      </c>
      <c r="P579">
        <v>0</v>
      </c>
      <c r="Q579">
        <v>0</v>
      </c>
      <c r="R579">
        <v>34.4</v>
      </c>
      <c r="S579">
        <v>299</v>
      </c>
      <c r="T579">
        <v>112</v>
      </c>
      <c r="U579">
        <v>0</v>
      </c>
      <c r="V579" t="s">
        <v>1684</v>
      </c>
      <c r="X579">
        <v>0</v>
      </c>
      <c r="Y579">
        <v>2</v>
      </c>
      <c r="Z579">
        <v>2.4</v>
      </c>
      <c r="AA579" t="s">
        <v>1684</v>
      </c>
      <c r="AB579">
        <v>0</v>
      </c>
      <c r="AC579">
        <v>0.12</v>
      </c>
      <c r="AD579">
        <v>0.01</v>
      </c>
      <c r="AE579">
        <v>0.52</v>
      </c>
      <c r="AF579">
        <v>0.05</v>
      </c>
      <c r="AG579">
        <v>0.4</v>
      </c>
      <c r="AH579">
        <v>17.190000000000001</v>
      </c>
      <c r="AI579">
        <v>1.84</v>
      </c>
      <c r="AJ579">
        <v>0.04</v>
      </c>
      <c r="AK579" s="12" t="s">
        <v>782</v>
      </c>
      <c r="AL579">
        <v>0</v>
      </c>
      <c r="AM579">
        <v>148</v>
      </c>
      <c r="AN579">
        <v>97</v>
      </c>
      <c r="AO579">
        <v>18</v>
      </c>
      <c r="AP579">
        <v>1.92</v>
      </c>
      <c r="AQ579">
        <v>0</v>
      </c>
      <c r="AR579" t="b">
        <v>0</v>
      </c>
      <c r="AS579">
        <v>34.9</v>
      </c>
      <c r="AT579">
        <v>271</v>
      </c>
      <c r="AU579">
        <v>94</v>
      </c>
      <c r="AV579">
        <v>570</v>
      </c>
      <c r="AW579" t="b">
        <v>0</v>
      </c>
      <c r="AX579">
        <v>242</v>
      </c>
      <c r="AY579">
        <v>226</v>
      </c>
      <c r="AZ579">
        <v>83</v>
      </c>
      <c r="BA579">
        <v>842</v>
      </c>
      <c r="BC579" t="s">
        <v>1684</v>
      </c>
      <c r="BD579" s="12">
        <v>45</v>
      </c>
      <c r="BE579">
        <v>370</v>
      </c>
      <c r="BF579">
        <v>77</v>
      </c>
      <c r="BG579" t="s">
        <v>3013</v>
      </c>
      <c r="BH579">
        <v>0</v>
      </c>
      <c r="BI579">
        <v>0</v>
      </c>
      <c r="BJ579" t="s">
        <v>1684</v>
      </c>
      <c r="BK579">
        <v>0</v>
      </c>
      <c r="BM579" t="s">
        <v>3014</v>
      </c>
      <c r="BN579">
        <v>1.6</v>
      </c>
      <c r="BO579">
        <v>289</v>
      </c>
      <c r="BP579">
        <v>102</v>
      </c>
      <c r="BQ579">
        <v>0</v>
      </c>
      <c r="BR579">
        <v>14</v>
      </c>
      <c r="BS579" t="b">
        <v>0</v>
      </c>
      <c r="BT579">
        <v>0</v>
      </c>
      <c r="BU579">
        <v>0</v>
      </c>
      <c r="BV579" s="12" t="s">
        <v>1463</v>
      </c>
      <c r="BW579">
        <v>0.1</v>
      </c>
      <c r="BX579">
        <v>484</v>
      </c>
      <c r="BY579">
        <v>190</v>
      </c>
      <c r="BZ579" t="b">
        <v>0</v>
      </c>
      <c r="CA579" t="s">
        <v>1684</v>
      </c>
      <c r="CB579">
        <v>9</v>
      </c>
      <c r="CC579">
        <v>0.96</v>
      </c>
      <c r="CD579" t="s">
        <v>1687</v>
      </c>
      <c r="CE579" s="12">
        <v>18</v>
      </c>
      <c r="CF579" s="12">
        <v>6</v>
      </c>
      <c r="CG579" s="4">
        <v>45839</v>
      </c>
      <c r="CH579">
        <v>72</v>
      </c>
      <c r="CI579">
        <v>244</v>
      </c>
      <c r="CJ579">
        <v>82</v>
      </c>
      <c r="CK579">
        <v>16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3.6</v>
      </c>
      <c r="CR579" t="s">
        <v>1463</v>
      </c>
      <c r="CS579">
        <v>0</v>
      </c>
      <c r="CT579" t="str">
        <f t="shared" ref="CT579:CT642" si="9">_xlfn.CONCAT(AK579," ",BV579)</f>
        <v>Kevin Danso</v>
      </c>
      <c r="CU579" t="str">
        <f>IFERROR(VLOOKUP(CT579,'Player Names Cleaned'!$A$1:$B$997,2,0),CT579)</f>
        <v>Kevin Danso</v>
      </c>
    </row>
    <row r="580" spans="1:99" x14ac:dyDescent="0.25">
      <c r="A580">
        <v>0</v>
      </c>
      <c r="B580" s="4">
        <v>34083</v>
      </c>
      <c r="C580">
        <v>0</v>
      </c>
      <c r="D580">
        <v>154</v>
      </c>
      <c r="E580" t="b">
        <v>1</v>
      </c>
      <c r="F580" t="b">
        <v>1</v>
      </c>
      <c r="G580" t="s">
        <v>1684</v>
      </c>
      <c r="H580" t="s">
        <v>1684</v>
      </c>
      <c r="I580">
        <v>3</v>
      </c>
      <c r="J580">
        <v>0.2</v>
      </c>
      <c r="K580">
        <v>115556</v>
      </c>
      <c r="L580" t="s">
        <v>1684</v>
      </c>
      <c r="N580">
        <v>0</v>
      </c>
      <c r="O580">
        <v>0</v>
      </c>
      <c r="P580">
        <v>0</v>
      </c>
      <c r="Q580">
        <v>0</v>
      </c>
      <c r="R580">
        <v>42.1</v>
      </c>
      <c r="S580">
        <v>289</v>
      </c>
      <c r="T580">
        <v>106</v>
      </c>
      <c r="U580">
        <v>0</v>
      </c>
      <c r="V580" t="s">
        <v>1684</v>
      </c>
      <c r="X580">
        <v>0</v>
      </c>
      <c r="Y580">
        <v>2</v>
      </c>
      <c r="Z580">
        <v>2.4</v>
      </c>
      <c r="AA580" t="s">
        <v>1684</v>
      </c>
      <c r="AB580">
        <v>0</v>
      </c>
      <c r="AC580">
        <v>0.5</v>
      </c>
      <c r="AD580">
        <v>0.03</v>
      </c>
      <c r="AE580">
        <v>0.77</v>
      </c>
      <c r="AF580">
        <v>0.05</v>
      </c>
      <c r="AG580">
        <v>0.27</v>
      </c>
      <c r="AH580">
        <v>25.79</v>
      </c>
      <c r="AI580">
        <v>1.75</v>
      </c>
      <c r="AJ580">
        <v>0.02</v>
      </c>
      <c r="AK580" s="12" t="s">
        <v>607</v>
      </c>
      <c r="AL580">
        <v>0</v>
      </c>
      <c r="AM580">
        <v>147</v>
      </c>
      <c r="AN580">
        <v>96</v>
      </c>
      <c r="AO580">
        <v>26</v>
      </c>
      <c r="AP580">
        <v>1.76</v>
      </c>
      <c r="AQ580">
        <v>0</v>
      </c>
      <c r="AR580" t="b">
        <v>0</v>
      </c>
      <c r="AS580">
        <v>43.7</v>
      </c>
      <c r="AT580">
        <v>252</v>
      </c>
      <c r="AU580">
        <v>82</v>
      </c>
      <c r="AV580">
        <v>571</v>
      </c>
      <c r="AW580" t="b">
        <v>0</v>
      </c>
      <c r="AX580">
        <v>343.6</v>
      </c>
      <c r="AY580">
        <v>184</v>
      </c>
      <c r="AZ580">
        <v>66</v>
      </c>
      <c r="BA580">
        <v>1329</v>
      </c>
      <c r="BC580" t="s">
        <v>1684</v>
      </c>
      <c r="BD580" s="12">
        <v>45</v>
      </c>
      <c r="BE580">
        <v>369</v>
      </c>
      <c r="BF580">
        <v>76</v>
      </c>
      <c r="BG580" t="s">
        <v>3015</v>
      </c>
      <c r="BH580">
        <v>0</v>
      </c>
      <c r="BI580">
        <v>0</v>
      </c>
      <c r="BJ580" t="s">
        <v>1684</v>
      </c>
      <c r="BK580">
        <v>0</v>
      </c>
      <c r="BM580" t="s">
        <v>3016</v>
      </c>
      <c r="BN580">
        <v>1.6</v>
      </c>
      <c r="BO580">
        <v>288</v>
      </c>
      <c r="BP580">
        <v>101</v>
      </c>
      <c r="BQ580">
        <v>0</v>
      </c>
      <c r="BR580">
        <v>244</v>
      </c>
      <c r="BS580" t="b">
        <v>0</v>
      </c>
      <c r="BT580">
        <v>0</v>
      </c>
      <c r="BU580">
        <v>0</v>
      </c>
      <c r="BV580" s="12" t="s">
        <v>1464</v>
      </c>
      <c r="BW580">
        <v>0.1</v>
      </c>
      <c r="BX580">
        <v>535</v>
      </c>
      <c r="BY580">
        <v>202</v>
      </c>
      <c r="BZ580" t="b">
        <v>0</v>
      </c>
      <c r="CA580" t="s">
        <v>1684</v>
      </c>
      <c r="CB580">
        <v>14</v>
      </c>
      <c r="CC580">
        <v>0.95</v>
      </c>
      <c r="CD580" t="s">
        <v>1687</v>
      </c>
      <c r="CE580" s="12">
        <v>18</v>
      </c>
      <c r="CF580" s="12">
        <v>6</v>
      </c>
      <c r="CG580" s="4">
        <v>41843</v>
      </c>
      <c r="CH580">
        <v>49</v>
      </c>
      <c r="CI580">
        <v>266</v>
      </c>
      <c r="CJ580">
        <v>95</v>
      </c>
      <c r="CK580">
        <v>28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6.2</v>
      </c>
      <c r="CR580" t="s">
        <v>1464</v>
      </c>
      <c r="CS580">
        <v>5</v>
      </c>
      <c r="CT580" t="str">
        <f t="shared" si="9"/>
        <v>Ben Davies</v>
      </c>
      <c r="CU580" t="str">
        <f>IFERROR(VLOOKUP(CT580,'Player Names Cleaned'!$A$1:$B$997,2,0),CT580)</f>
        <v>Ben Davies</v>
      </c>
    </row>
    <row r="581" spans="1:99" x14ac:dyDescent="0.25">
      <c r="A581">
        <v>0</v>
      </c>
      <c r="B581" s="4">
        <v>37290</v>
      </c>
      <c r="C581">
        <v>0</v>
      </c>
      <c r="D581">
        <v>96</v>
      </c>
      <c r="E581" t="b">
        <v>1</v>
      </c>
      <c r="F581" t="b">
        <v>1</v>
      </c>
      <c r="G581">
        <v>0</v>
      </c>
      <c r="H581" t="s">
        <v>1684</v>
      </c>
      <c r="I581">
        <v>2</v>
      </c>
      <c r="J581">
        <v>0.14000000000000001</v>
      </c>
      <c r="K581">
        <v>493125</v>
      </c>
      <c r="L581" t="s">
        <v>1684</v>
      </c>
      <c r="N581">
        <v>0</v>
      </c>
      <c r="O581">
        <v>0</v>
      </c>
      <c r="P581">
        <v>0</v>
      </c>
      <c r="Q581">
        <v>0</v>
      </c>
      <c r="R581">
        <v>58.1</v>
      </c>
      <c r="S581">
        <v>267</v>
      </c>
      <c r="T581">
        <v>93</v>
      </c>
      <c r="U581">
        <v>0</v>
      </c>
      <c r="V581" t="s">
        <v>1684</v>
      </c>
      <c r="X581">
        <v>0</v>
      </c>
      <c r="Y581">
        <v>2</v>
      </c>
      <c r="Z581">
        <v>0</v>
      </c>
      <c r="AA581" t="s">
        <v>1684</v>
      </c>
      <c r="AB581">
        <v>0</v>
      </c>
      <c r="AC581">
        <v>0.16</v>
      </c>
      <c r="AD581">
        <v>0.01</v>
      </c>
      <c r="AE581">
        <v>0.28999999999999998</v>
      </c>
      <c r="AF581">
        <v>0.02</v>
      </c>
      <c r="AG581">
        <v>0.13</v>
      </c>
      <c r="AH581">
        <v>28.59</v>
      </c>
      <c r="AI581">
        <v>2.06</v>
      </c>
      <c r="AJ581">
        <v>0.01</v>
      </c>
      <c r="AK581" s="12" t="s">
        <v>1465</v>
      </c>
      <c r="AL581">
        <v>0</v>
      </c>
      <c r="AM581">
        <v>240</v>
      </c>
      <c r="AN581">
        <v>148</v>
      </c>
      <c r="AO581">
        <v>29</v>
      </c>
      <c r="AP581">
        <v>2.09</v>
      </c>
      <c r="AQ581">
        <v>0</v>
      </c>
      <c r="AR581" t="b">
        <v>0</v>
      </c>
      <c r="AS581">
        <v>36.200000000000003</v>
      </c>
      <c r="AT581">
        <v>268</v>
      </c>
      <c r="AU581">
        <v>92</v>
      </c>
      <c r="AV581">
        <v>572</v>
      </c>
      <c r="AW581" t="b">
        <v>0</v>
      </c>
      <c r="AX581">
        <v>256.39999999999998</v>
      </c>
      <c r="AY581">
        <v>220</v>
      </c>
      <c r="AZ581">
        <v>79</v>
      </c>
      <c r="BA581">
        <v>1250</v>
      </c>
      <c r="BB581" t="s">
        <v>1752</v>
      </c>
      <c r="BC581" t="s">
        <v>3017</v>
      </c>
      <c r="BD581" s="12">
        <v>45</v>
      </c>
      <c r="BE581">
        <v>462</v>
      </c>
      <c r="BF581">
        <v>128</v>
      </c>
      <c r="BG581" t="s">
        <v>3018</v>
      </c>
      <c r="BH581">
        <v>0</v>
      </c>
      <c r="BI581">
        <v>0</v>
      </c>
      <c r="BJ581" t="s">
        <v>1684</v>
      </c>
      <c r="BK581">
        <v>0</v>
      </c>
      <c r="BM581" t="s">
        <v>3019</v>
      </c>
      <c r="BN581">
        <v>1.5</v>
      </c>
      <c r="BO581">
        <v>301</v>
      </c>
      <c r="BP581">
        <v>107</v>
      </c>
      <c r="BQ581">
        <v>0</v>
      </c>
      <c r="BR581">
        <v>177</v>
      </c>
      <c r="BS581" t="b">
        <v>0</v>
      </c>
      <c r="BT581">
        <v>0</v>
      </c>
      <c r="BU581">
        <v>0</v>
      </c>
      <c r="BV581" s="12" t="s">
        <v>1466</v>
      </c>
      <c r="BW581">
        <v>0</v>
      </c>
      <c r="BX581">
        <v>666</v>
      </c>
      <c r="BY581">
        <v>222</v>
      </c>
      <c r="BZ581" t="b">
        <v>0</v>
      </c>
      <c r="CA581" t="s">
        <v>1684</v>
      </c>
      <c r="CB581">
        <v>14</v>
      </c>
      <c r="CC581">
        <v>1.01</v>
      </c>
      <c r="CD581" t="s">
        <v>1756</v>
      </c>
      <c r="CE581" s="12">
        <v>18</v>
      </c>
      <c r="CF581" s="12">
        <v>6</v>
      </c>
      <c r="CG581" s="4">
        <v>45302</v>
      </c>
      <c r="CH581">
        <v>47</v>
      </c>
      <c r="CI581">
        <v>267</v>
      </c>
      <c r="CJ581">
        <v>96</v>
      </c>
      <c r="CK581">
        <v>24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5.3</v>
      </c>
      <c r="CR581" t="s">
        <v>3020</v>
      </c>
      <c r="CS581">
        <v>1</v>
      </c>
      <c r="CT581" t="str">
        <f t="shared" si="9"/>
        <v>Radu DrÄƒguÈ™in</v>
      </c>
      <c r="CU581" t="str">
        <f>IFERROR(VLOOKUP(CT581,'Player Names Cleaned'!$A$1:$B$997,2,0),CT581)</f>
        <v>Radu DrÄƒguÈ™in</v>
      </c>
    </row>
    <row r="582" spans="1:99" x14ac:dyDescent="0.25">
      <c r="A582">
        <v>2</v>
      </c>
      <c r="B582" s="4">
        <v>36747</v>
      </c>
      <c r="C582">
        <v>6</v>
      </c>
      <c r="D582">
        <v>216</v>
      </c>
      <c r="E582" t="b">
        <v>1</v>
      </c>
      <c r="F582" t="b">
        <v>1</v>
      </c>
      <c r="G582" t="s">
        <v>1684</v>
      </c>
      <c r="H582" t="s">
        <v>1684</v>
      </c>
      <c r="I582">
        <v>3</v>
      </c>
      <c r="J582">
        <v>0.15</v>
      </c>
      <c r="K582">
        <v>232859</v>
      </c>
      <c r="L582" t="s">
        <v>1684</v>
      </c>
      <c r="N582">
        <v>0</v>
      </c>
      <c r="O582">
        <v>0</v>
      </c>
      <c r="P582">
        <v>0</v>
      </c>
      <c r="Q582">
        <v>0</v>
      </c>
      <c r="R582">
        <v>226.6</v>
      </c>
      <c r="S582">
        <v>157</v>
      </c>
      <c r="T582">
        <v>32</v>
      </c>
      <c r="U582">
        <v>0</v>
      </c>
      <c r="V582" t="s">
        <v>1684</v>
      </c>
      <c r="X582">
        <v>0</v>
      </c>
      <c r="Y582">
        <v>2</v>
      </c>
      <c r="Z582">
        <v>2.4</v>
      </c>
      <c r="AA582" t="s">
        <v>1684</v>
      </c>
      <c r="AB582">
        <v>0</v>
      </c>
      <c r="AC582">
        <v>1.41</v>
      </c>
      <c r="AD582">
        <v>7.0000000000000007E-2</v>
      </c>
      <c r="AE582">
        <v>1.99</v>
      </c>
      <c r="AF582">
        <v>0.1</v>
      </c>
      <c r="AG582">
        <v>0.57999999999999996</v>
      </c>
      <c r="AH582">
        <v>34.79</v>
      </c>
      <c r="AI582">
        <v>1.75</v>
      </c>
      <c r="AJ582">
        <v>0.03</v>
      </c>
      <c r="AK582" s="12" t="s">
        <v>1467</v>
      </c>
      <c r="AL582">
        <v>0</v>
      </c>
      <c r="AM582">
        <v>190</v>
      </c>
      <c r="AN582">
        <v>127</v>
      </c>
      <c r="AO582">
        <v>39</v>
      </c>
      <c r="AP582">
        <v>1.96</v>
      </c>
      <c r="AQ582">
        <v>1</v>
      </c>
      <c r="AR582" t="b">
        <v>0</v>
      </c>
      <c r="AS582">
        <v>76.099999999999994</v>
      </c>
      <c r="AT582">
        <v>180</v>
      </c>
      <c r="AU582">
        <v>53</v>
      </c>
      <c r="AV582">
        <v>573</v>
      </c>
      <c r="AW582" t="b">
        <v>0</v>
      </c>
      <c r="AX582">
        <v>433</v>
      </c>
      <c r="AY582">
        <v>146</v>
      </c>
      <c r="AZ582">
        <v>49</v>
      </c>
      <c r="BA582">
        <v>1790</v>
      </c>
      <c r="BC582" t="s">
        <v>1684</v>
      </c>
      <c r="BD582" s="12">
        <v>45</v>
      </c>
      <c r="BE582">
        <v>412</v>
      </c>
      <c r="BF582">
        <v>107</v>
      </c>
      <c r="BG582" t="s">
        <v>3021</v>
      </c>
      <c r="BH582">
        <v>1</v>
      </c>
      <c r="BI582">
        <v>0</v>
      </c>
      <c r="BJ582" t="s">
        <v>1684</v>
      </c>
      <c r="BK582">
        <v>0</v>
      </c>
      <c r="BM582" t="s">
        <v>3022</v>
      </c>
      <c r="BN582">
        <v>2</v>
      </c>
      <c r="BO582">
        <v>241</v>
      </c>
      <c r="BP582">
        <v>84</v>
      </c>
      <c r="BQ582">
        <v>1</v>
      </c>
      <c r="BR582">
        <v>241</v>
      </c>
      <c r="BS582" t="b">
        <v>0</v>
      </c>
      <c r="BT582">
        <v>0</v>
      </c>
      <c r="BU582">
        <v>0</v>
      </c>
      <c r="BV582" s="12" t="s">
        <v>1468</v>
      </c>
      <c r="BW582">
        <v>0.5</v>
      </c>
      <c r="BX582">
        <v>256</v>
      </c>
      <c r="BY582">
        <v>90</v>
      </c>
      <c r="BZ582" t="b">
        <v>0</v>
      </c>
      <c r="CA582" t="s">
        <v>1684</v>
      </c>
      <c r="CB582">
        <v>19</v>
      </c>
      <c r="CC582">
        <v>0.96</v>
      </c>
      <c r="CD582" t="s">
        <v>1687</v>
      </c>
      <c r="CE582" s="12">
        <v>18</v>
      </c>
      <c r="CF582" s="12">
        <v>6</v>
      </c>
      <c r="CG582" s="4">
        <v>44761</v>
      </c>
      <c r="CH582">
        <v>100</v>
      </c>
      <c r="CI582">
        <v>220</v>
      </c>
      <c r="CJ582">
        <v>70</v>
      </c>
      <c r="CK582">
        <v>51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11.3</v>
      </c>
      <c r="CR582" t="s">
        <v>1468</v>
      </c>
      <c r="CS582">
        <v>2</v>
      </c>
      <c r="CT582" t="str">
        <f t="shared" si="9"/>
        <v>Djed Spence</v>
      </c>
      <c r="CU582" t="str">
        <f>IFERROR(VLOOKUP(CT582,'Player Names Cleaned'!$A$1:$B$997,2,0),CT582)</f>
        <v>Djed Spence</v>
      </c>
    </row>
    <row r="583" spans="1:99" x14ac:dyDescent="0.25">
      <c r="A583">
        <v>1</v>
      </c>
      <c r="B583" s="4">
        <v>37588</v>
      </c>
      <c r="C583">
        <v>0</v>
      </c>
      <c r="D583">
        <v>233</v>
      </c>
      <c r="E583" t="b">
        <v>1</v>
      </c>
      <c r="F583" t="b">
        <v>1</v>
      </c>
      <c r="G583" t="s">
        <v>1684</v>
      </c>
      <c r="H583" t="s">
        <v>1684</v>
      </c>
      <c r="I583">
        <v>2</v>
      </c>
      <c r="J583">
        <v>0.09</v>
      </c>
      <c r="K583">
        <v>487053</v>
      </c>
      <c r="L583" t="s">
        <v>1684</v>
      </c>
      <c r="N583">
        <v>0</v>
      </c>
      <c r="O583">
        <v>0</v>
      </c>
      <c r="P583">
        <v>0</v>
      </c>
      <c r="Q583">
        <v>0</v>
      </c>
      <c r="R583">
        <v>256.5</v>
      </c>
      <c r="S583">
        <v>143</v>
      </c>
      <c r="T583">
        <v>29</v>
      </c>
      <c r="U583">
        <v>0</v>
      </c>
      <c r="V583" t="s">
        <v>1684</v>
      </c>
      <c r="X583">
        <v>0</v>
      </c>
      <c r="Y583">
        <v>2</v>
      </c>
      <c r="Z583">
        <v>2.4</v>
      </c>
      <c r="AA583" t="s">
        <v>1684</v>
      </c>
      <c r="AB583">
        <v>0</v>
      </c>
      <c r="AC583">
        <v>1.22</v>
      </c>
      <c r="AD583">
        <v>0.06</v>
      </c>
      <c r="AE583">
        <v>1.53</v>
      </c>
      <c r="AF583">
        <v>7.0000000000000007E-2</v>
      </c>
      <c r="AG583">
        <v>0.31</v>
      </c>
      <c r="AH583">
        <v>33.28</v>
      </c>
      <c r="AI583">
        <v>1.56</v>
      </c>
      <c r="AJ583">
        <v>0.01</v>
      </c>
      <c r="AK583" s="12" t="s">
        <v>1469</v>
      </c>
      <c r="AL583">
        <v>0</v>
      </c>
      <c r="AM583">
        <v>227</v>
      </c>
      <c r="AN583">
        <v>144</v>
      </c>
      <c r="AO583">
        <v>35</v>
      </c>
      <c r="AP583">
        <v>1.64</v>
      </c>
      <c r="AQ583">
        <v>0</v>
      </c>
      <c r="AR583" t="b">
        <v>0</v>
      </c>
      <c r="AS583">
        <v>74.5</v>
      </c>
      <c r="AT583">
        <v>186</v>
      </c>
      <c r="AU583">
        <v>55</v>
      </c>
      <c r="AV583">
        <v>574</v>
      </c>
      <c r="AW583" t="b">
        <v>0</v>
      </c>
      <c r="AX583">
        <v>354.8</v>
      </c>
      <c r="AY583">
        <v>178</v>
      </c>
      <c r="AZ583">
        <v>62</v>
      </c>
      <c r="BA583">
        <v>1923</v>
      </c>
      <c r="BC583" t="s">
        <v>1684</v>
      </c>
      <c r="BD583" s="12">
        <v>45</v>
      </c>
      <c r="BE583">
        <v>449</v>
      </c>
      <c r="BF583">
        <v>124</v>
      </c>
      <c r="BG583" t="s">
        <v>3023</v>
      </c>
      <c r="BH583">
        <v>1</v>
      </c>
      <c r="BI583">
        <v>0</v>
      </c>
      <c r="BJ583" t="s">
        <v>1684</v>
      </c>
      <c r="BK583">
        <v>0</v>
      </c>
      <c r="BM583" t="s">
        <v>3024</v>
      </c>
      <c r="BN583">
        <v>1.7</v>
      </c>
      <c r="BO583">
        <v>282</v>
      </c>
      <c r="BP583">
        <v>100</v>
      </c>
      <c r="BQ583">
        <v>0</v>
      </c>
      <c r="BR583">
        <v>106</v>
      </c>
      <c r="BS583" t="b">
        <v>0</v>
      </c>
      <c r="BT583">
        <v>0</v>
      </c>
      <c r="BU583">
        <v>0</v>
      </c>
      <c r="BV583" s="12" t="s">
        <v>1470</v>
      </c>
      <c r="BW583">
        <v>9.9</v>
      </c>
      <c r="BX583">
        <v>46</v>
      </c>
      <c r="BY583">
        <v>16</v>
      </c>
      <c r="BZ583" t="b">
        <v>0</v>
      </c>
      <c r="CA583" t="s">
        <v>1684</v>
      </c>
      <c r="CB583">
        <v>24</v>
      </c>
      <c r="CC583">
        <v>1.1200000000000001</v>
      </c>
      <c r="CD583" t="s">
        <v>1687</v>
      </c>
      <c r="CE583" s="12">
        <v>18</v>
      </c>
      <c r="CF583" s="12">
        <v>6</v>
      </c>
      <c r="CG583" s="4">
        <v>44789</v>
      </c>
      <c r="CH583">
        <v>132</v>
      </c>
      <c r="CI583">
        <v>194</v>
      </c>
      <c r="CJ583">
        <v>54</v>
      </c>
      <c r="CK583">
        <v>43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9.6</v>
      </c>
      <c r="CR583" t="s">
        <v>1470</v>
      </c>
      <c r="CS583">
        <v>2</v>
      </c>
      <c r="CT583" t="str">
        <f t="shared" si="9"/>
        <v>Destiny Udogie</v>
      </c>
      <c r="CU583" t="str">
        <f>IFERROR(VLOOKUP(CT583,'Player Names Cleaned'!$A$1:$B$997,2,0),CT583)</f>
        <v>Destiny Udogie</v>
      </c>
    </row>
    <row r="584" spans="1:99" x14ac:dyDescent="0.25">
      <c r="A584">
        <v>2</v>
      </c>
      <c r="B584" s="4">
        <v>37000</v>
      </c>
      <c r="C584">
        <v>2</v>
      </c>
      <c r="D584">
        <v>139</v>
      </c>
      <c r="E584" t="b">
        <v>1</v>
      </c>
      <c r="F584" t="b">
        <v>1</v>
      </c>
      <c r="G584" t="s">
        <v>1684</v>
      </c>
      <c r="H584" t="s">
        <v>1684</v>
      </c>
      <c r="I584">
        <v>2</v>
      </c>
      <c r="J584">
        <v>0.18</v>
      </c>
      <c r="K584">
        <v>491279</v>
      </c>
      <c r="L584" t="s">
        <v>1684</v>
      </c>
      <c r="N584">
        <v>0</v>
      </c>
      <c r="O584">
        <v>0</v>
      </c>
      <c r="P584">
        <v>0</v>
      </c>
      <c r="Q584">
        <v>0</v>
      </c>
      <c r="R584">
        <v>39.4</v>
      </c>
      <c r="S584">
        <v>292</v>
      </c>
      <c r="T584">
        <v>107</v>
      </c>
      <c r="U584">
        <v>0</v>
      </c>
      <c r="V584" t="s">
        <v>1684</v>
      </c>
      <c r="X584">
        <v>0</v>
      </c>
      <c r="Y584">
        <v>2</v>
      </c>
      <c r="Z584">
        <v>2.4</v>
      </c>
      <c r="AA584" t="s">
        <v>1684</v>
      </c>
      <c r="AB584">
        <v>0</v>
      </c>
      <c r="AC584">
        <v>0.7</v>
      </c>
      <c r="AD584">
        <v>0.06</v>
      </c>
      <c r="AE584">
        <v>1.24</v>
      </c>
      <c r="AF584">
        <v>0.11</v>
      </c>
      <c r="AG584">
        <v>0.54</v>
      </c>
      <c r="AH584">
        <v>13.28</v>
      </c>
      <c r="AI584">
        <v>1.18</v>
      </c>
      <c r="AJ584">
        <v>0.05</v>
      </c>
      <c r="AK584" s="12" t="s">
        <v>1471</v>
      </c>
      <c r="AL584">
        <v>0</v>
      </c>
      <c r="AM584">
        <v>237</v>
      </c>
      <c r="AN584">
        <v>147</v>
      </c>
      <c r="AO584">
        <v>17</v>
      </c>
      <c r="AP584">
        <v>1.51</v>
      </c>
      <c r="AQ584">
        <v>0</v>
      </c>
      <c r="AR584" t="b">
        <v>0</v>
      </c>
      <c r="AS584">
        <v>30.9</v>
      </c>
      <c r="AT584">
        <v>282</v>
      </c>
      <c r="AU584">
        <v>100</v>
      </c>
      <c r="AV584">
        <v>575</v>
      </c>
      <c r="AW584" t="b">
        <v>0</v>
      </c>
      <c r="AX584">
        <v>212</v>
      </c>
      <c r="AY584">
        <v>242</v>
      </c>
      <c r="AZ584">
        <v>87</v>
      </c>
      <c r="BA584">
        <v>1014</v>
      </c>
      <c r="BC584" t="s">
        <v>1684</v>
      </c>
      <c r="BD584" s="12">
        <v>45</v>
      </c>
      <c r="BE584">
        <v>459</v>
      </c>
      <c r="BF584">
        <v>127</v>
      </c>
      <c r="BG584" t="s">
        <v>3025</v>
      </c>
      <c r="BH584">
        <v>0</v>
      </c>
      <c r="BI584">
        <v>0</v>
      </c>
      <c r="BJ584" t="s">
        <v>1684</v>
      </c>
      <c r="BK584">
        <v>0</v>
      </c>
      <c r="BM584" t="s">
        <v>3026</v>
      </c>
      <c r="BN584">
        <v>2.5</v>
      </c>
      <c r="BO584">
        <v>181</v>
      </c>
      <c r="BP584">
        <v>61</v>
      </c>
      <c r="BQ584">
        <v>0</v>
      </c>
      <c r="BR584">
        <v>152</v>
      </c>
      <c r="BS584" t="b">
        <v>0</v>
      </c>
      <c r="BT584">
        <v>0</v>
      </c>
      <c r="BU584">
        <v>0</v>
      </c>
      <c r="BV584" s="12" t="s">
        <v>1472</v>
      </c>
      <c r="BW584">
        <v>15.1</v>
      </c>
      <c r="BX584">
        <v>26</v>
      </c>
      <c r="BY584">
        <v>10</v>
      </c>
      <c r="BZ584" t="b">
        <v>0</v>
      </c>
      <c r="CA584" t="s">
        <v>1684</v>
      </c>
      <c r="CB584">
        <v>12</v>
      </c>
      <c r="CC584">
        <v>1.07</v>
      </c>
      <c r="CD584" t="s">
        <v>1687</v>
      </c>
      <c r="CE584" s="12">
        <v>18</v>
      </c>
      <c r="CF584" s="12">
        <v>6</v>
      </c>
      <c r="CG584" s="4">
        <v>45146</v>
      </c>
      <c r="CH584">
        <v>57</v>
      </c>
      <c r="CI584">
        <v>256</v>
      </c>
      <c r="CJ584">
        <v>89</v>
      </c>
      <c r="CK584">
        <v>32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7.1</v>
      </c>
      <c r="CR584" t="s">
        <v>3027</v>
      </c>
      <c r="CS584">
        <v>4</v>
      </c>
      <c r="CT584" t="str">
        <f t="shared" si="9"/>
        <v>Micky van de Ven</v>
      </c>
      <c r="CU584" t="str">
        <f>IFERROR(VLOOKUP(CT584,'Player Names Cleaned'!$A$1:$B$997,2,0),CT584)</f>
        <v>Micky van de Ven</v>
      </c>
    </row>
    <row r="585" spans="1:99" x14ac:dyDescent="0.25">
      <c r="A585">
        <v>0</v>
      </c>
      <c r="B585" s="4">
        <v>38529</v>
      </c>
      <c r="C585">
        <v>0</v>
      </c>
      <c r="D585">
        <v>0</v>
      </c>
      <c r="E585" t="b">
        <v>0</v>
      </c>
      <c r="F585" t="b">
        <v>1</v>
      </c>
      <c r="G585">
        <v>0</v>
      </c>
      <c r="H585" t="s">
        <v>1684</v>
      </c>
      <c r="I585">
        <v>0</v>
      </c>
      <c r="J585">
        <v>0</v>
      </c>
      <c r="K585">
        <v>548308</v>
      </c>
      <c r="L585" t="s">
        <v>1684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457</v>
      </c>
      <c r="T585">
        <v>183</v>
      </c>
      <c r="U585">
        <v>0</v>
      </c>
      <c r="V585" t="s">
        <v>1684</v>
      </c>
      <c r="X585">
        <v>0</v>
      </c>
      <c r="Y585">
        <v>2</v>
      </c>
      <c r="Z585">
        <v>0</v>
      </c>
      <c r="AA585" t="s">
        <v>1684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 s="12" t="s">
        <v>683</v>
      </c>
      <c r="AL585">
        <v>0</v>
      </c>
      <c r="AM585">
        <v>96</v>
      </c>
      <c r="AN585">
        <v>57</v>
      </c>
      <c r="AO585">
        <v>0</v>
      </c>
      <c r="AP585">
        <v>0</v>
      </c>
      <c r="AQ585">
        <v>0</v>
      </c>
      <c r="AR585" t="b">
        <v>0</v>
      </c>
      <c r="AS585">
        <v>0</v>
      </c>
      <c r="AT585">
        <v>466</v>
      </c>
      <c r="AU585">
        <v>184</v>
      </c>
      <c r="AV585">
        <v>576</v>
      </c>
      <c r="AW585" t="b">
        <v>0</v>
      </c>
      <c r="AX585">
        <v>0</v>
      </c>
      <c r="AY585">
        <v>466</v>
      </c>
      <c r="AZ585">
        <v>184</v>
      </c>
      <c r="BA585">
        <v>0</v>
      </c>
      <c r="BB585" t="s">
        <v>3028</v>
      </c>
      <c r="BC585" t="s">
        <v>3029</v>
      </c>
      <c r="BD585" s="12">
        <v>40</v>
      </c>
      <c r="BE585">
        <v>640</v>
      </c>
      <c r="BF585">
        <v>199</v>
      </c>
      <c r="BG585" t="s">
        <v>3030</v>
      </c>
      <c r="BH585">
        <v>0</v>
      </c>
      <c r="BI585">
        <v>0</v>
      </c>
      <c r="BJ585" t="s">
        <v>1684</v>
      </c>
      <c r="BK585">
        <v>0</v>
      </c>
      <c r="BM585" t="s">
        <v>3031</v>
      </c>
      <c r="BN585">
        <v>0</v>
      </c>
      <c r="BO585">
        <v>469</v>
      </c>
      <c r="BP585">
        <v>184</v>
      </c>
      <c r="BQ585">
        <v>0</v>
      </c>
      <c r="BR585">
        <v>241</v>
      </c>
      <c r="BS585" t="b">
        <v>0</v>
      </c>
      <c r="BT585">
        <v>0</v>
      </c>
      <c r="BU585">
        <v>0</v>
      </c>
      <c r="BV585" s="12" t="s">
        <v>1248</v>
      </c>
      <c r="BW585">
        <v>0.3</v>
      </c>
      <c r="BX585">
        <v>366</v>
      </c>
      <c r="BY585">
        <v>144</v>
      </c>
      <c r="BZ585" t="b">
        <v>0</v>
      </c>
      <c r="CA585" t="s">
        <v>1684</v>
      </c>
      <c r="CB585">
        <v>0</v>
      </c>
      <c r="CC585">
        <v>0</v>
      </c>
      <c r="CD585" t="s">
        <v>1777</v>
      </c>
      <c r="CE585" s="12">
        <v>18</v>
      </c>
      <c r="CF585" s="12">
        <v>6</v>
      </c>
      <c r="CG585" s="4">
        <v>45143</v>
      </c>
      <c r="CH585">
        <v>0</v>
      </c>
      <c r="CI585">
        <v>431</v>
      </c>
      <c r="CJ585">
        <v>179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 t="s">
        <v>1248</v>
      </c>
      <c r="CS585">
        <v>0</v>
      </c>
      <c r="CT585" t="str">
        <f t="shared" si="9"/>
        <v>Ashley Phillips</v>
      </c>
      <c r="CU585" t="str">
        <f>IFERROR(VLOOKUP(CT585,'Player Names Cleaned'!$A$1:$B$997,2,0),CT585)</f>
        <v>Ashley Phillips</v>
      </c>
    </row>
    <row r="586" spans="1:99" x14ac:dyDescent="0.25">
      <c r="A586">
        <v>0</v>
      </c>
      <c r="B586" s="4">
        <v>38234</v>
      </c>
      <c r="C586">
        <v>0</v>
      </c>
      <c r="D586">
        <v>0</v>
      </c>
      <c r="E586" t="b">
        <v>1</v>
      </c>
      <c r="F586" t="b">
        <v>1</v>
      </c>
      <c r="G586" t="s">
        <v>1684</v>
      </c>
      <c r="H586" t="s">
        <v>1684</v>
      </c>
      <c r="I586">
        <v>0</v>
      </c>
      <c r="J586">
        <v>0</v>
      </c>
      <c r="K586">
        <v>553299</v>
      </c>
      <c r="L586" t="s">
        <v>1684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462</v>
      </c>
      <c r="T586">
        <v>186</v>
      </c>
      <c r="U586">
        <v>0</v>
      </c>
      <c r="V586" t="s">
        <v>1684</v>
      </c>
      <c r="X586">
        <v>0</v>
      </c>
      <c r="Y586">
        <v>2</v>
      </c>
      <c r="Z586">
        <v>1.5</v>
      </c>
      <c r="AA586" t="s">
        <v>1684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 s="12" t="s">
        <v>1473</v>
      </c>
      <c r="AL586">
        <v>0</v>
      </c>
      <c r="AM586">
        <v>101</v>
      </c>
      <c r="AN586">
        <v>60</v>
      </c>
      <c r="AO586">
        <v>0</v>
      </c>
      <c r="AP586">
        <v>0</v>
      </c>
      <c r="AQ586">
        <v>0</v>
      </c>
      <c r="AR586" t="b">
        <v>0</v>
      </c>
      <c r="AS586">
        <v>0</v>
      </c>
      <c r="AT586">
        <v>471</v>
      </c>
      <c r="AU586">
        <v>187</v>
      </c>
      <c r="AV586">
        <v>577</v>
      </c>
      <c r="AW586" t="b">
        <v>0</v>
      </c>
      <c r="AX586">
        <v>0</v>
      </c>
      <c r="AY586">
        <v>471</v>
      </c>
      <c r="AZ586">
        <v>187</v>
      </c>
      <c r="BA586">
        <v>0</v>
      </c>
      <c r="BC586" t="s">
        <v>1684</v>
      </c>
      <c r="BD586" s="12">
        <v>40</v>
      </c>
      <c r="BE586">
        <v>645</v>
      </c>
      <c r="BF586">
        <v>202</v>
      </c>
      <c r="BG586" t="s">
        <v>3032</v>
      </c>
      <c r="BH586">
        <v>0</v>
      </c>
      <c r="BI586">
        <v>0</v>
      </c>
      <c r="BJ586" t="s">
        <v>1684</v>
      </c>
      <c r="BK586">
        <v>0</v>
      </c>
      <c r="BM586" t="s">
        <v>3033</v>
      </c>
      <c r="BN586">
        <v>0</v>
      </c>
      <c r="BO586">
        <v>474</v>
      </c>
      <c r="BP586">
        <v>187</v>
      </c>
      <c r="BQ586">
        <v>0</v>
      </c>
      <c r="BR586">
        <v>108</v>
      </c>
      <c r="BS586" t="b">
        <v>0</v>
      </c>
      <c r="BT586">
        <v>0</v>
      </c>
      <c r="BU586">
        <v>0</v>
      </c>
      <c r="BV586" s="12" t="s">
        <v>1474</v>
      </c>
      <c r="BW586">
        <v>0.4</v>
      </c>
      <c r="BX586">
        <v>283</v>
      </c>
      <c r="BY586">
        <v>99</v>
      </c>
      <c r="BZ586" t="b">
        <v>0</v>
      </c>
      <c r="CA586" t="s">
        <v>1684</v>
      </c>
      <c r="CB586">
        <v>0</v>
      </c>
      <c r="CC586">
        <v>0</v>
      </c>
      <c r="CD586" t="s">
        <v>1687</v>
      </c>
      <c r="CE586" s="12">
        <v>18</v>
      </c>
      <c r="CF586" s="12">
        <v>6</v>
      </c>
      <c r="CG586" s="4">
        <v>45846</v>
      </c>
      <c r="CH586">
        <v>0</v>
      </c>
      <c r="CI586">
        <v>436</v>
      </c>
      <c r="CJ586">
        <v>182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 t="s">
        <v>1473</v>
      </c>
      <c r="CS586">
        <v>0</v>
      </c>
      <c r="CT586" t="str">
        <f t="shared" si="9"/>
        <v>Takai KÅta</v>
      </c>
      <c r="CU586" t="str">
        <f>IFERROR(VLOOKUP(CT586,'Player Names Cleaned'!$A$1:$B$997,2,0),CT586)</f>
        <v>Takai KÅta</v>
      </c>
    </row>
    <row r="587" spans="1:99" x14ac:dyDescent="0.25">
      <c r="A587">
        <v>0</v>
      </c>
      <c r="B587" s="4">
        <v>39137</v>
      </c>
      <c r="C587">
        <v>0</v>
      </c>
      <c r="D587">
        <v>0</v>
      </c>
      <c r="E587" t="b">
        <v>1</v>
      </c>
      <c r="F587" t="b">
        <v>1</v>
      </c>
      <c r="G587" t="s">
        <v>1684</v>
      </c>
      <c r="H587" t="s">
        <v>1684</v>
      </c>
      <c r="I587">
        <v>0</v>
      </c>
      <c r="J587">
        <v>0</v>
      </c>
      <c r="K587">
        <v>610799</v>
      </c>
      <c r="L587" t="s">
        <v>1684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473</v>
      </c>
      <c r="T587">
        <v>194</v>
      </c>
      <c r="U587">
        <v>0</v>
      </c>
      <c r="V587" t="s">
        <v>1684</v>
      </c>
      <c r="X587">
        <v>0</v>
      </c>
      <c r="Y587">
        <v>2</v>
      </c>
      <c r="Z587">
        <v>1.5</v>
      </c>
      <c r="AA587" t="s">
        <v>1684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 s="12" t="s">
        <v>1475</v>
      </c>
      <c r="AL587">
        <v>0</v>
      </c>
      <c r="AM587">
        <v>119</v>
      </c>
      <c r="AN587">
        <v>75</v>
      </c>
      <c r="AO587">
        <v>0</v>
      </c>
      <c r="AP587">
        <v>0</v>
      </c>
      <c r="AQ587">
        <v>0</v>
      </c>
      <c r="AR587" t="b">
        <v>0</v>
      </c>
      <c r="AS587">
        <v>0</v>
      </c>
      <c r="AT587">
        <v>482</v>
      </c>
      <c r="AU587">
        <v>195</v>
      </c>
      <c r="AV587">
        <v>578</v>
      </c>
      <c r="AW587" t="b">
        <v>0</v>
      </c>
      <c r="AX587">
        <v>0</v>
      </c>
      <c r="AY587">
        <v>482</v>
      </c>
      <c r="AZ587">
        <v>195</v>
      </c>
      <c r="BA587">
        <v>0</v>
      </c>
      <c r="BC587" t="s">
        <v>1684</v>
      </c>
      <c r="BD587" s="12">
        <v>40</v>
      </c>
      <c r="BE587">
        <v>663</v>
      </c>
      <c r="BF587">
        <v>217</v>
      </c>
      <c r="BG587" t="s">
        <v>3034</v>
      </c>
      <c r="BH587">
        <v>0</v>
      </c>
      <c r="BI587">
        <v>0</v>
      </c>
      <c r="BJ587" t="s">
        <v>1684</v>
      </c>
      <c r="BK587">
        <v>0</v>
      </c>
      <c r="BM587" t="s">
        <v>3035</v>
      </c>
      <c r="BN587">
        <v>0</v>
      </c>
      <c r="BO587">
        <v>485</v>
      </c>
      <c r="BP587">
        <v>195</v>
      </c>
      <c r="BQ587">
        <v>0</v>
      </c>
      <c r="BR587">
        <v>97</v>
      </c>
      <c r="BS587" t="b">
        <v>0</v>
      </c>
      <c r="BT587">
        <v>0</v>
      </c>
      <c r="BU587">
        <v>0</v>
      </c>
      <c r="BV587" s="12" t="s">
        <v>1476</v>
      </c>
      <c r="BW587">
        <v>2.8</v>
      </c>
      <c r="BX587">
        <v>107</v>
      </c>
      <c r="BY587">
        <v>34</v>
      </c>
      <c r="BZ587" t="b">
        <v>0</v>
      </c>
      <c r="CA587" t="s">
        <v>1684</v>
      </c>
      <c r="CB587">
        <v>0</v>
      </c>
      <c r="CC587">
        <v>0</v>
      </c>
      <c r="CD587" t="s">
        <v>1687</v>
      </c>
      <c r="CE587" s="12">
        <v>18</v>
      </c>
      <c r="CF587" s="12">
        <v>6</v>
      </c>
      <c r="CG587" s="4">
        <v>45809</v>
      </c>
      <c r="CH587">
        <v>0</v>
      </c>
      <c r="CI587">
        <v>450</v>
      </c>
      <c r="CJ587">
        <v>193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 t="s">
        <v>3036</v>
      </c>
      <c r="CS587">
        <v>0</v>
      </c>
      <c r="CT587" t="str">
        <f t="shared" si="9"/>
        <v>Luka VuÅ¡koviÄ‡</v>
      </c>
      <c r="CU587" t="str">
        <f>IFERROR(VLOOKUP(CT587,'Player Names Cleaned'!$A$1:$B$997,2,0),CT587)</f>
        <v>Luka VuÅ¡koviÄ‡</v>
      </c>
    </row>
    <row r="588" spans="1:99" x14ac:dyDescent="0.25">
      <c r="A588">
        <v>10</v>
      </c>
      <c r="B588" s="4">
        <v>33793</v>
      </c>
      <c r="C588">
        <v>12</v>
      </c>
      <c r="D588">
        <v>543</v>
      </c>
      <c r="E588" t="b">
        <v>1</v>
      </c>
      <c r="F588" t="b">
        <v>1</v>
      </c>
      <c r="G588" t="s">
        <v>1684</v>
      </c>
      <c r="H588" t="s">
        <v>1684</v>
      </c>
      <c r="I588">
        <v>4</v>
      </c>
      <c r="J588">
        <v>0.17</v>
      </c>
      <c r="K588">
        <v>85971</v>
      </c>
      <c r="L588">
        <v>1</v>
      </c>
      <c r="N588">
        <v>0</v>
      </c>
      <c r="O588">
        <v>0</v>
      </c>
      <c r="P588">
        <v>0</v>
      </c>
      <c r="Q588">
        <v>0</v>
      </c>
      <c r="R588">
        <v>734.9</v>
      </c>
      <c r="S588">
        <v>28</v>
      </c>
      <c r="T588">
        <v>26</v>
      </c>
      <c r="U588">
        <v>0</v>
      </c>
      <c r="V588">
        <v>3</v>
      </c>
      <c r="X588">
        <v>0</v>
      </c>
      <c r="Y588">
        <v>3</v>
      </c>
      <c r="Z588">
        <v>3.2</v>
      </c>
      <c r="AA588" t="s">
        <v>1684</v>
      </c>
      <c r="AB588">
        <v>0</v>
      </c>
      <c r="AC588">
        <v>4.97</v>
      </c>
      <c r="AD588">
        <v>0.21</v>
      </c>
      <c r="AE588">
        <v>12.22</v>
      </c>
      <c r="AF588">
        <v>0.52</v>
      </c>
      <c r="AG588">
        <v>7.25</v>
      </c>
      <c r="AH588">
        <v>37.99</v>
      </c>
      <c r="AI588">
        <v>1.62</v>
      </c>
      <c r="AJ588">
        <v>0.31</v>
      </c>
      <c r="AK588" s="12" t="s">
        <v>1477</v>
      </c>
      <c r="AL588">
        <v>0</v>
      </c>
      <c r="AM588">
        <v>657</v>
      </c>
      <c r="AN588">
        <v>294</v>
      </c>
      <c r="AO588">
        <v>35</v>
      </c>
      <c r="AP588">
        <v>1.5</v>
      </c>
      <c r="AQ588">
        <v>7</v>
      </c>
      <c r="AR588" t="b">
        <v>0</v>
      </c>
      <c r="AS588">
        <v>207.2</v>
      </c>
      <c r="AT588">
        <v>25</v>
      </c>
      <c r="AU588">
        <v>20</v>
      </c>
      <c r="AV588">
        <v>579</v>
      </c>
      <c r="AW588" t="b">
        <v>0</v>
      </c>
      <c r="AX588">
        <v>629.6</v>
      </c>
      <c r="AY588">
        <v>71</v>
      </c>
      <c r="AZ588">
        <v>28</v>
      </c>
      <c r="BA588">
        <v>2106</v>
      </c>
      <c r="BC588" t="s">
        <v>1684</v>
      </c>
      <c r="BD588" s="12">
        <v>85</v>
      </c>
      <c r="BE588">
        <v>9</v>
      </c>
      <c r="BF588">
        <v>5</v>
      </c>
      <c r="BG588" t="s">
        <v>3037</v>
      </c>
      <c r="BH588">
        <v>0</v>
      </c>
      <c r="BI588">
        <v>1</v>
      </c>
      <c r="BJ588">
        <v>1</v>
      </c>
      <c r="BK588">
        <v>0</v>
      </c>
      <c r="BM588" t="s">
        <v>3038</v>
      </c>
      <c r="BN588">
        <v>4.3</v>
      </c>
      <c r="BO588">
        <v>30</v>
      </c>
      <c r="BP588">
        <v>18</v>
      </c>
      <c r="BQ588">
        <v>0</v>
      </c>
      <c r="BR588">
        <v>114</v>
      </c>
      <c r="BS588" t="b">
        <v>0</v>
      </c>
      <c r="BT588">
        <v>0</v>
      </c>
      <c r="BU588">
        <v>0</v>
      </c>
      <c r="BV588" s="12" t="s">
        <v>1478</v>
      </c>
      <c r="BW588">
        <v>3.1</v>
      </c>
      <c r="BX588">
        <v>99</v>
      </c>
      <c r="BY588">
        <v>31</v>
      </c>
      <c r="BZ588" t="b">
        <v>0</v>
      </c>
      <c r="CA588" t="s">
        <v>1684</v>
      </c>
      <c r="CB588">
        <v>24</v>
      </c>
      <c r="CC588">
        <v>1.03</v>
      </c>
      <c r="CD588" t="s">
        <v>1687</v>
      </c>
      <c r="CE588" s="12">
        <v>18</v>
      </c>
      <c r="CF588" s="12">
        <v>6</v>
      </c>
      <c r="CG588" s="4">
        <v>42244</v>
      </c>
      <c r="CH588">
        <v>707</v>
      </c>
      <c r="CI588">
        <v>34</v>
      </c>
      <c r="CJ588">
        <v>20</v>
      </c>
      <c r="CK588">
        <v>129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15.2</v>
      </c>
      <c r="CR588" t="s">
        <v>1477</v>
      </c>
      <c r="CS588">
        <v>1</v>
      </c>
      <c r="CT588" t="str">
        <f t="shared" si="9"/>
        <v>Son Heung-min</v>
      </c>
      <c r="CU588" t="str">
        <f>IFERROR(VLOOKUP(CT588,'Player Names Cleaned'!$A$1:$B$997,2,0),CT588)</f>
        <v>Son Heung-min</v>
      </c>
    </row>
    <row r="589" spans="1:99" x14ac:dyDescent="0.25">
      <c r="A589">
        <v>6</v>
      </c>
      <c r="B589" s="4">
        <v>37034</v>
      </c>
      <c r="C589">
        <v>13</v>
      </c>
      <c r="D589">
        <v>461</v>
      </c>
      <c r="E589" t="b">
        <v>1</v>
      </c>
      <c r="F589" t="b">
        <v>1</v>
      </c>
      <c r="G589" t="s">
        <v>1684</v>
      </c>
      <c r="H589" t="s">
        <v>1684</v>
      </c>
      <c r="I589">
        <v>2</v>
      </c>
      <c r="J589">
        <v>0.08</v>
      </c>
      <c r="K589">
        <v>242898</v>
      </c>
      <c r="L589" t="s">
        <v>1684</v>
      </c>
      <c r="N589">
        <v>0</v>
      </c>
      <c r="O589">
        <v>0</v>
      </c>
      <c r="P589">
        <v>0</v>
      </c>
      <c r="Q589">
        <v>0</v>
      </c>
      <c r="R589">
        <v>295</v>
      </c>
      <c r="S589">
        <v>124</v>
      </c>
      <c r="T589">
        <v>87</v>
      </c>
      <c r="U589">
        <v>0</v>
      </c>
      <c r="V589" t="s">
        <v>1684</v>
      </c>
      <c r="X589">
        <v>0</v>
      </c>
      <c r="Y589">
        <v>3</v>
      </c>
      <c r="Z589">
        <v>2.8</v>
      </c>
      <c r="AA589" t="s">
        <v>1684</v>
      </c>
      <c r="AB589">
        <v>0</v>
      </c>
      <c r="AC589">
        <v>1.99</v>
      </c>
      <c r="AD589">
        <v>0.08</v>
      </c>
      <c r="AE589">
        <v>12.74</v>
      </c>
      <c r="AF589">
        <v>0.53</v>
      </c>
      <c r="AG589">
        <v>10.75</v>
      </c>
      <c r="AH589">
        <v>38.880000000000003</v>
      </c>
      <c r="AI589">
        <v>1.61</v>
      </c>
      <c r="AJ589">
        <v>0.45</v>
      </c>
      <c r="AK589" s="12" t="s">
        <v>1479</v>
      </c>
      <c r="AL589">
        <v>0</v>
      </c>
      <c r="AM589">
        <v>631</v>
      </c>
      <c r="AN589">
        <v>276</v>
      </c>
      <c r="AO589">
        <v>38</v>
      </c>
      <c r="AP589">
        <v>1.58</v>
      </c>
      <c r="AQ589">
        <v>11</v>
      </c>
      <c r="AR589" t="b">
        <v>0</v>
      </c>
      <c r="AS589">
        <v>161</v>
      </c>
      <c r="AT589">
        <v>61</v>
      </c>
      <c r="AU589">
        <v>44</v>
      </c>
      <c r="AV589">
        <v>580</v>
      </c>
      <c r="AW589" t="b">
        <v>0</v>
      </c>
      <c r="AX589">
        <v>559.6</v>
      </c>
      <c r="AY589">
        <v>104</v>
      </c>
      <c r="AZ589">
        <v>42</v>
      </c>
      <c r="BA589">
        <v>2171</v>
      </c>
      <c r="BC589" t="s">
        <v>1684</v>
      </c>
      <c r="BD589" s="12">
        <v>70</v>
      </c>
      <c r="BE589">
        <v>33</v>
      </c>
      <c r="BF589">
        <v>21</v>
      </c>
      <c r="BG589" t="s">
        <v>3039</v>
      </c>
      <c r="BH589">
        <v>0</v>
      </c>
      <c r="BI589">
        <v>0</v>
      </c>
      <c r="BJ589" t="s">
        <v>1684</v>
      </c>
      <c r="BK589">
        <v>0</v>
      </c>
      <c r="BM589" t="s">
        <v>3040</v>
      </c>
      <c r="BN589">
        <v>4.2</v>
      </c>
      <c r="BO589">
        <v>34</v>
      </c>
      <c r="BP589">
        <v>19</v>
      </c>
      <c r="BQ589">
        <v>0</v>
      </c>
      <c r="BR589">
        <v>244</v>
      </c>
      <c r="BS589" t="b">
        <v>0</v>
      </c>
      <c r="BT589">
        <v>0</v>
      </c>
      <c r="BU589">
        <v>0</v>
      </c>
      <c r="BV589" s="12" t="s">
        <v>1411</v>
      </c>
      <c r="BW589">
        <v>3</v>
      </c>
      <c r="BX589">
        <v>102</v>
      </c>
      <c r="BY589">
        <v>33</v>
      </c>
      <c r="BZ589" t="b">
        <v>0</v>
      </c>
      <c r="CA589" t="s">
        <v>1684</v>
      </c>
      <c r="CB589">
        <v>24</v>
      </c>
      <c r="CC589">
        <v>0.99</v>
      </c>
      <c r="CD589" t="s">
        <v>1687</v>
      </c>
      <c r="CE589" s="12">
        <v>18</v>
      </c>
      <c r="CF589" s="12">
        <v>6</v>
      </c>
      <c r="CG589" s="4">
        <v>45170</v>
      </c>
      <c r="CH589">
        <v>761</v>
      </c>
      <c r="CI589">
        <v>28</v>
      </c>
      <c r="CJ589">
        <v>16</v>
      </c>
      <c r="CK589">
        <v>137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19.600000000000001</v>
      </c>
      <c r="CR589" t="s">
        <v>1411</v>
      </c>
      <c r="CS589">
        <v>5</v>
      </c>
      <c r="CT589" t="str">
        <f t="shared" si="9"/>
        <v>Brennan Johnson</v>
      </c>
      <c r="CU589" t="str">
        <f>IFERROR(VLOOKUP(CT589,'Player Names Cleaned'!$A$1:$B$997,2,0),CT589)</f>
        <v>Brennan Johnson</v>
      </c>
    </row>
    <row r="590" spans="1:99" x14ac:dyDescent="0.25">
      <c r="A590">
        <v>8</v>
      </c>
      <c r="B590" s="4">
        <v>35392</v>
      </c>
      <c r="C590">
        <v>15</v>
      </c>
      <c r="D590">
        <v>592</v>
      </c>
      <c r="E590" t="b">
        <v>1</v>
      </c>
      <c r="F590" t="b">
        <v>1</v>
      </c>
      <c r="G590" t="s">
        <v>1684</v>
      </c>
      <c r="H590" t="s">
        <v>1684</v>
      </c>
      <c r="I590">
        <v>6</v>
      </c>
      <c r="J590">
        <v>0.3</v>
      </c>
      <c r="K590">
        <v>172780</v>
      </c>
      <c r="L590">
        <v>4</v>
      </c>
      <c r="N590">
        <v>0</v>
      </c>
      <c r="O590">
        <v>0</v>
      </c>
      <c r="P590">
        <v>0</v>
      </c>
      <c r="Q590">
        <v>0</v>
      </c>
      <c r="R590">
        <v>702.3</v>
      </c>
      <c r="S590">
        <v>33</v>
      </c>
      <c r="T590">
        <v>30</v>
      </c>
      <c r="U590">
        <v>0</v>
      </c>
      <c r="V590">
        <v>1</v>
      </c>
      <c r="X590">
        <v>0</v>
      </c>
      <c r="Y590">
        <v>3</v>
      </c>
      <c r="Z590">
        <v>2.8</v>
      </c>
      <c r="AA590" t="s">
        <v>1684</v>
      </c>
      <c r="AB590">
        <v>0</v>
      </c>
      <c r="AC590">
        <v>5.92</v>
      </c>
      <c r="AD590">
        <v>0.3</v>
      </c>
      <c r="AE590">
        <v>11.46</v>
      </c>
      <c r="AF590">
        <v>0.57999999999999996</v>
      </c>
      <c r="AG590">
        <v>5.54</v>
      </c>
      <c r="AH590">
        <v>32.39</v>
      </c>
      <c r="AI590">
        <v>1.62</v>
      </c>
      <c r="AJ590">
        <v>0.28000000000000003</v>
      </c>
      <c r="AK590" s="12" t="s">
        <v>708</v>
      </c>
      <c r="AL590">
        <v>0</v>
      </c>
      <c r="AM590">
        <v>628</v>
      </c>
      <c r="AN590">
        <v>273</v>
      </c>
      <c r="AO590">
        <v>32</v>
      </c>
      <c r="AP590">
        <v>1.6</v>
      </c>
      <c r="AQ590">
        <v>9</v>
      </c>
      <c r="AR590" t="b">
        <v>0</v>
      </c>
      <c r="AS590">
        <v>187.8</v>
      </c>
      <c r="AT590">
        <v>43</v>
      </c>
      <c r="AU590">
        <v>33</v>
      </c>
      <c r="AV590">
        <v>581</v>
      </c>
      <c r="AW590" t="b">
        <v>0</v>
      </c>
      <c r="AX590">
        <v>683.4</v>
      </c>
      <c r="AY590">
        <v>55</v>
      </c>
      <c r="AZ590">
        <v>19</v>
      </c>
      <c r="BA590">
        <v>1799</v>
      </c>
      <c r="BC590" t="s">
        <v>1684</v>
      </c>
      <c r="BD590" s="12">
        <v>70</v>
      </c>
      <c r="BE590">
        <v>30</v>
      </c>
      <c r="BF590">
        <v>18</v>
      </c>
      <c r="BG590" t="s">
        <v>3041</v>
      </c>
      <c r="BH590">
        <v>0</v>
      </c>
      <c r="BI590">
        <v>0</v>
      </c>
      <c r="BJ590" t="s">
        <v>1684</v>
      </c>
      <c r="BK590">
        <v>0</v>
      </c>
      <c r="BM590" t="s">
        <v>3042</v>
      </c>
      <c r="BN590">
        <v>4.3</v>
      </c>
      <c r="BO590">
        <v>29</v>
      </c>
      <c r="BP590">
        <v>17</v>
      </c>
      <c r="BQ590">
        <v>0</v>
      </c>
      <c r="BR590">
        <v>241</v>
      </c>
      <c r="BS590" t="b">
        <v>0</v>
      </c>
      <c r="BT590">
        <v>0</v>
      </c>
      <c r="BU590">
        <v>0</v>
      </c>
      <c r="BV590" s="12" t="s">
        <v>1480</v>
      </c>
      <c r="BW590">
        <v>3.3</v>
      </c>
      <c r="BX590">
        <v>94</v>
      </c>
      <c r="BY590">
        <v>29</v>
      </c>
      <c r="BZ590" t="b">
        <v>0</v>
      </c>
      <c r="CA590" t="s">
        <v>1684</v>
      </c>
      <c r="CB590">
        <v>21</v>
      </c>
      <c r="CC590">
        <v>1.05</v>
      </c>
      <c r="CD590" t="s">
        <v>1687</v>
      </c>
      <c r="CE590" s="12">
        <v>18</v>
      </c>
      <c r="CF590" s="12">
        <v>6</v>
      </c>
      <c r="CG590" s="4">
        <v>45105</v>
      </c>
      <c r="CH590">
        <v>495</v>
      </c>
      <c r="CI590">
        <v>61</v>
      </c>
      <c r="CJ590">
        <v>41</v>
      </c>
      <c r="CK590">
        <v>133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19</v>
      </c>
      <c r="CR590" t="s">
        <v>1480</v>
      </c>
      <c r="CS590">
        <v>6</v>
      </c>
      <c r="CT590" t="str">
        <f t="shared" si="9"/>
        <v>James Maddison</v>
      </c>
      <c r="CU590" t="str">
        <f>IFERROR(VLOOKUP(CT590,'Player Names Cleaned'!$A$1:$B$997,2,0),CT590)</f>
        <v>James Maddison</v>
      </c>
    </row>
    <row r="591" spans="1:99" x14ac:dyDescent="0.25">
      <c r="A591">
        <v>4</v>
      </c>
      <c r="B591" s="4">
        <v>36740</v>
      </c>
      <c r="C591">
        <v>5</v>
      </c>
      <c r="D591">
        <v>373</v>
      </c>
      <c r="E591" t="b">
        <v>1</v>
      </c>
      <c r="F591" t="b">
        <v>1</v>
      </c>
      <c r="G591" t="s">
        <v>1684</v>
      </c>
      <c r="H591" t="s">
        <v>1684</v>
      </c>
      <c r="I591">
        <v>7</v>
      </c>
      <c r="J591">
        <v>0.24</v>
      </c>
      <c r="K591">
        <v>460842</v>
      </c>
      <c r="L591" t="s">
        <v>1684</v>
      </c>
      <c r="N591">
        <v>0</v>
      </c>
      <c r="O591">
        <v>0</v>
      </c>
      <c r="P591">
        <v>0</v>
      </c>
      <c r="Q591">
        <v>0</v>
      </c>
      <c r="R591">
        <v>552.5</v>
      </c>
      <c r="S591">
        <v>60</v>
      </c>
      <c r="T591">
        <v>49</v>
      </c>
      <c r="U591">
        <v>0</v>
      </c>
      <c r="V591" t="s">
        <v>1684</v>
      </c>
      <c r="X591">
        <v>0</v>
      </c>
      <c r="Y591">
        <v>3</v>
      </c>
      <c r="Z591">
        <v>2.7</v>
      </c>
      <c r="AA591" t="s">
        <v>1684</v>
      </c>
      <c r="AB591">
        <v>0</v>
      </c>
      <c r="AC591">
        <v>2.67</v>
      </c>
      <c r="AD591">
        <v>0.09</v>
      </c>
      <c r="AE591">
        <v>9.64</v>
      </c>
      <c r="AF591">
        <v>0.33</v>
      </c>
      <c r="AG591">
        <v>6.97</v>
      </c>
      <c r="AH591">
        <v>43.46</v>
      </c>
      <c r="AI591">
        <v>1.51</v>
      </c>
      <c r="AJ591">
        <v>0.24</v>
      </c>
      <c r="AK591" s="12" t="s">
        <v>1481</v>
      </c>
      <c r="AL591">
        <v>0</v>
      </c>
      <c r="AM591">
        <v>617</v>
      </c>
      <c r="AN591">
        <v>265</v>
      </c>
      <c r="AO591">
        <v>46</v>
      </c>
      <c r="AP591">
        <v>1.6</v>
      </c>
      <c r="AQ591">
        <v>5</v>
      </c>
      <c r="AR591" t="b">
        <v>0</v>
      </c>
      <c r="AS591">
        <v>177.5</v>
      </c>
      <c r="AT591">
        <v>54</v>
      </c>
      <c r="AU591">
        <v>39</v>
      </c>
      <c r="AV591">
        <v>582</v>
      </c>
      <c r="AW591" t="b">
        <v>0</v>
      </c>
      <c r="AX591">
        <v>471.6</v>
      </c>
      <c r="AY591">
        <v>132</v>
      </c>
      <c r="AZ591">
        <v>55</v>
      </c>
      <c r="BA591">
        <v>2589</v>
      </c>
      <c r="BC591" t="s">
        <v>1684</v>
      </c>
      <c r="BD591" s="12">
        <v>65</v>
      </c>
      <c r="BE591">
        <v>67</v>
      </c>
      <c r="BF591">
        <v>48</v>
      </c>
      <c r="BG591" t="s">
        <v>3043</v>
      </c>
      <c r="BH591">
        <v>0</v>
      </c>
      <c r="BI591">
        <v>0</v>
      </c>
      <c r="BJ591" t="s">
        <v>1684</v>
      </c>
      <c r="BK591">
        <v>0</v>
      </c>
      <c r="BM591" t="s">
        <v>3044</v>
      </c>
      <c r="BN591">
        <v>3.3</v>
      </c>
      <c r="BO591">
        <v>115</v>
      </c>
      <c r="BP591">
        <v>56</v>
      </c>
      <c r="BQ591">
        <v>1</v>
      </c>
      <c r="BR591">
        <v>81</v>
      </c>
      <c r="BS591" t="b">
        <v>0</v>
      </c>
      <c r="BT591">
        <v>0</v>
      </c>
      <c r="BU591">
        <v>0</v>
      </c>
      <c r="BV591" s="12" t="s">
        <v>1482</v>
      </c>
      <c r="BW591">
        <v>26.8</v>
      </c>
      <c r="BX591">
        <v>9</v>
      </c>
      <c r="BY591">
        <v>4</v>
      </c>
      <c r="BZ591" t="b">
        <v>0</v>
      </c>
      <c r="CA591" t="s">
        <v>1684</v>
      </c>
      <c r="CB591">
        <v>31</v>
      </c>
      <c r="CC591">
        <v>1.08</v>
      </c>
      <c r="CD591" t="s">
        <v>1687</v>
      </c>
      <c r="CE591" s="12">
        <v>18</v>
      </c>
      <c r="CF591" s="12">
        <v>6</v>
      </c>
      <c r="CG591" s="4">
        <v>45848</v>
      </c>
      <c r="CH591">
        <v>752</v>
      </c>
      <c r="CI591">
        <v>30</v>
      </c>
      <c r="CJ591">
        <v>18</v>
      </c>
      <c r="CK591">
        <v>106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16.3</v>
      </c>
      <c r="CR591" t="s">
        <v>1482</v>
      </c>
      <c r="CS591">
        <v>2</v>
      </c>
      <c r="CT591" t="str">
        <f t="shared" si="9"/>
        <v>Mohammed Kudus</v>
      </c>
      <c r="CU591" t="str">
        <f>IFERROR(VLOOKUP(CT591,'Player Names Cleaned'!$A$1:$B$997,2,0),CT591)</f>
        <v>Mohammed Kudus</v>
      </c>
    </row>
    <row r="592" spans="1:99" x14ac:dyDescent="0.25">
      <c r="A592">
        <v>4</v>
      </c>
      <c r="B592" s="4">
        <v>36641</v>
      </c>
      <c r="C592">
        <v>9</v>
      </c>
      <c r="D592">
        <v>426</v>
      </c>
      <c r="E592" t="b">
        <v>1</v>
      </c>
      <c r="F592" t="b">
        <v>1</v>
      </c>
      <c r="G592">
        <v>0</v>
      </c>
      <c r="H592" t="s">
        <v>1684</v>
      </c>
      <c r="I592">
        <v>6</v>
      </c>
      <c r="J592">
        <v>0.23</v>
      </c>
      <c r="K592">
        <v>445044</v>
      </c>
      <c r="L592" t="s">
        <v>1684</v>
      </c>
      <c r="N592">
        <v>0</v>
      </c>
      <c r="O592">
        <v>0</v>
      </c>
      <c r="P592">
        <v>0</v>
      </c>
      <c r="Q592">
        <v>0</v>
      </c>
      <c r="R592">
        <v>843.8</v>
      </c>
      <c r="S592">
        <v>15</v>
      </c>
      <c r="T592">
        <v>14</v>
      </c>
      <c r="U592">
        <v>0</v>
      </c>
      <c r="V592" t="s">
        <v>1684</v>
      </c>
      <c r="X592">
        <v>0</v>
      </c>
      <c r="Y592">
        <v>3</v>
      </c>
      <c r="Z592">
        <v>0</v>
      </c>
      <c r="AA592" t="s">
        <v>1684</v>
      </c>
      <c r="AB592">
        <v>0</v>
      </c>
      <c r="AC592">
        <v>4.03</v>
      </c>
      <c r="AD592">
        <v>0.15</v>
      </c>
      <c r="AE592">
        <v>8.09</v>
      </c>
      <c r="AF592">
        <v>0.3</v>
      </c>
      <c r="AG592">
        <v>4.0599999999999996</v>
      </c>
      <c r="AH592">
        <v>42.39</v>
      </c>
      <c r="AI592">
        <v>1.6</v>
      </c>
      <c r="AJ592">
        <v>0.15</v>
      </c>
      <c r="AK592" s="12" t="s">
        <v>1483</v>
      </c>
      <c r="AL592">
        <v>0</v>
      </c>
      <c r="AM592">
        <v>613</v>
      </c>
      <c r="AN592">
        <v>262</v>
      </c>
      <c r="AO592">
        <v>41</v>
      </c>
      <c r="AP592">
        <v>1.55</v>
      </c>
      <c r="AQ592">
        <v>7</v>
      </c>
      <c r="AR592" t="b">
        <v>0</v>
      </c>
      <c r="AS592">
        <v>218.7</v>
      </c>
      <c r="AT592">
        <v>17</v>
      </c>
      <c r="AU592">
        <v>12</v>
      </c>
      <c r="AV592">
        <v>583</v>
      </c>
      <c r="AW592" t="b">
        <v>0</v>
      </c>
      <c r="AX592">
        <v>613.6</v>
      </c>
      <c r="AY592">
        <v>82</v>
      </c>
      <c r="AZ592">
        <v>32</v>
      </c>
      <c r="BA592">
        <v>2386</v>
      </c>
      <c r="BB592" t="s">
        <v>1752</v>
      </c>
      <c r="BC592" t="s">
        <v>3045</v>
      </c>
      <c r="BD592" s="12">
        <v>65</v>
      </c>
      <c r="BE592">
        <v>63</v>
      </c>
      <c r="BF592">
        <v>45</v>
      </c>
      <c r="BG592" t="s">
        <v>3046</v>
      </c>
      <c r="BH592">
        <v>0</v>
      </c>
      <c r="BI592">
        <v>0</v>
      </c>
      <c r="BJ592" t="s">
        <v>1684</v>
      </c>
      <c r="BK592">
        <v>0</v>
      </c>
      <c r="BM592" t="s">
        <v>3047</v>
      </c>
      <c r="BN592">
        <v>3.7</v>
      </c>
      <c r="BO592">
        <v>71</v>
      </c>
      <c r="BP592">
        <v>34</v>
      </c>
      <c r="BQ592">
        <v>0</v>
      </c>
      <c r="BR592">
        <v>206</v>
      </c>
      <c r="BS592" t="b">
        <v>0</v>
      </c>
      <c r="BT592">
        <v>0</v>
      </c>
      <c r="BU592">
        <v>0</v>
      </c>
      <c r="BV592" s="12" t="s">
        <v>1484</v>
      </c>
      <c r="BW592">
        <v>0</v>
      </c>
      <c r="BX592">
        <v>654</v>
      </c>
      <c r="BY592">
        <v>291</v>
      </c>
      <c r="BZ592" t="b">
        <v>0</v>
      </c>
      <c r="CA592" t="s">
        <v>1684</v>
      </c>
      <c r="CB592">
        <v>27</v>
      </c>
      <c r="CC592">
        <v>1.02</v>
      </c>
      <c r="CD592" t="s">
        <v>1756</v>
      </c>
      <c r="CE592" s="12">
        <v>18</v>
      </c>
      <c r="CF592" s="12">
        <v>6</v>
      </c>
      <c r="CG592" s="4">
        <v>45108</v>
      </c>
      <c r="CH592">
        <v>733</v>
      </c>
      <c r="CI592">
        <v>31</v>
      </c>
      <c r="CJ592">
        <v>19</v>
      </c>
      <c r="CK592">
        <v>117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18</v>
      </c>
      <c r="CR592" t="s">
        <v>1484</v>
      </c>
      <c r="CS592">
        <v>3</v>
      </c>
      <c r="CT592" t="str">
        <f t="shared" si="9"/>
        <v>Dejan Kulusevski</v>
      </c>
      <c r="CU592" t="str">
        <f>IFERROR(VLOOKUP(CT592,'Player Names Cleaned'!$A$1:$B$997,2,0),CT592)</f>
        <v>Dejan Kulusevski</v>
      </c>
    </row>
    <row r="593" spans="1:99" x14ac:dyDescent="0.25">
      <c r="A593">
        <v>2</v>
      </c>
      <c r="B593" s="4">
        <v>38469</v>
      </c>
      <c r="C593">
        <v>2</v>
      </c>
      <c r="D593">
        <v>151</v>
      </c>
      <c r="E593" t="b">
        <v>1</v>
      </c>
      <c r="F593" t="b">
        <v>1</v>
      </c>
      <c r="G593" t="s">
        <v>1684</v>
      </c>
      <c r="H593" t="s">
        <v>1684</v>
      </c>
      <c r="I593">
        <v>2</v>
      </c>
      <c r="J593">
        <v>0.2</v>
      </c>
      <c r="K593">
        <v>511499</v>
      </c>
      <c r="L593">
        <v>5</v>
      </c>
      <c r="N593">
        <v>0</v>
      </c>
      <c r="O593">
        <v>0</v>
      </c>
      <c r="P593">
        <v>0</v>
      </c>
      <c r="Q593">
        <v>0</v>
      </c>
      <c r="R593">
        <v>208.3</v>
      </c>
      <c r="S593">
        <v>169</v>
      </c>
      <c r="T593">
        <v>116</v>
      </c>
      <c r="U593">
        <v>0</v>
      </c>
      <c r="V593">
        <v>4</v>
      </c>
      <c r="X593">
        <v>0</v>
      </c>
      <c r="Y593">
        <v>3</v>
      </c>
      <c r="Z593">
        <v>2.7</v>
      </c>
      <c r="AA593" t="s">
        <v>1684</v>
      </c>
      <c r="AB593">
        <v>0</v>
      </c>
      <c r="AC593">
        <v>1.55</v>
      </c>
      <c r="AD593">
        <v>0.15</v>
      </c>
      <c r="AE593">
        <v>4.51</v>
      </c>
      <c r="AF593">
        <v>0.44</v>
      </c>
      <c r="AG593">
        <v>2.96</v>
      </c>
      <c r="AH593">
        <v>17.39</v>
      </c>
      <c r="AI593">
        <v>1.72</v>
      </c>
      <c r="AJ593">
        <v>0.28999999999999998</v>
      </c>
      <c r="AK593" s="12" t="s">
        <v>1485</v>
      </c>
      <c r="AL593">
        <v>0</v>
      </c>
      <c r="AM593">
        <v>624</v>
      </c>
      <c r="AN593">
        <v>270</v>
      </c>
      <c r="AO593">
        <v>20</v>
      </c>
      <c r="AP593">
        <v>1.98</v>
      </c>
      <c r="AQ593">
        <v>2</v>
      </c>
      <c r="AR593" t="b">
        <v>0</v>
      </c>
      <c r="AS593">
        <v>62.3</v>
      </c>
      <c r="AT593">
        <v>215</v>
      </c>
      <c r="AU593">
        <v>114</v>
      </c>
      <c r="AV593">
        <v>584</v>
      </c>
      <c r="AW593" t="b">
        <v>0</v>
      </c>
      <c r="AX593">
        <v>183.8</v>
      </c>
      <c r="AY593">
        <v>263</v>
      </c>
      <c r="AZ593">
        <v>122</v>
      </c>
      <c r="BA593">
        <v>908</v>
      </c>
      <c r="BC593" t="s">
        <v>1684</v>
      </c>
      <c r="BD593" s="12">
        <v>65</v>
      </c>
      <c r="BE593">
        <v>74</v>
      </c>
      <c r="BF593">
        <v>53</v>
      </c>
      <c r="BG593" t="s">
        <v>3048</v>
      </c>
      <c r="BH593">
        <v>0</v>
      </c>
      <c r="BI593">
        <v>0</v>
      </c>
      <c r="BJ593">
        <v>4</v>
      </c>
      <c r="BK593">
        <v>0</v>
      </c>
      <c r="BM593" t="s">
        <v>3049</v>
      </c>
      <c r="BN593">
        <v>3.2</v>
      </c>
      <c r="BO593">
        <v>122</v>
      </c>
      <c r="BP593">
        <v>58</v>
      </c>
      <c r="BQ593">
        <v>0</v>
      </c>
      <c r="BR593">
        <v>73</v>
      </c>
      <c r="BS593" t="b">
        <v>0</v>
      </c>
      <c r="BT593">
        <v>0</v>
      </c>
      <c r="BU593">
        <v>0</v>
      </c>
      <c r="BV593" s="12" t="s">
        <v>1486</v>
      </c>
      <c r="BW593">
        <v>0.2</v>
      </c>
      <c r="BX593">
        <v>453</v>
      </c>
      <c r="BY593">
        <v>146</v>
      </c>
      <c r="BZ593" t="b">
        <v>0</v>
      </c>
      <c r="CA593" t="s">
        <v>1684</v>
      </c>
      <c r="CB593">
        <v>11</v>
      </c>
      <c r="CC593">
        <v>1.0900000000000001</v>
      </c>
      <c r="CD593" t="s">
        <v>1687</v>
      </c>
      <c r="CE593" s="12">
        <v>18</v>
      </c>
      <c r="CF593" s="12">
        <v>6</v>
      </c>
      <c r="CG593" s="4">
        <v>45839</v>
      </c>
      <c r="CH593">
        <v>236</v>
      </c>
      <c r="CI593">
        <v>127</v>
      </c>
      <c r="CJ593">
        <v>84</v>
      </c>
      <c r="CK593">
        <v>42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6.5</v>
      </c>
      <c r="CR593" t="s">
        <v>1486</v>
      </c>
      <c r="CS593">
        <v>2</v>
      </c>
      <c r="CT593" t="str">
        <f t="shared" si="9"/>
        <v>Mathys Tel</v>
      </c>
      <c r="CU593" t="str">
        <f>IFERROR(VLOOKUP(CT593,'Player Names Cleaned'!$A$1:$B$997,2,0),CT593)</f>
        <v>Mathys Tel</v>
      </c>
    </row>
    <row r="594" spans="1:99" x14ac:dyDescent="0.25">
      <c r="A594">
        <v>0</v>
      </c>
      <c r="B594" s="4">
        <v>35606</v>
      </c>
      <c r="C594">
        <v>1</v>
      </c>
      <c r="D594">
        <v>293</v>
      </c>
      <c r="E594" t="b">
        <v>1</v>
      </c>
      <c r="F594" t="b">
        <v>1</v>
      </c>
      <c r="G594" t="s">
        <v>1684</v>
      </c>
      <c r="H594" t="s">
        <v>1684</v>
      </c>
      <c r="I594">
        <v>3</v>
      </c>
      <c r="J594">
        <v>0.16</v>
      </c>
      <c r="K594">
        <v>202993</v>
      </c>
      <c r="L594" t="s">
        <v>1684</v>
      </c>
      <c r="N594">
        <v>0</v>
      </c>
      <c r="O594">
        <v>0</v>
      </c>
      <c r="P594">
        <v>0</v>
      </c>
      <c r="Q594">
        <v>0</v>
      </c>
      <c r="R594">
        <v>208.5</v>
      </c>
      <c r="S594">
        <v>168</v>
      </c>
      <c r="T594">
        <v>115</v>
      </c>
      <c r="U594">
        <v>0</v>
      </c>
      <c r="V594" t="s">
        <v>1684</v>
      </c>
      <c r="X594">
        <v>0</v>
      </c>
      <c r="Y594">
        <v>3</v>
      </c>
      <c r="Z594">
        <v>2.5</v>
      </c>
      <c r="AA594" t="s">
        <v>1684</v>
      </c>
      <c r="AB594">
        <v>0</v>
      </c>
      <c r="AC594">
        <v>1.02</v>
      </c>
      <c r="AD594">
        <v>0.06</v>
      </c>
      <c r="AE594">
        <v>2.38</v>
      </c>
      <c r="AF594">
        <v>0.13</v>
      </c>
      <c r="AG594">
        <v>1.36</v>
      </c>
      <c r="AH594">
        <v>26.87</v>
      </c>
      <c r="AI594">
        <v>1.47</v>
      </c>
      <c r="AJ594">
        <v>7.0000000000000007E-2</v>
      </c>
      <c r="AK594" s="12" t="s">
        <v>1094</v>
      </c>
      <c r="AL594">
        <v>0</v>
      </c>
      <c r="AM594">
        <v>488</v>
      </c>
      <c r="AN594">
        <v>183</v>
      </c>
      <c r="AO594">
        <v>26</v>
      </c>
      <c r="AP594">
        <v>1.43</v>
      </c>
      <c r="AQ594">
        <v>2</v>
      </c>
      <c r="AR594" t="b">
        <v>0</v>
      </c>
      <c r="AS594">
        <v>70.2</v>
      </c>
      <c r="AT594">
        <v>195</v>
      </c>
      <c r="AU594">
        <v>103</v>
      </c>
      <c r="AV594">
        <v>585</v>
      </c>
      <c r="AW594" t="b">
        <v>0</v>
      </c>
      <c r="AX594">
        <v>324.60000000000002</v>
      </c>
      <c r="AY594">
        <v>196</v>
      </c>
      <c r="AZ594">
        <v>92</v>
      </c>
      <c r="BA594">
        <v>1640</v>
      </c>
      <c r="BC594" t="s">
        <v>1684</v>
      </c>
      <c r="BD594" s="12">
        <v>55</v>
      </c>
      <c r="BE594">
        <v>138</v>
      </c>
      <c r="BF594">
        <v>91</v>
      </c>
      <c r="BG594" t="s">
        <v>3050</v>
      </c>
      <c r="BH594">
        <v>0</v>
      </c>
      <c r="BI594">
        <v>0</v>
      </c>
      <c r="BJ594" t="s">
        <v>1684</v>
      </c>
      <c r="BK594">
        <v>0</v>
      </c>
      <c r="BM594" t="s">
        <v>3051</v>
      </c>
      <c r="BN594">
        <v>1.9</v>
      </c>
      <c r="BO594">
        <v>264</v>
      </c>
      <c r="BP594">
        <v>120</v>
      </c>
      <c r="BQ594">
        <v>0</v>
      </c>
      <c r="BR594">
        <v>230</v>
      </c>
      <c r="BS594" t="b">
        <v>0</v>
      </c>
      <c r="BT594">
        <v>0</v>
      </c>
      <c r="BU594">
        <v>0</v>
      </c>
      <c r="BV594" s="12" t="s">
        <v>1487</v>
      </c>
      <c r="BW594">
        <v>0.1</v>
      </c>
      <c r="BX594">
        <v>507</v>
      </c>
      <c r="BY594">
        <v>179</v>
      </c>
      <c r="BZ594" t="b">
        <v>0</v>
      </c>
      <c r="CA594" t="s">
        <v>1684</v>
      </c>
      <c r="CB594">
        <v>21</v>
      </c>
      <c r="CC594">
        <v>1.1499999999999999</v>
      </c>
      <c r="CD594" t="s">
        <v>1687</v>
      </c>
      <c r="CE594" s="12">
        <v>18</v>
      </c>
      <c r="CF594" s="12">
        <v>6</v>
      </c>
      <c r="CG594" s="4">
        <v>44592</v>
      </c>
      <c r="CH594">
        <v>165</v>
      </c>
      <c r="CI594">
        <v>173</v>
      </c>
      <c r="CJ594">
        <v>107</v>
      </c>
      <c r="CK594">
        <v>49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8.9</v>
      </c>
      <c r="CR594" t="s">
        <v>1487</v>
      </c>
      <c r="CS594">
        <v>9</v>
      </c>
      <c r="CT594" t="str">
        <f t="shared" si="9"/>
        <v>Rodrigo Bentancur</v>
      </c>
      <c r="CU594" t="str">
        <f>IFERROR(VLOOKUP(CT594,'Player Names Cleaned'!$A$1:$B$997,2,0),CT594)</f>
        <v>Rodrigo Bentancur</v>
      </c>
    </row>
    <row r="595" spans="1:99" x14ac:dyDescent="0.25">
      <c r="A595">
        <v>2</v>
      </c>
      <c r="B595" s="4">
        <v>38750</v>
      </c>
      <c r="C595">
        <v>0</v>
      </c>
      <c r="D595">
        <v>216</v>
      </c>
      <c r="E595" t="b">
        <v>1</v>
      </c>
      <c r="F595" t="b">
        <v>1</v>
      </c>
      <c r="G595" t="s">
        <v>1684</v>
      </c>
      <c r="H595" t="s">
        <v>1684</v>
      </c>
      <c r="I595">
        <v>3</v>
      </c>
      <c r="J595">
        <v>0.23</v>
      </c>
      <c r="K595">
        <v>570526</v>
      </c>
      <c r="L595" t="s">
        <v>1684</v>
      </c>
      <c r="N595">
        <v>0</v>
      </c>
      <c r="O595">
        <v>0</v>
      </c>
      <c r="P595">
        <v>0</v>
      </c>
      <c r="Q595">
        <v>0</v>
      </c>
      <c r="R595">
        <v>218.7</v>
      </c>
      <c r="S595">
        <v>159</v>
      </c>
      <c r="T595">
        <v>111</v>
      </c>
      <c r="U595">
        <v>0</v>
      </c>
      <c r="V595" t="s">
        <v>1684</v>
      </c>
      <c r="X595">
        <v>0</v>
      </c>
      <c r="Y595">
        <v>3</v>
      </c>
      <c r="Z595">
        <v>2.5</v>
      </c>
      <c r="AA595" t="s">
        <v>1684</v>
      </c>
      <c r="AB595">
        <v>0</v>
      </c>
      <c r="AC595">
        <v>0.82</v>
      </c>
      <c r="AD595">
        <v>0.06</v>
      </c>
      <c r="AE595">
        <v>1.53</v>
      </c>
      <c r="AF595">
        <v>0.11</v>
      </c>
      <c r="AG595">
        <v>0.71</v>
      </c>
      <c r="AH595">
        <v>24.33</v>
      </c>
      <c r="AI595">
        <v>1.82</v>
      </c>
      <c r="AJ595">
        <v>0.05</v>
      </c>
      <c r="AK595" s="12" t="s">
        <v>562</v>
      </c>
      <c r="AL595">
        <v>0</v>
      </c>
      <c r="AM595">
        <v>552</v>
      </c>
      <c r="AN595">
        <v>223</v>
      </c>
      <c r="AO595">
        <v>25</v>
      </c>
      <c r="AP595">
        <v>1.88</v>
      </c>
      <c r="AQ595">
        <v>0</v>
      </c>
      <c r="AR595" t="b">
        <v>0</v>
      </c>
      <c r="AS595">
        <v>55</v>
      </c>
      <c r="AT595">
        <v>227</v>
      </c>
      <c r="AU595">
        <v>121</v>
      </c>
      <c r="AV595">
        <v>586</v>
      </c>
      <c r="AW595" t="b">
        <v>0</v>
      </c>
      <c r="AX595">
        <v>237.2</v>
      </c>
      <c r="AY595">
        <v>227</v>
      </c>
      <c r="AZ595">
        <v>108</v>
      </c>
      <c r="BA595">
        <v>1200</v>
      </c>
      <c r="BC595" t="s">
        <v>1684</v>
      </c>
      <c r="BD595" s="12">
        <v>55</v>
      </c>
      <c r="BE595">
        <v>202</v>
      </c>
      <c r="BF595">
        <v>131</v>
      </c>
      <c r="BG595" t="s">
        <v>3052</v>
      </c>
      <c r="BH595">
        <v>0</v>
      </c>
      <c r="BI595">
        <v>0</v>
      </c>
      <c r="BJ595" t="s">
        <v>1684</v>
      </c>
      <c r="BK595">
        <v>0</v>
      </c>
      <c r="BM595" t="s">
        <v>3053</v>
      </c>
      <c r="BN595">
        <v>1.6</v>
      </c>
      <c r="BO595">
        <v>298</v>
      </c>
      <c r="BP595">
        <v>139</v>
      </c>
      <c r="BQ595">
        <v>0</v>
      </c>
      <c r="BR595">
        <v>206</v>
      </c>
      <c r="BS595" t="b">
        <v>0</v>
      </c>
      <c r="BT595">
        <v>0</v>
      </c>
      <c r="BU595">
        <v>0</v>
      </c>
      <c r="BV595" s="12" t="s">
        <v>1488</v>
      </c>
      <c r="BW595">
        <v>0.2</v>
      </c>
      <c r="BX595">
        <v>405</v>
      </c>
      <c r="BY595">
        <v>131</v>
      </c>
      <c r="BZ595" t="b">
        <v>0</v>
      </c>
      <c r="CA595" t="s">
        <v>1684</v>
      </c>
      <c r="CB595">
        <v>11</v>
      </c>
      <c r="CC595">
        <v>0.82</v>
      </c>
      <c r="CD595" t="s">
        <v>1687</v>
      </c>
      <c r="CE595" s="12">
        <v>18</v>
      </c>
      <c r="CF595" s="12">
        <v>6</v>
      </c>
      <c r="CG595" s="4">
        <v>45474</v>
      </c>
      <c r="CH595">
        <v>97</v>
      </c>
      <c r="CI595">
        <v>224</v>
      </c>
      <c r="CJ595">
        <v>123</v>
      </c>
      <c r="CK595">
        <v>44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8</v>
      </c>
      <c r="CR595" t="s">
        <v>1488</v>
      </c>
      <c r="CS595">
        <v>3</v>
      </c>
      <c r="CT595" t="str">
        <f t="shared" si="9"/>
        <v>Lucas Bergvall</v>
      </c>
      <c r="CU595" t="str">
        <f>IFERROR(VLOOKUP(CT595,'Player Names Cleaned'!$A$1:$B$997,2,0),CT595)</f>
        <v>Lucas Bergvall</v>
      </c>
    </row>
    <row r="596" spans="1:99" x14ac:dyDescent="0.25">
      <c r="A596">
        <v>0</v>
      </c>
      <c r="B596" s="4">
        <v>35307</v>
      </c>
      <c r="C596">
        <v>4</v>
      </c>
      <c r="D596">
        <v>258</v>
      </c>
      <c r="E596" t="b">
        <v>1</v>
      </c>
      <c r="F596" t="b">
        <v>1</v>
      </c>
      <c r="G596" t="s">
        <v>1684</v>
      </c>
      <c r="H596" t="s">
        <v>1684</v>
      </c>
      <c r="I596">
        <v>3</v>
      </c>
      <c r="J596">
        <v>0.19</v>
      </c>
      <c r="K596">
        <v>227127</v>
      </c>
      <c r="L596" t="s">
        <v>1684</v>
      </c>
      <c r="N596">
        <v>0</v>
      </c>
      <c r="O596">
        <v>0</v>
      </c>
      <c r="P596">
        <v>0</v>
      </c>
      <c r="Q596">
        <v>0</v>
      </c>
      <c r="R596">
        <v>133.80000000000001</v>
      </c>
      <c r="S596">
        <v>212</v>
      </c>
      <c r="T596">
        <v>130</v>
      </c>
      <c r="U596">
        <v>0</v>
      </c>
      <c r="V596" t="s">
        <v>1684</v>
      </c>
      <c r="X596">
        <v>0</v>
      </c>
      <c r="Y596">
        <v>3</v>
      </c>
      <c r="Z596">
        <v>2.5</v>
      </c>
      <c r="AA596" t="s">
        <v>1684</v>
      </c>
      <c r="AB596">
        <v>0</v>
      </c>
      <c r="AC596">
        <v>0.48</v>
      </c>
      <c r="AD596">
        <v>0.03</v>
      </c>
      <c r="AE596">
        <v>1.1200000000000001</v>
      </c>
      <c r="AF596">
        <v>7.0000000000000007E-2</v>
      </c>
      <c r="AG596">
        <v>0.64</v>
      </c>
      <c r="AH596">
        <v>26.38</v>
      </c>
      <c r="AI596">
        <v>1.7</v>
      </c>
      <c r="AJ596">
        <v>0.04</v>
      </c>
      <c r="AK596" s="12" t="s">
        <v>1489</v>
      </c>
      <c r="AL596">
        <v>0</v>
      </c>
      <c r="AM596">
        <v>500</v>
      </c>
      <c r="AN596">
        <v>190</v>
      </c>
      <c r="AO596">
        <v>28</v>
      </c>
      <c r="AP596">
        <v>1.81</v>
      </c>
      <c r="AQ596">
        <v>2</v>
      </c>
      <c r="AR596" t="b">
        <v>0</v>
      </c>
      <c r="AS596">
        <v>48</v>
      </c>
      <c r="AT596">
        <v>242</v>
      </c>
      <c r="AU596">
        <v>126</v>
      </c>
      <c r="AV596">
        <v>587</v>
      </c>
      <c r="AW596" t="b">
        <v>0</v>
      </c>
      <c r="AX596">
        <v>283.8</v>
      </c>
      <c r="AY596">
        <v>207</v>
      </c>
      <c r="AZ596">
        <v>98</v>
      </c>
      <c r="BA596">
        <v>1396</v>
      </c>
      <c r="BC596" t="s">
        <v>1684</v>
      </c>
      <c r="BD596" s="12">
        <v>55</v>
      </c>
      <c r="BE596">
        <v>150</v>
      </c>
      <c r="BF596">
        <v>98</v>
      </c>
      <c r="BG596" t="s">
        <v>3054</v>
      </c>
      <c r="BH596">
        <v>0</v>
      </c>
      <c r="BI596">
        <v>0</v>
      </c>
      <c r="BJ596" t="s">
        <v>1684</v>
      </c>
      <c r="BK596">
        <v>0</v>
      </c>
      <c r="BM596" t="s">
        <v>3055</v>
      </c>
      <c r="BN596">
        <v>1.8</v>
      </c>
      <c r="BO596">
        <v>274</v>
      </c>
      <c r="BP596">
        <v>125</v>
      </c>
      <c r="BQ596">
        <v>0</v>
      </c>
      <c r="BR596">
        <v>132</v>
      </c>
      <c r="BS596" t="b">
        <v>0</v>
      </c>
      <c r="BT596">
        <v>0</v>
      </c>
      <c r="BU596">
        <v>0</v>
      </c>
      <c r="BV596" s="12" t="s">
        <v>1490</v>
      </c>
      <c r="BW596">
        <v>0.1</v>
      </c>
      <c r="BX596">
        <v>486</v>
      </c>
      <c r="BY596">
        <v>165</v>
      </c>
      <c r="BZ596" t="b">
        <v>0</v>
      </c>
      <c r="CA596" t="s">
        <v>1684</v>
      </c>
      <c r="CB596">
        <v>16</v>
      </c>
      <c r="CC596">
        <v>1.03</v>
      </c>
      <c r="CD596" t="s">
        <v>1687</v>
      </c>
      <c r="CE596" s="12">
        <v>18</v>
      </c>
      <c r="CF596" s="12">
        <v>6</v>
      </c>
      <c r="CG596" s="4">
        <v>44729</v>
      </c>
      <c r="CH596">
        <v>59</v>
      </c>
      <c r="CI596">
        <v>254</v>
      </c>
      <c r="CJ596">
        <v>139</v>
      </c>
      <c r="CK596">
        <v>50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9.1</v>
      </c>
      <c r="CR596" t="s">
        <v>1490</v>
      </c>
      <c r="CS596">
        <v>7</v>
      </c>
      <c r="CT596" t="str">
        <f t="shared" si="9"/>
        <v>Yves Bissouma</v>
      </c>
      <c r="CU596" t="str">
        <f>IFERROR(VLOOKUP(CT596,'Player Names Cleaned'!$A$1:$B$997,2,0),CT596)</f>
        <v>Yves Bissouma</v>
      </c>
    </row>
    <row r="597" spans="1:99" x14ac:dyDescent="0.25">
      <c r="A597">
        <v>0</v>
      </c>
      <c r="B597" s="4">
        <v>38319</v>
      </c>
      <c r="C597">
        <v>3</v>
      </c>
      <c r="D597">
        <v>92</v>
      </c>
      <c r="E597" t="b">
        <v>1</v>
      </c>
      <c r="F597" t="b">
        <v>1</v>
      </c>
      <c r="G597" t="s">
        <v>1684</v>
      </c>
      <c r="H597" t="s">
        <v>1684</v>
      </c>
      <c r="I597">
        <v>1</v>
      </c>
      <c r="J597">
        <v>0.11</v>
      </c>
      <c r="K597">
        <v>550839</v>
      </c>
      <c r="L597" t="s">
        <v>1684</v>
      </c>
      <c r="N597">
        <v>0</v>
      </c>
      <c r="O597">
        <v>0</v>
      </c>
      <c r="P597">
        <v>0</v>
      </c>
      <c r="Q597">
        <v>0</v>
      </c>
      <c r="R597">
        <v>108.6</v>
      </c>
      <c r="S597">
        <v>231</v>
      </c>
      <c r="T597">
        <v>136</v>
      </c>
      <c r="U597">
        <v>0</v>
      </c>
      <c r="V597" t="s">
        <v>1684</v>
      </c>
      <c r="X597">
        <v>0</v>
      </c>
      <c r="Y597">
        <v>3</v>
      </c>
      <c r="Z597">
        <v>2.5</v>
      </c>
      <c r="AA597" t="s">
        <v>1684</v>
      </c>
      <c r="AB597">
        <v>0</v>
      </c>
      <c r="AC597">
        <v>0.76</v>
      </c>
      <c r="AD597">
        <v>0.08</v>
      </c>
      <c r="AE597">
        <v>2.39</v>
      </c>
      <c r="AF597">
        <v>0.25</v>
      </c>
      <c r="AG597">
        <v>1.63</v>
      </c>
      <c r="AH597">
        <v>16.29</v>
      </c>
      <c r="AI597">
        <v>1.74</v>
      </c>
      <c r="AJ597">
        <v>0.17</v>
      </c>
      <c r="AK597" s="12" t="s">
        <v>1080</v>
      </c>
      <c r="AL597">
        <v>0</v>
      </c>
      <c r="AM597">
        <v>550</v>
      </c>
      <c r="AN597">
        <v>222</v>
      </c>
      <c r="AO597">
        <v>20</v>
      </c>
      <c r="AP597">
        <v>2.14</v>
      </c>
      <c r="AQ597">
        <v>1</v>
      </c>
      <c r="AR597" t="b">
        <v>0</v>
      </c>
      <c r="AS597">
        <v>36.700000000000003</v>
      </c>
      <c r="AT597">
        <v>265</v>
      </c>
      <c r="AU597">
        <v>134</v>
      </c>
      <c r="AV597">
        <v>588</v>
      </c>
      <c r="AW597" t="b">
        <v>0</v>
      </c>
      <c r="AX597">
        <v>101.2</v>
      </c>
      <c r="AY597">
        <v>308</v>
      </c>
      <c r="AZ597">
        <v>147</v>
      </c>
      <c r="BA597">
        <v>843</v>
      </c>
      <c r="BC597" t="s">
        <v>1684</v>
      </c>
      <c r="BD597" s="12">
        <v>55</v>
      </c>
      <c r="BE597">
        <v>200</v>
      </c>
      <c r="BF597">
        <v>130</v>
      </c>
      <c r="BG597" t="s">
        <v>3056</v>
      </c>
      <c r="BH597">
        <v>0</v>
      </c>
      <c r="BI597">
        <v>0</v>
      </c>
      <c r="BJ597" t="s">
        <v>1684</v>
      </c>
      <c r="BK597">
        <v>0</v>
      </c>
      <c r="BM597" t="s">
        <v>3057</v>
      </c>
      <c r="BN597">
        <v>2.1</v>
      </c>
      <c r="BO597">
        <v>239</v>
      </c>
      <c r="BP597">
        <v>108</v>
      </c>
      <c r="BQ597">
        <v>0</v>
      </c>
      <c r="BR597">
        <v>73</v>
      </c>
      <c r="BS597" t="b">
        <v>0</v>
      </c>
      <c r="BT597">
        <v>0</v>
      </c>
      <c r="BU597">
        <v>0</v>
      </c>
      <c r="BV597" s="12" t="s">
        <v>1491</v>
      </c>
      <c r="BW597">
        <v>0.1</v>
      </c>
      <c r="BX597">
        <v>614</v>
      </c>
      <c r="BY597">
        <v>258</v>
      </c>
      <c r="BZ597" t="b">
        <v>0</v>
      </c>
      <c r="CA597" t="s">
        <v>1684</v>
      </c>
      <c r="CB597">
        <v>9</v>
      </c>
      <c r="CC597">
        <v>0.96</v>
      </c>
      <c r="CD597" t="s">
        <v>1687</v>
      </c>
      <c r="CE597" s="12">
        <v>18</v>
      </c>
      <c r="CF597" s="12">
        <v>6</v>
      </c>
      <c r="CG597" s="4">
        <v>45520</v>
      </c>
      <c r="CH597">
        <v>156</v>
      </c>
      <c r="CI597">
        <v>181</v>
      </c>
      <c r="CJ597">
        <v>108</v>
      </c>
      <c r="CK597">
        <v>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6.2</v>
      </c>
      <c r="CR597" t="s">
        <v>1491</v>
      </c>
      <c r="CS597">
        <v>0</v>
      </c>
      <c r="CT597" t="str">
        <f t="shared" si="9"/>
        <v>Wilson Odobert</v>
      </c>
      <c r="CU597" t="str">
        <f>IFERROR(VLOOKUP(CT597,'Player Names Cleaned'!$A$1:$B$997,2,0),CT597)</f>
        <v>Wilson Odobert</v>
      </c>
    </row>
    <row r="598" spans="1:99" x14ac:dyDescent="0.25">
      <c r="A598">
        <v>0</v>
      </c>
      <c r="B598" s="4">
        <v>36365</v>
      </c>
      <c r="C598">
        <v>0</v>
      </c>
      <c r="D598">
        <v>0</v>
      </c>
      <c r="E598" t="b">
        <v>1</v>
      </c>
      <c r="F598" t="b">
        <v>1</v>
      </c>
      <c r="G598" t="s">
        <v>1684</v>
      </c>
      <c r="H598" t="s">
        <v>1684</v>
      </c>
      <c r="I598">
        <v>0</v>
      </c>
      <c r="J598">
        <v>0</v>
      </c>
      <c r="K598">
        <v>235674</v>
      </c>
      <c r="L598" t="s">
        <v>1684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642</v>
      </c>
      <c r="T598">
        <v>285</v>
      </c>
      <c r="U598">
        <v>0</v>
      </c>
      <c r="V598" t="s">
        <v>1684</v>
      </c>
      <c r="X598">
        <v>0</v>
      </c>
      <c r="Y598">
        <v>3</v>
      </c>
      <c r="Z598">
        <v>2.5</v>
      </c>
      <c r="AA598" t="s">
        <v>1684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 s="12" t="s">
        <v>1492</v>
      </c>
      <c r="AL598">
        <v>0</v>
      </c>
      <c r="AM598">
        <v>505</v>
      </c>
      <c r="AN598">
        <v>194</v>
      </c>
      <c r="AO598">
        <v>0</v>
      </c>
      <c r="AP598">
        <v>0</v>
      </c>
      <c r="AQ598">
        <v>0</v>
      </c>
      <c r="AR598" t="b">
        <v>0</v>
      </c>
      <c r="AS598">
        <v>0</v>
      </c>
      <c r="AT598">
        <v>642</v>
      </c>
      <c r="AU598">
        <v>285</v>
      </c>
      <c r="AV598">
        <v>589</v>
      </c>
      <c r="AW598" t="b">
        <v>0</v>
      </c>
      <c r="AX598">
        <v>0</v>
      </c>
      <c r="AY598">
        <v>642</v>
      </c>
      <c r="AZ598">
        <v>285</v>
      </c>
      <c r="BA598">
        <v>0</v>
      </c>
      <c r="BC598" t="s">
        <v>1684</v>
      </c>
      <c r="BD598" s="12">
        <v>55</v>
      </c>
      <c r="BE598">
        <v>155</v>
      </c>
      <c r="BF598">
        <v>102</v>
      </c>
      <c r="BG598" t="s">
        <v>3058</v>
      </c>
      <c r="BH598">
        <v>0</v>
      </c>
      <c r="BI598">
        <v>0</v>
      </c>
      <c r="BJ598" t="s">
        <v>1684</v>
      </c>
      <c r="BK598">
        <v>0</v>
      </c>
      <c r="BM598" t="s">
        <v>3059</v>
      </c>
      <c r="BN598">
        <v>0</v>
      </c>
      <c r="BO598">
        <v>642</v>
      </c>
      <c r="BP598">
        <v>285</v>
      </c>
      <c r="BQ598">
        <v>0</v>
      </c>
      <c r="BR598">
        <v>105</v>
      </c>
      <c r="BS598" t="b">
        <v>0</v>
      </c>
      <c r="BT598">
        <v>0</v>
      </c>
      <c r="BU598">
        <v>0</v>
      </c>
      <c r="BV598" s="12" t="s">
        <v>1493</v>
      </c>
      <c r="BW598">
        <v>0.1</v>
      </c>
      <c r="BX598">
        <v>587</v>
      </c>
      <c r="BY598">
        <v>236</v>
      </c>
      <c r="BZ598" t="b">
        <v>0</v>
      </c>
      <c r="CA598" t="s">
        <v>1684</v>
      </c>
      <c r="CB598">
        <v>0</v>
      </c>
      <c r="CC598">
        <v>0</v>
      </c>
      <c r="CD598" t="s">
        <v>1687</v>
      </c>
      <c r="CE598" s="12">
        <v>18</v>
      </c>
      <c r="CF598" s="12">
        <v>6</v>
      </c>
      <c r="CG598" s="4">
        <v>45118</v>
      </c>
      <c r="CH598">
        <v>0</v>
      </c>
      <c r="CI598">
        <v>639</v>
      </c>
      <c r="CJ598">
        <v>282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 t="s">
        <v>1493</v>
      </c>
      <c r="CS598">
        <v>0</v>
      </c>
      <c r="CT598" t="str">
        <f t="shared" si="9"/>
        <v>Manor Solomon</v>
      </c>
      <c r="CU598" t="str">
        <f>IFERROR(VLOOKUP(CT598,'Player Names Cleaned'!$A$1:$B$997,2,0),CT598)</f>
        <v>Manor Solomon</v>
      </c>
    </row>
    <row r="599" spans="1:99" x14ac:dyDescent="0.25">
      <c r="A599">
        <v>0</v>
      </c>
      <c r="B599" s="4">
        <v>36933</v>
      </c>
      <c r="C599">
        <v>0</v>
      </c>
      <c r="D599">
        <v>0</v>
      </c>
      <c r="E599" t="b">
        <v>1</v>
      </c>
      <c r="F599" t="b">
        <v>1</v>
      </c>
      <c r="G599" t="s">
        <v>1684</v>
      </c>
      <c r="H599" t="s">
        <v>1684</v>
      </c>
      <c r="I599">
        <v>0</v>
      </c>
      <c r="J599">
        <v>0</v>
      </c>
      <c r="K599">
        <v>436234</v>
      </c>
      <c r="L599" t="s">
        <v>1684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610</v>
      </c>
      <c r="T599">
        <v>259</v>
      </c>
      <c r="U599">
        <v>0</v>
      </c>
      <c r="V599" t="s">
        <v>1684</v>
      </c>
      <c r="X599">
        <v>0</v>
      </c>
      <c r="Y599">
        <v>3</v>
      </c>
      <c r="Z599">
        <v>2</v>
      </c>
      <c r="AA599" t="s">
        <v>1684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 s="12" t="s">
        <v>1251</v>
      </c>
      <c r="AL599">
        <v>0</v>
      </c>
      <c r="AM599">
        <v>403</v>
      </c>
      <c r="AN599">
        <v>125</v>
      </c>
      <c r="AO599">
        <v>0</v>
      </c>
      <c r="AP599">
        <v>0</v>
      </c>
      <c r="AQ599">
        <v>0</v>
      </c>
      <c r="AR599" t="b">
        <v>0</v>
      </c>
      <c r="AS599">
        <v>0</v>
      </c>
      <c r="AT599">
        <v>613</v>
      </c>
      <c r="AU599">
        <v>260</v>
      </c>
      <c r="AV599">
        <v>590</v>
      </c>
      <c r="AW599" t="b">
        <v>0</v>
      </c>
      <c r="AX599">
        <v>0</v>
      </c>
      <c r="AY599">
        <v>613</v>
      </c>
      <c r="AZ599">
        <v>260</v>
      </c>
      <c r="BA599">
        <v>0</v>
      </c>
      <c r="BC599" t="s">
        <v>1684</v>
      </c>
      <c r="BD599" s="12">
        <v>50</v>
      </c>
      <c r="BE599">
        <v>288</v>
      </c>
      <c r="BF599">
        <v>180</v>
      </c>
      <c r="BG599" t="s">
        <v>3060</v>
      </c>
      <c r="BH599">
        <v>0</v>
      </c>
      <c r="BI599">
        <v>0</v>
      </c>
      <c r="BJ599" t="s">
        <v>1684</v>
      </c>
      <c r="BK599">
        <v>0</v>
      </c>
      <c r="BM599" t="s">
        <v>3061</v>
      </c>
      <c r="BN599">
        <v>0</v>
      </c>
      <c r="BO599">
        <v>613</v>
      </c>
      <c r="BP599">
        <v>260</v>
      </c>
      <c r="BQ599">
        <v>0</v>
      </c>
      <c r="BR599">
        <v>200</v>
      </c>
      <c r="BS599" t="b">
        <v>0</v>
      </c>
      <c r="BT599">
        <v>0</v>
      </c>
      <c r="BU599">
        <v>0</v>
      </c>
      <c r="BV599" s="12" t="s">
        <v>1494</v>
      </c>
      <c r="BW599">
        <v>0.1</v>
      </c>
      <c r="BX599">
        <v>597</v>
      </c>
      <c r="BY599">
        <v>245</v>
      </c>
      <c r="BZ599" t="b">
        <v>0</v>
      </c>
      <c r="CA599" t="s">
        <v>1684</v>
      </c>
      <c r="CB599">
        <v>0</v>
      </c>
      <c r="CC599">
        <v>0</v>
      </c>
      <c r="CD599" t="s">
        <v>1687</v>
      </c>
      <c r="CE599" s="12">
        <v>18</v>
      </c>
      <c r="CF599" s="12">
        <v>6</v>
      </c>
      <c r="CG599" s="4">
        <v>44403</v>
      </c>
      <c r="CH599">
        <v>0</v>
      </c>
      <c r="CI599">
        <v>602</v>
      </c>
      <c r="CJ599">
        <v>255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 t="s">
        <v>1251</v>
      </c>
      <c r="CS599">
        <v>0</v>
      </c>
      <c r="CT599" t="str">
        <f t="shared" si="9"/>
        <v>Bryan Gil Salvatierra</v>
      </c>
      <c r="CU599" t="str">
        <f>IFERROR(VLOOKUP(CT599,'Player Names Cleaned'!$A$1:$B$997,2,0),CT599)</f>
        <v>Bryan Gil Salvatierra</v>
      </c>
    </row>
    <row r="600" spans="1:99" x14ac:dyDescent="0.25">
      <c r="A600">
        <v>0</v>
      </c>
      <c r="B600" s="4">
        <v>38788</v>
      </c>
      <c r="C600">
        <v>0</v>
      </c>
      <c r="D600">
        <v>253</v>
      </c>
      <c r="E600" t="b">
        <v>1</v>
      </c>
      <c r="F600" t="b">
        <v>1</v>
      </c>
      <c r="G600" t="s">
        <v>1684</v>
      </c>
      <c r="H600" t="s">
        <v>1684</v>
      </c>
      <c r="I600">
        <v>2</v>
      </c>
      <c r="J600">
        <v>0.1</v>
      </c>
      <c r="K600">
        <v>547701</v>
      </c>
      <c r="L600" t="s">
        <v>1684</v>
      </c>
      <c r="N600">
        <v>0</v>
      </c>
      <c r="O600">
        <v>0</v>
      </c>
      <c r="P600">
        <v>0</v>
      </c>
      <c r="Q600">
        <v>0</v>
      </c>
      <c r="R600">
        <v>71.400000000000006</v>
      </c>
      <c r="S600">
        <v>259</v>
      </c>
      <c r="T600">
        <v>146</v>
      </c>
      <c r="U600">
        <v>0</v>
      </c>
      <c r="V600" t="s">
        <v>1684</v>
      </c>
      <c r="X600">
        <v>0</v>
      </c>
      <c r="Y600">
        <v>3</v>
      </c>
      <c r="Z600">
        <v>2</v>
      </c>
      <c r="AA600" t="s">
        <v>1684</v>
      </c>
      <c r="AB600">
        <v>0</v>
      </c>
      <c r="AC600">
        <v>0.19</v>
      </c>
      <c r="AD600">
        <v>0.01</v>
      </c>
      <c r="AE600">
        <v>0.22</v>
      </c>
      <c r="AF600">
        <v>0.01</v>
      </c>
      <c r="AG600">
        <v>0.03</v>
      </c>
      <c r="AH600">
        <v>37.33</v>
      </c>
      <c r="AI600">
        <v>1.92</v>
      </c>
      <c r="AJ600">
        <v>0</v>
      </c>
      <c r="AK600" s="12" t="s">
        <v>1495</v>
      </c>
      <c r="AL600">
        <v>0</v>
      </c>
      <c r="AM600">
        <v>445</v>
      </c>
      <c r="AN600">
        <v>154</v>
      </c>
      <c r="AO600">
        <v>41</v>
      </c>
      <c r="AP600">
        <v>2.11</v>
      </c>
      <c r="AQ600">
        <v>0</v>
      </c>
      <c r="AR600" t="b">
        <v>0</v>
      </c>
      <c r="AS600">
        <v>34.299999999999997</v>
      </c>
      <c r="AT600">
        <v>273</v>
      </c>
      <c r="AU600">
        <v>136</v>
      </c>
      <c r="AV600">
        <v>591</v>
      </c>
      <c r="AW600" t="b">
        <v>0</v>
      </c>
      <c r="AX600">
        <v>254.6</v>
      </c>
      <c r="AY600">
        <v>221</v>
      </c>
      <c r="AZ600">
        <v>106</v>
      </c>
      <c r="BA600">
        <v>1750</v>
      </c>
      <c r="BC600" t="s">
        <v>1684</v>
      </c>
      <c r="BD600" s="12">
        <v>50</v>
      </c>
      <c r="BE600">
        <v>330</v>
      </c>
      <c r="BF600">
        <v>209</v>
      </c>
      <c r="BG600" t="s">
        <v>3062</v>
      </c>
      <c r="BH600">
        <v>1</v>
      </c>
      <c r="BI600">
        <v>0</v>
      </c>
      <c r="BJ600" t="s">
        <v>1684</v>
      </c>
      <c r="BK600">
        <v>0</v>
      </c>
      <c r="BM600" t="s">
        <v>3063</v>
      </c>
      <c r="BN600">
        <v>1.6</v>
      </c>
      <c r="BO600">
        <v>296</v>
      </c>
      <c r="BP600">
        <v>138</v>
      </c>
      <c r="BQ600">
        <v>0</v>
      </c>
      <c r="BR600">
        <v>241</v>
      </c>
      <c r="BS600" t="b">
        <v>0</v>
      </c>
      <c r="BT600">
        <v>0</v>
      </c>
      <c r="BU600">
        <v>0</v>
      </c>
      <c r="BV600" s="12" t="s">
        <v>1496</v>
      </c>
      <c r="BW600">
        <v>0.2</v>
      </c>
      <c r="BX600">
        <v>408</v>
      </c>
      <c r="BY600">
        <v>132</v>
      </c>
      <c r="BZ600" t="b">
        <v>0</v>
      </c>
      <c r="CA600" t="s">
        <v>1684</v>
      </c>
      <c r="CB600">
        <v>19</v>
      </c>
      <c r="CC600">
        <v>0.98</v>
      </c>
      <c r="CD600" t="s">
        <v>1687</v>
      </c>
      <c r="CE600" s="12">
        <v>18</v>
      </c>
      <c r="CF600" s="12">
        <v>6</v>
      </c>
      <c r="CG600" s="4">
        <v>45475</v>
      </c>
      <c r="CH600">
        <v>15</v>
      </c>
      <c r="CI600">
        <v>312</v>
      </c>
      <c r="CJ600">
        <v>163</v>
      </c>
      <c r="CK600">
        <v>45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9</v>
      </c>
      <c r="CR600" t="s">
        <v>1496</v>
      </c>
      <c r="CS600">
        <v>1</v>
      </c>
      <c r="CT600" t="str">
        <f t="shared" si="9"/>
        <v>Archie Gray</v>
      </c>
      <c r="CU600" t="str">
        <f>IFERROR(VLOOKUP(CT600,'Player Names Cleaned'!$A$1:$B$997,2,0),CT600)</f>
        <v>Archie Gray</v>
      </c>
    </row>
    <row r="601" spans="1:99" x14ac:dyDescent="0.25">
      <c r="A601">
        <v>2</v>
      </c>
      <c r="B601" s="4">
        <v>39305</v>
      </c>
      <c r="C601">
        <v>0</v>
      </c>
      <c r="D601">
        <v>51</v>
      </c>
      <c r="E601" t="b">
        <v>1</v>
      </c>
      <c r="F601" t="b">
        <v>1</v>
      </c>
      <c r="G601" t="s">
        <v>1684</v>
      </c>
      <c r="H601" t="s">
        <v>1684</v>
      </c>
      <c r="I601">
        <v>0</v>
      </c>
      <c r="J601">
        <v>0</v>
      </c>
      <c r="K601">
        <v>499721</v>
      </c>
      <c r="L601" t="s">
        <v>1684</v>
      </c>
      <c r="N601">
        <v>0</v>
      </c>
      <c r="O601">
        <v>0</v>
      </c>
      <c r="P601">
        <v>0</v>
      </c>
      <c r="Q601">
        <v>0</v>
      </c>
      <c r="R601">
        <v>45.2</v>
      </c>
      <c r="S601">
        <v>284</v>
      </c>
      <c r="T601">
        <v>154</v>
      </c>
      <c r="U601">
        <v>0</v>
      </c>
      <c r="V601" t="s">
        <v>1684</v>
      </c>
      <c r="X601">
        <v>0</v>
      </c>
      <c r="Y601">
        <v>3</v>
      </c>
      <c r="Z601">
        <v>2</v>
      </c>
      <c r="AA601" t="s">
        <v>1684</v>
      </c>
      <c r="AB601">
        <v>0</v>
      </c>
      <c r="AC601">
        <v>0.56000000000000005</v>
      </c>
      <c r="AD601">
        <v>0.14000000000000001</v>
      </c>
      <c r="AE601">
        <v>0.76</v>
      </c>
      <c r="AF601">
        <v>0.19</v>
      </c>
      <c r="AG601">
        <v>0.2</v>
      </c>
      <c r="AH601">
        <v>6.87</v>
      </c>
      <c r="AI601">
        <v>1.72</v>
      </c>
      <c r="AJ601">
        <v>0.05</v>
      </c>
      <c r="AK601" s="12" t="s">
        <v>1497</v>
      </c>
      <c r="AL601">
        <v>0</v>
      </c>
      <c r="AM601">
        <v>435</v>
      </c>
      <c r="AN601">
        <v>145</v>
      </c>
      <c r="AO601">
        <v>5</v>
      </c>
      <c r="AP601">
        <v>1.25</v>
      </c>
      <c r="AQ601">
        <v>0</v>
      </c>
      <c r="AR601" t="b">
        <v>0</v>
      </c>
      <c r="AS601">
        <v>11</v>
      </c>
      <c r="AT601">
        <v>326</v>
      </c>
      <c r="AU601">
        <v>156</v>
      </c>
      <c r="AV601">
        <v>592</v>
      </c>
      <c r="AW601" t="b">
        <v>0</v>
      </c>
      <c r="AX601">
        <v>33.200000000000003</v>
      </c>
      <c r="AY601">
        <v>343</v>
      </c>
      <c r="AZ601">
        <v>159</v>
      </c>
      <c r="BA601">
        <v>359</v>
      </c>
      <c r="BC601" t="s">
        <v>1684</v>
      </c>
      <c r="BD601" s="12">
        <v>50</v>
      </c>
      <c r="BE601">
        <v>320</v>
      </c>
      <c r="BF601">
        <v>200</v>
      </c>
      <c r="BG601" t="s">
        <v>3064</v>
      </c>
      <c r="BH601">
        <v>0</v>
      </c>
      <c r="BI601">
        <v>0</v>
      </c>
      <c r="BJ601" t="s">
        <v>1684</v>
      </c>
      <c r="BK601">
        <v>0</v>
      </c>
      <c r="BM601" t="s">
        <v>3065</v>
      </c>
      <c r="BN601">
        <v>1.9</v>
      </c>
      <c r="BO601">
        <v>261</v>
      </c>
      <c r="BP601">
        <v>118</v>
      </c>
      <c r="BQ601">
        <v>0</v>
      </c>
      <c r="BR601">
        <v>241</v>
      </c>
      <c r="BS601" t="b">
        <v>0</v>
      </c>
      <c r="BT601">
        <v>0</v>
      </c>
      <c r="BU601">
        <v>0</v>
      </c>
      <c r="BV601" s="12" t="s">
        <v>1397</v>
      </c>
      <c r="BW601">
        <v>0.1</v>
      </c>
      <c r="BX601">
        <v>580</v>
      </c>
      <c r="BY601">
        <v>230</v>
      </c>
      <c r="BZ601" t="b">
        <v>0</v>
      </c>
      <c r="CA601" t="s">
        <v>1684</v>
      </c>
      <c r="CB601">
        <v>3</v>
      </c>
      <c r="CC601">
        <v>0.75</v>
      </c>
      <c r="CD601" t="s">
        <v>1687</v>
      </c>
      <c r="CE601" s="12">
        <v>18</v>
      </c>
      <c r="CF601" s="12">
        <v>6</v>
      </c>
      <c r="CG601" s="4">
        <v>45413</v>
      </c>
      <c r="CH601">
        <v>34</v>
      </c>
      <c r="CI601">
        <v>278</v>
      </c>
      <c r="CJ601">
        <v>148</v>
      </c>
      <c r="CK601">
        <v>19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3.8</v>
      </c>
      <c r="CR601" t="s">
        <v>1397</v>
      </c>
      <c r="CS601">
        <v>0</v>
      </c>
      <c r="CT601" t="str">
        <f t="shared" si="9"/>
        <v>Mikey Moore</v>
      </c>
      <c r="CU601" t="str">
        <f>IFERROR(VLOOKUP(CT601,'Player Names Cleaned'!$A$1:$B$997,2,0),CT601)</f>
        <v>Mikey Moore</v>
      </c>
    </row>
    <row r="602" spans="1:99" x14ac:dyDescent="0.25">
      <c r="A602">
        <v>2</v>
      </c>
      <c r="B602" s="4">
        <v>37513</v>
      </c>
      <c r="C602">
        <v>4</v>
      </c>
      <c r="D602">
        <v>365</v>
      </c>
      <c r="E602" t="b">
        <v>1</v>
      </c>
      <c r="F602" t="b">
        <v>1</v>
      </c>
      <c r="G602" t="s">
        <v>1684</v>
      </c>
      <c r="H602" t="s">
        <v>1684</v>
      </c>
      <c r="I602">
        <v>2</v>
      </c>
      <c r="J602">
        <v>0.09</v>
      </c>
      <c r="K602">
        <v>482442</v>
      </c>
      <c r="L602" t="s">
        <v>1684</v>
      </c>
      <c r="N602">
        <v>0</v>
      </c>
      <c r="O602">
        <v>0</v>
      </c>
      <c r="P602">
        <v>0</v>
      </c>
      <c r="Q602">
        <v>0</v>
      </c>
      <c r="R602">
        <v>257.2</v>
      </c>
      <c r="S602">
        <v>142</v>
      </c>
      <c r="T602">
        <v>99</v>
      </c>
      <c r="U602">
        <v>0</v>
      </c>
      <c r="V602" t="s">
        <v>1684</v>
      </c>
      <c r="X602">
        <v>0</v>
      </c>
      <c r="Y602">
        <v>3</v>
      </c>
      <c r="Z602">
        <v>2</v>
      </c>
      <c r="AA602" t="s">
        <v>1684</v>
      </c>
      <c r="AB602">
        <v>0</v>
      </c>
      <c r="AC602">
        <v>0.78</v>
      </c>
      <c r="AD602">
        <v>0.04</v>
      </c>
      <c r="AE602">
        <v>4.5</v>
      </c>
      <c r="AF602">
        <v>0.22</v>
      </c>
      <c r="AG602">
        <v>3.72</v>
      </c>
      <c r="AH602">
        <v>36.380000000000003</v>
      </c>
      <c r="AI602">
        <v>1.72</v>
      </c>
      <c r="AJ602">
        <v>0.18</v>
      </c>
      <c r="AK602" s="12" t="s">
        <v>1498</v>
      </c>
      <c r="AL602">
        <v>0</v>
      </c>
      <c r="AM602">
        <v>423</v>
      </c>
      <c r="AN602">
        <v>137</v>
      </c>
      <c r="AO602">
        <v>38</v>
      </c>
      <c r="AP602">
        <v>1.8</v>
      </c>
      <c r="AQ602">
        <v>3</v>
      </c>
      <c r="AR602" t="b">
        <v>0</v>
      </c>
      <c r="AS602">
        <v>87.2</v>
      </c>
      <c r="AT602">
        <v>152</v>
      </c>
      <c r="AU602">
        <v>87</v>
      </c>
      <c r="AV602">
        <v>593</v>
      </c>
      <c r="AW602" t="b">
        <v>0</v>
      </c>
      <c r="AX602">
        <v>398.4</v>
      </c>
      <c r="AY602">
        <v>156</v>
      </c>
      <c r="AZ602">
        <v>71</v>
      </c>
      <c r="BA602">
        <v>1901</v>
      </c>
      <c r="BC602" t="s">
        <v>1684</v>
      </c>
      <c r="BD602" s="12">
        <v>50</v>
      </c>
      <c r="BE602">
        <v>308</v>
      </c>
      <c r="BF602">
        <v>192</v>
      </c>
      <c r="BG602" t="s">
        <v>3066</v>
      </c>
      <c r="BH602">
        <v>0</v>
      </c>
      <c r="BI602">
        <v>0</v>
      </c>
      <c r="BJ602" t="s">
        <v>1684</v>
      </c>
      <c r="BK602">
        <v>0</v>
      </c>
      <c r="BM602" t="s">
        <v>3067</v>
      </c>
      <c r="BN602">
        <v>2</v>
      </c>
      <c r="BO602">
        <v>249</v>
      </c>
      <c r="BP602">
        <v>112</v>
      </c>
      <c r="BQ602">
        <v>0</v>
      </c>
      <c r="BR602">
        <v>189</v>
      </c>
      <c r="BS602" t="b">
        <v>0</v>
      </c>
      <c r="BT602">
        <v>0</v>
      </c>
      <c r="BU602">
        <v>0</v>
      </c>
      <c r="BV602" s="12" t="s">
        <v>909</v>
      </c>
      <c r="BW602">
        <v>1.3</v>
      </c>
      <c r="BX602">
        <v>168</v>
      </c>
      <c r="BY602">
        <v>58</v>
      </c>
      <c r="BZ602" t="b">
        <v>0</v>
      </c>
      <c r="CA602" t="s">
        <v>1684</v>
      </c>
      <c r="CB602">
        <v>22</v>
      </c>
      <c r="CC602">
        <v>1.04</v>
      </c>
      <c r="CD602" t="s">
        <v>1687</v>
      </c>
      <c r="CE602" s="12">
        <v>18</v>
      </c>
      <c r="CF602" s="12">
        <v>6</v>
      </c>
      <c r="CG602" s="4">
        <v>44435</v>
      </c>
      <c r="CH602">
        <v>220</v>
      </c>
      <c r="CI602">
        <v>136</v>
      </c>
      <c r="CJ602">
        <v>89</v>
      </c>
      <c r="CK602">
        <v>71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14.2</v>
      </c>
      <c r="CR602" t="s">
        <v>3068</v>
      </c>
      <c r="CS602">
        <v>6</v>
      </c>
      <c r="CT602" t="str">
        <f t="shared" si="9"/>
        <v>Pape Matar Sarr</v>
      </c>
      <c r="CU602" t="str">
        <f>IFERROR(VLOOKUP(CT602,'Player Names Cleaned'!$A$1:$B$997,2,0),CT602)</f>
        <v>Pape Sarr</v>
      </c>
    </row>
    <row r="603" spans="1:99" x14ac:dyDescent="0.25">
      <c r="A603">
        <v>0</v>
      </c>
      <c r="B603" s="4">
        <v>38823</v>
      </c>
      <c r="C603">
        <v>0</v>
      </c>
      <c r="D603">
        <v>0</v>
      </c>
      <c r="E603" t="b">
        <v>1</v>
      </c>
      <c r="F603" t="b">
        <v>1</v>
      </c>
      <c r="G603" t="s">
        <v>1684</v>
      </c>
      <c r="H603" t="s">
        <v>1684</v>
      </c>
      <c r="I603">
        <v>0</v>
      </c>
      <c r="J603">
        <v>0</v>
      </c>
      <c r="K603">
        <v>623095</v>
      </c>
      <c r="L603" t="s">
        <v>1684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587</v>
      </c>
      <c r="T603">
        <v>245</v>
      </c>
      <c r="U603">
        <v>0</v>
      </c>
      <c r="V603" t="s">
        <v>1684</v>
      </c>
      <c r="X603">
        <v>0</v>
      </c>
      <c r="Y603">
        <v>3</v>
      </c>
      <c r="Z603">
        <v>1.5</v>
      </c>
      <c r="AA603" t="s">
        <v>1684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 s="12" t="s">
        <v>1499</v>
      </c>
      <c r="AL603">
        <v>0</v>
      </c>
      <c r="AM603">
        <v>320</v>
      </c>
      <c r="AN603">
        <v>77</v>
      </c>
      <c r="AO603">
        <v>0</v>
      </c>
      <c r="AP603">
        <v>0</v>
      </c>
      <c r="AQ603">
        <v>0</v>
      </c>
      <c r="AR603" t="b">
        <v>0</v>
      </c>
      <c r="AS603">
        <v>0</v>
      </c>
      <c r="AT603">
        <v>591</v>
      </c>
      <c r="AU603">
        <v>245</v>
      </c>
      <c r="AV603">
        <v>594</v>
      </c>
      <c r="AW603" t="b">
        <v>0</v>
      </c>
      <c r="AX603">
        <v>0</v>
      </c>
      <c r="AY603">
        <v>591</v>
      </c>
      <c r="AZ603">
        <v>245</v>
      </c>
      <c r="BA603">
        <v>0</v>
      </c>
      <c r="BC603" t="s">
        <v>1684</v>
      </c>
      <c r="BD603" s="12">
        <v>45</v>
      </c>
      <c r="BE603">
        <v>542</v>
      </c>
      <c r="BF603">
        <v>299</v>
      </c>
      <c r="BG603" t="s">
        <v>3069</v>
      </c>
      <c r="BH603">
        <v>0</v>
      </c>
      <c r="BI603">
        <v>0</v>
      </c>
      <c r="BJ603" t="s">
        <v>1684</v>
      </c>
      <c r="BK603">
        <v>0</v>
      </c>
      <c r="BM603" t="s">
        <v>3070</v>
      </c>
      <c r="BN603">
        <v>0</v>
      </c>
      <c r="BO603">
        <v>592</v>
      </c>
      <c r="BP603">
        <v>246</v>
      </c>
      <c r="BQ603">
        <v>0</v>
      </c>
      <c r="BR603">
        <v>114</v>
      </c>
      <c r="BS603" t="b">
        <v>0</v>
      </c>
      <c r="BT603">
        <v>0</v>
      </c>
      <c r="BU603">
        <v>0</v>
      </c>
      <c r="BV603" s="12" t="s">
        <v>1500</v>
      </c>
      <c r="BW603">
        <v>0.2</v>
      </c>
      <c r="BX603">
        <v>459</v>
      </c>
      <c r="BY603">
        <v>149</v>
      </c>
      <c r="BZ603" t="b">
        <v>0</v>
      </c>
      <c r="CA603" t="s">
        <v>1684</v>
      </c>
      <c r="CB603">
        <v>0</v>
      </c>
      <c r="CC603">
        <v>0</v>
      </c>
      <c r="CD603" t="s">
        <v>1687</v>
      </c>
      <c r="CE603" s="12">
        <v>18</v>
      </c>
      <c r="CF603" s="12">
        <v>6</v>
      </c>
      <c r="CG603" s="4">
        <v>45658</v>
      </c>
      <c r="CH603">
        <v>0</v>
      </c>
      <c r="CI603">
        <v>572</v>
      </c>
      <c r="CJ603">
        <v>240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 t="s">
        <v>1500</v>
      </c>
      <c r="CS603">
        <v>0</v>
      </c>
      <c r="CT603" t="str">
        <f t="shared" si="9"/>
        <v>Yang Min-hyeok</v>
      </c>
      <c r="CU603" t="str">
        <f>IFERROR(VLOOKUP(CT603,'Player Names Cleaned'!$A$1:$B$997,2,0),CT603)</f>
        <v>Yang Min-hyeok</v>
      </c>
    </row>
    <row r="604" spans="1:99" x14ac:dyDescent="0.25">
      <c r="A604">
        <v>0</v>
      </c>
      <c r="B604" s="4">
        <v>39152</v>
      </c>
      <c r="C604">
        <v>0</v>
      </c>
      <c r="D604">
        <v>0</v>
      </c>
      <c r="E604" t="b">
        <v>1</v>
      </c>
      <c r="F604" t="b">
        <v>1</v>
      </c>
      <c r="G604" t="s">
        <v>1684</v>
      </c>
      <c r="H604" t="s">
        <v>1684</v>
      </c>
      <c r="I604">
        <v>0</v>
      </c>
      <c r="J604">
        <v>0</v>
      </c>
      <c r="K604">
        <v>499726</v>
      </c>
      <c r="L604" t="s">
        <v>1684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535</v>
      </c>
      <c r="T604">
        <v>213</v>
      </c>
      <c r="U604">
        <v>0</v>
      </c>
      <c r="V604" t="s">
        <v>1684</v>
      </c>
      <c r="X604">
        <v>0</v>
      </c>
      <c r="Y604">
        <v>3</v>
      </c>
      <c r="Z604">
        <v>1.5</v>
      </c>
      <c r="AA604" t="s">
        <v>1684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 s="12" t="s">
        <v>1037</v>
      </c>
      <c r="AL604">
        <v>0</v>
      </c>
      <c r="AM604">
        <v>248</v>
      </c>
      <c r="AN604">
        <v>34</v>
      </c>
      <c r="AO604">
        <v>0</v>
      </c>
      <c r="AP604">
        <v>0</v>
      </c>
      <c r="AQ604">
        <v>0</v>
      </c>
      <c r="AR604" t="b">
        <v>0</v>
      </c>
      <c r="AS604">
        <v>0</v>
      </c>
      <c r="AT604">
        <v>539</v>
      </c>
      <c r="AU604">
        <v>213</v>
      </c>
      <c r="AV604">
        <v>595</v>
      </c>
      <c r="AW604" t="b">
        <v>0</v>
      </c>
      <c r="AX604">
        <v>0</v>
      </c>
      <c r="AY604">
        <v>539</v>
      </c>
      <c r="AZ604">
        <v>213</v>
      </c>
      <c r="BA604">
        <v>0</v>
      </c>
      <c r="BC604" t="s">
        <v>1684</v>
      </c>
      <c r="BD604" s="12">
        <v>45</v>
      </c>
      <c r="BE604">
        <v>470</v>
      </c>
      <c r="BF604">
        <v>256</v>
      </c>
      <c r="BG604" t="s">
        <v>3071</v>
      </c>
      <c r="BH604">
        <v>0</v>
      </c>
      <c r="BI604">
        <v>0</v>
      </c>
      <c r="BJ604" t="s">
        <v>1684</v>
      </c>
      <c r="BK604">
        <v>0</v>
      </c>
      <c r="BM604" t="s">
        <v>3072</v>
      </c>
      <c r="BN604">
        <v>0</v>
      </c>
      <c r="BO604">
        <v>542</v>
      </c>
      <c r="BP604">
        <v>214</v>
      </c>
      <c r="BQ604">
        <v>0</v>
      </c>
      <c r="BR604">
        <v>241</v>
      </c>
      <c r="BS604" t="b">
        <v>0</v>
      </c>
      <c r="BT604">
        <v>0</v>
      </c>
      <c r="BU604">
        <v>0</v>
      </c>
      <c r="BV604" s="12" t="s">
        <v>1501</v>
      </c>
      <c r="BW604">
        <v>0.2</v>
      </c>
      <c r="BX604">
        <v>462</v>
      </c>
      <c r="BY604">
        <v>152</v>
      </c>
      <c r="BZ604" t="b">
        <v>0</v>
      </c>
      <c r="CA604" t="s">
        <v>1684</v>
      </c>
      <c r="CB604">
        <v>0</v>
      </c>
      <c r="CC604">
        <v>0</v>
      </c>
      <c r="CD604" t="s">
        <v>1687</v>
      </c>
      <c r="CE604" s="12">
        <v>18</v>
      </c>
      <c r="CF604" s="12">
        <v>6</v>
      </c>
      <c r="CG604" s="4">
        <v>45602</v>
      </c>
      <c r="CH604">
        <v>0</v>
      </c>
      <c r="CI604">
        <v>516</v>
      </c>
      <c r="CJ604">
        <v>205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 t="s">
        <v>1501</v>
      </c>
      <c r="CS604">
        <v>0</v>
      </c>
      <c r="CT604" t="str">
        <f t="shared" si="9"/>
        <v>Callum Olusesi</v>
      </c>
      <c r="CU604" t="str">
        <f>IFERROR(VLOOKUP(CT604,'Player Names Cleaned'!$A$1:$B$997,2,0),CT604)</f>
        <v>Callum Olusesi</v>
      </c>
    </row>
    <row r="605" spans="1:99" x14ac:dyDescent="0.25">
      <c r="A605">
        <v>5</v>
      </c>
      <c r="B605" s="4">
        <v>35687</v>
      </c>
      <c r="C605">
        <v>7</v>
      </c>
      <c r="D605">
        <v>404</v>
      </c>
      <c r="E605" t="b">
        <v>1</v>
      </c>
      <c r="F605" t="b">
        <v>1</v>
      </c>
      <c r="G605" t="s">
        <v>1684</v>
      </c>
      <c r="H605" t="s">
        <v>1684</v>
      </c>
      <c r="I605">
        <v>4</v>
      </c>
      <c r="J605">
        <v>0.16</v>
      </c>
      <c r="K605">
        <v>154566</v>
      </c>
      <c r="L605" t="s">
        <v>1684</v>
      </c>
      <c r="N605">
        <v>0</v>
      </c>
      <c r="O605">
        <v>0</v>
      </c>
      <c r="P605">
        <v>0</v>
      </c>
      <c r="Q605">
        <v>0</v>
      </c>
      <c r="R605">
        <v>199.8</v>
      </c>
      <c r="S605">
        <v>175</v>
      </c>
      <c r="T605">
        <v>18</v>
      </c>
      <c r="U605">
        <v>0</v>
      </c>
      <c r="V605" t="s">
        <v>1684</v>
      </c>
      <c r="X605">
        <v>0</v>
      </c>
      <c r="Y605">
        <v>4</v>
      </c>
      <c r="Z605">
        <v>2.9</v>
      </c>
      <c r="AA605" t="s">
        <v>1684</v>
      </c>
      <c r="AB605">
        <v>0</v>
      </c>
      <c r="AC605">
        <v>1.1299999999999999</v>
      </c>
      <c r="AD605">
        <v>0.05</v>
      </c>
      <c r="AE605">
        <v>12.02</v>
      </c>
      <c r="AF605">
        <v>0.5</v>
      </c>
      <c r="AG605">
        <v>10.89</v>
      </c>
      <c r="AH605">
        <v>40.14</v>
      </c>
      <c r="AI605">
        <v>1.64</v>
      </c>
      <c r="AJ605">
        <v>0.45</v>
      </c>
      <c r="AK605" s="12" t="s">
        <v>738</v>
      </c>
      <c r="AL605">
        <v>0</v>
      </c>
      <c r="AM605">
        <v>642</v>
      </c>
      <c r="AN605">
        <v>60</v>
      </c>
      <c r="AO605">
        <v>43</v>
      </c>
      <c r="AP605">
        <v>1.76</v>
      </c>
      <c r="AQ605">
        <v>9</v>
      </c>
      <c r="AR605" t="b">
        <v>0</v>
      </c>
      <c r="AS605">
        <v>142.1</v>
      </c>
      <c r="AT605">
        <v>80</v>
      </c>
      <c r="AU605">
        <v>16</v>
      </c>
      <c r="AV605">
        <v>596</v>
      </c>
      <c r="AW605" t="b">
        <v>0</v>
      </c>
      <c r="AX605">
        <v>505.8</v>
      </c>
      <c r="AY605">
        <v>123</v>
      </c>
      <c r="AZ605">
        <v>14</v>
      </c>
      <c r="BA605">
        <v>2199</v>
      </c>
      <c r="BC605" t="s">
        <v>1684</v>
      </c>
      <c r="BD605" s="12">
        <v>75</v>
      </c>
      <c r="BE605">
        <v>20</v>
      </c>
      <c r="BF605">
        <v>8</v>
      </c>
      <c r="BG605" t="s">
        <v>3073</v>
      </c>
      <c r="BH605">
        <v>1</v>
      </c>
      <c r="BI605">
        <v>0</v>
      </c>
      <c r="BJ605">
        <v>2</v>
      </c>
      <c r="BK605">
        <v>0</v>
      </c>
      <c r="BM605" t="s">
        <v>3074</v>
      </c>
      <c r="BN605">
        <v>4</v>
      </c>
      <c r="BO605">
        <v>47</v>
      </c>
      <c r="BP605">
        <v>14</v>
      </c>
      <c r="BQ605">
        <v>0</v>
      </c>
      <c r="BR605">
        <v>241</v>
      </c>
      <c r="BS605" t="b">
        <v>0</v>
      </c>
      <c r="BT605">
        <v>0</v>
      </c>
      <c r="BU605">
        <v>0</v>
      </c>
      <c r="BV605" s="12" t="s">
        <v>1502</v>
      </c>
      <c r="BW605">
        <v>15</v>
      </c>
      <c r="BX605">
        <v>27</v>
      </c>
      <c r="BY605">
        <v>7</v>
      </c>
      <c r="BZ605" t="b">
        <v>0</v>
      </c>
      <c r="CA605" t="s">
        <v>1684</v>
      </c>
      <c r="CB605">
        <v>25</v>
      </c>
      <c r="CC605">
        <v>1.02</v>
      </c>
      <c r="CD605" t="s">
        <v>1687</v>
      </c>
      <c r="CE605" s="12">
        <v>18</v>
      </c>
      <c r="CF605" s="12">
        <v>6</v>
      </c>
      <c r="CG605" s="4">
        <v>45514</v>
      </c>
      <c r="CH605">
        <v>729</v>
      </c>
      <c r="CI605">
        <v>32</v>
      </c>
      <c r="CJ605">
        <v>13</v>
      </c>
      <c r="CK605">
        <v>108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14.4</v>
      </c>
      <c r="CR605" t="s">
        <v>1606</v>
      </c>
      <c r="CS605">
        <v>0</v>
      </c>
      <c r="CT605" t="str">
        <f t="shared" si="9"/>
        <v>Dominic Solanke-Mitchell</v>
      </c>
      <c r="CU605" t="str">
        <f>IFERROR(VLOOKUP(CT605,'Player Names Cleaned'!$A$1:$B$997,2,0),CT605)</f>
        <v>Dominic Solanke-Mitchell</v>
      </c>
    </row>
    <row r="606" spans="1:99" x14ac:dyDescent="0.25">
      <c r="A606">
        <v>1</v>
      </c>
      <c r="B606" s="4">
        <v>35560</v>
      </c>
      <c r="C606">
        <v>0</v>
      </c>
      <c r="D606">
        <v>138</v>
      </c>
      <c r="E606" t="b">
        <v>1</v>
      </c>
      <c r="F606" t="b">
        <v>1</v>
      </c>
      <c r="G606" t="s">
        <v>1684</v>
      </c>
      <c r="H606" t="s">
        <v>1684</v>
      </c>
      <c r="I606">
        <v>1</v>
      </c>
      <c r="J606">
        <v>0.18</v>
      </c>
      <c r="K606">
        <v>212319</v>
      </c>
      <c r="L606" t="s">
        <v>1684</v>
      </c>
      <c r="N606">
        <v>0</v>
      </c>
      <c r="O606">
        <v>0</v>
      </c>
      <c r="P606">
        <v>0</v>
      </c>
      <c r="Q606">
        <v>0</v>
      </c>
      <c r="R606">
        <v>57.1</v>
      </c>
      <c r="S606">
        <v>270</v>
      </c>
      <c r="T606">
        <v>26</v>
      </c>
      <c r="U606">
        <v>0</v>
      </c>
      <c r="V606" t="s">
        <v>1684</v>
      </c>
      <c r="X606">
        <v>0</v>
      </c>
      <c r="Y606">
        <v>4</v>
      </c>
      <c r="Z606">
        <v>2.7</v>
      </c>
      <c r="AA606" t="s">
        <v>1684</v>
      </c>
      <c r="AB606">
        <v>0</v>
      </c>
      <c r="AC606">
        <v>0.6</v>
      </c>
      <c r="AD606">
        <v>0.11</v>
      </c>
      <c r="AE606">
        <v>4.3099999999999996</v>
      </c>
      <c r="AF606">
        <v>0.78</v>
      </c>
      <c r="AG606">
        <v>3.71</v>
      </c>
      <c r="AH606">
        <v>7.29</v>
      </c>
      <c r="AI606">
        <v>1.32</v>
      </c>
      <c r="AJ606">
        <v>0.67</v>
      </c>
      <c r="AK606" s="12" t="s">
        <v>187</v>
      </c>
      <c r="AL606">
        <v>0</v>
      </c>
      <c r="AM606">
        <v>604</v>
      </c>
      <c r="AN606">
        <v>52</v>
      </c>
      <c r="AO606">
        <v>9</v>
      </c>
      <c r="AP606">
        <v>1.63</v>
      </c>
      <c r="AQ606">
        <v>4</v>
      </c>
      <c r="AR606" t="b">
        <v>0</v>
      </c>
      <c r="AS606">
        <v>47.4</v>
      </c>
      <c r="AT606">
        <v>244</v>
      </c>
      <c r="AU606">
        <v>25</v>
      </c>
      <c r="AV606">
        <v>597</v>
      </c>
      <c r="AW606" t="b">
        <v>0</v>
      </c>
      <c r="AX606">
        <v>180.8</v>
      </c>
      <c r="AY606">
        <v>266</v>
      </c>
      <c r="AZ606">
        <v>24</v>
      </c>
      <c r="BA606">
        <v>497</v>
      </c>
      <c r="BC606" t="s">
        <v>1684</v>
      </c>
      <c r="BD606" s="12">
        <v>65</v>
      </c>
      <c r="BE606">
        <v>54</v>
      </c>
      <c r="BF606">
        <v>17</v>
      </c>
      <c r="BG606" t="s">
        <v>3075</v>
      </c>
      <c r="BH606">
        <v>0</v>
      </c>
      <c r="BI606">
        <v>0</v>
      </c>
      <c r="BJ606">
        <v>3</v>
      </c>
      <c r="BK606">
        <v>0</v>
      </c>
      <c r="BM606" t="s">
        <v>3076</v>
      </c>
      <c r="BN606">
        <v>2.2999999999999998</v>
      </c>
      <c r="BO606">
        <v>214</v>
      </c>
      <c r="BP606">
        <v>22</v>
      </c>
      <c r="BQ606">
        <v>0</v>
      </c>
      <c r="BR606">
        <v>30</v>
      </c>
      <c r="BS606" t="b">
        <v>0</v>
      </c>
      <c r="BT606">
        <v>0</v>
      </c>
      <c r="BU606">
        <v>0</v>
      </c>
      <c r="BV606" s="12" t="s">
        <v>1503</v>
      </c>
      <c r="BW606">
        <v>0.9</v>
      </c>
      <c r="BX606">
        <v>196</v>
      </c>
      <c r="BY606">
        <v>36</v>
      </c>
      <c r="BZ606" t="b">
        <v>0</v>
      </c>
      <c r="CA606" t="s">
        <v>1684</v>
      </c>
      <c r="CB606">
        <v>4</v>
      </c>
      <c r="CC606">
        <v>0.72</v>
      </c>
      <c r="CD606" t="s">
        <v>1687</v>
      </c>
      <c r="CE606" s="12">
        <v>18</v>
      </c>
      <c r="CF606" s="12">
        <v>6</v>
      </c>
      <c r="CG606" s="4">
        <v>44743</v>
      </c>
      <c r="CH606">
        <v>243</v>
      </c>
      <c r="CI606">
        <v>122</v>
      </c>
      <c r="CJ606">
        <v>24</v>
      </c>
      <c r="CK606">
        <v>35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5.4</v>
      </c>
      <c r="CR606" t="s">
        <v>187</v>
      </c>
      <c r="CS606">
        <v>2</v>
      </c>
      <c r="CT606" t="str">
        <f t="shared" si="9"/>
        <v>Richarlison de Andrade</v>
      </c>
      <c r="CU606" t="str">
        <f>IFERROR(VLOOKUP(CT606,'Player Names Cleaned'!$A$1:$B$997,2,0),CT606)</f>
        <v>Richarlison</v>
      </c>
    </row>
    <row r="607" spans="1:99" x14ac:dyDescent="0.25">
      <c r="A607">
        <v>0</v>
      </c>
      <c r="B607" s="4">
        <v>38462</v>
      </c>
      <c r="C607">
        <v>0</v>
      </c>
      <c r="D607">
        <v>7</v>
      </c>
      <c r="E607" t="b">
        <v>1</v>
      </c>
      <c r="F607" t="b">
        <v>1</v>
      </c>
      <c r="G607" t="s">
        <v>1684</v>
      </c>
      <c r="H607" t="s">
        <v>1684</v>
      </c>
      <c r="I607">
        <v>0</v>
      </c>
      <c r="J607">
        <v>0</v>
      </c>
      <c r="K607">
        <v>552427</v>
      </c>
      <c r="L607" t="s">
        <v>1684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559</v>
      </c>
      <c r="T607">
        <v>44</v>
      </c>
      <c r="U607">
        <v>0</v>
      </c>
      <c r="V607" t="s">
        <v>1684</v>
      </c>
      <c r="X607">
        <v>0</v>
      </c>
      <c r="Y607">
        <v>4</v>
      </c>
      <c r="Z607">
        <v>1.5</v>
      </c>
      <c r="AA607" t="s">
        <v>1684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0.02</v>
      </c>
      <c r="AI607">
        <v>0.18</v>
      </c>
      <c r="AJ607">
        <v>0</v>
      </c>
      <c r="AK607" s="12" t="s">
        <v>691</v>
      </c>
      <c r="AL607">
        <v>0</v>
      </c>
      <c r="AM607">
        <v>282</v>
      </c>
      <c r="AN607">
        <v>11</v>
      </c>
      <c r="AO607">
        <v>0</v>
      </c>
      <c r="AP607">
        <v>0</v>
      </c>
      <c r="AQ607">
        <v>0</v>
      </c>
      <c r="AR607" t="b">
        <v>0</v>
      </c>
      <c r="AS607">
        <v>0</v>
      </c>
      <c r="AT607">
        <v>563</v>
      </c>
      <c r="AU607">
        <v>44</v>
      </c>
      <c r="AV607">
        <v>598</v>
      </c>
      <c r="AW607" t="b">
        <v>0</v>
      </c>
      <c r="AX607">
        <v>0</v>
      </c>
      <c r="AY607">
        <v>563</v>
      </c>
      <c r="AZ607">
        <v>44</v>
      </c>
      <c r="BA607">
        <v>10</v>
      </c>
      <c r="BC607" t="s">
        <v>1684</v>
      </c>
      <c r="BD607" s="12">
        <v>45</v>
      </c>
      <c r="BE607">
        <v>504</v>
      </c>
      <c r="BF607">
        <v>60</v>
      </c>
      <c r="BG607" t="s">
        <v>3077</v>
      </c>
      <c r="BH607">
        <v>0</v>
      </c>
      <c r="BI607">
        <v>0</v>
      </c>
      <c r="BJ607" t="s">
        <v>1684</v>
      </c>
      <c r="BK607">
        <v>0</v>
      </c>
      <c r="BM607" t="s">
        <v>3078</v>
      </c>
      <c r="BN607">
        <v>1</v>
      </c>
      <c r="BO607">
        <v>359</v>
      </c>
      <c r="BP607">
        <v>35</v>
      </c>
      <c r="BQ607">
        <v>0</v>
      </c>
      <c r="BR607">
        <v>241</v>
      </c>
      <c r="BS607" t="b">
        <v>0</v>
      </c>
      <c r="BT607">
        <v>0</v>
      </c>
      <c r="BU607">
        <v>0</v>
      </c>
      <c r="BV607" s="12" t="s">
        <v>1504</v>
      </c>
      <c r="BW607">
        <v>0.4</v>
      </c>
      <c r="BX607">
        <v>294</v>
      </c>
      <c r="BY607">
        <v>51</v>
      </c>
      <c r="BZ607" t="b">
        <v>0</v>
      </c>
      <c r="CA607" t="s">
        <v>1684</v>
      </c>
      <c r="CB607">
        <v>0</v>
      </c>
      <c r="CC607">
        <v>0</v>
      </c>
      <c r="CD607" t="s">
        <v>1687</v>
      </c>
      <c r="CE607" s="12">
        <v>18</v>
      </c>
      <c r="CF607" s="12">
        <v>6</v>
      </c>
      <c r="CG607" s="4">
        <v>44903</v>
      </c>
      <c r="CH607">
        <v>0</v>
      </c>
      <c r="CI607">
        <v>542</v>
      </c>
      <c r="CJ607">
        <v>44</v>
      </c>
      <c r="CK607">
        <v>3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0.7</v>
      </c>
      <c r="CR607" t="s">
        <v>1504</v>
      </c>
      <c r="CS607">
        <v>0</v>
      </c>
      <c r="CT607" t="str">
        <f t="shared" si="9"/>
        <v>Will Lankshear</v>
      </c>
      <c r="CU607" t="str">
        <f>IFERROR(VLOOKUP(CT607,'Player Names Cleaned'!$A$1:$B$997,2,0),CT607)</f>
        <v>Will Lankshear</v>
      </c>
    </row>
    <row r="608" spans="1:99" x14ac:dyDescent="0.25">
      <c r="A608">
        <v>1</v>
      </c>
      <c r="B608" s="4">
        <v>38070</v>
      </c>
      <c r="C608">
        <v>0</v>
      </c>
      <c r="D608">
        <v>20</v>
      </c>
      <c r="E608" t="b">
        <v>1</v>
      </c>
      <c r="F608" t="b">
        <v>1</v>
      </c>
      <c r="G608" t="s">
        <v>1684</v>
      </c>
      <c r="H608" t="s">
        <v>1684</v>
      </c>
      <c r="I608">
        <v>0</v>
      </c>
      <c r="J608">
        <v>0</v>
      </c>
      <c r="K608">
        <v>490145</v>
      </c>
      <c r="L608" t="s">
        <v>1684</v>
      </c>
      <c r="N608">
        <v>0</v>
      </c>
      <c r="O608">
        <v>0</v>
      </c>
      <c r="P608">
        <v>0</v>
      </c>
      <c r="Q608">
        <v>0</v>
      </c>
      <c r="R608">
        <v>11</v>
      </c>
      <c r="S608">
        <v>339</v>
      </c>
      <c r="T608">
        <v>33</v>
      </c>
      <c r="U608">
        <v>0</v>
      </c>
      <c r="V608" t="s">
        <v>1684</v>
      </c>
      <c r="X608">
        <v>0</v>
      </c>
      <c r="Y608">
        <v>4</v>
      </c>
      <c r="Z608">
        <v>1.5</v>
      </c>
      <c r="AA608" t="s">
        <v>1684</v>
      </c>
      <c r="AB608">
        <v>0</v>
      </c>
      <c r="AC608">
        <v>0</v>
      </c>
      <c r="AD608">
        <v>0</v>
      </c>
      <c r="AE608">
        <v>0.04</v>
      </c>
      <c r="AF608">
        <v>0.12</v>
      </c>
      <c r="AG608">
        <v>0.04</v>
      </c>
      <c r="AH608">
        <v>0.83</v>
      </c>
      <c r="AI608">
        <v>2.41</v>
      </c>
      <c r="AJ608">
        <v>0.12</v>
      </c>
      <c r="AK608" s="12" t="s">
        <v>1505</v>
      </c>
      <c r="AL608">
        <v>0</v>
      </c>
      <c r="AM608">
        <v>232</v>
      </c>
      <c r="AN608">
        <v>4</v>
      </c>
      <c r="AO608">
        <v>1</v>
      </c>
      <c r="AP608">
        <v>2.9</v>
      </c>
      <c r="AQ608">
        <v>0</v>
      </c>
      <c r="AR608" t="b">
        <v>0</v>
      </c>
      <c r="AS608">
        <v>5.2</v>
      </c>
      <c r="AT608">
        <v>354</v>
      </c>
      <c r="AU608">
        <v>33</v>
      </c>
      <c r="AV608">
        <v>599</v>
      </c>
      <c r="AW608" t="b">
        <v>0</v>
      </c>
      <c r="AX608">
        <v>24.4</v>
      </c>
      <c r="AY608">
        <v>348</v>
      </c>
      <c r="AZ608">
        <v>30</v>
      </c>
      <c r="BA608">
        <v>31</v>
      </c>
      <c r="BC608" t="s">
        <v>1684</v>
      </c>
      <c r="BD608" s="12">
        <v>45</v>
      </c>
      <c r="BE608">
        <v>454</v>
      </c>
      <c r="BF608">
        <v>53</v>
      </c>
      <c r="BG608" t="s">
        <v>3079</v>
      </c>
      <c r="BH608">
        <v>0</v>
      </c>
      <c r="BI608">
        <v>0</v>
      </c>
      <c r="BJ608" t="s">
        <v>1684</v>
      </c>
      <c r="BK608">
        <v>0</v>
      </c>
      <c r="BM608" t="s">
        <v>3080</v>
      </c>
      <c r="BN608">
        <v>2</v>
      </c>
      <c r="BO608">
        <v>245</v>
      </c>
      <c r="BP608">
        <v>24</v>
      </c>
      <c r="BQ608">
        <v>0</v>
      </c>
      <c r="BR608">
        <v>241</v>
      </c>
      <c r="BS608" t="b">
        <v>0</v>
      </c>
      <c r="BT608">
        <v>0</v>
      </c>
      <c r="BU608">
        <v>0</v>
      </c>
      <c r="BV608" s="12" t="s">
        <v>1506</v>
      </c>
      <c r="BW608">
        <v>0.9</v>
      </c>
      <c r="BX608">
        <v>200</v>
      </c>
      <c r="BY608">
        <v>37</v>
      </c>
      <c r="BZ608" t="b">
        <v>0</v>
      </c>
      <c r="CA608" t="s">
        <v>1684</v>
      </c>
      <c r="CB608">
        <v>0</v>
      </c>
      <c r="CC608">
        <v>0</v>
      </c>
      <c r="CD608" t="s">
        <v>1687</v>
      </c>
      <c r="CE608" s="12">
        <v>18</v>
      </c>
      <c r="CF608" s="12">
        <v>6</v>
      </c>
      <c r="CG608" s="4">
        <v>44064</v>
      </c>
      <c r="CH608">
        <v>17</v>
      </c>
      <c r="CI608">
        <v>308</v>
      </c>
      <c r="CJ608">
        <v>33</v>
      </c>
      <c r="CK608">
        <v>6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1.3</v>
      </c>
      <c r="CR608" t="s">
        <v>1506</v>
      </c>
      <c r="CS608">
        <v>0</v>
      </c>
      <c r="CT608" t="str">
        <f t="shared" si="9"/>
        <v>Dane Scarlett</v>
      </c>
      <c r="CU608" t="str">
        <f>IFERROR(VLOOKUP(CT608,'Player Names Cleaned'!$A$1:$B$997,2,0),CT608)</f>
        <v>Dane Scarlett</v>
      </c>
    </row>
    <row r="609" spans="1:99" x14ac:dyDescent="0.25">
      <c r="A609">
        <v>0</v>
      </c>
      <c r="B609" s="4">
        <v>34027</v>
      </c>
      <c r="C609">
        <v>1</v>
      </c>
      <c r="D609">
        <v>261</v>
      </c>
      <c r="E609" t="b">
        <v>1</v>
      </c>
      <c r="F609" t="b">
        <v>1</v>
      </c>
      <c r="G609" t="s">
        <v>1684</v>
      </c>
      <c r="H609" t="s">
        <v>1684</v>
      </c>
      <c r="I609">
        <v>4</v>
      </c>
      <c r="J609">
        <v>0.16</v>
      </c>
      <c r="K609">
        <v>84182</v>
      </c>
      <c r="L609" t="s">
        <v>1684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482</v>
      </c>
      <c r="T609">
        <v>63</v>
      </c>
      <c r="U609">
        <v>0</v>
      </c>
      <c r="V609" t="s">
        <v>1684</v>
      </c>
      <c r="X609">
        <v>0</v>
      </c>
      <c r="Y609">
        <v>1</v>
      </c>
      <c r="Z609">
        <v>2.8</v>
      </c>
      <c r="AA609" t="s">
        <v>1684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37.78</v>
      </c>
      <c r="AI609">
        <v>1.51</v>
      </c>
      <c r="AJ609">
        <v>0</v>
      </c>
      <c r="AK609" s="12" t="s">
        <v>1507</v>
      </c>
      <c r="AL609">
        <v>0</v>
      </c>
      <c r="AM609">
        <v>133</v>
      </c>
      <c r="AN609">
        <v>48</v>
      </c>
      <c r="AO609">
        <v>41</v>
      </c>
      <c r="AP609">
        <v>1.63</v>
      </c>
      <c r="AQ609">
        <v>0</v>
      </c>
      <c r="AR609" t="b">
        <v>0</v>
      </c>
      <c r="AS609">
        <v>62.1</v>
      </c>
      <c r="AT609">
        <v>216</v>
      </c>
      <c r="AU609">
        <v>14</v>
      </c>
      <c r="AV609">
        <v>600</v>
      </c>
      <c r="AW609" t="b">
        <v>0</v>
      </c>
      <c r="AX609">
        <v>619.79999999999995</v>
      </c>
      <c r="AY609">
        <v>79</v>
      </c>
      <c r="AZ609">
        <v>13</v>
      </c>
      <c r="BA609">
        <v>2259</v>
      </c>
      <c r="BC609" t="s">
        <v>1684</v>
      </c>
      <c r="BD609" s="12">
        <v>45</v>
      </c>
      <c r="BE609">
        <v>355</v>
      </c>
      <c r="BF609">
        <v>19</v>
      </c>
      <c r="BG609" t="s">
        <v>3081</v>
      </c>
      <c r="BH609">
        <v>1</v>
      </c>
      <c r="BI609">
        <v>0</v>
      </c>
      <c r="BJ609" t="s">
        <v>1684</v>
      </c>
      <c r="BK609">
        <v>0</v>
      </c>
      <c r="BM609" t="s">
        <v>3082</v>
      </c>
      <c r="BN609">
        <v>2.7</v>
      </c>
      <c r="BO609">
        <v>165</v>
      </c>
      <c r="BP609">
        <v>24</v>
      </c>
      <c r="BQ609">
        <v>0</v>
      </c>
      <c r="BR609">
        <v>73</v>
      </c>
      <c r="BS609" t="b">
        <v>0</v>
      </c>
      <c r="BT609">
        <v>82</v>
      </c>
      <c r="BU609">
        <v>3.27</v>
      </c>
      <c r="BV609" s="12" t="s">
        <v>1508</v>
      </c>
      <c r="BW609">
        <v>6.2</v>
      </c>
      <c r="BX609">
        <v>60</v>
      </c>
      <c r="BY609">
        <v>10</v>
      </c>
      <c r="BZ609" t="b">
        <v>0</v>
      </c>
      <c r="CA609" t="s">
        <v>1684</v>
      </c>
      <c r="CB609">
        <v>25</v>
      </c>
      <c r="CC609">
        <v>1</v>
      </c>
      <c r="CD609" t="s">
        <v>1687</v>
      </c>
      <c r="CE609" s="12">
        <v>19</v>
      </c>
      <c r="CF609" s="12">
        <v>21</v>
      </c>
      <c r="CG609" s="4">
        <v>44743</v>
      </c>
      <c r="CH609">
        <v>0</v>
      </c>
      <c r="CI609">
        <v>459</v>
      </c>
      <c r="CJ609">
        <v>50</v>
      </c>
      <c r="CK609">
        <v>69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15.3</v>
      </c>
      <c r="CR609" t="s">
        <v>1508</v>
      </c>
      <c r="CS609">
        <v>0</v>
      </c>
      <c r="CT609" t="str">
        <f t="shared" si="9"/>
        <v>Alphonse Areola</v>
      </c>
      <c r="CU609" t="str">
        <f>IFERROR(VLOOKUP(CT609,'Player Names Cleaned'!$A$1:$B$997,2,0),CT609)</f>
        <v>Alphonse Areola</v>
      </c>
    </row>
    <row r="610" spans="1:99" x14ac:dyDescent="0.25">
      <c r="A610">
        <v>0</v>
      </c>
      <c r="B610" s="4">
        <v>33252</v>
      </c>
      <c r="C610">
        <v>0</v>
      </c>
      <c r="D610">
        <v>0</v>
      </c>
      <c r="E610" t="b">
        <v>1</v>
      </c>
      <c r="F610" t="b">
        <v>1</v>
      </c>
      <c r="G610" t="s">
        <v>1684</v>
      </c>
      <c r="H610" t="s">
        <v>1684</v>
      </c>
      <c r="I610">
        <v>0</v>
      </c>
      <c r="J610">
        <v>0</v>
      </c>
      <c r="K610">
        <v>82143</v>
      </c>
      <c r="L610" t="s">
        <v>1684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385</v>
      </c>
      <c r="T610">
        <v>25</v>
      </c>
      <c r="U610">
        <v>0</v>
      </c>
      <c r="V610" t="s">
        <v>1684</v>
      </c>
      <c r="X610">
        <v>0</v>
      </c>
      <c r="Y610">
        <v>1</v>
      </c>
      <c r="Z610">
        <v>1.5</v>
      </c>
      <c r="AA610" t="s">
        <v>1684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 s="12" t="s">
        <v>1509</v>
      </c>
      <c r="AL610">
        <v>0</v>
      </c>
      <c r="AM610">
        <v>9</v>
      </c>
      <c r="AN610">
        <v>8</v>
      </c>
      <c r="AO610">
        <v>0</v>
      </c>
      <c r="AP610">
        <v>0</v>
      </c>
      <c r="AQ610">
        <v>0</v>
      </c>
      <c r="AR610" t="b">
        <v>0</v>
      </c>
      <c r="AS610">
        <v>0</v>
      </c>
      <c r="AT610">
        <v>396</v>
      </c>
      <c r="AU610">
        <v>35</v>
      </c>
      <c r="AV610">
        <v>601</v>
      </c>
      <c r="AW610" t="b">
        <v>0</v>
      </c>
      <c r="AX610">
        <v>0</v>
      </c>
      <c r="AY610">
        <v>396</v>
      </c>
      <c r="AZ610">
        <v>35</v>
      </c>
      <c r="BA610">
        <v>0</v>
      </c>
      <c r="BC610" t="s">
        <v>1684</v>
      </c>
      <c r="BD610" s="12">
        <v>40</v>
      </c>
      <c r="BE610">
        <v>553</v>
      </c>
      <c r="BF610">
        <v>40</v>
      </c>
      <c r="BG610" t="s">
        <v>3083</v>
      </c>
      <c r="BH610">
        <v>0</v>
      </c>
      <c r="BI610">
        <v>0</v>
      </c>
      <c r="BJ610" t="s">
        <v>1684</v>
      </c>
      <c r="BK610">
        <v>0</v>
      </c>
      <c r="BM610" t="s">
        <v>3084</v>
      </c>
      <c r="BN610">
        <v>0</v>
      </c>
      <c r="BO610">
        <v>400</v>
      </c>
      <c r="BP610">
        <v>36</v>
      </c>
      <c r="BQ610">
        <v>0</v>
      </c>
      <c r="BR610">
        <v>241</v>
      </c>
      <c r="BS610" t="b">
        <v>0</v>
      </c>
      <c r="BT610">
        <v>0</v>
      </c>
      <c r="BU610">
        <v>0</v>
      </c>
      <c r="BV610" s="12" t="s">
        <v>1510</v>
      </c>
      <c r="BW610">
        <v>1</v>
      </c>
      <c r="BX610">
        <v>187</v>
      </c>
      <c r="BY610">
        <v>27</v>
      </c>
      <c r="BZ610" t="b">
        <v>0</v>
      </c>
      <c r="CA610" t="s">
        <v>1684</v>
      </c>
      <c r="CB610">
        <v>0</v>
      </c>
      <c r="CC610">
        <v>0</v>
      </c>
      <c r="CD610" t="s">
        <v>1687</v>
      </c>
      <c r="CE610" s="12">
        <v>19</v>
      </c>
      <c r="CF610" s="12">
        <v>21</v>
      </c>
      <c r="CG610" s="4">
        <v>45474</v>
      </c>
      <c r="CH610">
        <v>0</v>
      </c>
      <c r="CI610">
        <v>351</v>
      </c>
      <c r="CJ610">
        <v>10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 t="s">
        <v>1510</v>
      </c>
      <c r="CS610">
        <v>0</v>
      </c>
      <c r="CT610" t="str">
        <f t="shared" si="9"/>
        <v>Wes Foderingham</v>
      </c>
      <c r="CU610" t="str">
        <f>IFERROR(VLOOKUP(CT610,'Player Names Cleaned'!$A$1:$B$997,2,0),CT610)</f>
        <v>Wes Foderingham</v>
      </c>
    </row>
    <row r="611" spans="1:99" x14ac:dyDescent="0.25">
      <c r="A611">
        <v>0</v>
      </c>
      <c r="B611" s="4">
        <v>37523</v>
      </c>
      <c r="C611">
        <v>0</v>
      </c>
      <c r="D611">
        <v>0</v>
      </c>
      <c r="E611" t="b">
        <v>1</v>
      </c>
      <c r="F611" t="b">
        <v>1</v>
      </c>
      <c r="G611" t="s">
        <v>1684</v>
      </c>
      <c r="H611" t="s">
        <v>1684</v>
      </c>
      <c r="I611">
        <v>0</v>
      </c>
      <c r="J611">
        <v>0</v>
      </c>
      <c r="K611">
        <v>483364</v>
      </c>
      <c r="L611" t="s">
        <v>1684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436</v>
      </c>
      <c r="T611">
        <v>49</v>
      </c>
      <c r="U611">
        <v>0</v>
      </c>
      <c r="V611" t="s">
        <v>1684</v>
      </c>
      <c r="X611">
        <v>0</v>
      </c>
      <c r="Y611">
        <v>1</v>
      </c>
      <c r="Z611">
        <v>1.5</v>
      </c>
      <c r="AA611" t="s">
        <v>1684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 s="12" t="s">
        <v>1511</v>
      </c>
      <c r="AL611">
        <v>0</v>
      </c>
      <c r="AM611">
        <v>68</v>
      </c>
      <c r="AN611">
        <v>32</v>
      </c>
      <c r="AO611">
        <v>0</v>
      </c>
      <c r="AP611">
        <v>0</v>
      </c>
      <c r="AQ611">
        <v>0</v>
      </c>
      <c r="AR611" t="b">
        <v>0</v>
      </c>
      <c r="AS611">
        <v>0</v>
      </c>
      <c r="AT611">
        <v>446</v>
      </c>
      <c r="AU611">
        <v>58</v>
      </c>
      <c r="AV611">
        <v>602</v>
      </c>
      <c r="AW611" t="b">
        <v>0</v>
      </c>
      <c r="AX611">
        <v>0</v>
      </c>
      <c r="AY611">
        <v>446</v>
      </c>
      <c r="AZ611">
        <v>58</v>
      </c>
      <c r="BA611">
        <v>0</v>
      </c>
      <c r="BC611" t="s">
        <v>1684</v>
      </c>
      <c r="BD611" s="12">
        <v>40</v>
      </c>
      <c r="BE611">
        <v>612</v>
      </c>
      <c r="BF611">
        <v>64</v>
      </c>
      <c r="BG611" t="s">
        <v>3085</v>
      </c>
      <c r="BH611">
        <v>0</v>
      </c>
      <c r="BI611">
        <v>0</v>
      </c>
      <c r="BJ611" t="s">
        <v>1684</v>
      </c>
      <c r="BK611">
        <v>0</v>
      </c>
      <c r="BM611" t="s">
        <v>3086</v>
      </c>
      <c r="BN611">
        <v>0</v>
      </c>
      <c r="BO611">
        <v>449</v>
      </c>
      <c r="BP611">
        <v>58</v>
      </c>
      <c r="BQ611">
        <v>0</v>
      </c>
      <c r="BR611">
        <v>98</v>
      </c>
      <c r="BS611" t="b">
        <v>0</v>
      </c>
      <c r="BT611">
        <v>0</v>
      </c>
      <c r="BU611">
        <v>0</v>
      </c>
      <c r="BV611" s="12" t="s">
        <v>1512</v>
      </c>
      <c r="BW611">
        <v>0.5</v>
      </c>
      <c r="BX611">
        <v>270</v>
      </c>
      <c r="BY611">
        <v>38</v>
      </c>
      <c r="BZ611" t="b">
        <v>0</v>
      </c>
      <c r="CA611" t="s">
        <v>1684</v>
      </c>
      <c r="CB611">
        <v>0</v>
      </c>
      <c r="CC611">
        <v>0</v>
      </c>
      <c r="CD611" t="s">
        <v>1687</v>
      </c>
      <c r="CE611" s="12">
        <v>19</v>
      </c>
      <c r="CF611" s="12">
        <v>21</v>
      </c>
      <c r="CG611" s="4">
        <v>44797</v>
      </c>
      <c r="CH611">
        <v>0</v>
      </c>
      <c r="CI611">
        <v>405</v>
      </c>
      <c r="CJ611">
        <v>34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 t="s">
        <v>1512</v>
      </c>
      <c r="CS611">
        <v>0</v>
      </c>
      <c r="CT611" t="str">
        <f t="shared" si="9"/>
        <v>KrisztiÃ¡n Hegyi</v>
      </c>
      <c r="CU611" t="str">
        <f>IFERROR(VLOOKUP(CT611,'Player Names Cleaned'!$A$1:$B$997,2,0),CT611)</f>
        <v>KrisztiÃ¡n Hegyi</v>
      </c>
    </row>
    <row r="612" spans="1:99" x14ac:dyDescent="0.25">
      <c r="A612">
        <v>0</v>
      </c>
      <c r="B612" s="4">
        <v>38349</v>
      </c>
      <c r="C612">
        <v>0</v>
      </c>
      <c r="D612">
        <v>0</v>
      </c>
      <c r="E612" t="b">
        <v>1</v>
      </c>
      <c r="F612" t="b">
        <v>1</v>
      </c>
      <c r="G612" t="s">
        <v>1684</v>
      </c>
      <c r="H612" t="s">
        <v>1684</v>
      </c>
      <c r="I612">
        <v>0</v>
      </c>
      <c r="J612">
        <v>0</v>
      </c>
      <c r="K612">
        <v>613804</v>
      </c>
      <c r="L612" t="s">
        <v>1684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585</v>
      </c>
      <c r="T612">
        <v>217</v>
      </c>
      <c r="U612">
        <v>0</v>
      </c>
      <c r="V612" t="s">
        <v>1684</v>
      </c>
      <c r="X612">
        <v>0</v>
      </c>
      <c r="Y612">
        <v>2</v>
      </c>
      <c r="Z612">
        <v>2.4</v>
      </c>
      <c r="AA612" t="s">
        <v>1684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 s="12" t="s">
        <v>1513</v>
      </c>
      <c r="AL612">
        <v>0</v>
      </c>
      <c r="AM612">
        <v>318</v>
      </c>
      <c r="AN612">
        <v>161</v>
      </c>
      <c r="AO612">
        <v>0</v>
      </c>
      <c r="AP612">
        <v>0</v>
      </c>
      <c r="AQ612">
        <v>0</v>
      </c>
      <c r="AR612" t="b">
        <v>0</v>
      </c>
      <c r="AS612">
        <v>0</v>
      </c>
      <c r="AT612">
        <v>589</v>
      </c>
      <c r="AU612">
        <v>218</v>
      </c>
      <c r="AV612">
        <v>603</v>
      </c>
      <c r="AW612" t="b">
        <v>0</v>
      </c>
      <c r="AX612">
        <v>0</v>
      </c>
      <c r="AY612">
        <v>589</v>
      </c>
      <c r="AZ612">
        <v>218</v>
      </c>
      <c r="BA612">
        <v>0</v>
      </c>
      <c r="BC612" t="s">
        <v>1684</v>
      </c>
      <c r="BD612" s="12">
        <v>45</v>
      </c>
      <c r="BE612">
        <v>540</v>
      </c>
      <c r="BF612">
        <v>141</v>
      </c>
      <c r="BG612" t="s">
        <v>3087</v>
      </c>
      <c r="BH612">
        <v>0</v>
      </c>
      <c r="BI612">
        <v>0</v>
      </c>
      <c r="BJ612" t="s">
        <v>1684</v>
      </c>
      <c r="BK612">
        <v>0</v>
      </c>
      <c r="BM612" t="s">
        <v>3088</v>
      </c>
      <c r="BN612">
        <v>0</v>
      </c>
      <c r="BO612">
        <v>590</v>
      </c>
      <c r="BP612">
        <v>218</v>
      </c>
      <c r="BQ612">
        <v>0</v>
      </c>
      <c r="BR612">
        <v>189</v>
      </c>
      <c r="BS612" t="b">
        <v>0</v>
      </c>
      <c r="BT612">
        <v>0</v>
      </c>
      <c r="BU612">
        <v>0</v>
      </c>
      <c r="BV612" s="12" t="s">
        <v>1514</v>
      </c>
      <c r="BW612">
        <v>0.7</v>
      </c>
      <c r="BX612">
        <v>219</v>
      </c>
      <c r="BY612">
        <v>74</v>
      </c>
      <c r="BZ612" t="b">
        <v>0</v>
      </c>
      <c r="CA612" t="s">
        <v>1684</v>
      </c>
      <c r="CB612">
        <v>0</v>
      </c>
      <c r="CC612">
        <v>0</v>
      </c>
      <c r="CD612" t="s">
        <v>1687</v>
      </c>
      <c r="CE612" s="12">
        <v>19</v>
      </c>
      <c r="CF612" s="12">
        <v>21</v>
      </c>
      <c r="CG612" s="4">
        <v>45853</v>
      </c>
      <c r="CH612">
        <v>0</v>
      </c>
      <c r="CI612">
        <v>570</v>
      </c>
      <c r="CJ612">
        <v>217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 t="s">
        <v>1514</v>
      </c>
      <c r="CS612">
        <v>0</v>
      </c>
      <c r="CT612" t="str">
        <f t="shared" si="9"/>
        <v>El Hadji Malick Diouf</v>
      </c>
      <c r="CU612" t="str">
        <f>IFERROR(VLOOKUP(CT612,'Player Names Cleaned'!$A$1:$B$997,2,0),CT612)</f>
        <v>El Hadji Diouf</v>
      </c>
    </row>
    <row r="613" spans="1:99" x14ac:dyDescent="0.25">
      <c r="A613">
        <v>1</v>
      </c>
      <c r="B613" s="4">
        <v>34549</v>
      </c>
      <c r="C613">
        <v>4</v>
      </c>
      <c r="D613">
        <v>219</v>
      </c>
      <c r="E613" t="b">
        <v>1</v>
      </c>
      <c r="F613" t="b">
        <v>1</v>
      </c>
      <c r="G613" t="s">
        <v>1684</v>
      </c>
      <c r="H613" t="s">
        <v>1684</v>
      </c>
      <c r="I613">
        <v>5</v>
      </c>
      <c r="J613">
        <v>0.21</v>
      </c>
      <c r="K613">
        <v>109533</v>
      </c>
      <c r="L613">
        <v>3</v>
      </c>
      <c r="N613">
        <v>0</v>
      </c>
      <c r="O613">
        <v>0</v>
      </c>
      <c r="P613">
        <v>0</v>
      </c>
      <c r="Q613">
        <v>0</v>
      </c>
      <c r="R613">
        <v>310.89999999999998</v>
      </c>
      <c r="S613">
        <v>118</v>
      </c>
      <c r="T613">
        <v>22</v>
      </c>
      <c r="U613">
        <v>0</v>
      </c>
      <c r="V613">
        <v>3</v>
      </c>
      <c r="X613">
        <v>0</v>
      </c>
      <c r="Y613">
        <v>2</v>
      </c>
      <c r="Z613">
        <v>2.4</v>
      </c>
      <c r="AA613" t="s">
        <v>1684</v>
      </c>
      <c r="AB613">
        <v>0</v>
      </c>
      <c r="AC613">
        <v>2.19</v>
      </c>
      <c r="AD613">
        <v>0.09</v>
      </c>
      <c r="AE613">
        <v>4.1399999999999997</v>
      </c>
      <c r="AF613">
        <v>0.17</v>
      </c>
      <c r="AG613">
        <v>1.95</v>
      </c>
      <c r="AH613">
        <v>37.51</v>
      </c>
      <c r="AI613">
        <v>1.6</v>
      </c>
      <c r="AJ613">
        <v>0.08</v>
      </c>
      <c r="AK613" s="12" t="s">
        <v>1515</v>
      </c>
      <c r="AL613">
        <v>0</v>
      </c>
      <c r="AM613">
        <v>141</v>
      </c>
      <c r="AN613">
        <v>91</v>
      </c>
      <c r="AO613">
        <v>41</v>
      </c>
      <c r="AP613">
        <v>1.75</v>
      </c>
      <c r="AQ613">
        <v>2</v>
      </c>
      <c r="AR613" t="b">
        <v>0</v>
      </c>
      <c r="AS613">
        <v>90.4</v>
      </c>
      <c r="AT613">
        <v>145</v>
      </c>
      <c r="AU613">
        <v>41</v>
      </c>
      <c r="AV613">
        <v>604</v>
      </c>
      <c r="AW613" t="b">
        <v>0</v>
      </c>
      <c r="AX613">
        <v>420.4</v>
      </c>
      <c r="AY613">
        <v>149</v>
      </c>
      <c r="AZ613">
        <v>52</v>
      </c>
      <c r="BA613">
        <v>2108</v>
      </c>
      <c r="BC613" t="s">
        <v>1684</v>
      </c>
      <c r="BD613" s="12">
        <v>45</v>
      </c>
      <c r="BE613">
        <v>363</v>
      </c>
      <c r="BF613">
        <v>71</v>
      </c>
      <c r="BG613" t="s">
        <v>3089</v>
      </c>
      <c r="BH613">
        <v>0</v>
      </c>
      <c r="BI613">
        <v>0</v>
      </c>
      <c r="BJ613" t="s">
        <v>1684</v>
      </c>
      <c r="BK613">
        <v>0</v>
      </c>
      <c r="BM613" t="s">
        <v>3090</v>
      </c>
      <c r="BN613">
        <v>2.5</v>
      </c>
      <c r="BO613">
        <v>180</v>
      </c>
      <c r="BP613">
        <v>60</v>
      </c>
      <c r="BQ613">
        <v>0</v>
      </c>
      <c r="BR613">
        <v>106</v>
      </c>
      <c r="BS613" t="b">
        <v>0</v>
      </c>
      <c r="BT613">
        <v>0</v>
      </c>
      <c r="BU613">
        <v>0</v>
      </c>
      <c r="BV613" s="12" t="s">
        <v>1516</v>
      </c>
      <c r="BW613">
        <v>0.2</v>
      </c>
      <c r="BX613">
        <v>389</v>
      </c>
      <c r="BY613">
        <v>156</v>
      </c>
      <c r="BZ613" t="b">
        <v>0</v>
      </c>
      <c r="CA613" t="s">
        <v>1684</v>
      </c>
      <c r="CB613">
        <v>26</v>
      </c>
      <c r="CC613">
        <v>1.1100000000000001</v>
      </c>
      <c r="CD613" t="s">
        <v>1687</v>
      </c>
      <c r="CE613" s="12">
        <v>19</v>
      </c>
      <c r="CF613" s="12">
        <v>21</v>
      </c>
      <c r="CG613" s="4">
        <v>44796</v>
      </c>
      <c r="CH613">
        <v>173</v>
      </c>
      <c r="CI613">
        <v>168</v>
      </c>
      <c r="CJ613">
        <v>36</v>
      </c>
      <c r="CK613">
        <v>76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16.899999999999999</v>
      </c>
      <c r="CR613" t="s">
        <v>1515</v>
      </c>
      <c r="CS613">
        <v>5</v>
      </c>
      <c r="CT613" t="str">
        <f t="shared" si="9"/>
        <v>Emerson Palmieri dos Santos</v>
      </c>
      <c r="CU613" t="str">
        <f>IFERROR(VLOOKUP(CT613,'Player Names Cleaned'!$A$1:$B$997,2,0),CT613)</f>
        <v>Emerson Palmieri dos Santos</v>
      </c>
    </row>
    <row r="614" spans="1:99" x14ac:dyDescent="0.25">
      <c r="A614">
        <v>1</v>
      </c>
      <c r="B614" s="4">
        <v>35573</v>
      </c>
      <c r="C614">
        <v>5</v>
      </c>
      <c r="D614">
        <v>395</v>
      </c>
      <c r="E614" t="b">
        <v>1</v>
      </c>
      <c r="F614" t="b">
        <v>1</v>
      </c>
      <c r="G614" t="s">
        <v>1684</v>
      </c>
      <c r="H614" t="s">
        <v>1684</v>
      </c>
      <c r="I614">
        <v>6</v>
      </c>
      <c r="J614">
        <v>0.16</v>
      </c>
      <c r="K614">
        <v>214048</v>
      </c>
      <c r="L614" t="s">
        <v>1684</v>
      </c>
      <c r="N614">
        <v>0</v>
      </c>
      <c r="O614">
        <v>0</v>
      </c>
      <c r="P614">
        <v>0</v>
      </c>
      <c r="Q614">
        <v>0</v>
      </c>
      <c r="R614">
        <v>203.3</v>
      </c>
      <c r="S614">
        <v>173</v>
      </c>
      <c r="T614">
        <v>38</v>
      </c>
      <c r="U614">
        <v>0</v>
      </c>
      <c r="V614" t="s">
        <v>1684</v>
      </c>
      <c r="X614">
        <v>0</v>
      </c>
      <c r="Y614">
        <v>2</v>
      </c>
      <c r="Z614">
        <v>2.4</v>
      </c>
      <c r="AA614" t="s">
        <v>1684</v>
      </c>
      <c r="AB614">
        <v>0</v>
      </c>
      <c r="AC614">
        <v>1.19</v>
      </c>
      <c r="AD614">
        <v>0.03</v>
      </c>
      <c r="AE614">
        <v>2.74</v>
      </c>
      <c r="AF614">
        <v>7.0000000000000007E-2</v>
      </c>
      <c r="AG614">
        <v>1.55</v>
      </c>
      <c r="AH614">
        <v>59.71</v>
      </c>
      <c r="AI614">
        <v>1.61</v>
      </c>
      <c r="AJ614">
        <v>0.04</v>
      </c>
      <c r="AK614" s="12" t="s">
        <v>1517</v>
      </c>
      <c r="AL614">
        <v>0</v>
      </c>
      <c r="AM614">
        <v>171</v>
      </c>
      <c r="AN614">
        <v>113</v>
      </c>
      <c r="AO614">
        <v>62</v>
      </c>
      <c r="AP614">
        <v>1.67</v>
      </c>
      <c r="AQ614">
        <v>0</v>
      </c>
      <c r="AR614" t="b">
        <v>0</v>
      </c>
      <c r="AS614">
        <v>118.8</v>
      </c>
      <c r="AT614">
        <v>106</v>
      </c>
      <c r="AU614">
        <v>22</v>
      </c>
      <c r="AV614">
        <v>605</v>
      </c>
      <c r="AW614" t="b">
        <v>0</v>
      </c>
      <c r="AX614">
        <v>832.6</v>
      </c>
      <c r="AY614">
        <v>23</v>
      </c>
      <c r="AZ614">
        <v>7</v>
      </c>
      <c r="BA614">
        <v>3348</v>
      </c>
      <c r="BC614" t="s">
        <v>1684</v>
      </c>
      <c r="BD614" s="12">
        <v>45</v>
      </c>
      <c r="BE614">
        <v>393</v>
      </c>
      <c r="BF614">
        <v>93</v>
      </c>
      <c r="BG614" t="s">
        <v>3091</v>
      </c>
      <c r="BH614">
        <v>0</v>
      </c>
      <c r="BI614">
        <v>0</v>
      </c>
      <c r="BJ614" t="s">
        <v>1684</v>
      </c>
      <c r="BK614">
        <v>0</v>
      </c>
      <c r="BM614" t="s">
        <v>3092</v>
      </c>
      <c r="BN614">
        <v>2.2000000000000002</v>
      </c>
      <c r="BO614">
        <v>216</v>
      </c>
      <c r="BP614">
        <v>76</v>
      </c>
      <c r="BQ614">
        <v>0</v>
      </c>
      <c r="BR614">
        <v>241</v>
      </c>
      <c r="BS614" t="b">
        <v>0</v>
      </c>
      <c r="BT614">
        <v>0</v>
      </c>
      <c r="BU614">
        <v>0</v>
      </c>
      <c r="BV614" s="12" t="s">
        <v>1518</v>
      </c>
      <c r="BW614">
        <v>0.4</v>
      </c>
      <c r="BX614">
        <v>297</v>
      </c>
      <c r="BY614">
        <v>108</v>
      </c>
      <c r="BZ614" t="b">
        <v>0</v>
      </c>
      <c r="CA614" t="s">
        <v>1684</v>
      </c>
      <c r="CB614">
        <v>38</v>
      </c>
      <c r="CC614">
        <v>1.02</v>
      </c>
      <c r="CD614" t="s">
        <v>1687</v>
      </c>
      <c r="CE614" s="12">
        <v>19</v>
      </c>
      <c r="CF614" s="12">
        <v>21</v>
      </c>
      <c r="CG614" s="4">
        <v>45478</v>
      </c>
      <c r="CH614">
        <v>149</v>
      </c>
      <c r="CI614">
        <v>184</v>
      </c>
      <c r="CJ614">
        <v>49</v>
      </c>
      <c r="CK614">
        <v>82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18.2</v>
      </c>
      <c r="CR614" t="s">
        <v>1518</v>
      </c>
      <c r="CS614">
        <v>5</v>
      </c>
      <c r="CT614" t="str">
        <f t="shared" si="9"/>
        <v>Maximilian Kilman</v>
      </c>
      <c r="CU614" t="str">
        <f>IFERROR(VLOOKUP(CT614,'Player Names Cleaned'!$A$1:$B$997,2,0),CT614)</f>
        <v>Max Kilman</v>
      </c>
    </row>
    <row r="615" spans="1:99" x14ac:dyDescent="0.25">
      <c r="A615">
        <v>0</v>
      </c>
      <c r="B615" s="4">
        <v>35775</v>
      </c>
      <c r="C615">
        <v>4</v>
      </c>
      <c r="D615">
        <v>234</v>
      </c>
      <c r="E615" t="b">
        <v>1</v>
      </c>
      <c r="F615" t="b">
        <v>1</v>
      </c>
      <c r="G615" t="s">
        <v>1684</v>
      </c>
      <c r="H615" t="s">
        <v>1684</v>
      </c>
      <c r="I615">
        <v>2</v>
      </c>
      <c r="J615">
        <v>0.09</v>
      </c>
      <c r="K615">
        <v>233963</v>
      </c>
      <c r="L615" t="s">
        <v>1684</v>
      </c>
      <c r="N615">
        <v>0</v>
      </c>
      <c r="O615">
        <v>0</v>
      </c>
      <c r="P615">
        <v>0</v>
      </c>
      <c r="Q615">
        <v>0</v>
      </c>
      <c r="R615">
        <v>74.900000000000006</v>
      </c>
      <c r="S615">
        <v>255</v>
      </c>
      <c r="T615">
        <v>89</v>
      </c>
      <c r="U615">
        <v>0</v>
      </c>
      <c r="V615" t="s">
        <v>1684</v>
      </c>
      <c r="X615">
        <v>0</v>
      </c>
      <c r="Y615">
        <v>2</v>
      </c>
      <c r="Z615">
        <v>2.4</v>
      </c>
      <c r="AA615" t="s">
        <v>1684</v>
      </c>
      <c r="AB615">
        <v>0</v>
      </c>
      <c r="AC615">
        <v>0.39</v>
      </c>
      <c r="AD615">
        <v>0.02</v>
      </c>
      <c r="AE615">
        <v>2</v>
      </c>
      <c r="AF615">
        <v>0.09</v>
      </c>
      <c r="AG615">
        <v>1.61</v>
      </c>
      <c r="AH615">
        <v>37.11</v>
      </c>
      <c r="AI615">
        <v>1.64</v>
      </c>
      <c r="AJ615">
        <v>7.0000000000000007E-2</v>
      </c>
      <c r="AK615" s="12" t="s">
        <v>1161</v>
      </c>
      <c r="AL615">
        <v>0</v>
      </c>
      <c r="AM615">
        <v>192</v>
      </c>
      <c r="AN615">
        <v>129</v>
      </c>
      <c r="AO615">
        <v>39</v>
      </c>
      <c r="AP615">
        <v>1.72</v>
      </c>
      <c r="AQ615">
        <v>0</v>
      </c>
      <c r="AR615" t="b">
        <v>0</v>
      </c>
      <c r="AS615">
        <v>73.2</v>
      </c>
      <c r="AT615">
        <v>189</v>
      </c>
      <c r="AU615">
        <v>58</v>
      </c>
      <c r="AV615">
        <v>606</v>
      </c>
      <c r="AW615" t="b">
        <v>0</v>
      </c>
      <c r="AX615">
        <v>497</v>
      </c>
      <c r="AY615">
        <v>126</v>
      </c>
      <c r="AZ615">
        <v>44</v>
      </c>
      <c r="BA615">
        <v>2035</v>
      </c>
      <c r="BC615" t="s">
        <v>1684</v>
      </c>
      <c r="BD615" s="12">
        <v>45</v>
      </c>
      <c r="BE615">
        <v>414</v>
      </c>
      <c r="BF615">
        <v>109</v>
      </c>
      <c r="BG615" t="s">
        <v>3093</v>
      </c>
      <c r="BH615">
        <v>0</v>
      </c>
      <c r="BI615">
        <v>0</v>
      </c>
      <c r="BJ615" t="s">
        <v>1684</v>
      </c>
      <c r="BK615">
        <v>0</v>
      </c>
      <c r="BM615" t="s">
        <v>3094</v>
      </c>
      <c r="BN615">
        <v>1.4</v>
      </c>
      <c r="BO615">
        <v>311</v>
      </c>
      <c r="BP615">
        <v>112</v>
      </c>
      <c r="BQ615">
        <v>1</v>
      </c>
      <c r="BR615">
        <v>83</v>
      </c>
      <c r="BS615" t="b">
        <v>0</v>
      </c>
      <c r="BT615">
        <v>0</v>
      </c>
      <c r="BU615">
        <v>0</v>
      </c>
      <c r="BV615" s="12" t="s">
        <v>1519</v>
      </c>
      <c r="BW615">
        <v>0.1</v>
      </c>
      <c r="BX615">
        <v>565</v>
      </c>
      <c r="BY615">
        <v>209</v>
      </c>
      <c r="BZ615" t="b">
        <v>0</v>
      </c>
      <c r="CA615" t="s">
        <v>1684</v>
      </c>
      <c r="CB615">
        <v>21</v>
      </c>
      <c r="CC615">
        <v>0.93</v>
      </c>
      <c r="CD615" t="s">
        <v>1687</v>
      </c>
      <c r="CE615" s="12">
        <v>19</v>
      </c>
      <c r="CF615" s="12">
        <v>21</v>
      </c>
      <c r="CG615" s="4">
        <v>45160</v>
      </c>
      <c r="CH615">
        <v>160</v>
      </c>
      <c r="CI615">
        <v>176</v>
      </c>
      <c r="CJ615">
        <v>43</v>
      </c>
      <c r="CK615">
        <v>45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10</v>
      </c>
      <c r="CR615" t="s">
        <v>1519</v>
      </c>
      <c r="CS615">
        <v>4</v>
      </c>
      <c r="CT615" t="str">
        <f t="shared" si="9"/>
        <v>Konstantinos Mavropanos</v>
      </c>
      <c r="CU615" t="str">
        <f>IFERROR(VLOOKUP(CT615,'Player Names Cleaned'!$A$1:$B$997,2,0),CT615)</f>
        <v>Konstantinos Mavropanos</v>
      </c>
    </row>
    <row r="616" spans="1:99" x14ac:dyDescent="0.25">
      <c r="A616">
        <v>0</v>
      </c>
      <c r="B616" s="4">
        <v>35154</v>
      </c>
      <c r="C616">
        <v>0</v>
      </c>
      <c r="D616">
        <v>0</v>
      </c>
      <c r="E616" t="b">
        <v>1</v>
      </c>
      <c r="F616" t="b">
        <v>1</v>
      </c>
      <c r="G616" t="s">
        <v>1684</v>
      </c>
      <c r="H616" t="s">
        <v>1684</v>
      </c>
      <c r="I616">
        <v>0</v>
      </c>
      <c r="J616">
        <v>0</v>
      </c>
      <c r="K616">
        <v>210494</v>
      </c>
      <c r="L616" t="s">
        <v>1684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493</v>
      </c>
      <c r="T616">
        <v>204</v>
      </c>
      <c r="U616">
        <v>0</v>
      </c>
      <c r="V616" t="s">
        <v>1684</v>
      </c>
      <c r="X616">
        <v>0</v>
      </c>
      <c r="Y616">
        <v>2</v>
      </c>
      <c r="Z616">
        <v>2.4</v>
      </c>
      <c r="AA616" t="s">
        <v>1684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 s="12" t="s">
        <v>1520</v>
      </c>
      <c r="AL616">
        <v>0</v>
      </c>
      <c r="AM616">
        <v>170</v>
      </c>
      <c r="AN616">
        <v>112</v>
      </c>
      <c r="AO616">
        <v>0</v>
      </c>
      <c r="AP616">
        <v>0</v>
      </c>
      <c r="AQ616">
        <v>0</v>
      </c>
      <c r="AR616" t="b">
        <v>0</v>
      </c>
      <c r="AS616">
        <v>0</v>
      </c>
      <c r="AT616">
        <v>498</v>
      </c>
      <c r="AU616">
        <v>205</v>
      </c>
      <c r="AV616">
        <v>607</v>
      </c>
      <c r="AW616" t="b">
        <v>0</v>
      </c>
      <c r="AX616">
        <v>0</v>
      </c>
      <c r="AY616">
        <v>498</v>
      </c>
      <c r="AZ616">
        <v>205</v>
      </c>
      <c r="BA616">
        <v>0</v>
      </c>
      <c r="BC616" t="s">
        <v>1684</v>
      </c>
      <c r="BD616" s="12">
        <v>45</v>
      </c>
      <c r="BE616">
        <v>392</v>
      </c>
      <c r="BF616">
        <v>92</v>
      </c>
      <c r="BG616" t="s">
        <v>3095</v>
      </c>
      <c r="BH616">
        <v>0</v>
      </c>
      <c r="BI616">
        <v>0</v>
      </c>
      <c r="BJ616" t="s">
        <v>1684</v>
      </c>
      <c r="BK616">
        <v>0</v>
      </c>
      <c r="BM616" t="s">
        <v>3096</v>
      </c>
      <c r="BN616">
        <v>0</v>
      </c>
      <c r="BO616">
        <v>501</v>
      </c>
      <c r="BP616">
        <v>205</v>
      </c>
      <c r="BQ616">
        <v>0</v>
      </c>
      <c r="BR616">
        <v>145</v>
      </c>
      <c r="BS616" t="b">
        <v>0</v>
      </c>
      <c r="BT616">
        <v>0</v>
      </c>
      <c r="BU616">
        <v>0</v>
      </c>
      <c r="BV616" s="12" t="s">
        <v>1521</v>
      </c>
      <c r="BW616">
        <v>0.1</v>
      </c>
      <c r="BX616">
        <v>492</v>
      </c>
      <c r="BY616">
        <v>191</v>
      </c>
      <c r="BZ616" t="b">
        <v>0</v>
      </c>
      <c r="CA616" t="s">
        <v>1684</v>
      </c>
      <c r="CB616">
        <v>0</v>
      </c>
      <c r="CC616">
        <v>0</v>
      </c>
      <c r="CD616" t="s">
        <v>1687</v>
      </c>
      <c r="CE616" s="12">
        <v>19</v>
      </c>
      <c r="CF616" s="12">
        <v>21</v>
      </c>
      <c r="CG616" s="4">
        <v>44733</v>
      </c>
      <c r="CH616">
        <v>0</v>
      </c>
      <c r="CI616">
        <v>472</v>
      </c>
      <c r="CJ616">
        <v>203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 t="s">
        <v>3097</v>
      </c>
      <c r="CS616">
        <v>0</v>
      </c>
      <c r="CT616" t="str">
        <f t="shared" si="9"/>
        <v>Nayef Aguerd</v>
      </c>
      <c r="CU616" t="str">
        <f>IFERROR(VLOOKUP(CT616,'Player Names Cleaned'!$A$1:$B$997,2,0),CT616)</f>
        <v>Nayef Aguerd</v>
      </c>
    </row>
    <row r="617" spans="1:99" x14ac:dyDescent="0.25">
      <c r="A617">
        <v>0</v>
      </c>
      <c r="B617" s="4">
        <v>38698</v>
      </c>
      <c r="C617">
        <v>2</v>
      </c>
      <c r="D617">
        <v>98</v>
      </c>
      <c r="E617" t="b">
        <v>1</v>
      </c>
      <c r="F617" t="b">
        <v>1</v>
      </c>
      <c r="G617" t="s">
        <v>1684</v>
      </c>
      <c r="H617" t="s">
        <v>1684</v>
      </c>
      <c r="I617">
        <v>2</v>
      </c>
      <c r="J617">
        <v>0.27</v>
      </c>
      <c r="K617">
        <v>536109</v>
      </c>
      <c r="L617" t="s">
        <v>1684</v>
      </c>
      <c r="N617">
        <v>0</v>
      </c>
      <c r="O617">
        <v>0</v>
      </c>
      <c r="P617">
        <v>0</v>
      </c>
      <c r="Q617">
        <v>0</v>
      </c>
      <c r="R617">
        <v>54.3</v>
      </c>
      <c r="S617">
        <v>274</v>
      </c>
      <c r="T617">
        <v>98</v>
      </c>
      <c r="U617">
        <v>0</v>
      </c>
      <c r="V617" t="s">
        <v>1684</v>
      </c>
      <c r="X617">
        <v>0</v>
      </c>
      <c r="Y617">
        <v>2</v>
      </c>
      <c r="Z617">
        <v>2.4</v>
      </c>
      <c r="AA617" t="s">
        <v>1684</v>
      </c>
      <c r="AB617">
        <v>0</v>
      </c>
      <c r="AC617">
        <v>0.18</v>
      </c>
      <c r="AD617">
        <v>0.02</v>
      </c>
      <c r="AE617">
        <v>0.28999999999999998</v>
      </c>
      <c r="AF617">
        <v>0.04</v>
      </c>
      <c r="AG617">
        <v>0.11</v>
      </c>
      <c r="AH617">
        <v>10.119999999999999</v>
      </c>
      <c r="AI617">
        <v>1.38</v>
      </c>
      <c r="AJ617">
        <v>0.02</v>
      </c>
      <c r="AK617" s="12" t="s">
        <v>615</v>
      </c>
      <c r="AL617">
        <v>0</v>
      </c>
      <c r="AM617">
        <v>267</v>
      </c>
      <c r="AN617">
        <v>154</v>
      </c>
      <c r="AO617">
        <v>9</v>
      </c>
      <c r="AP617">
        <v>1.23</v>
      </c>
      <c r="AQ617">
        <v>0</v>
      </c>
      <c r="AR617" t="b">
        <v>0</v>
      </c>
      <c r="AS617">
        <v>18.600000000000001</v>
      </c>
      <c r="AT617">
        <v>307</v>
      </c>
      <c r="AU617">
        <v>110</v>
      </c>
      <c r="AV617">
        <v>608</v>
      </c>
      <c r="AW617" t="b">
        <v>0</v>
      </c>
      <c r="AX617">
        <v>106.4</v>
      </c>
      <c r="AY617">
        <v>301</v>
      </c>
      <c r="AZ617">
        <v>108</v>
      </c>
      <c r="BA617">
        <v>659</v>
      </c>
      <c r="BC617" t="s">
        <v>1684</v>
      </c>
      <c r="BD617" s="12">
        <v>45</v>
      </c>
      <c r="BE617">
        <v>489</v>
      </c>
      <c r="BF617">
        <v>134</v>
      </c>
      <c r="BG617" t="s">
        <v>3098</v>
      </c>
      <c r="BH617">
        <v>0</v>
      </c>
      <c r="BI617">
        <v>0</v>
      </c>
      <c r="BJ617" t="s">
        <v>1684</v>
      </c>
      <c r="BK617">
        <v>0</v>
      </c>
      <c r="BM617" t="s">
        <v>3099</v>
      </c>
      <c r="BN617">
        <v>1.9</v>
      </c>
      <c r="BO617">
        <v>256</v>
      </c>
      <c r="BP617">
        <v>91</v>
      </c>
      <c r="BQ617">
        <v>0</v>
      </c>
      <c r="BR617">
        <v>241</v>
      </c>
      <c r="BS617" t="b">
        <v>0</v>
      </c>
      <c r="BT617">
        <v>0</v>
      </c>
      <c r="BU617">
        <v>0</v>
      </c>
      <c r="BV617" s="12" t="s">
        <v>1522</v>
      </c>
      <c r="BW617">
        <v>0.1</v>
      </c>
      <c r="BX617">
        <v>608</v>
      </c>
      <c r="BY617">
        <v>215</v>
      </c>
      <c r="BZ617" t="b">
        <v>0</v>
      </c>
      <c r="CA617" t="s">
        <v>1684</v>
      </c>
      <c r="CB617">
        <v>7</v>
      </c>
      <c r="CC617">
        <v>0.96</v>
      </c>
      <c r="CD617" t="s">
        <v>1687</v>
      </c>
      <c r="CE617" s="12">
        <v>19</v>
      </c>
      <c r="CF617" s="12">
        <v>21</v>
      </c>
      <c r="CG617" s="4">
        <v>44835</v>
      </c>
      <c r="CH617">
        <v>24</v>
      </c>
      <c r="CI617">
        <v>297</v>
      </c>
      <c r="CJ617">
        <v>109</v>
      </c>
      <c r="CK617">
        <v>29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6.4</v>
      </c>
      <c r="CR617" t="s">
        <v>1522</v>
      </c>
      <c r="CS617">
        <v>1</v>
      </c>
      <c r="CT617" t="str">
        <f t="shared" si="9"/>
        <v>Ollie Scarles</v>
      </c>
      <c r="CU617" t="str">
        <f>IFERROR(VLOOKUP(CT617,'Player Names Cleaned'!$A$1:$B$997,2,0),CT617)</f>
        <v>Ollie Scarles</v>
      </c>
    </row>
    <row r="618" spans="1:99" x14ac:dyDescent="0.25">
      <c r="A618">
        <v>0</v>
      </c>
      <c r="B618" s="4">
        <v>36524</v>
      </c>
      <c r="C618">
        <v>1</v>
      </c>
      <c r="D618">
        <v>233</v>
      </c>
      <c r="E618" t="b">
        <v>1</v>
      </c>
      <c r="F618" t="b">
        <v>1</v>
      </c>
      <c r="G618" t="s">
        <v>1684</v>
      </c>
      <c r="H618" t="s">
        <v>1684</v>
      </c>
      <c r="I618">
        <v>5</v>
      </c>
      <c r="J618">
        <v>0.25</v>
      </c>
      <c r="K618">
        <v>462116</v>
      </c>
      <c r="L618" t="s">
        <v>1684</v>
      </c>
      <c r="N618">
        <v>0</v>
      </c>
      <c r="O618">
        <v>0</v>
      </c>
      <c r="P618">
        <v>0</v>
      </c>
      <c r="Q618">
        <v>0</v>
      </c>
      <c r="R618">
        <v>37.1</v>
      </c>
      <c r="S618">
        <v>297</v>
      </c>
      <c r="T618">
        <v>110</v>
      </c>
      <c r="U618">
        <v>0</v>
      </c>
      <c r="V618" t="s">
        <v>1684</v>
      </c>
      <c r="X618">
        <v>0</v>
      </c>
      <c r="Y618">
        <v>2</v>
      </c>
      <c r="Z618">
        <v>2.4</v>
      </c>
      <c r="AA618" t="s">
        <v>1684</v>
      </c>
      <c r="AB618">
        <v>0</v>
      </c>
      <c r="AC618">
        <v>0.06</v>
      </c>
      <c r="AD618">
        <v>0</v>
      </c>
      <c r="AE618">
        <v>0.42</v>
      </c>
      <c r="AF618">
        <v>0.02</v>
      </c>
      <c r="AG618">
        <v>0.36</v>
      </c>
      <c r="AH618">
        <v>29.86</v>
      </c>
      <c r="AI618">
        <v>1.47</v>
      </c>
      <c r="AJ618">
        <v>0.02</v>
      </c>
      <c r="AK618" s="12" t="s">
        <v>1523</v>
      </c>
      <c r="AL618">
        <v>0</v>
      </c>
      <c r="AM618">
        <v>218</v>
      </c>
      <c r="AN618">
        <v>139</v>
      </c>
      <c r="AO618">
        <v>33</v>
      </c>
      <c r="AP618">
        <v>1.63</v>
      </c>
      <c r="AQ618">
        <v>0</v>
      </c>
      <c r="AR618" t="b">
        <v>0</v>
      </c>
      <c r="AS618">
        <v>44.5</v>
      </c>
      <c r="AT618">
        <v>249</v>
      </c>
      <c r="AU618">
        <v>80</v>
      </c>
      <c r="AV618">
        <v>609</v>
      </c>
      <c r="AW618" t="b">
        <v>0</v>
      </c>
      <c r="AX618">
        <v>373</v>
      </c>
      <c r="AY618">
        <v>169</v>
      </c>
      <c r="AZ618">
        <v>58</v>
      </c>
      <c r="BA618">
        <v>1824</v>
      </c>
      <c r="BC618" t="s">
        <v>1684</v>
      </c>
      <c r="BD618" s="12">
        <v>45</v>
      </c>
      <c r="BE618">
        <v>440</v>
      </c>
      <c r="BF618">
        <v>119</v>
      </c>
      <c r="BG618" t="s">
        <v>3100</v>
      </c>
      <c r="BH618">
        <v>0</v>
      </c>
      <c r="BI618">
        <v>0</v>
      </c>
      <c r="BJ618" t="s">
        <v>1684</v>
      </c>
      <c r="BK618">
        <v>0</v>
      </c>
      <c r="BM618" t="s">
        <v>3101</v>
      </c>
      <c r="BN618">
        <v>2</v>
      </c>
      <c r="BO618">
        <v>244</v>
      </c>
      <c r="BP618">
        <v>87</v>
      </c>
      <c r="BQ618">
        <v>0</v>
      </c>
      <c r="BR618">
        <v>73</v>
      </c>
      <c r="BS618" t="b">
        <v>0</v>
      </c>
      <c r="BT618">
        <v>0</v>
      </c>
      <c r="BU618">
        <v>0</v>
      </c>
      <c r="BV618" s="12" t="s">
        <v>1524</v>
      </c>
      <c r="BW618">
        <v>0.2</v>
      </c>
      <c r="BX618">
        <v>465</v>
      </c>
      <c r="BY618">
        <v>184</v>
      </c>
      <c r="BZ618" t="b">
        <v>0</v>
      </c>
      <c r="CA618" t="s">
        <v>1684</v>
      </c>
      <c r="CB618">
        <v>20</v>
      </c>
      <c r="CC618">
        <v>0.99</v>
      </c>
      <c r="CD618" t="s">
        <v>1687</v>
      </c>
      <c r="CE618" s="12">
        <v>19</v>
      </c>
      <c r="CF618" s="12">
        <v>21</v>
      </c>
      <c r="CG618" s="4">
        <v>45839</v>
      </c>
      <c r="CH618">
        <v>35</v>
      </c>
      <c r="CI618">
        <v>277</v>
      </c>
      <c r="CJ618">
        <v>99</v>
      </c>
      <c r="CK618">
        <v>54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12</v>
      </c>
      <c r="CR618" t="s">
        <v>1524</v>
      </c>
      <c r="CS618">
        <v>3</v>
      </c>
      <c r="CT618" t="str">
        <f t="shared" si="9"/>
        <v>Jean-Clair Todibo</v>
      </c>
      <c r="CU618" t="str">
        <f>IFERROR(VLOOKUP(CT618,'Player Names Cleaned'!$A$1:$B$997,2,0),CT618)</f>
        <v>Jean-Clair Todibo</v>
      </c>
    </row>
    <row r="619" spans="1:99" x14ac:dyDescent="0.25">
      <c r="A619">
        <v>6</v>
      </c>
      <c r="B619" s="4">
        <v>35760</v>
      </c>
      <c r="C619">
        <v>15</v>
      </c>
      <c r="D619">
        <v>496</v>
      </c>
      <c r="E619" t="b">
        <v>1</v>
      </c>
      <c r="F619" t="b">
        <v>1</v>
      </c>
      <c r="G619" t="s">
        <v>1684</v>
      </c>
      <c r="H619" t="s">
        <v>1684</v>
      </c>
      <c r="I619">
        <v>6</v>
      </c>
      <c r="J619">
        <v>0.17</v>
      </c>
      <c r="K619">
        <v>214590</v>
      </c>
      <c r="L619" t="s">
        <v>1684</v>
      </c>
      <c r="N619">
        <v>0</v>
      </c>
      <c r="O619">
        <v>0</v>
      </c>
      <c r="P619">
        <v>0</v>
      </c>
      <c r="Q619">
        <v>0</v>
      </c>
      <c r="R619">
        <v>531.5</v>
      </c>
      <c r="S619">
        <v>62</v>
      </c>
      <c r="T619">
        <v>10</v>
      </c>
      <c r="U619">
        <v>0</v>
      </c>
      <c r="V619" t="s">
        <v>1684</v>
      </c>
      <c r="X619">
        <v>0</v>
      </c>
      <c r="Y619">
        <v>2</v>
      </c>
      <c r="Z619">
        <v>2.4</v>
      </c>
      <c r="AA619" t="s">
        <v>1684</v>
      </c>
      <c r="AB619">
        <v>0</v>
      </c>
      <c r="AC619">
        <v>2.75</v>
      </c>
      <c r="AD619">
        <v>0.08</v>
      </c>
      <c r="AE619">
        <v>3.93</v>
      </c>
      <c r="AF619">
        <v>0.11</v>
      </c>
      <c r="AG619">
        <v>1.18</v>
      </c>
      <c r="AH619">
        <v>56.95</v>
      </c>
      <c r="AI619">
        <v>1.63</v>
      </c>
      <c r="AJ619">
        <v>0.03</v>
      </c>
      <c r="AK619" s="12" t="s">
        <v>670</v>
      </c>
      <c r="AL619">
        <v>0</v>
      </c>
      <c r="AM619">
        <v>172</v>
      </c>
      <c r="AN619">
        <v>114</v>
      </c>
      <c r="AO619">
        <v>59</v>
      </c>
      <c r="AP619">
        <v>1.68</v>
      </c>
      <c r="AQ619">
        <v>2</v>
      </c>
      <c r="AR619" t="b">
        <v>0</v>
      </c>
      <c r="AS619">
        <v>152.69999999999999</v>
      </c>
      <c r="AT619">
        <v>69</v>
      </c>
      <c r="AU619">
        <v>7</v>
      </c>
      <c r="AV619">
        <v>610</v>
      </c>
      <c r="AW619" t="b">
        <v>0</v>
      </c>
      <c r="AX619">
        <v>807.4</v>
      </c>
      <c r="AY619">
        <v>26</v>
      </c>
      <c r="AZ619">
        <v>10</v>
      </c>
      <c r="BA619">
        <v>3154</v>
      </c>
      <c r="BC619" t="s">
        <v>1684</v>
      </c>
      <c r="BD619" s="12">
        <v>45</v>
      </c>
      <c r="BE619">
        <v>394</v>
      </c>
      <c r="BF619">
        <v>94</v>
      </c>
      <c r="BG619" t="s">
        <v>3102</v>
      </c>
      <c r="BH619">
        <v>1</v>
      </c>
      <c r="BI619">
        <v>0</v>
      </c>
      <c r="BJ619" t="s">
        <v>1684</v>
      </c>
      <c r="BK619">
        <v>0</v>
      </c>
      <c r="BM619" t="s">
        <v>3103</v>
      </c>
      <c r="BN619">
        <v>3.3</v>
      </c>
      <c r="BO619">
        <v>107</v>
      </c>
      <c r="BP619">
        <v>23</v>
      </c>
      <c r="BQ619">
        <v>0</v>
      </c>
      <c r="BR619">
        <v>50</v>
      </c>
      <c r="BS619" t="b">
        <v>0</v>
      </c>
      <c r="BT619">
        <v>0</v>
      </c>
      <c r="BU619">
        <v>0</v>
      </c>
      <c r="BV619" s="12" t="s">
        <v>1525</v>
      </c>
      <c r="BW619">
        <v>32.6</v>
      </c>
      <c r="BX619">
        <v>5</v>
      </c>
      <c r="BY619">
        <v>1</v>
      </c>
      <c r="BZ619" t="b">
        <v>0</v>
      </c>
      <c r="CA619" t="s">
        <v>1684</v>
      </c>
      <c r="CB619">
        <v>35</v>
      </c>
      <c r="CC619">
        <v>1</v>
      </c>
      <c r="CD619" t="s">
        <v>1687</v>
      </c>
      <c r="CE619" s="12">
        <v>19</v>
      </c>
      <c r="CF619" s="12">
        <v>21</v>
      </c>
      <c r="CG619" s="4">
        <v>45517</v>
      </c>
      <c r="CH619">
        <v>188</v>
      </c>
      <c r="CI619">
        <v>160</v>
      </c>
      <c r="CJ619">
        <v>30</v>
      </c>
      <c r="CK619">
        <v>118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26.2</v>
      </c>
      <c r="CR619" t="s">
        <v>1525</v>
      </c>
      <c r="CS619">
        <v>1</v>
      </c>
      <c r="CT619" t="str">
        <f t="shared" si="9"/>
        <v>Aaron Wan-Bissaka</v>
      </c>
      <c r="CU619" t="str">
        <f>IFERROR(VLOOKUP(CT619,'Player Names Cleaned'!$A$1:$B$997,2,0),CT619)</f>
        <v>Aaron Wan-Bissaka</v>
      </c>
    </row>
    <row r="620" spans="1:99" x14ac:dyDescent="0.25">
      <c r="A620">
        <v>0</v>
      </c>
      <c r="B620" s="4">
        <v>38288</v>
      </c>
      <c r="C620">
        <v>0</v>
      </c>
      <c r="D620">
        <v>3</v>
      </c>
      <c r="E620" t="b">
        <v>1</v>
      </c>
      <c r="F620" t="b">
        <v>1</v>
      </c>
      <c r="G620" t="s">
        <v>1684</v>
      </c>
      <c r="H620" t="s">
        <v>1684</v>
      </c>
      <c r="I620">
        <v>0</v>
      </c>
      <c r="J620">
        <v>0</v>
      </c>
      <c r="K620">
        <v>518438</v>
      </c>
      <c r="L620" t="s">
        <v>1684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449</v>
      </c>
      <c r="T620">
        <v>176</v>
      </c>
      <c r="U620">
        <v>0</v>
      </c>
      <c r="V620" t="s">
        <v>1684</v>
      </c>
      <c r="X620">
        <v>0</v>
      </c>
      <c r="Y620">
        <v>2</v>
      </c>
      <c r="Z620">
        <v>1.5</v>
      </c>
      <c r="AA620" t="s">
        <v>1684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0.09</v>
      </c>
      <c r="AI620">
        <v>8.1</v>
      </c>
      <c r="AJ620">
        <v>0</v>
      </c>
      <c r="AK620" s="12" t="s">
        <v>1526</v>
      </c>
      <c r="AL620">
        <v>0</v>
      </c>
      <c r="AM620">
        <v>87</v>
      </c>
      <c r="AN620">
        <v>49</v>
      </c>
      <c r="AO620">
        <v>0</v>
      </c>
      <c r="AP620">
        <v>0</v>
      </c>
      <c r="AQ620">
        <v>0</v>
      </c>
      <c r="AR620" t="b">
        <v>0</v>
      </c>
      <c r="AS620">
        <v>0.2</v>
      </c>
      <c r="AT620">
        <v>388</v>
      </c>
      <c r="AU620">
        <v>141</v>
      </c>
      <c r="AV620">
        <v>611</v>
      </c>
      <c r="AW620" t="b">
        <v>0</v>
      </c>
      <c r="AX620">
        <v>2</v>
      </c>
      <c r="AY620">
        <v>386</v>
      </c>
      <c r="AZ620">
        <v>141</v>
      </c>
      <c r="BA620">
        <v>1</v>
      </c>
      <c r="BC620" t="s">
        <v>1684</v>
      </c>
      <c r="BD620" s="12">
        <v>40</v>
      </c>
      <c r="BE620">
        <v>631</v>
      </c>
      <c r="BF620">
        <v>191</v>
      </c>
      <c r="BG620" t="s">
        <v>3104</v>
      </c>
      <c r="BH620">
        <v>0</v>
      </c>
      <c r="BI620">
        <v>0</v>
      </c>
      <c r="BJ620" t="s">
        <v>1684</v>
      </c>
      <c r="BK620">
        <v>0</v>
      </c>
      <c r="BM620" t="s">
        <v>3105</v>
      </c>
      <c r="BN620">
        <v>1</v>
      </c>
      <c r="BO620">
        <v>345</v>
      </c>
      <c r="BP620">
        <v>125</v>
      </c>
      <c r="BQ620">
        <v>0</v>
      </c>
      <c r="BR620">
        <v>241</v>
      </c>
      <c r="BS620" t="b">
        <v>0</v>
      </c>
      <c r="BT620">
        <v>0</v>
      </c>
      <c r="BU620">
        <v>0</v>
      </c>
      <c r="BV620" s="12" t="s">
        <v>1527</v>
      </c>
      <c r="BW620">
        <v>0.8</v>
      </c>
      <c r="BX620">
        <v>205</v>
      </c>
      <c r="BY620">
        <v>68</v>
      </c>
      <c r="BZ620" t="b">
        <v>0</v>
      </c>
      <c r="CA620" t="s">
        <v>1684</v>
      </c>
      <c r="CB620">
        <v>0</v>
      </c>
      <c r="CC620">
        <v>0</v>
      </c>
      <c r="CD620" t="s">
        <v>1687</v>
      </c>
      <c r="CE620" s="12">
        <v>19</v>
      </c>
      <c r="CF620" s="12">
        <v>21</v>
      </c>
      <c r="CG620" s="4">
        <v>44866</v>
      </c>
      <c r="CH620">
        <v>0</v>
      </c>
      <c r="CI620">
        <v>423</v>
      </c>
      <c r="CJ620">
        <v>172</v>
      </c>
      <c r="CK620">
        <v>1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0.2</v>
      </c>
      <c r="CR620" t="s">
        <v>1527</v>
      </c>
      <c r="CS620">
        <v>0</v>
      </c>
      <c r="CT620" t="str">
        <f t="shared" si="9"/>
        <v>Kaelan Casey</v>
      </c>
      <c r="CU620" t="str">
        <f>IFERROR(VLOOKUP(CT620,'Player Names Cleaned'!$A$1:$B$997,2,0),CT620)</f>
        <v>Kaelan Casey</v>
      </c>
    </row>
    <row r="621" spans="1:99" x14ac:dyDescent="0.25">
      <c r="A621">
        <v>1</v>
      </c>
      <c r="B621" s="4">
        <v>35669</v>
      </c>
      <c r="C621">
        <v>5</v>
      </c>
      <c r="D621">
        <v>375</v>
      </c>
      <c r="E621" t="b">
        <v>1</v>
      </c>
      <c r="F621" t="b">
        <v>1</v>
      </c>
      <c r="G621" t="s">
        <v>1684</v>
      </c>
      <c r="H621" t="s">
        <v>1684</v>
      </c>
      <c r="I621">
        <v>4</v>
      </c>
      <c r="J621">
        <v>0.15</v>
      </c>
      <c r="K621">
        <v>224024</v>
      </c>
      <c r="L621" t="s">
        <v>1684</v>
      </c>
      <c r="N621">
        <v>0</v>
      </c>
      <c r="O621">
        <v>0</v>
      </c>
      <c r="P621">
        <v>0</v>
      </c>
      <c r="Q621">
        <v>0</v>
      </c>
      <c r="R621">
        <v>627.70000000000005</v>
      </c>
      <c r="S621">
        <v>46</v>
      </c>
      <c r="T621">
        <v>39</v>
      </c>
      <c r="U621">
        <v>0</v>
      </c>
      <c r="V621">
        <v>1</v>
      </c>
      <c r="X621">
        <v>0</v>
      </c>
      <c r="Y621">
        <v>3</v>
      </c>
      <c r="Z621">
        <v>2.6</v>
      </c>
      <c r="AA621" t="s">
        <v>1684</v>
      </c>
      <c r="AB621">
        <v>0</v>
      </c>
      <c r="AC621">
        <v>3.36</v>
      </c>
      <c r="AD621">
        <v>0.13</v>
      </c>
      <c r="AE621">
        <v>8.7200000000000006</v>
      </c>
      <c r="AF621">
        <v>0.33</v>
      </c>
      <c r="AG621">
        <v>5.36</v>
      </c>
      <c r="AH621">
        <v>43.32</v>
      </c>
      <c r="AI621">
        <v>1.64</v>
      </c>
      <c r="AJ621">
        <v>0.2</v>
      </c>
      <c r="AK621" s="12" t="s">
        <v>562</v>
      </c>
      <c r="AL621">
        <v>0</v>
      </c>
      <c r="AM621">
        <v>576</v>
      </c>
      <c r="AN621">
        <v>239</v>
      </c>
      <c r="AO621">
        <v>50</v>
      </c>
      <c r="AP621">
        <v>1.9</v>
      </c>
      <c r="AQ621">
        <v>4</v>
      </c>
      <c r="AR621" t="b">
        <v>0</v>
      </c>
      <c r="AS621">
        <v>132.6</v>
      </c>
      <c r="AT621">
        <v>90</v>
      </c>
      <c r="AU621">
        <v>61</v>
      </c>
      <c r="AV621">
        <v>612</v>
      </c>
      <c r="AW621" t="b">
        <v>0</v>
      </c>
      <c r="AX621">
        <v>433.2</v>
      </c>
      <c r="AY621">
        <v>145</v>
      </c>
      <c r="AZ621">
        <v>65</v>
      </c>
      <c r="BA621">
        <v>2374</v>
      </c>
      <c r="BC621" t="s">
        <v>1684</v>
      </c>
      <c r="BD621" s="12">
        <v>60</v>
      </c>
      <c r="BE621">
        <v>95</v>
      </c>
      <c r="BF621">
        <v>68</v>
      </c>
      <c r="BG621" t="s">
        <v>3106</v>
      </c>
      <c r="BH621">
        <v>0</v>
      </c>
      <c r="BI621">
        <v>0</v>
      </c>
      <c r="BJ621">
        <v>1</v>
      </c>
      <c r="BK621">
        <v>0</v>
      </c>
      <c r="BM621" t="s">
        <v>3107</v>
      </c>
      <c r="BN621">
        <v>2.4</v>
      </c>
      <c r="BO621">
        <v>201</v>
      </c>
      <c r="BP621">
        <v>89</v>
      </c>
      <c r="BQ621">
        <v>0</v>
      </c>
      <c r="BR621">
        <v>30</v>
      </c>
      <c r="BS621" t="b">
        <v>0</v>
      </c>
      <c r="BT621">
        <v>0</v>
      </c>
      <c r="BU621">
        <v>0</v>
      </c>
      <c r="BV621" s="12" t="s">
        <v>1528</v>
      </c>
      <c r="BW621">
        <v>0.8</v>
      </c>
      <c r="BX621">
        <v>212</v>
      </c>
      <c r="BY621">
        <v>71</v>
      </c>
      <c r="BZ621" t="b">
        <v>0</v>
      </c>
      <c r="CA621" t="s">
        <v>1684</v>
      </c>
      <c r="CB621">
        <v>27</v>
      </c>
      <c r="CC621">
        <v>1.02</v>
      </c>
      <c r="CD621" t="s">
        <v>1687</v>
      </c>
      <c r="CE621" s="12">
        <v>19</v>
      </c>
      <c r="CF621" s="12">
        <v>21</v>
      </c>
      <c r="CG621" s="4">
        <v>44802</v>
      </c>
      <c r="CH621">
        <v>267</v>
      </c>
      <c r="CI621">
        <v>110</v>
      </c>
      <c r="CJ621">
        <v>75</v>
      </c>
      <c r="CK621">
        <v>80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13.3</v>
      </c>
      <c r="CR621" t="s">
        <v>3108</v>
      </c>
      <c r="CS621">
        <v>10</v>
      </c>
      <c r="CT621" t="str">
        <f t="shared" si="9"/>
        <v>Lucas Tolentino Coelho de Lima</v>
      </c>
      <c r="CU621" t="str">
        <f>IFERROR(VLOOKUP(CT621,'Player Names Cleaned'!$A$1:$B$997,2,0),CT621)</f>
        <v>Lucas Paqueta</v>
      </c>
    </row>
    <row r="622" spans="1:99" x14ac:dyDescent="0.25">
      <c r="A622">
        <v>2</v>
      </c>
      <c r="B622" s="4">
        <v>34757</v>
      </c>
      <c r="C622">
        <v>15</v>
      </c>
      <c r="D622">
        <v>442</v>
      </c>
      <c r="E622" t="b">
        <v>1</v>
      </c>
      <c r="F622" t="b">
        <v>1</v>
      </c>
      <c r="G622" t="s">
        <v>1684</v>
      </c>
      <c r="H622" t="s">
        <v>1684</v>
      </c>
      <c r="I622">
        <v>7</v>
      </c>
      <c r="J622">
        <v>0.25</v>
      </c>
      <c r="K622">
        <v>215439</v>
      </c>
      <c r="L622" t="s">
        <v>1684</v>
      </c>
      <c r="N622">
        <v>0</v>
      </c>
      <c r="O622">
        <v>0</v>
      </c>
      <c r="P622">
        <v>0</v>
      </c>
      <c r="Q622">
        <v>0</v>
      </c>
      <c r="R622">
        <v>231.8</v>
      </c>
      <c r="S622">
        <v>155</v>
      </c>
      <c r="T622">
        <v>108</v>
      </c>
      <c r="U622">
        <v>0</v>
      </c>
      <c r="V622" t="s">
        <v>1684</v>
      </c>
      <c r="X622">
        <v>0</v>
      </c>
      <c r="Y622">
        <v>3</v>
      </c>
      <c r="Z622">
        <v>2.6</v>
      </c>
      <c r="AA622" t="s">
        <v>1684</v>
      </c>
      <c r="AB622">
        <v>0</v>
      </c>
      <c r="AC622">
        <v>1.27</v>
      </c>
      <c r="AD622">
        <v>0.04</v>
      </c>
      <c r="AE622">
        <v>7.87</v>
      </c>
      <c r="AF622">
        <v>0.27</v>
      </c>
      <c r="AG622">
        <v>6.6</v>
      </c>
      <c r="AH622">
        <v>44.29</v>
      </c>
      <c r="AI622">
        <v>1.56</v>
      </c>
      <c r="AJ622">
        <v>0.23</v>
      </c>
      <c r="AK622" s="12" t="s">
        <v>1529</v>
      </c>
      <c r="AL622">
        <v>0</v>
      </c>
      <c r="AM622">
        <v>574</v>
      </c>
      <c r="AN622">
        <v>238</v>
      </c>
      <c r="AO622">
        <v>44</v>
      </c>
      <c r="AP622">
        <v>1.55</v>
      </c>
      <c r="AQ622">
        <v>9</v>
      </c>
      <c r="AR622" t="b">
        <v>0</v>
      </c>
      <c r="AS622">
        <v>154</v>
      </c>
      <c r="AT622">
        <v>68</v>
      </c>
      <c r="AU622">
        <v>48</v>
      </c>
      <c r="AV622">
        <v>613</v>
      </c>
      <c r="AW622" t="b">
        <v>0</v>
      </c>
      <c r="AX622">
        <v>672.6</v>
      </c>
      <c r="AY622">
        <v>58</v>
      </c>
      <c r="AZ622">
        <v>22</v>
      </c>
      <c r="BA622">
        <v>2563</v>
      </c>
      <c r="BC622" t="s">
        <v>1684</v>
      </c>
      <c r="BD622" s="12">
        <v>60</v>
      </c>
      <c r="BE622">
        <v>93</v>
      </c>
      <c r="BF622">
        <v>67</v>
      </c>
      <c r="BG622" t="s">
        <v>3109</v>
      </c>
      <c r="BH622">
        <v>0</v>
      </c>
      <c r="BI622">
        <v>0</v>
      </c>
      <c r="BJ622" t="s">
        <v>1684</v>
      </c>
      <c r="BK622">
        <v>0</v>
      </c>
      <c r="BM622" t="s">
        <v>3110</v>
      </c>
      <c r="BN622">
        <v>3.6</v>
      </c>
      <c r="BO622">
        <v>78</v>
      </c>
      <c r="BP622">
        <v>38</v>
      </c>
      <c r="BQ622">
        <v>0</v>
      </c>
      <c r="BR622">
        <v>57</v>
      </c>
      <c r="BS622" t="b">
        <v>0</v>
      </c>
      <c r="BT622">
        <v>0</v>
      </c>
      <c r="BU622">
        <v>0</v>
      </c>
      <c r="BV622" s="12" t="s">
        <v>1530</v>
      </c>
      <c r="BW622">
        <v>0.9</v>
      </c>
      <c r="BX622">
        <v>203</v>
      </c>
      <c r="BY622">
        <v>69</v>
      </c>
      <c r="BZ622" t="b">
        <v>0</v>
      </c>
      <c r="CA622" t="s">
        <v>1684</v>
      </c>
      <c r="CB622">
        <v>30</v>
      </c>
      <c r="CC622">
        <v>1.05</v>
      </c>
      <c r="CD622" t="s">
        <v>1687</v>
      </c>
      <c r="CE622" s="12">
        <v>19</v>
      </c>
      <c r="CF622" s="12">
        <v>21</v>
      </c>
      <c r="CG622" s="4">
        <v>44040</v>
      </c>
      <c r="CH622">
        <v>643</v>
      </c>
      <c r="CI622">
        <v>45</v>
      </c>
      <c r="CJ622">
        <v>28</v>
      </c>
      <c r="CK622">
        <v>126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21</v>
      </c>
      <c r="CR622" t="s">
        <v>1530</v>
      </c>
      <c r="CS622">
        <v>8</v>
      </c>
      <c r="CT622" t="str">
        <f t="shared" si="9"/>
        <v>TomÃ¡Å¡ SouÄek</v>
      </c>
      <c r="CU622" t="str">
        <f>IFERROR(VLOOKUP(CT622,'Player Names Cleaned'!$A$1:$B$997,2,0),CT622)</f>
        <v>TomÃ¡Å¡ SouÄek</v>
      </c>
    </row>
    <row r="623" spans="1:99" x14ac:dyDescent="0.25">
      <c r="A623">
        <v>2</v>
      </c>
      <c r="B623" s="4">
        <v>34639</v>
      </c>
      <c r="C623">
        <v>2</v>
      </c>
      <c r="D623">
        <v>293</v>
      </c>
      <c r="E623" t="b">
        <v>1</v>
      </c>
      <c r="F623" t="b">
        <v>1</v>
      </c>
      <c r="G623" t="s">
        <v>1684</v>
      </c>
      <c r="H623" t="s">
        <v>1684</v>
      </c>
      <c r="I623">
        <v>5</v>
      </c>
      <c r="J623">
        <v>0.31</v>
      </c>
      <c r="K623">
        <v>101178</v>
      </c>
      <c r="L623">
        <v>2</v>
      </c>
      <c r="N623">
        <v>0</v>
      </c>
      <c r="O623">
        <v>0</v>
      </c>
      <c r="P623">
        <v>0</v>
      </c>
      <c r="Q623">
        <v>0</v>
      </c>
      <c r="R623">
        <v>378.3</v>
      </c>
      <c r="S623">
        <v>96</v>
      </c>
      <c r="T623">
        <v>72</v>
      </c>
      <c r="U623">
        <v>0</v>
      </c>
      <c r="V623">
        <v>2</v>
      </c>
      <c r="X623">
        <v>0</v>
      </c>
      <c r="Y623">
        <v>3</v>
      </c>
      <c r="Z623">
        <v>2.6</v>
      </c>
      <c r="AA623" t="s">
        <v>1684</v>
      </c>
      <c r="AB623">
        <v>0</v>
      </c>
      <c r="AC623">
        <v>2.68</v>
      </c>
      <c r="AD623">
        <v>0.17</v>
      </c>
      <c r="AE623">
        <v>4.2699999999999996</v>
      </c>
      <c r="AF623">
        <v>0.27</v>
      </c>
      <c r="AG623">
        <v>1.59</v>
      </c>
      <c r="AH623">
        <v>19.29</v>
      </c>
      <c r="AI623">
        <v>1.21</v>
      </c>
      <c r="AJ623">
        <v>0.1</v>
      </c>
      <c r="AK623" s="12" t="s">
        <v>708</v>
      </c>
      <c r="AL623">
        <v>0</v>
      </c>
      <c r="AM623">
        <v>561</v>
      </c>
      <c r="AN623">
        <v>227</v>
      </c>
      <c r="AO623">
        <v>18</v>
      </c>
      <c r="AP623">
        <v>1.1299999999999999</v>
      </c>
      <c r="AQ623">
        <v>1</v>
      </c>
      <c r="AR623" t="b">
        <v>0</v>
      </c>
      <c r="AS623">
        <v>80</v>
      </c>
      <c r="AT623">
        <v>170</v>
      </c>
      <c r="AU623">
        <v>92</v>
      </c>
      <c r="AV623">
        <v>614</v>
      </c>
      <c r="AW623" t="b">
        <v>0</v>
      </c>
      <c r="AX623">
        <v>282.39999999999998</v>
      </c>
      <c r="AY623">
        <v>208</v>
      </c>
      <c r="AZ623">
        <v>99</v>
      </c>
      <c r="BA623">
        <v>1433</v>
      </c>
      <c r="BC623" t="s">
        <v>1684</v>
      </c>
      <c r="BD623" s="12">
        <v>60</v>
      </c>
      <c r="BE623">
        <v>80</v>
      </c>
      <c r="BF623">
        <v>56</v>
      </c>
      <c r="BG623" t="s">
        <v>3111</v>
      </c>
      <c r="BH623">
        <v>0</v>
      </c>
      <c r="BI623">
        <v>0</v>
      </c>
      <c r="BJ623">
        <v>3</v>
      </c>
      <c r="BK623">
        <v>0</v>
      </c>
      <c r="BM623" t="s">
        <v>3112</v>
      </c>
      <c r="BN623">
        <v>2.1</v>
      </c>
      <c r="BO623">
        <v>240</v>
      </c>
      <c r="BP623">
        <v>109</v>
      </c>
      <c r="BQ623">
        <v>1</v>
      </c>
      <c r="BR623">
        <v>241</v>
      </c>
      <c r="BS623" t="b">
        <v>0</v>
      </c>
      <c r="BT623">
        <v>0</v>
      </c>
      <c r="BU623">
        <v>0</v>
      </c>
      <c r="BV623" s="12" t="s">
        <v>1531</v>
      </c>
      <c r="BW623">
        <v>0.4</v>
      </c>
      <c r="BX623">
        <v>315</v>
      </c>
      <c r="BY623">
        <v>104</v>
      </c>
      <c r="BZ623" t="b">
        <v>0</v>
      </c>
      <c r="CA623" t="s">
        <v>1684</v>
      </c>
      <c r="CB623">
        <v>17</v>
      </c>
      <c r="CC623">
        <v>1.07</v>
      </c>
      <c r="CD623" t="s">
        <v>1687</v>
      </c>
      <c r="CE623" s="12">
        <v>19</v>
      </c>
      <c r="CF623" s="12">
        <v>21</v>
      </c>
      <c r="CG623" s="4">
        <v>45152</v>
      </c>
      <c r="CH623">
        <v>138</v>
      </c>
      <c r="CI623">
        <v>189</v>
      </c>
      <c r="CJ623">
        <v>112</v>
      </c>
      <c r="CK623">
        <v>51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8.5</v>
      </c>
      <c r="CR623" t="s">
        <v>1531</v>
      </c>
      <c r="CS623">
        <v>2</v>
      </c>
      <c r="CT623" t="str">
        <f t="shared" si="9"/>
        <v>James Ward-Prowse</v>
      </c>
      <c r="CU623" t="str">
        <f>IFERROR(VLOOKUP(CT623,'Player Names Cleaned'!$A$1:$B$997,2,0),CT623)</f>
        <v>James Ward-Prowse</v>
      </c>
    </row>
    <row r="624" spans="1:99" x14ac:dyDescent="0.25">
      <c r="A624">
        <v>1</v>
      </c>
      <c r="B624" s="4">
        <v>37194</v>
      </c>
      <c r="C624">
        <v>2</v>
      </c>
      <c r="D624">
        <v>129</v>
      </c>
      <c r="E624" t="b">
        <v>1</v>
      </c>
      <c r="F624" t="b">
        <v>1</v>
      </c>
      <c r="G624">
        <v>0</v>
      </c>
      <c r="H624" t="s">
        <v>1684</v>
      </c>
      <c r="I624">
        <v>2</v>
      </c>
      <c r="J624">
        <v>0.23</v>
      </c>
      <c r="K624">
        <v>450070</v>
      </c>
      <c r="L624" t="s">
        <v>1684</v>
      </c>
      <c r="N624">
        <v>0</v>
      </c>
      <c r="O624">
        <v>0</v>
      </c>
      <c r="P624">
        <v>0</v>
      </c>
      <c r="Q624">
        <v>0</v>
      </c>
      <c r="R624">
        <v>246.1</v>
      </c>
      <c r="S624">
        <v>151</v>
      </c>
      <c r="T624">
        <v>105</v>
      </c>
      <c r="U624">
        <v>0</v>
      </c>
      <c r="V624" t="s">
        <v>1684</v>
      </c>
      <c r="X624">
        <v>0</v>
      </c>
      <c r="Y624">
        <v>3</v>
      </c>
      <c r="Z624">
        <v>0</v>
      </c>
      <c r="AA624" t="s">
        <v>1684</v>
      </c>
      <c r="AB624">
        <v>0</v>
      </c>
      <c r="AC624">
        <v>1.71</v>
      </c>
      <c r="AD624">
        <v>0.2</v>
      </c>
      <c r="AE624">
        <v>3.32</v>
      </c>
      <c r="AF624">
        <v>0.39</v>
      </c>
      <c r="AG624">
        <v>1.61</v>
      </c>
      <c r="AH624">
        <v>17.579999999999998</v>
      </c>
      <c r="AI624">
        <v>2.04</v>
      </c>
      <c r="AJ624">
        <v>0.19</v>
      </c>
      <c r="AK624" s="12" t="s">
        <v>1532</v>
      </c>
      <c r="AL624">
        <v>0</v>
      </c>
      <c r="AM624">
        <v>524</v>
      </c>
      <c r="AN624">
        <v>205</v>
      </c>
      <c r="AO624">
        <v>20</v>
      </c>
      <c r="AP624">
        <v>2.3199999999999998</v>
      </c>
      <c r="AQ624">
        <v>1</v>
      </c>
      <c r="AR624" t="b">
        <v>0</v>
      </c>
      <c r="AS624">
        <v>58.7</v>
      </c>
      <c r="AT624">
        <v>222</v>
      </c>
      <c r="AU624">
        <v>119</v>
      </c>
      <c r="AV624">
        <v>615</v>
      </c>
      <c r="AW624" t="b">
        <v>0</v>
      </c>
      <c r="AX624">
        <v>156.4</v>
      </c>
      <c r="AY624">
        <v>275</v>
      </c>
      <c r="AZ624">
        <v>129</v>
      </c>
      <c r="BA624">
        <v>776</v>
      </c>
      <c r="BB624" t="s">
        <v>3113</v>
      </c>
      <c r="BC624" t="s">
        <v>3114</v>
      </c>
      <c r="BD624" s="12">
        <v>55</v>
      </c>
      <c r="BE624">
        <v>174</v>
      </c>
      <c r="BF624">
        <v>113</v>
      </c>
      <c r="BG624" t="s">
        <v>3115</v>
      </c>
      <c r="BH624">
        <v>0</v>
      </c>
      <c r="BI624">
        <v>0</v>
      </c>
      <c r="BJ624" t="s">
        <v>1684</v>
      </c>
      <c r="BK624">
        <v>0</v>
      </c>
      <c r="BM624" t="s">
        <v>3116</v>
      </c>
      <c r="BN624">
        <v>1.7</v>
      </c>
      <c r="BO624">
        <v>286</v>
      </c>
      <c r="BP624">
        <v>132</v>
      </c>
      <c r="BQ624">
        <v>0</v>
      </c>
      <c r="BR624">
        <v>152</v>
      </c>
      <c r="BS624" t="b">
        <v>0</v>
      </c>
      <c r="BT624">
        <v>0</v>
      </c>
      <c r="BU624">
        <v>0</v>
      </c>
      <c r="BV624" s="12" t="s">
        <v>1533</v>
      </c>
      <c r="BW624">
        <v>0</v>
      </c>
      <c r="BX624">
        <v>656</v>
      </c>
      <c r="BY624">
        <v>293</v>
      </c>
      <c r="BZ624" t="b">
        <v>0</v>
      </c>
      <c r="CA624" t="s">
        <v>1684</v>
      </c>
      <c r="CB624">
        <v>7</v>
      </c>
      <c r="CC624">
        <v>0.81</v>
      </c>
      <c r="CD624" t="s">
        <v>1756</v>
      </c>
      <c r="CE624" s="12">
        <v>19</v>
      </c>
      <c r="CF624" s="12">
        <v>21</v>
      </c>
      <c r="CG624" s="4">
        <v>45507</v>
      </c>
      <c r="CH624">
        <v>186</v>
      </c>
      <c r="CI624">
        <v>162</v>
      </c>
      <c r="CJ624">
        <v>106</v>
      </c>
      <c r="CK624">
        <v>33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6</v>
      </c>
      <c r="CR624" t="s">
        <v>1533</v>
      </c>
      <c r="CS624">
        <v>2</v>
      </c>
      <c r="CT624" t="str">
        <f t="shared" si="9"/>
        <v>Crysencio Summerville</v>
      </c>
      <c r="CU624" t="str">
        <f>IFERROR(VLOOKUP(CT624,'Player Names Cleaned'!$A$1:$B$997,2,0),CT624)</f>
        <v>Crysencio Summerville</v>
      </c>
    </row>
    <row r="625" spans="1:99" x14ac:dyDescent="0.25">
      <c r="A625">
        <v>1</v>
      </c>
      <c r="B625" s="4">
        <v>35727</v>
      </c>
      <c r="C625">
        <v>0</v>
      </c>
      <c r="D625">
        <v>221</v>
      </c>
      <c r="E625" t="b">
        <v>1</v>
      </c>
      <c r="F625" t="b">
        <v>1</v>
      </c>
      <c r="G625" t="s">
        <v>1684</v>
      </c>
      <c r="H625" t="s">
        <v>1684</v>
      </c>
      <c r="I625">
        <v>3</v>
      </c>
      <c r="J625">
        <v>0.15</v>
      </c>
      <c r="K625">
        <v>213999</v>
      </c>
      <c r="L625" t="s">
        <v>1684</v>
      </c>
      <c r="N625">
        <v>0</v>
      </c>
      <c r="O625">
        <v>0</v>
      </c>
      <c r="P625">
        <v>0</v>
      </c>
      <c r="Q625">
        <v>0</v>
      </c>
      <c r="R625">
        <v>213.9</v>
      </c>
      <c r="S625">
        <v>162</v>
      </c>
      <c r="T625">
        <v>112</v>
      </c>
      <c r="U625">
        <v>0</v>
      </c>
      <c r="V625" t="s">
        <v>1684</v>
      </c>
      <c r="X625">
        <v>0</v>
      </c>
      <c r="Y625">
        <v>3</v>
      </c>
      <c r="Z625">
        <v>2</v>
      </c>
      <c r="AA625" t="s">
        <v>1684</v>
      </c>
      <c r="AB625">
        <v>0</v>
      </c>
      <c r="AC625">
        <v>0.89</v>
      </c>
      <c r="AD625">
        <v>0.05</v>
      </c>
      <c r="AE625">
        <v>1.28</v>
      </c>
      <c r="AF625">
        <v>7.0000000000000007E-2</v>
      </c>
      <c r="AG625">
        <v>0.39</v>
      </c>
      <c r="AH625">
        <v>30.15</v>
      </c>
      <c r="AI625">
        <v>1.53</v>
      </c>
      <c r="AJ625">
        <v>0.02</v>
      </c>
      <c r="AK625" s="12" t="s">
        <v>1534</v>
      </c>
      <c r="AL625">
        <v>0</v>
      </c>
      <c r="AM625">
        <v>372</v>
      </c>
      <c r="AN625">
        <v>109</v>
      </c>
      <c r="AO625">
        <v>31</v>
      </c>
      <c r="AP625">
        <v>1.58</v>
      </c>
      <c r="AQ625">
        <v>0</v>
      </c>
      <c r="AR625" t="b">
        <v>0</v>
      </c>
      <c r="AS625">
        <v>54.7</v>
      </c>
      <c r="AT625">
        <v>229</v>
      </c>
      <c r="AU625">
        <v>123</v>
      </c>
      <c r="AV625">
        <v>616</v>
      </c>
      <c r="AW625" t="b">
        <v>0</v>
      </c>
      <c r="AX625">
        <v>281.8</v>
      </c>
      <c r="AY625">
        <v>209</v>
      </c>
      <c r="AZ625">
        <v>100</v>
      </c>
      <c r="BA625">
        <v>1769</v>
      </c>
      <c r="BC625" t="s">
        <v>1684</v>
      </c>
      <c r="BD625" s="12">
        <v>50</v>
      </c>
      <c r="BE625">
        <v>257</v>
      </c>
      <c r="BF625">
        <v>164</v>
      </c>
      <c r="BG625" t="s">
        <v>3117</v>
      </c>
      <c r="BH625">
        <v>0</v>
      </c>
      <c r="BI625">
        <v>0</v>
      </c>
      <c r="BJ625" t="s">
        <v>1684</v>
      </c>
      <c r="BK625">
        <v>0</v>
      </c>
      <c r="BM625" t="s">
        <v>3118</v>
      </c>
      <c r="BN625">
        <v>1.4</v>
      </c>
      <c r="BO625">
        <v>318</v>
      </c>
      <c r="BP625">
        <v>149</v>
      </c>
      <c r="BQ625">
        <v>1</v>
      </c>
      <c r="BR625">
        <v>139</v>
      </c>
      <c r="BS625" t="b">
        <v>0</v>
      </c>
      <c r="BT625">
        <v>0</v>
      </c>
      <c r="BU625">
        <v>0</v>
      </c>
      <c r="BV625" s="12" t="s">
        <v>1535</v>
      </c>
      <c r="BW625">
        <v>0.2</v>
      </c>
      <c r="BX625">
        <v>433</v>
      </c>
      <c r="BY625">
        <v>140</v>
      </c>
      <c r="BZ625" t="b">
        <v>0</v>
      </c>
      <c r="CA625" t="s">
        <v>1684</v>
      </c>
      <c r="CB625">
        <v>20</v>
      </c>
      <c r="CC625">
        <v>1.02</v>
      </c>
      <c r="CD625" t="s">
        <v>1687</v>
      </c>
      <c r="CE625" s="12">
        <v>19</v>
      </c>
      <c r="CF625" s="12">
        <v>21</v>
      </c>
      <c r="CG625" s="4">
        <v>45148</v>
      </c>
      <c r="CH625">
        <v>51</v>
      </c>
      <c r="CI625">
        <v>263</v>
      </c>
      <c r="CJ625">
        <v>141</v>
      </c>
      <c r="CK625">
        <v>40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8</v>
      </c>
      <c r="CR625" t="s">
        <v>3119</v>
      </c>
      <c r="CS625">
        <v>7</v>
      </c>
      <c r="CT625" t="str">
        <f t="shared" si="9"/>
        <v>Edson Ãlvarez VelÃ¡zquez</v>
      </c>
      <c r="CU625" t="str">
        <f>IFERROR(VLOOKUP(CT625,'Player Names Cleaned'!$A$1:$B$997,2,0),CT625)</f>
        <v>Edson Ãlvarez VelÃ¡zquez</v>
      </c>
    </row>
    <row r="626" spans="1:99" x14ac:dyDescent="0.25">
      <c r="A626">
        <v>0</v>
      </c>
      <c r="B626" s="4">
        <v>35335</v>
      </c>
      <c r="C626">
        <v>0</v>
      </c>
      <c r="D626">
        <v>12</v>
      </c>
      <c r="E626" t="b">
        <v>1</v>
      </c>
      <c r="F626" t="b">
        <v>1</v>
      </c>
      <c r="G626" t="s">
        <v>1684</v>
      </c>
      <c r="H626" t="s">
        <v>1684</v>
      </c>
      <c r="I626">
        <v>0</v>
      </c>
      <c r="J626">
        <v>0</v>
      </c>
      <c r="K626">
        <v>149519</v>
      </c>
      <c r="L626" t="s">
        <v>1684</v>
      </c>
      <c r="N626">
        <v>0</v>
      </c>
      <c r="O626">
        <v>0</v>
      </c>
      <c r="P626">
        <v>0</v>
      </c>
      <c r="Q626">
        <v>0</v>
      </c>
      <c r="R626">
        <v>3.5</v>
      </c>
      <c r="S626">
        <v>355</v>
      </c>
      <c r="T626">
        <v>175</v>
      </c>
      <c r="U626">
        <v>0</v>
      </c>
      <c r="V626" t="s">
        <v>1684</v>
      </c>
      <c r="X626">
        <v>0</v>
      </c>
      <c r="Y626">
        <v>3</v>
      </c>
      <c r="Z626">
        <v>2</v>
      </c>
      <c r="AA626" t="s">
        <v>1684</v>
      </c>
      <c r="AB626">
        <v>0</v>
      </c>
      <c r="AC626">
        <v>0</v>
      </c>
      <c r="AD626">
        <v>0</v>
      </c>
      <c r="AE626">
        <v>0.16</v>
      </c>
      <c r="AF626">
        <v>0.2</v>
      </c>
      <c r="AG626">
        <v>0.16</v>
      </c>
      <c r="AH626">
        <v>1.79</v>
      </c>
      <c r="AI626">
        <v>2.27</v>
      </c>
      <c r="AJ626">
        <v>0.2</v>
      </c>
      <c r="AK626" s="12" t="s">
        <v>1536</v>
      </c>
      <c r="AL626">
        <v>0</v>
      </c>
      <c r="AM626">
        <v>338</v>
      </c>
      <c r="AN626">
        <v>86</v>
      </c>
      <c r="AO626">
        <v>4</v>
      </c>
      <c r="AP626">
        <v>5.07</v>
      </c>
      <c r="AQ626">
        <v>0</v>
      </c>
      <c r="AR626" t="b">
        <v>0</v>
      </c>
      <c r="AS626">
        <v>2.2000000000000002</v>
      </c>
      <c r="AT626">
        <v>365</v>
      </c>
      <c r="AU626">
        <v>173</v>
      </c>
      <c r="AV626">
        <v>617</v>
      </c>
      <c r="AW626" t="b">
        <v>0</v>
      </c>
      <c r="AX626">
        <v>11.6</v>
      </c>
      <c r="AY626">
        <v>362</v>
      </c>
      <c r="AZ626">
        <v>169</v>
      </c>
      <c r="BA626">
        <v>71</v>
      </c>
      <c r="BC626" t="s">
        <v>1684</v>
      </c>
      <c r="BD626" s="12">
        <v>50</v>
      </c>
      <c r="BE626">
        <v>223</v>
      </c>
      <c r="BF626">
        <v>141</v>
      </c>
      <c r="BG626" t="s">
        <v>3120</v>
      </c>
      <c r="BH626">
        <v>0</v>
      </c>
      <c r="BI626">
        <v>0</v>
      </c>
      <c r="BJ626" t="s">
        <v>1684</v>
      </c>
      <c r="BK626">
        <v>0</v>
      </c>
      <c r="BM626" t="s">
        <v>3121</v>
      </c>
      <c r="BN626">
        <v>0.5</v>
      </c>
      <c r="BO626">
        <v>394</v>
      </c>
      <c r="BP626">
        <v>185</v>
      </c>
      <c r="BQ626">
        <v>0</v>
      </c>
      <c r="BR626">
        <v>54</v>
      </c>
      <c r="BS626" t="b">
        <v>0</v>
      </c>
      <c r="BT626">
        <v>0</v>
      </c>
      <c r="BU626">
        <v>0</v>
      </c>
      <c r="BV626" s="12" t="s">
        <v>1537</v>
      </c>
      <c r="BW626">
        <v>0.1</v>
      </c>
      <c r="BX626">
        <v>583</v>
      </c>
      <c r="BY626">
        <v>233</v>
      </c>
      <c r="BZ626" t="b">
        <v>0</v>
      </c>
      <c r="CA626" t="s">
        <v>1684</v>
      </c>
      <c r="CB626">
        <v>1</v>
      </c>
      <c r="CC626">
        <v>1.27</v>
      </c>
      <c r="CD626" t="s">
        <v>1687</v>
      </c>
      <c r="CE626" s="12">
        <v>19</v>
      </c>
      <c r="CF626" s="12">
        <v>21</v>
      </c>
      <c r="CG626" s="4">
        <v>44780</v>
      </c>
      <c r="CH626">
        <v>7</v>
      </c>
      <c r="CI626">
        <v>327</v>
      </c>
      <c r="CJ626">
        <v>169</v>
      </c>
      <c r="CK626">
        <v>1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0.2</v>
      </c>
      <c r="CR626" t="s">
        <v>1537</v>
      </c>
      <c r="CS626">
        <v>1</v>
      </c>
      <c r="CT626" t="str">
        <f t="shared" si="9"/>
        <v>Maxwel Cornet</v>
      </c>
      <c r="CU626" t="str">
        <f>IFERROR(VLOOKUP(CT626,'Player Names Cleaned'!$A$1:$B$997,2,0),CT626)</f>
        <v>Maxwel Cornet</v>
      </c>
    </row>
    <row r="627" spans="1:99" x14ac:dyDescent="0.25">
      <c r="A627">
        <v>1</v>
      </c>
      <c r="B627" s="4">
        <v>34436</v>
      </c>
      <c r="C627">
        <v>0</v>
      </c>
      <c r="D627">
        <v>193</v>
      </c>
      <c r="E627" t="b">
        <v>1</v>
      </c>
      <c r="F627" t="b">
        <v>1</v>
      </c>
      <c r="G627" t="s">
        <v>1684</v>
      </c>
      <c r="H627" t="s">
        <v>1684</v>
      </c>
      <c r="I627">
        <v>4</v>
      </c>
      <c r="J627">
        <v>0.31</v>
      </c>
      <c r="K627">
        <v>197024</v>
      </c>
      <c r="L627" t="s">
        <v>1684</v>
      </c>
      <c r="N627">
        <v>0</v>
      </c>
      <c r="O627">
        <v>0</v>
      </c>
      <c r="P627">
        <v>0</v>
      </c>
      <c r="Q627">
        <v>0</v>
      </c>
      <c r="R627">
        <v>79.7</v>
      </c>
      <c r="S627">
        <v>251</v>
      </c>
      <c r="T627">
        <v>140</v>
      </c>
      <c r="U627">
        <v>0</v>
      </c>
      <c r="V627" t="s">
        <v>1684</v>
      </c>
      <c r="X627">
        <v>0</v>
      </c>
      <c r="Y627">
        <v>3</v>
      </c>
      <c r="Z627">
        <v>2</v>
      </c>
      <c r="AA627" t="s">
        <v>1684</v>
      </c>
      <c r="AB627">
        <v>0</v>
      </c>
      <c r="AC627">
        <v>0.17</v>
      </c>
      <c r="AD627">
        <v>0.01</v>
      </c>
      <c r="AE627">
        <v>0.39</v>
      </c>
      <c r="AF627">
        <v>0.03</v>
      </c>
      <c r="AG627">
        <v>0.22</v>
      </c>
      <c r="AH627">
        <v>20.67</v>
      </c>
      <c r="AI627">
        <v>1.62</v>
      </c>
      <c r="AJ627">
        <v>0.02</v>
      </c>
      <c r="AK627" s="12" t="s">
        <v>1538</v>
      </c>
      <c r="AL627">
        <v>0</v>
      </c>
      <c r="AM627">
        <v>356</v>
      </c>
      <c r="AN627">
        <v>97</v>
      </c>
      <c r="AO627">
        <v>19</v>
      </c>
      <c r="AP627">
        <v>1.49</v>
      </c>
      <c r="AQ627">
        <v>0</v>
      </c>
      <c r="AR627" t="b">
        <v>0</v>
      </c>
      <c r="AS627">
        <v>31.5</v>
      </c>
      <c r="AT627">
        <v>281</v>
      </c>
      <c r="AU627">
        <v>140</v>
      </c>
      <c r="AV627">
        <v>618</v>
      </c>
      <c r="AW627" t="b">
        <v>0</v>
      </c>
      <c r="AX627">
        <v>205.4</v>
      </c>
      <c r="AY627">
        <v>247</v>
      </c>
      <c r="AZ627">
        <v>118</v>
      </c>
      <c r="BA627">
        <v>1147</v>
      </c>
      <c r="BC627" t="s">
        <v>1684</v>
      </c>
      <c r="BD627" s="12">
        <v>50</v>
      </c>
      <c r="BE627">
        <v>241</v>
      </c>
      <c r="BF627">
        <v>152</v>
      </c>
      <c r="BG627" t="s">
        <v>3122</v>
      </c>
      <c r="BH627">
        <v>0</v>
      </c>
      <c r="BI627">
        <v>0</v>
      </c>
      <c r="BJ627" t="s">
        <v>1684</v>
      </c>
      <c r="BK627">
        <v>0</v>
      </c>
      <c r="BM627" t="s">
        <v>3123</v>
      </c>
      <c r="BN627">
        <v>1.6</v>
      </c>
      <c r="BO627">
        <v>292</v>
      </c>
      <c r="BP627">
        <v>134</v>
      </c>
      <c r="BQ627">
        <v>0</v>
      </c>
      <c r="BR627">
        <v>10</v>
      </c>
      <c r="BS627" t="b">
        <v>0</v>
      </c>
      <c r="BT627">
        <v>0</v>
      </c>
      <c r="BU627">
        <v>0</v>
      </c>
      <c r="BV627" s="12" t="s">
        <v>1539</v>
      </c>
      <c r="BW627">
        <v>0.1</v>
      </c>
      <c r="BX627">
        <v>572</v>
      </c>
      <c r="BY627">
        <v>223</v>
      </c>
      <c r="BZ627" t="b">
        <v>0</v>
      </c>
      <c r="CA627" t="s">
        <v>1684</v>
      </c>
      <c r="CB627">
        <v>16</v>
      </c>
      <c r="CC627">
        <v>1.26</v>
      </c>
      <c r="CD627" t="s">
        <v>1687</v>
      </c>
      <c r="CE627" s="12">
        <v>19</v>
      </c>
      <c r="CF627" s="12">
        <v>21</v>
      </c>
      <c r="CG627" s="4">
        <v>45510</v>
      </c>
      <c r="CH627">
        <v>29</v>
      </c>
      <c r="CI627">
        <v>293</v>
      </c>
      <c r="CJ627">
        <v>156</v>
      </c>
      <c r="CK627">
        <v>36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7.2</v>
      </c>
      <c r="CR627" t="s">
        <v>3124</v>
      </c>
      <c r="CS627">
        <v>6</v>
      </c>
      <c r="CT627" t="str">
        <f t="shared" si="9"/>
        <v>Guido RodrÃ­guez</v>
      </c>
      <c r="CU627" t="str">
        <f>IFERROR(VLOOKUP(CT627,'Player Names Cleaned'!$A$1:$B$997,2,0),CT627)</f>
        <v>Guido RodrÃ­guez</v>
      </c>
    </row>
    <row r="628" spans="1:99" x14ac:dyDescent="0.25">
      <c r="A628">
        <v>0</v>
      </c>
      <c r="B628" s="4">
        <v>38757</v>
      </c>
      <c r="C628">
        <v>0</v>
      </c>
      <c r="D628">
        <v>47</v>
      </c>
      <c r="E628" t="b">
        <v>1</v>
      </c>
      <c r="F628" t="b">
        <v>1</v>
      </c>
      <c r="G628" t="s">
        <v>1684</v>
      </c>
      <c r="H628" t="s">
        <v>1684</v>
      </c>
      <c r="I628">
        <v>0</v>
      </c>
      <c r="J628">
        <v>0</v>
      </c>
      <c r="K628">
        <v>577114</v>
      </c>
      <c r="L628" t="s">
        <v>1684</v>
      </c>
      <c r="N628">
        <v>0</v>
      </c>
      <c r="O628">
        <v>0</v>
      </c>
      <c r="P628">
        <v>0</v>
      </c>
      <c r="Q628">
        <v>0</v>
      </c>
      <c r="R628">
        <v>49.1</v>
      </c>
      <c r="S628">
        <v>280</v>
      </c>
      <c r="T628">
        <v>151</v>
      </c>
      <c r="U628">
        <v>0</v>
      </c>
      <c r="V628" t="s">
        <v>1684</v>
      </c>
      <c r="X628">
        <v>0</v>
      </c>
      <c r="Y628">
        <v>3</v>
      </c>
      <c r="Z628">
        <v>2</v>
      </c>
      <c r="AA628" t="s">
        <v>1684</v>
      </c>
      <c r="AB628">
        <v>0</v>
      </c>
      <c r="AC628">
        <v>0.13</v>
      </c>
      <c r="AD628">
        <v>0.08</v>
      </c>
      <c r="AE628">
        <v>0.55000000000000004</v>
      </c>
      <c r="AF628">
        <v>0.35</v>
      </c>
      <c r="AG628">
        <v>0.42</v>
      </c>
      <c r="AH628">
        <v>2.61</v>
      </c>
      <c r="AI628">
        <v>1.69</v>
      </c>
      <c r="AJ628">
        <v>0.27</v>
      </c>
      <c r="AK628" s="12" t="s">
        <v>1540</v>
      </c>
      <c r="AL628">
        <v>0</v>
      </c>
      <c r="AM628">
        <v>452</v>
      </c>
      <c r="AN628">
        <v>160</v>
      </c>
      <c r="AO628">
        <v>5</v>
      </c>
      <c r="AP628">
        <v>3.24</v>
      </c>
      <c r="AQ628">
        <v>0</v>
      </c>
      <c r="AR628" t="b">
        <v>0</v>
      </c>
      <c r="AS628">
        <v>10.8</v>
      </c>
      <c r="AT628">
        <v>328</v>
      </c>
      <c r="AU628">
        <v>158</v>
      </c>
      <c r="AV628">
        <v>619</v>
      </c>
      <c r="AW628" t="b">
        <v>0</v>
      </c>
      <c r="AX628">
        <v>27.6</v>
      </c>
      <c r="AY628">
        <v>346</v>
      </c>
      <c r="AZ628">
        <v>162</v>
      </c>
      <c r="BA628">
        <v>139</v>
      </c>
      <c r="BC628" t="s">
        <v>1684</v>
      </c>
      <c r="BD628" s="12">
        <v>50</v>
      </c>
      <c r="BE628">
        <v>337</v>
      </c>
      <c r="BF628">
        <v>215</v>
      </c>
      <c r="BG628" t="s">
        <v>3125</v>
      </c>
      <c r="BH628">
        <v>0</v>
      </c>
      <c r="BI628">
        <v>0</v>
      </c>
      <c r="BJ628" t="s">
        <v>1684</v>
      </c>
      <c r="BK628">
        <v>0</v>
      </c>
      <c r="BM628" t="s">
        <v>3126</v>
      </c>
      <c r="BN628">
        <v>1</v>
      </c>
      <c r="BO628">
        <v>372</v>
      </c>
      <c r="BP628">
        <v>174</v>
      </c>
      <c r="BQ628">
        <v>0</v>
      </c>
      <c r="BR628">
        <v>30</v>
      </c>
      <c r="BS628" t="b">
        <v>0</v>
      </c>
      <c r="BT628">
        <v>0</v>
      </c>
      <c r="BU628">
        <v>0</v>
      </c>
      <c r="BV628" s="12" t="s">
        <v>1541</v>
      </c>
      <c r="BW628">
        <v>0.1</v>
      </c>
      <c r="BX628">
        <v>599</v>
      </c>
      <c r="BY628">
        <v>247</v>
      </c>
      <c r="BZ628" t="b">
        <v>0</v>
      </c>
      <c r="CA628" t="s">
        <v>1684</v>
      </c>
      <c r="CB628">
        <v>1</v>
      </c>
      <c r="CC628">
        <v>0.65</v>
      </c>
      <c r="CD628" t="s">
        <v>1687</v>
      </c>
      <c r="CE628" s="12">
        <v>19</v>
      </c>
      <c r="CF628" s="12">
        <v>21</v>
      </c>
      <c r="CG628" s="4">
        <v>45457</v>
      </c>
      <c r="CH628">
        <v>32</v>
      </c>
      <c r="CI628">
        <v>285</v>
      </c>
      <c r="CJ628">
        <v>153</v>
      </c>
      <c r="CK628">
        <v>12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2.4</v>
      </c>
      <c r="CR628" t="s">
        <v>3127</v>
      </c>
      <c r="CS628">
        <v>0</v>
      </c>
      <c r="CT628" t="str">
        <f t="shared" si="9"/>
        <v>Luis Guilherme Lira dos Santos</v>
      </c>
      <c r="CU628" t="str">
        <f>IFERROR(VLOOKUP(CT628,'Player Names Cleaned'!$A$1:$B$997,2,0),CT628)</f>
        <v>Luis Guilherme Lira dos Santos</v>
      </c>
    </row>
    <row r="629" spans="1:99" x14ac:dyDescent="0.25">
      <c r="A629">
        <v>0</v>
      </c>
      <c r="B629" s="4">
        <v>38235</v>
      </c>
      <c r="C629">
        <v>0</v>
      </c>
      <c r="D629">
        <v>0</v>
      </c>
      <c r="E629" t="b">
        <v>1</v>
      </c>
      <c r="F629" t="b">
        <v>1</v>
      </c>
      <c r="G629" t="s">
        <v>1684</v>
      </c>
      <c r="H629" t="s">
        <v>1684</v>
      </c>
      <c r="I629">
        <v>0</v>
      </c>
      <c r="J629">
        <v>0</v>
      </c>
      <c r="K629">
        <v>490885</v>
      </c>
      <c r="L629" t="s">
        <v>1684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525</v>
      </c>
      <c r="T629">
        <v>205</v>
      </c>
      <c r="U629">
        <v>0</v>
      </c>
      <c r="V629" t="s">
        <v>1684</v>
      </c>
      <c r="X629">
        <v>0</v>
      </c>
      <c r="Y629">
        <v>3</v>
      </c>
      <c r="Z629">
        <v>1.5</v>
      </c>
      <c r="AA629" t="s">
        <v>1684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 s="12" t="s">
        <v>931</v>
      </c>
      <c r="AL629">
        <v>0</v>
      </c>
      <c r="AM629">
        <v>235</v>
      </c>
      <c r="AN629">
        <v>26</v>
      </c>
      <c r="AO629">
        <v>0</v>
      </c>
      <c r="AP629">
        <v>0</v>
      </c>
      <c r="AQ629">
        <v>0</v>
      </c>
      <c r="AR629" t="b">
        <v>0</v>
      </c>
      <c r="AS629">
        <v>0</v>
      </c>
      <c r="AT629">
        <v>529</v>
      </c>
      <c r="AU629">
        <v>205</v>
      </c>
      <c r="AV629">
        <v>620</v>
      </c>
      <c r="AW629" t="b">
        <v>0</v>
      </c>
      <c r="AX629">
        <v>0</v>
      </c>
      <c r="AY629">
        <v>529</v>
      </c>
      <c r="AZ629">
        <v>205</v>
      </c>
      <c r="BA629">
        <v>0</v>
      </c>
      <c r="BC629" t="s">
        <v>1684</v>
      </c>
      <c r="BD629" s="12">
        <v>45</v>
      </c>
      <c r="BE629">
        <v>457</v>
      </c>
      <c r="BF629">
        <v>248</v>
      </c>
      <c r="BG629" t="s">
        <v>3128</v>
      </c>
      <c r="BH629">
        <v>0</v>
      </c>
      <c r="BI629">
        <v>0</v>
      </c>
      <c r="BJ629" t="s">
        <v>1684</v>
      </c>
      <c r="BK629">
        <v>0</v>
      </c>
      <c r="BM629" t="s">
        <v>3129</v>
      </c>
      <c r="BN629">
        <v>0</v>
      </c>
      <c r="BO629">
        <v>532</v>
      </c>
      <c r="BP629">
        <v>206</v>
      </c>
      <c r="BQ629">
        <v>0</v>
      </c>
      <c r="BR629">
        <v>241</v>
      </c>
      <c r="BS629" t="b">
        <v>0</v>
      </c>
      <c r="BT629">
        <v>0</v>
      </c>
      <c r="BU629">
        <v>0</v>
      </c>
      <c r="BV629" s="12" t="s">
        <v>1542</v>
      </c>
      <c r="BW629">
        <v>0.2</v>
      </c>
      <c r="BX629">
        <v>436</v>
      </c>
      <c r="BY629">
        <v>141</v>
      </c>
      <c r="BZ629" t="b">
        <v>0</v>
      </c>
      <c r="CA629" t="s">
        <v>1684</v>
      </c>
      <c r="CB629">
        <v>0</v>
      </c>
      <c r="CC629">
        <v>0</v>
      </c>
      <c r="CD629" t="s">
        <v>1687</v>
      </c>
      <c r="CE629" s="12">
        <v>19</v>
      </c>
      <c r="CF629" s="12">
        <v>21</v>
      </c>
      <c r="CG629" s="4">
        <v>45121</v>
      </c>
      <c r="CH629">
        <v>0</v>
      </c>
      <c r="CI629">
        <v>506</v>
      </c>
      <c r="CJ629">
        <v>197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 t="s">
        <v>1542</v>
      </c>
      <c r="CS629">
        <v>0</v>
      </c>
      <c r="CT629" t="str">
        <f t="shared" si="9"/>
        <v>George Earthy</v>
      </c>
      <c r="CU629" t="str">
        <f>IFERROR(VLOOKUP(CT629,'Player Names Cleaned'!$A$1:$B$997,2,0),CT629)</f>
        <v>George Earthy</v>
      </c>
    </row>
    <row r="630" spans="1:99" x14ac:dyDescent="0.25">
      <c r="A630">
        <v>0</v>
      </c>
      <c r="B630" s="4">
        <v>36659</v>
      </c>
      <c r="C630">
        <v>0</v>
      </c>
      <c r="D630">
        <v>38</v>
      </c>
      <c r="E630" t="b">
        <v>1</v>
      </c>
      <c r="F630" t="b">
        <v>1</v>
      </c>
      <c r="G630" t="s">
        <v>1684</v>
      </c>
      <c r="H630" t="s">
        <v>1684</v>
      </c>
      <c r="I630">
        <v>0</v>
      </c>
      <c r="J630">
        <v>0</v>
      </c>
      <c r="K630">
        <v>229384</v>
      </c>
      <c r="L630" t="s">
        <v>1684</v>
      </c>
      <c r="N630">
        <v>0</v>
      </c>
      <c r="O630">
        <v>0</v>
      </c>
      <c r="P630">
        <v>0</v>
      </c>
      <c r="Q630">
        <v>0</v>
      </c>
      <c r="R630">
        <v>26.5</v>
      </c>
      <c r="S630">
        <v>314</v>
      </c>
      <c r="T630">
        <v>163</v>
      </c>
      <c r="U630">
        <v>0</v>
      </c>
      <c r="V630" t="s">
        <v>1684</v>
      </c>
      <c r="X630">
        <v>0</v>
      </c>
      <c r="Y630">
        <v>3</v>
      </c>
      <c r="Z630">
        <v>1.5</v>
      </c>
      <c r="AA630" t="s">
        <v>1684</v>
      </c>
      <c r="AB630">
        <v>0</v>
      </c>
      <c r="AC630">
        <v>0.12</v>
      </c>
      <c r="AD630">
        <v>7.0000000000000007E-2</v>
      </c>
      <c r="AE630">
        <v>0.25</v>
      </c>
      <c r="AF630">
        <v>0.14000000000000001</v>
      </c>
      <c r="AG630">
        <v>0.13</v>
      </c>
      <c r="AH630">
        <v>4.4800000000000004</v>
      </c>
      <c r="AI630">
        <v>2.5</v>
      </c>
      <c r="AJ630">
        <v>7.0000000000000007E-2</v>
      </c>
      <c r="AK630" s="12" t="s">
        <v>1543</v>
      </c>
      <c r="AL630">
        <v>0</v>
      </c>
      <c r="AM630">
        <v>183</v>
      </c>
      <c r="AN630">
        <v>6</v>
      </c>
      <c r="AO630">
        <v>4</v>
      </c>
      <c r="AP630">
        <v>2.2400000000000002</v>
      </c>
      <c r="AQ630">
        <v>0</v>
      </c>
      <c r="AR630" t="b">
        <v>0</v>
      </c>
      <c r="AS630">
        <v>8.1</v>
      </c>
      <c r="AT630">
        <v>338</v>
      </c>
      <c r="AU630">
        <v>163</v>
      </c>
      <c r="AV630">
        <v>621</v>
      </c>
      <c r="AW630" t="b">
        <v>0</v>
      </c>
      <c r="AX630">
        <v>37.6</v>
      </c>
      <c r="AY630">
        <v>340</v>
      </c>
      <c r="AZ630">
        <v>157</v>
      </c>
      <c r="BA630">
        <v>161</v>
      </c>
      <c r="BC630" t="s">
        <v>1684</v>
      </c>
      <c r="BD630" s="12">
        <v>45</v>
      </c>
      <c r="BE630">
        <v>405</v>
      </c>
      <c r="BF630">
        <v>228</v>
      </c>
      <c r="BG630" t="s">
        <v>3130</v>
      </c>
      <c r="BH630">
        <v>0</v>
      </c>
      <c r="BI630">
        <v>0</v>
      </c>
      <c r="BJ630" t="s">
        <v>1684</v>
      </c>
      <c r="BK630">
        <v>0</v>
      </c>
      <c r="BM630" t="s">
        <v>3131</v>
      </c>
      <c r="BN630">
        <v>0.9</v>
      </c>
      <c r="BO630">
        <v>380</v>
      </c>
      <c r="BP630">
        <v>180</v>
      </c>
      <c r="BQ630">
        <v>0</v>
      </c>
      <c r="BR630">
        <v>243</v>
      </c>
      <c r="BS630" t="b">
        <v>0</v>
      </c>
      <c r="BT630">
        <v>0</v>
      </c>
      <c r="BU630">
        <v>0</v>
      </c>
      <c r="BV630" s="12" t="s">
        <v>1544</v>
      </c>
      <c r="BW630">
        <v>0.3</v>
      </c>
      <c r="BX630">
        <v>348</v>
      </c>
      <c r="BY630">
        <v>113</v>
      </c>
      <c r="BZ630" t="b">
        <v>0</v>
      </c>
      <c r="CA630" t="s">
        <v>1684</v>
      </c>
      <c r="CB630">
        <v>1</v>
      </c>
      <c r="CC630">
        <v>0.56000000000000005</v>
      </c>
      <c r="CD630" t="s">
        <v>1687</v>
      </c>
      <c r="CE630" s="12">
        <v>19</v>
      </c>
      <c r="CF630" s="12">
        <v>21</v>
      </c>
      <c r="CG630" s="4">
        <v>45169</v>
      </c>
      <c r="CH630">
        <v>17</v>
      </c>
      <c r="CI630">
        <v>307</v>
      </c>
      <c r="CJ630">
        <v>161</v>
      </c>
      <c r="CK630">
        <v>9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2</v>
      </c>
      <c r="CR630" t="s">
        <v>1544</v>
      </c>
      <c r="CS630">
        <v>2</v>
      </c>
      <c r="CT630" t="str">
        <f t="shared" si="9"/>
        <v>Andy Irving</v>
      </c>
      <c r="CU630" t="str">
        <f>IFERROR(VLOOKUP(CT630,'Player Names Cleaned'!$A$1:$B$997,2,0),CT630)</f>
        <v>Andy Irving</v>
      </c>
    </row>
    <row r="631" spans="1:99" x14ac:dyDescent="0.25">
      <c r="A631">
        <v>0</v>
      </c>
      <c r="B631" s="4">
        <v>38766</v>
      </c>
      <c r="C631">
        <v>0</v>
      </c>
      <c r="D631">
        <v>13</v>
      </c>
      <c r="E631" t="b">
        <v>1</v>
      </c>
      <c r="F631" t="b">
        <v>1</v>
      </c>
      <c r="G631" t="s">
        <v>1684</v>
      </c>
      <c r="H631" t="s">
        <v>1684</v>
      </c>
      <c r="I631">
        <v>0</v>
      </c>
      <c r="J631">
        <v>0</v>
      </c>
      <c r="K631">
        <v>518442</v>
      </c>
      <c r="L631" t="s">
        <v>1684</v>
      </c>
      <c r="N631">
        <v>0</v>
      </c>
      <c r="O631">
        <v>0</v>
      </c>
      <c r="P631">
        <v>0</v>
      </c>
      <c r="Q631">
        <v>0</v>
      </c>
      <c r="R631">
        <v>27.6</v>
      </c>
      <c r="S631">
        <v>311</v>
      </c>
      <c r="T631">
        <v>162</v>
      </c>
      <c r="U631">
        <v>0</v>
      </c>
      <c r="V631" t="s">
        <v>1684</v>
      </c>
      <c r="X631">
        <v>0</v>
      </c>
      <c r="Y631">
        <v>3</v>
      </c>
      <c r="Z631">
        <v>1.5</v>
      </c>
      <c r="AA631" t="s">
        <v>1684</v>
      </c>
      <c r="AB631">
        <v>0</v>
      </c>
      <c r="AC631">
        <v>0.04</v>
      </c>
      <c r="AD631">
        <v>0.08</v>
      </c>
      <c r="AE631">
        <v>7.0000000000000007E-2</v>
      </c>
      <c r="AF631">
        <v>0.14000000000000001</v>
      </c>
      <c r="AG631">
        <v>0.03</v>
      </c>
      <c r="AH631">
        <v>1.23</v>
      </c>
      <c r="AI631">
        <v>2.36</v>
      </c>
      <c r="AJ631">
        <v>0.06</v>
      </c>
      <c r="AK631" s="12" t="s">
        <v>601</v>
      </c>
      <c r="AL631">
        <v>0</v>
      </c>
      <c r="AM631">
        <v>259</v>
      </c>
      <c r="AN631">
        <v>39</v>
      </c>
      <c r="AO631">
        <v>1</v>
      </c>
      <c r="AP631">
        <v>1.91</v>
      </c>
      <c r="AQ631">
        <v>0</v>
      </c>
      <c r="AR631" t="b">
        <v>0</v>
      </c>
      <c r="AS631">
        <v>4</v>
      </c>
      <c r="AT631">
        <v>358</v>
      </c>
      <c r="AU631">
        <v>169</v>
      </c>
      <c r="AV631">
        <v>622</v>
      </c>
      <c r="AW631" t="b">
        <v>0</v>
      </c>
      <c r="AX631">
        <v>6.4</v>
      </c>
      <c r="AY631">
        <v>369</v>
      </c>
      <c r="AZ631">
        <v>173</v>
      </c>
      <c r="BA631">
        <v>47</v>
      </c>
      <c r="BC631" t="s">
        <v>1684</v>
      </c>
      <c r="BD631" s="12">
        <v>45</v>
      </c>
      <c r="BE631">
        <v>481</v>
      </c>
      <c r="BF631">
        <v>261</v>
      </c>
      <c r="BG631" t="s">
        <v>3132</v>
      </c>
      <c r="BH631">
        <v>0</v>
      </c>
      <c r="BI631">
        <v>0</v>
      </c>
      <c r="BJ631" t="s">
        <v>1684</v>
      </c>
      <c r="BK631">
        <v>0</v>
      </c>
      <c r="BM631" t="s">
        <v>3133</v>
      </c>
      <c r="BN631">
        <v>1</v>
      </c>
      <c r="BO631">
        <v>356</v>
      </c>
      <c r="BP631">
        <v>161</v>
      </c>
      <c r="BQ631">
        <v>0</v>
      </c>
      <c r="BR631">
        <v>241</v>
      </c>
      <c r="BS631" t="b">
        <v>0</v>
      </c>
      <c r="BT631">
        <v>0</v>
      </c>
      <c r="BU631">
        <v>0</v>
      </c>
      <c r="BV631" s="12" t="s">
        <v>1545</v>
      </c>
      <c r="BW631">
        <v>0.2</v>
      </c>
      <c r="BX631">
        <v>461</v>
      </c>
      <c r="BY631">
        <v>151</v>
      </c>
      <c r="BZ631" t="b">
        <v>0</v>
      </c>
      <c r="CA631" t="s">
        <v>1684</v>
      </c>
      <c r="CB631">
        <v>0</v>
      </c>
      <c r="CC631">
        <v>0</v>
      </c>
      <c r="CD631" t="s">
        <v>1687</v>
      </c>
      <c r="CE631" s="12">
        <v>19</v>
      </c>
      <c r="CF631" s="12">
        <v>21</v>
      </c>
      <c r="CG631" s="4">
        <v>44866</v>
      </c>
      <c r="CH631">
        <v>6</v>
      </c>
      <c r="CI631">
        <v>330</v>
      </c>
      <c r="CJ631">
        <v>171</v>
      </c>
      <c r="CK631">
        <v>2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0.4</v>
      </c>
      <c r="CR631" t="s">
        <v>1545</v>
      </c>
      <c r="CS631">
        <v>0</v>
      </c>
      <c r="CT631" t="str">
        <f t="shared" si="9"/>
        <v>Lewis Orford</v>
      </c>
      <c r="CU631" t="str">
        <f>IFERROR(VLOOKUP(CT631,'Player Names Cleaned'!$A$1:$B$997,2,0),CT631)</f>
        <v>Lewis Orford</v>
      </c>
    </row>
    <row r="632" spans="1:99" x14ac:dyDescent="0.25">
      <c r="A632">
        <v>0</v>
      </c>
      <c r="B632" s="4">
        <v>37876</v>
      </c>
      <c r="C632">
        <v>0</v>
      </c>
      <c r="D632">
        <v>0</v>
      </c>
      <c r="E632" t="b">
        <v>1</v>
      </c>
      <c r="F632" t="b">
        <v>1</v>
      </c>
      <c r="G632" t="s">
        <v>1684</v>
      </c>
      <c r="H632" t="s">
        <v>1684</v>
      </c>
      <c r="I632">
        <v>0</v>
      </c>
      <c r="J632">
        <v>0</v>
      </c>
      <c r="K632">
        <v>490142</v>
      </c>
      <c r="L632" t="s">
        <v>1684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523</v>
      </c>
      <c r="T632">
        <v>204</v>
      </c>
      <c r="U632">
        <v>0</v>
      </c>
      <c r="V632" t="s">
        <v>1684</v>
      </c>
      <c r="X632">
        <v>0</v>
      </c>
      <c r="Y632">
        <v>3</v>
      </c>
      <c r="Z632">
        <v>1.5</v>
      </c>
      <c r="AA632" t="s">
        <v>1684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 s="12" t="s">
        <v>1147</v>
      </c>
      <c r="AL632">
        <v>0</v>
      </c>
      <c r="AM632">
        <v>231</v>
      </c>
      <c r="AN632">
        <v>24</v>
      </c>
      <c r="AO632">
        <v>0</v>
      </c>
      <c r="AP632">
        <v>0</v>
      </c>
      <c r="AQ632">
        <v>0</v>
      </c>
      <c r="AR632" t="b">
        <v>0</v>
      </c>
      <c r="AS632">
        <v>0</v>
      </c>
      <c r="AT632">
        <v>527</v>
      </c>
      <c r="AU632">
        <v>204</v>
      </c>
      <c r="AV632">
        <v>623</v>
      </c>
      <c r="AW632" t="b">
        <v>0</v>
      </c>
      <c r="AX632">
        <v>0</v>
      </c>
      <c r="AY632">
        <v>527</v>
      </c>
      <c r="AZ632">
        <v>204</v>
      </c>
      <c r="BA632">
        <v>0</v>
      </c>
      <c r="BC632" t="s">
        <v>1684</v>
      </c>
      <c r="BD632" s="12">
        <v>45</v>
      </c>
      <c r="BE632">
        <v>453</v>
      </c>
      <c r="BF632">
        <v>246</v>
      </c>
      <c r="BG632" t="s">
        <v>3134</v>
      </c>
      <c r="BH632">
        <v>0</v>
      </c>
      <c r="BI632">
        <v>0</v>
      </c>
      <c r="BJ632" t="s">
        <v>1684</v>
      </c>
      <c r="BK632">
        <v>0</v>
      </c>
      <c r="BM632" t="s">
        <v>3135</v>
      </c>
      <c r="BN632">
        <v>0</v>
      </c>
      <c r="BO632">
        <v>530</v>
      </c>
      <c r="BP632">
        <v>205</v>
      </c>
      <c r="BQ632">
        <v>0</v>
      </c>
      <c r="BR632">
        <v>241</v>
      </c>
      <c r="BS632" t="b">
        <v>0</v>
      </c>
      <c r="BT632">
        <v>0</v>
      </c>
      <c r="BU632">
        <v>0</v>
      </c>
      <c r="BV632" s="12" t="s">
        <v>1546</v>
      </c>
      <c r="BW632">
        <v>0.7</v>
      </c>
      <c r="BX632">
        <v>222</v>
      </c>
      <c r="BY632">
        <v>73</v>
      </c>
      <c r="BZ632" t="b">
        <v>0</v>
      </c>
      <c r="CA632" t="s">
        <v>1684</v>
      </c>
      <c r="CB632">
        <v>0</v>
      </c>
      <c r="CC632">
        <v>0</v>
      </c>
      <c r="CD632" t="s">
        <v>1687</v>
      </c>
      <c r="CE632" s="12">
        <v>19</v>
      </c>
      <c r="CF632" s="12">
        <v>21</v>
      </c>
      <c r="CG632" s="4">
        <v>44538</v>
      </c>
      <c r="CH632">
        <v>0</v>
      </c>
      <c r="CI632">
        <v>504</v>
      </c>
      <c r="CJ632">
        <v>196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 t="s">
        <v>1546</v>
      </c>
      <c r="CS632">
        <v>0</v>
      </c>
      <c r="CT632" t="str">
        <f t="shared" si="9"/>
        <v>Freddie Potts</v>
      </c>
      <c r="CU632" t="str">
        <f>IFERROR(VLOOKUP(CT632,'Player Names Cleaned'!$A$1:$B$997,2,0),CT632)</f>
        <v>Freddie Potts</v>
      </c>
    </row>
    <row r="633" spans="1:99" x14ac:dyDescent="0.25">
      <c r="A633">
        <v>11</v>
      </c>
      <c r="B633" s="4">
        <v>35419</v>
      </c>
      <c r="C633">
        <v>21</v>
      </c>
      <c r="D633">
        <v>678</v>
      </c>
      <c r="E633" t="b">
        <v>1</v>
      </c>
      <c r="F633" t="b">
        <v>1</v>
      </c>
      <c r="G633" t="s">
        <v>1684</v>
      </c>
      <c r="H633" t="s">
        <v>1684</v>
      </c>
      <c r="I633">
        <v>8</v>
      </c>
      <c r="J633">
        <v>0.24</v>
      </c>
      <c r="K633">
        <v>178186</v>
      </c>
      <c r="L633" t="s">
        <v>1684</v>
      </c>
      <c r="N633">
        <v>0</v>
      </c>
      <c r="O633">
        <v>0</v>
      </c>
      <c r="P633">
        <v>0</v>
      </c>
      <c r="Q633">
        <v>0</v>
      </c>
      <c r="R633">
        <v>737.8</v>
      </c>
      <c r="S633">
        <v>27</v>
      </c>
      <c r="T633">
        <v>1</v>
      </c>
      <c r="U633">
        <v>0</v>
      </c>
      <c r="V633">
        <v>4</v>
      </c>
      <c r="X633">
        <v>0</v>
      </c>
      <c r="Y633">
        <v>4</v>
      </c>
      <c r="Z633">
        <v>3</v>
      </c>
      <c r="AA633" t="s">
        <v>1684</v>
      </c>
      <c r="AB633">
        <v>0</v>
      </c>
      <c r="AC633">
        <v>6.47</v>
      </c>
      <c r="AD633">
        <v>0.2</v>
      </c>
      <c r="AE633">
        <v>15.07</v>
      </c>
      <c r="AF633">
        <v>0.46</v>
      </c>
      <c r="AG633">
        <v>8.6</v>
      </c>
      <c r="AH633">
        <v>51.12</v>
      </c>
      <c r="AI633">
        <v>1.55</v>
      </c>
      <c r="AJ633">
        <v>0.26</v>
      </c>
      <c r="AK633" s="12" t="s">
        <v>1547</v>
      </c>
      <c r="AL633">
        <v>0</v>
      </c>
      <c r="AM633">
        <v>651</v>
      </c>
      <c r="AN633">
        <v>65</v>
      </c>
      <c r="AO633">
        <v>50</v>
      </c>
      <c r="AP633">
        <v>1.51</v>
      </c>
      <c r="AQ633">
        <v>13</v>
      </c>
      <c r="AR633" t="b">
        <v>0</v>
      </c>
      <c r="AS633">
        <v>271.89999999999998</v>
      </c>
      <c r="AT633">
        <v>8</v>
      </c>
      <c r="AU633">
        <v>3</v>
      </c>
      <c r="AV633">
        <v>624</v>
      </c>
      <c r="AW633" t="b">
        <v>0</v>
      </c>
      <c r="AX633">
        <v>903</v>
      </c>
      <c r="AY633">
        <v>15</v>
      </c>
      <c r="AZ633">
        <v>3</v>
      </c>
      <c r="BA633">
        <v>2974</v>
      </c>
      <c r="BC633" t="s">
        <v>1684</v>
      </c>
      <c r="BD633" s="12">
        <v>80</v>
      </c>
      <c r="BE633">
        <v>13</v>
      </c>
      <c r="BF633">
        <v>6</v>
      </c>
      <c r="BG633" t="s">
        <v>3136</v>
      </c>
      <c r="BH633">
        <v>0</v>
      </c>
      <c r="BI633">
        <v>0</v>
      </c>
      <c r="BJ633">
        <v>2</v>
      </c>
      <c r="BK633">
        <v>0</v>
      </c>
      <c r="BM633" t="s">
        <v>3137</v>
      </c>
      <c r="BN633">
        <v>5.7</v>
      </c>
      <c r="BO633">
        <v>6</v>
      </c>
      <c r="BP633">
        <v>3</v>
      </c>
      <c r="BQ633">
        <v>0</v>
      </c>
      <c r="BR633">
        <v>241</v>
      </c>
      <c r="BS633" t="b">
        <v>0</v>
      </c>
      <c r="BT633">
        <v>0</v>
      </c>
      <c r="BU633">
        <v>0</v>
      </c>
      <c r="BV633" s="12" t="s">
        <v>1548</v>
      </c>
      <c r="BW633">
        <v>19</v>
      </c>
      <c r="BX633">
        <v>17</v>
      </c>
      <c r="BY633">
        <v>4</v>
      </c>
      <c r="BZ633" t="b">
        <v>0</v>
      </c>
      <c r="CA633" t="s">
        <v>1684</v>
      </c>
      <c r="CB633">
        <v>34</v>
      </c>
      <c r="CC633">
        <v>1.03</v>
      </c>
      <c r="CD633" t="s">
        <v>1687</v>
      </c>
      <c r="CE633" s="12">
        <v>19</v>
      </c>
      <c r="CF633" s="12">
        <v>21</v>
      </c>
      <c r="CG633" s="4">
        <v>43861</v>
      </c>
      <c r="CH633">
        <v>1081</v>
      </c>
      <c r="CI633">
        <v>7</v>
      </c>
      <c r="CJ633">
        <v>5</v>
      </c>
      <c r="CK633">
        <v>193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24.1</v>
      </c>
      <c r="CR633" t="s">
        <v>1548</v>
      </c>
      <c r="CS633">
        <v>1</v>
      </c>
      <c r="CT633" t="str">
        <f t="shared" si="9"/>
        <v>Jarrod Bowen</v>
      </c>
      <c r="CU633" t="str">
        <f>IFERROR(VLOOKUP(CT633,'Player Names Cleaned'!$A$1:$B$997,2,0),CT633)</f>
        <v>Jarrod Bowen</v>
      </c>
    </row>
    <row r="634" spans="1:99" x14ac:dyDescent="0.25">
      <c r="A634">
        <v>2</v>
      </c>
      <c r="B634" s="4">
        <v>34009</v>
      </c>
      <c r="C634">
        <v>3</v>
      </c>
      <c r="D634">
        <v>152</v>
      </c>
      <c r="E634" t="b">
        <v>1</v>
      </c>
      <c r="F634" t="b">
        <v>1</v>
      </c>
      <c r="G634" t="s">
        <v>1684</v>
      </c>
      <c r="H634" t="s">
        <v>1684</v>
      </c>
      <c r="I634">
        <v>2</v>
      </c>
      <c r="J634">
        <v>0.23</v>
      </c>
      <c r="K634">
        <v>91889</v>
      </c>
      <c r="L634" t="s">
        <v>1684</v>
      </c>
      <c r="N634">
        <v>0</v>
      </c>
      <c r="O634">
        <v>0</v>
      </c>
      <c r="P634">
        <v>0</v>
      </c>
      <c r="Q634">
        <v>0</v>
      </c>
      <c r="R634">
        <v>173.3</v>
      </c>
      <c r="S634">
        <v>191</v>
      </c>
      <c r="T634">
        <v>19</v>
      </c>
      <c r="U634">
        <v>0</v>
      </c>
      <c r="V634" t="s">
        <v>1684</v>
      </c>
      <c r="X634">
        <v>0</v>
      </c>
      <c r="Y634">
        <v>4</v>
      </c>
      <c r="Z634">
        <v>2.5</v>
      </c>
      <c r="AA634" t="s">
        <v>1684</v>
      </c>
      <c r="AB634">
        <v>0</v>
      </c>
      <c r="AC634">
        <v>0.47</v>
      </c>
      <c r="AD634">
        <v>0.05</v>
      </c>
      <c r="AE634">
        <v>2.61</v>
      </c>
      <c r="AF634">
        <v>0.3</v>
      </c>
      <c r="AG634">
        <v>2.14</v>
      </c>
      <c r="AH634">
        <v>14.22</v>
      </c>
      <c r="AI634">
        <v>1.63</v>
      </c>
      <c r="AJ634">
        <v>0.25</v>
      </c>
      <c r="AK634" s="12" t="s">
        <v>1549</v>
      </c>
      <c r="AL634">
        <v>0</v>
      </c>
      <c r="AM634">
        <v>559</v>
      </c>
      <c r="AN634">
        <v>44</v>
      </c>
      <c r="AO634">
        <v>18</v>
      </c>
      <c r="AP634">
        <v>2.0699999999999998</v>
      </c>
      <c r="AQ634">
        <v>3</v>
      </c>
      <c r="AR634" t="b">
        <v>0</v>
      </c>
      <c r="AS634">
        <v>56.8</v>
      </c>
      <c r="AT634">
        <v>224</v>
      </c>
      <c r="AU634">
        <v>23</v>
      </c>
      <c r="AV634">
        <v>625</v>
      </c>
      <c r="AW634" t="b">
        <v>0</v>
      </c>
      <c r="AX634">
        <v>187.2</v>
      </c>
      <c r="AY634">
        <v>260</v>
      </c>
      <c r="AZ634">
        <v>22</v>
      </c>
      <c r="BA634">
        <v>783</v>
      </c>
      <c r="BC634" t="s">
        <v>1684</v>
      </c>
      <c r="BD634" s="12">
        <v>60</v>
      </c>
      <c r="BE634">
        <v>78</v>
      </c>
      <c r="BF634">
        <v>23</v>
      </c>
      <c r="BG634" t="s">
        <v>3138</v>
      </c>
      <c r="BH634">
        <v>0</v>
      </c>
      <c r="BI634">
        <v>0</v>
      </c>
      <c r="BJ634" t="s">
        <v>1684</v>
      </c>
      <c r="BK634">
        <v>0</v>
      </c>
      <c r="BM634" t="s">
        <v>3139</v>
      </c>
      <c r="BN634">
        <v>2.2999999999999998</v>
      </c>
      <c r="BO634">
        <v>213</v>
      </c>
      <c r="BP634">
        <v>21</v>
      </c>
      <c r="BQ634">
        <v>0</v>
      </c>
      <c r="BR634">
        <v>80</v>
      </c>
      <c r="BS634" t="b">
        <v>0</v>
      </c>
      <c r="BT634">
        <v>0</v>
      </c>
      <c r="BU634">
        <v>0</v>
      </c>
      <c r="BV634" s="12" t="s">
        <v>1550</v>
      </c>
      <c r="BW634">
        <v>1.3</v>
      </c>
      <c r="BX634">
        <v>165</v>
      </c>
      <c r="BY634">
        <v>31</v>
      </c>
      <c r="BZ634" t="b">
        <v>0</v>
      </c>
      <c r="CA634" t="s">
        <v>1684</v>
      </c>
      <c r="CB634">
        <v>6</v>
      </c>
      <c r="CC634">
        <v>0.69</v>
      </c>
      <c r="CD634" t="s">
        <v>1687</v>
      </c>
      <c r="CE634" s="12">
        <v>19</v>
      </c>
      <c r="CF634" s="12">
        <v>21</v>
      </c>
      <c r="CG634" s="4">
        <v>45509</v>
      </c>
      <c r="CH634">
        <v>221</v>
      </c>
      <c r="CI634">
        <v>135</v>
      </c>
      <c r="CJ634">
        <v>25</v>
      </c>
      <c r="CK634">
        <v>42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7</v>
      </c>
      <c r="CR634" t="s">
        <v>1550</v>
      </c>
      <c r="CS634">
        <v>2</v>
      </c>
      <c r="CT634" t="str">
        <f t="shared" si="9"/>
        <v>Niclas FÃ¼llkrug</v>
      </c>
      <c r="CU634" t="str">
        <f>IFERROR(VLOOKUP(CT634,'Player Names Cleaned'!$A$1:$B$997,2,0),CT634)</f>
        <v>Niclas Fullkrug</v>
      </c>
    </row>
    <row r="635" spans="1:99" x14ac:dyDescent="0.25">
      <c r="A635">
        <v>0</v>
      </c>
      <c r="B635" s="4">
        <v>38319</v>
      </c>
      <c r="C635">
        <v>0</v>
      </c>
      <c r="D635">
        <v>0</v>
      </c>
      <c r="E635" t="b">
        <v>1</v>
      </c>
      <c r="F635" t="b">
        <v>1</v>
      </c>
      <c r="G635" t="s">
        <v>1684</v>
      </c>
      <c r="H635" t="s">
        <v>1684</v>
      </c>
      <c r="I635">
        <v>0</v>
      </c>
      <c r="J635">
        <v>0</v>
      </c>
      <c r="K635">
        <v>565431</v>
      </c>
      <c r="L635" t="s">
        <v>1684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565</v>
      </c>
      <c r="T635">
        <v>46</v>
      </c>
      <c r="U635">
        <v>0</v>
      </c>
      <c r="V635" t="s">
        <v>1684</v>
      </c>
      <c r="X635">
        <v>0</v>
      </c>
      <c r="Y635">
        <v>4</v>
      </c>
      <c r="Z635">
        <v>1.5</v>
      </c>
      <c r="AA635" t="s">
        <v>1684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 s="12" t="s">
        <v>1037</v>
      </c>
      <c r="AL635">
        <v>0</v>
      </c>
      <c r="AM635">
        <v>288</v>
      </c>
      <c r="AN635">
        <v>13</v>
      </c>
      <c r="AO635">
        <v>0</v>
      </c>
      <c r="AP635">
        <v>0</v>
      </c>
      <c r="AQ635">
        <v>0</v>
      </c>
      <c r="AR635" t="b">
        <v>0</v>
      </c>
      <c r="AS635">
        <v>0</v>
      </c>
      <c r="AT635">
        <v>569</v>
      </c>
      <c r="AU635">
        <v>46</v>
      </c>
      <c r="AV635">
        <v>626</v>
      </c>
      <c r="AW635" t="b">
        <v>0</v>
      </c>
      <c r="AX635">
        <v>0</v>
      </c>
      <c r="AY635">
        <v>569</v>
      </c>
      <c r="AZ635">
        <v>46</v>
      </c>
      <c r="BA635">
        <v>0</v>
      </c>
      <c r="BC635" t="s">
        <v>1684</v>
      </c>
      <c r="BD635" s="12">
        <v>45</v>
      </c>
      <c r="BE635">
        <v>510</v>
      </c>
      <c r="BF635">
        <v>62</v>
      </c>
      <c r="BG635" t="s">
        <v>3140</v>
      </c>
      <c r="BH635">
        <v>0</v>
      </c>
      <c r="BI635">
        <v>0</v>
      </c>
      <c r="BJ635" t="s">
        <v>1684</v>
      </c>
      <c r="BK635">
        <v>0</v>
      </c>
      <c r="BM635" t="s">
        <v>3141</v>
      </c>
      <c r="BN635">
        <v>0</v>
      </c>
      <c r="BO635">
        <v>570</v>
      </c>
      <c r="BP635">
        <v>46</v>
      </c>
      <c r="BQ635">
        <v>0</v>
      </c>
      <c r="BR635">
        <v>242</v>
      </c>
      <c r="BS635" t="b">
        <v>0</v>
      </c>
      <c r="BT635">
        <v>0</v>
      </c>
      <c r="BU635">
        <v>0</v>
      </c>
      <c r="BV635" s="12" t="s">
        <v>1551</v>
      </c>
      <c r="BW635">
        <v>0.9</v>
      </c>
      <c r="BX635">
        <v>202</v>
      </c>
      <c r="BY635">
        <v>39</v>
      </c>
      <c r="BZ635" t="b">
        <v>0</v>
      </c>
      <c r="CA635" t="s">
        <v>1684</v>
      </c>
      <c r="CB635">
        <v>0</v>
      </c>
      <c r="CC635">
        <v>0</v>
      </c>
      <c r="CD635" t="s">
        <v>1687</v>
      </c>
      <c r="CE635" s="12">
        <v>19</v>
      </c>
      <c r="CF635" s="12">
        <v>21</v>
      </c>
      <c r="CG635" s="4">
        <v>45195</v>
      </c>
      <c r="CH635">
        <v>0</v>
      </c>
      <c r="CI635">
        <v>548</v>
      </c>
      <c r="CJ635">
        <v>46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 t="s">
        <v>1551</v>
      </c>
      <c r="CS635">
        <v>0</v>
      </c>
      <c r="CT635" t="str">
        <f t="shared" si="9"/>
        <v>Callum Marshall</v>
      </c>
      <c r="CU635" t="str">
        <f>IFERROR(VLOOKUP(CT635,'Player Names Cleaned'!$A$1:$B$997,2,0),CT635)</f>
        <v>Callum Marshall</v>
      </c>
    </row>
    <row r="636" spans="1:99" x14ac:dyDescent="0.25">
      <c r="A636">
        <v>0</v>
      </c>
      <c r="B636" s="4">
        <v>35533</v>
      </c>
      <c r="C636">
        <v>0</v>
      </c>
      <c r="D636">
        <v>0</v>
      </c>
      <c r="E636" t="b">
        <v>1</v>
      </c>
      <c r="F636" t="b">
        <v>1</v>
      </c>
      <c r="G636" t="s">
        <v>1684</v>
      </c>
      <c r="H636" t="s">
        <v>1684</v>
      </c>
      <c r="I636">
        <v>0</v>
      </c>
      <c r="J636">
        <v>0</v>
      </c>
      <c r="K636">
        <v>158534</v>
      </c>
      <c r="L636" t="s">
        <v>1684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486</v>
      </c>
      <c r="T636">
        <v>200</v>
      </c>
      <c r="U636">
        <v>0</v>
      </c>
      <c r="V636" t="s">
        <v>1684</v>
      </c>
      <c r="X636">
        <v>0</v>
      </c>
      <c r="Y636">
        <v>2</v>
      </c>
      <c r="Z636">
        <v>2.4</v>
      </c>
      <c r="AA636" t="s">
        <v>1684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 s="12" t="s">
        <v>627</v>
      </c>
      <c r="AL636">
        <v>0</v>
      </c>
      <c r="AM636">
        <v>154</v>
      </c>
      <c r="AN636">
        <v>99</v>
      </c>
      <c r="AO636">
        <v>0</v>
      </c>
      <c r="AP636">
        <v>0</v>
      </c>
      <c r="AQ636">
        <v>0</v>
      </c>
      <c r="AR636" t="b">
        <v>0</v>
      </c>
      <c r="AS636">
        <v>0</v>
      </c>
      <c r="AT636">
        <v>492</v>
      </c>
      <c r="AU636">
        <v>201</v>
      </c>
      <c r="AV636">
        <v>659</v>
      </c>
      <c r="AW636" t="b">
        <v>0</v>
      </c>
      <c r="AX636">
        <v>0</v>
      </c>
      <c r="AY636">
        <v>492</v>
      </c>
      <c r="AZ636">
        <v>201</v>
      </c>
      <c r="BA636">
        <v>0</v>
      </c>
      <c r="BC636" t="s">
        <v>1684</v>
      </c>
      <c r="BD636" s="12">
        <v>45</v>
      </c>
      <c r="BE636">
        <v>376</v>
      </c>
      <c r="BF636">
        <v>79</v>
      </c>
      <c r="BG636" t="s">
        <v>3142</v>
      </c>
      <c r="BH636">
        <v>0</v>
      </c>
      <c r="BI636">
        <v>0</v>
      </c>
      <c r="BJ636" t="s">
        <v>1684</v>
      </c>
      <c r="BK636">
        <v>0</v>
      </c>
      <c r="BM636" t="s">
        <v>3143</v>
      </c>
      <c r="BN636">
        <v>0</v>
      </c>
      <c r="BO636">
        <v>495</v>
      </c>
      <c r="BP636">
        <v>201</v>
      </c>
      <c r="BQ636">
        <v>0</v>
      </c>
      <c r="BR636">
        <v>241</v>
      </c>
      <c r="BS636" t="b">
        <v>0</v>
      </c>
      <c r="BT636">
        <v>0</v>
      </c>
      <c r="BU636">
        <v>0</v>
      </c>
      <c r="BV636" s="12" t="s">
        <v>1552</v>
      </c>
      <c r="BW636">
        <v>0.4</v>
      </c>
      <c r="BX636">
        <v>286</v>
      </c>
      <c r="BY636">
        <v>101</v>
      </c>
      <c r="BZ636" t="b">
        <v>0</v>
      </c>
      <c r="CA636" t="s">
        <v>1684</v>
      </c>
      <c r="CB636">
        <v>0</v>
      </c>
      <c r="CC636">
        <v>0</v>
      </c>
      <c r="CD636" t="s">
        <v>1687</v>
      </c>
      <c r="CE636" s="12">
        <v>19</v>
      </c>
      <c r="CF636" s="12">
        <v>21</v>
      </c>
      <c r="CG636" s="4">
        <v>45858</v>
      </c>
      <c r="CH636">
        <v>0</v>
      </c>
      <c r="CI636">
        <v>465</v>
      </c>
      <c r="CJ636">
        <v>199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 t="s">
        <v>1552</v>
      </c>
      <c r="CS636">
        <v>0</v>
      </c>
      <c r="CT636" t="str">
        <f t="shared" si="9"/>
        <v>Kyle Walker-Peters</v>
      </c>
      <c r="CU636" t="str">
        <f>IFERROR(VLOOKUP(CT636,'Player Names Cleaned'!$A$1:$B$997,2,0),CT636)</f>
        <v>Kyle Walker-Peters</v>
      </c>
    </row>
    <row r="637" spans="1:99" x14ac:dyDescent="0.25">
      <c r="A637">
        <v>0</v>
      </c>
      <c r="B637" s="4">
        <v>34053</v>
      </c>
      <c r="C637">
        <v>0</v>
      </c>
      <c r="D637">
        <v>42</v>
      </c>
      <c r="E637" t="b">
        <v>1</v>
      </c>
      <c r="F637" t="b">
        <v>1</v>
      </c>
      <c r="G637" t="s">
        <v>1684</v>
      </c>
      <c r="H637" t="s">
        <v>1684</v>
      </c>
      <c r="I637">
        <v>0</v>
      </c>
      <c r="J637">
        <v>0</v>
      </c>
      <c r="K637">
        <v>101982</v>
      </c>
      <c r="L637" t="s">
        <v>1684</v>
      </c>
      <c r="N637">
        <v>0</v>
      </c>
      <c r="O637">
        <v>0</v>
      </c>
      <c r="P637">
        <v>0</v>
      </c>
      <c r="Q637">
        <v>0</v>
      </c>
      <c r="R637">
        <v>10</v>
      </c>
      <c r="S637">
        <v>346</v>
      </c>
      <c r="T637">
        <v>14</v>
      </c>
      <c r="U637">
        <v>0</v>
      </c>
      <c r="V637" t="s">
        <v>1684</v>
      </c>
      <c r="X637">
        <v>0</v>
      </c>
      <c r="Y637">
        <v>1</v>
      </c>
      <c r="Z637">
        <v>1.8</v>
      </c>
      <c r="AA637" t="s">
        <v>1684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12.98</v>
      </c>
      <c r="AI637">
        <v>1.85</v>
      </c>
      <c r="AJ637">
        <v>0</v>
      </c>
      <c r="AK637" s="12" t="s">
        <v>1108</v>
      </c>
      <c r="AL637">
        <v>0</v>
      </c>
      <c r="AM637">
        <v>138</v>
      </c>
      <c r="AN637">
        <v>49</v>
      </c>
      <c r="AO637">
        <v>17</v>
      </c>
      <c r="AP637">
        <v>2.4300000000000002</v>
      </c>
      <c r="AQ637">
        <v>0</v>
      </c>
      <c r="AR637" t="b">
        <v>0</v>
      </c>
      <c r="AS637">
        <v>20.399999999999999</v>
      </c>
      <c r="AT637">
        <v>304</v>
      </c>
      <c r="AU637">
        <v>21</v>
      </c>
      <c r="AV637">
        <v>627</v>
      </c>
      <c r="AW637" t="b">
        <v>0</v>
      </c>
      <c r="AX637">
        <v>193.8</v>
      </c>
      <c r="AY637">
        <v>256</v>
      </c>
      <c r="AZ637">
        <v>21</v>
      </c>
      <c r="BA637">
        <v>630</v>
      </c>
      <c r="BC637" t="s">
        <v>1684</v>
      </c>
      <c r="BD637" s="12">
        <v>45</v>
      </c>
      <c r="BE637">
        <v>360</v>
      </c>
      <c r="BF637">
        <v>20</v>
      </c>
      <c r="BG637" t="s">
        <v>3144</v>
      </c>
      <c r="BH637">
        <v>0</v>
      </c>
      <c r="BI637">
        <v>0</v>
      </c>
      <c r="BJ637" t="s">
        <v>1684</v>
      </c>
      <c r="BK637">
        <v>0</v>
      </c>
      <c r="BM637" t="s">
        <v>3145</v>
      </c>
      <c r="BN637">
        <v>1.7</v>
      </c>
      <c r="BO637">
        <v>279</v>
      </c>
      <c r="BP637">
        <v>27</v>
      </c>
      <c r="BQ637">
        <v>0</v>
      </c>
      <c r="BR637">
        <v>241</v>
      </c>
      <c r="BS637" t="b">
        <v>0</v>
      </c>
      <c r="BT637">
        <v>23</v>
      </c>
      <c r="BU637">
        <v>3.29</v>
      </c>
      <c r="BV637" s="12" t="s">
        <v>1553</v>
      </c>
      <c r="BW637">
        <v>0.2</v>
      </c>
      <c r="BX637">
        <v>446</v>
      </c>
      <c r="BY637">
        <v>60</v>
      </c>
      <c r="BZ637" t="b">
        <v>0</v>
      </c>
      <c r="CA637" t="s">
        <v>1684</v>
      </c>
      <c r="CB637">
        <v>7</v>
      </c>
      <c r="CC637">
        <v>1</v>
      </c>
      <c r="CD637" t="s">
        <v>1687</v>
      </c>
      <c r="CE637" s="12">
        <v>20</v>
      </c>
      <c r="CF637" s="12">
        <v>39</v>
      </c>
      <c r="CG637" s="4">
        <v>45534</v>
      </c>
      <c r="CH637">
        <v>0</v>
      </c>
      <c r="CI637">
        <v>461</v>
      </c>
      <c r="CJ637">
        <v>51</v>
      </c>
      <c r="CK637">
        <v>12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2.7</v>
      </c>
      <c r="CR637" t="s">
        <v>1553</v>
      </c>
      <c r="CS637">
        <v>0</v>
      </c>
      <c r="CT637" t="str">
        <f t="shared" si="9"/>
        <v>Sam Johnstone</v>
      </c>
      <c r="CU637" t="str">
        <f>IFERROR(VLOOKUP(CT637,'Player Names Cleaned'!$A$1:$B$997,2,0),CT637)</f>
        <v>Sam Johnstone</v>
      </c>
    </row>
    <row r="638" spans="1:99" x14ac:dyDescent="0.25">
      <c r="A638">
        <v>0</v>
      </c>
      <c r="B638" s="4">
        <v>33986</v>
      </c>
      <c r="C638">
        <v>4</v>
      </c>
      <c r="D638">
        <v>305</v>
      </c>
      <c r="E638" t="b">
        <v>1</v>
      </c>
      <c r="F638" t="b">
        <v>1</v>
      </c>
      <c r="G638" t="s">
        <v>1684</v>
      </c>
      <c r="H638" t="s">
        <v>1684</v>
      </c>
      <c r="I638">
        <v>7</v>
      </c>
      <c r="J638">
        <v>0.24</v>
      </c>
      <c r="K638">
        <v>149065</v>
      </c>
      <c r="L638" t="s">
        <v>1684</v>
      </c>
      <c r="N638">
        <v>0</v>
      </c>
      <c r="O638">
        <v>0</v>
      </c>
      <c r="P638">
        <v>0</v>
      </c>
      <c r="Q638">
        <v>0</v>
      </c>
      <c r="R638">
        <v>30</v>
      </c>
      <c r="S638">
        <v>307</v>
      </c>
      <c r="T638">
        <v>2</v>
      </c>
      <c r="U638">
        <v>0</v>
      </c>
      <c r="V638" t="s">
        <v>1684</v>
      </c>
      <c r="X638">
        <v>0</v>
      </c>
      <c r="Y638">
        <v>1</v>
      </c>
      <c r="Z638">
        <v>1.8</v>
      </c>
      <c r="AA638" t="s">
        <v>1684</v>
      </c>
      <c r="AB638">
        <v>0</v>
      </c>
      <c r="AC638">
        <v>0.01</v>
      </c>
      <c r="AD638">
        <v>0</v>
      </c>
      <c r="AE638">
        <v>0.01</v>
      </c>
      <c r="AF638">
        <v>0</v>
      </c>
      <c r="AG638">
        <v>0</v>
      </c>
      <c r="AH638">
        <v>42.22</v>
      </c>
      <c r="AI638">
        <v>1.46</v>
      </c>
      <c r="AJ638">
        <v>0</v>
      </c>
      <c r="AK638" s="12" t="s">
        <v>1554</v>
      </c>
      <c r="AL638">
        <v>0</v>
      </c>
      <c r="AM638">
        <v>149</v>
      </c>
      <c r="AN638">
        <v>51</v>
      </c>
      <c r="AO638">
        <v>48</v>
      </c>
      <c r="AP638">
        <v>1.66</v>
      </c>
      <c r="AQ638">
        <v>0</v>
      </c>
      <c r="AR638" t="b">
        <v>0</v>
      </c>
      <c r="AS638">
        <v>63.4</v>
      </c>
      <c r="AT638">
        <v>214</v>
      </c>
      <c r="AU638">
        <v>13</v>
      </c>
      <c r="AV638">
        <v>628</v>
      </c>
      <c r="AW638" t="b">
        <v>0</v>
      </c>
      <c r="AX638">
        <v>603.4</v>
      </c>
      <c r="AY638">
        <v>88</v>
      </c>
      <c r="AZ638">
        <v>14</v>
      </c>
      <c r="BA638">
        <v>2610</v>
      </c>
      <c r="BC638" t="s">
        <v>1684</v>
      </c>
      <c r="BD638" s="12">
        <v>45</v>
      </c>
      <c r="BE638">
        <v>371</v>
      </c>
      <c r="BF638">
        <v>22</v>
      </c>
      <c r="BG638" t="s">
        <v>3146</v>
      </c>
      <c r="BH638">
        <v>0</v>
      </c>
      <c r="BI638">
        <v>0</v>
      </c>
      <c r="BJ638" t="s">
        <v>1684</v>
      </c>
      <c r="BK638">
        <v>2</v>
      </c>
      <c r="BM638" t="s">
        <v>3147</v>
      </c>
      <c r="BN638">
        <v>3.2</v>
      </c>
      <c r="BO638">
        <v>117</v>
      </c>
      <c r="BP638">
        <v>17</v>
      </c>
      <c r="BQ638">
        <v>0</v>
      </c>
      <c r="BR638">
        <v>173</v>
      </c>
      <c r="BS638" t="b">
        <v>0</v>
      </c>
      <c r="BT638">
        <v>71</v>
      </c>
      <c r="BU638">
        <v>2.4500000000000002</v>
      </c>
      <c r="BV638" s="12" t="s">
        <v>1555</v>
      </c>
      <c r="BW638">
        <v>2.6</v>
      </c>
      <c r="BX638">
        <v>111</v>
      </c>
      <c r="BY638">
        <v>19</v>
      </c>
      <c r="BZ638" t="b">
        <v>0</v>
      </c>
      <c r="CA638" t="s">
        <v>1684</v>
      </c>
      <c r="CB638">
        <v>29</v>
      </c>
      <c r="CC638">
        <v>1</v>
      </c>
      <c r="CD638" t="s">
        <v>1687</v>
      </c>
      <c r="CE638" s="12">
        <v>20</v>
      </c>
      <c r="CF638" s="12">
        <v>39</v>
      </c>
      <c r="CG638" s="4">
        <v>44392</v>
      </c>
      <c r="CH638">
        <v>0</v>
      </c>
      <c r="CI638">
        <v>462</v>
      </c>
      <c r="CJ638">
        <v>52</v>
      </c>
      <c r="CK638">
        <v>93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20.7</v>
      </c>
      <c r="CR638" t="s">
        <v>3148</v>
      </c>
      <c r="CS638">
        <v>2</v>
      </c>
      <c r="CT638" t="str">
        <f t="shared" si="9"/>
        <v>JosÃ© Malheiro de SÃ¡</v>
      </c>
      <c r="CU638" t="str">
        <f>IFERROR(VLOOKUP(CT638,'Player Names Cleaned'!$A$1:$B$997,2,0),CT638)</f>
        <v>Jose Sa</v>
      </c>
    </row>
    <row r="639" spans="1:99" x14ac:dyDescent="0.25">
      <c r="A639">
        <v>0</v>
      </c>
      <c r="B639" s="4">
        <v>34163</v>
      </c>
      <c r="C639">
        <v>1</v>
      </c>
      <c r="D639">
        <v>29</v>
      </c>
      <c r="E639" t="b">
        <v>1</v>
      </c>
      <c r="F639" t="b">
        <v>1</v>
      </c>
      <c r="G639" t="s">
        <v>1684</v>
      </c>
      <c r="H639" t="s">
        <v>1684</v>
      </c>
      <c r="I639">
        <v>1</v>
      </c>
      <c r="J639">
        <v>0.5</v>
      </c>
      <c r="K639">
        <v>79602</v>
      </c>
      <c r="L639" t="s">
        <v>1684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383</v>
      </c>
      <c r="T639">
        <v>23</v>
      </c>
      <c r="U639">
        <v>0</v>
      </c>
      <c r="V639" t="s">
        <v>1684</v>
      </c>
      <c r="X639">
        <v>0</v>
      </c>
      <c r="Y639">
        <v>1</v>
      </c>
      <c r="Z639">
        <v>0.5</v>
      </c>
      <c r="AA639" t="s">
        <v>1684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3.01</v>
      </c>
      <c r="AI639">
        <v>1.5</v>
      </c>
      <c r="AJ639">
        <v>0</v>
      </c>
      <c r="AK639" s="12" t="s">
        <v>747</v>
      </c>
      <c r="AL639">
        <v>0</v>
      </c>
      <c r="AM639">
        <v>7</v>
      </c>
      <c r="AN639">
        <v>6</v>
      </c>
      <c r="AO639">
        <v>4</v>
      </c>
      <c r="AP639">
        <v>2</v>
      </c>
      <c r="AQ639">
        <v>0</v>
      </c>
      <c r="AR639" t="b">
        <v>0</v>
      </c>
      <c r="AS639">
        <v>6</v>
      </c>
      <c r="AT639">
        <v>350</v>
      </c>
      <c r="AU639">
        <v>26</v>
      </c>
      <c r="AV639">
        <v>629</v>
      </c>
      <c r="AW639" t="b">
        <v>0</v>
      </c>
      <c r="AX639">
        <v>60</v>
      </c>
      <c r="AY639">
        <v>323</v>
      </c>
      <c r="AZ639">
        <v>26</v>
      </c>
      <c r="BA639">
        <v>180</v>
      </c>
      <c r="BC639" t="s">
        <v>1684</v>
      </c>
      <c r="BD639" s="12">
        <v>40</v>
      </c>
      <c r="BE639">
        <v>551</v>
      </c>
      <c r="BF639">
        <v>38</v>
      </c>
      <c r="BG639" t="s">
        <v>3149</v>
      </c>
      <c r="BH639">
        <v>0</v>
      </c>
      <c r="BI639">
        <v>0</v>
      </c>
      <c r="BJ639" t="s">
        <v>1684</v>
      </c>
      <c r="BK639">
        <v>0</v>
      </c>
      <c r="BM639" t="s">
        <v>3150</v>
      </c>
      <c r="BN639">
        <v>4.5</v>
      </c>
      <c r="BO639">
        <v>18</v>
      </c>
      <c r="BP639">
        <v>1</v>
      </c>
      <c r="BQ639">
        <v>0</v>
      </c>
      <c r="BR639">
        <v>241</v>
      </c>
      <c r="BS639" t="b">
        <v>0</v>
      </c>
      <c r="BT639">
        <v>8</v>
      </c>
      <c r="BU639">
        <v>4</v>
      </c>
      <c r="BV639" s="12" t="s">
        <v>1556</v>
      </c>
      <c r="BW639">
        <v>1.1000000000000001</v>
      </c>
      <c r="BX639">
        <v>180</v>
      </c>
      <c r="BY639">
        <v>25</v>
      </c>
      <c r="BZ639" t="b">
        <v>0</v>
      </c>
      <c r="CA639" t="s">
        <v>1684</v>
      </c>
      <c r="CB639">
        <v>2</v>
      </c>
      <c r="CC639">
        <v>1</v>
      </c>
      <c r="CD639" t="s">
        <v>1687</v>
      </c>
      <c r="CE639" s="12">
        <v>20</v>
      </c>
      <c r="CF639" s="12">
        <v>39</v>
      </c>
      <c r="CG639" s="4">
        <v>44951</v>
      </c>
      <c r="CH639">
        <v>0</v>
      </c>
      <c r="CI639">
        <v>349</v>
      </c>
      <c r="CJ639">
        <v>8</v>
      </c>
      <c r="CK639">
        <v>9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2.2000000000000002</v>
      </c>
      <c r="CR639" t="s">
        <v>1556</v>
      </c>
      <c r="CS639">
        <v>0</v>
      </c>
      <c r="CT639" t="str">
        <f t="shared" si="9"/>
        <v>Daniel Bentley</v>
      </c>
      <c r="CU639" t="str">
        <f>IFERROR(VLOOKUP(CT639,'Player Names Cleaned'!$A$1:$B$997,2,0),CT639)</f>
        <v>Daniel Bentley</v>
      </c>
    </row>
    <row r="640" spans="1:99" x14ac:dyDescent="0.25">
      <c r="A640">
        <v>0</v>
      </c>
      <c r="B640" s="4">
        <v>34767</v>
      </c>
      <c r="C640">
        <v>0</v>
      </c>
      <c r="D640">
        <v>3</v>
      </c>
      <c r="E640" t="b">
        <v>1</v>
      </c>
      <c r="F640" t="b">
        <v>1</v>
      </c>
      <c r="G640" t="s">
        <v>1684</v>
      </c>
      <c r="H640" t="s">
        <v>1684</v>
      </c>
      <c r="I640">
        <v>0</v>
      </c>
      <c r="J640">
        <v>0</v>
      </c>
      <c r="K640">
        <v>138001</v>
      </c>
      <c r="L640" t="s">
        <v>1684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392</v>
      </c>
      <c r="T640">
        <v>31</v>
      </c>
      <c r="U640">
        <v>0</v>
      </c>
      <c r="V640" t="s">
        <v>1684</v>
      </c>
      <c r="X640">
        <v>0</v>
      </c>
      <c r="Y640">
        <v>1</v>
      </c>
      <c r="Z640">
        <v>0.5</v>
      </c>
      <c r="AA640" t="s">
        <v>1684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0.14000000000000001</v>
      </c>
      <c r="AI640">
        <v>12.6</v>
      </c>
      <c r="AJ640">
        <v>0</v>
      </c>
      <c r="AK640" s="12" t="s">
        <v>816</v>
      </c>
      <c r="AL640">
        <v>0</v>
      </c>
      <c r="AM640">
        <v>18</v>
      </c>
      <c r="AN640">
        <v>14</v>
      </c>
      <c r="AO640">
        <v>0</v>
      </c>
      <c r="AP640">
        <v>0</v>
      </c>
      <c r="AQ640">
        <v>0</v>
      </c>
      <c r="AR640" t="b">
        <v>0</v>
      </c>
      <c r="AS640">
        <v>0</v>
      </c>
      <c r="AT640">
        <v>403</v>
      </c>
      <c r="AU640">
        <v>41</v>
      </c>
      <c r="AV640">
        <v>630</v>
      </c>
      <c r="AW640" t="b">
        <v>0</v>
      </c>
      <c r="AX640">
        <v>0</v>
      </c>
      <c r="AY640">
        <v>403</v>
      </c>
      <c r="AZ640">
        <v>41</v>
      </c>
      <c r="BA640">
        <v>1</v>
      </c>
      <c r="BC640" t="s">
        <v>1684</v>
      </c>
      <c r="BD640" s="12">
        <v>40</v>
      </c>
      <c r="BE640">
        <v>562</v>
      </c>
      <c r="BF640">
        <v>46</v>
      </c>
      <c r="BG640" t="s">
        <v>3151</v>
      </c>
      <c r="BH640">
        <v>0</v>
      </c>
      <c r="BI640">
        <v>0</v>
      </c>
      <c r="BJ640" t="s">
        <v>1684</v>
      </c>
      <c r="BK640">
        <v>0</v>
      </c>
      <c r="BM640" t="s">
        <v>3152</v>
      </c>
      <c r="BN640">
        <v>1</v>
      </c>
      <c r="BO640">
        <v>337</v>
      </c>
      <c r="BP640">
        <v>28</v>
      </c>
      <c r="BQ640">
        <v>0</v>
      </c>
      <c r="BR640">
        <v>244</v>
      </c>
      <c r="BS640" t="b">
        <v>0</v>
      </c>
      <c r="BT640">
        <v>0</v>
      </c>
      <c r="BU640">
        <v>0</v>
      </c>
      <c r="BV640" s="12" t="s">
        <v>1090</v>
      </c>
      <c r="BW640">
        <v>3.3</v>
      </c>
      <c r="BX640">
        <v>96</v>
      </c>
      <c r="BY640">
        <v>17</v>
      </c>
      <c r="BZ640" t="b">
        <v>0</v>
      </c>
      <c r="CA640" t="s">
        <v>1684</v>
      </c>
      <c r="CB640">
        <v>0</v>
      </c>
      <c r="CC640">
        <v>0</v>
      </c>
      <c r="CD640" t="s">
        <v>1687</v>
      </c>
      <c r="CE640" s="12">
        <v>20</v>
      </c>
      <c r="CF640" s="12">
        <v>39</v>
      </c>
      <c r="CG640" s="4">
        <v>45110</v>
      </c>
      <c r="CH640">
        <v>0</v>
      </c>
      <c r="CI640">
        <v>358</v>
      </c>
      <c r="CJ640">
        <v>16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0.2</v>
      </c>
      <c r="CR640" t="s">
        <v>1090</v>
      </c>
      <c r="CS640">
        <v>0</v>
      </c>
      <c r="CT640" t="str">
        <f t="shared" si="9"/>
        <v>Tom King</v>
      </c>
      <c r="CU640" t="str">
        <f>IFERROR(VLOOKUP(CT640,'Player Names Cleaned'!$A$1:$B$997,2,0),CT640)</f>
        <v>Tom King</v>
      </c>
    </row>
    <row r="641" spans="1:99" x14ac:dyDescent="0.25">
      <c r="A641">
        <v>0</v>
      </c>
      <c r="B641" s="4">
        <v>35598</v>
      </c>
      <c r="C641">
        <v>1</v>
      </c>
      <c r="D641">
        <v>223</v>
      </c>
      <c r="E641" t="b">
        <v>1</v>
      </c>
      <c r="F641" t="b">
        <v>1</v>
      </c>
      <c r="G641" t="s">
        <v>1684</v>
      </c>
      <c r="H641" t="s">
        <v>1684</v>
      </c>
      <c r="I641">
        <v>4</v>
      </c>
      <c r="J641">
        <v>0.26</v>
      </c>
      <c r="K641">
        <v>516939</v>
      </c>
      <c r="L641" t="s">
        <v>1684</v>
      </c>
      <c r="N641">
        <v>0</v>
      </c>
      <c r="O641">
        <v>0</v>
      </c>
      <c r="P641">
        <v>0</v>
      </c>
      <c r="Q641">
        <v>0</v>
      </c>
      <c r="R641">
        <v>57.3</v>
      </c>
      <c r="S641">
        <v>269</v>
      </c>
      <c r="T641">
        <v>95</v>
      </c>
      <c r="U641">
        <v>0</v>
      </c>
      <c r="V641">
        <v>5</v>
      </c>
      <c r="X641">
        <v>0</v>
      </c>
      <c r="Y641">
        <v>2</v>
      </c>
      <c r="Z641">
        <v>1.4</v>
      </c>
      <c r="AA641" t="s">
        <v>1684</v>
      </c>
      <c r="AB641">
        <v>0</v>
      </c>
      <c r="AC641">
        <v>0.32</v>
      </c>
      <c r="AD641">
        <v>0.02</v>
      </c>
      <c r="AE641">
        <v>1.22</v>
      </c>
      <c r="AF641">
        <v>0.08</v>
      </c>
      <c r="AG641">
        <v>0.9</v>
      </c>
      <c r="AH641">
        <v>23.12</v>
      </c>
      <c r="AI641">
        <v>1.48</v>
      </c>
      <c r="AJ641">
        <v>0.06</v>
      </c>
      <c r="AK641" s="12" t="s">
        <v>1557</v>
      </c>
      <c r="AL641">
        <v>0</v>
      </c>
      <c r="AM641">
        <v>257</v>
      </c>
      <c r="AN641">
        <v>153</v>
      </c>
      <c r="AO641">
        <v>22</v>
      </c>
      <c r="AP641">
        <v>1.4</v>
      </c>
      <c r="AQ641">
        <v>1</v>
      </c>
      <c r="AR641" t="b">
        <v>0</v>
      </c>
      <c r="AS641">
        <v>52</v>
      </c>
      <c r="AT641">
        <v>236</v>
      </c>
      <c r="AU641">
        <v>71</v>
      </c>
      <c r="AV641">
        <v>631</v>
      </c>
      <c r="AW641" t="b">
        <v>0</v>
      </c>
      <c r="AX641">
        <v>395.2</v>
      </c>
      <c r="AY641">
        <v>160</v>
      </c>
      <c r="AZ641">
        <v>55</v>
      </c>
      <c r="BA641">
        <v>1410</v>
      </c>
      <c r="BC641" t="s">
        <v>1684</v>
      </c>
      <c r="BD641" s="12">
        <v>45</v>
      </c>
      <c r="BE641">
        <v>479</v>
      </c>
      <c r="BF641">
        <v>133</v>
      </c>
      <c r="BG641" t="s">
        <v>3153</v>
      </c>
      <c r="BH641">
        <v>0</v>
      </c>
      <c r="BI641">
        <v>0</v>
      </c>
      <c r="BJ641" t="s">
        <v>1684</v>
      </c>
      <c r="BK641">
        <v>0</v>
      </c>
      <c r="BM641" t="s">
        <v>3154</v>
      </c>
      <c r="BN641">
        <v>2.8</v>
      </c>
      <c r="BO641">
        <v>156</v>
      </c>
      <c r="BP641">
        <v>49</v>
      </c>
      <c r="BQ641">
        <v>0</v>
      </c>
      <c r="BR641">
        <v>54</v>
      </c>
      <c r="BS641" t="b">
        <v>0</v>
      </c>
      <c r="BT641">
        <v>0</v>
      </c>
      <c r="BU641">
        <v>0</v>
      </c>
      <c r="BV641" s="12" t="s">
        <v>1558</v>
      </c>
      <c r="BW641">
        <v>0.3</v>
      </c>
      <c r="BX641">
        <v>327</v>
      </c>
      <c r="BY641">
        <v>121</v>
      </c>
      <c r="BZ641" t="b">
        <v>0</v>
      </c>
      <c r="CA641" t="s">
        <v>1684</v>
      </c>
      <c r="CB641">
        <v>16</v>
      </c>
      <c r="CC641">
        <v>1.02</v>
      </c>
      <c r="CD641" t="s">
        <v>1687</v>
      </c>
      <c r="CE641" s="12">
        <v>20</v>
      </c>
      <c r="CF641" s="12">
        <v>39</v>
      </c>
      <c r="CG641" s="4">
        <v>45666</v>
      </c>
      <c r="CH641">
        <v>67</v>
      </c>
      <c r="CI641">
        <v>248</v>
      </c>
      <c r="CJ641">
        <v>84</v>
      </c>
      <c r="CK641">
        <v>45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10</v>
      </c>
      <c r="CR641" t="s">
        <v>1558</v>
      </c>
      <c r="CS641">
        <v>3</v>
      </c>
      <c r="CT641" t="str">
        <f t="shared" si="9"/>
        <v>Emmanuel Agbadou</v>
      </c>
      <c r="CU641" t="str">
        <f>IFERROR(VLOOKUP(CT641,'Player Names Cleaned'!$A$1:$B$997,2,0),CT641)</f>
        <v>Emmanuel Agbadou</v>
      </c>
    </row>
    <row r="642" spans="1:99" x14ac:dyDescent="0.25">
      <c r="A642">
        <v>1</v>
      </c>
      <c r="B642" s="4">
        <v>33619</v>
      </c>
      <c r="C642">
        <v>4</v>
      </c>
      <c r="D642">
        <v>307</v>
      </c>
      <c r="E642" t="b">
        <v>1</v>
      </c>
      <c r="F642" t="b">
        <v>1</v>
      </c>
      <c r="G642" t="s">
        <v>1684</v>
      </c>
      <c r="H642" t="s">
        <v>1684</v>
      </c>
      <c r="I642">
        <v>6</v>
      </c>
      <c r="J642">
        <v>0.26</v>
      </c>
      <c r="K642">
        <v>87835</v>
      </c>
      <c r="L642" t="s">
        <v>1684</v>
      </c>
      <c r="N642">
        <v>0</v>
      </c>
      <c r="O642">
        <v>0</v>
      </c>
      <c r="P642">
        <v>0</v>
      </c>
      <c r="Q642">
        <v>0</v>
      </c>
      <c r="R642">
        <v>179.9</v>
      </c>
      <c r="S642">
        <v>187</v>
      </c>
      <c r="T642">
        <v>45</v>
      </c>
      <c r="U642">
        <v>0</v>
      </c>
      <c r="V642" t="s">
        <v>1684</v>
      </c>
      <c r="X642">
        <v>0</v>
      </c>
      <c r="Y642">
        <v>2</v>
      </c>
      <c r="Z642">
        <v>1.4</v>
      </c>
      <c r="AA642" t="s">
        <v>1684</v>
      </c>
      <c r="AB642">
        <v>0</v>
      </c>
      <c r="AC642">
        <v>1.24</v>
      </c>
      <c r="AD642">
        <v>0.05</v>
      </c>
      <c r="AE642">
        <v>2.36</v>
      </c>
      <c r="AF642">
        <v>0.1</v>
      </c>
      <c r="AG642">
        <v>1.1200000000000001</v>
      </c>
      <c r="AH642">
        <v>32.68</v>
      </c>
      <c r="AI642">
        <v>1.4</v>
      </c>
      <c r="AJ642">
        <v>0.05</v>
      </c>
      <c r="AK642" s="12" t="s">
        <v>859</v>
      </c>
      <c r="AL642">
        <v>0</v>
      </c>
      <c r="AM642">
        <v>134</v>
      </c>
      <c r="AN642">
        <v>85</v>
      </c>
      <c r="AO642">
        <v>38</v>
      </c>
      <c r="AP642">
        <v>1.62</v>
      </c>
      <c r="AQ642">
        <v>2</v>
      </c>
      <c r="AR642" t="b">
        <v>0</v>
      </c>
      <c r="AS642">
        <v>81.8</v>
      </c>
      <c r="AT642">
        <v>164</v>
      </c>
      <c r="AU642">
        <v>49</v>
      </c>
      <c r="AV642">
        <v>632</v>
      </c>
      <c r="AW642" t="b">
        <v>0</v>
      </c>
      <c r="AX642">
        <v>502.2</v>
      </c>
      <c r="AY642">
        <v>125</v>
      </c>
      <c r="AZ642">
        <v>43</v>
      </c>
      <c r="BA642">
        <v>2105</v>
      </c>
      <c r="BC642" t="s">
        <v>1684</v>
      </c>
      <c r="BD642" s="12">
        <v>45</v>
      </c>
      <c r="BE642">
        <v>356</v>
      </c>
      <c r="BF642">
        <v>65</v>
      </c>
      <c r="BG642" t="s">
        <v>3155</v>
      </c>
      <c r="BH642">
        <v>1</v>
      </c>
      <c r="BI642">
        <v>0</v>
      </c>
      <c r="BJ642" t="s">
        <v>1684</v>
      </c>
      <c r="BK642">
        <v>0</v>
      </c>
      <c r="BM642" t="s">
        <v>3156</v>
      </c>
      <c r="BN642">
        <v>2.5</v>
      </c>
      <c r="BO642">
        <v>179</v>
      </c>
      <c r="BP642">
        <v>59</v>
      </c>
      <c r="BQ642">
        <v>0</v>
      </c>
      <c r="BR642">
        <v>104</v>
      </c>
      <c r="BS642" t="b">
        <v>0</v>
      </c>
      <c r="BT642">
        <v>0</v>
      </c>
      <c r="BU642">
        <v>0</v>
      </c>
      <c r="BV642" s="12" t="s">
        <v>1559</v>
      </c>
      <c r="BW642">
        <v>0.2</v>
      </c>
      <c r="BX642">
        <v>407</v>
      </c>
      <c r="BY642">
        <v>162</v>
      </c>
      <c r="BZ642" t="b">
        <v>0</v>
      </c>
      <c r="CA642" t="s">
        <v>1684</v>
      </c>
      <c r="CB642">
        <v>25</v>
      </c>
      <c r="CC642">
        <v>1.07</v>
      </c>
      <c r="CD642" t="s">
        <v>1687</v>
      </c>
      <c r="CE642" s="12">
        <v>20</v>
      </c>
      <c r="CF642" s="12">
        <v>39</v>
      </c>
      <c r="CG642" s="4">
        <v>45127</v>
      </c>
      <c r="CH642">
        <v>135</v>
      </c>
      <c r="CI642">
        <v>192</v>
      </c>
      <c r="CJ642">
        <v>52</v>
      </c>
      <c r="CK642">
        <v>75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16.7</v>
      </c>
      <c r="CR642" t="s">
        <v>1559</v>
      </c>
      <c r="CS642">
        <v>6</v>
      </c>
      <c r="CT642" t="str">
        <f t="shared" si="9"/>
        <v>Matt Doherty</v>
      </c>
      <c r="CU642" t="str">
        <f>IFERROR(VLOOKUP(CT642,'Player Names Cleaned'!$A$1:$B$997,2,0),CT642)</f>
        <v>Matt Doherty</v>
      </c>
    </row>
    <row r="643" spans="1:99" x14ac:dyDescent="0.25">
      <c r="A643">
        <v>0</v>
      </c>
      <c r="B643" s="4">
        <v>37517</v>
      </c>
      <c r="C643">
        <v>0</v>
      </c>
      <c r="D643">
        <v>0</v>
      </c>
      <c r="E643" t="b">
        <v>1</v>
      </c>
      <c r="F643" t="b">
        <v>1</v>
      </c>
      <c r="G643" t="s">
        <v>1684</v>
      </c>
      <c r="H643" t="s">
        <v>1684</v>
      </c>
      <c r="I643">
        <v>0</v>
      </c>
      <c r="J643">
        <v>0</v>
      </c>
      <c r="K643">
        <v>490721</v>
      </c>
      <c r="L643" t="s">
        <v>1684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524</v>
      </c>
      <c r="T643">
        <v>211</v>
      </c>
      <c r="U643">
        <v>0</v>
      </c>
      <c r="V643" t="s">
        <v>1684</v>
      </c>
      <c r="X643">
        <v>0</v>
      </c>
      <c r="Y643">
        <v>2</v>
      </c>
      <c r="Z643">
        <v>1.4</v>
      </c>
      <c r="AA643" t="s">
        <v>1684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 s="12" t="s">
        <v>1197</v>
      </c>
      <c r="AL643">
        <v>0</v>
      </c>
      <c r="AM643">
        <v>233</v>
      </c>
      <c r="AN643">
        <v>146</v>
      </c>
      <c r="AO643">
        <v>0</v>
      </c>
      <c r="AP643">
        <v>0</v>
      </c>
      <c r="AQ643">
        <v>0</v>
      </c>
      <c r="AR643" t="b">
        <v>0</v>
      </c>
      <c r="AS643">
        <v>0</v>
      </c>
      <c r="AT643">
        <v>528</v>
      </c>
      <c r="AU643">
        <v>212</v>
      </c>
      <c r="AV643">
        <v>633</v>
      </c>
      <c r="AW643" t="b">
        <v>0</v>
      </c>
      <c r="AX643">
        <v>0</v>
      </c>
      <c r="AY643">
        <v>528</v>
      </c>
      <c r="AZ643">
        <v>212</v>
      </c>
      <c r="BA643">
        <v>0</v>
      </c>
      <c r="BC643" t="s">
        <v>1684</v>
      </c>
      <c r="BD643" s="12">
        <v>45</v>
      </c>
      <c r="BE643">
        <v>455</v>
      </c>
      <c r="BF643">
        <v>126</v>
      </c>
      <c r="BG643" t="s">
        <v>3157</v>
      </c>
      <c r="BH643">
        <v>0</v>
      </c>
      <c r="BI643">
        <v>0</v>
      </c>
      <c r="BJ643" t="s">
        <v>1684</v>
      </c>
      <c r="BK643">
        <v>0</v>
      </c>
      <c r="BM643" t="s">
        <v>3158</v>
      </c>
      <c r="BN643">
        <v>0</v>
      </c>
      <c r="BO643">
        <v>531</v>
      </c>
      <c r="BP643">
        <v>212</v>
      </c>
      <c r="BQ643">
        <v>0</v>
      </c>
      <c r="BR643">
        <v>200</v>
      </c>
      <c r="BS643" t="b">
        <v>0</v>
      </c>
      <c r="BT643">
        <v>0</v>
      </c>
      <c r="BU643">
        <v>0</v>
      </c>
      <c r="BV643" s="12" t="s">
        <v>1560</v>
      </c>
      <c r="BW643">
        <v>0.1</v>
      </c>
      <c r="BX643">
        <v>517</v>
      </c>
      <c r="BY643">
        <v>196</v>
      </c>
      <c r="BZ643" t="b">
        <v>0</v>
      </c>
      <c r="CA643" t="s">
        <v>1684</v>
      </c>
      <c r="CB643">
        <v>0</v>
      </c>
      <c r="CC643">
        <v>0</v>
      </c>
      <c r="CD643" t="s">
        <v>1687</v>
      </c>
      <c r="CE643" s="12">
        <v>20</v>
      </c>
      <c r="CF643" s="12">
        <v>39</v>
      </c>
      <c r="CG643" s="4">
        <v>44225</v>
      </c>
      <c r="CH643">
        <v>0</v>
      </c>
      <c r="CI643">
        <v>505</v>
      </c>
      <c r="CJ643">
        <v>211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 t="s">
        <v>3159</v>
      </c>
      <c r="CS643">
        <v>0</v>
      </c>
      <c r="CT643" t="str">
        <f t="shared" ref="CT643:CT669" si="10">_xlfn.CONCAT(AK643," ",BV643)</f>
        <v>Hugo Bueno LÃ³pez</v>
      </c>
      <c r="CU643" t="str">
        <f>IFERROR(VLOOKUP(CT643,'Player Names Cleaned'!$A$1:$B$997,2,0),CT643)</f>
        <v>Hugo Bueno LÃ³pez</v>
      </c>
    </row>
    <row r="644" spans="1:99" x14ac:dyDescent="0.25">
      <c r="A644">
        <v>0</v>
      </c>
      <c r="B644" s="4">
        <v>37013</v>
      </c>
      <c r="C644">
        <v>0</v>
      </c>
      <c r="D644">
        <v>24</v>
      </c>
      <c r="E644" t="b">
        <v>1</v>
      </c>
      <c r="F644" t="b">
        <v>1</v>
      </c>
      <c r="G644" t="s">
        <v>1684</v>
      </c>
      <c r="H644" t="s">
        <v>1684</v>
      </c>
      <c r="I644">
        <v>0</v>
      </c>
      <c r="J644">
        <v>0</v>
      </c>
      <c r="K644">
        <v>501837</v>
      </c>
      <c r="L644" t="s">
        <v>1684</v>
      </c>
      <c r="N644">
        <v>0</v>
      </c>
      <c r="O644">
        <v>0</v>
      </c>
      <c r="P644">
        <v>0</v>
      </c>
      <c r="Q644">
        <v>0</v>
      </c>
      <c r="R644">
        <v>27.3</v>
      </c>
      <c r="S644">
        <v>312</v>
      </c>
      <c r="T644">
        <v>118</v>
      </c>
      <c r="U644">
        <v>0</v>
      </c>
      <c r="V644" t="s">
        <v>1684</v>
      </c>
      <c r="X644">
        <v>0</v>
      </c>
      <c r="Y644">
        <v>2</v>
      </c>
      <c r="Z644">
        <v>1.4</v>
      </c>
      <c r="AA644" t="s">
        <v>1684</v>
      </c>
      <c r="AB644">
        <v>0</v>
      </c>
      <c r="AC644">
        <v>0.03</v>
      </c>
      <c r="AD644">
        <v>0.01</v>
      </c>
      <c r="AE644">
        <v>0.36</v>
      </c>
      <c r="AF644">
        <v>0.08</v>
      </c>
      <c r="AG644">
        <v>0.33</v>
      </c>
      <c r="AH644">
        <v>5.63</v>
      </c>
      <c r="AI644">
        <v>1.1499999999999999</v>
      </c>
      <c r="AJ644">
        <v>7.0000000000000007E-2</v>
      </c>
      <c r="AK644" s="12" t="s">
        <v>1561</v>
      </c>
      <c r="AL644">
        <v>0</v>
      </c>
      <c r="AM644">
        <v>251</v>
      </c>
      <c r="AN644">
        <v>151</v>
      </c>
      <c r="AO644">
        <v>12</v>
      </c>
      <c r="AP644">
        <v>2.4500000000000002</v>
      </c>
      <c r="AQ644">
        <v>0</v>
      </c>
      <c r="AR644" t="b">
        <v>0</v>
      </c>
      <c r="AS644">
        <v>16</v>
      </c>
      <c r="AT644">
        <v>312</v>
      </c>
      <c r="AU644">
        <v>112</v>
      </c>
      <c r="AV644">
        <v>634</v>
      </c>
      <c r="AW644" t="b">
        <v>0</v>
      </c>
      <c r="AX644">
        <v>110.2</v>
      </c>
      <c r="AY644">
        <v>300</v>
      </c>
      <c r="AZ644">
        <v>107</v>
      </c>
      <c r="BA644">
        <v>441</v>
      </c>
      <c r="BC644" t="s">
        <v>1684</v>
      </c>
      <c r="BD644" s="12">
        <v>45</v>
      </c>
      <c r="BE644">
        <v>473</v>
      </c>
      <c r="BF644">
        <v>131</v>
      </c>
      <c r="BG644" t="s">
        <v>3160</v>
      </c>
      <c r="BH644">
        <v>0</v>
      </c>
      <c r="BI644">
        <v>0</v>
      </c>
      <c r="BJ644" t="s">
        <v>1684</v>
      </c>
      <c r="BK644">
        <v>0</v>
      </c>
      <c r="BM644" t="s">
        <v>3161</v>
      </c>
      <c r="BN644">
        <v>0.6</v>
      </c>
      <c r="BO644">
        <v>392</v>
      </c>
      <c r="BP644">
        <v>141</v>
      </c>
      <c r="BQ644">
        <v>0</v>
      </c>
      <c r="BR644">
        <v>48</v>
      </c>
      <c r="BS644" t="b">
        <v>0</v>
      </c>
      <c r="BT644">
        <v>0</v>
      </c>
      <c r="BU644">
        <v>0</v>
      </c>
      <c r="BV644" s="12" t="s">
        <v>1562</v>
      </c>
      <c r="BW644">
        <v>0.1</v>
      </c>
      <c r="BX644">
        <v>558</v>
      </c>
      <c r="BY644">
        <v>207</v>
      </c>
      <c r="BZ644" t="b">
        <v>0</v>
      </c>
      <c r="CA644" t="s">
        <v>1684</v>
      </c>
      <c r="CB644">
        <v>5</v>
      </c>
      <c r="CC644">
        <v>1.02</v>
      </c>
      <c r="CD644" t="s">
        <v>1687</v>
      </c>
      <c r="CE644" s="12">
        <v>20</v>
      </c>
      <c r="CF644" s="12">
        <v>39</v>
      </c>
      <c r="CG644" s="4">
        <v>44364</v>
      </c>
      <c r="CH644">
        <v>21</v>
      </c>
      <c r="CI644">
        <v>301</v>
      </c>
      <c r="CJ644">
        <v>112</v>
      </c>
      <c r="CK644">
        <v>3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0.7</v>
      </c>
      <c r="CR644" t="s">
        <v>549</v>
      </c>
      <c r="CS644">
        <v>2</v>
      </c>
      <c r="CT644" t="str">
        <f t="shared" si="10"/>
        <v>Yerson Mosquera Valdelamar</v>
      </c>
      <c r="CU644" t="str">
        <f>IFERROR(VLOOKUP(CT644,'Player Names Cleaned'!$A$1:$B$997,2,0),CT644)</f>
        <v>Yerson Mosquera Valdelamar</v>
      </c>
    </row>
    <row r="645" spans="1:99" x14ac:dyDescent="0.25">
      <c r="A645">
        <v>0</v>
      </c>
      <c r="B645" s="4">
        <v>37809</v>
      </c>
      <c r="C645">
        <v>0</v>
      </c>
      <c r="D645">
        <v>183</v>
      </c>
      <c r="E645" t="b">
        <v>1</v>
      </c>
      <c r="F645" t="b">
        <v>1</v>
      </c>
      <c r="G645" t="s">
        <v>1684</v>
      </c>
      <c r="H645" t="s">
        <v>1684</v>
      </c>
      <c r="I645">
        <v>1</v>
      </c>
      <c r="J645">
        <v>0.11</v>
      </c>
      <c r="K645">
        <v>483081</v>
      </c>
      <c r="L645" t="s">
        <v>1684</v>
      </c>
      <c r="N645">
        <v>0</v>
      </c>
      <c r="O645">
        <v>0</v>
      </c>
      <c r="P645">
        <v>0</v>
      </c>
      <c r="Q645">
        <v>0</v>
      </c>
      <c r="R645">
        <v>180.2</v>
      </c>
      <c r="S645">
        <v>186</v>
      </c>
      <c r="T645">
        <v>44</v>
      </c>
      <c r="U645">
        <v>0</v>
      </c>
      <c r="V645" t="s">
        <v>1684</v>
      </c>
      <c r="X645">
        <v>0</v>
      </c>
      <c r="Y645">
        <v>2</v>
      </c>
      <c r="Z645">
        <v>1.4</v>
      </c>
      <c r="AA645" t="s">
        <v>1684</v>
      </c>
      <c r="AB645">
        <v>0</v>
      </c>
      <c r="AC645">
        <v>0.87</v>
      </c>
      <c r="AD645">
        <v>0.1</v>
      </c>
      <c r="AE645">
        <v>1.59</v>
      </c>
      <c r="AF645">
        <v>0.18</v>
      </c>
      <c r="AG645">
        <v>0.72</v>
      </c>
      <c r="AH645">
        <v>16.09</v>
      </c>
      <c r="AI645">
        <v>1.82</v>
      </c>
      <c r="AJ645">
        <v>0.08</v>
      </c>
      <c r="AK645" s="12" t="s">
        <v>1094</v>
      </c>
      <c r="AL645">
        <v>0</v>
      </c>
      <c r="AM645">
        <v>225</v>
      </c>
      <c r="AN645">
        <v>142</v>
      </c>
      <c r="AO645">
        <v>20</v>
      </c>
      <c r="AP645">
        <v>2.27</v>
      </c>
      <c r="AQ645">
        <v>2</v>
      </c>
      <c r="AR645" t="b">
        <v>0</v>
      </c>
      <c r="AS645">
        <v>47.6</v>
      </c>
      <c r="AT645">
        <v>243</v>
      </c>
      <c r="AU645">
        <v>77</v>
      </c>
      <c r="AV645">
        <v>635</v>
      </c>
      <c r="AW645" t="b">
        <v>0</v>
      </c>
      <c r="AX645">
        <v>186.6</v>
      </c>
      <c r="AY645">
        <v>262</v>
      </c>
      <c r="AZ645">
        <v>97</v>
      </c>
      <c r="BA645">
        <v>794</v>
      </c>
      <c r="BC645" t="s">
        <v>1684</v>
      </c>
      <c r="BD645" s="12">
        <v>45</v>
      </c>
      <c r="BE645">
        <v>447</v>
      </c>
      <c r="BF645">
        <v>122</v>
      </c>
      <c r="BG645" t="s">
        <v>3162</v>
      </c>
      <c r="BH645">
        <v>0</v>
      </c>
      <c r="BI645">
        <v>0</v>
      </c>
      <c r="BJ645" t="s">
        <v>1684</v>
      </c>
      <c r="BK645">
        <v>0</v>
      </c>
      <c r="BM645" t="s">
        <v>3163</v>
      </c>
      <c r="BN645">
        <v>1.7</v>
      </c>
      <c r="BO645">
        <v>281</v>
      </c>
      <c r="BP645">
        <v>99</v>
      </c>
      <c r="BQ645">
        <v>0</v>
      </c>
      <c r="BR645">
        <v>173</v>
      </c>
      <c r="BS645" t="b">
        <v>0</v>
      </c>
      <c r="BT645">
        <v>0</v>
      </c>
      <c r="BU645">
        <v>0</v>
      </c>
      <c r="BV645" s="12" t="s">
        <v>1563</v>
      </c>
      <c r="BW645">
        <v>0.1</v>
      </c>
      <c r="BX645">
        <v>519</v>
      </c>
      <c r="BY645">
        <v>197</v>
      </c>
      <c r="BZ645" t="b">
        <v>0</v>
      </c>
      <c r="CA645" t="s">
        <v>1684</v>
      </c>
      <c r="CB645">
        <v>7</v>
      </c>
      <c r="CC645">
        <v>0.79</v>
      </c>
      <c r="CD645" t="s">
        <v>1687</v>
      </c>
      <c r="CE645" s="12">
        <v>20</v>
      </c>
      <c r="CF645" s="12">
        <v>39</v>
      </c>
      <c r="CG645" s="4">
        <v>45474</v>
      </c>
      <c r="CH645">
        <v>113</v>
      </c>
      <c r="CI645">
        <v>211</v>
      </c>
      <c r="CJ645">
        <v>63</v>
      </c>
      <c r="CK645">
        <v>42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9.3000000000000007</v>
      </c>
      <c r="CR645" t="s">
        <v>3164</v>
      </c>
      <c r="CS645">
        <v>0</v>
      </c>
      <c r="CT645" t="str">
        <f t="shared" si="10"/>
        <v>Rodrigo Martins Gomes</v>
      </c>
      <c r="CU645" t="str">
        <f>IFERROR(VLOOKUP(CT645,'Player Names Cleaned'!$A$1:$B$997,2,0),CT645)</f>
        <v>Rodrigo Martins Gomes</v>
      </c>
    </row>
    <row r="646" spans="1:99" x14ac:dyDescent="0.25">
      <c r="A646">
        <v>0</v>
      </c>
      <c r="B646" s="4">
        <v>36108</v>
      </c>
      <c r="C646">
        <v>2</v>
      </c>
      <c r="D646">
        <v>174</v>
      </c>
      <c r="E646" t="b">
        <v>1</v>
      </c>
      <c r="F646" t="b">
        <v>1</v>
      </c>
      <c r="G646" t="s">
        <v>1684</v>
      </c>
      <c r="H646" t="s">
        <v>1684</v>
      </c>
      <c r="I646">
        <v>5</v>
      </c>
      <c r="J646">
        <v>0.27</v>
      </c>
      <c r="K646">
        <v>231480</v>
      </c>
      <c r="L646" t="s">
        <v>1684</v>
      </c>
      <c r="N646">
        <v>0</v>
      </c>
      <c r="O646">
        <v>0</v>
      </c>
      <c r="P646">
        <v>0</v>
      </c>
      <c r="Q646">
        <v>0</v>
      </c>
      <c r="R646">
        <v>15.8</v>
      </c>
      <c r="S646">
        <v>330</v>
      </c>
      <c r="T646">
        <v>122</v>
      </c>
      <c r="U646">
        <v>0</v>
      </c>
      <c r="V646" t="s">
        <v>1684</v>
      </c>
      <c r="X646">
        <v>0</v>
      </c>
      <c r="Y646">
        <v>2</v>
      </c>
      <c r="Z646">
        <v>1.4</v>
      </c>
      <c r="AA646" t="s">
        <v>1684</v>
      </c>
      <c r="AB646">
        <v>0</v>
      </c>
      <c r="AC646">
        <v>0.1</v>
      </c>
      <c r="AD646">
        <v>0.01</v>
      </c>
      <c r="AE646">
        <v>0.55000000000000004</v>
      </c>
      <c r="AF646">
        <v>0.03</v>
      </c>
      <c r="AG646">
        <v>0.45</v>
      </c>
      <c r="AH646">
        <v>29.4</v>
      </c>
      <c r="AI646">
        <v>1.58</v>
      </c>
      <c r="AJ646">
        <v>0.02</v>
      </c>
      <c r="AK646" s="12" t="s">
        <v>1564</v>
      </c>
      <c r="AL646">
        <v>0</v>
      </c>
      <c r="AM646">
        <v>187</v>
      </c>
      <c r="AN646">
        <v>125</v>
      </c>
      <c r="AO646">
        <v>34</v>
      </c>
      <c r="AP646">
        <v>1.82</v>
      </c>
      <c r="AQ646">
        <v>0</v>
      </c>
      <c r="AR646" t="b">
        <v>0</v>
      </c>
      <c r="AS646">
        <v>44.2</v>
      </c>
      <c r="AT646">
        <v>250</v>
      </c>
      <c r="AU646">
        <v>81</v>
      </c>
      <c r="AV646">
        <v>636</v>
      </c>
      <c r="AW646" t="b">
        <v>0</v>
      </c>
      <c r="AX646">
        <v>345.4</v>
      </c>
      <c r="AY646">
        <v>182</v>
      </c>
      <c r="AZ646">
        <v>65</v>
      </c>
      <c r="BA646">
        <v>1678</v>
      </c>
      <c r="BC646" t="s">
        <v>1684</v>
      </c>
      <c r="BD646" s="12">
        <v>45</v>
      </c>
      <c r="BE646">
        <v>409</v>
      </c>
      <c r="BF646">
        <v>105</v>
      </c>
      <c r="BG646" t="s">
        <v>3165</v>
      </c>
      <c r="BH646">
        <v>0</v>
      </c>
      <c r="BI646">
        <v>0</v>
      </c>
      <c r="BJ646" t="s">
        <v>1684</v>
      </c>
      <c r="BK646">
        <v>0</v>
      </c>
      <c r="BM646" t="s">
        <v>3166</v>
      </c>
      <c r="BN646">
        <v>1.8</v>
      </c>
      <c r="BO646">
        <v>269</v>
      </c>
      <c r="BP646">
        <v>96</v>
      </c>
      <c r="BQ646">
        <v>0</v>
      </c>
      <c r="BR646">
        <v>230</v>
      </c>
      <c r="BS646" t="b">
        <v>0</v>
      </c>
      <c r="BT646">
        <v>0</v>
      </c>
      <c r="BU646">
        <v>0</v>
      </c>
      <c r="BV646" s="12" t="s">
        <v>1565</v>
      </c>
      <c r="BW646">
        <v>0.1</v>
      </c>
      <c r="BX646">
        <v>569</v>
      </c>
      <c r="BY646">
        <v>210</v>
      </c>
      <c r="BZ646" t="b">
        <v>0</v>
      </c>
      <c r="CA646" t="s">
        <v>1684</v>
      </c>
      <c r="CB646">
        <v>18</v>
      </c>
      <c r="CC646">
        <v>0.97</v>
      </c>
      <c r="CD646" t="s">
        <v>1687</v>
      </c>
      <c r="CE646" s="12">
        <v>20</v>
      </c>
      <c r="CF646" s="12">
        <v>39</v>
      </c>
      <c r="CG646" s="4">
        <v>45169</v>
      </c>
      <c r="CH646">
        <v>80</v>
      </c>
      <c r="CI646">
        <v>238</v>
      </c>
      <c r="CJ646">
        <v>78</v>
      </c>
      <c r="CK646">
        <v>52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11.6</v>
      </c>
      <c r="CR646" t="s">
        <v>3167</v>
      </c>
      <c r="CS646">
        <v>2</v>
      </c>
      <c r="CT646" t="str">
        <f t="shared" si="10"/>
        <v>Santiago Ignacio Bueno</v>
      </c>
      <c r="CU646" t="str">
        <f>IFERROR(VLOOKUP(CT646,'Player Names Cleaned'!$A$1:$B$997,2,0),CT646)</f>
        <v>Santiago Bueno</v>
      </c>
    </row>
    <row r="647" spans="1:99" x14ac:dyDescent="0.25">
      <c r="A647">
        <v>1</v>
      </c>
      <c r="B647" s="4">
        <v>36176</v>
      </c>
      <c r="C647">
        <v>8</v>
      </c>
      <c r="D647">
        <v>370</v>
      </c>
      <c r="E647" t="b">
        <v>1</v>
      </c>
      <c r="F647" t="b">
        <v>1</v>
      </c>
      <c r="G647" t="s">
        <v>1684</v>
      </c>
      <c r="H647" t="s">
        <v>1684</v>
      </c>
      <c r="I647">
        <v>8</v>
      </c>
      <c r="J647">
        <v>0.28000000000000003</v>
      </c>
      <c r="K647">
        <v>510362</v>
      </c>
      <c r="L647" t="s">
        <v>1684</v>
      </c>
      <c r="N647">
        <v>0</v>
      </c>
      <c r="O647">
        <v>0</v>
      </c>
      <c r="P647">
        <v>0</v>
      </c>
      <c r="Q647">
        <v>0</v>
      </c>
      <c r="R647">
        <v>144.19999999999999</v>
      </c>
      <c r="S647">
        <v>208</v>
      </c>
      <c r="T647">
        <v>59</v>
      </c>
      <c r="U647">
        <v>0</v>
      </c>
      <c r="V647" t="s">
        <v>1684</v>
      </c>
      <c r="X647">
        <v>0</v>
      </c>
      <c r="Y647">
        <v>2</v>
      </c>
      <c r="Z647">
        <v>1.4</v>
      </c>
      <c r="AA647" t="s">
        <v>1684</v>
      </c>
      <c r="AB647">
        <v>0</v>
      </c>
      <c r="AC647">
        <v>0.6</v>
      </c>
      <c r="AD647">
        <v>0.02</v>
      </c>
      <c r="AE647">
        <v>1.33</v>
      </c>
      <c r="AF647">
        <v>0.05</v>
      </c>
      <c r="AG647">
        <v>0.73</v>
      </c>
      <c r="AH647">
        <v>41.65</v>
      </c>
      <c r="AI647">
        <v>1.43</v>
      </c>
      <c r="AJ647">
        <v>0.03</v>
      </c>
      <c r="AK647" s="12" t="s">
        <v>1566</v>
      </c>
      <c r="AL647">
        <v>0</v>
      </c>
      <c r="AM647">
        <v>254</v>
      </c>
      <c r="AN647">
        <v>152</v>
      </c>
      <c r="AO647">
        <v>45</v>
      </c>
      <c r="AP647">
        <v>1.55</v>
      </c>
      <c r="AQ647">
        <v>0</v>
      </c>
      <c r="AR647" t="b">
        <v>0</v>
      </c>
      <c r="AS647">
        <v>86.5</v>
      </c>
      <c r="AT647">
        <v>153</v>
      </c>
      <c r="AU647">
        <v>44</v>
      </c>
      <c r="AV647">
        <v>637</v>
      </c>
      <c r="AW647" t="b">
        <v>0</v>
      </c>
      <c r="AX647">
        <v>617.20000000000005</v>
      </c>
      <c r="AY647">
        <v>81</v>
      </c>
      <c r="AZ647">
        <v>29</v>
      </c>
      <c r="BA647">
        <v>2613</v>
      </c>
      <c r="BC647" t="s">
        <v>1684</v>
      </c>
      <c r="BD647" s="12">
        <v>45</v>
      </c>
      <c r="BE647">
        <v>476</v>
      </c>
      <c r="BF647">
        <v>132</v>
      </c>
      <c r="BG647" t="s">
        <v>3168</v>
      </c>
      <c r="BH647">
        <v>0</v>
      </c>
      <c r="BI647">
        <v>0</v>
      </c>
      <c r="BJ647" t="s">
        <v>1684</v>
      </c>
      <c r="BK647">
        <v>0</v>
      </c>
      <c r="BM647" t="s">
        <v>3169</v>
      </c>
      <c r="BN647">
        <v>2.5</v>
      </c>
      <c r="BO647">
        <v>182</v>
      </c>
      <c r="BP647">
        <v>62</v>
      </c>
      <c r="BQ647">
        <v>0</v>
      </c>
      <c r="BR647">
        <v>173</v>
      </c>
      <c r="BS647" t="b">
        <v>0</v>
      </c>
      <c r="BT647">
        <v>0</v>
      </c>
      <c r="BU647">
        <v>0</v>
      </c>
      <c r="BV647" s="12" t="s">
        <v>1567</v>
      </c>
      <c r="BW647">
        <v>0.2</v>
      </c>
      <c r="BX647">
        <v>412</v>
      </c>
      <c r="BY647">
        <v>164</v>
      </c>
      <c r="BZ647" t="b">
        <v>0</v>
      </c>
      <c r="CA647" t="s">
        <v>1684</v>
      </c>
      <c r="CB647">
        <v>30</v>
      </c>
      <c r="CC647">
        <v>1.03</v>
      </c>
      <c r="CD647" t="s">
        <v>1687</v>
      </c>
      <c r="CE647" s="12">
        <v>20</v>
      </c>
      <c r="CF647" s="12">
        <v>39</v>
      </c>
      <c r="CG647" s="4">
        <v>44575</v>
      </c>
      <c r="CH647">
        <v>102</v>
      </c>
      <c r="CI647">
        <v>219</v>
      </c>
      <c r="CJ647">
        <v>69</v>
      </c>
      <c r="CK647">
        <v>79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17.600000000000001</v>
      </c>
      <c r="CR647" t="s">
        <v>1566</v>
      </c>
      <c r="CS647">
        <v>7</v>
      </c>
      <c r="CT647" t="str">
        <f t="shared" si="10"/>
        <v>Toti Gomes</v>
      </c>
      <c r="CU647" t="str">
        <f>IFERROR(VLOOKUP(CT647,'Player Names Cleaned'!$A$1:$B$997,2,0),CT647)</f>
        <v>Toti Gomes</v>
      </c>
    </row>
    <row r="648" spans="1:99" x14ac:dyDescent="0.25">
      <c r="A648">
        <v>0</v>
      </c>
      <c r="B648" s="4">
        <v>37274</v>
      </c>
      <c r="C648">
        <v>0</v>
      </c>
      <c r="D648">
        <v>0</v>
      </c>
      <c r="E648" t="b">
        <v>1</v>
      </c>
      <c r="F648" t="b">
        <v>1</v>
      </c>
      <c r="G648" t="s">
        <v>1684</v>
      </c>
      <c r="H648" t="s">
        <v>1684</v>
      </c>
      <c r="I648">
        <v>0</v>
      </c>
      <c r="J648">
        <v>0</v>
      </c>
      <c r="K648">
        <v>441271</v>
      </c>
      <c r="L648" t="s">
        <v>1684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416</v>
      </c>
      <c r="T648">
        <v>157</v>
      </c>
      <c r="U648">
        <v>0</v>
      </c>
      <c r="V648" t="s">
        <v>1684</v>
      </c>
      <c r="X648">
        <v>0</v>
      </c>
      <c r="Y648">
        <v>2</v>
      </c>
      <c r="Z648">
        <v>0.5</v>
      </c>
      <c r="AA648" t="s">
        <v>1684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 s="12" t="s">
        <v>1568</v>
      </c>
      <c r="AL648">
        <v>0</v>
      </c>
      <c r="AM648">
        <v>47</v>
      </c>
      <c r="AN648">
        <v>25</v>
      </c>
      <c r="AO648">
        <v>0</v>
      </c>
      <c r="AP648">
        <v>0</v>
      </c>
      <c r="AQ648">
        <v>0</v>
      </c>
      <c r="AR648" t="b">
        <v>0</v>
      </c>
      <c r="AS648">
        <v>0</v>
      </c>
      <c r="AT648">
        <v>426</v>
      </c>
      <c r="AU648">
        <v>159</v>
      </c>
      <c r="AV648">
        <v>638</v>
      </c>
      <c r="AW648" t="b">
        <v>0</v>
      </c>
      <c r="AX648">
        <v>0</v>
      </c>
      <c r="AY648">
        <v>426</v>
      </c>
      <c r="AZ648">
        <v>159</v>
      </c>
      <c r="BA648">
        <v>0</v>
      </c>
      <c r="BC648" t="s">
        <v>1684</v>
      </c>
      <c r="BD648" s="12">
        <v>40</v>
      </c>
      <c r="BE648">
        <v>591</v>
      </c>
      <c r="BF648">
        <v>167</v>
      </c>
      <c r="BG648" t="s">
        <v>3170</v>
      </c>
      <c r="BH648">
        <v>0</v>
      </c>
      <c r="BI648">
        <v>0</v>
      </c>
      <c r="BJ648" t="s">
        <v>1684</v>
      </c>
      <c r="BK648">
        <v>0</v>
      </c>
      <c r="BM648" t="s">
        <v>3171</v>
      </c>
      <c r="BN648">
        <v>0</v>
      </c>
      <c r="BO648">
        <v>429</v>
      </c>
      <c r="BP648">
        <v>159</v>
      </c>
      <c r="BQ648">
        <v>0</v>
      </c>
      <c r="BR648">
        <v>152</v>
      </c>
      <c r="BS648" t="b">
        <v>0</v>
      </c>
      <c r="BT648">
        <v>0</v>
      </c>
      <c r="BU648">
        <v>0</v>
      </c>
      <c r="BV648" s="12" t="s">
        <v>1569</v>
      </c>
      <c r="BW648">
        <v>2</v>
      </c>
      <c r="BX648">
        <v>130</v>
      </c>
      <c r="BY648">
        <v>46</v>
      </c>
      <c r="BZ648" t="b">
        <v>0</v>
      </c>
      <c r="CA648" t="s">
        <v>1684</v>
      </c>
      <c r="CB648">
        <v>0</v>
      </c>
      <c r="CC648">
        <v>0</v>
      </c>
      <c r="CD648" t="s">
        <v>1687</v>
      </c>
      <c r="CE648" s="12">
        <v>20</v>
      </c>
      <c r="CF648" s="12">
        <v>39</v>
      </c>
      <c r="CG648" s="4">
        <v>44093</v>
      </c>
      <c r="CH648">
        <v>0</v>
      </c>
      <c r="CI648">
        <v>385</v>
      </c>
      <c r="CJ648">
        <v>150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 t="s">
        <v>1569</v>
      </c>
      <c r="CS648">
        <v>0</v>
      </c>
      <c r="CT648" t="str">
        <f t="shared" si="10"/>
        <v>Ki-Jana Hoever</v>
      </c>
      <c r="CU648" t="str">
        <f>IFERROR(VLOOKUP(CT648,'Player Names Cleaned'!$A$1:$B$997,2,0),CT648)</f>
        <v>Ki-Jana Hoever</v>
      </c>
    </row>
    <row r="649" spans="1:99" x14ac:dyDescent="0.25">
      <c r="A649">
        <v>0</v>
      </c>
      <c r="B649" s="4">
        <v>38795</v>
      </c>
      <c r="C649">
        <v>0</v>
      </c>
      <c r="D649">
        <v>0</v>
      </c>
      <c r="E649" t="b">
        <v>0</v>
      </c>
      <c r="F649" t="b">
        <v>1</v>
      </c>
      <c r="G649">
        <v>0</v>
      </c>
      <c r="H649" t="s">
        <v>1684</v>
      </c>
      <c r="I649">
        <v>0</v>
      </c>
      <c r="J649">
        <v>0</v>
      </c>
      <c r="K649">
        <v>560248</v>
      </c>
      <c r="L649" t="s">
        <v>1684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463</v>
      </c>
      <c r="T649">
        <v>187</v>
      </c>
      <c r="U649">
        <v>0</v>
      </c>
      <c r="V649" t="s">
        <v>1684</v>
      </c>
      <c r="X649">
        <v>0</v>
      </c>
      <c r="Y649">
        <v>2</v>
      </c>
      <c r="Z649">
        <v>0</v>
      </c>
      <c r="AA649" t="s">
        <v>1684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 s="12" t="s">
        <v>1570</v>
      </c>
      <c r="AL649">
        <v>0</v>
      </c>
      <c r="AM649">
        <v>102</v>
      </c>
      <c r="AN649">
        <v>61</v>
      </c>
      <c r="AO649">
        <v>0</v>
      </c>
      <c r="AP649">
        <v>0</v>
      </c>
      <c r="AQ649">
        <v>0</v>
      </c>
      <c r="AR649" t="b">
        <v>0</v>
      </c>
      <c r="AS649">
        <v>0</v>
      </c>
      <c r="AT649">
        <v>472</v>
      </c>
      <c r="AU649">
        <v>188</v>
      </c>
      <c r="AV649">
        <v>639</v>
      </c>
      <c r="AW649" t="b">
        <v>0</v>
      </c>
      <c r="AX649">
        <v>0</v>
      </c>
      <c r="AY649">
        <v>472</v>
      </c>
      <c r="AZ649">
        <v>188</v>
      </c>
      <c r="BA649">
        <v>0</v>
      </c>
      <c r="BB649" t="s">
        <v>3172</v>
      </c>
      <c r="BC649" t="s">
        <v>3173</v>
      </c>
      <c r="BD649" s="12">
        <v>40</v>
      </c>
      <c r="BE649">
        <v>646</v>
      </c>
      <c r="BF649">
        <v>203</v>
      </c>
      <c r="BG649" t="s">
        <v>3174</v>
      </c>
      <c r="BH649">
        <v>0</v>
      </c>
      <c r="BI649">
        <v>0</v>
      </c>
      <c r="BJ649" t="s">
        <v>1684</v>
      </c>
      <c r="BK649">
        <v>0</v>
      </c>
      <c r="BM649" t="s">
        <v>3175</v>
      </c>
      <c r="BN649">
        <v>0</v>
      </c>
      <c r="BO649">
        <v>475</v>
      </c>
      <c r="BP649">
        <v>188</v>
      </c>
      <c r="BQ649">
        <v>0</v>
      </c>
      <c r="BR649">
        <v>73</v>
      </c>
      <c r="BS649" t="b">
        <v>0</v>
      </c>
      <c r="BT649">
        <v>0</v>
      </c>
      <c r="BU649">
        <v>0</v>
      </c>
      <c r="BV649" s="12" t="s">
        <v>1571</v>
      </c>
      <c r="BW649">
        <v>0.1</v>
      </c>
      <c r="BX649">
        <v>475</v>
      </c>
      <c r="BY649">
        <v>188</v>
      </c>
      <c r="BZ649" t="b">
        <v>0</v>
      </c>
      <c r="CA649" t="s">
        <v>1684</v>
      </c>
      <c r="CB649">
        <v>0</v>
      </c>
      <c r="CC649">
        <v>0</v>
      </c>
      <c r="CD649" t="s">
        <v>1777</v>
      </c>
      <c r="CE649" s="12">
        <v>20</v>
      </c>
      <c r="CF649" s="12">
        <v>39</v>
      </c>
      <c r="CG649" s="4">
        <v>45533</v>
      </c>
      <c r="CH649">
        <v>0</v>
      </c>
      <c r="CI649">
        <v>437</v>
      </c>
      <c r="CJ649">
        <v>183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 t="s">
        <v>3176</v>
      </c>
      <c r="CS649">
        <v>0</v>
      </c>
      <c r="CT649" t="str">
        <f t="shared" si="10"/>
        <v>Bastien Meupiyou Menadjou</v>
      </c>
      <c r="CU649" t="str">
        <f>IFERROR(VLOOKUP(CT649,'Player Names Cleaned'!$A$1:$B$997,2,0),CT649)</f>
        <v>Bastien Meupiyou Menadjou</v>
      </c>
    </row>
    <row r="650" spans="1:99" x14ac:dyDescent="0.25">
      <c r="A650">
        <v>0</v>
      </c>
      <c r="B650" s="4">
        <v>38899</v>
      </c>
      <c r="C650">
        <v>0</v>
      </c>
      <c r="D650">
        <v>9</v>
      </c>
      <c r="E650" t="b">
        <v>1</v>
      </c>
      <c r="F650" t="b">
        <v>1</v>
      </c>
      <c r="G650" t="s">
        <v>1684</v>
      </c>
      <c r="H650" t="s">
        <v>1684</v>
      </c>
      <c r="I650">
        <v>0</v>
      </c>
      <c r="J650">
        <v>0</v>
      </c>
      <c r="K650">
        <v>641221</v>
      </c>
      <c r="L650" t="s">
        <v>1684</v>
      </c>
      <c r="N650">
        <v>0</v>
      </c>
      <c r="O650">
        <v>0</v>
      </c>
      <c r="P650">
        <v>0</v>
      </c>
      <c r="Q650">
        <v>0</v>
      </c>
      <c r="R650">
        <v>34.799999999999997</v>
      </c>
      <c r="S650">
        <v>298</v>
      </c>
      <c r="T650">
        <v>111</v>
      </c>
      <c r="U650">
        <v>0</v>
      </c>
      <c r="V650" t="s">
        <v>1684</v>
      </c>
      <c r="X650">
        <v>0</v>
      </c>
      <c r="Y650">
        <v>2</v>
      </c>
      <c r="Z650">
        <v>0.5</v>
      </c>
      <c r="AA650" t="s">
        <v>1684</v>
      </c>
      <c r="AB650">
        <v>0</v>
      </c>
      <c r="AC650">
        <v>0.1</v>
      </c>
      <c r="AD650">
        <v>0.13</v>
      </c>
      <c r="AE650">
        <v>0.16</v>
      </c>
      <c r="AF650">
        <v>0.21</v>
      </c>
      <c r="AG650">
        <v>0.06</v>
      </c>
      <c r="AH650">
        <v>0.77</v>
      </c>
      <c r="AI650">
        <v>1</v>
      </c>
      <c r="AJ650">
        <v>0.08</v>
      </c>
      <c r="AK650" s="12" t="s">
        <v>917</v>
      </c>
      <c r="AL650">
        <v>0</v>
      </c>
      <c r="AM650">
        <v>124</v>
      </c>
      <c r="AN650">
        <v>80</v>
      </c>
      <c r="AO650">
        <v>2</v>
      </c>
      <c r="AP650">
        <v>2.61</v>
      </c>
      <c r="AQ650">
        <v>0</v>
      </c>
      <c r="AR650" t="b">
        <v>0</v>
      </c>
      <c r="AS650">
        <v>6.9</v>
      </c>
      <c r="AT650">
        <v>346</v>
      </c>
      <c r="AU650">
        <v>126</v>
      </c>
      <c r="AV650">
        <v>640</v>
      </c>
      <c r="AW650" t="b">
        <v>0</v>
      </c>
      <c r="AX650">
        <v>23.4</v>
      </c>
      <c r="AY650">
        <v>350</v>
      </c>
      <c r="AZ650">
        <v>129</v>
      </c>
      <c r="BA650">
        <v>69</v>
      </c>
      <c r="BC650" t="s">
        <v>1684</v>
      </c>
      <c r="BD650" s="12">
        <v>40</v>
      </c>
      <c r="BE650">
        <v>668</v>
      </c>
      <c r="BF650">
        <v>222</v>
      </c>
      <c r="BG650" t="s">
        <v>3177</v>
      </c>
      <c r="BH650">
        <v>0</v>
      </c>
      <c r="BI650">
        <v>0</v>
      </c>
      <c r="BJ650" t="s">
        <v>1684</v>
      </c>
      <c r="BK650">
        <v>0</v>
      </c>
      <c r="BM650" t="s">
        <v>3178</v>
      </c>
      <c r="BN650">
        <v>0.7</v>
      </c>
      <c r="BO650">
        <v>389</v>
      </c>
      <c r="BP650">
        <v>139</v>
      </c>
      <c r="BQ650">
        <v>0</v>
      </c>
      <c r="BR650">
        <v>30</v>
      </c>
      <c r="BS650" t="b">
        <v>0</v>
      </c>
      <c r="BT650">
        <v>0</v>
      </c>
      <c r="BU650">
        <v>0</v>
      </c>
      <c r="BV650" s="12" t="s">
        <v>1572</v>
      </c>
      <c r="BW650">
        <v>1.5</v>
      </c>
      <c r="BX650">
        <v>155</v>
      </c>
      <c r="BY650">
        <v>55</v>
      </c>
      <c r="BZ650" t="b">
        <v>0</v>
      </c>
      <c r="CA650" t="s">
        <v>1684</v>
      </c>
      <c r="CB650">
        <v>1</v>
      </c>
      <c r="CC650">
        <v>1.3</v>
      </c>
      <c r="CD650" t="s">
        <v>1687</v>
      </c>
      <c r="CE650" s="12">
        <v>20</v>
      </c>
      <c r="CF650" s="12">
        <v>39</v>
      </c>
      <c r="CG650" s="4">
        <v>45475</v>
      </c>
      <c r="CH650">
        <v>11</v>
      </c>
      <c r="CI650">
        <v>319</v>
      </c>
      <c r="CJ650">
        <v>120</v>
      </c>
      <c r="CK650">
        <v>2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0.5</v>
      </c>
      <c r="CR650" t="s">
        <v>276</v>
      </c>
      <c r="CS650">
        <v>0</v>
      </c>
      <c r="CT650" t="str">
        <f t="shared" si="10"/>
        <v>Pedro Cardoso de Lima</v>
      </c>
      <c r="CU650" t="str">
        <f>IFERROR(VLOOKUP(CT650,'Player Names Cleaned'!$A$1:$B$997,2,0),CT650)</f>
        <v>Pedro Cardoso de Lima</v>
      </c>
    </row>
    <row r="651" spans="1:99" x14ac:dyDescent="0.25">
      <c r="A651">
        <v>0</v>
      </c>
      <c r="B651" t="s">
        <v>1684</v>
      </c>
      <c r="C651">
        <v>0</v>
      </c>
      <c r="D651">
        <v>3</v>
      </c>
      <c r="E651" t="b">
        <v>1</v>
      </c>
      <c r="F651" t="b">
        <v>1</v>
      </c>
      <c r="G651" t="s">
        <v>1684</v>
      </c>
      <c r="H651" t="s">
        <v>1684</v>
      </c>
      <c r="I651">
        <v>0</v>
      </c>
      <c r="J651">
        <v>0</v>
      </c>
      <c r="K651">
        <v>517179</v>
      </c>
      <c r="L651" t="s">
        <v>1684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448</v>
      </c>
      <c r="T651">
        <v>175</v>
      </c>
      <c r="U651">
        <v>0</v>
      </c>
      <c r="V651" t="s">
        <v>1684</v>
      </c>
      <c r="X651">
        <v>0</v>
      </c>
      <c r="Y651">
        <v>2</v>
      </c>
      <c r="Z651">
        <v>0.5</v>
      </c>
      <c r="AA651" t="s">
        <v>1684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 s="12" t="s">
        <v>1573</v>
      </c>
      <c r="AL651">
        <v>0</v>
      </c>
      <c r="AM651">
        <v>86</v>
      </c>
      <c r="AN651">
        <v>48</v>
      </c>
      <c r="AO651">
        <v>0</v>
      </c>
      <c r="AP651">
        <v>0</v>
      </c>
      <c r="AQ651">
        <v>0</v>
      </c>
      <c r="AR651" t="b">
        <v>0</v>
      </c>
      <c r="AS651">
        <v>0</v>
      </c>
      <c r="AT651">
        <v>458</v>
      </c>
      <c r="AU651">
        <v>177</v>
      </c>
      <c r="AV651">
        <v>641</v>
      </c>
      <c r="AW651" t="b">
        <v>0</v>
      </c>
      <c r="AX651">
        <v>0</v>
      </c>
      <c r="AY651">
        <v>458</v>
      </c>
      <c r="AZ651">
        <v>177</v>
      </c>
      <c r="BA651">
        <v>1</v>
      </c>
      <c r="BC651" t="s">
        <v>1684</v>
      </c>
      <c r="BD651" s="12">
        <v>40</v>
      </c>
      <c r="BE651">
        <v>630</v>
      </c>
      <c r="BF651">
        <v>190</v>
      </c>
      <c r="BG651" t="s">
        <v>3179</v>
      </c>
      <c r="BH651">
        <v>0</v>
      </c>
      <c r="BI651">
        <v>0</v>
      </c>
      <c r="BJ651" t="s">
        <v>1684</v>
      </c>
      <c r="BK651">
        <v>0</v>
      </c>
      <c r="BM651" t="s">
        <v>3180</v>
      </c>
      <c r="BN651">
        <v>1</v>
      </c>
      <c r="BO651">
        <v>344</v>
      </c>
      <c r="BP651">
        <v>124</v>
      </c>
      <c r="BQ651">
        <v>0</v>
      </c>
      <c r="BR651" t="s">
        <v>1684</v>
      </c>
      <c r="BS651" t="b">
        <v>0</v>
      </c>
      <c r="BT651">
        <v>0</v>
      </c>
      <c r="BU651">
        <v>0</v>
      </c>
      <c r="BV651" s="12" t="s">
        <v>1574</v>
      </c>
      <c r="BW651">
        <v>2.2000000000000002</v>
      </c>
      <c r="BX651">
        <v>125</v>
      </c>
      <c r="BY651">
        <v>43</v>
      </c>
      <c r="BZ651" t="b">
        <v>0</v>
      </c>
      <c r="CA651" t="s">
        <v>1684</v>
      </c>
      <c r="CB651">
        <v>0</v>
      </c>
      <c r="CC651">
        <v>0</v>
      </c>
      <c r="CD651" t="s">
        <v>1687</v>
      </c>
      <c r="CE651" s="12">
        <v>20</v>
      </c>
      <c r="CF651" s="12">
        <v>39</v>
      </c>
      <c r="CG651" t="s">
        <v>1684</v>
      </c>
      <c r="CH651">
        <v>0</v>
      </c>
      <c r="CI651">
        <v>422</v>
      </c>
      <c r="CJ651">
        <v>171</v>
      </c>
      <c r="CK651">
        <v>1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0.2</v>
      </c>
      <c r="CR651" t="s">
        <v>1574</v>
      </c>
      <c r="CS651">
        <v>0</v>
      </c>
      <c r="CT651" t="str">
        <f t="shared" si="10"/>
        <v>Alfie Pond</v>
      </c>
      <c r="CU651" t="str">
        <f>IFERROR(VLOOKUP(CT651,'Player Names Cleaned'!$A$1:$B$997,2,0),CT651)</f>
        <v>Alfie Pond</v>
      </c>
    </row>
    <row r="652" spans="1:99" x14ac:dyDescent="0.25">
      <c r="A652">
        <v>1</v>
      </c>
      <c r="B652" s="4">
        <v>35090</v>
      </c>
      <c r="C652">
        <v>0</v>
      </c>
      <c r="D652">
        <v>130</v>
      </c>
      <c r="E652" t="b">
        <v>1</v>
      </c>
      <c r="F652" t="b">
        <v>1</v>
      </c>
      <c r="G652" t="s">
        <v>1684</v>
      </c>
      <c r="H652" t="s">
        <v>1684</v>
      </c>
      <c r="I652">
        <v>0</v>
      </c>
      <c r="J652">
        <v>0</v>
      </c>
      <c r="K652">
        <v>184754</v>
      </c>
      <c r="L652" t="s">
        <v>1684</v>
      </c>
      <c r="N652">
        <v>0</v>
      </c>
      <c r="O652">
        <v>0</v>
      </c>
      <c r="P652">
        <v>0</v>
      </c>
      <c r="Q652">
        <v>0</v>
      </c>
      <c r="R652">
        <v>72.7</v>
      </c>
      <c r="S652">
        <v>257</v>
      </c>
      <c r="T652">
        <v>144</v>
      </c>
      <c r="U652">
        <v>0</v>
      </c>
      <c r="V652" t="s">
        <v>1684</v>
      </c>
      <c r="X652">
        <v>0</v>
      </c>
      <c r="Y652">
        <v>3</v>
      </c>
      <c r="Z652">
        <v>1.6</v>
      </c>
      <c r="AA652" t="s">
        <v>1684</v>
      </c>
      <c r="AB652">
        <v>0</v>
      </c>
      <c r="AC652">
        <v>0.35</v>
      </c>
      <c r="AD652">
        <v>0.05</v>
      </c>
      <c r="AE652">
        <v>1.1399999999999999</v>
      </c>
      <c r="AF652">
        <v>0.16</v>
      </c>
      <c r="AG652">
        <v>0.79</v>
      </c>
      <c r="AH652">
        <v>12.57</v>
      </c>
      <c r="AI652">
        <v>1.75</v>
      </c>
      <c r="AJ652">
        <v>0.11</v>
      </c>
      <c r="AK652" s="12" t="s">
        <v>1575</v>
      </c>
      <c r="AL652">
        <v>0</v>
      </c>
      <c r="AM652">
        <v>568</v>
      </c>
      <c r="AN652">
        <v>232</v>
      </c>
      <c r="AO652">
        <v>19</v>
      </c>
      <c r="AP652">
        <v>2.65</v>
      </c>
      <c r="AQ652">
        <v>2</v>
      </c>
      <c r="AR652" t="b">
        <v>0</v>
      </c>
      <c r="AS652">
        <v>26.7</v>
      </c>
      <c r="AT652">
        <v>289</v>
      </c>
      <c r="AU652">
        <v>144</v>
      </c>
      <c r="AV652">
        <v>642</v>
      </c>
      <c r="AW652" t="b">
        <v>0</v>
      </c>
      <c r="AX652">
        <v>111.6</v>
      </c>
      <c r="AY652">
        <v>298</v>
      </c>
      <c r="AZ652">
        <v>145</v>
      </c>
      <c r="BA652">
        <v>646</v>
      </c>
      <c r="BC652" t="s">
        <v>1684</v>
      </c>
      <c r="BD652" s="12">
        <v>60</v>
      </c>
      <c r="BE652">
        <v>87</v>
      </c>
      <c r="BF652">
        <v>61</v>
      </c>
      <c r="BG652" t="s">
        <v>3181</v>
      </c>
      <c r="BH652">
        <v>0</v>
      </c>
      <c r="BI652">
        <v>0</v>
      </c>
      <c r="BJ652">
        <v>1</v>
      </c>
      <c r="BK652">
        <v>0</v>
      </c>
      <c r="BM652" t="s">
        <v>3182</v>
      </c>
      <c r="BN652">
        <v>1.8</v>
      </c>
      <c r="BO652">
        <v>277</v>
      </c>
      <c r="BP652">
        <v>128</v>
      </c>
      <c r="BQ652">
        <v>0</v>
      </c>
      <c r="BR652">
        <v>114</v>
      </c>
      <c r="BS652" t="b">
        <v>0</v>
      </c>
      <c r="BT652">
        <v>0</v>
      </c>
      <c r="BU652">
        <v>0</v>
      </c>
      <c r="BV652" s="12" t="s">
        <v>1576</v>
      </c>
      <c r="BW652">
        <v>0.2</v>
      </c>
      <c r="BX652">
        <v>402</v>
      </c>
      <c r="BY652">
        <v>129</v>
      </c>
      <c r="BZ652" t="b">
        <v>0</v>
      </c>
      <c r="CA652" t="s">
        <v>1684</v>
      </c>
      <c r="CB652">
        <v>5</v>
      </c>
      <c r="CC652">
        <v>0.7</v>
      </c>
      <c r="CD652" t="s">
        <v>1687</v>
      </c>
      <c r="CE652" s="12">
        <v>20</v>
      </c>
      <c r="CF652" s="12">
        <v>39</v>
      </c>
      <c r="CG652" s="4">
        <v>44743</v>
      </c>
      <c r="CH652">
        <v>84</v>
      </c>
      <c r="CI652">
        <v>234</v>
      </c>
      <c r="CJ652">
        <v>130</v>
      </c>
      <c r="CK652">
        <v>37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6.2</v>
      </c>
      <c r="CR652" t="s">
        <v>3183</v>
      </c>
      <c r="CS652">
        <v>0</v>
      </c>
      <c r="CT652" t="str">
        <f t="shared" si="10"/>
        <v>Hwang Hee-chan</v>
      </c>
      <c r="CU652" t="str">
        <f>IFERROR(VLOOKUP(CT652,'Player Names Cleaned'!$A$1:$B$997,2,0),CT652)</f>
        <v>Hwang Hee-chan</v>
      </c>
    </row>
    <row r="653" spans="1:99" x14ac:dyDescent="0.25">
      <c r="A653">
        <v>0</v>
      </c>
      <c r="B653" s="4">
        <v>37088</v>
      </c>
      <c r="C653">
        <v>1</v>
      </c>
      <c r="D653">
        <v>436</v>
      </c>
      <c r="E653" t="b">
        <v>1</v>
      </c>
      <c r="F653" t="b">
        <v>1</v>
      </c>
      <c r="G653" t="s">
        <v>1684</v>
      </c>
      <c r="H653" t="s">
        <v>1684</v>
      </c>
      <c r="I653">
        <v>7</v>
      </c>
      <c r="J653">
        <v>0.25</v>
      </c>
      <c r="K653">
        <v>509291</v>
      </c>
      <c r="L653" t="s">
        <v>1684</v>
      </c>
      <c r="N653">
        <v>0</v>
      </c>
      <c r="O653">
        <v>0</v>
      </c>
      <c r="P653">
        <v>0</v>
      </c>
      <c r="Q653">
        <v>0</v>
      </c>
      <c r="R653">
        <v>285.5</v>
      </c>
      <c r="S653">
        <v>128</v>
      </c>
      <c r="T653">
        <v>89</v>
      </c>
      <c r="U653">
        <v>0</v>
      </c>
      <c r="V653" t="s">
        <v>1684</v>
      </c>
      <c r="X653">
        <v>0</v>
      </c>
      <c r="Y653">
        <v>3</v>
      </c>
      <c r="Z653">
        <v>1.5</v>
      </c>
      <c r="AA653" t="s">
        <v>1684</v>
      </c>
      <c r="AB653">
        <v>0</v>
      </c>
      <c r="AC653">
        <v>0.52</v>
      </c>
      <c r="AD653">
        <v>0.02</v>
      </c>
      <c r="AE653">
        <v>0.93</v>
      </c>
      <c r="AF653">
        <v>0.03</v>
      </c>
      <c r="AG653">
        <v>0.41</v>
      </c>
      <c r="AH653">
        <v>40.79</v>
      </c>
      <c r="AI653">
        <v>1.49</v>
      </c>
      <c r="AJ653">
        <v>0.01</v>
      </c>
      <c r="AK653" s="12" t="s">
        <v>1255</v>
      </c>
      <c r="AL653">
        <v>0</v>
      </c>
      <c r="AM653">
        <v>541</v>
      </c>
      <c r="AN653">
        <v>214</v>
      </c>
      <c r="AO653">
        <v>46</v>
      </c>
      <c r="AP653">
        <v>1.67</v>
      </c>
      <c r="AQ653">
        <v>0</v>
      </c>
      <c r="AR653" t="b">
        <v>0</v>
      </c>
      <c r="AS653">
        <v>69.7</v>
      </c>
      <c r="AT653">
        <v>196</v>
      </c>
      <c r="AU653">
        <v>104</v>
      </c>
      <c r="AV653">
        <v>643</v>
      </c>
      <c r="AW653" t="b">
        <v>0</v>
      </c>
      <c r="AX653">
        <v>383.2</v>
      </c>
      <c r="AY653">
        <v>166</v>
      </c>
      <c r="AZ653">
        <v>78</v>
      </c>
      <c r="BA653">
        <v>2472</v>
      </c>
      <c r="BC653" t="s">
        <v>1684</v>
      </c>
      <c r="BD653" s="12">
        <v>55</v>
      </c>
      <c r="BE653">
        <v>191</v>
      </c>
      <c r="BF653">
        <v>122</v>
      </c>
      <c r="BG653" t="s">
        <v>3184</v>
      </c>
      <c r="BH653">
        <v>0</v>
      </c>
      <c r="BI653">
        <v>0</v>
      </c>
      <c r="BJ653" t="s">
        <v>1684</v>
      </c>
      <c r="BK653">
        <v>0</v>
      </c>
      <c r="BM653" t="s">
        <v>3185</v>
      </c>
      <c r="BN653">
        <v>1.8</v>
      </c>
      <c r="BO653">
        <v>276</v>
      </c>
      <c r="BP653">
        <v>127</v>
      </c>
      <c r="BQ653">
        <v>0</v>
      </c>
      <c r="BR653">
        <v>30</v>
      </c>
      <c r="BS653" t="b">
        <v>0</v>
      </c>
      <c r="BT653">
        <v>0</v>
      </c>
      <c r="BU653">
        <v>0</v>
      </c>
      <c r="BV653" s="12" t="s">
        <v>1577</v>
      </c>
      <c r="BW653">
        <v>0.1</v>
      </c>
      <c r="BX653">
        <v>550</v>
      </c>
      <c r="BY653">
        <v>206</v>
      </c>
      <c r="BZ653" t="b">
        <v>0</v>
      </c>
      <c r="CA653" t="s">
        <v>1684</v>
      </c>
      <c r="CB653">
        <v>31</v>
      </c>
      <c r="CC653">
        <v>1.1299999999999999</v>
      </c>
      <c r="CD653" t="s">
        <v>1687</v>
      </c>
      <c r="CE653" s="12">
        <v>20</v>
      </c>
      <c r="CF653" s="12">
        <v>39</v>
      </c>
      <c r="CG653" s="4">
        <v>45534</v>
      </c>
      <c r="CH653">
        <v>30</v>
      </c>
      <c r="CI653">
        <v>289</v>
      </c>
      <c r="CJ653">
        <v>155</v>
      </c>
      <c r="CK653">
        <v>61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11.1</v>
      </c>
      <c r="CR653" t="s">
        <v>1255</v>
      </c>
      <c r="CS653">
        <v>7</v>
      </c>
      <c r="CT653" t="str">
        <f t="shared" si="10"/>
        <v>AndrÃ© Trindade da Costa Neto</v>
      </c>
      <c r="CU653" t="str">
        <f>IFERROR(VLOOKUP(CT653,'Player Names Cleaned'!$A$1:$B$997,2,0),CT653)</f>
        <v>Andre Trindade</v>
      </c>
    </row>
    <row r="654" spans="1:99" x14ac:dyDescent="0.25">
      <c r="A654">
        <v>7</v>
      </c>
      <c r="B654" s="4">
        <v>35973</v>
      </c>
      <c r="C654">
        <v>5</v>
      </c>
      <c r="D654">
        <v>332</v>
      </c>
      <c r="E654" t="b">
        <v>1</v>
      </c>
      <c r="F654" t="b">
        <v>1</v>
      </c>
      <c r="G654" t="s">
        <v>1684</v>
      </c>
      <c r="H654" t="s">
        <v>1684</v>
      </c>
      <c r="I654">
        <v>6</v>
      </c>
      <c r="J654">
        <v>0.32</v>
      </c>
      <c r="K654">
        <v>231057</v>
      </c>
      <c r="L654">
        <v>4</v>
      </c>
      <c r="N654">
        <v>0</v>
      </c>
      <c r="O654">
        <v>0</v>
      </c>
      <c r="P654">
        <v>0</v>
      </c>
      <c r="Q654">
        <v>0</v>
      </c>
      <c r="R654">
        <v>422.8</v>
      </c>
      <c r="S654">
        <v>84</v>
      </c>
      <c r="T654">
        <v>66</v>
      </c>
      <c r="U654">
        <v>0</v>
      </c>
      <c r="V654">
        <v>4</v>
      </c>
      <c r="X654">
        <v>0</v>
      </c>
      <c r="Y654">
        <v>3</v>
      </c>
      <c r="Z654">
        <v>1.5</v>
      </c>
      <c r="AA654" t="s">
        <v>1684</v>
      </c>
      <c r="AB654">
        <v>0</v>
      </c>
      <c r="AC654">
        <v>2.74</v>
      </c>
      <c r="AD654">
        <v>0.15</v>
      </c>
      <c r="AE654">
        <v>4.2</v>
      </c>
      <c r="AF654">
        <v>0.23</v>
      </c>
      <c r="AG654">
        <v>1.46</v>
      </c>
      <c r="AH654">
        <v>26.55</v>
      </c>
      <c r="AI654">
        <v>1.43</v>
      </c>
      <c r="AJ654">
        <v>0.08</v>
      </c>
      <c r="AK654" s="12" t="s">
        <v>1578</v>
      </c>
      <c r="AL654">
        <v>0</v>
      </c>
      <c r="AM654">
        <v>503</v>
      </c>
      <c r="AN654">
        <v>192</v>
      </c>
      <c r="AO654">
        <v>31</v>
      </c>
      <c r="AP654">
        <v>1.67</v>
      </c>
      <c r="AQ654">
        <v>2</v>
      </c>
      <c r="AR654" t="b">
        <v>0</v>
      </c>
      <c r="AS654">
        <v>97.2</v>
      </c>
      <c r="AT654">
        <v>132</v>
      </c>
      <c r="AU654">
        <v>80</v>
      </c>
      <c r="AV654">
        <v>644</v>
      </c>
      <c r="AW654" t="b">
        <v>0</v>
      </c>
      <c r="AX654">
        <v>355.6</v>
      </c>
      <c r="AY654">
        <v>176</v>
      </c>
      <c r="AZ654">
        <v>82</v>
      </c>
      <c r="BA654">
        <v>1666</v>
      </c>
      <c r="BC654" t="s">
        <v>1684</v>
      </c>
      <c r="BD654" s="12">
        <v>55</v>
      </c>
      <c r="BE654">
        <v>153</v>
      </c>
      <c r="BF654">
        <v>100</v>
      </c>
      <c r="BG654" t="s">
        <v>3186</v>
      </c>
      <c r="BH654">
        <v>0</v>
      </c>
      <c r="BI654">
        <v>0</v>
      </c>
      <c r="BJ654" t="s">
        <v>1684</v>
      </c>
      <c r="BK654">
        <v>0</v>
      </c>
      <c r="BM654" t="s">
        <v>3187</v>
      </c>
      <c r="BN654">
        <v>2.6</v>
      </c>
      <c r="BO654">
        <v>176</v>
      </c>
      <c r="BP654">
        <v>76</v>
      </c>
      <c r="BQ654">
        <v>0</v>
      </c>
      <c r="BR654">
        <v>73</v>
      </c>
      <c r="BS654" t="b">
        <v>0</v>
      </c>
      <c r="BT654">
        <v>0</v>
      </c>
      <c r="BU654">
        <v>0</v>
      </c>
      <c r="BV654" s="12" t="s">
        <v>1579</v>
      </c>
      <c r="BW654">
        <v>0.1</v>
      </c>
      <c r="BX654">
        <v>525</v>
      </c>
      <c r="BY654">
        <v>188</v>
      </c>
      <c r="BZ654" t="b">
        <v>0</v>
      </c>
      <c r="CA654" t="s">
        <v>1684</v>
      </c>
      <c r="CB654">
        <v>20</v>
      </c>
      <c r="CC654">
        <v>1.08</v>
      </c>
      <c r="CD654" t="s">
        <v>1687</v>
      </c>
      <c r="CE654" s="12">
        <v>20</v>
      </c>
      <c r="CF654" s="12">
        <v>39</v>
      </c>
      <c r="CG654" s="4">
        <v>45170</v>
      </c>
      <c r="CH654">
        <v>200</v>
      </c>
      <c r="CI654">
        <v>151</v>
      </c>
      <c r="CJ654">
        <v>99</v>
      </c>
      <c r="CK654">
        <v>90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16.399999999999999</v>
      </c>
      <c r="CR654" t="s">
        <v>1579</v>
      </c>
      <c r="CS654">
        <v>3</v>
      </c>
      <c r="CT654" t="str">
        <f t="shared" si="10"/>
        <v>Jean-Ricner Bellegarde</v>
      </c>
      <c r="CU654" t="str">
        <f>IFERROR(VLOOKUP(CT654,'Player Names Cleaned'!$A$1:$B$997,2,0),CT654)</f>
        <v>Jean-Ricner Bellegarde</v>
      </c>
    </row>
    <row r="655" spans="1:99" x14ac:dyDescent="0.25">
      <c r="A655">
        <v>0</v>
      </c>
      <c r="B655" s="4">
        <v>38131</v>
      </c>
      <c r="C655">
        <v>0</v>
      </c>
      <c r="D655">
        <v>0</v>
      </c>
      <c r="E655" t="b">
        <v>1</v>
      </c>
      <c r="F655" t="b">
        <v>1</v>
      </c>
      <c r="G655" t="s">
        <v>1684</v>
      </c>
      <c r="H655" t="s">
        <v>1684</v>
      </c>
      <c r="I655">
        <v>0</v>
      </c>
      <c r="J655">
        <v>0</v>
      </c>
      <c r="K655">
        <v>643135</v>
      </c>
      <c r="L655" t="s">
        <v>1684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659</v>
      </c>
      <c r="T655">
        <v>296</v>
      </c>
      <c r="U655">
        <v>0</v>
      </c>
      <c r="V655" t="s">
        <v>1684</v>
      </c>
      <c r="X655">
        <v>0</v>
      </c>
      <c r="Y655">
        <v>3</v>
      </c>
      <c r="Z655">
        <v>1.5</v>
      </c>
      <c r="AA655" t="s">
        <v>1684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 s="12" t="s">
        <v>1580</v>
      </c>
      <c r="AL655">
        <v>0</v>
      </c>
      <c r="AM655">
        <v>557</v>
      </c>
      <c r="AN655">
        <v>225</v>
      </c>
      <c r="AO655">
        <v>0</v>
      </c>
      <c r="AP655">
        <v>0</v>
      </c>
      <c r="AQ655">
        <v>0</v>
      </c>
      <c r="AR655" t="b">
        <v>0</v>
      </c>
      <c r="AS655">
        <v>0</v>
      </c>
      <c r="AT655">
        <v>659</v>
      </c>
      <c r="AU655">
        <v>296</v>
      </c>
      <c r="AV655">
        <v>645</v>
      </c>
      <c r="AW655" t="b">
        <v>0</v>
      </c>
      <c r="AX655">
        <v>0</v>
      </c>
      <c r="AY655">
        <v>659</v>
      </c>
      <c r="AZ655">
        <v>296</v>
      </c>
      <c r="BA655">
        <v>0</v>
      </c>
      <c r="BC655" t="s">
        <v>1684</v>
      </c>
      <c r="BD655" s="12">
        <v>55</v>
      </c>
      <c r="BE655">
        <v>207</v>
      </c>
      <c r="BF655">
        <v>133</v>
      </c>
      <c r="BG655" t="s">
        <v>3188</v>
      </c>
      <c r="BH655">
        <v>0</v>
      </c>
      <c r="BI655">
        <v>0</v>
      </c>
      <c r="BJ655" t="s">
        <v>1684</v>
      </c>
      <c r="BK655">
        <v>0</v>
      </c>
      <c r="BM655" t="s">
        <v>3189</v>
      </c>
      <c r="BN655">
        <v>0</v>
      </c>
      <c r="BO655">
        <v>659</v>
      </c>
      <c r="BP655">
        <v>296</v>
      </c>
      <c r="BQ655">
        <v>0</v>
      </c>
      <c r="BR655">
        <v>200</v>
      </c>
      <c r="BS655" t="b">
        <v>0</v>
      </c>
      <c r="BT655">
        <v>0</v>
      </c>
      <c r="BU655">
        <v>0</v>
      </c>
      <c r="BV655" s="12" t="s">
        <v>1581</v>
      </c>
      <c r="BW655">
        <v>0.1</v>
      </c>
      <c r="BX655">
        <v>603</v>
      </c>
      <c r="BY655">
        <v>250</v>
      </c>
      <c r="BZ655" t="b">
        <v>0</v>
      </c>
      <c r="CA655" t="s">
        <v>1684</v>
      </c>
      <c r="CB655">
        <v>0</v>
      </c>
      <c r="CC655">
        <v>0</v>
      </c>
      <c r="CD655" t="s">
        <v>1687</v>
      </c>
      <c r="CE655" s="12">
        <v>20</v>
      </c>
      <c r="CF655" s="12">
        <v>39</v>
      </c>
      <c r="CG655" s="4">
        <v>45828</v>
      </c>
      <c r="CH655">
        <v>0</v>
      </c>
      <c r="CI655">
        <v>658</v>
      </c>
      <c r="CJ655">
        <v>295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 t="s">
        <v>3190</v>
      </c>
      <c r="CS655">
        <v>0</v>
      </c>
      <c r="CT655" t="str">
        <f t="shared" si="10"/>
        <v>Fer LÃ³pez GonzÃ¡lez</v>
      </c>
      <c r="CU655" t="str">
        <f>IFERROR(VLOOKUP(CT655,'Player Names Cleaned'!$A$1:$B$997,2,0),CT655)</f>
        <v>Fer LÃ³pez GonzÃ¡lez</v>
      </c>
    </row>
    <row r="656" spans="1:99" x14ac:dyDescent="0.25">
      <c r="A656">
        <v>1</v>
      </c>
      <c r="B656" s="4">
        <v>36934</v>
      </c>
      <c r="C656">
        <v>7</v>
      </c>
      <c r="D656">
        <v>489</v>
      </c>
      <c r="E656" t="b">
        <v>1</v>
      </c>
      <c r="F656" t="b">
        <v>1</v>
      </c>
      <c r="G656" t="s">
        <v>1684</v>
      </c>
      <c r="H656" t="s">
        <v>1684</v>
      </c>
      <c r="I656">
        <v>6</v>
      </c>
      <c r="J656">
        <v>0.18</v>
      </c>
      <c r="K656">
        <v>448089</v>
      </c>
      <c r="L656" t="s">
        <v>1684</v>
      </c>
      <c r="N656">
        <v>0</v>
      </c>
      <c r="O656">
        <v>0</v>
      </c>
      <c r="P656">
        <v>0</v>
      </c>
      <c r="Q656">
        <v>0</v>
      </c>
      <c r="R656">
        <v>428.9</v>
      </c>
      <c r="S656">
        <v>82</v>
      </c>
      <c r="T656">
        <v>65</v>
      </c>
      <c r="U656">
        <v>0</v>
      </c>
      <c r="V656" t="s">
        <v>1684</v>
      </c>
      <c r="X656">
        <v>0</v>
      </c>
      <c r="Y656">
        <v>3</v>
      </c>
      <c r="Z656">
        <v>1.5</v>
      </c>
      <c r="AA656" t="s">
        <v>1684</v>
      </c>
      <c r="AB656">
        <v>0</v>
      </c>
      <c r="AC656">
        <v>2.61</v>
      </c>
      <c r="AD656">
        <v>0.08</v>
      </c>
      <c r="AE656">
        <v>5.55</v>
      </c>
      <c r="AF656">
        <v>0.17</v>
      </c>
      <c r="AG656">
        <v>2.94</v>
      </c>
      <c r="AH656">
        <v>49.5</v>
      </c>
      <c r="AI656">
        <v>1.5</v>
      </c>
      <c r="AJ656">
        <v>0.09</v>
      </c>
      <c r="AK656" s="12" t="s">
        <v>1582</v>
      </c>
      <c r="AL656">
        <v>0</v>
      </c>
      <c r="AM656">
        <v>523</v>
      </c>
      <c r="AN656">
        <v>204</v>
      </c>
      <c r="AO656">
        <v>59</v>
      </c>
      <c r="AP656">
        <v>1.78</v>
      </c>
      <c r="AQ656">
        <v>3</v>
      </c>
      <c r="AR656" t="b">
        <v>0</v>
      </c>
      <c r="AS656">
        <v>117.3</v>
      </c>
      <c r="AT656">
        <v>110</v>
      </c>
      <c r="AU656">
        <v>68</v>
      </c>
      <c r="AV656">
        <v>646</v>
      </c>
      <c r="AW656" t="b">
        <v>0</v>
      </c>
      <c r="AX656">
        <v>513.4</v>
      </c>
      <c r="AY656">
        <v>120</v>
      </c>
      <c r="AZ656">
        <v>52</v>
      </c>
      <c r="BA656">
        <v>2975</v>
      </c>
      <c r="BC656" t="s">
        <v>1684</v>
      </c>
      <c r="BD656" s="12">
        <v>55</v>
      </c>
      <c r="BE656">
        <v>173</v>
      </c>
      <c r="BF656">
        <v>112</v>
      </c>
      <c r="BG656" t="s">
        <v>3191</v>
      </c>
      <c r="BH656">
        <v>0</v>
      </c>
      <c r="BI656">
        <v>0</v>
      </c>
      <c r="BJ656" t="s">
        <v>1684</v>
      </c>
      <c r="BK656">
        <v>0</v>
      </c>
      <c r="BM656" t="s">
        <v>3192</v>
      </c>
      <c r="BN656">
        <v>2.4</v>
      </c>
      <c r="BO656">
        <v>199</v>
      </c>
      <c r="BP656">
        <v>87</v>
      </c>
      <c r="BQ656">
        <v>1</v>
      </c>
      <c r="BR656">
        <v>30</v>
      </c>
      <c r="BS656" t="b">
        <v>0</v>
      </c>
      <c r="BT656">
        <v>0</v>
      </c>
      <c r="BU656">
        <v>0</v>
      </c>
      <c r="BV656" s="12" t="s">
        <v>1583</v>
      </c>
      <c r="BW656">
        <v>0.1</v>
      </c>
      <c r="BX656">
        <v>478</v>
      </c>
      <c r="BY656">
        <v>159</v>
      </c>
      <c r="BZ656" t="b">
        <v>0</v>
      </c>
      <c r="CA656" t="s">
        <v>1684</v>
      </c>
      <c r="CB656">
        <v>35</v>
      </c>
      <c r="CC656">
        <v>1.06</v>
      </c>
      <c r="CD656" t="s">
        <v>1687</v>
      </c>
      <c r="CE656" s="12">
        <v>20</v>
      </c>
      <c r="CF656" s="12">
        <v>39</v>
      </c>
      <c r="CG656" s="4">
        <v>44956</v>
      </c>
      <c r="CH656">
        <v>231</v>
      </c>
      <c r="CI656">
        <v>130</v>
      </c>
      <c r="CJ656">
        <v>86</v>
      </c>
      <c r="CK656">
        <v>87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15.8</v>
      </c>
      <c r="CR656" t="s">
        <v>1567</v>
      </c>
      <c r="CS656">
        <v>9</v>
      </c>
      <c r="CT656" t="str">
        <f t="shared" si="10"/>
        <v>JoÃ£o Victor Gomes da Silva</v>
      </c>
      <c r="CU656" t="str">
        <f>IFERROR(VLOOKUP(CT656,'Player Names Cleaned'!$A$1:$B$997,2,0),CT656)</f>
        <v>Joao Gomes</v>
      </c>
    </row>
    <row r="657" spans="1:99" x14ac:dyDescent="0.25">
      <c r="A657">
        <v>4</v>
      </c>
      <c r="B657" s="4">
        <v>35398</v>
      </c>
      <c r="C657">
        <v>2</v>
      </c>
      <c r="D657">
        <v>187</v>
      </c>
      <c r="E657" t="b">
        <v>1</v>
      </c>
      <c r="F657" t="b">
        <v>1</v>
      </c>
      <c r="G657" t="s">
        <v>1684</v>
      </c>
      <c r="H657" t="s">
        <v>1684</v>
      </c>
      <c r="I657">
        <v>3</v>
      </c>
      <c r="J657">
        <v>0.28000000000000003</v>
      </c>
      <c r="K657">
        <v>181284</v>
      </c>
      <c r="L657" t="s">
        <v>1684</v>
      </c>
      <c r="N657">
        <v>0</v>
      </c>
      <c r="O657">
        <v>0</v>
      </c>
      <c r="P657">
        <v>0</v>
      </c>
      <c r="Q657">
        <v>0</v>
      </c>
      <c r="R657">
        <v>213.9</v>
      </c>
      <c r="S657">
        <v>163</v>
      </c>
      <c r="T657">
        <v>113</v>
      </c>
      <c r="U657">
        <v>0</v>
      </c>
      <c r="V657" t="s">
        <v>1684</v>
      </c>
      <c r="X657">
        <v>0</v>
      </c>
      <c r="Y657">
        <v>3</v>
      </c>
      <c r="Z657">
        <v>1.5</v>
      </c>
      <c r="AA657" t="s">
        <v>1684</v>
      </c>
      <c r="AB657">
        <v>0</v>
      </c>
      <c r="AC657">
        <v>0.92</v>
      </c>
      <c r="AD657">
        <v>0.08</v>
      </c>
      <c r="AE657">
        <v>4.2</v>
      </c>
      <c r="AF657">
        <v>0.38</v>
      </c>
      <c r="AG657">
        <v>3.28</v>
      </c>
      <c r="AH657">
        <v>18.829999999999998</v>
      </c>
      <c r="AI657">
        <v>1.73</v>
      </c>
      <c r="AJ657">
        <v>0.3</v>
      </c>
      <c r="AK657" s="12" t="s">
        <v>1584</v>
      </c>
      <c r="AL657">
        <v>0</v>
      </c>
      <c r="AM657">
        <v>481</v>
      </c>
      <c r="AN657">
        <v>177</v>
      </c>
      <c r="AO657">
        <v>25</v>
      </c>
      <c r="AP657">
        <v>2.2999999999999998</v>
      </c>
      <c r="AQ657">
        <v>2</v>
      </c>
      <c r="AR657" t="b">
        <v>0</v>
      </c>
      <c r="AS657">
        <v>64</v>
      </c>
      <c r="AT657">
        <v>212</v>
      </c>
      <c r="AU657">
        <v>112</v>
      </c>
      <c r="AV657">
        <v>647</v>
      </c>
      <c r="AW657" t="b">
        <v>0</v>
      </c>
      <c r="AX657">
        <v>215.8</v>
      </c>
      <c r="AY657">
        <v>237</v>
      </c>
      <c r="AZ657">
        <v>114</v>
      </c>
      <c r="BA657">
        <v>979</v>
      </c>
      <c r="BC657" t="s">
        <v>1684</v>
      </c>
      <c r="BD657" s="12">
        <v>55</v>
      </c>
      <c r="BE657">
        <v>131</v>
      </c>
      <c r="BF657">
        <v>85</v>
      </c>
      <c r="BG657" t="s">
        <v>3193</v>
      </c>
      <c r="BH657">
        <v>0</v>
      </c>
      <c r="BI657">
        <v>0</v>
      </c>
      <c r="BJ657" t="s">
        <v>1684</v>
      </c>
      <c r="BK657">
        <v>0</v>
      </c>
      <c r="BM657" t="s">
        <v>3194</v>
      </c>
      <c r="BN657">
        <v>2.1</v>
      </c>
      <c r="BO657">
        <v>234</v>
      </c>
      <c r="BP657">
        <v>104</v>
      </c>
      <c r="BQ657">
        <v>0</v>
      </c>
      <c r="BR657">
        <v>173</v>
      </c>
      <c r="BS657" t="b">
        <v>0</v>
      </c>
      <c r="BT657">
        <v>0</v>
      </c>
      <c r="BU657">
        <v>0</v>
      </c>
      <c r="BV657" s="12" t="s">
        <v>1585</v>
      </c>
      <c r="BW657">
        <v>0.1</v>
      </c>
      <c r="BX657">
        <v>593</v>
      </c>
      <c r="BY657">
        <v>241</v>
      </c>
      <c r="BZ657" t="b">
        <v>0</v>
      </c>
      <c r="CA657" t="s">
        <v>1684</v>
      </c>
      <c r="CB657">
        <v>10</v>
      </c>
      <c r="CC657">
        <v>0.92</v>
      </c>
      <c r="CD657" t="s">
        <v>1687</v>
      </c>
      <c r="CE657" s="12">
        <v>20</v>
      </c>
      <c r="CF657" s="12">
        <v>39</v>
      </c>
      <c r="CG657" s="4">
        <v>44781</v>
      </c>
      <c r="CH657">
        <v>217</v>
      </c>
      <c r="CI657">
        <v>140</v>
      </c>
      <c r="CJ657">
        <v>92</v>
      </c>
      <c r="CK657">
        <v>62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11.3</v>
      </c>
      <c r="CR657" t="s">
        <v>3195</v>
      </c>
      <c r="CS657">
        <v>1</v>
      </c>
      <c r="CT657" t="str">
        <f t="shared" si="10"/>
        <v>GonÃ§alo Manuel Ganchinho Guedes</v>
      </c>
      <c r="CU657" t="str">
        <f>IFERROR(VLOOKUP(CT657,'Player Names Cleaned'!$A$1:$B$997,2,0),CT657)</f>
        <v>GonÃ§alo Manuel Ganchinho Guedes</v>
      </c>
    </row>
    <row r="658" spans="1:99" x14ac:dyDescent="0.25">
      <c r="A658">
        <v>2</v>
      </c>
      <c r="B658" s="4">
        <v>35238</v>
      </c>
      <c r="C658">
        <v>4</v>
      </c>
      <c r="D658">
        <v>134</v>
      </c>
      <c r="E658" t="b">
        <v>1</v>
      </c>
      <c r="F658" t="b">
        <v>1</v>
      </c>
      <c r="G658" t="s">
        <v>1684</v>
      </c>
      <c r="H658" t="s">
        <v>1684</v>
      </c>
      <c r="I658">
        <v>5</v>
      </c>
      <c r="J658">
        <v>0.42</v>
      </c>
      <c r="K658">
        <v>433312</v>
      </c>
      <c r="L658" t="s">
        <v>1684</v>
      </c>
      <c r="N658">
        <v>0</v>
      </c>
      <c r="O658">
        <v>0</v>
      </c>
      <c r="P658">
        <v>0</v>
      </c>
      <c r="Q658">
        <v>0</v>
      </c>
      <c r="R658">
        <v>132.9</v>
      </c>
      <c r="S658">
        <v>213</v>
      </c>
      <c r="T658">
        <v>131</v>
      </c>
      <c r="U658">
        <v>0</v>
      </c>
      <c r="V658" t="s">
        <v>1684</v>
      </c>
      <c r="X658">
        <v>0</v>
      </c>
      <c r="Y658">
        <v>3</v>
      </c>
      <c r="Z658">
        <v>1.5</v>
      </c>
      <c r="AA658" t="s">
        <v>1684</v>
      </c>
      <c r="AB658">
        <v>0</v>
      </c>
      <c r="AC658">
        <v>1.08</v>
      </c>
      <c r="AD658">
        <v>0.09</v>
      </c>
      <c r="AE658">
        <v>4.3899999999999997</v>
      </c>
      <c r="AF658">
        <v>0.37</v>
      </c>
      <c r="AG658">
        <v>3.32</v>
      </c>
      <c r="AH658">
        <v>14.59</v>
      </c>
      <c r="AI658">
        <v>1.22</v>
      </c>
      <c r="AJ658">
        <v>0.28000000000000003</v>
      </c>
      <c r="AK658" s="12" t="s">
        <v>1551</v>
      </c>
      <c r="AL658">
        <v>0</v>
      </c>
      <c r="AM658">
        <v>514</v>
      </c>
      <c r="AN658">
        <v>199</v>
      </c>
      <c r="AO658">
        <v>11</v>
      </c>
      <c r="AP658">
        <v>0.92</v>
      </c>
      <c r="AQ658">
        <v>2</v>
      </c>
      <c r="AR658" t="b">
        <v>0</v>
      </c>
      <c r="AS658">
        <v>52.3</v>
      </c>
      <c r="AT658">
        <v>235</v>
      </c>
      <c r="AU658">
        <v>125</v>
      </c>
      <c r="AV658">
        <v>648</v>
      </c>
      <c r="AW658" t="b">
        <v>0</v>
      </c>
      <c r="AX658">
        <v>176.8</v>
      </c>
      <c r="AY658">
        <v>267</v>
      </c>
      <c r="AZ658">
        <v>124</v>
      </c>
      <c r="BA658">
        <v>1077</v>
      </c>
      <c r="BC658" t="s">
        <v>1684</v>
      </c>
      <c r="BD658" s="12">
        <v>55</v>
      </c>
      <c r="BE658">
        <v>164</v>
      </c>
      <c r="BF658">
        <v>107</v>
      </c>
      <c r="BG658" t="s">
        <v>3196</v>
      </c>
      <c r="BH658">
        <v>0</v>
      </c>
      <c r="BI658">
        <v>0</v>
      </c>
      <c r="BJ658" t="s">
        <v>1684</v>
      </c>
      <c r="BK658">
        <v>0</v>
      </c>
      <c r="BM658" t="s">
        <v>3197</v>
      </c>
      <c r="BN658">
        <v>3.6</v>
      </c>
      <c r="BO658">
        <v>76</v>
      </c>
      <c r="BP658">
        <v>37</v>
      </c>
      <c r="BQ658">
        <v>0</v>
      </c>
      <c r="BR658">
        <v>239</v>
      </c>
      <c r="BS658" t="b">
        <v>0</v>
      </c>
      <c r="BT658">
        <v>0</v>
      </c>
      <c r="BU658">
        <v>0</v>
      </c>
      <c r="BV658" s="12" t="s">
        <v>1586</v>
      </c>
      <c r="BW658">
        <v>0.1</v>
      </c>
      <c r="BX658">
        <v>594</v>
      </c>
      <c r="BY658">
        <v>242</v>
      </c>
      <c r="BZ658" t="b">
        <v>0</v>
      </c>
      <c r="CA658" t="s">
        <v>1684</v>
      </c>
      <c r="CB658">
        <v>12</v>
      </c>
      <c r="CC658">
        <v>1</v>
      </c>
      <c r="CD658" t="s">
        <v>1687</v>
      </c>
      <c r="CE658" s="12">
        <v>20</v>
      </c>
      <c r="CF658" s="12">
        <v>39</v>
      </c>
      <c r="CG658" s="4">
        <v>45691</v>
      </c>
      <c r="CH658">
        <v>212</v>
      </c>
      <c r="CI658">
        <v>142</v>
      </c>
      <c r="CJ658">
        <v>94</v>
      </c>
      <c r="CK658">
        <v>50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9.1</v>
      </c>
      <c r="CR658" t="s">
        <v>1586</v>
      </c>
      <c r="CS658">
        <v>0</v>
      </c>
      <c r="CT658" t="str">
        <f t="shared" si="10"/>
        <v>Marshall Munetsi</v>
      </c>
      <c r="CU658" t="str">
        <f>IFERROR(VLOOKUP(CT658,'Player Names Cleaned'!$A$1:$B$997,2,0),CT658)</f>
        <v>Marshall Munetsi</v>
      </c>
    </row>
    <row r="659" spans="1:99" x14ac:dyDescent="0.25">
      <c r="A659">
        <v>0</v>
      </c>
      <c r="B659" s="4">
        <v>37123</v>
      </c>
      <c r="C659">
        <v>0</v>
      </c>
      <c r="D659">
        <v>3</v>
      </c>
      <c r="E659" t="b">
        <v>0</v>
      </c>
      <c r="F659" t="b">
        <v>1</v>
      </c>
      <c r="G659">
        <v>0</v>
      </c>
      <c r="H659" t="s">
        <v>1684</v>
      </c>
      <c r="I659">
        <v>0</v>
      </c>
      <c r="J659">
        <v>0</v>
      </c>
      <c r="K659">
        <v>476502</v>
      </c>
      <c r="L659" t="s">
        <v>1684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618</v>
      </c>
      <c r="T659">
        <v>265</v>
      </c>
      <c r="U659">
        <v>0</v>
      </c>
      <c r="V659" t="s">
        <v>1684</v>
      </c>
      <c r="X659">
        <v>0</v>
      </c>
      <c r="Y659">
        <v>3</v>
      </c>
      <c r="Z659">
        <v>0</v>
      </c>
      <c r="AA659" t="s">
        <v>1684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 s="12" t="s">
        <v>603</v>
      </c>
      <c r="AL659">
        <v>0</v>
      </c>
      <c r="AM659">
        <v>420</v>
      </c>
      <c r="AN659">
        <v>136</v>
      </c>
      <c r="AO659">
        <v>0</v>
      </c>
      <c r="AP659">
        <v>0</v>
      </c>
      <c r="AQ659">
        <v>0</v>
      </c>
      <c r="AR659" t="b">
        <v>0</v>
      </c>
      <c r="AS659">
        <v>0.4</v>
      </c>
      <c r="AT659">
        <v>383</v>
      </c>
      <c r="AU659">
        <v>180</v>
      </c>
      <c r="AV659">
        <v>649</v>
      </c>
      <c r="AW659" t="b">
        <v>0</v>
      </c>
      <c r="AX659">
        <v>4</v>
      </c>
      <c r="AY659">
        <v>378</v>
      </c>
      <c r="AZ659">
        <v>177</v>
      </c>
      <c r="BA659">
        <v>1</v>
      </c>
      <c r="BB659" t="s">
        <v>3198</v>
      </c>
      <c r="BC659" t="s">
        <v>3199</v>
      </c>
      <c r="BD659" s="12">
        <v>50</v>
      </c>
      <c r="BE659">
        <v>305</v>
      </c>
      <c r="BF659">
        <v>191</v>
      </c>
      <c r="BG659" t="s">
        <v>3200</v>
      </c>
      <c r="BH659">
        <v>0</v>
      </c>
      <c r="BI659">
        <v>0</v>
      </c>
      <c r="BJ659" t="s">
        <v>1684</v>
      </c>
      <c r="BK659">
        <v>0</v>
      </c>
      <c r="BM659" t="s">
        <v>3201</v>
      </c>
      <c r="BN659">
        <v>1</v>
      </c>
      <c r="BO659">
        <v>371</v>
      </c>
      <c r="BP659">
        <v>173</v>
      </c>
      <c r="BQ659">
        <v>0</v>
      </c>
      <c r="BR659">
        <v>132</v>
      </c>
      <c r="BS659" t="b">
        <v>0</v>
      </c>
      <c r="BT659">
        <v>0</v>
      </c>
      <c r="BU659">
        <v>0</v>
      </c>
      <c r="BV659" s="12" t="s">
        <v>1587</v>
      </c>
      <c r="BW659">
        <v>0</v>
      </c>
      <c r="BX659">
        <v>652</v>
      </c>
      <c r="BY659">
        <v>290</v>
      </c>
      <c r="BZ659" t="b">
        <v>0</v>
      </c>
      <c r="CA659" t="s">
        <v>1684</v>
      </c>
      <c r="CB659">
        <v>0</v>
      </c>
      <c r="CC659">
        <v>0</v>
      </c>
      <c r="CD659" t="s">
        <v>1777</v>
      </c>
      <c r="CE659" s="12">
        <v>20</v>
      </c>
      <c r="CF659" s="12">
        <v>39</v>
      </c>
      <c r="CG659" s="4">
        <v>45108</v>
      </c>
      <c r="CH659">
        <v>0</v>
      </c>
      <c r="CI659">
        <v>611</v>
      </c>
      <c r="CJ659">
        <v>262</v>
      </c>
      <c r="CK659">
        <v>1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0.2</v>
      </c>
      <c r="CR659" t="s">
        <v>3202</v>
      </c>
      <c r="CS659">
        <v>0</v>
      </c>
      <c r="CT659" t="str">
        <f t="shared" si="10"/>
        <v>Boubacar TraorÃ©</v>
      </c>
      <c r="CU659" t="str">
        <f>IFERROR(VLOOKUP(CT659,'Player Names Cleaned'!$A$1:$B$997,2,0),CT659)</f>
        <v>Boubacar TraorÃ©</v>
      </c>
    </row>
    <row r="660" spans="1:99" x14ac:dyDescent="0.25">
      <c r="A660">
        <v>0</v>
      </c>
      <c r="B660" s="4">
        <v>37906</v>
      </c>
      <c r="C660">
        <v>0</v>
      </c>
      <c r="D660">
        <v>0</v>
      </c>
      <c r="E660" t="b">
        <v>1</v>
      </c>
      <c r="F660" t="b">
        <v>1</v>
      </c>
      <c r="G660" t="s">
        <v>1684</v>
      </c>
      <c r="H660" t="s">
        <v>1684</v>
      </c>
      <c r="I660">
        <v>0</v>
      </c>
      <c r="J660">
        <v>0</v>
      </c>
      <c r="K660">
        <v>497606</v>
      </c>
      <c r="L660" t="s">
        <v>1684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533</v>
      </c>
      <c r="T660">
        <v>212</v>
      </c>
      <c r="U660">
        <v>0</v>
      </c>
      <c r="V660" t="s">
        <v>1684</v>
      </c>
      <c r="X660">
        <v>0</v>
      </c>
      <c r="Y660">
        <v>3</v>
      </c>
      <c r="Z660">
        <v>0.5</v>
      </c>
      <c r="AA660" t="s">
        <v>1684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 s="12" t="s">
        <v>1588</v>
      </c>
      <c r="AL660">
        <v>0</v>
      </c>
      <c r="AM660">
        <v>245</v>
      </c>
      <c r="AN660">
        <v>33</v>
      </c>
      <c r="AO660">
        <v>0</v>
      </c>
      <c r="AP660">
        <v>0</v>
      </c>
      <c r="AQ660">
        <v>0</v>
      </c>
      <c r="AR660" t="b">
        <v>0</v>
      </c>
      <c r="AS660">
        <v>0</v>
      </c>
      <c r="AT660">
        <v>537</v>
      </c>
      <c r="AU660">
        <v>212</v>
      </c>
      <c r="AV660">
        <v>650</v>
      </c>
      <c r="AW660" t="b">
        <v>0</v>
      </c>
      <c r="AX660">
        <v>0</v>
      </c>
      <c r="AY660">
        <v>537</v>
      </c>
      <c r="AZ660">
        <v>212</v>
      </c>
      <c r="BA660">
        <v>0</v>
      </c>
      <c r="BC660" t="s">
        <v>1684</v>
      </c>
      <c r="BD660" s="12">
        <v>45</v>
      </c>
      <c r="BE660">
        <v>467</v>
      </c>
      <c r="BF660">
        <v>255</v>
      </c>
      <c r="BG660" t="s">
        <v>3203</v>
      </c>
      <c r="BH660">
        <v>0</v>
      </c>
      <c r="BI660">
        <v>0</v>
      </c>
      <c r="BJ660" t="s">
        <v>1684</v>
      </c>
      <c r="BK660">
        <v>0</v>
      </c>
      <c r="BM660" t="s">
        <v>3204</v>
      </c>
      <c r="BN660">
        <v>0</v>
      </c>
      <c r="BO660">
        <v>540</v>
      </c>
      <c r="BP660">
        <v>213</v>
      </c>
      <c r="BQ660">
        <v>0</v>
      </c>
      <c r="BR660">
        <v>239</v>
      </c>
      <c r="BS660" t="b">
        <v>0</v>
      </c>
      <c r="BT660">
        <v>0</v>
      </c>
      <c r="BU660">
        <v>0</v>
      </c>
      <c r="BV660" s="12" t="s">
        <v>1589</v>
      </c>
      <c r="BW660">
        <v>0.3</v>
      </c>
      <c r="BX660">
        <v>325</v>
      </c>
      <c r="BY660">
        <v>108</v>
      </c>
      <c r="BZ660" t="b">
        <v>0</v>
      </c>
      <c r="CA660" t="s">
        <v>1684</v>
      </c>
      <c r="CB660">
        <v>0</v>
      </c>
      <c r="CC660">
        <v>0</v>
      </c>
      <c r="CD660" t="s">
        <v>1687</v>
      </c>
      <c r="CE660" s="12">
        <v>20</v>
      </c>
      <c r="CF660" s="12">
        <v>39</v>
      </c>
      <c r="CG660" s="4">
        <v>45261</v>
      </c>
      <c r="CH660">
        <v>0</v>
      </c>
      <c r="CI660">
        <v>514</v>
      </c>
      <c r="CJ660">
        <v>204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 t="s">
        <v>1589</v>
      </c>
      <c r="CS660">
        <v>0</v>
      </c>
      <c r="CT660" t="str">
        <f t="shared" si="10"/>
        <v>Tawanda Chirewa</v>
      </c>
      <c r="CU660" t="str">
        <f>IFERROR(VLOOKUP(CT660,'Player Names Cleaned'!$A$1:$B$997,2,0),CT660)</f>
        <v>Tawanda Chirewa</v>
      </c>
    </row>
    <row r="661" spans="1:99" x14ac:dyDescent="0.25">
      <c r="A661">
        <v>0</v>
      </c>
      <c r="B661" t="s">
        <v>1684</v>
      </c>
      <c r="C661">
        <v>0</v>
      </c>
      <c r="D661">
        <v>0</v>
      </c>
      <c r="E661" t="b">
        <v>1</v>
      </c>
      <c r="F661" t="b">
        <v>1</v>
      </c>
      <c r="G661" t="s">
        <v>1684</v>
      </c>
      <c r="H661" t="s">
        <v>1684</v>
      </c>
      <c r="I661">
        <v>0</v>
      </c>
      <c r="J661">
        <v>0</v>
      </c>
      <c r="K661">
        <v>596054</v>
      </c>
      <c r="L661" t="s">
        <v>1684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580</v>
      </c>
      <c r="T661">
        <v>241</v>
      </c>
      <c r="U661">
        <v>0</v>
      </c>
      <c r="V661" t="s">
        <v>1684</v>
      </c>
      <c r="X661">
        <v>0</v>
      </c>
      <c r="Y661">
        <v>3</v>
      </c>
      <c r="Z661">
        <v>0.5</v>
      </c>
      <c r="AA661" t="s">
        <v>1684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 s="12" t="s">
        <v>816</v>
      </c>
      <c r="AL661">
        <v>0</v>
      </c>
      <c r="AM661">
        <v>309</v>
      </c>
      <c r="AN661">
        <v>71</v>
      </c>
      <c r="AO661">
        <v>0</v>
      </c>
      <c r="AP661">
        <v>0</v>
      </c>
      <c r="AQ661">
        <v>0</v>
      </c>
      <c r="AR661" t="b">
        <v>0</v>
      </c>
      <c r="AS661">
        <v>0</v>
      </c>
      <c r="AT661">
        <v>584</v>
      </c>
      <c r="AU661">
        <v>241</v>
      </c>
      <c r="AV661">
        <v>651</v>
      </c>
      <c r="AW661" t="b">
        <v>0</v>
      </c>
      <c r="AX661">
        <v>0</v>
      </c>
      <c r="AY661">
        <v>584</v>
      </c>
      <c r="AZ661">
        <v>241</v>
      </c>
      <c r="BA661">
        <v>0</v>
      </c>
      <c r="BC661" t="s">
        <v>1684</v>
      </c>
      <c r="BD661" s="12">
        <v>45</v>
      </c>
      <c r="BE661">
        <v>531</v>
      </c>
      <c r="BF661">
        <v>293</v>
      </c>
      <c r="BG661" t="s">
        <v>3205</v>
      </c>
      <c r="BH661">
        <v>0</v>
      </c>
      <c r="BI661">
        <v>0</v>
      </c>
      <c r="BJ661" t="s">
        <v>1684</v>
      </c>
      <c r="BK661">
        <v>0</v>
      </c>
      <c r="BM661" t="s">
        <v>3206</v>
      </c>
      <c r="BN661">
        <v>0</v>
      </c>
      <c r="BO661">
        <v>585</v>
      </c>
      <c r="BP661">
        <v>242</v>
      </c>
      <c r="BQ661">
        <v>0</v>
      </c>
      <c r="BR661" t="s">
        <v>1684</v>
      </c>
      <c r="BS661" t="b">
        <v>0</v>
      </c>
      <c r="BT661">
        <v>0</v>
      </c>
      <c r="BU661">
        <v>0</v>
      </c>
      <c r="BV661" s="12" t="s">
        <v>1590</v>
      </c>
      <c r="BW661">
        <v>0.4</v>
      </c>
      <c r="BX661">
        <v>300</v>
      </c>
      <c r="BY661">
        <v>99</v>
      </c>
      <c r="BZ661" t="b">
        <v>0</v>
      </c>
      <c r="CA661" t="s">
        <v>1684</v>
      </c>
      <c r="CB661">
        <v>0</v>
      </c>
      <c r="CC661">
        <v>0</v>
      </c>
      <c r="CD661" t="s">
        <v>1687</v>
      </c>
      <c r="CE661" s="12">
        <v>20</v>
      </c>
      <c r="CF661" s="12">
        <v>39</v>
      </c>
      <c r="CG661" t="s">
        <v>1684</v>
      </c>
      <c r="CH661">
        <v>0</v>
      </c>
      <c r="CI661">
        <v>565</v>
      </c>
      <c r="CJ661">
        <v>236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 t="s">
        <v>1590</v>
      </c>
      <c r="CS661">
        <v>0</v>
      </c>
      <c r="CT661" t="str">
        <f t="shared" si="10"/>
        <v>Tom Edozie</v>
      </c>
      <c r="CU661" t="str">
        <f>IFERROR(VLOOKUP(CT661,'Player Names Cleaned'!$A$1:$B$997,2,0),CT661)</f>
        <v>Tom Edozie</v>
      </c>
    </row>
    <row r="662" spans="1:99" x14ac:dyDescent="0.25">
      <c r="A662">
        <v>0</v>
      </c>
      <c r="B662" s="4">
        <v>38372</v>
      </c>
      <c r="C662">
        <v>0</v>
      </c>
      <c r="D662">
        <v>0</v>
      </c>
      <c r="E662" t="b">
        <v>1</v>
      </c>
      <c r="F662" t="b">
        <v>1</v>
      </c>
      <c r="G662" t="s">
        <v>1684</v>
      </c>
      <c r="H662" t="s">
        <v>1684</v>
      </c>
      <c r="I662">
        <v>0</v>
      </c>
      <c r="J662">
        <v>0</v>
      </c>
      <c r="K662">
        <v>593001</v>
      </c>
      <c r="L662" t="s">
        <v>1684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579</v>
      </c>
      <c r="T662">
        <v>240</v>
      </c>
      <c r="U662">
        <v>0</v>
      </c>
      <c r="V662" t="s">
        <v>1684</v>
      </c>
      <c r="X662">
        <v>0</v>
      </c>
      <c r="Y662">
        <v>3</v>
      </c>
      <c r="Z662">
        <v>0.5</v>
      </c>
      <c r="AA662" t="s">
        <v>1684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 s="12" t="s">
        <v>1591</v>
      </c>
      <c r="AL662">
        <v>0</v>
      </c>
      <c r="AM662">
        <v>307</v>
      </c>
      <c r="AN662">
        <v>70</v>
      </c>
      <c r="AO662">
        <v>0</v>
      </c>
      <c r="AP662">
        <v>0</v>
      </c>
      <c r="AQ662">
        <v>0</v>
      </c>
      <c r="AR662" t="b">
        <v>0</v>
      </c>
      <c r="AS662">
        <v>0</v>
      </c>
      <c r="AT662">
        <v>583</v>
      </c>
      <c r="AU662">
        <v>240</v>
      </c>
      <c r="AV662">
        <v>652</v>
      </c>
      <c r="AW662" t="b">
        <v>0</v>
      </c>
      <c r="AX662">
        <v>0</v>
      </c>
      <c r="AY662">
        <v>583</v>
      </c>
      <c r="AZ662">
        <v>240</v>
      </c>
      <c r="BA662">
        <v>0</v>
      </c>
      <c r="BC662" t="s">
        <v>1684</v>
      </c>
      <c r="BD662" s="12">
        <v>45</v>
      </c>
      <c r="BE662">
        <v>529</v>
      </c>
      <c r="BF662">
        <v>292</v>
      </c>
      <c r="BG662" t="s">
        <v>3207</v>
      </c>
      <c r="BH662">
        <v>0</v>
      </c>
      <c r="BI662">
        <v>0</v>
      </c>
      <c r="BJ662" t="s">
        <v>1684</v>
      </c>
      <c r="BK662">
        <v>0</v>
      </c>
      <c r="BM662" t="s">
        <v>3208</v>
      </c>
      <c r="BN662">
        <v>0</v>
      </c>
      <c r="BO662">
        <v>584</v>
      </c>
      <c r="BP662">
        <v>241</v>
      </c>
      <c r="BQ662">
        <v>0</v>
      </c>
      <c r="BR662">
        <v>168</v>
      </c>
      <c r="BS662" t="b">
        <v>0</v>
      </c>
      <c r="BT662">
        <v>0</v>
      </c>
      <c r="BU662">
        <v>0</v>
      </c>
      <c r="BV662" s="12" t="s">
        <v>1592</v>
      </c>
      <c r="BW662">
        <v>1.2</v>
      </c>
      <c r="BX662">
        <v>176</v>
      </c>
      <c r="BY662">
        <v>62</v>
      </c>
      <c r="BZ662" t="b">
        <v>0</v>
      </c>
      <c r="CA662" t="s">
        <v>1684</v>
      </c>
      <c r="CB662">
        <v>0</v>
      </c>
      <c r="CC662">
        <v>0</v>
      </c>
      <c r="CD662" t="s">
        <v>1687</v>
      </c>
      <c r="CE662" s="12">
        <v>20</v>
      </c>
      <c r="CF662" s="12">
        <v>39</v>
      </c>
      <c r="CG662" s="4">
        <v>45169</v>
      </c>
      <c r="CH662">
        <v>0</v>
      </c>
      <c r="CI662">
        <v>564</v>
      </c>
      <c r="CJ662">
        <v>235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 t="s">
        <v>3209</v>
      </c>
      <c r="CS662">
        <v>0</v>
      </c>
      <c r="CT662" t="str">
        <f t="shared" si="10"/>
        <v>Enso GonzÃ¡lez Medina</v>
      </c>
      <c r="CU662" t="str">
        <f>IFERROR(VLOOKUP(CT662,'Player Names Cleaned'!$A$1:$B$997,2,0),CT662)</f>
        <v>Enso GonzÃ¡lez Medina</v>
      </c>
    </row>
    <row r="663" spans="1:99" x14ac:dyDescent="0.25">
      <c r="A663">
        <v>0</v>
      </c>
      <c r="B663" t="s">
        <v>1684</v>
      </c>
      <c r="C663">
        <v>0</v>
      </c>
      <c r="D663">
        <v>0</v>
      </c>
      <c r="E663" t="b">
        <v>0</v>
      </c>
      <c r="F663" t="b">
        <v>1</v>
      </c>
      <c r="G663">
        <v>0</v>
      </c>
      <c r="H663" t="s">
        <v>1684</v>
      </c>
      <c r="I663">
        <v>0</v>
      </c>
      <c r="J663">
        <v>0</v>
      </c>
      <c r="K663">
        <v>240299</v>
      </c>
      <c r="L663" t="s">
        <v>1684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500</v>
      </c>
      <c r="T663">
        <v>188</v>
      </c>
      <c r="U663">
        <v>0</v>
      </c>
      <c r="V663" t="s">
        <v>1684</v>
      </c>
      <c r="X663">
        <v>0</v>
      </c>
      <c r="Y663">
        <v>3</v>
      </c>
      <c r="Z663">
        <v>0</v>
      </c>
      <c r="AA663" t="s">
        <v>1684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 s="12" t="s">
        <v>556</v>
      </c>
      <c r="AL663">
        <v>0</v>
      </c>
      <c r="AM663">
        <v>193</v>
      </c>
      <c r="AN663">
        <v>7</v>
      </c>
      <c r="AO663">
        <v>0</v>
      </c>
      <c r="AP663">
        <v>0</v>
      </c>
      <c r="AQ663">
        <v>0</v>
      </c>
      <c r="AR663" t="b">
        <v>0</v>
      </c>
      <c r="AS663">
        <v>0</v>
      </c>
      <c r="AT663">
        <v>504</v>
      </c>
      <c r="AU663">
        <v>188</v>
      </c>
      <c r="AV663">
        <v>653</v>
      </c>
      <c r="AW663" t="b">
        <v>0</v>
      </c>
      <c r="AX663">
        <v>0</v>
      </c>
      <c r="AY663">
        <v>504</v>
      </c>
      <c r="AZ663">
        <v>188</v>
      </c>
      <c r="BA663">
        <v>0</v>
      </c>
      <c r="BB663" t="s">
        <v>3210</v>
      </c>
      <c r="BC663" t="s">
        <v>3211</v>
      </c>
      <c r="BD663" s="12">
        <v>45</v>
      </c>
      <c r="BE663">
        <v>415</v>
      </c>
      <c r="BF663">
        <v>229</v>
      </c>
      <c r="BG663" t="s">
        <v>3212</v>
      </c>
      <c r="BH663">
        <v>0</v>
      </c>
      <c r="BI663">
        <v>0</v>
      </c>
      <c r="BJ663" t="s">
        <v>1684</v>
      </c>
      <c r="BK663">
        <v>0</v>
      </c>
      <c r="BM663" t="s">
        <v>3213</v>
      </c>
      <c r="BN663">
        <v>0</v>
      </c>
      <c r="BO663">
        <v>507</v>
      </c>
      <c r="BP663">
        <v>189</v>
      </c>
      <c r="BQ663">
        <v>0</v>
      </c>
      <c r="BR663" t="s">
        <v>1684</v>
      </c>
      <c r="BS663" t="b">
        <v>0</v>
      </c>
      <c r="BT663">
        <v>0</v>
      </c>
      <c r="BU663">
        <v>0</v>
      </c>
      <c r="BV663" s="12" t="s">
        <v>1593</v>
      </c>
      <c r="BW663">
        <v>0.6</v>
      </c>
      <c r="BX663">
        <v>240</v>
      </c>
      <c r="BY663">
        <v>79</v>
      </c>
      <c r="BZ663" t="b">
        <v>0</v>
      </c>
      <c r="CA663" t="s">
        <v>1684</v>
      </c>
      <c r="CB663">
        <v>0</v>
      </c>
      <c r="CC663">
        <v>0</v>
      </c>
      <c r="CD663" t="s">
        <v>1777</v>
      </c>
      <c r="CE663" s="12">
        <v>20</v>
      </c>
      <c r="CF663" s="12">
        <v>39</v>
      </c>
      <c r="CG663" t="s">
        <v>1684</v>
      </c>
      <c r="CH663">
        <v>0</v>
      </c>
      <c r="CI663">
        <v>479</v>
      </c>
      <c r="CJ663">
        <v>180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 t="s">
        <v>1593</v>
      </c>
      <c r="CS663">
        <v>0</v>
      </c>
      <c r="CT663" t="str">
        <f t="shared" si="10"/>
        <v>Joe Hodge</v>
      </c>
      <c r="CU663" t="str">
        <f>IFERROR(VLOOKUP(CT663,'Player Names Cleaned'!$A$1:$B$997,2,0),CT663)</f>
        <v>Joe Hodge</v>
      </c>
    </row>
    <row r="664" spans="1:99" x14ac:dyDescent="0.25">
      <c r="A664">
        <v>4</v>
      </c>
      <c r="B664" s="4">
        <v>36562</v>
      </c>
      <c r="C664">
        <v>17</v>
      </c>
      <c r="D664">
        <v>570</v>
      </c>
      <c r="E664" t="b">
        <v>1</v>
      </c>
      <c r="F664" t="b">
        <v>1</v>
      </c>
      <c r="G664" t="s">
        <v>1684</v>
      </c>
      <c r="H664" t="s">
        <v>1684</v>
      </c>
      <c r="I664">
        <v>7</v>
      </c>
      <c r="J664">
        <v>0.24</v>
      </c>
      <c r="K664">
        <v>247412</v>
      </c>
      <c r="L664" t="s">
        <v>1684</v>
      </c>
      <c r="N664">
        <v>0</v>
      </c>
      <c r="O664">
        <v>0</v>
      </c>
      <c r="P664">
        <v>0</v>
      </c>
      <c r="Q664">
        <v>0</v>
      </c>
      <c r="R664">
        <v>303.39999999999998</v>
      </c>
      <c r="S664">
        <v>122</v>
      </c>
      <c r="T664">
        <v>13</v>
      </c>
      <c r="U664">
        <v>0</v>
      </c>
      <c r="V664" t="s">
        <v>1684</v>
      </c>
      <c r="X664">
        <v>0</v>
      </c>
      <c r="Y664">
        <v>4</v>
      </c>
      <c r="Z664">
        <v>1.7</v>
      </c>
      <c r="AA664" t="s">
        <v>1684</v>
      </c>
      <c r="AB664">
        <v>0</v>
      </c>
      <c r="AC664">
        <v>1</v>
      </c>
      <c r="AD664">
        <v>0.03</v>
      </c>
      <c r="AE664">
        <v>11.14</v>
      </c>
      <c r="AF664">
        <v>0.38</v>
      </c>
      <c r="AG664">
        <v>10.14</v>
      </c>
      <c r="AH664">
        <v>43.94</v>
      </c>
      <c r="AI664">
        <v>1.53</v>
      </c>
      <c r="AJ664">
        <v>0.35</v>
      </c>
      <c r="AK664" s="12" t="s">
        <v>1594</v>
      </c>
      <c r="AL664">
        <v>0</v>
      </c>
      <c r="AM664">
        <v>609</v>
      </c>
      <c r="AN664">
        <v>53</v>
      </c>
      <c r="AO664">
        <v>52</v>
      </c>
      <c r="AP664">
        <v>1.81</v>
      </c>
      <c r="AQ664">
        <v>14</v>
      </c>
      <c r="AR664" t="b">
        <v>0</v>
      </c>
      <c r="AS664">
        <v>179.5</v>
      </c>
      <c r="AT664">
        <v>53</v>
      </c>
      <c r="AU664">
        <v>10</v>
      </c>
      <c r="AV664">
        <v>654</v>
      </c>
      <c r="AW664" t="b">
        <v>0</v>
      </c>
      <c r="AX664">
        <v>646.79999999999995</v>
      </c>
      <c r="AY664">
        <v>66</v>
      </c>
      <c r="AZ664">
        <v>8</v>
      </c>
      <c r="BA664">
        <v>2587</v>
      </c>
      <c r="BC664" t="s">
        <v>1684</v>
      </c>
      <c r="BD664" s="12">
        <v>65</v>
      </c>
      <c r="BE664">
        <v>59</v>
      </c>
      <c r="BF664">
        <v>18</v>
      </c>
      <c r="BG664" t="s">
        <v>3214</v>
      </c>
      <c r="BH664">
        <v>0</v>
      </c>
      <c r="BI664">
        <v>0</v>
      </c>
      <c r="BJ664" t="s">
        <v>1684</v>
      </c>
      <c r="BK664">
        <v>0</v>
      </c>
      <c r="BM664" t="s">
        <v>3215</v>
      </c>
      <c r="BN664">
        <v>4.0999999999999996</v>
      </c>
      <c r="BO664">
        <v>38</v>
      </c>
      <c r="BP664">
        <v>10</v>
      </c>
      <c r="BQ664">
        <v>0</v>
      </c>
      <c r="BR664">
        <v>161</v>
      </c>
      <c r="BS664" t="b">
        <v>0</v>
      </c>
      <c r="BT664">
        <v>0</v>
      </c>
      <c r="BU664">
        <v>0</v>
      </c>
      <c r="BV664" s="12" t="s">
        <v>1595</v>
      </c>
      <c r="BW664">
        <v>5.9</v>
      </c>
      <c r="BX664">
        <v>62</v>
      </c>
      <c r="BY664">
        <v>12</v>
      </c>
      <c r="BZ664" t="b">
        <v>0</v>
      </c>
      <c r="CA664" t="s">
        <v>1684</v>
      </c>
      <c r="CB664">
        <v>30</v>
      </c>
      <c r="CC664">
        <v>1.04</v>
      </c>
      <c r="CD664" t="s">
        <v>1687</v>
      </c>
      <c r="CE664" s="12">
        <v>20</v>
      </c>
      <c r="CF664" s="12">
        <v>39</v>
      </c>
      <c r="CG664" s="4">
        <v>45839</v>
      </c>
      <c r="CH664">
        <v>848</v>
      </c>
      <c r="CI664">
        <v>22</v>
      </c>
      <c r="CJ664">
        <v>10</v>
      </c>
      <c r="CK664">
        <v>145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22.3</v>
      </c>
      <c r="CR664" t="s">
        <v>1595</v>
      </c>
      <c r="CS664">
        <v>4</v>
      </c>
      <c r="CT664" t="str">
        <f t="shared" si="10"/>
        <v>JÃ¸rgen Strand Larsen</v>
      </c>
      <c r="CU664" t="str">
        <f>IFERROR(VLOOKUP(CT664,'Player Names Cleaned'!$A$1:$B$997,2,0),CT664)</f>
        <v>Jorgen Larsen</v>
      </c>
    </row>
    <row r="665" spans="1:99" x14ac:dyDescent="0.25">
      <c r="A665">
        <v>0</v>
      </c>
      <c r="B665" s="4">
        <v>37456</v>
      </c>
      <c r="C665">
        <v>0</v>
      </c>
      <c r="D665">
        <v>0</v>
      </c>
      <c r="E665" t="b">
        <v>1</v>
      </c>
      <c r="F665" t="b">
        <v>1</v>
      </c>
      <c r="G665" t="s">
        <v>1684</v>
      </c>
      <c r="H665" t="s">
        <v>1684</v>
      </c>
      <c r="I665">
        <v>0</v>
      </c>
      <c r="J665">
        <v>0</v>
      </c>
      <c r="K665">
        <v>449988</v>
      </c>
      <c r="L665" t="s">
        <v>1684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611</v>
      </c>
      <c r="T665">
        <v>58</v>
      </c>
      <c r="U665">
        <v>0</v>
      </c>
      <c r="V665" t="s">
        <v>1684</v>
      </c>
      <c r="X665">
        <v>0</v>
      </c>
      <c r="Y665">
        <v>4</v>
      </c>
      <c r="Z665">
        <v>0.9</v>
      </c>
      <c r="AA665" t="s">
        <v>1684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 s="12" t="s">
        <v>530</v>
      </c>
      <c r="AL665">
        <v>0</v>
      </c>
      <c r="AM665">
        <v>409</v>
      </c>
      <c r="AN665">
        <v>27</v>
      </c>
      <c r="AO665">
        <v>0</v>
      </c>
      <c r="AP665">
        <v>0</v>
      </c>
      <c r="AQ665">
        <v>0</v>
      </c>
      <c r="AR665" t="b">
        <v>0</v>
      </c>
      <c r="AS665">
        <v>0</v>
      </c>
      <c r="AT665">
        <v>614</v>
      </c>
      <c r="AU665">
        <v>58</v>
      </c>
      <c r="AV665">
        <v>655</v>
      </c>
      <c r="AW665" t="b">
        <v>0</v>
      </c>
      <c r="AX665">
        <v>0</v>
      </c>
      <c r="AY665">
        <v>614</v>
      </c>
      <c r="AZ665">
        <v>58</v>
      </c>
      <c r="BA665">
        <v>0</v>
      </c>
      <c r="BC665" t="s">
        <v>1684</v>
      </c>
      <c r="BD665" s="12">
        <v>50</v>
      </c>
      <c r="BE665">
        <v>294</v>
      </c>
      <c r="BF665">
        <v>45</v>
      </c>
      <c r="BG665" t="s">
        <v>3216</v>
      </c>
      <c r="BH665">
        <v>0</v>
      </c>
      <c r="BI665">
        <v>0</v>
      </c>
      <c r="BJ665" t="s">
        <v>1684</v>
      </c>
      <c r="BK665">
        <v>0</v>
      </c>
      <c r="BM665" t="s">
        <v>3217</v>
      </c>
      <c r="BN665">
        <v>0</v>
      </c>
      <c r="BO665">
        <v>614</v>
      </c>
      <c r="BP665">
        <v>58</v>
      </c>
      <c r="BQ665">
        <v>0</v>
      </c>
      <c r="BR665">
        <v>173</v>
      </c>
      <c r="BS665" t="b">
        <v>0</v>
      </c>
      <c r="BT665">
        <v>0</v>
      </c>
      <c r="BU665">
        <v>0</v>
      </c>
      <c r="BV665" s="12" t="s">
        <v>1596</v>
      </c>
      <c r="BW665">
        <v>0.7</v>
      </c>
      <c r="BX665">
        <v>228</v>
      </c>
      <c r="BY665">
        <v>45</v>
      </c>
      <c r="BZ665" t="b">
        <v>0</v>
      </c>
      <c r="CA665" t="s">
        <v>1684</v>
      </c>
      <c r="CB665">
        <v>0</v>
      </c>
      <c r="CC665">
        <v>0</v>
      </c>
      <c r="CD665" t="s">
        <v>1687</v>
      </c>
      <c r="CE665" s="12">
        <v>20</v>
      </c>
      <c r="CF665" s="12">
        <v>39</v>
      </c>
      <c r="CG665" s="4">
        <v>44079</v>
      </c>
      <c r="CH665">
        <v>0</v>
      </c>
      <c r="CI665">
        <v>604</v>
      </c>
      <c r="CJ665">
        <v>58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 t="s">
        <v>3218</v>
      </c>
      <c r="CS665">
        <v>0</v>
      </c>
      <c r="CT665" t="str">
        <f t="shared" si="10"/>
        <v>FÃ¡bio Soares Silva</v>
      </c>
      <c r="CU665" t="str">
        <f>IFERROR(VLOOKUP(CT665,'Player Names Cleaned'!$A$1:$B$997,2,0),CT665)</f>
        <v>FÃ¡bio Soares Silva</v>
      </c>
    </row>
    <row r="666" spans="1:99" x14ac:dyDescent="0.25">
      <c r="A666">
        <v>0</v>
      </c>
      <c r="B666" s="4">
        <v>35618</v>
      </c>
      <c r="C666">
        <v>0</v>
      </c>
      <c r="D666">
        <v>0</v>
      </c>
      <c r="E666" t="b">
        <v>1</v>
      </c>
      <c r="F666" t="b">
        <v>1</v>
      </c>
      <c r="G666" t="s">
        <v>1684</v>
      </c>
      <c r="H666" t="s">
        <v>1684</v>
      </c>
      <c r="I666">
        <v>0</v>
      </c>
      <c r="J666">
        <v>0</v>
      </c>
      <c r="K666">
        <v>429414</v>
      </c>
      <c r="L666" t="s">
        <v>1684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606</v>
      </c>
      <c r="T666">
        <v>56</v>
      </c>
      <c r="U666">
        <v>0</v>
      </c>
      <c r="V666" t="s">
        <v>1684</v>
      </c>
      <c r="X666">
        <v>0</v>
      </c>
      <c r="Y666">
        <v>4</v>
      </c>
      <c r="Z666">
        <v>0.9</v>
      </c>
      <c r="AA666" t="s">
        <v>1684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 s="12" t="s">
        <v>1084</v>
      </c>
      <c r="AL666">
        <v>0</v>
      </c>
      <c r="AM666">
        <v>398</v>
      </c>
      <c r="AN666">
        <v>25</v>
      </c>
      <c r="AO666">
        <v>0</v>
      </c>
      <c r="AP666">
        <v>0</v>
      </c>
      <c r="AQ666">
        <v>0</v>
      </c>
      <c r="AR666" t="b">
        <v>0</v>
      </c>
      <c r="AS666">
        <v>0</v>
      </c>
      <c r="AT666">
        <v>609</v>
      </c>
      <c r="AU666">
        <v>56</v>
      </c>
      <c r="AV666">
        <v>656</v>
      </c>
      <c r="AW666" t="b">
        <v>0</v>
      </c>
      <c r="AX666">
        <v>0</v>
      </c>
      <c r="AY666">
        <v>609</v>
      </c>
      <c r="AZ666">
        <v>56</v>
      </c>
      <c r="BA666">
        <v>0</v>
      </c>
      <c r="BC666" t="s">
        <v>1684</v>
      </c>
      <c r="BD666" s="12">
        <v>50</v>
      </c>
      <c r="BE666">
        <v>283</v>
      </c>
      <c r="BF666">
        <v>43</v>
      </c>
      <c r="BG666" t="s">
        <v>3219</v>
      </c>
      <c r="BH666">
        <v>0</v>
      </c>
      <c r="BI666">
        <v>0</v>
      </c>
      <c r="BJ666" t="s">
        <v>1684</v>
      </c>
      <c r="BK666">
        <v>0</v>
      </c>
      <c r="BM666" t="s">
        <v>3220</v>
      </c>
      <c r="BN666">
        <v>0</v>
      </c>
      <c r="BO666">
        <v>609</v>
      </c>
      <c r="BP666">
        <v>56</v>
      </c>
      <c r="BQ666">
        <v>0</v>
      </c>
      <c r="BR666">
        <v>14</v>
      </c>
      <c r="BS666" t="b">
        <v>0</v>
      </c>
      <c r="BT666">
        <v>0</v>
      </c>
      <c r="BU666">
        <v>0</v>
      </c>
      <c r="BV666" s="12" t="s">
        <v>1597</v>
      </c>
      <c r="BW666">
        <v>0.2</v>
      </c>
      <c r="BX666">
        <v>431</v>
      </c>
      <c r="BY666">
        <v>64</v>
      </c>
      <c r="BZ666" t="b">
        <v>0</v>
      </c>
      <c r="CA666" t="s">
        <v>1684</v>
      </c>
      <c r="CB666">
        <v>0</v>
      </c>
      <c r="CC666">
        <v>0</v>
      </c>
      <c r="CD666" t="s">
        <v>1687</v>
      </c>
      <c r="CE666" s="12">
        <v>20</v>
      </c>
      <c r="CF666" s="12">
        <v>39</v>
      </c>
      <c r="CG666" s="4">
        <v>44804</v>
      </c>
      <c r="CH666">
        <v>0</v>
      </c>
      <c r="CI666">
        <v>598</v>
      </c>
      <c r="CJ666">
        <v>56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 t="s">
        <v>1597</v>
      </c>
      <c r="CS666">
        <v>0</v>
      </c>
      <c r="CT666" t="str">
        <f t="shared" si="10"/>
        <v>SaÅ¡a KalajdÅ¾iÄ‡</v>
      </c>
      <c r="CU666" t="str">
        <f>IFERROR(VLOOKUP(CT666,'Player Names Cleaned'!$A$1:$B$997,2,0),CT666)</f>
        <v>SaÅ¡a KalajdÅ¾iÄ‡</v>
      </c>
    </row>
    <row r="667" spans="1:99" x14ac:dyDescent="0.25">
      <c r="A667">
        <v>0</v>
      </c>
      <c r="B667" t="s">
        <v>1684</v>
      </c>
      <c r="C667">
        <v>0</v>
      </c>
      <c r="D667">
        <v>0</v>
      </c>
      <c r="E667" t="b">
        <v>1</v>
      </c>
      <c r="F667" t="b">
        <v>1</v>
      </c>
      <c r="G667">
        <v>0</v>
      </c>
      <c r="H667" t="s">
        <v>1684</v>
      </c>
      <c r="I667">
        <v>0</v>
      </c>
      <c r="J667">
        <v>0</v>
      </c>
      <c r="K667">
        <v>589507</v>
      </c>
      <c r="L667" t="s">
        <v>1684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576</v>
      </c>
      <c r="T667">
        <v>50</v>
      </c>
      <c r="U667">
        <v>0</v>
      </c>
      <c r="V667" t="s">
        <v>1684</v>
      </c>
      <c r="X667">
        <v>0</v>
      </c>
      <c r="Y667">
        <v>4</v>
      </c>
      <c r="Z667">
        <v>0</v>
      </c>
      <c r="AA667" t="s">
        <v>1684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 s="12" t="s">
        <v>586</v>
      </c>
      <c r="AL667">
        <v>0</v>
      </c>
      <c r="AM667">
        <v>303</v>
      </c>
      <c r="AN667">
        <v>17</v>
      </c>
      <c r="AO667">
        <v>0</v>
      </c>
      <c r="AP667">
        <v>0</v>
      </c>
      <c r="AQ667">
        <v>0</v>
      </c>
      <c r="AR667" t="b">
        <v>0</v>
      </c>
      <c r="AS667">
        <v>0</v>
      </c>
      <c r="AT667">
        <v>580</v>
      </c>
      <c r="AU667">
        <v>50</v>
      </c>
      <c r="AV667">
        <v>657</v>
      </c>
      <c r="AW667" t="b">
        <v>0</v>
      </c>
      <c r="AX667">
        <v>0</v>
      </c>
      <c r="AY667">
        <v>580</v>
      </c>
      <c r="AZ667">
        <v>50</v>
      </c>
      <c r="BA667">
        <v>0</v>
      </c>
      <c r="BB667" t="s">
        <v>1752</v>
      </c>
      <c r="BC667" t="s">
        <v>3221</v>
      </c>
      <c r="BD667" s="12">
        <v>45</v>
      </c>
      <c r="BE667">
        <v>525</v>
      </c>
      <c r="BF667">
        <v>66</v>
      </c>
      <c r="BG667" t="s">
        <v>3222</v>
      </c>
      <c r="BH667">
        <v>0</v>
      </c>
      <c r="BI667">
        <v>0</v>
      </c>
      <c r="BJ667" t="s">
        <v>1684</v>
      </c>
      <c r="BK667">
        <v>0</v>
      </c>
      <c r="BM667" t="s">
        <v>3223</v>
      </c>
      <c r="BN667">
        <v>0</v>
      </c>
      <c r="BO667">
        <v>581</v>
      </c>
      <c r="BP667">
        <v>50</v>
      </c>
      <c r="BQ667">
        <v>0</v>
      </c>
      <c r="BR667" t="s">
        <v>1684</v>
      </c>
      <c r="BS667" t="b">
        <v>0</v>
      </c>
      <c r="BT667">
        <v>0</v>
      </c>
      <c r="BU667">
        <v>0</v>
      </c>
      <c r="BV667" s="12" t="s">
        <v>1598</v>
      </c>
      <c r="BW667">
        <v>0.1</v>
      </c>
      <c r="BX667">
        <v>616</v>
      </c>
      <c r="BY667">
        <v>68</v>
      </c>
      <c r="BZ667" t="b">
        <v>0</v>
      </c>
      <c r="CA667" t="s">
        <v>1684</v>
      </c>
      <c r="CB667">
        <v>0</v>
      </c>
      <c r="CC667">
        <v>0</v>
      </c>
      <c r="CD667" t="s">
        <v>1756</v>
      </c>
      <c r="CE667" s="12">
        <v>20</v>
      </c>
      <c r="CF667" s="12">
        <v>39</v>
      </c>
      <c r="CG667" t="s">
        <v>1684</v>
      </c>
      <c r="CH667">
        <v>0</v>
      </c>
      <c r="CI667">
        <v>560</v>
      </c>
      <c r="CJ667">
        <v>50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 t="s">
        <v>1598</v>
      </c>
      <c r="CS667">
        <v>0</v>
      </c>
      <c r="CT667" t="str">
        <f t="shared" si="10"/>
        <v>Leon Chiwome</v>
      </c>
      <c r="CU667" t="str">
        <f>IFERROR(VLOOKUP(CT667,'Player Names Cleaned'!$A$1:$B$997,2,0),CT667)</f>
        <v>Leon Chiwome</v>
      </c>
    </row>
    <row r="668" spans="1:99" x14ac:dyDescent="0.25">
      <c r="A668">
        <v>0</v>
      </c>
      <c r="B668" t="s">
        <v>1684</v>
      </c>
      <c r="C668">
        <v>0</v>
      </c>
      <c r="D668">
        <v>0</v>
      </c>
      <c r="E668" t="b">
        <v>1</v>
      </c>
      <c r="F668" t="b">
        <v>1</v>
      </c>
      <c r="G668" t="s">
        <v>1684</v>
      </c>
      <c r="H668" t="s">
        <v>1684</v>
      </c>
      <c r="I668">
        <v>0</v>
      </c>
      <c r="J668">
        <v>0</v>
      </c>
      <c r="K668">
        <v>531363</v>
      </c>
      <c r="L668" t="s">
        <v>1684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543</v>
      </c>
      <c r="T668">
        <v>40</v>
      </c>
      <c r="U668">
        <v>0</v>
      </c>
      <c r="V668" t="s">
        <v>1684</v>
      </c>
      <c r="X668">
        <v>0</v>
      </c>
      <c r="Y668">
        <v>4</v>
      </c>
      <c r="Z668">
        <v>0.5</v>
      </c>
      <c r="AA668" t="s">
        <v>1684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 s="12" t="s">
        <v>761</v>
      </c>
      <c r="AL668">
        <v>0</v>
      </c>
      <c r="AM668">
        <v>262</v>
      </c>
      <c r="AN668">
        <v>7</v>
      </c>
      <c r="AO668">
        <v>0</v>
      </c>
      <c r="AP668">
        <v>0</v>
      </c>
      <c r="AQ668">
        <v>0</v>
      </c>
      <c r="AR668" t="b">
        <v>0</v>
      </c>
      <c r="AS668">
        <v>0</v>
      </c>
      <c r="AT668">
        <v>547</v>
      </c>
      <c r="AU668">
        <v>40</v>
      </c>
      <c r="AV668">
        <v>658</v>
      </c>
      <c r="AW668" t="b">
        <v>0</v>
      </c>
      <c r="AX668">
        <v>0</v>
      </c>
      <c r="AY668">
        <v>547</v>
      </c>
      <c r="AZ668">
        <v>40</v>
      </c>
      <c r="BA668">
        <v>0</v>
      </c>
      <c r="BC668" t="s">
        <v>1684</v>
      </c>
      <c r="BD668" s="12">
        <v>45</v>
      </c>
      <c r="BE668">
        <v>484</v>
      </c>
      <c r="BF668">
        <v>56</v>
      </c>
      <c r="BG668" t="s">
        <v>3224</v>
      </c>
      <c r="BH668">
        <v>0</v>
      </c>
      <c r="BI668">
        <v>0</v>
      </c>
      <c r="BJ668" t="s">
        <v>1684</v>
      </c>
      <c r="BK668">
        <v>0</v>
      </c>
      <c r="BM668" t="s">
        <v>3225</v>
      </c>
      <c r="BN668">
        <v>0</v>
      </c>
      <c r="BO668">
        <v>549</v>
      </c>
      <c r="BP668">
        <v>41</v>
      </c>
      <c r="BQ668">
        <v>0</v>
      </c>
      <c r="BR668" t="s">
        <v>1684</v>
      </c>
      <c r="BS668" t="b">
        <v>0</v>
      </c>
      <c r="BT668">
        <v>0</v>
      </c>
      <c r="BU668">
        <v>0</v>
      </c>
      <c r="BV668" s="12" t="s">
        <v>1599</v>
      </c>
      <c r="BW668">
        <v>2.7</v>
      </c>
      <c r="BX668">
        <v>108</v>
      </c>
      <c r="BY668">
        <v>20</v>
      </c>
      <c r="BZ668" t="b">
        <v>0</v>
      </c>
      <c r="CA668" t="s">
        <v>1684</v>
      </c>
      <c r="CB668">
        <v>0</v>
      </c>
      <c r="CC668">
        <v>0</v>
      </c>
      <c r="CD668" t="s">
        <v>1687</v>
      </c>
      <c r="CE668" s="12">
        <v>20</v>
      </c>
      <c r="CF668" s="12">
        <v>39</v>
      </c>
      <c r="CG668" t="s">
        <v>1684</v>
      </c>
      <c r="CH668">
        <v>0</v>
      </c>
      <c r="CI668">
        <v>526</v>
      </c>
      <c r="CJ668">
        <v>40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 t="s">
        <v>1599</v>
      </c>
      <c r="CS668">
        <v>0</v>
      </c>
      <c r="CT668" t="str">
        <f t="shared" si="10"/>
        <v>Nathan Fraser</v>
      </c>
      <c r="CU668" t="str">
        <f>IFERROR(VLOOKUP(CT668,'Player Names Cleaned'!$A$1:$B$997,2,0),CT668)</f>
        <v>Nathan Fraser</v>
      </c>
    </row>
    <row r="669" spans="1:99" x14ac:dyDescent="0.25">
      <c r="A669">
        <v>0</v>
      </c>
      <c r="B669" s="4">
        <v>35694</v>
      </c>
      <c r="C669">
        <v>0</v>
      </c>
      <c r="D669">
        <v>0</v>
      </c>
      <c r="E669" t="b">
        <v>1</v>
      </c>
      <c r="F669" t="b">
        <v>1</v>
      </c>
      <c r="G669" t="s">
        <v>1684</v>
      </c>
      <c r="H669" t="s">
        <v>1684</v>
      </c>
      <c r="I669">
        <v>0</v>
      </c>
      <c r="J669">
        <v>0</v>
      </c>
      <c r="K669">
        <v>230376</v>
      </c>
      <c r="L669" t="s">
        <v>1684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641</v>
      </c>
      <c r="T669">
        <v>284</v>
      </c>
      <c r="U669">
        <v>0</v>
      </c>
      <c r="V669" t="s">
        <v>1684</v>
      </c>
      <c r="X669">
        <v>0</v>
      </c>
      <c r="Y669">
        <v>3</v>
      </c>
      <c r="Z669">
        <v>1.5</v>
      </c>
      <c r="AA669" t="s">
        <v>1684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 s="12" t="s">
        <v>1600</v>
      </c>
      <c r="AL669">
        <v>0</v>
      </c>
      <c r="AM669">
        <v>502</v>
      </c>
      <c r="AN669">
        <v>191</v>
      </c>
      <c r="AO669">
        <v>0</v>
      </c>
      <c r="AP669">
        <v>0</v>
      </c>
      <c r="AQ669">
        <v>0</v>
      </c>
      <c r="AR669" t="b">
        <v>0</v>
      </c>
      <c r="AS669">
        <v>0</v>
      </c>
      <c r="AT669">
        <v>641</v>
      </c>
      <c r="AU669">
        <v>284</v>
      </c>
      <c r="AV669">
        <v>663</v>
      </c>
      <c r="AW669" t="b">
        <v>0</v>
      </c>
      <c r="AX669">
        <v>0</v>
      </c>
      <c r="AY669">
        <v>641</v>
      </c>
      <c r="AZ669">
        <v>284</v>
      </c>
      <c r="BA669">
        <v>0</v>
      </c>
      <c r="BC669" t="s">
        <v>1684</v>
      </c>
      <c r="BD669" s="12">
        <v>55</v>
      </c>
      <c r="BE669">
        <v>152</v>
      </c>
      <c r="BF669">
        <v>99</v>
      </c>
      <c r="BG669" t="s">
        <v>3226</v>
      </c>
      <c r="BH669">
        <v>0</v>
      </c>
      <c r="BI669">
        <v>0</v>
      </c>
      <c r="BJ669" t="s">
        <v>1684</v>
      </c>
      <c r="BK669">
        <v>0</v>
      </c>
      <c r="BM669" t="s">
        <v>3227</v>
      </c>
      <c r="BN669">
        <v>0</v>
      </c>
      <c r="BO669">
        <v>641</v>
      </c>
      <c r="BP669">
        <v>284</v>
      </c>
      <c r="BQ669">
        <v>0</v>
      </c>
      <c r="BR669">
        <v>48</v>
      </c>
      <c r="BS669" t="b">
        <v>0</v>
      </c>
      <c r="BT669">
        <v>0</v>
      </c>
      <c r="BU669">
        <v>0</v>
      </c>
      <c r="BV669" s="12" t="s">
        <v>1601</v>
      </c>
      <c r="BW669">
        <v>1.1000000000000001</v>
      </c>
      <c r="BX669">
        <v>181</v>
      </c>
      <c r="BY669">
        <v>64</v>
      </c>
      <c r="BZ669" t="b">
        <v>0</v>
      </c>
      <c r="CA669" t="s">
        <v>1684</v>
      </c>
      <c r="CB669">
        <v>0</v>
      </c>
      <c r="CC669">
        <v>0</v>
      </c>
      <c r="CD669" t="s">
        <v>1687</v>
      </c>
      <c r="CE669" s="12">
        <v>20</v>
      </c>
      <c r="CF669" s="12">
        <v>39</v>
      </c>
      <c r="CG669" s="4">
        <v>45862</v>
      </c>
      <c r="CH669">
        <v>0</v>
      </c>
      <c r="CI669">
        <v>638</v>
      </c>
      <c r="CJ669">
        <v>281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 t="s">
        <v>3228</v>
      </c>
      <c r="CS669">
        <v>0</v>
      </c>
      <c r="CT669" t="str">
        <f t="shared" si="10"/>
        <v>Jhon Arias</v>
      </c>
      <c r="CU669" t="str">
        <f>IFERROR(VLOOKUP(CT669,'Player Names Cleaned'!$A$1:$B$997,2,0),CT669)</f>
        <v>Jhon Arias</v>
      </c>
    </row>
    <row r="670" spans="1:99" x14ac:dyDescent="0.25">
      <c r="AK670" t="s">
        <v>3453</v>
      </c>
      <c r="BD670" s="12">
        <v>50</v>
      </c>
      <c r="BV670" s="12" t="s">
        <v>3454</v>
      </c>
      <c r="CE670" s="12">
        <v>3</v>
      </c>
      <c r="CF670" s="12">
        <v>90</v>
      </c>
      <c r="CT670" t="str">
        <f t="shared" ref="CT670:CT676" si="11">_xlfn.CONCAT(AK670," ",BV670)</f>
        <v>Lesley Ugochukwu</v>
      </c>
      <c r="CU670" t="str">
        <f>IFERROR(VLOOKUP(CT670,'Player Names Cleaned'!$A$1:$B$997,2,0),CT670)</f>
        <v>Lesley Ugochukwu</v>
      </c>
    </row>
    <row r="671" spans="1:99" x14ac:dyDescent="0.25">
      <c r="AK671" t="s">
        <v>928</v>
      </c>
      <c r="BD671" s="12">
        <v>50</v>
      </c>
      <c r="BV671" t="s">
        <v>929</v>
      </c>
      <c r="CE671" s="12">
        <v>9</v>
      </c>
      <c r="CF671" s="12">
        <v>11</v>
      </c>
      <c r="CT671" t="str">
        <f t="shared" si="11"/>
        <v>Kiernan Dewsbury-Hall</v>
      </c>
      <c r="CU671" t="str">
        <f>IFERROR(VLOOKUP(CT671,'Player Names Cleaned'!$A$1:$B$997,2,0),CT671)</f>
        <v>Kiernan Dewsbury-Hall</v>
      </c>
    </row>
    <row r="672" spans="1:99" x14ac:dyDescent="0.25">
      <c r="AK672" t="s">
        <v>1325</v>
      </c>
      <c r="BD672" s="12">
        <v>60</v>
      </c>
      <c r="BV672" t="s">
        <v>3455</v>
      </c>
      <c r="CE672" s="12">
        <v>16</v>
      </c>
      <c r="CF672" s="12">
        <v>17</v>
      </c>
      <c r="CT672" t="str">
        <f t="shared" si="11"/>
        <v>Dan Ndoye</v>
      </c>
      <c r="CU672" t="str">
        <f>IFERROR(VLOOKUP(CT672,'Player Names Cleaned'!$A$1:$B$997,2,0),CT672)</f>
        <v>Dan Ndoye</v>
      </c>
    </row>
    <row r="673" spans="37:99" x14ac:dyDescent="0.25">
      <c r="AK673" t="s">
        <v>3458</v>
      </c>
      <c r="BD673" s="12">
        <v>45</v>
      </c>
      <c r="BV673" t="s">
        <v>3456</v>
      </c>
      <c r="CE673" s="12">
        <v>17</v>
      </c>
      <c r="CF673" s="12">
        <v>56</v>
      </c>
      <c r="CT673" t="str">
        <f t="shared" si="11"/>
        <v>Robin Roefs</v>
      </c>
      <c r="CU673" t="str">
        <f>IFERROR(VLOOKUP(CT673,'Player Names Cleaned'!$A$1:$B$997,2,0),CT673)</f>
        <v>Robin Roefs</v>
      </c>
    </row>
    <row r="674" spans="37:99" x14ac:dyDescent="0.25">
      <c r="AK674" t="s">
        <v>484</v>
      </c>
      <c r="BD674" s="12">
        <v>45</v>
      </c>
      <c r="BV674" t="s">
        <v>3457</v>
      </c>
      <c r="CE674" s="12">
        <v>20</v>
      </c>
      <c r="CF674" s="12">
        <v>39</v>
      </c>
      <c r="CT674" t="str">
        <f t="shared" si="11"/>
        <v>David Moller Wolfe</v>
      </c>
      <c r="CU674" t="str">
        <f>IFERROR(VLOOKUP(CT674,'Player Names Cleaned'!$A$1:$B$997,2,0),CT674)</f>
        <v>David Moller Wolfe</v>
      </c>
    </row>
    <row r="675" spans="37:99" x14ac:dyDescent="0.25">
      <c r="AK675" s="12" t="s">
        <v>1580</v>
      </c>
      <c r="BD675" s="12">
        <v>55</v>
      </c>
      <c r="BV675" s="12" t="s">
        <v>3601</v>
      </c>
      <c r="CE675" s="12">
        <v>20</v>
      </c>
      <c r="CF675" s="12">
        <v>39</v>
      </c>
      <c r="CT675" t="str">
        <f t="shared" si="11"/>
        <v>Fer Lopez</v>
      </c>
      <c r="CU675" t="str">
        <f>IFERROR(VLOOKUP(CT675,'Player Names Cleaned'!$A$1:$B$997,2,0),CT675)</f>
        <v>Fer Lopez</v>
      </c>
    </row>
    <row r="676" spans="37:99" x14ac:dyDescent="0.25">
      <c r="CT676" t="str">
        <f t="shared" si="11"/>
        <v xml:space="preserve"> </v>
      </c>
      <c r="CU676" t="str">
        <f>IFERROR(VLOOKUP(CT676,'Player Names Cleaned'!$A$1:$B$997,2,0),CT676)</f>
        <v xml:space="preserve"> </v>
      </c>
    </row>
    <row r="677" spans="37:99" x14ac:dyDescent="0.25">
      <c r="CT677" t="str">
        <f t="shared" ref="CT677:CT740" si="12">_xlfn.CONCAT(AK677," ",BV677)</f>
        <v xml:space="preserve"> </v>
      </c>
      <c r="CU677" t="str">
        <f>IFERROR(VLOOKUP(CT677,'Player Names Cleaned'!$A$1:$B$997,2,0),CT677)</f>
        <v xml:space="preserve"> </v>
      </c>
    </row>
    <row r="678" spans="37:99" x14ac:dyDescent="0.25">
      <c r="CT678" t="str">
        <f t="shared" si="12"/>
        <v xml:space="preserve"> </v>
      </c>
      <c r="CU678" t="str">
        <f>IFERROR(VLOOKUP(CT678,'Player Names Cleaned'!$A$1:$B$997,2,0),CT678)</f>
        <v xml:space="preserve"> </v>
      </c>
    </row>
    <row r="679" spans="37:99" x14ac:dyDescent="0.25">
      <c r="CT679" t="str">
        <f t="shared" si="12"/>
        <v xml:space="preserve"> </v>
      </c>
      <c r="CU679" t="str">
        <f>IFERROR(VLOOKUP(CT679,'Player Names Cleaned'!$A$1:$B$997,2,0),CT679)</f>
        <v xml:space="preserve"> </v>
      </c>
    </row>
    <row r="680" spans="37:99" x14ac:dyDescent="0.25">
      <c r="CT680" t="str">
        <f t="shared" si="12"/>
        <v xml:space="preserve"> </v>
      </c>
      <c r="CU680" t="str">
        <f>IFERROR(VLOOKUP(CT680,'Player Names Cleaned'!$A$1:$B$997,2,0),CT680)</f>
        <v xml:space="preserve"> </v>
      </c>
    </row>
    <row r="681" spans="37:99" x14ac:dyDescent="0.25">
      <c r="CT681" t="str">
        <f t="shared" si="12"/>
        <v xml:space="preserve"> </v>
      </c>
      <c r="CU681" t="str">
        <f>IFERROR(VLOOKUP(CT681,'Player Names Cleaned'!$A$1:$B$997,2,0),CT681)</f>
        <v xml:space="preserve"> </v>
      </c>
    </row>
    <row r="682" spans="37:99" x14ac:dyDescent="0.25">
      <c r="CT682" t="str">
        <f t="shared" si="12"/>
        <v xml:space="preserve"> </v>
      </c>
      <c r="CU682" t="str">
        <f>IFERROR(VLOOKUP(CT682,'Player Names Cleaned'!$A$1:$B$997,2,0),CT682)</f>
        <v xml:space="preserve"> </v>
      </c>
    </row>
    <row r="683" spans="37:99" x14ac:dyDescent="0.25">
      <c r="CT683" t="str">
        <f t="shared" si="12"/>
        <v xml:space="preserve"> </v>
      </c>
      <c r="CU683" t="str">
        <f>IFERROR(VLOOKUP(CT683,'Player Names Cleaned'!$A$1:$B$997,2,0),CT683)</f>
        <v xml:space="preserve"> </v>
      </c>
    </row>
    <row r="684" spans="37:99" x14ac:dyDescent="0.25">
      <c r="CT684" t="str">
        <f t="shared" si="12"/>
        <v xml:space="preserve"> </v>
      </c>
      <c r="CU684" t="str">
        <f>IFERROR(VLOOKUP(CT684,'Player Names Cleaned'!$A$1:$B$997,2,0),CT684)</f>
        <v xml:space="preserve"> </v>
      </c>
    </row>
    <row r="685" spans="37:99" x14ac:dyDescent="0.25">
      <c r="CT685" t="str">
        <f t="shared" si="12"/>
        <v xml:space="preserve"> </v>
      </c>
      <c r="CU685" t="str">
        <f>IFERROR(VLOOKUP(CT685,'Player Names Cleaned'!$A$1:$B$997,2,0),CT685)</f>
        <v xml:space="preserve"> </v>
      </c>
    </row>
    <row r="686" spans="37:99" x14ac:dyDescent="0.25">
      <c r="CT686" t="str">
        <f t="shared" si="12"/>
        <v xml:space="preserve"> </v>
      </c>
      <c r="CU686" t="str">
        <f>IFERROR(VLOOKUP(CT686,'Player Names Cleaned'!$A$1:$B$997,2,0),CT686)</f>
        <v xml:space="preserve"> </v>
      </c>
    </row>
    <row r="687" spans="37:99" x14ac:dyDescent="0.25">
      <c r="CT687" t="str">
        <f t="shared" si="12"/>
        <v xml:space="preserve"> </v>
      </c>
      <c r="CU687" t="str">
        <f>IFERROR(VLOOKUP(CT687,'Player Names Cleaned'!$A$1:$B$997,2,0),CT687)</f>
        <v xml:space="preserve"> </v>
      </c>
    </row>
    <row r="688" spans="37:99" x14ac:dyDescent="0.25">
      <c r="CT688" t="str">
        <f t="shared" si="12"/>
        <v xml:space="preserve"> </v>
      </c>
      <c r="CU688" t="str">
        <f>IFERROR(VLOOKUP(CT688,'Player Names Cleaned'!$A$1:$B$997,2,0),CT688)</f>
        <v xml:space="preserve"> </v>
      </c>
    </row>
    <row r="689" spans="98:99" x14ac:dyDescent="0.25">
      <c r="CT689" t="str">
        <f t="shared" si="12"/>
        <v xml:space="preserve"> </v>
      </c>
      <c r="CU689" t="str">
        <f>IFERROR(VLOOKUP(CT689,'Player Names Cleaned'!$A$1:$B$997,2,0),CT689)</f>
        <v xml:space="preserve"> </v>
      </c>
    </row>
    <row r="690" spans="98:99" x14ac:dyDescent="0.25">
      <c r="CT690" t="str">
        <f t="shared" si="12"/>
        <v xml:space="preserve"> </v>
      </c>
      <c r="CU690" t="str">
        <f>IFERROR(VLOOKUP(CT690,'Player Names Cleaned'!$A$1:$B$997,2,0),CT690)</f>
        <v xml:space="preserve"> </v>
      </c>
    </row>
    <row r="691" spans="98:99" x14ac:dyDescent="0.25">
      <c r="CT691" t="str">
        <f t="shared" si="12"/>
        <v xml:space="preserve"> </v>
      </c>
      <c r="CU691" t="str">
        <f>IFERROR(VLOOKUP(CT691,'Player Names Cleaned'!$A$1:$B$997,2,0),CT691)</f>
        <v xml:space="preserve"> </v>
      </c>
    </row>
    <row r="692" spans="98:99" x14ac:dyDescent="0.25">
      <c r="CT692" t="str">
        <f t="shared" si="12"/>
        <v xml:space="preserve"> </v>
      </c>
      <c r="CU692" t="str">
        <f>IFERROR(VLOOKUP(CT692,'Player Names Cleaned'!$A$1:$B$997,2,0),CT692)</f>
        <v xml:space="preserve"> </v>
      </c>
    </row>
    <row r="693" spans="98:99" x14ac:dyDescent="0.25">
      <c r="CT693" t="str">
        <f t="shared" si="12"/>
        <v xml:space="preserve"> </v>
      </c>
      <c r="CU693" t="str">
        <f>IFERROR(VLOOKUP(CT693,'Player Names Cleaned'!$A$1:$B$997,2,0),CT693)</f>
        <v xml:space="preserve"> </v>
      </c>
    </row>
    <row r="694" spans="98:99" x14ac:dyDescent="0.25">
      <c r="CT694" t="str">
        <f t="shared" si="12"/>
        <v xml:space="preserve"> </v>
      </c>
      <c r="CU694" t="str">
        <f>IFERROR(VLOOKUP(CT694,'Player Names Cleaned'!$A$1:$B$997,2,0),CT694)</f>
        <v xml:space="preserve"> </v>
      </c>
    </row>
    <row r="695" spans="98:99" x14ac:dyDescent="0.25">
      <c r="CT695" t="str">
        <f t="shared" si="12"/>
        <v xml:space="preserve"> </v>
      </c>
      <c r="CU695" t="str">
        <f>IFERROR(VLOOKUP(CT695,'Player Names Cleaned'!$A$1:$B$997,2,0),CT695)</f>
        <v xml:space="preserve"> </v>
      </c>
    </row>
    <row r="696" spans="98:99" x14ac:dyDescent="0.25">
      <c r="CT696" t="str">
        <f t="shared" si="12"/>
        <v xml:space="preserve"> </v>
      </c>
      <c r="CU696" t="str">
        <f>IFERROR(VLOOKUP(CT696,'Player Names Cleaned'!$A$1:$B$997,2,0),CT696)</f>
        <v xml:space="preserve"> </v>
      </c>
    </row>
    <row r="697" spans="98:99" x14ac:dyDescent="0.25">
      <c r="CT697" t="str">
        <f t="shared" si="12"/>
        <v xml:space="preserve"> </v>
      </c>
      <c r="CU697" t="str">
        <f>IFERROR(VLOOKUP(CT697,'Player Names Cleaned'!$A$1:$B$997,2,0),CT697)</f>
        <v xml:space="preserve"> </v>
      </c>
    </row>
    <row r="698" spans="98:99" x14ac:dyDescent="0.25">
      <c r="CT698" t="str">
        <f t="shared" si="12"/>
        <v xml:space="preserve"> </v>
      </c>
      <c r="CU698" t="str">
        <f>IFERROR(VLOOKUP(CT698,'Player Names Cleaned'!$A$1:$B$997,2,0),CT698)</f>
        <v xml:space="preserve"> </v>
      </c>
    </row>
    <row r="699" spans="98:99" x14ac:dyDescent="0.25">
      <c r="CT699" t="str">
        <f t="shared" si="12"/>
        <v xml:space="preserve"> </v>
      </c>
      <c r="CU699" t="str">
        <f>IFERROR(VLOOKUP(CT699,'Player Names Cleaned'!$A$1:$B$997,2,0),CT699)</f>
        <v xml:space="preserve"> </v>
      </c>
    </row>
    <row r="700" spans="98:99" x14ac:dyDescent="0.25">
      <c r="CT700" t="str">
        <f t="shared" si="12"/>
        <v xml:space="preserve"> </v>
      </c>
      <c r="CU700" t="str">
        <f>IFERROR(VLOOKUP(CT700,'Player Names Cleaned'!$A$1:$B$997,2,0),CT700)</f>
        <v xml:space="preserve"> </v>
      </c>
    </row>
    <row r="701" spans="98:99" x14ac:dyDescent="0.25">
      <c r="CT701" t="str">
        <f t="shared" si="12"/>
        <v xml:space="preserve"> </v>
      </c>
      <c r="CU701" t="str">
        <f>IFERROR(VLOOKUP(CT701,'Player Names Cleaned'!$A$1:$B$997,2,0),CT701)</f>
        <v xml:space="preserve"> </v>
      </c>
    </row>
    <row r="702" spans="98:99" x14ac:dyDescent="0.25">
      <c r="CT702" t="str">
        <f t="shared" si="12"/>
        <v xml:space="preserve"> </v>
      </c>
      <c r="CU702" t="str">
        <f>IFERROR(VLOOKUP(CT702,'Player Names Cleaned'!$A$1:$B$997,2,0),CT702)</f>
        <v xml:space="preserve"> </v>
      </c>
    </row>
    <row r="703" spans="98:99" x14ac:dyDescent="0.25">
      <c r="CT703" t="str">
        <f t="shared" si="12"/>
        <v xml:space="preserve"> </v>
      </c>
      <c r="CU703" t="str">
        <f>IFERROR(VLOOKUP(CT703,'Player Names Cleaned'!$A$1:$B$997,2,0),CT703)</f>
        <v xml:space="preserve"> </v>
      </c>
    </row>
    <row r="704" spans="98:99" x14ac:dyDescent="0.25">
      <c r="CT704" t="str">
        <f t="shared" si="12"/>
        <v xml:space="preserve"> </v>
      </c>
      <c r="CU704" t="str">
        <f>IFERROR(VLOOKUP(CT704,'Player Names Cleaned'!$A$1:$B$997,2,0),CT704)</f>
        <v xml:space="preserve"> </v>
      </c>
    </row>
    <row r="705" spans="98:99" x14ac:dyDescent="0.25">
      <c r="CT705" t="str">
        <f t="shared" si="12"/>
        <v xml:space="preserve"> </v>
      </c>
      <c r="CU705" t="str">
        <f>IFERROR(VLOOKUP(CT705,'Player Names Cleaned'!$A$1:$B$997,2,0),CT705)</f>
        <v xml:space="preserve"> </v>
      </c>
    </row>
    <row r="706" spans="98:99" x14ac:dyDescent="0.25">
      <c r="CT706" t="str">
        <f t="shared" si="12"/>
        <v xml:space="preserve"> </v>
      </c>
      <c r="CU706" t="str">
        <f>IFERROR(VLOOKUP(CT706,'Player Names Cleaned'!$A$1:$B$997,2,0),CT706)</f>
        <v xml:space="preserve"> </v>
      </c>
    </row>
    <row r="707" spans="98:99" x14ac:dyDescent="0.25">
      <c r="CT707" t="str">
        <f t="shared" si="12"/>
        <v xml:space="preserve"> </v>
      </c>
      <c r="CU707" t="str">
        <f>IFERROR(VLOOKUP(CT707,'Player Names Cleaned'!$A$1:$B$997,2,0),CT707)</f>
        <v xml:space="preserve"> </v>
      </c>
    </row>
    <row r="708" spans="98:99" x14ac:dyDescent="0.25">
      <c r="CT708" t="str">
        <f t="shared" si="12"/>
        <v xml:space="preserve"> </v>
      </c>
      <c r="CU708" t="str">
        <f>IFERROR(VLOOKUP(CT708,'Player Names Cleaned'!$A$1:$B$997,2,0),CT708)</f>
        <v xml:space="preserve"> </v>
      </c>
    </row>
    <row r="709" spans="98:99" x14ac:dyDescent="0.25">
      <c r="CT709" t="str">
        <f t="shared" si="12"/>
        <v xml:space="preserve"> </v>
      </c>
      <c r="CU709" t="str">
        <f>IFERROR(VLOOKUP(CT709,'Player Names Cleaned'!$A$1:$B$997,2,0),CT709)</f>
        <v xml:space="preserve"> </v>
      </c>
    </row>
    <row r="710" spans="98:99" x14ac:dyDescent="0.25">
      <c r="CT710" t="str">
        <f t="shared" si="12"/>
        <v xml:space="preserve"> </v>
      </c>
      <c r="CU710" t="str">
        <f>IFERROR(VLOOKUP(CT710,'Player Names Cleaned'!$A$1:$B$997,2,0),CT710)</f>
        <v xml:space="preserve"> </v>
      </c>
    </row>
    <row r="711" spans="98:99" x14ac:dyDescent="0.25">
      <c r="CT711" t="str">
        <f t="shared" si="12"/>
        <v xml:space="preserve"> </v>
      </c>
      <c r="CU711" t="str">
        <f>IFERROR(VLOOKUP(CT711,'Player Names Cleaned'!$A$1:$B$997,2,0),CT711)</f>
        <v xml:space="preserve"> </v>
      </c>
    </row>
    <row r="712" spans="98:99" x14ac:dyDescent="0.25">
      <c r="CT712" t="str">
        <f t="shared" si="12"/>
        <v xml:space="preserve"> </v>
      </c>
      <c r="CU712" t="str">
        <f>IFERROR(VLOOKUP(CT712,'Player Names Cleaned'!$A$1:$B$997,2,0),CT712)</f>
        <v xml:space="preserve"> </v>
      </c>
    </row>
    <row r="713" spans="98:99" x14ac:dyDescent="0.25">
      <c r="CT713" t="str">
        <f t="shared" si="12"/>
        <v xml:space="preserve"> </v>
      </c>
      <c r="CU713" t="str">
        <f>IFERROR(VLOOKUP(CT713,'Player Names Cleaned'!$A$1:$B$997,2,0),CT713)</f>
        <v xml:space="preserve"> </v>
      </c>
    </row>
    <row r="714" spans="98:99" x14ac:dyDescent="0.25">
      <c r="CT714" t="str">
        <f t="shared" si="12"/>
        <v xml:space="preserve"> </v>
      </c>
      <c r="CU714" t="str">
        <f>IFERROR(VLOOKUP(CT714,'Player Names Cleaned'!$A$1:$B$997,2,0),CT714)</f>
        <v xml:space="preserve"> </v>
      </c>
    </row>
    <row r="715" spans="98:99" x14ac:dyDescent="0.25">
      <c r="CT715" t="str">
        <f t="shared" si="12"/>
        <v xml:space="preserve"> </v>
      </c>
      <c r="CU715" t="str">
        <f>IFERROR(VLOOKUP(CT715,'Player Names Cleaned'!$A$1:$B$997,2,0),CT715)</f>
        <v xml:space="preserve"> </v>
      </c>
    </row>
    <row r="716" spans="98:99" x14ac:dyDescent="0.25">
      <c r="CT716" t="str">
        <f t="shared" si="12"/>
        <v xml:space="preserve"> </v>
      </c>
      <c r="CU716" t="str">
        <f>IFERROR(VLOOKUP(CT716,'Player Names Cleaned'!$A$1:$B$997,2,0),CT716)</f>
        <v xml:space="preserve"> </v>
      </c>
    </row>
    <row r="717" spans="98:99" x14ac:dyDescent="0.25">
      <c r="CT717" t="str">
        <f t="shared" si="12"/>
        <v xml:space="preserve"> </v>
      </c>
      <c r="CU717" t="str">
        <f>IFERROR(VLOOKUP(CT717,'Player Names Cleaned'!$A$1:$B$997,2,0),CT717)</f>
        <v xml:space="preserve"> </v>
      </c>
    </row>
    <row r="718" spans="98:99" x14ac:dyDescent="0.25">
      <c r="CT718" t="str">
        <f t="shared" si="12"/>
        <v xml:space="preserve"> </v>
      </c>
      <c r="CU718" t="str">
        <f>IFERROR(VLOOKUP(CT718,'Player Names Cleaned'!$A$1:$B$997,2,0),CT718)</f>
        <v xml:space="preserve"> </v>
      </c>
    </row>
    <row r="719" spans="98:99" x14ac:dyDescent="0.25">
      <c r="CT719" t="str">
        <f t="shared" si="12"/>
        <v xml:space="preserve"> </v>
      </c>
      <c r="CU719" t="str">
        <f>IFERROR(VLOOKUP(CT719,'Player Names Cleaned'!$A$1:$B$997,2,0),CT719)</f>
        <v xml:space="preserve"> </v>
      </c>
    </row>
    <row r="720" spans="98:99" x14ac:dyDescent="0.25">
      <c r="CT720" t="str">
        <f t="shared" si="12"/>
        <v xml:space="preserve"> </v>
      </c>
      <c r="CU720" t="str">
        <f>IFERROR(VLOOKUP(CT720,'Player Names Cleaned'!$A$1:$B$997,2,0),CT720)</f>
        <v xml:space="preserve"> </v>
      </c>
    </row>
    <row r="721" spans="98:99" x14ac:dyDescent="0.25">
      <c r="CT721" t="str">
        <f t="shared" si="12"/>
        <v xml:space="preserve"> </v>
      </c>
      <c r="CU721" t="str">
        <f>IFERROR(VLOOKUP(CT721,'Player Names Cleaned'!$A$1:$B$997,2,0),CT721)</f>
        <v xml:space="preserve"> </v>
      </c>
    </row>
    <row r="722" spans="98:99" x14ac:dyDescent="0.25">
      <c r="CT722" t="str">
        <f t="shared" si="12"/>
        <v xml:space="preserve"> </v>
      </c>
      <c r="CU722" t="str">
        <f>IFERROR(VLOOKUP(CT722,'Player Names Cleaned'!$A$1:$B$997,2,0),CT722)</f>
        <v xml:space="preserve"> </v>
      </c>
    </row>
    <row r="723" spans="98:99" x14ac:dyDescent="0.25">
      <c r="CT723" t="str">
        <f t="shared" si="12"/>
        <v xml:space="preserve"> </v>
      </c>
      <c r="CU723" t="str">
        <f>IFERROR(VLOOKUP(CT723,'Player Names Cleaned'!$A$1:$B$997,2,0),CT723)</f>
        <v xml:space="preserve"> </v>
      </c>
    </row>
    <row r="724" spans="98:99" x14ac:dyDescent="0.25">
      <c r="CT724" t="str">
        <f t="shared" si="12"/>
        <v xml:space="preserve"> </v>
      </c>
      <c r="CU724" t="str">
        <f>IFERROR(VLOOKUP(CT724,'Player Names Cleaned'!$A$1:$B$997,2,0),CT724)</f>
        <v xml:space="preserve"> </v>
      </c>
    </row>
    <row r="725" spans="98:99" x14ac:dyDescent="0.25">
      <c r="CT725" t="str">
        <f t="shared" si="12"/>
        <v xml:space="preserve"> </v>
      </c>
      <c r="CU725" t="str">
        <f>IFERROR(VLOOKUP(CT725,'Player Names Cleaned'!$A$1:$B$997,2,0),CT725)</f>
        <v xml:space="preserve"> </v>
      </c>
    </row>
    <row r="726" spans="98:99" x14ac:dyDescent="0.25">
      <c r="CT726" t="str">
        <f t="shared" si="12"/>
        <v xml:space="preserve"> </v>
      </c>
      <c r="CU726" t="str">
        <f>IFERROR(VLOOKUP(CT726,'Player Names Cleaned'!$A$1:$B$997,2,0),CT726)</f>
        <v xml:space="preserve"> </v>
      </c>
    </row>
    <row r="727" spans="98:99" x14ac:dyDescent="0.25">
      <c r="CT727" t="str">
        <f t="shared" si="12"/>
        <v xml:space="preserve"> </v>
      </c>
      <c r="CU727" t="str">
        <f>IFERROR(VLOOKUP(CT727,'Player Names Cleaned'!$A$1:$B$997,2,0),CT727)</f>
        <v xml:space="preserve"> </v>
      </c>
    </row>
    <row r="728" spans="98:99" x14ac:dyDescent="0.25">
      <c r="CT728" t="str">
        <f t="shared" si="12"/>
        <v xml:space="preserve"> </v>
      </c>
      <c r="CU728" t="str">
        <f>IFERROR(VLOOKUP(CT728,'Player Names Cleaned'!$A$1:$B$997,2,0),CT728)</f>
        <v xml:space="preserve"> </v>
      </c>
    </row>
    <row r="729" spans="98:99" x14ac:dyDescent="0.25">
      <c r="CT729" t="str">
        <f t="shared" si="12"/>
        <v xml:space="preserve"> </v>
      </c>
      <c r="CU729" t="str">
        <f>IFERROR(VLOOKUP(CT729,'Player Names Cleaned'!$A$1:$B$997,2,0),CT729)</f>
        <v xml:space="preserve"> </v>
      </c>
    </row>
    <row r="730" spans="98:99" x14ac:dyDescent="0.25">
      <c r="CT730" t="str">
        <f t="shared" si="12"/>
        <v xml:space="preserve"> </v>
      </c>
      <c r="CU730" t="str">
        <f>IFERROR(VLOOKUP(CT730,'Player Names Cleaned'!$A$1:$B$997,2,0),CT730)</f>
        <v xml:space="preserve"> </v>
      </c>
    </row>
    <row r="731" spans="98:99" x14ac:dyDescent="0.25">
      <c r="CT731" t="str">
        <f t="shared" si="12"/>
        <v xml:space="preserve"> </v>
      </c>
      <c r="CU731" t="str">
        <f>IFERROR(VLOOKUP(CT731,'Player Names Cleaned'!$A$1:$B$997,2,0),CT731)</f>
        <v xml:space="preserve"> </v>
      </c>
    </row>
    <row r="732" spans="98:99" x14ac:dyDescent="0.25">
      <c r="CT732" t="str">
        <f t="shared" si="12"/>
        <v xml:space="preserve"> </v>
      </c>
      <c r="CU732" t="str">
        <f>IFERROR(VLOOKUP(CT732,'Player Names Cleaned'!$A$1:$B$997,2,0),CT732)</f>
        <v xml:space="preserve"> </v>
      </c>
    </row>
    <row r="733" spans="98:99" x14ac:dyDescent="0.25">
      <c r="CT733" t="str">
        <f t="shared" si="12"/>
        <v xml:space="preserve"> </v>
      </c>
      <c r="CU733" t="str">
        <f>IFERROR(VLOOKUP(CT733,'Player Names Cleaned'!$A$1:$B$997,2,0),CT733)</f>
        <v xml:space="preserve"> </v>
      </c>
    </row>
    <row r="734" spans="98:99" x14ac:dyDescent="0.25">
      <c r="CT734" t="str">
        <f t="shared" si="12"/>
        <v xml:space="preserve"> </v>
      </c>
      <c r="CU734" t="str">
        <f>IFERROR(VLOOKUP(CT734,'Player Names Cleaned'!$A$1:$B$997,2,0),CT734)</f>
        <v xml:space="preserve"> </v>
      </c>
    </row>
    <row r="735" spans="98:99" x14ac:dyDescent="0.25">
      <c r="CT735" t="str">
        <f t="shared" si="12"/>
        <v xml:space="preserve"> </v>
      </c>
      <c r="CU735" t="str">
        <f>IFERROR(VLOOKUP(CT735,'Player Names Cleaned'!$A$1:$B$997,2,0),CT735)</f>
        <v xml:space="preserve"> </v>
      </c>
    </row>
    <row r="736" spans="98:99" x14ac:dyDescent="0.25">
      <c r="CT736" t="str">
        <f t="shared" si="12"/>
        <v xml:space="preserve"> </v>
      </c>
      <c r="CU736" t="str">
        <f>IFERROR(VLOOKUP(CT736,'Player Names Cleaned'!$A$1:$B$997,2,0),CT736)</f>
        <v xml:space="preserve"> </v>
      </c>
    </row>
    <row r="737" spans="98:99" x14ac:dyDescent="0.25">
      <c r="CT737" t="str">
        <f t="shared" si="12"/>
        <v xml:space="preserve"> </v>
      </c>
      <c r="CU737" t="str">
        <f>IFERROR(VLOOKUP(CT737,'Player Names Cleaned'!$A$1:$B$997,2,0),CT737)</f>
        <v xml:space="preserve"> </v>
      </c>
    </row>
    <row r="738" spans="98:99" x14ac:dyDescent="0.25">
      <c r="CT738" t="str">
        <f t="shared" si="12"/>
        <v xml:space="preserve"> </v>
      </c>
      <c r="CU738" t="str">
        <f>IFERROR(VLOOKUP(CT738,'Player Names Cleaned'!$A$1:$B$997,2,0),CT738)</f>
        <v xml:space="preserve"> </v>
      </c>
    </row>
    <row r="739" spans="98:99" x14ac:dyDescent="0.25">
      <c r="CT739" t="str">
        <f t="shared" si="12"/>
        <v xml:space="preserve"> </v>
      </c>
      <c r="CU739" t="str">
        <f>IFERROR(VLOOKUP(CT739,'Player Names Cleaned'!$A$1:$B$997,2,0),CT739)</f>
        <v xml:space="preserve"> </v>
      </c>
    </row>
    <row r="740" spans="98:99" x14ac:dyDescent="0.25">
      <c r="CT740" t="str">
        <f t="shared" si="12"/>
        <v xml:space="preserve"> </v>
      </c>
      <c r="CU740" t="str">
        <f>IFERROR(VLOOKUP(CT740,'Player Names Cleaned'!$A$1:$B$997,2,0),CT740)</f>
        <v xml:space="preserve"> </v>
      </c>
    </row>
    <row r="741" spans="98:99" x14ac:dyDescent="0.25">
      <c r="CT741" t="str">
        <f t="shared" ref="CT741:CT804" si="13">_xlfn.CONCAT(AK741," ",BV741)</f>
        <v xml:space="preserve"> </v>
      </c>
      <c r="CU741" t="str">
        <f>IFERROR(VLOOKUP(CT741,'Player Names Cleaned'!$A$1:$B$997,2,0),CT741)</f>
        <v xml:space="preserve"> </v>
      </c>
    </row>
    <row r="742" spans="98:99" x14ac:dyDescent="0.25">
      <c r="CT742" t="str">
        <f t="shared" si="13"/>
        <v xml:space="preserve"> </v>
      </c>
      <c r="CU742" t="str">
        <f>IFERROR(VLOOKUP(CT742,'Player Names Cleaned'!$A$1:$B$997,2,0),CT742)</f>
        <v xml:space="preserve"> </v>
      </c>
    </row>
    <row r="743" spans="98:99" x14ac:dyDescent="0.25">
      <c r="CT743" t="str">
        <f t="shared" si="13"/>
        <v xml:space="preserve"> </v>
      </c>
      <c r="CU743" t="str">
        <f>IFERROR(VLOOKUP(CT743,'Player Names Cleaned'!$A$1:$B$997,2,0),CT743)</f>
        <v xml:space="preserve"> </v>
      </c>
    </row>
    <row r="744" spans="98:99" x14ac:dyDescent="0.25">
      <c r="CT744" t="str">
        <f t="shared" si="13"/>
        <v xml:space="preserve"> </v>
      </c>
      <c r="CU744" t="str">
        <f>IFERROR(VLOOKUP(CT744,'Player Names Cleaned'!$A$1:$B$997,2,0),CT744)</f>
        <v xml:space="preserve"> </v>
      </c>
    </row>
    <row r="745" spans="98:99" x14ac:dyDescent="0.25">
      <c r="CT745" t="str">
        <f t="shared" si="13"/>
        <v xml:space="preserve"> </v>
      </c>
      <c r="CU745" t="str">
        <f>IFERROR(VLOOKUP(CT745,'Player Names Cleaned'!$A$1:$B$997,2,0),CT745)</f>
        <v xml:space="preserve"> </v>
      </c>
    </row>
    <row r="746" spans="98:99" x14ac:dyDescent="0.25">
      <c r="CT746" t="str">
        <f t="shared" si="13"/>
        <v xml:space="preserve"> </v>
      </c>
      <c r="CU746" t="str">
        <f>IFERROR(VLOOKUP(CT746,'Player Names Cleaned'!$A$1:$B$997,2,0),CT746)</f>
        <v xml:space="preserve"> </v>
      </c>
    </row>
    <row r="747" spans="98:99" x14ac:dyDescent="0.25">
      <c r="CT747" t="str">
        <f t="shared" si="13"/>
        <v xml:space="preserve"> </v>
      </c>
      <c r="CU747" t="str">
        <f>IFERROR(VLOOKUP(CT747,'Player Names Cleaned'!$A$1:$B$997,2,0),CT747)</f>
        <v xml:space="preserve"> </v>
      </c>
    </row>
    <row r="748" spans="98:99" x14ac:dyDescent="0.25">
      <c r="CT748" t="str">
        <f t="shared" si="13"/>
        <v xml:space="preserve"> </v>
      </c>
      <c r="CU748" t="str">
        <f>IFERROR(VLOOKUP(CT748,'Player Names Cleaned'!$A$1:$B$997,2,0),CT748)</f>
        <v xml:space="preserve"> </v>
      </c>
    </row>
    <row r="749" spans="98:99" x14ac:dyDescent="0.25">
      <c r="CT749" t="str">
        <f t="shared" si="13"/>
        <v xml:space="preserve"> </v>
      </c>
      <c r="CU749" t="str">
        <f>IFERROR(VLOOKUP(CT749,'Player Names Cleaned'!$A$1:$B$997,2,0),CT749)</f>
        <v xml:space="preserve"> </v>
      </c>
    </row>
    <row r="750" spans="98:99" x14ac:dyDescent="0.25">
      <c r="CT750" t="str">
        <f t="shared" si="13"/>
        <v xml:space="preserve"> </v>
      </c>
      <c r="CU750" t="str">
        <f>IFERROR(VLOOKUP(CT750,'Player Names Cleaned'!$A$1:$B$997,2,0),CT750)</f>
        <v xml:space="preserve"> </v>
      </c>
    </row>
    <row r="751" spans="98:99" x14ac:dyDescent="0.25">
      <c r="CT751" t="str">
        <f t="shared" si="13"/>
        <v xml:space="preserve"> </v>
      </c>
      <c r="CU751" t="str">
        <f>IFERROR(VLOOKUP(CT751,'Player Names Cleaned'!$A$1:$B$997,2,0),CT751)</f>
        <v xml:space="preserve"> </v>
      </c>
    </row>
    <row r="752" spans="98:99" x14ac:dyDescent="0.25">
      <c r="CT752" t="str">
        <f t="shared" si="13"/>
        <v xml:space="preserve"> </v>
      </c>
      <c r="CU752" t="str">
        <f>IFERROR(VLOOKUP(CT752,'Player Names Cleaned'!$A$1:$B$997,2,0),CT752)</f>
        <v xml:space="preserve"> </v>
      </c>
    </row>
    <row r="753" spans="98:99" x14ac:dyDescent="0.25">
      <c r="CT753" t="str">
        <f t="shared" si="13"/>
        <v xml:space="preserve"> </v>
      </c>
      <c r="CU753" t="str">
        <f>IFERROR(VLOOKUP(CT753,'Player Names Cleaned'!$A$1:$B$997,2,0),CT753)</f>
        <v xml:space="preserve"> </v>
      </c>
    </row>
    <row r="754" spans="98:99" x14ac:dyDescent="0.25">
      <c r="CT754" t="str">
        <f t="shared" si="13"/>
        <v xml:space="preserve"> </v>
      </c>
      <c r="CU754" t="str">
        <f>IFERROR(VLOOKUP(CT754,'Player Names Cleaned'!$A$1:$B$997,2,0),CT754)</f>
        <v xml:space="preserve"> </v>
      </c>
    </row>
    <row r="755" spans="98:99" x14ac:dyDescent="0.25">
      <c r="CT755" t="str">
        <f t="shared" si="13"/>
        <v xml:space="preserve"> </v>
      </c>
      <c r="CU755" t="str">
        <f>IFERROR(VLOOKUP(CT755,'Player Names Cleaned'!$A$1:$B$997,2,0),CT755)</f>
        <v xml:space="preserve"> </v>
      </c>
    </row>
    <row r="756" spans="98:99" x14ac:dyDescent="0.25">
      <c r="CT756" t="str">
        <f t="shared" si="13"/>
        <v xml:space="preserve"> </v>
      </c>
      <c r="CU756" t="str">
        <f>IFERROR(VLOOKUP(CT756,'Player Names Cleaned'!$A$1:$B$997,2,0),CT756)</f>
        <v xml:space="preserve"> </v>
      </c>
    </row>
    <row r="757" spans="98:99" x14ac:dyDescent="0.25">
      <c r="CT757" t="str">
        <f t="shared" si="13"/>
        <v xml:space="preserve"> </v>
      </c>
      <c r="CU757" t="str">
        <f>IFERROR(VLOOKUP(CT757,'Player Names Cleaned'!$A$1:$B$997,2,0),CT757)</f>
        <v xml:space="preserve"> </v>
      </c>
    </row>
    <row r="758" spans="98:99" x14ac:dyDescent="0.25">
      <c r="CT758" t="str">
        <f t="shared" si="13"/>
        <v xml:space="preserve"> </v>
      </c>
      <c r="CU758" t="str">
        <f>IFERROR(VLOOKUP(CT758,'Player Names Cleaned'!$A$1:$B$997,2,0),CT758)</f>
        <v xml:space="preserve"> </v>
      </c>
    </row>
    <row r="759" spans="98:99" x14ac:dyDescent="0.25">
      <c r="CT759" t="str">
        <f t="shared" si="13"/>
        <v xml:space="preserve"> </v>
      </c>
      <c r="CU759" t="str">
        <f>IFERROR(VLOOKUP(CT759,'Player Names Cleaned'!$A$1:$B$997,2,0),CT759)</f>
        <v xml:space="preserve"> </v>
      </c>
    </row>
    <row r="760" spans="98:99" x14ac:dyDescent="0.25">
      <c r="CT760" t="str">
        <f t="shared" si="13"/>
        <v xml:space="preserve"> </v>
      </c>
      <c r="CU760" t="str">
        <f>IFERROR(VLOOKUP(CT760,'Player Names Cleaned'!$A$1:$B$997,2,0),CT760)</f>
        <v xml:space="preserve"> </v>
      </c>
    </row>
    <row r="761" spans="98:99" x14ac:dyDescent="0.25">
      <c r="CT761" t="str">
        <f t="shared" si="13"/>
        <v xml:space="preserve"> </v>
      </c>
      <c r="CU761" t="str">
        <f>IFERROR(VLOOKUP(CT761,'Player Names Cleaned'!$A$1:$B$997,2,0),CT761)</f>
        <v xml:space="preserve"> </v>
      </c>
    </row>
    <row r="762" spans="98:99" x14ac:dyDescent="0.25">
      <c r="CT762" t="str">
        <f t="shared" si="13"/>
        <v xml:space="preserve"> </v>
      </c>
      <c r="CU762" t="str">
        <f>IFERROR(VLOOKUP(CT762,'Player Names Cleaned'!$A$1:$B$997,2,0),CT762)</f>
        <v xml:space="preserve"> </v>
      </c>
    </row>
    <row r="763" spans="98:99" x14ac:dyDescent="0.25">
      <c r="CT763" t="str">
        <f t="shared" si="13"/>
        <v xml:space="preserve"> </v>
      </c>
      <c r="CU763" t="str">
        <f>IFERROR(VLOOKUP(CT763,'Player Names Cleaned'!$A$1:$B$997,2,0),CT763)</f>
        <v xml:space="preserve"> </v>
      </c>
    </row>
    <row r="764" spans="98:99" x14ac:dyDescent="0.25">
      <c r="CT764" t="str">
        <f t="shared" si="13"/>
        <v xml:space="preserve"> </v>
      </c>
      <c r="CU764" t="str">
        <f>IFERROR(VLOOKUP(CT764,'Player Names Cleaned'!$A$1:$B$997,2,0),CT764)</f>
        <v xml:space="preserve"> </v>
      </c>
    </row>
    <row r="765" spans="98:99" x14ac:dyDescent="0.25">
      <c r="CT765" t="str">
        <f t="shared" si="13"/>
        <v xml:space="preserve"> </v>
      </c>
      <c r="CU765" t="str">
        <f>IFERROR(VLOOKUP(CT765,'Player Names Cleaned'!$A$1:$B$997,2,0),CT765)</f>
        <v xml:space="preserve"> </v>
      </c>
    </row>
    <row r="766" spans="98:99" x14ac:dyDescent="0.25">
      <c r="CT766" t="str">
        <f t="shared" si="13"/>
        <v xml:space="preserve"> </v>
      </c>
      <c r="CU766" t="str">
        <f>IFERROR(VLOOKUP(CT766,'Player Names Cleaned'!$A$1:$B$997,2,0),CT766)</f>
        <v xml:space="preserve"> </v>
      </c>
    </row>
    <row r="767" spans="98:99" x14ac:dyDescent="0.25">
      <c r="CT767" t="str">
        <f t="shared" si="13"/>
        <v xml:space="preserve"> </v>
      </c>
      <c r="CU767" t="str">
        <f>IFERROR(VLOOKUP(CT767,'Player Names Cleaned'!$A$1:$B$997,2,0),CT767)</f>
        <v xml:space="preserve"> </v>
      </c>
    </row>
    <row r="768" spans="98:99" x14ac:dyDescent="0.25">
      <c r="CT768" t="str">
        <f t="shared" si="13"/>
        <v xml:space="preserve"> </v>
      </c>
      <c r="CU768" t="str">
        <f>IFERROR(VLOOKUP(CT768,'Player Names Cleaned'!$A$1:$B$997,2,0),CT768)</f>
        <v xml:space="preserve"> </v>
      </c>
    </row>
    <row r="769" spans="98:99" x14ac:dyDescent="0.25">
      <c r="CT769" t="str">
        <f t="shared" si="13"/>
        <v xml:space="preserve"> </v>
      </c>
      <c r="CU769" t="str">
        <f>IFERROR(VLOOKUP(CT769,'Player Names Cleaned'!$A$1:$B$997,2,0),CT769)</f>
        <v xml:space="preserve"> </v>
      </c>
    </row>
    <row r="770" spans="98:99" x14ac:dyDescent="0.25">
      <c r="CT770" t="str">
        <f t="shared" si="13"/>
        <v xml:space="preserve"> </v>
      </c>
      <c r="CU770" t="str">
        <f>IFERROR(VLOOKUP(CT770,'Player Names Cleaned'!$A$1:$B$997,2,0),CT770)</f>
        <v xml:space="preserve"> </v>
      </c>
    </row>
    <row r="771" spans="98:99" x14ac:dyDescent="0.25">
      <c r="CT771" t="str">
        <f t="shared" si="13"/>
        <v xml:space="preserve"> </v>
      </c>
      <c r="CU771" t="str">
        <f>IFERROR(VLOOKUP(CT771,'Player Names Cleaned'!$A$1:$B$997,2,0),CT771)</f>
        <v xml:space="preserve"> </v>
      </c>
    </row>
    <row r="772" spans="98:99" x14ac:dyDescent="0.25">
      <c r="CT772" t="str">
        <f t="shared" si="13"/>
        <v xml:space="preserve"> </v>
      </c>
      <c r="CU772" t="str">
        <f>IFERROR(VLOOKUP(CT772,'Player Names Cleaned'!$A$1:$B$997,2,0),CT772)</f>
        <v xml:space="preserve"> </v>
      </c>
    </row>
    <row r="773" spans="98:99" x14ac:dyDescent="0.25">
      <c r="CT773" t="str">
        <f t="shared" si="13"/>
        <v xml:space="preserve"> </v>
      </c>
      <c r="CU773" t="str">
        <f>IFERROR(VLOOKUP(CT773,'Player Names Cleaned'!$A$1:$B$997,2,0),CT773)</f>
        <v xml:space="preserve"> </v>
      </c>
    </row>
    <row r="774" spans="98:99" x14ac:dyDescent="0.25">
      <c r="CT774" t="str">
        <f t="shared" si="13"/>
        <v xml:space="preserve"> </v>
      </c>
      <c r="CU774" t="str">
        <f>IFERROR(VLOOKUP(CT774,'Player Names Cleaned'!$A$1:$B$997,2,0),CT774)</f>
        <v xml:space="preserve"> </v>
      </c>
    </row>
    <row r="775" spans="98:99" x14ac:dyDescent="0.25">
      <c r="CT775" t="str">
        <f t="shared" si="13"/>
        <v xml:space="preserve"> </v>
      </c>
      <c r="CU775" t="str">
        <f>IFERROR(VLOOKUP(CT775,'Player Names Cleaned'!$A$1:$B$997,2,0),CT775)</f>
        <v xml:space="preserve"> </v>
      </c>
    </row>
    <row r="776" spans="98:99" x14ac:dyDescent="0.25">
      <c r="CT776" t="str">
        <f t="shared" si="13"/>
        <v xml:space="preserve"> </v>
      </c>
      <c r="CU776" t="str">
        <f>IFERROR(VLOOKUP(CT776,'Player Names Cleaned'!$A$1:$B$997,2,0),CT776)</f>
        <v xml:space="preserve"> </v>
      </c>
    </row>
    <row r="777" spans="98:99" x14ac:dyDescent="0.25">
      <c r="CT777" t="str">
        <f t="shared" si="13"/>
        <v xml:space="preserve"> </v>
      </c>
      <c r="CU777" t="str">
        <f>IFERROR(VLOOKUP(CT777,'Player Names Cleaned'!$A$1:$B$997,2,0),CT777)</f>
        <v xml:space="preserve"> </v>
      </c>
    </row>
    <row r="778" spans="98:99" x14ac:dyDescent="0.25">
      <c r="CT778" t="str">
        <f t="shared" si="13"/>
        <v xml:space="preserve"> </v>
      </c>
      <c r="CU778" t="str">
        <f>IFERROR(VLOOKUP(CT778,'Player Names Cleaned'!$A$1:$B$997,2,0),CT778)</f>
        <v xml:space="preserve"> </v>
      </c>
    </row>
    <row r="779" spans="98:99" x14ac:dyDescent="0.25">
      <c r="CT779" t="str">
        <f t="shared" si="13"/>
        <v xml:space="preserve"> </v>
      </c>
      <c r="CU779" t="str">
        <f>IFERROR(VLOOKUP(CT779,'Player Names Cleaned'!$A$1:$B$997,2,0),CT779)</f>
        <v xml:space="preserve"> </v>
      </c>
    </row>
    <row r="780" spans="98:99" x14ac:dyDescent="0.25">
      <c r="CT780" t="str">
        <f t="shared" si="13"/>
        <v xml:space="preserve"> </v>
      </c>
      <c r="CU780" t="str">
        <f>IFERROR(VLOOKUP(CT780,'Player Names Cleaned'!$A$1:$B$997,2,0),CT780)</f>
        <v xml:space="preserve"> </v>
      </c>
    </row>
    <row r="781" spans="98:99" x14ac:dyDescent="0.25">
      <c r="CT781" t="str">
        <f t="shared" si="13"/>
        <v xml:space="preserve"> </v>
      </c>
      <c r="CU781" t="str">
        <f>IFERROR(VLOOKUP(CT781,'Player Names Cleaned'!$A$1:$B$997,2,0),CT781)</f>
        <v xml:space="preserve"> </v>
      </c>
    </row>
    <row r="782" spans="98:99" x14ac:dyDescent="0.25">
      <c r="CT782" t="str">
        <f t="shared" si="13"/>
        <v xml:space="preserve"> </v>
      </c>
      <c r="CU782" t="str">
        <f>IFERROR(VLOOKUP(CT782,'Player Names Cleaned'!$A$1:$B$997,2,0),CT782)</f>
        <v xml:space="preserve"> </v>
      </c>
    </row>
    <row r="783" spans="98:99" x14ac:dyDescent="0.25">
      <c r="CT783" t="str">
        <f t="shared" si="13"/>
        <v xml:space="preserve"> </v>
      </c>
      <c r="CU783" t="str">
        <f>IFERROR(VLOOKUP(CT783,'Player Names Cleaned'!$A$1:$B$997,2,0),CT783)</f>
        <v xml:space="preserve"> </v>
      </c>
    </row>
    <row r="784" spans="98:99" x14ac:dyDescent="0.25">
      <c r="CT784" t="str">
        <f t="shared" si="13"/>
        <v xml:space="preserve"> </v>
      </c>
      <c r="CU784" t="str">
        <f>IFERROR(VLOOKUP(CT784,'Player Names Cleaned'!$A$1:$B$997,2,0),CT784)</f>
        <v xml:space="preserve"> </v>
      </c>
    </row>
    <row r="785" spans="98:99" x14ac:dyDescent="0.25">
      <c r="CT785" t="str">
        <f t="shared" si="13"/>
        <v xml:space="preserve"> </v>
      </c>
      <c r="CU785" t="str">
        <f>IFERROR(VLOOKUP(CT785,'Player Names Cleaned'!$A$1:$B$997,2,0),CT785)</f>
        <v xml:space="preserve"> </v>
      </c>
    </row>
    <row r="786" spans="98:99" x14ac:dyDescent="0.25">
      <c r="CT786" t="str">
        <f t="shared" si="13"/>
        <v xml:space="preserve"> </v>
      </c>
      <c r="CU786" t="str">
        <f>IFERROR(VLOOKUP(CT786,'Player Names Cleaned'!$A$1:$B$997,2,0),CT786)</f>
        <v xml:space="preserve"> </v>
      </c>
    </row>
    <row r="787" spans="98:99" x14ac:dyDescent="0.25">
      <c r="CT787" t="str">
        <f t="shared" si="13"/>
        <v xml:space="preserve"> </v>
      </c>
      <c r="CU787" t="str">
        <f>IFERROR(VLOOKUP(CT787,'Player Names Cleaned'!$A$1:$B$997,2,0),CT787)</f>
        <v xml:space="preserve"> </v>
      </c>
    </row>
    <row r="788" spans="98:99" x14ac:dyDescent="0.25">
      <c r="CT788" t="str">
        <f t="shared" si="13"/>
        <v xml:space="preserve"> </v>
      </c>
      <c r="CU788" t="str">
        <f>IFERROR(VLOOKUP(CT788,'Player Names Cleaned'!$A$1:$B$997,2,0),CT788)</f>
        <v xml:space="preserve"> </v>
      </c>
    </row>
    <row r="789" spans="98:99" x14ac:dyDescent="0.25">
      <c r="CT789" t="str">
        <f t="shared" si="13"/>
        <v xml:space="preserve"> </v>
      </c>
      <c r="CU789" t="str">
        <f>IFERROR(VLOOKUP(CT789,'Player Names Cleaned'!$A$1:$B$997,2,0),CT789)</f>
        <v xml:space="preserve"> </v>
      </c>
    </row>
    <row r="790" spans="98:99" x14ac:dyDescent="0.25">
      <c r="CT790" t="str">
        <f t="shared" si="13"/>
        <v xml:space="preserve"> </v>
      </c>
      <c r="CU790" t="str">
        <f>IFERROR(VLOOKUP(CT790,'Player Names Cleaned'!$A$1:$B$997,2,0),CT790)</f>
        <v xml:space="preserve"> </v>
      </c>
    </row>
    <row r="791" spans="98:99" x14ac:dyDescent="0.25">
      <c r="CT791" t="str">
        <f t="shared" si="13"/>
        <v xml:space="preserve"> </v>
      </c>
      <c r="CU791" t="str">
        <f>IFERROR(VLOOKUP(CT791,'Player Names Cleaned'!$A$1:$B$997,2,0),CT791)</f>
        <v xml:space="preserve"> </v>
      </c>
    </row>
    <row r="792" spans="98:99" x14ac:dyDescent="0.25">
      <c r="CT792" t="str">
        <f t="shared" si="13"/>
        <v xml:space="preserve"> </v>
      </c>
      <c r="CU792" t="str">
        <f>IFERROR(VLOOKUP(CT792,'Player Names Cleaned'!$A$1:$B$997,2,0),CT792)</f>
        <v xml:space="preserve"> </v>
      </c>
    </row>
    <row r="793" spans="98:99" x14ac:dyDescent="0.25">
      <c r="CT793" t="str">
        <f t="shared" si="13"/>
        <v xml:space="preserve"> </v>
      </c>
      <c r="CU793" t="str">
        <f>IFERROR(VLOOKUP(CT793,'Player Names Cleaned'!$A$1:$B$997,2,0),CT793)</f>
        <v xml:space="preserve"> </v>
      </c>
    </row>
    <row r="794" spans="98:99" x14ac:dyDescent="0.25">
      <c r="CT794" t="str">
        <f t="shared" si="13"/>
        <v xml:space="preserve"> </v>
      </c>
      <c r="CU794" t="str">
        <f>IFERROR(VLOOKUP(CT794,'Player Names Cleaned'!$A$1:$B$997,2,0),CT794)</f>
        <v xml:space="preserve"> </v>
      </c>
    </row>
    <row r="795" spans="98:99" x14ac:dyDescent="0.25">
      <c r="CT795" t="str">
        <f t="shared" si="13"/>
        <v xml:space="preserve"> </v>
      </c>
      <c r="CU795" t="str">
        <f>IFERROR(VLOOKUP(CT795,'Player Names Cleaned'!$A$1:$B$997,2,0),CT795)</f>
        <v xml:space="preserve"> </v>
      </c>
    </row>
    <row r="796" spans="98:99" x14ac:dyDescent="0.25">
      <c r="CT796" t="str">
        <f t="shared" si="13"/>
        <v xml:space="preserve"> </v>
      </c>
      <c r="CU796" t="str">
        <f>IFERROR(VLOOKUP(CT796,'Player Names Cleaned'!$A$1:$B$997,2,0),CT796)</f>
        <v xml:space="preserve"> </v>
      </c>
    </row>
    <row r="797" spans="98:99" x14ac:dyDescent="0.25">
      <c r="CT797" t="str">
        <f t="shared" si="13"/>
        <v xml:space="preserve"> </v>
      </c>
      <c r="CU797" t="str">
        <f>IFERROR(VLOOKUP(CT797,'Player Names Cleaned'!$A$1:$B$997,2,0),CT797)</f>
        <v xml:space="preserve"> </v>
      </c>
    </row>
    <row r="798" spans="98:99" x14ac:dyDescent="0.25">
      <c r="CT798" t="str">
        <f t="shared" si="13"/>
        <v xml:space="preserve"> </v>
      </c>
      <c r="CU798" t="str">
        <f>IFERROR(VLOOKUP(CT798,'Player Names Cleaned'!$A$1:$B$997,2,0),CT798)</f>
        <v xml:space="preserve"> </v>
      </c>
    </row>
    <row r="799" spans="98:99" x14ac:dyDescent="0.25">
      <c r="CT799" t="str">
        <f t="shared" si="13"/>
        <v xml:space="preserve"> </v>
      </c>
      <c r="CU799" t="str">
        <f>IFERROR(VLOOKUP(CT799,'Player Names Cleaned'!$A$1:$B$997,2,0),CT799)</f>
        <v xml:space="preserve"> </v>
      </c>
    </row>
    <row r="800" spans="98:99" x14ac:dyDescent="0.25">
      <c r="CT800" t="str">
        <f t="shared" si="13"/>
        <v xml:space="preserve"> </v>
      </c>
      <c r="CU800" t="str">
        <f>IFERROR(VLOOKUP(CT800,'Player Names Cleaned'!$A$1:$B$997,2,0),CT800)</f>
        <v xml:space="preserve"> </v>
      </c>
    </row>
    <row r="801" spans="98:99" x14ac:dyDescent="0.25">
      <c r="CT801" t="str">
        <f t="shared" si="13"/>
        <v xml:space="preserve"> </v>
      </c>
      <c r="CU801" t="str">
        <f>IFERROR(VLOOKUP(CT801,'Player Names Cleaned'!$A$1:$B$997,2,0),CT801)</f>
        <v xml:space="preserve"> </v>
      </c>
    </row>
    <row r="802" spans="98:99" x14ac:dyDescent="0.25">
      <c r="CT802" t="str">
        <f t="shared" si="13"/>
        <v xml:space="preserve"> </v>
      </c>
      <c r="CU802" t="str">
        <f>IFERROR(VLOOKUP(CT802,'Player Names Cleaned'!$A$1:$B$997,2,0),CT802)</f>
        <v xml:space="preserve"> </v>
      </c>
    </row>
    <row r="803" spans="98:99" x14ac:dyDescent="0.25">
      <c r="CT803" t="str">
        <f t="shared" si="13"/>
        <v xml:space="preserve"> </v>
      </c>
      <c r="CU803" t="str">
        <f>IFERROR(VLOOKUP(CT803,'Player Names Cleaned'!$A$1:$B$997,2,0),CT803)</f>
        <v xml:space="preserve"> </v>
      </c>
    </row>
    <row r="804" spans="98:99" x14ac:dyDescent="0.25">
      <c r="CT804" t="str">
        <f t="shared" si="13"/>
        <v xml:space="preserve"> </v>
      </c>
      <c r="CU804" t="str">
        <f>IFERROR(VLOOKUP(CT804,'Player Names Cleaned'!$A$1:$B$997,2,0),CT804)</f>
        <v xml:space="preserve"> </v>
      </c>
    </row>
    <row r="805" spans="98:99" x14ac:dyDescent="0.25">
      <c r="CT805" t="str">
        <f t="shared" ref="CT805:CT827" si="14">_xlfn.CONCAT(AK805," ",BV805)</f>
        <v xml:space="preserve"> </v>
      </c>
      <c r="CU805" t="str">
        <f>IFERROR(VLOOKUP(CT805,'Player Names Cleaned'!$A$1:$B$997,2,0),CT805)</f>
        <v xml:space="preserve"> </v>
      </c>
    </row>
    <row r="806" spans="98:99" x14ac:dyDescent="0.25">
      <c r="CT806" t="str">
        <f t="shared" si="14"/>
        <v xml:space="preserve"> </v>
      </c>
      <c r="CU806" t="str">
        <f>IFERROR(VLOOKUP(CT806,'Player Names Cleaned'!$A$1:$B$997,2,0),CT806)</f>
        <v xml:space="preserve"> </v>
      </c>
    </row>
    <row r="807" spans="98:99" x14ac:dyDescent="0.25">
      <c r="CT807" t="str">
        <f t="shared" si="14"/>
        <v xml:space="preserve"> </v>
      </c>
      <c r="CU807" t="str">
        <f>IFERROR(VLOOKUP(CT807,'Player Names Cleaned'!$A$1:$B$997,2,0),CT807)</f>
        <v xml:space="preserve"> </v>
      </c>
    </row>
    <row r="808" spans="98:99" x14ac:dyDescent="0.25">
      <c r="CT808" t="str">
        <f t="shared" si="14"/>
        <v xml:space="preserve"> </v>
      </c>
      <c r="CU808" t="str">
        <f>IFERROR(VLOOKUP(CT808,'Player Names Cleaned'!$A$1:$B$997,2,0),CT808)</f>
        <v xml:space="preserve"> </v>
      </c>
    </row>
    <row r="809" spans="98:99" x14ac:dyDescent="0.25">
      <c r="CT809" t="str">
        <f t="shared" si="14"/>
        <v xml:space="preserve"> </v>
      </c>
      <c r="CU809" t="str">
        <f>IFERROR(VLOOKUP(CT809,'Player Names Cleaned'!$A$1:$B$997,2,0),CT809)</f>
        <v xml:space="preserve"> </v>
      </c>
    </row>
    <row r="810" spans="98:99" x14ac:dyDescent="0.25">
      <c r="CT810" t="str">
        <f t="shared" si="14"/>
        <v xml:space="preserve"> </v>
      </c>
      <c r="CU810" t="str">
        <f>IFERROR(VLOOKUP(CT810,'Player Names Cleaned'!$A$1:$B$997,2,0),CT810)</f>
        <v xml:space="preserve"> </v>
      </c>
    </row>
    <row r="811" spans="98:99" x14ac:dyDescent="0.25">
      <c r="CT811" t="str">
        <f t="shared" si="14"/>
        <v xml:space="preserve"> </v>
      </c>
      <c r="CU811" t="str">
        <f>IFERROR(VLOOKUP(CT811,'Player Names Cleaned'!$A$1:$B$997,2,0),CT811)</f>
        <v xml:space="preserve"> </v>
      </c>
    </row>
    <row r="812" spans="98:99" x14ac:dyDescent="0.25">
      <c r="CT812" t="str">
        <f t="shared" si="14"/>
        <v xml:space="preserve"> </v>
      </c>
      <c r="CU812" t="str">
        <f>IFERROR(VLOOKUP(CT812,'Player Names Cleaned'!$A$1:$B$997,2,0),CT812)</f>
        <v xml:space="preserve"> </v>
      </c>
    </row>
    <row r="813" spans="98:99" x14ac:dyDescent="0.25">
      <c r="CT813" t="str">
        <f t="shared" si="14"/>
        <v xml:space="preserve"> </v>
      </c>
      <c r="CU813" t="str">
        <f>IFERROR(VLOOKUP(CT813,'Player Names Cleaned'!$A$1:$B$997,2,0),CT813)</f>
        <v xml:space="preserve"> </v>
      </c>
    </row>
    <row r="814" spans="98:99" x14ac:dyDescent="0.25">
      <c r="CT814" t="str">
        <f t="shared" si="14"/>
        <v xml:space="preserve"> </v>
      </c>
      <c r="CU814" t="str">
        <f>IFERROR(VLOOKUP(CT814,'Player Names Cleaned'!$A$1:$B$997,2,0),CT814)</f>
        <v xml:space="preserve"> </v>
      </c>
    </row>
    <row r="815" spans="98:99" x14ac:dyDescent="0.25">
      <c r="CT815" t="str">
        <f t="shared" si="14"/>
        <v xml:space="preserve"> </v>
      </c>
      <c r="CU815" t="str">
        <f>IFERROR(VLOOKUP(CT815,'Player Names Cleaned'!$A$1:$B$997,2,0),CT815)</f>
        <v xml:space="preserve"> </v>
      </c>
    </row>
    <row r="816" spans="98:99" x14ac:dyDescent="0.25">
      <c r="CT816" t="str">
        <f t="shared" si="14"/>
        <v xml:space="preserve"> </v>
      </c>
      <c r="CU816" t="str">
        <f>IFERROR(VLOOKUP(CT816,'Player Names Cleaned'!$A$1:$B$997,2,0),CT816)</f>
        <v xml:space="preserve"> </v>
      </c>
    </row>
    <row r="817" spans="98:99" x14ac:dyDescent="0.25">
      <c r="CT817" t="str">
        <f t="shared" si="14"/>
        <v xml:space="preserve"> </v>
      </c>
      <c r="CU817" t="str">
        <f>IFERROR(VLOOKUP(CT817,'Player Names Cleaned'!$A$1:$B$997,2,0),CT817)</f>
        <v xml:space="preserve"> </v>
      </c>
    </row>
    <row r="818" spans="98:99" x14ac:dyDescent="0.25">
      <c r="CT818" t="str">
        <f t="shared" si="14"/>
        <v xml:space="preserve"> </v>
      </c>
      <c r="CU818" t="str">
        <f>IFERROR(VLOOKUP(CT818,'Player Names Cleaned'!$A$1:$B$997,2,0),CT818)</f>
        <v xml:space="preserve"> </v>
      </c>
    </row>
    <row r="819" spans="98:99" x14ac:dyDescent="0.25">
      <c r="CT819" t="str">
        <f t="shared" si="14"/>
        <v xml:space="preserve"> </v>
      </c>
      <c r="CU819" t="str">
        <f>IFERROR(VLOOKUP(CT819,'Player Names Cleaned'!$A$1:$B$997,2,0),CT819)</f>
        <v xml:space="preserve"> </v>
      </c>
    </row>
    <row r="820" spans="98:99" x14ac:dyDescent="0.25">
      <c r="CT820" t="str">
        <f t="shared" si="14"/>
        <v xml:space="preserve"> </v>
      </c>
      <c r="CU820" t="str">
        <f>IFERROR(VLOOKUP(CT820,'Player Names Cleaned'!$A$1:$B$997,2,0),CT820)</f>
        <v xml:space="preserve"> </v>
      </c>
    </row>
    <row r="821" spans="98:99" x14ac:dyDescent="0.25">
      <c r="CT821" t="str">
        <f t="shared" si="14"/>
        <v xml:space="preserve"> </v>
      </c>
      <c r="CU821" t="str">
        <f>IFERROR(VLOOKUP(CT821,'Player Names Cleaned'!$A$1:$B$997,2,0),CT821)</f>
        <v xml:space="preserve"> </v>
      </c>
    </row>
    <row r="822" spans="98:99" x14ac:dyDescent="0.25">
      <c r="CT822" t="str">
        <f t="shared" si="14"/>
        <v xml:space="preserve"> </v>
      </c>
      <c r="CU822" t="str">
        <f>IFERROR(VLOOKUP(CT822,'Player Names Cleaned'!$A$1:$B$997,2,0),CT822)</f>
        <v xml:space="preserve"> </v>
      </c>
    </row>
    <row r="823" spans="98:99" x14ac:dyDescent="0.25">
      <c r="CT823" t="str">
        <f t="shared" si="14"/>
        <v xml:space="preserve"> </v>
      </c>
      <c r="CU823" t="str">
        <f>IFERROR(VLOOKUP(CT823,'Player Names Cleaned'!$A$1:$B$997,2,0),CT823)</f>
        <v xml:space="preserve"> </v>
      </c>
    </row>
    <row r="824" spans="98:99" x14ac:dyDescent="0.25">
      <c r="CT824" t="str">
        <f t="shared" si="14"/>
        <v xml:space="preserve"> </v>
      </c>
      <c r="CU824" t="str">
        <f>IFERROR(VLOOKUP(CT824,'Player Names Cleaned'!$A$1:$B$997,2,0),CT824)</f>
        <v xml:space="preserve"> </v>
      </c>
    </row>
    <row r="825" spans="98:99" x14ac:dyDescent="0.25">
      <c r="CT825" t="str">
        <f t="shared" si="14"/>
        <v xml:space="preserve"> </v>
      </c>
      <c r="CU825" t="str">
        <f>IFERROR(VLOOKUP(CT825,'Player Names Cleaned'!$A$1:$B$997,2,0),CT825)</f>
        <v xml:space="preserve"> </v>
      </c>
    </row>
    <row r="826" spans="98:99" x14ac:dyDescent="0.25">
      <c r="CT826" t="str">
        <f t="shared" si="14"/>
        <v xml:space="preserve"> </v>
      </c>
      <c r="CU826" t="str">
        <f>IFERROR(VLOOKUP(CT826,'Player Names Cleaned'!$A$1:$B$997,2,0),CT826)</f>
        <v xml:space="preserve"> </v>
      </c>
    </row>
    <row r="827" spans="98:99" x14ac:dyDescent="0.25">
      <c r="CT827" t="str">
        <f t="shared" si="14"/>
        <v xml:space="preserve"> </v>
      </c>
      <c r="CU827" t="str">
        <f>IFERROR(VLOOKUP(CT827,'Player Names Cleaned'!$A$1:$B$997,2,0),CT827)</f>
        <v xml:space="preserve">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871B-D7D2-4A9B-A2A6-12CD061937AF}">
  <dimension ref="A1:CH703"/>
  <sheetViews>
    <sheetView workbookViewId="0"/>
  </sheetViews>
  <sheetFormatPr defaultRowHeight="15" x14ac:dyDescent="0.25"/>
  <cols>
    <col min="1" max="1" width="38.42578125" bestFit="1" customWidth="1"/>
    <col min="2" max="2" width="19" style="12" bestFit="1" customWidth="1"/>
    <col min="3" max="3" width="29.28515625" style="12" bestFit="1" customWidth="1"/>
    <col min="4" max="4" width="12.7109375" bestFit="1" customWidth="1"/>
    <col min="5" max="5" width="7.28515625" bestFit="1" customWidth="1"/>
    <col min="6" max="6" width="11.7109375" bestFit="1" customWidth="1"/>
    <col min="7" max="7" width="8.42578125" bestFit="1" customWidth="1"/>
    <col min="8" max="8" width="15.5703125" bestFit="1" customWidth="1"/>
    <col min="9" max="9" width="9.42578125" bestFit="1" customWidth="1"/>
    <col min="10" max="10" width="9.5703125" bestFit="1" customWidth="1"/>
    <col min="11" max="11" width="6.42578125" bestFit="1" customWidth="1"/>
    <col min="12" max="12" width="6.5703125" bestFit="1" customWidth="1"/>
    <col min="13" max="13" width="5" bestFit="1" customWidth="1"/>
    <col min="14" max="14" width="9.140625" bestFit="1" customWidth="1"/>
    <col min="15" max="15" width="12.85546875" bestFit="1" customWidth="1"/>
    <col min="16" max="16" width="9.7109375" bestFit="1" customWidth="1"/>
    <col min="17" max="17" width="12.5703125" bestFit="1" customWidth="1"/>
    <col min="18" max="18" width="20" bestFit="1" customWidth="1"/>
    <col min="19" max="19" width="9.42578125" style="12" bestFit="1" customWidth="1"/>
    <col min="20" max="20" width="13.5703125" style="12" bestFit="1" customWidth="1"/>
    <col min="21" max="21" width="18.42578125" bestFit="1" customWidth="1"/>
    <col min="22" max="22" width="21.42578125" bestFit="1" customWidth="1"/>
    <col min="23" max="23" width="20.5703125" bestFit="1" customWidth="1"/>
    <col min="24" max="24" width="18.85546875" bestFit="1" customWidth="1"/>
    <col min="25" max="25" width="17.28515625" bestFit="1" customWidth="1"/>
    <col min="26" max="26" width="12.42578125" bestFit="1" customWidth="1"/>
    <col min="27" max="27" width="7.5703125" bestFit="1" customWidth="1"/>
    <col min="28" max="28" width="7.28515625" bestFit="1" customWidth="1"/>
    <col min="29" max="29" width="12" bestFit="1" customWidth="1"/>
    <col min="30" max="30" width="16" bestFit="1" customWidth="1"/>
    <col min="31" max="31" width="22.85546875" bestFit="1" customWidth="1"/>
    <col min="32" max="32" width="26.42578125" bestFit="1" customWidth="1"/>
    <col min="33" max="33" width="33.140625" bestFit="1" customWidth="1"/>
    <col min="34" max="34" width="14.5703125" bestFit="1" customWidth="1"/>
    <col min="35" max="35" width="24.28515625" bestFit="1" customWidth="1"/>
    <col min="36" max="36" width="31.140625" bestFit="1" customWidth="1"/>
    <col min="37" max="37" width="21.42578125" bestFit="1" customWidth="1"/>
    <col min="38" max="38" width="19" bestFit="1" customWidth="1"/>
    <col min="39" max="39" width="5.140625" bestFit="1" customWidth="1"/>
    <col min="40" max="40" width="10" bestFit="1" customWidth="1"/>
    <col min="41" max="41" width="14.5703125" bestFit="1" customWidth="1"/>
    <col min="42" max="42" width="15.42578125" bestFit="1" customWidth="1"/>
    <col min="43" max="43" width="22.28515625" bestFit="1" customWidth="1"/>
    <col min="44" max="44" width="12.7109375" bestFit="1" customWidth="1"/>
    <col min="45" max="45" width="19.5703125" bestFit="1" customWidth="1"/>
    <col min="46" max="46" width="8.7109375" bestFit="1" customWidth="1"/>
    <col min="47" max="47" width="13.7109375" bestFit="1" customWidth="1"/>
    <col min="48" max="48" width="18.28515625" bestFit="1" customWidth="1"/>
    <col min="49" max="49" width="4" bestFit="1" customWidth="1"/>
    <col min="50" max="50" width="13.85546875" bestFit="1" customWidth="1"/>
    <col min="52" max="52" width="14.140625" bestFit="1" customWidth="1"/>
    <col min="53" max="53" width="18.7109375" bestFit="1" customWidth="1"/>
    <col min="54" max="54" width="8.140625" bestFit="1" customWidth="1"/>
    <col min="55" max="55" width="54.140625" bestFit="1" customWidth="1"/>
    <col min="56" max="56" width="26.7109375" bestFit="1" customWidth="1"/>
    <col min="57" max="57" width="9.28515625" bestFit="1" customWidth="1"/>
    <col min="58" max="58" width="14.28515625" bestFit="1" customWidth="1"/>
    <col min="59" max="59" width="18.85546875" bestFit="1" customWidth="1"/>
    <col min="60" max="60" width="10.140625" bestFit="1" customWidth="1"/>
    <col min="61" max="61" width="10.42578125" bestFit="1" customWidth="1"/>
    <col min="62" max="62" width="16.5703125" bestFit="1" customWidth="1"/>
    <col min="63" max="63" width="14.85546875" bestFit="1" customWidth="1"/>
    <col min="64" max="64" width="15.28515625" bestFit="1" customWidth="1"/>
    <col min="65" max="65" width="13.140625" bestFit="1" customWidth="1"/>
    <col min="66" max="66" width="10.28515625" bestFit="1" customWidth="1"/>
    <col min="67" max="67" width="16.140625" bestFit="1" customWidth="1"/>
    <col min="68" max="68" width="21.140625" bestFit="1" customWidth="1"/>
    <col min="69" max="69" width="25.85546875" bestFit="1" customWidth="1"/>
    <col min="70" max="70" width="9.7109375" bestFit="1" customWidth="1"/>
    <col min="71" max="71" width="6.5703125" bestFit="1" customWidth="1"/>
    <col min="72" max="72" width="8.5703125" bestFit="1" customWidth="1"/>
    <col min="73" max="73" width="6" bestFit="1" customWidth="1"/>
    <col min="74" max="74" width="12.5703125" bestFit="1" customWidth="1"/>
    <col min="75" max="75" width="29.28515625" bestFit="1" customWidth="1"/>
    <col min="76" max="76" width="18.85546875" bestFit="1" customWidth="1"/>
    <col min="77" max="77" width="13.28515625" bestFit="1" customWidth="1"/>
    <col min="78" max="78" width="17.85546875" bestFit="1" customWidth="1"/>
    <col min="79" max="79" width="7.42578125" bestFit="1" customWidth="1"/>
    <col min="80" max="80" width="14.42578125" bestFit="1" customWidth="1"/>
    <col min="81" max="81" width="6" bestFit="1" customWidth="1"/>
    <col min="82" max="82" width="12.5703125" bestFit="1" customWidth="1"/>
    <col min="83" max="83" width="6.42578125" bestFit="1" customWidth="1"/>
    <col min="84" max="84" width="5.42578125" bestFit="1" customWidth="1"/>
    <col min="85" max="85" width="10.5703125" bestFit="1" customWidth="1"/>
    <col min="86" max="86" width="14.5703125" bestFit="1" customWidth="1"/>
    <col min="87" max="87" width="6.140625" bestFit="1" customWidth="1"/>
    <col min="88" max="88" width="11" bestFit="1" customWidth="1"/>
    <col min="89" max="89" width="15.5703125" bestFit="1" customWidth="1"/>
    <col min="90" max="91" width="11.42578125" bestFit="1" customWidth="1"/>
    <col min="92" max="92" width="17" bestFit="1" customWidth="1"/>
    <col min="93" max="93" width="12.5703125" bestFit="1" customWidth="1"/>
    <col min="94" max="94" width="18.28515625" bestFit="1" customWidth="1"/>
    <col min="95" max="95" width="10.7109375" bestFit="1" customWidth="1"/>
    <col min="96" max="96" width="13.140625" bestFit="1" customWidth="1"/>
    <col min="97" max="97" width="15.42578125" bestFit="1" customWidth="1"/>
    <col min="98" max="98" width="12.42578125" bestFit="1" customWidth="1"/>
  </cols>
  <sheetData>
    <row r="1" spans="1:86" s="1" customFormat="1" x14ac:dyDescent="0.25">
      <c r="B1" s="11" t="s">
        <v>465</v>
      </c>
      <c r="C1" s="1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 t="s">
        <v>476</v>
      </c>
      <c r="N1" s="1" t="s">
        <v>477</v>
      </c>
      <c r="O1" s="1" t="s">
        <v>478</v>
      </c>
      <c r="P1" s="1" t="s">
        <v>479</v>
      </c>
      <c r="Q1" s="1" t="s">
        <v>480</v>
      </c>
      <c r="R1" s="1" t="s">
        <v>481</v>
      </c>
      <c r="S1" s="11" t="s">
        <v>482</v>
      </c>
      <c r="T1" s="11" t="s">
        <v>483</v>
      </c>
    </row>
    <row r="2" spans="1:86" x14ac:dyDescent="0.25">
      <c r="A2" t="str">
        <f>_xlfn.CONCAT(B2,C2)</f>
        <v>DavidRaya MartÃ­n</v>
      </c>
      <c r="B2" s="12" t="s">
        <v>484</v>
      </c>
      <c r="C2" s="13" t="s">
        <v>485</v>
      </c>
      <c r="D2">
        <v>0</v>
      </c>
      <c r="E2">
        <v>0</v>
      </c>
      <c r="F2">
        <v>142</v>
      </c>
      <c r="G2">
        <v>3420</v>
      </c>
      <c r="H2">
        <v>34</v>
      </c>
      <c r="I2">
        <v>10.7</v>
      </c>
      <c r="J2">
        <v>755.4</v>
      </c>
      <c r="K2">
        <v>0</v>
      </c>
      <c r="L2">
        <v>10</v>
      </c>
      <c r="M2">
        <v>555</v>
      </c>
      <c r="N2">
        <v>76.7</v>
      </c>
      <c r="O2">
        <v>13</v>
      </c>
      <c r="P2">
        <v>0</v>
      </c>
      <c r="Q2">
        <v>3</v>
      </c>
      <c r="R2">
        <v>18.399999999999999</v>
      </c>
      <c r="S2" s="12">
        <v>55</v>
      </c>
      <c r="T2" s="12" t="s">
        <v>486</v>
      </c>
      <c r="CH2" s="4"/>
    </row>
    <row r="3" spans="1:86" x14ac:dyDescent="0.25">
      <c r="A3" t="str">
        <f t="shared" ref="A3:A66" si="0">_xlfn.CONCAT(B3,C3)</f>
        <v>KepaArrizabalaga Revuelta</v>
      </c>
      <c r="B3" s="12" t="s">
        <v>487</v>
      </c>
      <c r="C3" s="13" t="s">
        <v>488</v>
      </c>
      <c r="D3">
        <v>0</v>
      </c>
      <c r="E3">
        <v>0</v>
      </c>
      <c r="F3">
        <v>106</v>
      </c>
      <c r="G3">
        <v>2790</v>
      </c>
      <c r="H3">
        <v>39</v>
      </c>
      <c r="I3">
        <v>10.4</v>
      </c>
      <c r="J3">
        <v>744.4</v>
      </c>
      <c r="K3">
        <v>4</v>
      </c>
      <c r="L3">
        <v>7</v>
      </c>
      <c r="M3">
        <v>406</v>
      </c>
      <c r="N3">
        <v>75.8</v>
      </c>
      <c r="O3">
        <v>8</v>
      </c>
      <c r="P3">
        <v>0</v>
      </c>
      <c r="Q3">
        <v>3</v>
      </c>
      <c r="R3">
        <v>1</v>
      </c>
      <c r="S3" s="12">
        <v>45</v>
      </c>
      <c r="T3" s="12" t="s">
        <v>486</v>
      </c>
      <c r="CH3" s="4"/>
    </row>
    <row r="4" spans="1:86" x14ac:dyDescent="0.25">
      <c r="A4" t="str">
        <f t="shared" si="0"/>
        <v>KarlHein</v>
      </c>
      <c r="B4" s="12" t="s">
        <v>489</v>
      </c>
      <c r="C4" s="13" t="s">
        <v>490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0.6</v>
      </c>
      <c r="S4" s="12">
        <v>40</v>
      </c>
      <c r="T4" s="12" t="s">
        <v>486</v>
      </c>
      <c r="CH4" s="4"/>
    </row>
    <row r="5" spans="1:86" x14ac:dyDescent="0.25">
      <c r="A5" t="str">
        <f t="shared" si="0"/>
        <v>TommySetford</v>
      </c>
      <c r="B5" s="12" t="s">
        <v>491</v>
      </c>
      <c r="C5" s="13" t="s">
        <v>492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</v>
      </c>
      <c r="S5" s="12">
        <v>40</v>
      </c>
      <c r="T5" s="12" t="s">
        <v>486</v>
      </c>
      <c r="CH5" s="4"/>
    </row>
    <row r="6" spans="1:86" x14ac:dyDescent="0.25">
      <c r="A6" t="str">
        <f t="shared" si="0"/>
        <v>Gabrieldos Santos MagalhÃ£es</v>
      </c>
      <c r="B6" s="12" t="s">
        <v>493</v>
      </c>
      <c r="C6" s="13" t="s">
        <v>494</v>
      </c>
      <c r="D6">
        <v>3</v>
      </c>
      <c r="E6">
        <v>2</v>
      </c>
      <c r="F6">
        <v>117</v>
      </c>
      <c r="G6">
        <v>2363</v>
      </c>
      <c r="H6">
        <v>22</v>
      </c>
      <c r="I6">
        <v>208.8</v>
      </c>
      <c r="J6">
        <v>584.6</v>
      </c>
      <c r="K6">
        <v>287</v>
      </c>
      <c r="L6">
        <v>9</v>
      </c>
      <c r="M6">
        <v>459</v>
      </c>
      <c r="N6">
        <v>108.2</v>
      </c>
      <c r="O6">
        <v>10</v>
      </c>
      <c r="P6">
        <v>0</v>
      </c>
      <c r="Q6">
        <v>4</v>
      </c>
      <c r="R6">
        <v>24.9</v>
      </c>
      <c r="S6" s="12">
        <v>60</v>
      </c>
      <c r="T6" s="12" t="s">
        <v>495</v>
      </c>
      <c r="CH6" s="4"/>
    </row>
    <row r="7" spans="1:86" x14ac:dyDescent="0.25">
      <c r="A7" t="str">
        <f t="shared" si="0"/>
        <v>WilliamSaliba</v>
      </c>
      <c r="B7" s="12" t="s">
        <v>496</v>
      </c>
      <c r="C7" s="13" t="s">
        <v>497</v>
      </c>
      <c r="D7">
        <v>2</v>
      </c>
      <c r="E7">
        <v>0</v>
      </c>
      <c r="F7">
        <v>130</v>
      </c>
      <c r="G7">
        <v>3039</v>
      </c>
      <c r="H7">
        <v>29</v>
      </c>
      <c r="I7">
        <v>150.1</v>
      </c>
      <c r="J7">
        <v>672.6</v>
      </c>
      <c r="K7">
        <v>116</v>
      </c>
      <c r="L7">
        <v>14</v>
      </c>
      <c r="M7">
        <v>564</v>
      </c>
      <c r="N7">
        <v>94.2</v>
      </c>
      <c r="O7">
        <v>12</v>
      </c>
      <c r="P7">
        <v>1</v>
      </c>
      <c r="Q7">
        <v>2</v>
      </c>
      <c r="R7">
        <v>13.6</v>
      </c>
      <c r="S7" s="12">
        <v>60</v>
      </c>
      <c r="T7" s="12" t="s">
        <v>495</v>
      </c>
      <c r="CH7" s="4"/>
    </row>
    <row r="8" spans="1:86" x14ac:dyDescent="0.25">
      <c r="A8" t="str">
        <f t="shared" si="0"/>
        <v>RiccardoCalafiori</v>
      </c>
      <c r="B8" s="12" t="s">
        <v>498</v>
      </c>
      <c r="C8" s="13" t="s">
        <v>499</v>
      </c>
      <c r="D8">
        <v>2</v>
      </c>
      <c r="E8">
        <v>1</v>
      </c>
      <c r="F8">
        <v>39</v>
      </c>
      <c r="G8">
        <v>978</v>
      </c>
      <c r="H8">
        <v>12</v>
      </c>
      <c r="I8">
        <v>118.2</v>
      </c>
      <c r="J8">
        <v>252.6</v>
      </c>
      <c r="K8">
        <v>176</v>
      </c>
      <c r="L8">
        <v>1</v>
      </c>
      <c r="M8">
        <v>142</v>
      </c>
      <c r="N8">
        <v>54.6</v>
      </c>
      <c r="O8">
        <v>1</v>
      </c>
      <c r="P8">
        <v>0</v>
      </c>
      <c r="Q8">
        <v>4</v>
      </c>
      <c r="R8">
        <v>0.6</v>
      </c>
      <c r="S8" s="12">
        <v>55</v>
      </c>
      <c r="T8" s="12" t="s">
        <v>495</v>
      </c>
      <c r="CH8" s="4"/>
    </row>
    <row r="9" spans="1:86" x14ac:dyDescent="0.25">
      <c r="A9" t="str">
        <f t="shared" si="0"/>
        <v>JurriÃ«nTimber</v>
      </c>
      <c r="B9" s="12" t="s">
        <v>500</v>
      </c>
      <c r="C9" s="13" t="s">
        <v>501</v>
      </c>
      <c r="D9">
        <v>1</v>
      </c>
      <c r="E9">
        <v>3</v>
      </c>
      <c r="F9">
        <v>114</v>
      </c>
      <c r="G9">
        <v>2415</v>
      </c>
      <c r="H9">
        <v>21</v>
      </c>
      <c r="I9">
        <v>296.8</v>
      </c>
      <c r="J9">
        <v>393</v>
      </c>
      <c r="K9">
        <v>254</v>
      </c>
      <c r="L9">
        <v>9</v>
      </c>
      <c r="M9">
        <v>426</v>
      </c>
      <c r="N9">
        <v>94.2</v>
      </c>
      <c r="O9">
        <v>11</v>
      </c>
      <c r="P9">
        <v>0</v>
      </c>
      <c r="Q9">
        <v>7</v>
      </c>
      <c r="R9">
        <v>2.4</v>
      </c>
      <c r="S9" s="12">
        <v>55</v>
      </c>
      <c r="T9" s="12" t="s">
        <v>495</v>
      </c>
      <c r="CH9" s="4"/>
    </row>
    <row r="10" spans="1:86" x14ac:dyDescent="0.25">
      <c r="A10" t="str">
        <f t="shared" si="0"/>
        <v>JakubKiwior</v>
      </c>
      <c r="B10" s="12" t="s">
        <v>502</v>
      </c>
      <c r="C10" s="13" t="s">
        <v>503</v>
      </c>
      <c r="D10">
        <v>1</v>
      </c>
      <c r="E10">
        <v>0</v>
      </c>
      <c r="F10">
        <v>43</v>
      </c>
      <c r="G10">
        <v>1117</v>
      </c>
      <c r="H10">
        <v>15</v>
      </c>
      <c r="I10">
        <v>91.3</v>
      </c>
      <c r="J10">
        <v>267.2</v>
      </c>
      <c r="K10">
        <v>32</v>
      </c>
      <c r="L10">
        <v>2</v>
      </c>
      <c r="M10">
        <v>178</v>
      </c>
      <c r="N10">
        <v>39.200000000000003</v>
      </c>
      <c r="O10">
        <v>3</v>
      </c>
      <c r="P10">
        <v>0</v>
      </c>
      <c r="Q10">
        <v>1</v>
      </c>
      <c r="R10">
        <v>0.1</v>
      </c>
      <c r="S10" s="12">
        <v>55</v>
      </c>
      <c r="T10" s="12" t="s">
        <v>495</v>
      </c>
      <c r="CH10" s="4"/>
    </row>
    <row r="11" spans="1:86" x14ac:dyDescent="0.25">
      <c r="A11" t="str">
        <f t="shared" si="0"/>
        <v>MylesLewis-Skelly</v>
      </c>
      <c r="B11" s="12" t="s">
        <v>504</v>
      </c>
      <c r="C11" s="13" t="s">
        <v>505</v>
      </c>
      <c r="D11">
        <v>1</v>
      </c>
      <c r="E11">
        <v>0</v>
      </c>
      <c r="F11">
        <v>37</v>
      </c>
      <c r="G11">
        <v>1362</v>
      </c>
      <c r="H11">
        <v>16</v>
      </c>
      <c r="I11">
        <v>170.7</v>
      </c>
      <c r="J11">
        <v>176</v>
      </c>
      <c r="K11">
        <v>57</v>
      </c>
      <c r="L11">
        <v>0</v>
      </c>
      <c r="M11">
        <v>237</v>
      </c>
      <c r="N11">
        <v>40</v>
      </c>
      <c r="O11">
        <v>5</v>
      </c>
      <c r="P11">
        <v>2</v>
      </c>
      <c r="Q11">
        <v>3</v>
      </c>
      <c r="R11">
        <v>5.9</v>
      </c>
      <c r="S11" s="12">
        <v>55</v>
      </c>
      <c r="T11" s="12" t="s">
        <v>495</v>
      </c>
      <c r="CH11" s="4"/>
    </row>
    <row r="12" spans="1:86" x14ac:dyDescent="0.25">
      <c r="A12" t="str">
        <f t="shared" si="0"/>
        <v>BenjaminWhite</v>
      </c>
      <c r="B12" s="12" t="s">
        <v>506</v>
      </c>
      <c r="C12" s="13" t="s">
        <v>507</v>
      </c>
      <c r="D12">
        <v>0</v>
      </c>
      <c r="E12">
        <v>2</v>
      </c>
      <c r="F12">
        <v>50</v>
      </c>
      <c r="G12">
        <v>1195</v>
      </c>
      <c r="H12">
        <v>13</v>
      </c>
      <c r="I12">
        <v>162.6</v>
      </c>
      <c r="J12">
        <v>247.6</v>
      </c>
      <c r="K12">
        <v>100</v>
      </c>
      <c r="L12">
        <v>0</v>
      </c>
      <c r="M12">
        <v>211</v>
      </c>
      <c r="N12">
        <v>51</v>
      </c>
      <c r="O12">
        <v>5</v>
      </c>
      <c r="P12">
        <v>0</v>
      </c>
      <c r="Q12">
        <v>2</v>
      </c>
      <c r="R12">
        <v>0.8</v>
      </c>
      <c r="S12" s="12">
        <v>55</v>
      </c>
      <c r="T12" s="12" t="s">
        <v>495</v>
      </c>
      <c r="CH12" s="4"/>
    </row>
    <row r="13" spans="1:86" x14ac:dyDescent="0.25">
      <c r="A13" t="str">
        <f t="shared" si="0"/>
        <v>OleksandrZinchenko</v>
      </c>
      <c r="B13" s="12" t="s">
        <v>508</v>
      </c>
      <c r="C13" s="13" t="s">
        <v>509</v>
      </c>
      <c r="D13">
        <v>0</v>
      </c>
      <c r="E13">
        <v>1</v>
      </c>
      <c r="F13">
        <v>40</v>
      </c>
      <c r="G13">
        <v>518</v>
      </c>
      <c r="H13">
        <v>1</v>
      </c>
      <c r="I13">
        <v>92.8</v>
      </c>
      <c r="J13">
        <v>83.4</v>
      </c>
      <c r="K13">
        <v>66</v>
      </c>
      <c r="L13">
        <v>2</v>
      </c>
      <c r="M13">
        <v>141</v>
      </c>
      <c r="N13">
        <v>24.1</v>
      </c>
      <c r="O13">
        <v>4</v>
      </c>
      <c r="P13">
        <v>0</v>
      </c>
      <c r="Q13">
        <v>1</v>
      </c>
      <c r="R13">
        <v>0.3</v>
      </c>
      <c r="S13" s="12">
        <v>50</v>
      </c>
      <c r="T13" s="12" t="s">
        <v>495</v>
      </c>
      <c r="CH13" s="4"/>
    </row>
    <row r="14" spans="1:86" x14ac:dyDescent="0.25">
      <c r="A14" t="str">
        <f t="shared" si="0"/>
        <v>BraydenClarke</v>
      </c>
      <c r="B14" s="12" t="s">
        <v>510</v>
      </c>
      <c r="C14" s="12" t="s">
        <v>511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0.7</v>
      </c>
      <c r="S14" s="12">
        <v>40</v>
      </c>
      <c r="T14" s="12" t="s">
        <v>495</v>
      </c>
    </row>
    <row r="15" spans="1:86" x14ac:dyDescent="0.25">
      <c r="A15" t="str">
        <f t="shared" si="0"/>
        <v>MaldiniKacurri</v>
      </c>
      <c r="B15" s="12" t="s">
        <v>512</v>
      </c>
      <c r="C15" s="12" t="s">
        <v>513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</v>
      </c>
      <c r="S15" s="12">
        <v>40</v>
      </c>
      <c r="T15" s="12" t="s">
        <v>495</v>
      </c>
    </row>
    <row r="16" spans="1:86" x14ac:dyDescent="0.25">
      <c r="A16" t="str">
        <f t="shared" si="0"/>
        <v>JoshNichols</v>
      </c>
      <c r="B16" s="12" t="s">
        <v>514</v>
      </c>
      <c r="C16" s="13" t="s">
        <v>515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0.3</v>
      </c>
      <c r="S16" s="12">
        <v>40</v>
      </c>
      <c r="T16" s="12" t="s">
        <v>495</v>
      </c>
      <c r="CH16" s="4"/>
    </row>
    <row r="17" spans="1:86" x14ac:dyDescent="0.25">
      <c r="A17" t="str">
        <f t="shared" si="0"/>
        <v>BukayoSaka</v>
      </c>
      <c r="B17" s="12" t="s">
        <v>516</v>
      </c>
      <c r="C17" s="13" t="s">
        <v>517</v>
      </c>
      <c r="D17">
        <v>6</v>
      </c>
      <c r="E17">
        <v>11</v>
      </c>
      <c r="F17">
        <v>127</v>
      </c>
      <c r="G17">
        <v>1724</v>
      </c>
      <c r="H17">
        <v>21</v>
      </c>
      <c r="I17">
        <v>842.8</v>
      </c>
      <c r="J17">
        <v>606</v>
      </c>
      <c r="K17">
        <v>830</v>
      </c>
      <c r="L17">
        <v>18</v>
      </c>
      <c r="M17">
        <v>508</v>
      </c>
      <c r="N17">
        <v>227.9</v>
      </c>
      <c r="O17">
        <v>7</v>
      </c>
      <c r="P17">
        <v>0</v>
      </c>
      <c r="Q17">
        <v>3</v>
      </c>
      <c r="R17">
        <v>16.399999999999999</v>
      </c>
      <c r="S17" s="12">
        <v>100</v>
      </c>
      <c r="T17" s="12" t="s">
        <v>518</v>
      </c>
      <c r="CH17" s="4"/>
    </row>
    <row r="18" spans="1:86" x14ac:dyDescent="0.25">
      <c r="A18" t="str">
        <f t="shared" si="0"/>
        <v>MartinÃ˜degaard</v>
      </c>
      <c r="B18" s="12" t="s">
        <v>519</v>
      </c>
      <c r="C18" s="13" t="s">
        <v>520</v>
      </c>
      <c r="D18">
        <v>3</v>
      </c>
      <c r="E18">
        <v>9</v>
      </c>
      <c r="F18">
        <v>116</v>
      </c>
      <c r="G18">
        <v>2321</v>
      </c>
      <c r="H18">
        <v>21</v>
      </c>
      <c r="I18">
        <v>968.7</v>
      </c>
      <c r="J18">
        <v>524.6</v>
      </c>
      <c r="K18">
        <v>493</v>
      </c>
      <c r="L18">
        <v>11</v>
      </c>
      <c r="M18">
        <v>529</v>
      </c>
      <c r="N18">
        <v>198.8</v>
      </c>
      <c r="O18">
        <v>11</v>
      </c>
      <c r="P18">
        <v>0</v>
      </c>
      <c r="Q18">
        <v>4</v>
      </c>
      <c r="R18">
        <v>3.3</v>
      </c>
      <c r="S18" s="12">
        <v>80</v>
      </c>
      <c r="T18" s="12" t="s">
        <v>518</v>
      </c>
      <c r="CH18" s="4"/>
    </row>
    <row r="19" spans="1:86" x14ac:dyDescent="0.25">
      <c r="A19" t="str">
        <f t="shared" si="0"/>
        <v>NoniMadueke</v>
      </c>
      <c r="B19" s="12" t="s">
        <v>521</v>
      </c>
      <c r="C19" s="13" t="s">
        <v>522</v>
      </c>
      <c r="D19">
        <v>7</v>
      </c>
      <c r="E19">
        <v>5</v>
      </c>
      <c r="F19">
        <v>120</v>
      </c>
      <c r="G19">
        <v>2028</v>
      </c>
      <c r="H19">
        <v>28</v>
      </c>
      <c r="I19">
        <v>475.1</v>
      </c>
      <c r="J19">
        <v>479.2</v>
      </c>
      <c r="K19">
        <v>998</v>
      </c>
      <c r="L19">
        <v>12</v>
      </c>
      <c r="M19">
        <v>425</v>
      </c>
      <c r="N19">
        <v>195.3</v>
      </c>
      <c r="O19">
        <v>6</v>
      </c>
      <c r="P19">
        <v>0</v>
      </c>
      <c r="Q19">
        <v>3</v>
      </c>
      <c r="R19">
        <v>1.8</v>
      </c>
      <c r="S19" s="12">
        <v>70</v>
      </c>
      <c r="T19" s="12" t="s">
        <v>518</v>
      </c>
      <c r="CH19" s="4"/>
    </row>
    <row r="20" spans="1:86" x14ac:dyDescent="0.25">
      <c r="A20" t="str">
        <f t="shared" si="0"/>
        <v>GabrielMartinelli Silva</v>
      </c>
      <c r="B20" s="12" t="s">
        <v>493</v>
      </c>
      <c r="C20" s="13" t="s">
        <v>523</v>
      </c>
      <c r="D20">
        <v>8</v>
      </c>
      <c r="E20">
        <v>4</v>
      </c>
      <c r="F20">
        <v>125</v>
      </c>
      <c r="G20">
        <v>2284</v>
      </c>
      <c r="H20">
        <v>25</v>
      </c>
      <c r="I20">
        <v>587.79999999999995</v>
      </c>
      <c r="J20">
        <v>559.79999999999995</v>
      </c>
      <c r="K20">
        <v>912</v>
      </c>
      <c r="L20">
        <v>6</v>
      </c>
      <c r="M20">
        <v>422</v>
      </c>
      <c r="N20">
        <v>206.1</v>
      </c>
      <c r="O20">
        <v>10</v>
      </c>
      <c r="P20">
        <v>0</v>
      </c>
      <c r="Q20">
        <v>1</v>
      </c>
      <c r="R20">
        <v>1.4</v>
      </c>
      <c r="S20" s="12">
        <v>70</v>
      </c>
      <c r="T20" s="12" t="s">
        <v>518</v>
      </c>
      <c r="CH20" s="4"/>
    </row>
    <row r="21" spans="1:86" x14ac:dyDescent="0.25">
      <c r="A21" t="str">
        <f t="shared" si="0"/>
        <v>LeandroTrossard</v>
      </c>
      <c r="B21" s="12" t="s">
        <v>524</v>
      </c>
      <c r="C21" s="13" t="s">
        <v>525</v>
      </c>
      <c r="D21">
        <v>8</v>
      </c>
      <c r="E21">
        <v>8</v>
      </c>
      <c r="F21">
        <v>152</v>
      </c>
      <c r="G21">
        <v>2546</v>
      </c>
      <c r="H21">
        <v>27</v>
      </c>
      <c r="I21">
        <v>617.6</v>
      </c>
      <c r="J21">
        <v>609</v>
      </c>
      <c r="K21">
        <v>798</v>
      </c>
      <c r="L21">
        <v>18</v>
      </c>
      <c r="M21">
        <v>561</v>
      </c>
      <c r="N21">
        <v>202.1</v>
      </c>
      <c r="O21">
        <v>11</v>
      </c>
      <c r="P21">
        <v>1</v>
      </c>
      <c r="Q21">
        <v>2</v>
      </c>
      <c r="R21">
        <v>1.6</v>
      </c>
      <c r="S21" s="12">
        <v>70</v>
      </c>
      <c r="T21" s="12" t="s">
        <v>518</v>
      </c>
      <c r="CH21" s="4"/>
    </row>
    <row r="22" spans="1:86" x14ac:dyDescent="0.25">
      <c r="A22" t="str">
        <f t="shared" si="0"/>
        <v>DeclanRice</v>
      </c>
      <c r="B22" s="12" t="s">
        <v>526</v>
      </c>
      <c r="C22" s="13" t="s">
        <v>527</v>
      </c>
      <c r="D22">
        <v>4</v>
      </c>
      <c r="E22">
        <v>7</v>
      </c>
      <c r="F22">
        <v>127</v>
      </c>
      <c r="G22">
        <v>2823</v>
      </c>
      <c r="H22">
        <v>29</v>
      </c>
      <c r="I22">
        <v>959.6</v>
      </c>
      <c r="J22">
        <v>733</v>
      </c>
      <c r="K22">
        <v>399</v>
      </c>
      <c r="L22">
        <v>17</v>
      </c>
      <c r="M22">
        <v>627</v>
      </c>
      <c r="N22">
        <v>208.8</v>
      </c>
      <c r="O22">
        <v>11</v>
      </c>
      <c r="P22">
        <v>1</v>
      </c>
      <c r="Q22">
        <v>5</v>
      </c>
      <c r="R22">
        <v>7.4</v>
      </c>
      <c r="S22" s="12">
        <v>65</v>
      </c>
      <c r="T22" s="12" t="s">
        <v>518</v>
      </c>
      <c r="CH22" s="4"/>
    </row>
    <row r="23" spans="1:86" x14ac:dyDescent="0.25">
      <c r="A23" t="str">
        <f t="shared" si="0"/>
        <v>MikelMerino ZazÃ³n</v>
      </c>
      <c r="B23" s="12" t="s">
        <v>528</v>
      </c>
      <c r="C23" s="13" t="s">
        <v>529</v>
      </c>
      <c r="D23">
        <v>7</v>
      </c>
      <c r="E23">
        <v>2</v>
      </c>
      <c r="F23">
        <v>92</v>
      </c>
      <c r="G23">
        <v>1575</v>
      </c>
      <c r="H23">
        <v>17</v>
      </c>
      <c r="I23">
        <v>265.8</v>
      </c>
      <c r="J23">
        <v>456.8</v>
      </c>
      <c r="K23">
        <v>511</v>
      </c>
      <c r="L23">
        <v>8</v>
      </c>
      <c r="M23">
        <v>326</v>
      </c>
      <c r="N23">
        <v>123.3</v>
      </c>
      <c r="O23">
        <v>4</v>
      </c>
      <c r="P23">
        <v>1</v>
      </c>
      <c r="Q23">
        <v>2</v>
      </c>
      <c r="R23">
        <v>1</v>
      </c>
      <c r="S23" s="12">
        <v>60</v>
      </c>
      <c r="T23" s="12" t="s">
        <v>518</v>
      </c>
      <c r="CH23" s="4"/>
    </row>
    <row r="24" spans="1:86" x14ac:dyDescent="0.25">
      <c r="A24" t="str">
        <f t="shared" si="0"/>
        <v>FÃ¡bioFerreira Vieira</v>
      </c>
      <c r="B24" s="12" t="s">
        <v>530</v>
      </c>
      <c r="C24" s="13" t="s">
        <v>531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0.1</v>
      </c>
      <c r="S24" s="12">
        <v>55</v>
      </c>
      <c r="T24" s="12" t="s">
        <v>518</v>
      </c>
      <c r="CH24" s="4"/>
    </row>
    <row r="25" spans="1:86" x14ac:dyDescent="0.25">
      <c r="A25" t="str">
        <f t="shared" si="0"/>
        <v>ChristianNÃ¸rgaard</v>
      </c>
      <c r="B25" s="12" t="s">
        <v>532</v>
      </c>
      <c r="C25" s="13" t="s">
        <v>533</v>
      </c>
      <c r="D25">
        <v>5</v>
      </c>
      <c r="E25">
        <v>5</v>
      </c>
      <c r="F25">
        <v>107</v>
      </c>
      <c r="G25">
        <v>2820</v>
      </c>
      <c r="H25">
        <v>45</v>
      </c>
      <c r="I25">
        <v>333</v>
      </c>
      <c r="J25">
        <v>735.4</v>
      </c>
      <c r="K25">
        <v>409</v>
      </c>
      <c r="L25">
        <v>7</v>
      </c>
      <c r="M25">
        <v>580</v>
      </c>
      <c r="N25">
        <v>147.9</v>
      </c>
      <c r="O25">
        <v>6</v>
      </c>
      <c r="P25">
        <v>1</v>
      </c>
      <c r="Q25">
        <v>8</v>
      </c>
      <c r="R25">
        <v>0.7</v>
      </c>
      <c r="S25" s="12">
        <v>55</v>
      </c>
      <c r="T25" s="12" t="s">
        <v>518</v>
      </c>
      <c r="CH25" s="4"/>
    </row>
    <row r="26" spans="1:86" x14ac:dyDescent="0.25">
      <c r="A26" t="str">
        <f t="shared" si="0"/>
        <v>EthanNwaneri</v>
      </c>
      <c r="B26" s="12" t="s">
        <v>534</v>
      </c>
      <c r="C26" s="13" t="s">
        <v>535</v>
      </c>
      <c r="D26">
        <v>4</v>
      </c>
      <c r="E26">
        <v>2</v>
      </c>
      <c r="F26">
        <v>66</v>
      </c>
      <c r="G26">
        <v>882</v>
      </c>
      <c r="H26">
        <v>4</v>
      </c>
      <c r="I26">
        <v>282.8</v>
      </c>
      <c r="J26">
        <v>293.2</v>
      </c>
      <c r="K26">
        <v>255</v>
      </c>
      <c r="L26">
        <v>4</v>
      </c>
      <c r="M26">
        <v>251</v>
      </c>
      <c r="N26">
        <v>83</v>
      </c>
      <c r="O26">
        <v>4</v>
      </c>
      <c r="P26">
        <v>0</v>
      </c>
      <c r="Q26">
        <v>1</v>
      </c>
      <c r="R26">
        <v>0.5</v>
      </c>
      <c r="S26" s="12">
        <v>55</v>
      </c>
      <c r="T26" s="12" t="s">
        <v>518</v>
      </c>
      <c r="CH26" s="4"/>
    </row>
    <row r="27" spans="1:86" x14ac:dyDescent="0.25">
      <c r="A27" t="str">
        <f t="shared" si="0"/>
        <v>MartÃ­nZubimendi IbÃ¡Ã±ez</v>
      </c>
      <c r="B27" s="12" t="s">
        <v>536</v>
      </c>
      <c r="C27" s="13" t="s">
        <v>537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1.8</v>
      </c>
      <c r="S27" s="12">
        <v>55</v>
      </c>
      <c r="T27" s="12" t="s">
        <v>518</v>
      </c>
      <c r="CH27" s="4"/>
    </row>
    <row r="28" spans="1:86" x14ac:dyDescent="0.25">
      <c r="A28" t="str">
        <f t="shared" si="0"/>
        <v>ReissNelson</v>
      </c>
      <c r="B28" s="12" t="s">
        <v>538</v>
      </c>
      <c r="C28" s="13" t="s">
        <v>539</v>
      </c>
      <c r="D28">
        <v>1</v>
      </c>
      <c r="E28">
        <v>1</v>
      </c>
      <c r="F28">
        <v>27</v>
      </c>
      <c r="G28">
        <v>483</v>
      </c>
      <c r="H28">
        <v>9</v>
      </c>
      <c r="I28">
        <v>223.9</v>
      </c>
      <c r="J28">
        <v>131.6</v>
      </c>
      <c r="K28">
        <v>195</v>
      </c>
      <c r="L28">
        <v>2</v>
      </c>
      <c r="M28">
        <v>143</v>
      </c>
      <c r="N28">
        <v>55.1</v>
      </c>
      <c r="O28">
        <v>1</v>
      </c>
      <c r="P28">
        <v>0</v>
      </c>
      <c r="Q28">
        <v>1</v>
      </c>
      <c r="R28">
        <v>0.2</v>
      </c>
      <c r="S28" s="12">
        <v>50</v>
      </c>
      <c r="T28" s="12" t="s">
        <v>518</v>
      </c>
      <c r="CH28" s="4"/>
    </row>
    <row r="29" spans="1:86" x14ac:dyDescent="0.25">
      <c r="A29" t="str">
        <f t="shared" si="0"/>
        <v>IsmealKabia</v>
      </c>
      <c r="B29" s="12" t="s">
        <v>540</v>
      </c>
      <c r="C29" s="13" t="s">
        <v>541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0.3</v>
      </c>
      <c r="S29" s="12">
        <v>45</v>
      </c>
      <c r="T29" s="12" t="s">
        <v>518</v>
      </c>
      <c r="CH29" s="4"/>
    </row>
    <row r="30" spans="1:86" x14ac:dyDescent="0.25">
      <c r="A30" t="str">
        <f t="shared" si="0"/>
        <v>AlbertSambi Lokonga</v>
      </c>
      <c r="B30" s="12" t="s">
        <v>542</v>
      </c>
      <c r="C30" s="13" t="s">
        <v>543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</v>
      </c>
      <c r="S30" s="12">
        <v>45</v>
      </c>
      <c r="T30" s="12" t="s">
        <v>518</v>
      </c>
      <c r="CH30" s="4"/>
    </row>
    <row r="31" spans="1:86" x14ac:dyDescent="0.25">
      <c r="A31" t="str">
        <f t="shared" si="0"/>
        <v>KaiHavertz</v>
      </c>
      <c r="B31" s="12" t="s">
        <v>544</v>
      </c>
      <c r="C31" s="13" t="s">
        <v>545</v>
      </c>
      <c r="D31">
        <v>9</v>
      </c>
      <c r="E31">
        <v>3</v>
      </c>
      <c r="F31">
        <v>97</v>
      </c>
      <c r="G31">
        <v>1872</v>
      </c>
      <c r="H31">
        <v>20</v>
      </c>
      <c r="I31">
        <v>269</v>
      </c>
      <c r="J31">
        <v>467.6</v>
      </c>
      <c r="K31">
        <v>711</v>
      </c>
      <c r="L31">
        <v>14</v>
      </c>
      <c r="M31">
        <v>343</v>
      </c>
      <c r="N31">
        <v>144.80000000000001</v>
      </c>
      <c r="O31">
        <v>7</v>
      </c>
      <c r="P31">
        <v>0</v>
      </c>
      <c r="Q31">
        <v>5</v>
      </c>
      <c r="R31">
        <v>1.5</v>
      </c>
      <c r="S31" s="12">
        <v>75</v>
      </c>
      <c r="T31" s="12" t="s">
        <v>546</v>
      </c>
      <c r="CH31" s="4"/>
    </row>
    <row r="32" spans="1:86" x14ac:dyDescent="0.25">
      <c r="A32" t="str">
        <f t="shared" si="0"/>
        <v>GabrielFernando de Jesus</v>
      </c>
      <c r="B32" s="12" t="s">
        <v>493</v>
      </c>
      <c r="C32" s="13" t="s">
        <v>547</v>
      </c>
      <c r="D32">
        <v>3</v>
      </c>
      <c r="E32">
        <v>2</v>
      </c>
      <c r="F32">
        <v>42</v>
      </c>
      <c r="G32">
        <v>600</v>
      </c>
      <c r="H32">
        <v>5</v>
      </c>
      <c r="I32">
        <v>119.5</v>
      </c>
      <c r="J32">
        <v>154.4</v>
      </c>
      <c r="K32">
        <v>255</v>
      </c>
      <c r="L32">
        <v>6</v>
      </c>
      <c r="M32">
        <v>152</v>
      </c>
      <c r="N32">
        <v>52.6</v>
      </c>
      <c r="O32">
        <v>2</v>
      </c>
      <c r="P32">
        <v>0</v>
      </c>
      <c r="Q32">
        <v>4</v>
      </c>
      <c r="R32">
        <v>0</v>
      </c>
      <c r="S32" s="12">
        <v>65</v>
      </c>
      <c r="T32" s="12" t="s">
        <v>546</v>
      </c>
      <c r="CH32" s="4"/>
    </row>
    <row r="33" spans="1:86" x14ac:dyDescent="0.25">
      <c r="A33" t="str">
        <f t="shared" si="0"/>
        <v>CristhianMosquera</v>
      </c>
      <c r="B33" s="12" t="s">
        <v>548</v>
      </c>
      <c r="C33" s="13" t="s">
        <v>549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</v>
      </c>
      <c r="S33" s="12">
        <v>55</v>
      </c>
      <c r="T33" s="12" t="s">
        <v>495</v>
      </c>
      <c r="CH33" s="4"/>
    </row>
    <row r="34" spans="1:86" x14ac:dyDescent="0.25">
      <c r="A34" t="str">
        <f t="shared" si="0"/>
        <v>ViktorGyÃ¶keres</v>
      </c>
      <c r="B34" s="12" t="s">
        <v>550</v>
      </c>
      <c r="C34" s="13" t="s">
        <v>551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23.1</v>
      </c>
      <c r="S34" s="12">
        <v>90</v>
      </c>
      <c r="T34" s="12" t="s">
        <v>546</v>
      </c>
      <c r="CH34" s="4"/>
    </row>
    <row r="35" spans="1:86" x14ac:dyDescent="0.25">
      <c r="A35" t="str">
        <f t="shared" si="0"/>
        <v>EmilianoMartÃ­nez Romero</v>
      </c>
      <c r="B35" s="12" t="s">
        <v>552</v>
      </c>
      <c r="C35" s="13" t="s">
        <v>553</v>
      </c>
      <c r="D35">
        <v>0</v>
      </c>
      <c r="E35">
        <v>0</v>
      </c>
      <c r="F35">
        <v>111</v>
      </c>
      <c r="G35">
        <v>3195</v>
      </c>
      <c r="H35">
        <v>47</v>
      </c>
      <c r="I35">
        <v>20</v>
      </c>
      <c r="J35">
        <v>839.6</v>
      </c>
      <c r="K35">
        <v>0</v>
      </c>
      <c r="L35">
        <v>6</v>
      </c>
      <c r="M35">
        <v>457</v>
      </c>
      <c r="N35">
        <v>86</v>
      </c>
      <c r="O35">
        <v>8</v>
      </c>
      <c r="P35">
        <v>1</v>
      </c>
      <c r="Q35">
        <v>5</v>
      </c>
      <c r="R35">
        <v>0.5</v>
      </c>
      <c r="S35" s="12">
        <v>50</v>
      </c>
      <c r="T35" s="12" t="s">
        <v>486</v>
      </c>
      <c r="CH35" s="4"/>
    </row>
    <row r="36" spans="1:86" x14ac:dyDescent="0.25">
      <c r="A36" t="str">
        <f t="shared" si="0"/>
        <v>MarcoBizot</v>
      </c>
      <c r="B36" s="12" t="s">
        <v>554</v>
      </c>
      <c r="C36" s="13" t="s">
        <v>555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0.3</v>
      </c>
      <c r="S36" s="12">
        <v>45</v>
      </c>
      <c r="T36" s="12" t="s">
        <v>486</v>
      </c>
      <c r="CH36" s="4"/>
    </row>
    <row r="37" spans="1:86" x14ac:dyDescent="0.25">
      <c r="A37" t="str">
        <f t="shared" si="0"/>
        <v>JoeGauci</v>
      </c>
      <c r="B37" s="12" t="s">
        <v>556</v>
      </c>
      <c r="C37" s="13" t="s">
        <v>557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 s="12">
        <v>40</v>
      </c>
      <c r="T37" s="12" t="s">
        <v>486</v>
      </c>
      <c r="CH37" s="4"/>
    </row>
    <row r="38" spans="1:86" x14ac:dyDescent="0.25">
      <c r="A38" t="str">
        <f t="shared" si="0"/>
        <v>FilipMarschall</v>
      </c>
      <c r="B38" s="12" t="s">
        <v>558</v>
      </c>
      <c r="C38" s="13" t="s">
        <v>559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</v>
      </c>
      <c r="S38" s="12">
        <v>40</v>
      </c>
      <c r="T38" s="12" t="s">
        <v>486</v>
      </c>
      <c r="CH38" s="4"/>
    </row>
    <row r="39" spans="1:86" x14ac:dyDescent="0.25">
      <c r="A39" t="str">
        <f t="shared" si="0"/>
        <v>MattyCash</v>
      </c>
      <c r="B39" s="12" t="s">
        <v>560</v>
      </c>
      <c r="C39" s="13" t="s">
        <v>561</v>
      </c>
      <c r="D39">
        <v>1</v>
      </c>
      <c r="E39">
        <v>1</v>
      </c>
      <c r="F39">
        <v>76</v>
      </c>
      <c r="G39">
        <v>2069</v>
      </c>
      <c r="H39">
        <v>22</v>
      </c>
      <c r="I39">
        <v>181</v>
      </c>
      <c r="J39">
        <v>359.2</v>
      </c>
      <c r="K39">
        <v>171</v>
      </c>
      <c r="L39">
        <v>2</v>
      </c>
      <c r="M39">
        <v>286</v>
      </c>
      <c r="N39">
        <v>71.3</v>
      </c>
      <c r="O39">
        <v>7</v>
      </c>
      <c r="P39">
        <v>0</v>
      </c>
      <c r="Q39">
        <v>7</v>
      </c>
      <c r="R39">
        <v>1.6</v>
      </c>
      <c r="S39" s="12">
        <v>45</v>
      </c>
      <c r="T39" s="12" t="s">
        <v>495</v>
      </c>
      <c r="CH39" s="4"/>
    </row>
    <row r="40" spans="1:86" x14ac:dyDescent="0.25">
      <c r="A40" t="str">
        <f t="shared" si="0"/>
        <v>LucasDigne</v>
      </c>
      <c r="B40" s="12" t="s">
        <v>562</v>
      </c>
      <c r="C40" s="13" t="s">
        <v>563</v>
      </c>
      <c r="D40">
        <v>0</v>
      </c>
      <c r="E40">
        <v>5</v>
      </c>
      <c r="F40">
        <v>89</v>
      </c>
      <c r="G40">
        <v>2348</v>
      </c>
      <c r="H40">
        <v>36</v>
      </c>
      <c r="I40">
        <v>583.9</v>
      </c>
      <c r="J40">
        <v>512.6</v>
      </c>
      <c r="K40">
        <v>112</v>
      </c>
      <c r="L40">
        <v>7</v>
      </c>
      <c r="M40">
        <v>383</v>
      </c>
      <c r="N40">
        <v>120.7</v>
      </c>
      <c r="O40">
        <v>6</v>
      </c>
      <c r="P40">
        <v>0</v>
      </c>
      <c r="Q40">
        <v>4</v>
      </c>
      <c r="R40">
        <v>1.6</v>
      </c>
      <c r="S40" s="12">
        <v>45</v>
      </c>
      <c r="T40" s="12" t="s">
        <v>495</v>
      </c>
      <c r="CH40" s="4"/>
    </row>
    <row r="41" spans="1:86" x14ac:dyDescent="0.25">
      <c r="A41" t="str">
        <f t="shared" si="0"/>
        <v>EzriKonsa Ngoyo</v>
      </c>
      <c r="B41" s="12" t="s">
        <v>564</v>
      </c>
      <c r="C41" s="13" t="s">
        <v>565</v>
      </c>
      <c r="D41">
        <v>2</v>
      </c>
      <c r="E41">
        <v>0</v>
      </c>
      <c r="F41">
        <v>103</v>
      </c>
      <c r="G41">
        <v>2936</v>
      </c>
      <c r="H41">
        <v>45</v>
      </c>
      <c r="I41">
        <v>123.9</v>
      </c>
      <c r="J41">
        <v>532.79999999999995</v>
      </c>
      <c r="K41">
        <v>166</v>
      </c>
      <c r="L41">
        <v>10</v>
      </c>
      <c r="M41">
        <v>448</v>
      </c>
      <c r="N41">
        <v>82.4</v>
      </c>
      <c r="O41">
        <v>8</v>
      </c>
      <c r="P41">
        <v>0</v>
      </c>
      <c r="Q41">
        <v>1</v>
      </c>
      <c r="R41">
        <v>24</v>
      </c>
      <c r="S41" s="12">
        <v>45</v>
      </c>
      <c r="T41" s="12" t="s">
        <v>495</v>
      </c>
      <c r="CH41" s="4"/>
    </row>
    <row r="42" spans="1:86" x14ac:dyDescent="0.25">
      <c r="A42" t="str">
        <f t="shared" si="0"/>
        <v>IanMaatsen</v>
      </c>
      <c r="B42" s="12" t="s">
        <v>566</v>
      </c>
      <c r="C42" s="13" t="s">
        <v>567</v>
      </c>
      <c r="D42">
        <v>1</v>
      </c>
      <c r="E42">
        <v>2</v>
      </c>
      <c r="F42">
        <v>57</v>
      </c>
      <c r="G42">
        <v>1125</v>
      </c>
      <c r="H42">
        <v>16</v>
      </c>
      <c r="I42">
        <v>293.39999999999998</v>
      </c>
      <c r="J42">
        <v>252</v>
      </c>
      <c r="K42">
        <v>197</v>
      </c>
      <c r="L42">
        <v>0</v>
      </c>
      <c r="M42">
        <v>204</v>
      </c>
      <c r="N42">
        <v>74.3</v>
      </c>
      <c r="O42">
        <v>3</v>
      </c>
      <c r="P42">
        <v>0</v>
      </c>
      <c r="Q42">
        <v>2</v>
      </c>
      <c r="R42">
        <v>1</v>
      </c>
      <c r="S42" s="12">
        <v>45</v>
      </c>
      <c r="T42" s="12" t="s">
        <v>495</v>
      </c>
      <c r="CH42" s="4"/>
    </row>
    <row r="43" spans="1:86" x14ac:dyDescent="0.25">
      <c r="A43" t="str">
        <f t="shared" si="0"/>
        <v>TyroneMings</v>
      </c>
      <c r="B43" s="12" t="s">
        <v>568</v>
      </c>
      <c r="C43" s="13" t="s">
        <v>569</v>
      </c>
      <c r="D43">
        <v>0</v>
      </c>
      <c r="E43">
        <v>1</v>
      </c>
      <c r="F43">
        <v>47</v>
      </c>
      <c r="G43">
        <v>1119</v>
      </c>
      <c r="H43">
        <v>11</v>
      </c>
      <c r="I43">
        <v>49.2</v>
      </c>
      <c r="J43">
        <v>220.4</v>
      </c>
      <c r="K43">
        <v>74</v>
      </c>
      <c r="L43">
        <v>5</v>
      </c>
      <c r="M43">
        <v>207</v>
      </c>
      <c r="N43">
        <v>34.6</v>
      </c>
      <c r="O43">
        <v>4</v>
      </c>
      <c r="P43">
        <v>0</v>
      </c>
      <c r="Q43">
        <v>1</v>
      </c>
      <c r="R43">
        <v>0.5</v>
      </c>
      <c r="S43" s="12">
        <v>45</v>
      </c>
      <c r="T43" s="12" t="s">
        <v>495</v>
      </c>
      <c r="CH43" s="4"/>
    </row>
    <row r="44" spans="1:86" x14ac:dyDescent="0.25">
      <c r="A44" t="str">
        <f t="shared" si="0"/>
        <v>PauTorres</v>
      </c>
      <c r="B44" s="12" t="s">
        <v>570</v>
      </c>
      <c r="C44" s="13" t="s">
        <v>571</v>
      </c>
      <c r="D44">
        <v>0</v>
      </c>
      <c r="E44">
        <v>0</v>
      </c>
      <c r="F44">
        <v>55</v>
      </c>
      <c r="G44">
        <v>2019</v>
      </c>
      <c r="H44">
        <v>33</v>
      </c>
      <c r="I44">
        <v>84.5</v>
      </c>
      <c r="J44">
        <v>350.6</v>
      </c>
      <c r="K44">
        <v>102</v>
      </c>
      <c r="L44">
        <v>3</v>
      </c>
      <c r="M44">
        <v>254</v>
      </c>
      <c r="N44">
        <v>54</v>
      </c>
      <c r="O44">
        <v>5</v>
      </c>
      <c r="P44">
        <v>0</v>
      </c>
      <c r="Q44">
        <v>2</v>
      </c>
      <c r="R44">
        <v>0.4</v>
      </c>
      <c r="S44" s="12">
        <v>45</v>
      </c>
      <c r="T44" s="12" t="s">
        <v>495</v>
      </c>
      <c r="CH44" s="4"/>
    </row>
    <row r="45" spans="1:86" x14ac:dyDescent="0.25">
      <c r="A45" t="str">
        <f t="shared" si="0"/>
        <v>AndrÃ©sGarcÃ­a</v>
      </c>
      <c r="B45" s="12" t="s">
        <v>572</v>
      </c>
      <c r="C45" s="13" t="s">
        <v>573</v>
      </c>
      <c r="D45">
        <v>0</v>
      </c>
      <c r="E45">
        <v>0</v>
      </c>
      <c r="F45">
        <v>8</v>
      </c>
      <c r="G45">
        <v>316</v>
      </c>
      <c r="H45">
        <v>5</v>
      </c>
      <c r="I45">
        <v>68.400000000000006</v>
      </c>
      <c r="J45">
        <v>45.6</v>
      </c>
      <c r="K45">
        <v>7</v>
      </c>
      <c r="L45">
        <v>0</v>
      </c>
      <c r="M45">
        <v>26</v>
      </c>
      <c r="N45">
        <v>12</v>
      </c>
      <c r="O45">
        <v>0</v>
      </c>
      <c r="P45">
        <v>0</v>
      </c>
      <c r="Q45">
        <v>0</v>
      </c>
      <c r="R45">
        <v>1</v>
      </c>
      <c r="S45" s="12">
        <v>40</v>
      </c>
      <c r="T45" s="12" t="s">
        <v>495</v>
      </c>
      <c r="CH45" s="4"/>
    </row>
    <row r="46" spans="1:86" x14ac:dyDescent="0.25">
      <c r="A46" t="str">
        <f t="shared" si="0"/>
        <v>ÃlexMoreno Lopera</v>
      </c>
      <c r="B46" s="12" t="s">
        <v>574</v>
      </c>
      <c r="C46" s="13" t="s">
        <v>575</v>
      </c>
      <c r="D46">
        <v>0</v>
      </c>
      <c r="E46">
        <v>1</v>
      </c>
      <c r="F46">
        <v>34</v>
      </c>
      <c r="G46">
        <v>952</v>
      </c>
      <c r="H46">
        <v>16</v>
      </c>
      <c r="I46">
        <v>134.5</v>
      </c>
      <c r="J46">
        <v>200.8</v>
      </c>
      <c r="K46">
        <v>29</v>
      </c>
      <c r="L46">
        <v>1</v>
      </c>
      <c r="M46">
        <v>126</v>
      </c>
      <c r="N46">
        <v>36.4</v>
      </c>
      <c r="O46">
        <v>3</v>
      </c>
      <c r="P46">
        <v>0</v>
      </c>
      <c r="Q46">
        <v>2</v>
      </c>
      <c r="R46">
        <v>11.7</v>
      </c>
      <c r="S46" s="12">
        <v>40</v>
      </c>
      <c r="T46" s="12" t="s">
        <v>495</v>
      </c>
      <c r="CH46" s="4"/>
    </row>
    <row r="47" spans="1:86" x14ac:dyDescent="0.25">
      <c r="A47" t="str">
        <f t="shared" si="0"/>
        <v>LamareBogarde</v>
      </c>
      <c r="B47" s="12" t="s">
        <v>576</v>
      </c>
      <c r="C47" s="13" t="s">
        <v>577</v>
      </c>
      <c r="D47">
        <v>0</v>
      </c>
      <c r="E47">
        <v>0</v>
      </c>
      <c r="F47">
        <v>6</v>
      </c>
      <c r="G47">
        <v>473</v>
      </c>
      <c r="H47">
        <v>11</v>
      </c>
      <c r="I47">
        <v>33.299999999999997</v>
      </c>
      <c r="J47">
        <v>84.8</v>
      </c>
      <c r="K47">
        <v>15</v>
      </c>
      <c r="L47">
        <v>0</v>
      </c>
      <c r="M47">
        <v>22</v>
      </c>
      <c r="N47">
        <v>13.3</v>
      </c>
      <c r="O47">
        <v>0</v>
      </c>
      <c r="P47">
        <v>0</v>
      </c>
      <c r="Q47">
        <v>2</v>
      </c>
      <c r="R47">
        <v>0.3</v>
      </c>
      <c r="S47" s="12">
        <v>40</v>
      </c>
      <c r="T47" s="12" t="s">
        <v>495</v>
      </c>
      <c r="CH47" s="4"/>
    </row>
    <row r="48" spans="1:86" x14ac:dyDescent="0.25">
      <c r="A48" t="str">
        <f t="shared" si="0"/>
        <v>Linoda Cruz Sousa</v>
      </c>
      <c r="B48" s="12" t="s">
        <v>578</v>
      </c>
      <c r="C48" s="12" t="s">
        <v>579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0.3</v>
      </c>
      <c r="S48" s="12">
        <v>40</v>
      </c>
      <c r="T48" s="12" t="s">
        <v>495</v>
      </c>
    </row>
    <row r="49" spans="1:86" x14ac:dyDescent="0.25">
      <c r="A49" t="str">
        <f t="shared" si="0"/>
        <v>YasinÃ–zcan</v>
      </c>
      <c r="B49" s="12" t="s">
        <v>580</v>
      </c>
      <c r="C49" s="13" t="s">
        <v>581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0.3</v>
      </c>
      <c r="S49" s="12">
        <v>40</v>
      </c>
      <c r="T49" s="12" t="s">
        <v>495</v>
      </c>
      <c r="CH49" s="4"/>
    </row>
    <row r="50" spans="1:86" x14ac:dyDescent="0.25">
      <c r="A50" t="str">
        <f t="shared" si="0"/>
        <v>MorganRogers</v>
      </c>
      <c r="B50" s="12" t="s">
        <v>582</v>
      </c>
      <c r="C50" s="13" t="s">
        <v>583</v>
      </c>
      <c r="D50">
        <v>8</v>
      </c>
      <c r="E50">
        <v>11</v>
      </c>
      <c r="F50">
        <v>161</v>
      </c>
      <c r="G50">
        <v>3115</v>
      </c>
      <c r="H50">
        <v>40</v>
      </c>
      <c r="I50">
        <v>722.7</v>
      </c>
      <c r="J50">
        <v>731.6</v>
      </c>
      <c r="K50">
        <v>689</v>
      </c>
      <c r="L50">
        <v>15</v>
      </c>
      <c r="M50">
        <v>534</v>
      </c>
      <c r="N50">
        <v>214.3</v>
      </c>
      <c r="O50">
        <v>10</v>
      </c>
      <c r="P50">
        <v>0</v>
      </c>
      <c r="Q50">
        <v>10</v>
      </c>
      <c r="R50">
        <v>24.5</v>
      </c>
      <c r="S50" s="12">
        <v>70</v>
      </c>
      <c r="T50" s="12" t="s">
        <v>518</v>
      </c>
      <c r="CH50" s="4"/>
    </row>
    <row r="51" spans="1:86" x14ac:dyDescent="0.25">
      <c r="A51" t="str">
        <f t="shared" si="0"/>
        <v>YouriTielemans</v>
      </c>
      <c r="B51" s="12" t="s">
        <v>584</v>
      </c>
      <c r="C51" s="13" t="s">
        <v>585</v>
      </c>
      <c r="D51">
        <v>3</v>
      </c>
      <c r="E51">
        <v>7</v>
      </c>
      <c r="F51">
        <v>121</v>
      </c>
      <c r="G51">
        <v>3025</v>
      </c>
      <c r="H51">
        <v>46</v>
      </c>
      <c r="I51">
        <v>963.1</v>
      </c>
      <c r="J51">
        <v>799.6</v>
      </c>
      <c r="K51">
        <v>333</v>
      </c>
      <c r="L51">
        <v>15</v>
      </c>
      <c r="M51">
        <v>686</v>
      </c>
      <c r="N51">
        <v>209.6</v>
      </c>
      <c r="O51">
        <v>7</v>
      </c>
      <c r="P51">
        <v>0</v>
      </c>
      <c r="Q51">
        <v>4</v>
      </c>
      <c r="R51">
        <v>1.6</v>
      </c>
      <c r="S51" s="12">
        <v>60</v>
      </c>
      <c r="T51" s="12" t="s">
        <v>518</v>
      </c>
      <c r="CH51" s="4"/>
    </row>
    <row r="52" spans="1:86" x14ac:dyDescent="0.25">
      <c r="A52" t="str">
        <f t="shared" si="0"/>
        <v>LeonBailey</v>
      </c>
      <c r="B52" s="12" t="s">
        <v>586</v>
      </c>
      <c r="C52" s="13" t="s">
        <v>587</v>
      </c>
      <c r="D52">
        <v>1</v>
      </c>
      <c r="E52">
        <v>2</v>
      </c>
      <c r="F52">
        <v>47</v>
      </c>
      <c r="G52">
        <v>1132</v>
      </c>
      <c r="H52">
        <v>19</v>
      </c>
      <c r="I52">
        <v>235.8</v>
      </c>
      <c r="J52">
        <v>146.4</v>
      </c>
      <c r="K52">
        <v>325</v>
      </c>
      <c r="L52">
        <v>2</v>
      </c>
      <c r="M52">
        <v>174</v>
      </c>
      <c r="N52">
        <v>70.3</v>
      </c>
      <c r="O52">
        <v>2</v>
      </c>
      <c r="P52">
        <v>0</v>
      </c>
      <c r="Q52">
        <v>3</v>
      </c>
      <c r="R52">
        <v>0.5</v>
      </c>
      <c r="S52" s="12">
        <v>55</v>
      </c>
      <c r="T52" s="12" t="s">
        <v>518</v>
      </c>
      <c r="CH52" s="4"/>
    </row>
    <row r="53" spans="1:86" x14ac:dyDescent="0.25">
      <c r="A53" t="str">
        <f t="shared" si="0"/>
        <v>EmilianoBuendÃ­a Stati</v>
      </c>
      <c r="B53" s="12" t="s">
        <v>552</v>
      </c>
      <c r="C53" s="13" t="s">
        <v>588</v>
      </c>
      <c r="D53">
        <v>0</v>
      </c>
      <c r="E53">
        <v>0</v>
      </c>
      <c r="F53">
        <v>11</v>
      </c>
      <c r="G53">
        <v>89</v>
      </c>
      <c r="H53">
        <v>2</v>
      </c>
      <c r="I53">
        <v>23.2</v>
      </c>
      <c r="J53">
        <v>16.399999999999999</v>
      </c>
      <c r="K53">
        <v>16</v>
      </c>
      <c r="L53">
        <v>0</v>
      </c>
      <c r="M53">
        <v>37</v>
      </c>
      <c r="N53">
        <v>5.2</v>
      </c>
      <c r="O53">
        <v>0</v>
      </c>
      <c r="P53">
        <v>0</v>
      </c>
      <c r="Q53">
        <v>1</v>
      </c>
      <c r="R53">
        <v>0.1</v>
      </c>
      <c r="S53" s="12">
        <v>55</v>
      </c>
      <c r="T53" s="12" t="s">
        <v>518</v>
      </c>
      <c r="CH53" s="4"/>
    </row>
    <row r="54" spans="1:86" x14ac:dyDescent="0.25">
      <c r="A54" t="str">
        <f t="shared" si="0"/>
        <v>SamuelIling-Junior</v>
      </c>
      <c r="B54" s="12" t="s">
        <v>589</v>
      </c>
      <c r="C54" s="13" t="s">
        <v>590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12">
        <v>55</v>
      </c>
      <c r="T54" s="12" t="s">
        <v>518</v>
      </c>
      <c r="CH54" s="4"/>
    </row>
    <row r="55" spans="1:86" x14ac:dyDescent="0.25">
      <c r="A55" t="str">
        <f t="shared" si="0"/>
        <v>JacobRamsey</v>
      </c>
      <c r="B55" s="12" t="s">
        <v>591</v>
      </c>
      <c r="C55" s="13" t="s">
        <v>592</v>
      </c>
      <c r="D55">
        <v>1</v>
      </c>
      <c r="E55">
        <v>4</v>
      </c>
      <c r="F55">
        <v>66</v>
      </c>
      <c r="G55">
        <v>1616</v>
      </c>
      <c r="H55">
        <v>26</v>
      </c>
      <c r="I55">
        <v>307.89999999999998</v>
      </c>
      <c r="J55">
        <v>235.4</v>
      </c>
      <c r="K55">
        <v>245</v>
      </c>
      <c r="L55">
        <v>3</v>
      </c>
      <c r="M55">
        <v>265</v>
      </c>
      <c r="N55">
        <v>78.7</v>
      </c>
      <c r="O55">
        <v>5</v>
      </c>
      <c r="P55">
        <v>1</v>
      </c>
      <c r="Q55">
        <v>2</v>
      </c>
      <c r="R55">
        <v>0.6</v>
      </c>
      <c r="S55" s="12">
        <v>55</v>
      </c>
      <c r="T55" s="12" t="s">
        <v>518</v>
      </c>
      <c r="CH55" s="4"/>
    </row>
    <row r="56" spans="1:86" x14ac:dyDescent="0.25">
      <c r="A56" t="str">
        <f t="shared" si="0"/>
        <v>DonyellMalen</v>
      </c>
      <c r="B56" s="12" t="s">
        <v>593</v>
      </c>
      <c r="C56" s="13" t="s">
        <v>594</v>
      </c>
      <c r="D56">
        <v>3</v>
      </c>
      <c r="E56">
        <v>0</v>
      </c>
      <c r="F56">
        <v>34</v>
      </c>
      <c r="G56">
        <v>296</v>
      </c>
      <c r="H56">
        <v>6</v>
      </c>
      <c r="I56">
        <v>42.7</v>
      </c>
      <c r="J56">
        <v>138.19999999999999</v>
      </c>
      <c r="K56">
        <v>208</v>
      </c>
      <c r="L56">
        <v>3</v>
      </c>
      <c r="M56">
        <v>112</v>
      </c>
      <c r="N56">
        <v>38.5</v>
      </c>
      <c r="O56">
        <v>0</v>
      </c>
      <c r="P56">
        <v>0</v>
      </c>
      <c r="Q56">
        <v>0</v>
      </c>
      <c r="R56">
        <v>1.3</v>
      </c>
      <c r="S56" s="12">
        <v>55</v>
      </c>
      <c r="T56" s="12" t="s">
        <v>518</v>
      </c>
      <c r="CH56" s="4"/>
    </row>
    <row r="57" spans="1:86" x14ac:dyDescent="0.25">
      <c r="A57" t="str">
        <f t="shared" si="0"/>
        <v>JohnMcGinn</v>
      </c>
      <c r="B57" s="12" t="s">
        <v>595</v>
      </c>
      <c r="C57" s="13" t="s">
        <v>596</v>
      </c>
      <c r="D57">
        <v>1</v>
      </c>
      <c r="E57">
        <v>4</v>
      </c>
      <c r="F57">
        <v>78</v>
      </c>
      <c r="G57">
        <v>2217</v>
      </c>
      <c r="H57">
        <v>34</v>
      </c>
      <c r="I57">
        <v>500.6</v>
      </c>
      <c r="J57">
        <v>277.2</v>
      </c>
      <c r="K57">
        <v>263</v>
      </c>
      <c r="L57">
        <v>1</v>
      </c>
      <c r="M57">
        <v>360</v>
      </c>
      <c r="N57">
        <v>103.7</v>
      </c>
      <c r="O57">
        <v>8</v>
      </c>
      <c r="P57">
        <v>0</v>
      </c>
      <c r="Q57">
        <v>7</v>
      </c>
      <c r="R57">
        <v>0.6</v>
      </c>
      <c r="S57" s="12">
        <v>55</v>
      </c>
      <c r="T57" s="12" t="s">
        <v>518</v>
      </c>
      <c r="CH57" s="4"/>
    </row>
    <row r="58" spans="1:86" x14ac:dyDescent="0.25">
      <c r="A58" t="str">
        <f t="shared" si="0"/>
        <v>RossBarkley</v>
      </c>
      <c r="B58" s="12" t="s">
        <v>597</v>
      </c>
      <c r="C58" s="13" t="s">
        <v>598</v>
      </c>
      <c r="D58">
        <v>3</v>
      </c>
      <c r="E58">
        <v>1</v>
      </c>
      <c r="F58">
        <v>44</v>
      </c>
      <c r="G58">
        <v>567</v>
      </c>
      <c r="H58">
        <v>10</v>
      </c>
      <c r="I58">
        <v>128.1</v>
      </c>
      <c r="J58">
        <v>215.4</v>
      </c>
      <c r="K58">
        <v>206</v>
      </c>
      <c r="L58">
        <v>5</v>
      </c>
      <c r="M58">
        <v>166</v>
      </c>
      <c r="N58">
        <v>54.8</v>
      </c>
      <c r="O58">
        <v>1</v>
      </c>
      <c r="P58">
        <v>0</v>
      </c>
      <c r="Q58">
        <v>3</v>
      </c>
      <c r="R58">
        <v>0.3</v>
      </c>
      <c r="S58" s="12">
        <v>50</v>
      </c>
      <c r="T58" s="12" t="s">
        <v>518</v>
      </c>
      <c r="CH58" s="4"/>
    </row>
    <row r="59" spans="1:86" x14ac:dyDescent="0.25">
      <c r="A59" t="str">
        <f t="shared" si="0"/>
        <v>EnzoBarrenechea</v>
      </c>
      <c r="B59" s="12" t="s">
        <v>599</v>
      </c>
      <c r="C59" s="12" t="s">
        <v>600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s="12">
        <v>50</v>
      </c>
      <c r="T59" s="12" t="s">
        <v>518</v>
      </c>
    </row>
    <row r="60" spans="1:86" x14ac:dyDescent="0.25">
      <c r="A60" t="str">
        <f t="shared" si="0"/>
        <v>LewisDobbin</v>
      </c>
      <c r="B60" s="12" t="s">
        <v>601</v>
      </c>
      <c r="C60" s="13" t="s">
        <v>602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0.1</v>
      </c>
      <c r="S60" s="12">
        <v>50</v>
      </c>
      <c r="T60" s="12" t="s">
        <v>518</v>
      </c>
      <c r="CH60" s="4"/>
    </row>
    <row r="61" spans="1:86" x14ac:dyDescent="0.25">
      <c r="A61" t="str">
        <f t="shared" si="0"/>
        <v>BoubacarKamara</v>
      </c>
      <c r="B61" s="12" t="s">
        <v>603</v>
      </c>
      <c r="C61" s="13" t="s">
        <v>604</v>
      </c>
      <c r="D61">
        <v>1</v>
      </c>
      <c r="E61">
        <v>0</v>
      </c>
      <c r="F61">
        <v>57</v>
      </c>
      <c r="G61">
        <v>1720</v>
      </c>
      <c r="H61">
        <v>22</v>
      </c>
      <c r="I61">
        <v>191</v>
      </c>
      <c r="J61">
        <v>326.60000000000002</v>
      </c>
      <c r="K61">
        <v>83</v>
      </c>
      <c r="L61">
        <v>3</v>
      </c>
      <c r="M61">
        <v>296</v>
      </c>
      <c r="N61">
        <v>60.2</v>
      </c>
      <c r="O61">
        <v>6</v>
      </c>
      <c r="P61">
        <v>0</v>
      </c>
      <c r="Q61">
        <v>2</v>
      </c>
      <c r="R61">
        <v>0.2</v>
      </c>
      <c r="S61" s="12">
        <v>50</v>
      </c>
      <c r="T61" s="12" t="s">
        <v>518</v>
      </c>
      <c r="CH61" s="4"/>
    </row>
    <row r="62" spans="1:86" x14ac:dyDescent="0.25">
      <c r="A62" t="str">
        <f t="shared" si="0"/>
        <v>AmadouOnana</v>
      </c>
      <c r="B62" s="12" t="s">
        <v>605</v>
      </c>
      <c r="C62" s="13" t="s">
        <v>606</v>
      </c>
      <c r="D62">
        <v>3</v>
      </c>
      <c r="E62">
        <v>0</v>
      </c>
      <c r="F62">
        <v>65</v>
      </c>
      <c r="G62">
        <v>1613</v>
      </c>
      <c r="H62">
        <v>23</v>
      </c>
      <c r="I62">
        <v>194.8</v>
      </c>
      <c r="J62">
        <v>358</v>
      </c>
      <c r="K62">
        <v>215</v>
      </c>
      <c r="L62">
        <v>5</v>
      </c>
      <c r="M62">
        <v>324</v>
      </c>
      <c r="N62">
        <v>77</v>
      </c>
      <c r="O62">
        <v>6</v>
      </c>
      <c r="P62">
        <v>0</v>
      </c>
      <c r="Q62">
        <v>4</v>
      </c>
      <c r="R62">
        <v>1.8</v>
      </c>
      <c r="S62" s="12">
        <v>50</v>
      </c>
      <c r="T62" s="12" t="s">
        <v>518</v>
      </c>
      <c r="CH62" s="4"/>
    </row>
    <row r="63" spans="1:86" x14ac:dyDescent="0.25">
      <c r="A63" t="str">
        <f t="shared" si="0"/>
        <v>BenBroggio</v>
      </c>
      <c r="B63" s="12" t="s">
        <v>607</v>
      </c>
      <c r="C63" s="12" t="s">
        <v>608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0.3</v>
      </c>
      <c r="S63" s="12">
        <v>45</v>
      </c>
      <c r="T63" s="12" t="s">
        <v>518</v>
      </c>
    </row>
    <row r="64" spans="1:86" x14ac:dyDescent="0.25">
      <c r="A64" t="str">
        <f t="shared" si="0"/>
        <v>LeanderDendoncker</v>
      </c>
      <c r="B64" s="12" t="s">
        <v>609</v>
      </c>
      <c r="C64" s="13" t="s">
        <v>610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0.4</v>
      </c>
      <c r="S64" s="12">
        <v>45</v>
      </c>
      <c r="T64" s="12" t="s">
        <v>518</v>
      </c>
      <c r="CH64" s="4"/>
    </row>
    <row r="65" spans="1:86" x14ac:dyDescent="0.25">
      <c r="A65" t="str">
        <f t="shared" si="0"/>
        <v>JamaldeenJimoh-Aloba</v>
      </c>
      <c r="B65" s="12" t="s">
        <v>611</v>
      </c>
      <c r="C65" s="13" t="s">
        <v>612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0.1</v>
      </c>
      <c r="S65" s="12">
        <v>45</v>
      </c>
      <c r="T65" s="12" t="s">
        <v>518</v>
      </c>
      <c r="CH65" s="4"/>
    </row>
    <row r="66" spans="1:86" x14ac:dyDescent="0.25">
      <c r="A66" t="str">
        <f t="shared" si="0"/>
        <v>KadanYoung</v>
      </c>
      <c r="B66" s="12" t="s">
        <v>613</v>
      </c>
      <c r="C66" s="12" t="s">
        <v>614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0.6</v>
      </c>
      <c r="S66" s="12">
        <v>45</v>
      </c>
      <c r="T66" s="12" t="s">
        <v>518</v>
      </c>
    </row>
    <row r="67" spans="1:86" x14ac:dyDescent="0.25">
      <c r="A67" t="str">
        <f t="shared" ref="A67:A130" si="1">_xlfn.CONCAT(B67,C67)</f>
        <v>OllieWatkins</v>
      </c>
      <c r="B67" s="12" t="s">
        <v>615</v>
      </c>
      <c r="C67" s="13" t="s">
        <v>616</v>
      </c>
      <c r="D67">
        <v>16</v>
      </c>
      <c r="E67">
        <v>8</v>
      </c>
      <c r="F67">
        <v>186</v>
      </c>
      <c r="G67">
        <v>2593</v>
      </c>
      <c r="H67">
        <v>40</v>
      </c>
      <c r="I67">
        <v>345.2</v>
      </c>
      <c r="J67">
        <v>766</v>
      </c>
      <c r="K67">
        <v>1148</v>
      </c>
      <c r="L67">
        <v>32</v>
      </c>
      <c r="M67">
        <v>631</v>
      </c>
      <c r="N67">
        <v>223.8</v>
      </c>
      <c r="O67">
        <v>10</v>
      </c>
      <c r="P67">
        <v>0</v>
      </c>
      <c r="Q67">
        <v>2</v>
      </c>
      <c r="R67">
        <v>11.4</v>
      </c>
      <c r="S67" s="12">
        <v>90</v>
      </c>
      <c r="T67" s="12" t="s">
        <v>546</v>
      </c>
      <c r="CH67" s="4"/>
    </row>
    <row r="68" spans="1:86" x14ac:dyDescent="0.25">
      <c r="A68" t="str">
        <f t="shared" si="1"/>
        <v>ZÃ©piquenoRedmond</v>
      </c>
      <c r="B68" s="12" t="s">
        <v>617</v>
      </c>
      <c r="C68" s="12" t="s">
        <v>618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0.9</v>
      </c>
      <c r="S68" s="12">
        <v>45</v>
      </c>
      <c r="T68" s="12" t="s">
        <v>546</v>
      </c>
    </row>
    <row r="69" spans="1:86" x14ac:dyDescent="0.25">
      <c r="A69" t="str">
        <f t="shared" si="1"/>
        <v>MaxWeiÃŸ</v>
      </c>
      <c r="B69" s="12" t="s">
        <v>619</v>
      </c>
      <c r="C69" s="13" t="s">
        <v>620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0.2</v>
      </c>
      <c r="S69" s="12">
        <v>45</v>
      </c>
      <c r="T69" s="12" t="s">
        <v>486</v>
      </c>
      <c r="CH69" s="4"/>
    </row>
    <row r="70" spans="1:86" x14ac:dyDescent="0.25">
      <c r="A70" t="str">
        <f t="shared" si="1"/>
        <v>EtienneGreen</v>
      </c>
      <c r="B70" s="12" t="s">
        <v>621</v>
      </c>
      <c r="C70" s="13" t="s">
        <v>622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0.4</v>
      </c>
      <c r="S70" s="12">
        <v>40</v>
      </c>
      <c r="T70" s="12" t="s">
        <v>486</v>
      </c>
      <c r="CH70" s="4"/>
    </row>
    <row r="71" spans="1:86" x14ac:dyDescent="0.25">
      <c r="A71" t="str">
        <f t="shared" si="1"/>
        <v>VÃ¡clavHladkÃ½</v>
      </c>
      <c r="B71" s="12" t="s">
        <v>623</v>
      </c>
      <c r="C71" s="13" t="s">
        <v>624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</v>
      </c>
      <c r="S71" s="12">
        <v>40</v>
      </c>
      <c r="T71" s="12" t="s">
        <v>486</v>
      </c>
      <c r="CH71" s="4"/>
    </row>
    <row r="72" spans="1:86" x14ac:dyDescent="0.25">
      <c r="A72" t="str">
        <f t="shared" si="1"/>
        <v>ConnorRoberts</v>
      </c>
      <c r="B72" s="12" t="s">
        <v>625</v>
      </c>
      <c r="C72" s="13" t="s">
        <v>626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0.1</v>
      </c>
      <c r="S72" s="12">
        <v>45</v>
      </c>
      <c r="T72" s="12" t="s">
        <v>495</v>
      </c>
      <c r="CH72" s="4"/>
    </row>
    <row r="73" spans="1:86" x14ac:dyDescent="0.25">
      <c r="A73" t="str">
        <f t="shared" si="1"/>
        <v>KyleWalker</v>
      </c>
      <c r="B73" s="12" t="s">
        <v>627</v>
      </c>
      <c r="C73" s="13" t="s">
        <v>628</v>
      </c>
      <c r="D73">
        <v>0</v>
      </c>
      <c r="E73">
        <v>0</v>
      </c>
      <c r="F73">
        <v>13</v>
      </c>
      <c r="G73">
        <v>966</v>
      </c>
      <c r="H73">
        <v>21</v>
      </c>
      <c r="I73">
        <v>147.69999999999999</v>
      </c>
      <c r="J73">
        <v>157.4</v>
      </c>
      <c r="K73">
        <v>29</v>
      </c>
      <c r="L73">
        <v>0</v>
      </c>
      <c r="M73">
        <v>63</v>
      </c>
      <c r="N73">
        <v>33.5</v>
      </c>
      <c r="O73">
        <v>0</v>
      </c>
      <c r="P73">
        <v>0</v>
      </c>
      <c r="Q73">
        <v>3</v>
      </c>
      <c r="R73">
        <v>2.4</v>
      </c>
      <c r="S73" s="12">
        <v>45</v>
      </c>
      <c r="T73" s="12" t="s">
        <v>495</v>
      </c>
      <c r="CH73" s="4"/>
    </row>
    <row r="74" spans="1:86" x14ac:dyDescent="0.25">
      <c r="A74" t="str">
        <f t="shared" si="1"/>
        <v>HannesDelcroix</v>
      </c>
      <c r="B74" s="12" t="s">
        <v>629</v>
      </c>
      <c r="C74" s="13" t="s">
        <v>630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</v>
      </c>
      <c r="S74" s="12">
        <v>40</v>
      </c>
      <c r="T74" s="12" t="s">
        <v>495</v>
      </c>
      <c r="CH74" s="4"/>
    </row>
    <row r="75" spans="1:86" x14ac:dyDescent="0.25">
      <c r="A75" t="str">
        <f t="shared" si="1"/>
        <v>OwenDodgson</v>
      </c>
      <c r="B75" s="12" t="s">
        <v>631</v>
      </c>
      <c r="C75" s="13" t="s">
        <v>632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0.3</v>
      </c>
      <c r="S75" s="12">
        <v>40</v>
      </c>
      <c r="T75" s="12" t="s">
        <v>495</v>
      </c>
      <c r="CH75" s="4"/>
    </row>
    <row r="76" spans="1:86" x14ac:dyDescent="0.25">
      <c r="A76" t="str">
        <f t="shared" si="1"/>
        <v>HjalmarEkdal</v>
      </c>
      <c r="B76" s="12" t="s">
        <v>633</v>
      </c>
      <c r="C76" s="13" t="s">
        <v>634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0.3</v>
      </c>
      <c r="S76" s="12">
        <v>40</v>
      </c>
      <c r="T76" s="12" t="s">
        <v>495</v>
      </c>
      <c r="CH76" s="4"/>
    </row>
    <row r="77" spans="1:86" x14ac:dyDescent="0.25">
      <c r="A77" t="str">
        <f t="shared" si="1"/>
        <v>MaximeEstÃ¨ve</v>
      </c>
      <c r="B77" s="12" t="s">
        <v>635</v>
      </c>
      <c r="C77" s="13" t="s">
        <v>636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9.8000000000000007</v>
      </c>
      <c r="S77" s="12">
        <v>40</v>
      </c>
      <c r="T77" s="12" t="s">
        <v>495</v>
      </c>
      <c r="CH77" s="4"/>
    </row>
    <row r="78" spans="1:86" x14ac:dyDescent="0.25">
      <c r="A78" t="str">
        <f t="shared" si="1"/>
        <v>QuilindschyHartman</v>
      </c>
      <c r="B78" s="12" t="s">
        <v>637</v>
      </c>
      <c r="C78" s="13" t="s">
        <v>638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</v>
      </c>
      <c r="S78" s="12">
        <v>40</v>
      </c>
      <c r="T78" s="12" t="s">
        <v>495</v>
      </c>
      <c r="CH78" s="4"/>
    </row>
    <row r="79" spans="1:86" x14ac:dyDescent="0.25">
      <c r="A79" t="str">
        <f t="shared" si="1"/>
        <v>BashirHumphreys</v>
      </c>
      <c r="B79" s="12" t="s">
        <v>639</v>
      </c>
      <c r="C79" s="13" t="s">
        <v>640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0.4</v>
      </c>
      <c r="S79" s="12">
        <v>40</v>
      </c>
      <c r="T79" s="12" t="s">
        <v>495</v>
      </c>
      <c r="CH79" s="4"/>
    </row>
    <row r="80" spans="1:86" x14ac:dyDescent="0.25">
      <c r="A80" t="str">
        <f t="shared" si="1"/>
        <v>JordanBeyer</v>
      </c>
      <c r="B80" s="12" t="s">
        <v>641</v>
      </c>
      <c r="C80" s="13" t="s">
        <v>642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0.3</v>
      </c>
      <c r="S80" s="12">
        <v>40</v>
      </c>
      <c r="T80" s="12" t="s">
        <v>495</v>
      </c>
      <c r="CH80" s="4"/>
    </row>
    <row r="81" spans="1:86" x14ac:dyDescent="0.25">
      <c r="A81" t="str">
        <f t="shared" si="1"/>
        <v>LucasPires Silva</v>
      </c>
      <c r="B81" s="12" t="s">
        <v>562</v>
      </c>
      <c r="C81" s="13" t="s">
        <v>643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0.3</v>
      </c>
      <c r="S81" s="12">
        <v>40</v>
      </c>
      <c r="T81" s="12" t="s">
        <v>495</v>
      </c>
      <c r="CH81" s="4"/>
    </row>
    <row r="82" spans="1:86" x14ac:dyDescent="0.25">
      <c r="A82" t="str">
        <f t="shared" si="1"/>
        <v>ShurandySambo</v>
      </c>
      <c r="B82" s="12" t="s">
        <v>644</v>
      </c>
      <c r="C82" s="13" t="s">
        <v>645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</v>
      </c>
      <c r="S82" s="12">
        <v>40</v>
      </c>
      <c r="T82" s="12" t="s">
        <v>495</v>
      </c>
      <c r="CH82" s="4"/>
    </row>
    <row r="83" spans="1:86" x14ac:dyDescent="0.25">
      <c r="A83" t="str">
        <f t="shared" si="1"/>
        <v>OliverSonne</v>
      </c>
      <c r="B83" s="12" t="s">
        <v>646</v>
      </c>
      <c r="C83" s="13" t="s">
        <v>647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</v>
      </c>
      <c r="S83" s="12">
        <v>40</v>
      </c>
      <c r="T83" s="12" t="s">
        <v>495</v>
      </c>
      <c r="CH83" s="4"/>
    </row>
    <row r="84" spans="1:86" x14ac:dyDescent="0.25">
      <c r="A84" t="str">
        <f t="shared" si="1"/>
        <v>AxelTuanzebe</v>
      </c>
      <c r="B84" s="12" t="s">
        <v>648</v>
      </c>
      <c r="C84" s="13" t="s">
        <v>649</v>
      </c>
      <c r="D84">
        <v>0</v>
      </c>
      <c r="E84">
        <v>1</v>
      </c>
      <c r="F84">
        <v>27</v>
      </c>
      <c r="G84">
        <v>1710</v>
      </c>
      <c r="H84">
        <v>38</v>
      </c>
      <c r="I84">
        <v>93.4</v>
      </c>
      <c r="J84">
        <v>284.39999999999998</v>
      </c>
      <c r="K84">
        <v>25</v>
      </c>
      <c r="L84">
        <v>0</v>
      </c>
      <c r="M84">
        <v>80</v>
      </c>
      <c r="N84">
        <v>40.1</v>
      </c>
      <c r="O84">
        <v>1</v>
      </c>
      <c r="P84">
        <v>1</v>
      </c>
      <c r="Q84">
        <v>3</v>
      </c>
      <c r="R84">
        <v>4</v>
      </c>
      <c r="S84" s="12">
        <v>40</v>
      </c>
      <c r="T84" s="12" t="s">
        <v>495</v>
      </c>
      <c r="CH84" s="4"/>
    </row>
    <row r="85" spans="1:86" x14ac:dyDescent="0.25">
      <c r="A85" t="str">
        <f t="shared" si="1"/>
        <v>JoeWorrall</v>
      </c>
      <c r="B85" s="12" t="s">
        <v>556</v>
      </c>
      <c r="C85" s="13" t="s">
        <v>650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</v>
      </c>
      <c r="S85" s="12">
        <v>40</v>
      </c>
      <c r="T85" s="12" t="s">
        <v>495</v>
      </c>
      <c r="CH85" s="4"/>
    </row>
    <row r="86" spans="1:86" x14ac:dyDescent="0.25">
      <c r="A86" t="str">
        <f t="shared" si="1"/>
        <v>JaidonAnthony</v>
      </c>
      <c r="B86" s="12" t="s">
        <v>651</v>
      </c>
      <c r="C86" s="13" t="s">
        <v>652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0.1</v>
      </c>
      <c r="S86" s="12">
        <v>55</v>
      </c>
      <c r="T86" s="12" t="s">
        <v>518</v>
      </c>
      <c r="CH86" s="4"/>
    </row>
    <row r="87" spans="1:86" x14ac:dyDescent="0.25">
      <c r="A87" t="str">
        <f t="shared" si="1"/>
        <v>ManuelBenson Hedilazio</v>
      </c>
      <c r="B87" s="12" t="s">
        <v>653</v>
      </c>
      <c r="C87" s="13" t="s">
        <v>654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s="12">
        <v>55</v>
      </c>
      <c r="T87" s="12" t="s">
        <v>518</v>
      </c>
      <c r="CH87" s="4"/>
    </row>
    <row r="88" spans="1:86" x14ac:dyDescent="0.25">
      <c r="A88" t="str">
        <f t="shared" si="1"/>
        <v>JacobBruun Larsen</v>
      </c>
      <c r="B88" s="12" t="s">
        <v>591</v>
      </c>
      <c r="C88" s="13" t="s">
        <v>655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0.1</v>
      </c>
      <c r="S88" s="12">
        <v>55</v>
      </c>
      <c r="T88" s="12" t="s">
        <v>518</v>
      </c>
      <c r="CH88" s="4"/>
    </row>
    <row r="89" spans="1:86" x14ac:dyDescent="0.25">
      <c r="A89" t="str">
        <f t="shared" si="1"/>
        <v>EnockAgyei</v>
      </c>
      <c r="B89" s="12" t="s">
        <v>656</v>
      </c>
      <c r="C89" s="13" t="s">
        <v>657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0.1</v>
      </c>
      <c r="S89" s="12">
        <v>50</v>
      </c>
      <c r="T89" s="12" t="s">
        <v>518</v>
      </c>
      <c r="CH89" s="4"/>
    </row>
    <row r="90" spans="1:86" x14ac:dyDescent="0.25">
      <c r="A90" t="str">
        <f t="shared" si="1"/>
        <v>DarkoChurlinov</v>
      </c>
      <c r="B90" s="12" t="s">
        <v>658</v>
      </c>
      <c r="C90" s="13" t="s">
        <v>659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0.1</v>
      </c>
      <c r="S90" s="12">
        <v>50</v>
      </c>
      <c r="T90" s="12" t="s">
        <v>518</v>
      </c>
      <c r="CH90" s="4"/>
    </row>
    <row r="91" spans="1:86" x14ac:dyDescent="0.25">
      <c r="A91" t="str">
        <f t="shared" si="1"/>
        <v>JoshCullen</v>
      </c>
      <c r="B91" s="12" t="s">
        <v>514</v>
      </c>
      <c r="C91" s="13" t="s">
        <v>660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</v>
      </c>
      <c r="S91" s="12">
        <v>50</v>
      </c>
      <c r="T91" s="12" t="s">
        <v>518</v>
      </c>
      <c r="CH91" s="4"/>
    </row>
    <row r="92" spans="1:86" x14ac:dyDescent="0.25">
      <c r="A92" t="str">
        <f t="shared" si="1"/>
        <v>MarcusEdwards</v>
      </c>
      <c r="B92" s="12" t="s">
        <v>661</v>
      </c>
      <c r="C92" s="13" t="s">
        <v>662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</v>
      </c>
      <c r="S92" s="12">
        <v>50</v>
      </c>
      <c r="T92" s="12" t="s">
        <v>518</v>
      </c>
      <c r="CH92" s="4"/>
    </row>
    <row r="93" spans="1:86" x14ac:dyDescent="0.25">
      <c r="A93" t="str">
        <f t="shared" si="1"/>
        <v>HannibalMejbri</v>
      </c>
      <c r="B93" s="12" t="s">
        <v>663</v>
      </c>
      <c r="C93" s="13" t="s">
        <v>664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0.2</v>
      </c>
      <c r="S93" s="12">
        <v>50</v>
      </c>
      <c r="T93" s="12" t="s">
        <v>518</v>
      </c>
      <c r="CH93" s="4"/>
    </row>
    <row r="94" spans="1:86" x14ac:dyDescent="0.25">
      <c r="A94" t="str">
        <f t="shared" si="1"/>
        <v>LucaKoleosho</v>
      </c>
      <c r="B94" s="12" t="s">
        <v>665</v>
      </c>
      <c r="C94" s="13" t="s">
        <v>666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0.1</v>
      </c>
      <c r="S94" s="12">
        <v>50</v>
      </c>
      <c r="T94" s="12" t="s">
        <v>518</v>
      </c>
      <c r="CH94" s="4"/>
    </row>
    <row r="95" spans="1:86" x14ac:dyDescent="0.25">
      <c r="A95" t="str">
        <f t="shared" si="1"/>
        <v>JoshLaurent</v>
      </c>
      <c r="B95" s="12" t="s">
        <v>514</v>
      </c>
      <c r="C95" s="13" t="s">
        <v>667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0.1</v>
      </c>
      <c r="S95" s="12">
        <v>50</v>
      </c>
      <c r="T95" s="12" t="s">
        <v>518</v>
      </c>
      <c r="CH95" s="4"/>
    </row>
    <row r="96" spans="1:86" x14ac:dyDescent="0.25">
      <c r="A96" t="str">
        <f t="shared" si="1"/>
        <v>LoumTchaouna</v>
      </c>
      <c r="B96" s="12" t="s">
        <v>668</v>
      </c>
      <c r="C96" s="13" t="s">
        <v>669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</v>
      </c>
      <c r="S96" s="12">
        <v>50</v>
      </c>
      <c r="T96" s="12" t="s">
        <v>518</v>
      </c>
      <c r="CH96" s="4"/>
    </row>
    <row r="97" spans="1:86" x14ac:dyDescent="0.25">
      <c r="A97" t="str">
        <f t="shared" si="1"/>
        <v>AaronRamsey</v>
      </c>
      <c r="B97" s="12" t="s">
        <v>670</v>
      </c>
      <c r="C97" s="13" t="s">
        <v>592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12.8</v>
      </c>
      <c r="S97" s="12">
        <v>45</v>
      </c>
      <c r="T97" s="12" t="s">
        <v>518</v>
      </c>
      <c r="CH97" s="4"/>
    </row>
    <row r="98" spans="1:86" x14ac:dyDescent="0.25">
      <c r="A98" t="str">
        <f t="shared" si="1"/>
        <v>OluwaseunAdewumi</v>
      </c>
      <c r="B98" s="12" t="s">
        <v>671</v>
      </c>
      <c r="C98" s="13" t="s">
        <v>672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0.1</v>
      </c>
      <c r="S98" s="12">
        <v>45</v>
      </c>
      <c r="T98" s="12" t="s">
        <v>518</v>
      </c>
      <c r="CH98" s="4"/>
    </row>
    <row r="99" spans="1:86" x14ac:dyDescent="0.25">
      <c r="A99" t="str">
        <f t="shared" si="1"/>
        <v>JaydonBanel</v>
      </c>
      <c r="B99" s="12" t="s">
        <v>673</v>
      </c>
      <c r="C99" s="13" t="s">
        <v>674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0.1</v>
      </c>
      <c r="S99" s="12">
        <v>45</v>
      </c>
      <c r="T99" s="12" t="s">
        <v>518</v>
      </c>
      <c r="CH99" s="4"/>
    </row>
    <row r="100" spans="1:86" x14ac:dyDescent="0.25">
      <c r="A100" t="str">
        <f t="shared" si="1"/>
        <v>MikeTrÃ©sor Ndayishimiye</v>
      </c>
      <c r="B100" s="12" t="s">
        <v>675</v>
      </c>
      <c r="C100" s="13" t="s">
        <v>676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0.1</v>
      </c>
      <c r="S100" s="12">
        <v>45</v>
      </c>
      <c r="T100" s="12" t="s">
        <v>518</v>
      </c>
      <c r="CH100" s="4"/>
    </row>
    <row r="101" spans="1:86" x14ac:dyDescent="0.25">
      <c r="A101" t="str">
        <f t="shared" si="1"/>
        <v>ZianFlemming</v>
      </c>
      <c r="B101" s="12" t="s">
        <v>677</v>
      </c>
      <c r="C101" s="13" t="s">
        <v>678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0.3</v>
      </c>
      <c r="S101" s="12">
        <v>55</v>
      </c>
      <c r="T101" s="12" t="s">
        <v>546</v>
      </c>
      <c r="CH101" s="4"/>
    </row>
    <row r="102" spans="1:86" x14ac:dyDescent="0.25">
      <c r="A102" t="str">
        <f t="shared" si="1"/>
        <v>ZekiAmdouni</v>
      </c>
      <c r="B102" s="12" t="s">
        <v>679</v>
      </c>
      <c r="C102" s="13" t="s">
        <v>680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0.4</v>
      </c>
      <c r="S102" s="12">
        <v>50</v>
      </c>
      <c r="T102" s="12" t="s">
        <v>546</v>
      </c>
      <c r="CH102" s="4"/>
    </row>
    <row r="103" spans="1:86" x14ac:dyDescent="0.25">
      <c r="A103" t="str">
        <f t="shared" si="1"/>
        <v>LyleFoster</v>
      </c>
      <c r="B103" s="12" t="s">
        <v>681</v>
      </c>
      <c r="C103" s="13" t="s">
        <v>682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0.4</v>
      </c>
      <c r="S103" s="12">
        <v>50</v>
      </c>
      <c r="T103" s="12" t="s">
        <v>546</v>
      </c>
      <c r="CH103" s="4"/>
    </row>
    <row r="104" spans="1:86" x14ac:dyDescent="0.25">
      <c r="A104" t="str">
        <f t="shared" si="1"/>
        <v>AshleyBarnes</v>
      </c>
      <c r="B104" s="12" t="s">
        <v>683</v>
      </c>
      <c r="C104" s="13" t="s">
        <v>684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5.0999999999999996</v>
      </c>
      <c r="S104" s="12">
        <v>45</v>
      </c>
      <c r="T104" s="12" t="s">
        <v>546</v>
      </c>
      <c r="CH104" s="4"/>
    </row>
    <row r="105" spans="1:86" x14ac:dyDescent="0.25">
      <c r="A105" t="str">
        <f t="shared" si="1"/>
        <v>MichaelObafemi</v>
      </c>
      <c r="B105" s="12" t="s">
        <v>685</v>
      </c>
      <c r="C105" s="13" t="s">
        <v>686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0.8</v>
      </c>
      <c r="S105" s="12">
        <v>45</v>
      </c>
      <c r="T105" s="12" t="s">
        <v>546</v>
      </c>
      <c r="CH105" s="4"/>
    </row>
    <row r="106" spans="1:86" x14ac:dyDescent="0.25">
      <c r="A106" t="str">
        <f t="shared" si="1"/>
        <v>NorbertoMurara Neto</v>
      </c>
      <c r="B106" s="12" t="s">
        <v>687</v>
      </c>
      <c r="C106" s="13" t="s">
        <v>688</v>
      </c>
      <c r="D106">
        <v>0</v>
      </c>
      <c r="E106">
        <v>0</v>
      </c>
      <c r="F106">
        <v>7</v>
      </c>
      <c r="G106">
        <v>180</v>
      </c>
      <c r="H106">
        <v>2</v>
      </c>
      <c r="I106">
        <v>0</v>
      </c>
      <c r="J106">
        <v>77.8</v>
      </c>
      <c r="K106">
        <v>0</v>
      </c>
      <c r="L106">
        <v>0</v>
      </c>
      <c r="M106">
        <v>30</v>
      </c>
      <c r="N106">
        <v>7.8</v>
      </c>
      <c r="O106">
        <v>0</v>
      </c>
      <c r="P106">
        <v>0</v>
      </c>
      <c r="Q106">
        <v>0</v>
      </c>
      <c r="R106">
        <v>1.2</v>
      </c>
      <c r="S106" s="12">
        <v>45</v>
      </c>
      <c r="T106" s="12" t="s">
        <v>486</v>
      </c>
      <c r="CH106" s="4"/>
    </row>
    <row r="107" spans="1:86" x14ac:dyDescent="0.25">
      <c r="A107" t="str">
        <f t="shared" si="1"/>
        <v>ÄorÄ‘ePetroviÄ‡</v>
      </c>
      <c r="B107" s="12" t="s">
        <v>689</v>
      </c>
      <c r="C107" s="13" t="s">
        <v>690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5.0999999999999996</v>
      </c>
      <c r="S107" s="12">
        <v>45</v>
      </c>
      <c r="T107" s="12" t="s">
        <v>486</v>
      </c>
      <c r="CH107" s="4"/>
    </row>
    <row r="108" spans="1:86" x14ac:dyDescent="0.25">
      <c r="A108" t="str">
        <f t="shared" si="1"/>
        <v>WillDennis</v>
      </c>
      <c r="B108" s="12" t="s">
        <v>691</v>
      </c>
      <c r="C108" s="13" t="s">
        <v>692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0.7</v>
      </c>
      <c r="S108" s="12">
        <v>40</v>
      </c>
      <c r="T108" s="12" t="s">
        <v>486</v>
      </c>
      <c r="CH108" s="4"/>
    </row>
    <row r="109" spans="1:86" x14ac:dyDescent="0.25">
      <c r="A109" t="str">
        <f t="shared" si="1"/>
        <v>CallanMcKenna</v>
      </c>
      <c r="B109" s="12" t="s">
        <v>693</v>
      </c>
      <c r="C109" s="13" t="s">
        <v>694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</v>
      </c>
      <c r="S109" s="12">
        <v>40</v>
      </c>
      <c r="T109" s="12" t="s">
        <v>486</v>
      </c>
      <c r="CH109" s="4"/>
    </row>
    <row r="110" spans="1:86" x14ac:dyDescent="0.25">
      <c r="A110" t="str">
        <f t="shared" si="1"/>
        <v>AlexPaulsen</v>
      </c>
      <c r="B110" s="12" t="s">
        <v>695</v>
      </c>
      <c r="C110" s="13" t="s">
        <v>696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</v>
      </c>
      <c r="S110" s="12">
        <v>40</v>
      </c>
      <c r="T110" s="12" t="s">
        <v>486</v>
      </c>
      <c r="CH110" s="4"/>
    </row>
    <row r="111" spans="1:86" x14ac:dyDescent="0.25">
      <c r="A111" t="str">
        <f t="shared" si="1"/>
        <v>IlliaZabarnyi</v>
      </c>
      <c r="B111" s="12" t="s">
        <v>697</v>
      </c>
      <c r="C111" s="13" t="s">
        <v>698</v>
      </c>
      <c r="D111">
        <v>0</v>
      </c>
      <c r="E111">
        <v>1</v>
      </c>
      <c r="F111">
        <v>94</v>
      </c>
      <c r="G111">
        <v>3109</v>
      </c>
      <c r="H111">
        <v>42</v>
      </c>
      <c r="I111">
        <v>177</v>
      </c>
      <c r="J111">
        <v>651.4</v>
      </c>
      <c r="K111">
        <v>88</v>
      </c>
      <c r="L111">
        <v>8</v>
      </c>
      <c r="M111">
        <v>429</v>
      </c>
      <c r="N111">
        <v>92</v>
      </c>
      <c r="O111">
        <v>8</v>
      </c>
      <c r="P111">
        <v>1</v>
      </c>
      <c r="Q111">
        <v>4</v>
      </c>
      <c r="R111">
        <v>0.6</v>
      </c>
      <c r="S111" s="12">
        <v>50</v>
      </c>
      <c r="T111" s="12" t="s">
        <v>495</v>
      </c>
      <c r="CH111" s="4"/>
    </row>
    <row r="112" spans="1:86" x14ac:dyDescent="0.25">
      <c r="A112" t="str">
        <f t="shared" si="1"/>
        <v>MarcosSenesi BarÃ³n</v>
      </c>
      <c r="B112" s="12" t="s">
        <v>699</v>
      </c>
      <c r="C112" s="13" t="s">
        <v>700</v>
      </c>
      <c r="D112">
        <v>0</v>
      </c>
      <c r="E112">
        <v>0</v>
      </c>
      <c r="F112">
        <v>31</v>
      </c>
      <c r="G112">
        <v>1103</v>
      </c>
      <c r="H112">
        <v>17</v>
      </c>
      <c r="I112">
        <v>84.2</v>
      </c>
      <c r="J112">
        <v>271.60000000000002</v>
      </c>
      <c r="K112">
        <v>39</v>
      </c>
      <c r="L112">
        <v>3</v>
      </c>
      <c r="M112">
        <v>114</v>
      </c>
      <c r="N112">
        <v>39.6</v>
      </c>
      <c r="O112">
        <v>2</v>
      </c>
      <c r="P112">
        <v>0</v>
      </c>
      <c r="Q112">
        <v>5</v>
      </c>
      <c r="R112">
        <v>0.7</v>
      </c>
      <c r="S112" s="12">
        <v>45</v>
      </c>
      <c r="T112" s="12" t="s">
        <v>495</v>
      </c>
      <c r="CH112" s="4"/>
    </row>
    <row r="113" spans="1:86" x14ac:dyDescent="0.25">
      <c r="A113" t="str">
        <f t="shared" si="1"/>
        <v>AdamSmith</v>
      </c>
      <c r="B113" s="12" t="s">
        <v>701</v>
      </c>
      <c r="C113" s="13" t="s">
        <v>702</v>
      </c>
      <c r="D113">
        <v>0</v>
      </c>
      <c r="E113">
        <v>0</v>
      </c>
      <c r="F113">
        <v>57</v>
      </c>
      <c r="G113">
        <v>1586</v>
      </c>
      <c r="H113">
        <v>18</v>
      </c>
      <c r="I113">
        <v>147.19999999999999</v>
      </c>
      <c r="J113">
        <v>181.8</v>
      </c>
      <c r="K113">
        <v>24</v>
      </c>
      <c r="L113">
        <v>0</v>
      </c>
      <c r="M113">
        <v>161</v>
      </c>
      <c r="N113">
        <v>35</v>
      </c>
      <c r="O113">
        <v>6</v>
      </c>
      <c r="P113">
        <v>0</v>
      </c>
      <c r="Q113">
        <v>7</v>
      </c>
      <c r="R113">
        <v>0.2</v>
      </c>
      <c r="S113" s="12">
        <v>45</v>
      </c>
      <c r="T113" s="12" t="s">
        <v>495</v>
      </c>
      <c r="CH113" s="4"/>
    </row>
    <row r="114" spans="1:86" x14ac:dyDescent="0.25">
      <c r="A114" t="str">
        <f t="shared" si="1"/>
        <v>AdrienTruffert</v>
      </c>
      <c r="B114" s="12" t="s">
        <v>703</v>
      </c>
      <c r="C114" s="13" t="s">
        <v>704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1.6</v>
      </c>
      <c r="S114" s="12">
        <v>45</v>
      </c>
      <c r="T114" s="12" t="s">
        <v>495</v>
      </c>
      <c r="CH114" s="4"/>
    </row>
    <row r="115" spans="1:86" x14ac:dyDescent="0.25">
      <c r="A115" t="str">
        <f t="shared" si="1"/>
        <v>MataiAkinmboni</v>
      </c>
      <c r="B115" s="12" t="s">
        <v>705</v>
      </c>
      <c r="C115" s="13" t="s">
        <v>706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0.4</v>
      </c>
      <c r="S115" s="12">
        <v>40</v>
      </c>
      <c r="T115" s="12" t="s">
        <v>495</v>
      </c>
      <c r="CH115" s="4"/>
    </row>
    <row r="116" spans="1:86" x14ac:dyDescent="0.25">
      <c r="A116" t="str">
        <f t="shared" si="1"/>
        <v>OwenBevan</v>
      </c>
      <c r="B116" s="12" t="s">
        <v>631</v>
      </c>
      <c r="C116" s="13" t="s">
        <v>707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0.3</v>
      </c>
      <c r="S116" s="12">
        <v>40</v>
      </c>
      <c r="T116" s="12" t="s">
        <v>495</v>
      </c>
      <c r="CH116" s="4"/>
    </row>
    <row r="117" spans="1:86" x14ac:dyDescent="0.25">
      <c r="A117" t="str">
        <f t="shared" si="1"/>
        <v>JamesHill</v>
      </c>
      <c r="B117" s="12" t="s">
        <v>708</v>
      </c>
      <c r="C117" s="13" t="s">
        <v>709</v>
      </c>
      <c r="D117">
        <v>0</v>
      </c>
      <c r="E117">
        <v>1</v>
      </c>
      <c r="F117">
        <v>17</v>
      </c>
      <c r="G117">
        <v>443</v>
      </c>
      <c r="H117">
        <v>9</v>
      </c>
      <c r="I117">
        <v>38.4</v>
      </c>
      <c r="J117">
        <v>97</v>
      </c>
      <c r="K117">
        <v>29</v>
      </c>
      <c r="L117">
        <v>0</v>
      </c>
      <c r="M117">
        <v>55</v>
      </c>
      <c r="N117">
        <v>16.600000000000001</v>
      </c>
      <c r="O117">
        <v>1</v>
      </c>
      <c r="P117">
        <v>0</v>
      </c>
      <c r="Q117">
        <v>1</v>
      </c>
      <c r="R117">
        <v>0.7</v>
      </c>
      <c r="S117" s="12">
        <v>40</v>
      </c>
      <c r="T117" s="12" t="s">
        <v>495</v>
      </c>
      <c r="CH117" s="4"/>
    </row>
    <row r="118" spans="1:86" x14ac:dyDescent="0.25">
      <c r="A118" t="str">
        <f t="shared" si="1"/>
        <v>JuliÃ¡nAraujo ZÃºÃ±iga</v>
      </c>
      <c r="B118" s="12" t="s">
        <v>710</v>
      </c>
      <c r="C118" s="13" t="s">
        <v>711</v>
      </c>
      <c r="D118">
        <v>0</v>
      </c>
      <c r="E118">
        <v>0</v>
      </c>
      <c r="F118">
        <v>12</v>
      </c>
      <c r="G118">
        <v>492</v>
      </c>
      <c r="H118">
        <v>10</v>
      </c>
      <c r="I118">
        <v>30.6</v>
      </c>
      <c r="J118">
        <v>56.8</v>
      </c>
      <c r="K118">
        <v>4</v>
      </c>
      <c r="L118">
        <v>0</v>
      </c>
      <c r="M118">
        <v>20</v>
      </c>
      <c r="N118">
        <v>9.1999999999999993</v>
      </c>
      <c r="O118">
        <v>0</v>
      </c>
      <c r="P118">
        <v>0</v>
      </c>
      <c r="Q118">
        <v>2</v>
      </c>
      <c r="R118">
        <v>1.3</v>
      </c>
      <c r="S118" s="12">
        <v>40</v>
      </c>
      <c r="T118" s="12" t="s">
        <v>495</v>
      </c>
      <c r="CH118" s="4"/>
    </row>
    <row r="119" spans="1:86" x14ac:dyDescent="0.25">
      <c r="A119" t="str">
        <f t="shared" si="1"/>
        <v>ChrisMepham</v>
      </c>
      <c r="B119" s="12" t="s">
        <v>712</v>
      </c>
      <c r="C119" s="13" t="s">
        <v>713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0.3</v>
      </c>
      <c r="S119" s="12">
        <v>40</v>
      </c>
      <c r="T119" s="12" t="s">
        <v>495</v>
      </c>
      <c r="CH119" s="4"/>
    </row>
    <row r="120" spans="1:86" x14ac:dyDescent="0.25">
      <c r="A120" t="str">
        <f t="shared" si="1"/>
        <v>JulioSoler Barreto</v>
      </c>
      <c r="B120" s="12" t="s">
        <v>714</v>
      </c>
      <c r="C120" s="13" t="s">
        <v>715</v>
      </c>
      <c r="D120">
        <v>0</v>
      </c>
      <c r="E120">
        <v>0</v>
      </c>
      <c r="F120">
        <v>3</v>
      </c>
      <c r="G120">
        <v>9</v>
      </c>
      <c r="H120">
        <v>1</v>
      </c>
      <c r="I120">
        <v>1.8</v>
      </c>
      <c r="J120">
        <v>2.2000000000000002</v>
      </c>
      <c r="K120">
        <v>0</v>
      </c>
      <c r="L120">
        <v>0</v>
      </c>
      <c r="M120">
        <v>8</v>
      </c>
      <c r="N120">
        <v>0.4</v>
      </c>
      <c r="O120">
        <v>0</v>
      </c>
      <c r="P120">
        <v>0</v>
      </c>
      <c r="Q120">
        <v>0</v>
      </c>
      <c r="R120">
        <v>0.4</v>
      </c>
      <c r="S120" s="12">
        <v>40</v>
      </c>
      <c r="T120" s="12" t="s">
        <v>495</v>
      </c>
      <c r="CH120" s="4"/>
    </row>
    <row r="121" spans="1:86" x14ac:dyDescent="0.25">
      <c r="A121" t="str">
        <f t="shared" si="1"/>
        <v>JustinKluivert</v>
      </c>
      <c r="B121" s="12" t="s">
        <v>716</v>
      </c>
      <c r="C121" s="13" t="s">
        <v>717</v>
      </c>
      <c r="D121">
        <v>12</v>
      </c>
      <c r="E121">
        <v>6</v>
      </c>
      <c r="F121">
        <v>158</v>
      </c>
      <c r="G121">
        <v>2339</v>
      </c>
      <c r="H121">
        <v>29</v>
      </c>
      <c r="I121">
        <v>654.1</v>
      </c>
      <c r="J121">
        <v>700</v>
      </c>
      <c r="K121">
        <v>771</v>
      </c>
      <c r="L121">
        <v>14</v>
      </c>
      <c r="M121">
        <v>532</v>
      </c>
      <c r="N121">
        <v>212</v>
      </c>
      <c r="O121">
        <v>13</v>
      </c>
      <c r="P121">
        <v>0</v>
      </c>
      <c r="Q121">
        <v>8</v>
      </c>
      <c r="R121">
        <v>5</v>
      </c>
      <c r="S121" s="12">
        <v>70</v>
      </c>
      <c r="T121" s="12" t="s">
        <v>518</v>
      </c>
      <c r="CH121" s="4"/>
    </row>
    <row r="122" spans="1:86" x14ac:dyDescent="0.25">
      <c r="A122" t="str">
        <f t="shared" si="1"/>
        <v>AntoineSemenyo</v>
      </c>
      <c r="B122" s="12" t="s">
        <v>718</v>
      </c>
      <c r="C122" s="13" t="s">
        <v>719</v>
      </c>
      <c r="D122">
        <v>11</v>
      </c>
      <c r="E122">
        <v>7</v>
      </c>
      <c r="F122">
        <v>165</v>
      </c>
      <c r="G122">
        <v>3202</v>
      </c>
      <c r="H122">
        <v>41</v>
      </c>
      <c r="I122">
        <v>688.9</v>
      </c>
      <c r="J122">
        <v>792.2</v>
      </c>
      <c r="K122">
        <v>1204</v>
      </c>
      <c r="L122">
        <v>14</v>
      </c>
      <c r="M122">
        <v>571</v>
      </c>
      <c r="N122">
        <v>267.8</v>
      </c>
      <c r="O122">
        <v>11</v>
      </c>
      <c r="P122">
        <v>0</v>
      </c>
      <c r="Q122">
        <v>9</v>
      </c>
      <c r="R122">
        <v>5.4</v>
      </c>
      <c r="S122" s="12">
        <v>70</v>
      </c>
      <c r="T122" s="12" t="s">
        <v>518</v>
      </c>
      <c r="CH122" s="4"/>
    </row>
    <row r="123" spans="1:86" x14ac:dyDescent="0.25">
      <c r="A123" t="str">
        <f t="shared" si="1"/>
        <v>DangoOuattara</v>
      </c>
      <c r="B123" s="12" t="s">
        <v>720</v>
      </c>
      <c r="C123" s="13" t="s">
        <v>721</v>
      </c>
      <c r="D123">
        <v>7</v>
      </c>
      <c r="E123">
        <v>4</v>
      </c>
      <c r="F123">
        <v>111</v>
      </c>
      <c r="G123">
        <v>1998</v>
      </c>
      <c r="H123">
        <v>23</v>
      </c>
      <c r="I123">
        <v>496.8</v>
      </c>
      <c r="J123">
        <v>624.6</v>
      </c>
      <c r="K123">
        <v>754</v>
      </c>
      <c r="L123">
        <v>7</v>
      </c>
      <c r="M123">
        <v>432</v>
      </c>
      <c r="N123">
        <v>187.2</v>
      </c>
      <c r="O123">
        <v>7</v>
      </c>
      <c r="P123">
        <v>0</v>
      </c>
      <c r="Q123">
        <v>3</v>
      </c>
      <c r="R123">
        <v>0.3</v>
      </c>
      <c r="S123" s="12">
        <v>60</v>
      </c>
      <c r="T123" s="12" t="s">
        <v>518</v>
      </c>
      <c r="CH123" s="4"/>
    </row>
    <row r="124" spans="1:86" x14ac:dyDescent="0.25">
      <c r="A124" t="str">
        <f t="shared" si="1"/>
        <v>MarcusTavernier</v>
      </c>
      <c r="B124" s="12" t="s">
        <v>661</v>
      </c>
      <c r="C124" s="13" t="s">
        <v>722</v>
      </c>
      <c r="D124">
        <v>3</v>
      </c>
      <c r="E124">
        <v>7</v>
      </c>
      <c r="F124">
        <v>87</v>
      </c>
      <c r="G124">
        <v>1932</v>
      </c>
      <c r="H124">
        <v>29</v>
      </c>
      <c r="I124">
        <v>664.8</v>
      </c>
      <c r="J124">
        <v>447</v>
      </c>
      <c r="K124">
        <v>442</v>
      </c>
      <c r="L124">
        <v>4</v>
      </c>
      <c r="M124">
        <v>362</v>
      </c>
      <c r="N124">
        <v>155.4</v>
      </c>
      <c r="O124">
        <v>4</v>
      </c>
      <c r="P124">
        <v>0</v>
      </c>
      <c r="Q124">
        <v>6</v>
      </c>
      <c r="R124">
        <v>0.4</v>
      </c>
      <c r="S124" s="12">
        <v>55</v>
      </c>
      <c r="T124" s="12" t="s">
        <v>518</v>
      </c>
      <c r="CH124" s="4"/>
    </row>
    <row r="125" spans="1:86" x14ac:dyDescent="0.25">
      <c r="A125" t="str">
        <f t="shared" si="1"/>
        <v>TylerAdams</v>
      </c>
      <c r="B125" s="12" t="s">
        <v>723</v>
      </c>
      <c r="C125" s="13" t="s">
        <v>724</v>
      </c>
      <c r="D125">
        <v>0</v>
      </c>
      <c r="E125">
        <v>3</v>
      </c>
      <c r="F125">
        <v>58</v>
      </c>
      <c r="G125">
        <v>1959</v>
      </c>
      <c r="H125">
        <v>30</v>
      </c>
      <c r="I125">
        <v>261.2</v>
      </c>
      <c r="J125">
        <v>411.8</v>
      </c>
      <c r="K125">
        <v>83</v>
      </c>
      <c r="L125">
        <v>1</v>
      </c>
      <c r="M125">
        <v>315</v>
      </c>
      <c r="N125">
        <v>75.900000000000006</v>
      </c>
      <c r="O125">
        <v>6</v>
      </c>
      <c r="P125">
        <v>0</v>
      </c>
      <c r="Q125">
        <v>7</v>
      </c>
      <c r="R125">
        <v>0.2</v>
      </c>
      <c r="S125" s="12">
        <v>50</v>
      </c>
      <c r="T125" s="12" t="s">
        <v>518</v>
      </c>
      <c r="CH125" s="4"/>
    </row>
    <row r="126" spans="1:86" x14ac:dyDescent="0.25">
      <c r="A126" t="str">
        <f t="shared" si="1"/>
        <v>DavidBrooks</v>
      </c>
      <c r="B126" s="12" t="s">
        <v>484</v>
      </c>
      <c r="C126" s="13" t="s">
        <v>725</v>
      </c>
      <c r="D126">
        <v>2</v>
      </c>
      <c r="E126">
        <v>1</v>
      </c>
      <c r="F126">
        <v>52</v>
      </c>
      <c r="G126">
        <v>941</v>
      </c>
      <c r="H126">
        <v>12</v>
      </c>
      <c r="I126">
        <v>316.7</v>
      </c>
      <c r="J126">
        <v>193.6</v>
      </c>
      <c r="K126">
        <v>300</v>
      </c>
      <c r="L126">
        <v>2</v>
      </c>
      <c r="M126">
        <v>204</v>
      </c>
      <c r="N126">
        <v>80.400000000000006</v>
      </c>
      <c r="O126">
        <v>3</v>
      </c>
      <c r="P126">
        <v>0</v>
      </c>
      <c r="Q126">
        <v>3</v>
      </c>
      <c r="R126">
        <v>0.1</v>
      </c>
      <c r="S126" s="12">
        <v>50</v>
      </c>
      <c r="T126" s="12" t="s">
        <v>518</v>
      </c>
      <c r="CH126" s="4"/>
    </row>
    <row r="127" spans="1:86" x14ac:dyDescent="0.25">
      <c r="A127" t="str">
        <f t="shared" si="1"/>
        <v>RyanChristie</v>
      </c>
      <c r="B127" s="12" t="s">
        <v>726</v>
      </c>
      <c r="C127" s="13" t="s">
        <v>727</v>
      </c>
      <c r="D127">
        <v>2</v>
      </c>
      <c r="E127">
        <v>3</v>
      </c>
      <c r="F127">
        <v>76</v>
      </c>
      <c r="G127">
        <v>2114</v>
      </c>
      <c r="H127">
        <v>28</v>
      </c>
      <c r="I127">
        <v>576.79999999999995</v>
      </c>
      <c r="J127">
        <v>514</v>
      </c>
      <c r="K127">
        <v>303</v>
      </c>
      <c r="L127">
        <v>5</v>
      </c>
      <c r="M127">
        <v>435</v>
      </c>
      <c r="N127">
        <v>139.6</v>
      </c>
      <c r="O127">
        <v>8</v>
      </c>
      <c r="P127">
        <v>0</v>
      </c>
      <c r="Q127">
        <v>9</v>
      </c>
      <c r="R127">
        <v>0.6</v>
      </c>
      <c r="S127" s="12">
        <v>50</v>
      </c>
      <c r="T127" s="12" t="s">
        <v>518</v>
      </c>
      <c r="CH127" s="4"/>
    </row>
    <row r="128" spans="1:86" x14ac:dyDescent="0.25">
      <c r="A128" t="str">
        <f t="shared" si="1"/>
        <v>LewisCook</v>
      </c>
      <c r="B128" s="12" t="s">
        <v>601</v>
      </c>
      <c r="C128" s="13" t="s">
        <v>728</v>
      </c>
      <c r="D128">
        <v>1</v>
      </c>
      <c r="E128">
        <v>4</v>
      </c>
      <c r="F128">
        <v>82</v>
      </c>
      <c r="G128">
        <v>2976</v>
      </c>
      <c r="H128">
        <v>44</v>
      </c>
      <c r="I128">
        <v>727.1</v>
      </c>
      <c r="J128">
        <v>607</v>
      </c>
      <c r="K128">
        <v>114</v>
      </c>
      <c r="L128">
        <v>3</v>
      </c>
      <c r="M128">
        <v>500</v>
      </c>
      <c r="N128">
        <v>144.9</v>
      </c>
      <c r="O128">
        <v>5</v>
      </c>
      <c r="P128">
        <v>1</v>
      </c>
      <c r="Q128">
        <v>8</v>
      </c>
      <c r="R128">
        <v>0</v>
      </c>
      <c r="S128" s="12">
        <v>50</v>
      </c>
      <c r="T128" s="12" t="s">
        <v>518</v>
      </c>
      <c r="CH128" s="4"/>
    </row>
    <row r="129" spans="1:86" x14ac:dyDescent="0.25">
      <c r="A129" t="str">
        <f t="shared" si="1"/>
        <v>PhilipBilling</v>
      </c>
      <c r="B129" s="12" t="s">
        <v>729</v>
      </c>
      <c r="C129" s="13" t="s">
        <v>730</v>
      </c>
      <c r="D129">
        <v>0</v>
      </c>
      <c r="E129">
        <v>0</v>
      </c>
      <c r="F129">
        <v>10</v>
      </c>
      <c r="G129">
        <v>176</v>
      </c>
      <c r="H129">
        <v>4</v>
      </c>
      <c r="I129">
        <v>102.4</v>
      </c>
      <c r="J129">
        <v>54</v>
      </c>
      <c r="K129">
        <v>47</v>
      </c>
      <c r="L129">
        <v>0</v>
      </c>
      <c r="M129">
        <v>52</v>
      </c>
      <c r="N129">
        <v>20.399999999999999</v>
      </c>
      <c r="O129">
        <v>0</v>
      </c>
      <c r="P129">
        <v>0</v>
      </c>
      <c r="Q129">
        <v>1</v>
      </c>
      <c r="R129">
        <v>0.1</v>
      </c>
      <c r="S129" s="12">
        <v>50</v>
      </c>
      <c r="T129" s="12" t="s">
        <v>518</v>
      </c>
      <c r="CH129" s="4"/>
    </row>
    <row r="130" spans="1:86" x14ac:dyDescent="0.25">
      <c r="A130" t="str">
        <f t="shared" si="1"/>
        <v>AlexScott</v>
      </c>
      <c r="B130" s="12" t="s">
        <v>695</v>
      </c>
      <c r="C130" s="13" t="s">
        <v>731</v>
      </c>
      <c r="D130">
        <v>0</v>
      </c>
      <c r="E130">
        <v>0</v>
      </c>
      <c r="F130">
        <v>26</v>
      </c>
      <c r="G130">
        <v>745</v>
      </c>
      <c r="H130">
        <v>8</v>
      </c>
      <c r="I130">
        <v>171.6</v>
      </c>
      <c r="J130">
        <v>141.6</v>
      </c>
      <c r="K130">
        <v>118</v>
      </c>
      <c r="L130">
        <v>0</v>
      </c>
      <c r="M130">
        <v>132</v>
      </c>
      <c r="N130">
        <v>43.2</v>
      </c>
      <c r="O130">
        <v>3</v>
      </c>
      <c r="P130">
        <v>0</v>
      </c>
      <c r="Q130">
        <v>3</v>
      </c>
      <c r="R130">
        <v>0.1</v>
      </c>
      <c r="S130" s="12">
        <v>50</v>
      </c>
      <c r="T130" s="12" t="s">
        <v>518</v>
      </c>
      <c r="CH130" s="4"/>
    </row>
    <row r="131" spans="1:86" x14ac:dyDescent="0.25">
      <c r="A131" t="str">
        <f t="shared" ref="A131:A194" si="2">_xlfn.CONCAT(B131,C131)</f>
        <v>LuisSinisterra LucumÃ­</v>
      </c>
      <c r="B131" s="12" t="s">
        <v>732</v>
      </c>
      <c r="C131" s="13" t="s">
        <v>733</v>
      </c>
      <c r="D131">
        <v>1</v>
      </c>
      <c r="E131">
        <v>1</v>
      </c>
      <c r="F131">
        <v>23</v>
      </c>
      <c r="G131">
        <v>229</v>
      </c>
      <c r="H131">
        <v>4</v>
      </c>
      <c r="I131">
        <v>115.3</v>
      </c>
      <c r="J131">
        <v>112</v>
      </c>
      <c r="K131">
        <v>195</v>
      </c>
      <c r="L131">
        <v>2</v>
      </c>
      <c r="M131">
        <v>90</v>
      </c>
      <c r="N131">
        <v>42.3</v>
      </c>
      <c r="O131">
        <v>0</v>
      </c>
      <c r="P131">
        <v>0</v>
      </c>
      <c r="Q131">
        <v>0</v>
      </c>
      <c r="R131">
        <v>0.2</v>
      </c>
      <c r="S131" s="12">
        <v>50</v>
      </c>
      <c r="T131" s="12" t="s">
        <v>518</v>
      </c>
      <c r="CH131" s="4"/>
    </row>
    <row r="132" spans="1:86" x14ac:dyDescent="0.25">
      <c r="A132" t="str">
        <f t="shared" si="2"/>
        <v>RomainFaivre</v>
      </c>
      <c r="B132" s="12" t="s">
        <v>734</v>
      </c>
      <c r="C132" s="13" t="s">
        <v>735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</v>
      </c>
      <c r="S132" s="12">
        <v>45</v>
      </c>
      <c r="T132" s="12" t="s">
        <v>518</v>
      </c>
      <c r="CH132" s="4"/>
    </row>
    <row r="133" spans="1:86" x14ac:dyDescent="0.25">
      <c r="A133" t="str">
        <f t="shared" si="2"/>
        <v>HamedTraorÃ¨</v>
      </c>
      <c r="B133" s="12" t="s">
        <v>736</v>
      </c>
      <c r="C133" s="13" t="s">
        <v>737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0.3</v>
      </c>
      <c r="S133" s="12">
        <v>45</v>
      </c>
      <c r="T133" s="12" t="s">
        <v>518</v>
      </c>
      <c r="CH133" s="4"/>
    </row>
    <row r="134" spans="1:86" x14ac:dyDescent="0.25">
      <c r="A134" t="str">
        <f t="shared" si="2"/>
        <v>DominicSadi</v>
      </c>
      <c r="B134" s="12" t="s">
        <v>738</v>
      </c>
      <c r="C134" s="12" t="s">
        <v>739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0.1</v>
      </c>
      <c r="S134" s="12">
        <v>45</v>
      </c>
      <c r="T134" s="12" t="s">
        <v>518</v>
      </c>
    </row>
    <row r="135" spans="1:86" x14ac:dyDescent="0.25">
      <c r="A135" t="str">
        <f t="shared" si="2"/>
        <v>ZainSilcott-Duberry</v>
      </c>
      <c r="B135" s="12" t="s">
        <v>740</v>
      </c>
      <c r="C135" s="13" t="s">
        <v>741</v>
      </c>
      <c r="D135">
        <v>0</v>
      </c>
      <c r="E135">
        <v>0</v>
      </c>
      <c r="F135">
        <v>1</v>
      </c>
      <c r="G135">
        <v>1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5</v>
      </c>
      <c r="N135">
        <v>0.3</v>
      </c>
      <c r="O135">
        <v>0</v>
      </c>
      <c r="P135">
        <v>0</v>
      </c>
      <c r="Q135">
        <v>0</v>
      </c>
      <c r="R135">
        <v>0.4</v>
      </c>
      <c r="S135" s="12">
        <v>45</v>
      </c>
      <c r="T135" s="12" t="s">
        <v>518</v>
      </c>
      <c r="CH135" s="4"/>
    </row>
    <row r="136" spans="1:86" x14ac:dyDescent="0.25">
      <c r="A136" t="str">
        <f t="shared" si="2"/>
        <v>BenWinterburn</v>
      </c>
      <c r="B136" s="12" t="s">
        <v>607</v>
      </c>
      <c r="C136" s="13" t="s">
        <v>742</v>
      </c>
      <c r="D136">
        <v>0</v>
      </c>
      <c r="E136">
        <v>0</v>
      </c>
      <c r="F136">
        <v>4</v>
      </c>
      <c r="G136">
        <v>22</v>
      </c>
      <c r="H136">
        <v>0</v>
      </c>
      <c r="I136">
        <v>0.2</v>
      </c>
      <c r="J136">
        <v>2.4</v>
      </c>
      <c r="K136">
        <v>2</v>
      </c>
      <c r="L136">
        <v>0</v>
      </c>
      <c r="M136">
        <v>14</v>
      </c>
      <c r="N136">
        <v>0.4</v>
      </c>
      <c r="O136">
        <v>0</v>
      </c>
      <c r="P136">
        <v>0</v>
      </c>
      <c r="Q136">
        <v>0</v>
      </c>
      <c r="R136">
        <v>0.1</v>
      </c>
      <c r="S136" s="12">
        <v>45</v>
      </c>
      <c r="T136" s="12" t="s">
        <v>518</v>
      </c>
      <c r="CH136" s="4"/>
    </row>
    <row r="137" spans="1:86" x14ac:dyDescent="0.25">
      <c r="A137" t="str">
        <f t="shared" si="2"/>
        <v>Francisco Evanilsonde Lima Barbosa</v>
      </c>
      <c r="B137" s="12" t="s">
        <v>743</v>
      </c>
      <c r="C137" s="13" t="s">
        <v>744</v>
      </c>
      <c r="D137">
        <v>10</v>
      </c>
      <c r="E137">
        <v>5</v>
      </c>
      <c r="F137">
        <v>128</v>
      </c>
      <c r="G137">
        <v>2317</v>
      </c>
      <c r="H137">
        <v>30</v>
      </c>
      <c r="I137">
        <v>331.9</v>
      </c>
      <c r="J137">
        <v>456</v>
      </c>
      <c r="K137">
        <v>966</v>
      </c>
      <c r="L137">
        <v>20</v>
      </c>
      <c r="M137">
        <v>487</v>
      </c>
      <c r="N137">
        <v>174.8</v>
      </c>
      <c r="O137">
        <v>11</v>
      </c>
      <c r="P137">
        <v>1</v>
      </c>
      <c r="Q137">
        <v>1</v>
      </c>
      <c r="R137">
        <v>2.5</v>
      </c>
      <c r="S137" s="12">
        <v>70</v>
      </c>
      <c r="T137" s="12" t="s">
        <v>546</v>
      </c>
      <c r="CH137" s="4"/>
    </row>
    <row r="138" spans="1:86" x14ac:dyDescent="0.25">
      <c r="A138" t="str">
        <f t="shared" si="2"/>
        <v>EnesÃœnal</v>
      </c>
      <c r="B138" s="12" t="s">
        <v>745</v>
      </c>
      <c r="C138" s="13" t="s">
        <v>746</v>
      </c>
      <c r="D138">
        <v>2</v>
      </c>
      <c r="E138">
        <v>1</v>
      </c>
      <c r="F138">
        <v>32</v>
      </c>
      <c r="G138">
        <v>330</v>
      </c>
      <c r="H138">
        <v>3</v>
      </c>
      <c r="I138">
        <v>56.1</v>
      </c>
      <c r="J138">
        <v>104</v>
      </c>
      <c r="K138">
        <v>207</v>
      </c>
      <c r="L138">
        <v>4</v>
      </c>
      <c r="M138">
        <v>97</v>
      </c>
      <c r="N138">
        <v>35.9</v>
      </c>
      <c r="O138">
        <v>2</v>
      </c>
      <c r="P138">
        <v>0</v>
      </c>
      <c r="Q138">
        <v>2</v>
      </c>
      <c r="R138">
        <v>0</v>
      </c>
      <c r="S138" s="12">
        <v>55</v>
      </c>
      <c r="T138" s="12" t="s">
        <v>546</v>
      </c>
      <c r="CH138" s="4"/>
    </row>
    <row r="139" spans="1:86" x14ac:dyDescent="0.25">
      <c r="A139" t="str">
        <f t="shared" si="2"/>
        <v>DanielAdu-Adjei</v>
      </c>
      <c r="B139" s="12" t="s">
        <v>747</v>
      </c>
      <c r="C139" s="13" t="s">
        <v>748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0.5</v>
      </c>
      <c r="S139" s="12">
        <v>45</v>
      </c>
      <c r="T139" s="12" t="s">
        <v>546</v>
      </c>
      <c r="CH139" s="4"/>
    </row>
    <row r="140" spans="1:86" x14ac:dyDescent="0.25">
      <c r="A140" t="str">
        <f t="shared" si="2"/>
        <v>Eli JuniorKroupi</v>
      </c>
      <c r="B140" s="12" t="s">
        <v>749</v>
      </c>
      <c r="C140" s="13" t="s">
        <v>750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1.8</v>
      </c>
      <c r="S140" s="12">
        <v>45</v>
      </c>
      <c r="T140" s="12" t="s">
        <v>546</v>
      </c>
      <c r="CH140" s="4"/>
    </row>
    <row r="141" spans="1:86" x14ac:dyDescent="0.25">
      <c r="A141" t="str">
        <f t="shared" si="2"/>
        <v>CaoimhÃ­nKelleher</v>
      </c>
      <c r="B141" s="12" t="s">
        <v>751</v>
      </c>
      <c r="C141" s="13" t="s">
        <v>752</v>
      </c>
      <c r="D141">
        <v>0</v>
      </c>
      <c r="E141">
        <v>0</v>
      </c>
      <c r="F141">
        <v>45</v>
      </c>
      <c r="G141">
        <v>900</v>
      </c>
      <c r="H141">
        <v>12</v>
      </c>
      <c r="I141">
        <v>0</v>
      </c>
      <c r="J141">
        <v>224.2</v>
      </c>
      <c r="K141">
        <v>0</v>
      </c>
      <c r="L141">
        <v>1</v>
      </c>
      <c r="M141">
        <v>156</v>
      </c>
      <c r="N141">
        <v>22.4</v>
      </c>
      <c r="O141">
        <v>4</v>
      </c>
      <c r="P141">
        <v>0</v>
      </c>
      <c r="Q141">
        <v>0</v>
      </c>
      <c r="R141">
        <v>31.9</v>
      </c>
      <c r="S141" s="12">
        <v>45</v>
      </c>
      <c r="T141" s="12" t="s">
        <v>486</v>
      </c>
      <c r="CH141" s="4"/>
    </row>
    <row r="142" spans="1:86" x14ac:dyDescent="0.25">
      <c r="A142" t="str">
        <f t="shared" si="2"/>
        <v>ElleryBalcombe</v>
      </c>
      <c r="B142" s="12" t="s">
        <v>753</v>
      </c>
      <c r="C142" s="13" t="s">
        <v>754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0.3</v>
      </c>
      <c r="S142" s="12">
        <v>40</v>
      </c>
      <c r="T142" s="12" t="s">
        <v>486</v>
      </c>
      <c r="CH142" s="4"/>
    </row>
    <row r="143" spans="1:86" x14ac:dyDescent="0.25">
      <c r="A143" t="str">
        <f t="shared" si="2"/>
        <v>MatthewCox</v>
      </c>
      <c r="B143" s="12" t="s">
        <v>755</v>
      </c>
      <c r="C143" s="13" t="s">
        <v>756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</v>
      </c>
      <c r="S143" s="12">
        <v>40</v>
      </c>
      <c r="T143" s="12" t="s">
        <v>486</v>
      </c>
      <c r="CH143" s="4"/>
    </row>
    <row r="144" spans="1:86" x14ac:dyDescent="0.25">
      <c r="A144" t="str">
        <f t="shared" si="2"/>
        <v>JulianEyestone</v>
      </c>
      <c r="B144" s="12" t="s">
        <v>757</v>
      </c>
      <c r="C144" s="12" t="s">
        <v>758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</v>
      </c>
      <c r="S144" s="12">
        <v>40</v>
      </c>
      <c r="T144" s="12" t="s">
        <v>486</v>
      </c>
    </row>
    <row r="145" spans="1:86" x14ac:dyDescent="0.25">
      <c r="A145" t="str">
        <f t="shared" si="2"/>
        <v>HÃ¡kon RafnValdimarsson</v>
      </c>
      <c r="B145" s="12" t="s">
        <v>759</v>
      </c>
      <c r="C145" s="13" t="s">
        <v>760</v>
      </c>
      <c r="D145">
        <v>0</v>
      </c>
      <c r="E145">
        <v>0</v>
      </c>
      <c r="F145">
        <v>2</v>
      </c>
      <c r="G145">
        <v>144</v>
      </c>
      <c r="H145">
        <v>2</v>
      </c>
      <c r="I145">
        <v>0.1</v>
      </c>
      <c r="J145">
        <v>21.4</v>
      </c>
      <c r="K145">
        <v>0</v>
      </c>
      <c r="L145">
        <v>0</v>
      </c>
      <c r="M145">
        <v>14</v>
      </c>
      <c r="N145">
        <v>2.1</v>
      </c>
      <c r="O145">
        <v>0</v>
      </c>
      <c r="P145">
        <v>0</v>
      </c>
      <c r="Q145">
        <v>0</v>
      </c>
      <c r="R145">
        <v>2.2000000000000002</v>
      </c>
      <c r="S145" s="12">
        <v>40</v>
      </c>
      <c r="T145" s="12" t="s">
        <v>486</v>
      </c>
      <c r="CH145" s="4"/>
    </row>
    <row r="146" spans="1:86" x14ac:dyDescent="0.25">
      <c r="A146" t="str">
        <f t="shared" si="2"/>
        <v>NathanCollins</v>
      </c>
      <c r="B146" s="12" t="s">
        <v>761</v>
      </c>
      <c r="C146" s="13" t="s">
        <v>762</v>
      </c>
      <c r="D146">
        <v>2</v>
      </c>
      <c r="E146">
        <v>7</v>
      </c>
      <c r="F146">
        <v>127</v>
      </c>
      <c r="G146">
        <v>3420</v>
      </c>
      <c r="H146">
        <v>57</v>
      </c>
      <c r="I146">
        <v>160.5</v>
      </c>
      <c r="J146">
        <v>1023.2</v>
      </c>
      <c r="K146">
        <v>311</v>
      </c>
      <c r="L146">
        <v>11</v>
      </c>
      <c r="M146">
        <v>549</v>
      </c>
      <c r="N146">
        <v>149.6</v>
      </c>
      <c r="O146">
        <v>8</v>
      </c>
      <c r="P146">
        <v>0</v>
      </c>
      <c r="Q146">
        <v>5</v>
      </c>
      <c r="R146">
        <v>1.5</v>
      </c>
      <c r="S146" s="12">
        <v>50</v>
      </c>
      <c r="T146" s="12" t="s">
        <v>495</v>
      </c>
      <c r="CH146" s="4"/>
    </row>
    <row r="147" spans="1:86" x14ac:dyDescent="0.25">
      <c r="A147" t="str">
        <f t="shared" si="2"/>
        <v>KeaneLewis-Potter</v>
      </c>
      <c r="B147" s="12" t="s">
        <v>763</v>
      </c>
      <c r="C147" s="13" t="s">
        <v>764</v>
      </c>
      <c r="D147">
        <v>1</v>
      </c>
      <c r="E147">
        <v>5</v>
      </c>
      <c r="F147">
        <v>94</v>
      </c>
      <c r="G147">
        <v>3092</v>
      </c>
      <c r="H147">
        <v>49</v>
      </c>
      <c r="I147">
        <v>462.2</v>
      </c>
      <c r="J147">
        <v>542</v>
      </c>
      <c r="K147">
        <v>391</v>
      </c>
      <c r="L147">
        <v>0</v>
      </c>
      <c r="M147">
        <v>460</v>
      </c>
      <c r="N147">
        <v>139.9</v>
      </c>
      <c r="O147">
        <v>8</v>
      </c>
      <c r="P147">
        <v>0</v>
      </c>
      <c r="Q147">
        <v>7</v>
      </c>
      <c r="R147">
        <v>0.4</v>
      </c>
      <c r="S147" s="12">
        <v>50</v>
      </c>
      <c r="T147" s="12" t="s">
        <v>495</v>
      </c>
      <c r="CH147" s="4"/>
    </row>
    <row r="148" spans="1:86" x14ac:dyDescent="0.25">
      <c r="A148" t="str">
        <f t="shared" si="2"/>
        <v>KristofferAjer</v>
      </c>
      <c r="B148" s="12" t="s">
        <v>765</v>
      </c>
      <c r="C148" s="13" t="s">
        <v>766</v>
      </c>
      <c r="D148">
        <v>0</v>
      </c>
      <c r="E148">
        <v>0</v>
      </c>
      <c r="F148">
        <v>39</v>
      </c>
      <c r="G148">
        <v>1433</v>
      </c>
      <c r="H148">
        <v>25</v>
      </c>
      <c r="I148">
        <v>128.1</v>
      </c>
      <c r="J148">
        <v>199</v>
      </c>
      <c r="K148">
        <v>158</v>
      </c>
      <c r="L148">
        <v>0</v>
      </c>
      <c r="M148">
        <v>120</v>
      </c>
      <c r="N148">
        <v>48.5</v>
      </c>
      <c r="O148">
        <v>3</v>
      </c>
      <c r="P148">
        <v>0</v>
      </c>
      <c r="Q148">
        <v>5</v>
      </c>
      <c r="R148">
        <v>0.2</v>
      </c>
      <c r="S148" s="12">
        <v>45</v>
      </c>
      <c r="T148" s="12" t="s">
        <v>495</v>
      </c>
      <c r="CH148" s="4"/>
    </row>
    <row r="149" spans="1:86" x14ac:dyDescent="0.25">
      <c r="A149" t="str">
        <f t="shared" si="2"/>
        <v>RicoHenry</v>
      </c>
      <c r="B149" s="12" t="s">
        <v>767</v>
      </c>
      <c r="C149" s="13" t="s">
        <v>768</v>
      </c>
      <c r="D149">
        <v>0</v>
      </c>
      <c r="E149">
        <v>0</v>
      </c>
      <c r="F149">
        <v>4</v>
      </c>
      <c r="G149">
        <v>94</v>
      </c>
      <c r="H149">
        <v>3</v>
      </c>
      <c r="I149">
        <v>2.1</v>
      </c>
      <c r="J149">
        <v>13.6</v>
      </c>
      <c r="K149">
        <v>2</v>
      </c>
      <c r="L149">
        <v>0</v>
      </c>
      <c r="M149">
        <v>5</v>
      </c>
      <c r="N149">
        <v>1.7</v>
      </c>
      <c r="O149">
        <v>0</v>
      </c>
      <c r="P149">
        <v>0</v>
      </c>
      <c r="Q149">
        <v>0</v>
      </c>
      <c r="R149">
        <v>0.2</v>
      </c>
      <c r="S149" s="12">
        <v>45</v>
      </c>
      <c r="T149" s="12" t="s">
        <v>495</v>
      </c>
      <c r="CH149" s="4"/>
    </row>
    <row r="150" spans="1:86" x14ac:dyDescent="0.25">
      <c r="A150" t="str">
        <f t="shared" si="2"/>
        <v>MichaelKayode</v>
      </c>
      <c r="B150" s="12" t="s">
        <v>685</v>
      </c>
      <c r="C150" s="13" t="s">
        <v>769</v>
      </c>
      <c r="D150">
        <v>0</v>
      </c>
      <c r="E150">
        <v>1</v>
      </c>
      <c r="F150">
        <v>27</v>
      </c>
      <c r="G150">
        <v>523</v>
      </c>
      <c r="H150">
        <v>5</v>
      </c>
      <c r="I150">
        <v>105.2</v>
      </c>
      <c r="J150">
        <v>105.2</v>
      </c>
      <c r="K150">
        <v>30</v>
      </c>
      <c r="L150">
        <v>0</v>
      </c>
      <c r="M150">
        <v>115</v>
      </c>
      <c r="N150">
        <v>24.2</v>
      </c>
      <c r="O150">
        <v>2</v>
      </c>
      <c r="P150">
        <v>0</v>
      </c>
      <c r="Q150">
        <v>2</v>
      </c>
      <c r="R150">
        <v>0.3</v>
      </c>
      <c r="S150" s="12">
        <v>45</v>
      </c>
      <c r="T150" s="12" t="s">
        <v>495</v>
      </c>
      <c r="CH150" s="4"/>
    </row>
    <row r="151" spans="1:86" x14ac:dyDescent="0.25">
      <c r="A151" t="str">
        <f t="shared" si="2"/>
        <v>EthanPinnock</v>
      </c>
      <c r="B151" s="12" t="s">
        <v>534</v>
      </c>
      <c r="C151" s="13" t="s">
        <v>770</v>
      </c>
      <c r="D151">
        <v>2</v>
      </c>
      <c r="E151">
        <v>0</v>
      </c>
      <c r="F151">
        <v>47</v>
      </c>
      <c r="G151">
        <v>1912</v>
      </c>
      <c r="H151">
        <v>35</v>
      </c>
      <c r="I151">
        <v>101.2</v>
      </c>
      <c r="J151">
        <v>540.20000000000005</v>
      </c>
      <c r="K151">
        <v>193</v>
      </c>
      <c r="L151">
        <v>0</v>
      </c>
      <c r="M151">
        <v>233</v>
      </c>
      <c r="N151">
        <v>83.6</v>
      </c>
      <c r="O151">
        <v>2</v>
      </c>
      <c r="P151">
        <v>0</v>
      </c>
      <c r="Q151">
        <v>2</v>
      </c>
      <c r="R151">
        <v>0.3</v>
      </c>
      <c r="S151" s="12">
        <v>45</v>
      </c>
      <c r="T151" s="12" t="s">
        <v>495</v>
      </c>
      <c r="CH151" s="4"/>
    </row>
    <row r="152" spans="1:86" x14ac:dyDescent="0.25">
      <c r="A152" t="str">
        <f t="shared" si="2"/>
        <v>MadsRoerslev Rasmussen</v>
      </c>
      <c r="B152" s="12" t="s">
        <v>771</v>
      </c>
      <c r="C152" s="13" t="s">
        <v>772</v>
      </c>
      <c r="D152">
        <v>0</v>
      </c>
      <c r="E152">
        <v>2</v>
      </c>
      <c r="F152">
        <v>36</v>
      </c>
      <c r="G152">
        <v>1100</v>
      </c>
      <c r="H152">
        <v>20</v>
      </c>
      <c r="I152">
        <v>185.8</v>
      </c>
      <c r="J152">
        <v>214.4</v>
      </c>
      <c r="K152">
        <v>78</v>
      </c>
      <c r="L152">
        <v>0</v>
      </c>
      <c r="M152">
        <v>125</v>
      </c>
      <c r="N152">
        <v>48</v>
      </c>
      <c r="O152">
        <v>2</v>
      </c>
      <c r="P152">
        <v>0</v>
      </c>
      <c r="Q152">
        <v>2</v>
      </c>
      <c r="R152">
        <v>0.1</v>
      </c>
      <c r="S152" s="12">
        <v>45</v>
      </c>
      <c r="T152" s="12" t="s">
        <v>495</v>
      </c>
      <c r="CH152" s="4"/>
    </row>
    <row r="153" spans="1:86" x14ac:dyDescent="0.25">
      <c r="A153" t="str">
        <f t="shared" si="2"/>
        <v>Seppvan den Berg</v>
      </c>
      <c r="B153" s="12" t="s">
        <v>773</v>
      </c>
      <c r="C153" s="13" t="s">
        <v>774</v>
      </c>
      <c r="D153">
        <v>0</v>
      </c>
      <c r="E153">
        <v>1</v>
      </c>
      <c r="F153">
        <v>62</v>
      </c>
      <c r="G153">
        <v>2584</v>
      </c>
      <c r="H153">
        <v>49</v>
      </c>
      <c r="I153">
        <v>108.3</v>
      </c>
      <c r="J153">
        <v>587.4</v>
      </c>
      <c r="K153">
        <v>226</v>
      </c>
      <c r="L153">
        <v>1</v>
      </c>
      <c r="M153">
        <v>266</v>
      </c>
      <c r="N153">
        <v>92.3</v>
      </c>
      <c r="O153">
        <v>5</v>
      </c>
      <c r="P153">
        <v>0</v>
      </c>
      <c r="Q153">
        <v>3</v>
      </c>
      <c r="R153">
        <v>0.4</v>
      </c>
      <c r="S153" s="12">
        <v>45</v>
      </c>
      <c r="T153" s="12" t="s">
        <v>495</v>
      </c>
      <c r="CH153" s="4"/>
    </row>
    <row r="154" spans="1:86" x14ac:dyDescent="0.25">
      <c r="A154" t="str">
        <f t="shared" si="2"/>
        <v>BenjaminArthur</v>
      </c>
      <c r="B154" s="12" t="s">
        <v>506</v>
      </c>
      <c r="C154" s="13" t="s">
        <v>775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</v>
      </c>
      <c r="S154" s="12">
        <v>40</v>
      </c>
      <c r="T154" s="12" t="s">
        <v>495</v>
      </c>
      <c r="CH154" s="4"/>
    </row>
    <row r="155" spans="1:86" x14ac:dyDescent="0.25">
      <c r="A155" t="str">
        <f t="shared" si="2"/>
        <v>BenjaminFredrick</v>
      </c>
      <c r="B155" s="12" t="s">
        <v>506</v>
      </c>
      <c r="C155" s="12" t="s">
        <v>776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0.3</v>
      </c>
      <c r="S155" s="12">
        <v>40</v>
      </c>
      <c r="T155" s="12" t="s">
        <v>495</v>
      </c>
    </row>
    <row r="156" spans="1:86" x14ac:dyDescent="0.25">
      <c r="A156" t="str">
        <f t="shared" si="2"/>
        <v>AaronHickey</v>
      </c>
      <c r="B156" s="12" t="s">
        <v>670</v>
      </c>
      <c r="C156" s="13" t="s">
        <v>777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0.9</v>
      </c>
      <c r="S156" s="12">
        <v>40</v>
      </c>
      <c r="T156" s="12" t="s">
        <v>495</v>
      </c>
      <c r="CH156" s="4"/>
    </row>
    <row r="157" spans="1:86" x14ac:dyDescent="0.25">
      <c r="A157" t="str">
        <f t="shared" si="2"/>
        <v>KimJi-soo</v>
      </c>
      <c r="B157" s="12" t="s">
        <v>778</v>
      </c>
      <c r="C157" s="13" t="s">
        <v>779</v>
      </c>
      <c r="D157">
        <v>0</v>
      </c>
      <c r="E157">
        <v>0</v>
      </c>
      <c r="F157">
        <v>3</v>
      </c>
      <c r="G157">
        <v>28</v>
      </c>
      <c r="H157">
        <v>0</v>
      </c>
      <c r="I157">
        <v>0.8</v>
      </c>
      <c r="J157">
        <v>5</v>
      </c>
      <c r="K157">
        <v>0</v>
      </c>
      <c r="L157">
        <v>0</v>
      </c>
      <c r="M157">
        <v>8</v>
      </c>
      <c r="N157">
        <v>0.6</v>
      </c>
      <c r="O157">
        <v>0</v>
      </c>
      <c r="P157">
        <v>0</v>
      </c>
      <c r="Q157">
        <v>0</v>
      </c>
      <c r="R157">
        <v>0.3</v>
      </c>
      <c r="S157" s="12">
        <v>40</v>
      </c>
      <c r="T157" s="12" t="s">
        <v>495</v>
      </c>
      <c r="CH157" s="4"/>
    </row>
    <row r="158" spans="1:86" x14ac:dyDescent="0.25">
      <c r="A158" t="str">
        <f t="shared" si="2"/>
        <v>JaydenMeghoma</v>
      </c>
      <c r="B158" s="12" t="s">
        <v>780</v>
      </c>
      <c r="C158" s="13" t="s">
        <v>781</v>
      </c>
      <c r="D158">
        <v>0</v>
      </c>
      <c r="E158">
        <v>0</v>
      </c>
      <c r="F158">
        <v>1</v>
      </c>
      <c r="G158">
        <v>4</v>
      </c>
      <c r="H158">
        <v>0</v>
      </c>
      <c r="I158">
        <v>0.3</v>
      </c>
      <c r="J158">
        <v>0.2</v>
      </c>
      <c r="K158">
        <v>0</v>
      </c>
      <c r="L158">
        <v>0</v>
      </c>
      <c r="M158">
        <v>3</v>
      </c>
      <c r="N158">
        <v>0.1</v>
      </c>
      <c r="O158">
        <v>0</v>
      </c>
      <c r="P158">
        <v>0</v>
      </c>
      <c r="Q158">
        <v>0</v>
      </c>
      <c r="R158">
        <v>0.2</v>
      </c>
      <c r="S158" s="12">
        <v>40</v>
      </c>
      <c r="T158" s="12" t="s">
        <v>495</v>
      </c>
      <c r="CH158" s="4"/>
    </row>
    <row r="159" spans="1:86" x14ac:dyDescent="0.25">
      <c r="A159" t="str">
        <f t="shared" si="2"/>
        <v>KevinSchade</v>
      </c>
      <c r="B159" s="12" t="s">
        <v>782</v>
      </c>
      <c r="C159" s="13" t="s">
        <v>783</v>
      </c>
      <c r="D159">
        <v>11</v>
      </c>
      <c r="E159">
        <v>4</v>
      </c>
      <c r="F159">
        <v>149</v>
      </c>
      <c r="G159">
        <v>2281</v>
      </c>
      <c r="H159">
        <v>34</v>
      </c>
      <c r="I159">
        <v>312.7</v>
      </c>
      <c r="J159">
        <v>630.79999999999995</v>
      </c>
      <c r="K159">
        <v>892</v>
      </c>
      <c r="L159">
        <v>12</v>
      </c>
      <c r="M159">
        <v>498</v>
      </c>
      <c r="N159">
        <v>183.3</v>
      </c>
      <c r="O159">
        <v>10</v>
      </c>
      <c r="P159">
        <v>0</v>
      </c>
      <c r="Q159">
        <v>3</v>
      </c>
      <c r="R159">
        <v>2.1</v>
      </c>
      <c r="S159" s="12">
        <v>70</v>
      </c>
      <c r="T159" s="12" t="s">
        <v>518</v>
      </c>
      <c r="CH159" s="4"/>
    </row>
    <row r="160" spans="1:86" x14ac:dyDescent="0.25">
      <c r="A160" t="str">
        <f t="shared" si="2"/>
        <v>MikkelDamsgaard</v>
      </c>
      <c r="B160" s="12" t="s">
        <v>784</v>
      </c>
      <c r="C160" s="13" t="s">
        <v>785</v>
      </c>
      <c r="D160">
        <v>2</v>
      </c>
      <c r="E160">
        <v>10</v>
      </c>
      <c r="F160">
        <v>131</v>
      </c>
      <c r="G160">
        <v>2911</v>
      </c>
      <c r="H160">
        <v>41</v>
      </c>
      <c r="I160">
        <v>1006.4</v>
      </c>
      <c r="J160">
        <v>714.8</v>
      </c>
      <c r="K160">
        <v>338</v>
      </c>
      <c r="L160">
        <v>10</v>
      </c>
      <c r="M160">
        <v>611</v>
      </c>
      <c r="N160">
        <v>205.9</v>
      </c>
      <c r="O160">
        <v>11</v>
      </c>
      <c r="P160">
        <v>0</v>
      </c>
      <c r="Q160">
        <v>2</v>
      </c>
      <c r="R160">
        <v>1.3</v>
      </c>
      <c r="S160" s="12">
        <v>60</v>
      </c>
      <c r="T160" s="12" t="s">
        <v>518</v>
      </c>
      <c r="CH160" s="4"/>
    </row>
    <row r="161" spans="1:86" x14ac:dyDescent="0.25">
      <c r="A161" t="str">
        <f t="shared" si="2"/>
        <v>AntoniMilambo</v>
      </c>
      <c r="B161" s="12" t="s">
        <v>786</v>
      </c>
      <c r="C161" s="13" t="s">
        <v>787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</v>
      </c>
      <c r="S161" s="12">
        <v>55</v>
      </c>
      <c r="T161" s="12" t="s">
        <v>518</v>
      </c>
      <c r="CH161" s="4"/>
    </row>
    <row r="162" spans="1:86" x14ac:dyDescent="0.25">
      <c r="A162" t="str">
        <f t="shared" si="2"/>
        <v>FÃ¡bioFreitas Gouveia Carvalho</v>
      </c>
      <c r="B162" s="12" t="s">
        <v>530</v>
      </c>
      <c r="C162" s="13" t="s">
        <v>788</v>
      </c>
      <c r="D162">
        <v>2</v>
      </c>
      <c r="E162">
        <v>1</v>
      </c>
      <c r="F162">
        <v>35</v>
      </c>
      <c r="G162">
        <v>443</v>
      </c>
      <c r="H162">
        <v>14</v>
      </c>
      <c r="I162">
        <v>71.5</v>
      </c>
      <c r="J162">
        <v>142.19999999999999</v>
      </c>
      <c r="K162">
        <v>154</v>
      </c>
      <c r="L162">
        <v>1</v>
      </c>
      <c r="M162">
        <v>127</v>
      </c>
      <c r="N162">
        <v>36.299999999999997</v>
      </c>
      <c r="O162">
        <v>0</v>
      </c>
      <c r="P162">
        <v>0</v>
      </c>
      <c r="Q162">
        <v>1</v>
      </c>
      <c r="R162">
        <v>0.3</v>
      </c>
      <c r="S162" s="12">
        <v>50</v>
      </c>
      <c r="T162" s="12" t="s">
        <v>518</v>
      </c>
      <c r="CH162" s="4"/>
    </row>
    <row r="163" spans="1:86" x14ac:dyDescent="0.25">
      <c r="A163" t="str">
        <f t="shared" si="2"/>
        <v>JordanHenderson</v>
      </c>
      <c r="B163" s="12" t="s">
        <v>641</v>
      </c>
      <c r="C163" s="13" t="s">
        <v>789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</v>
      </c>
      <c r="S163" s="12">
        <v>50</v>
      </c>
      <c r="T163" s="12" t="s">
        <v>518</v>
      </c>
      <c r="CH163" s="4"/>
    </row>
    <row r="164" spans="1:86" x14ac:dyDescent="0.25">
      <c r="A164" t="str">
        <f t="shared" si="2"/>
        <v>VitalyJanelt</v>
      </c>
      <c r="B164" s="12" t="s">
        <v>790</v>
      </c>
      <c r="C164" s="13" t="s">
        <v>791</v>
      </c>
      <c r="D164">
        <v>1</v>
      </c>
      <c r="E164">
        <v>3</v>
      </c>
      <c r="F164">
        <v>73</v>
      </c>
      <c r="G164">
        <v>2251</v>
      </c>
      <c r="H164">
        <v>38</v>
      </c>
      <c r="I164">
        <v>284.2</v>
      </c>
      <c r="J164">
        <v>356.6</v>
      </c>
      <c r="K164">
        <v>131</v>
      </c>
      <c r="L164">
        <v>2</v>
      </c>
      <c r="M164">
        <v>384</v>
      </c>
      <c r="N164">
        <v>77.2</v>
      </c>
      <c r="O164">
        <v>6</v>
      </c>
      <c r="P164">
        <v>0</v>
      </c>
      <c r="Q164">
        <v>3</v>
      </c>
      <c r="R164">
        <v>0.2</v>
      </c>
      <c r="S164" s="12">
        <v>50</v>
      </c>
      <c r="T164" s="12" t="s">
        <v>518</v>
      </c>
      <c r="CH164" s="4"/>
    </row>
    <row r="165" spans="1:86" x14ac:dyDescent="0.25">
      <c r="A165" t="str">
        <f t="shared" si="2"/>
        <v>MathiasJensen</v>
      </c>
      <c r="B165" s="12" t="s">
        <v>792</v>
      </c>
      <c r="C165" s="13" t="s">
        <v>793</v>
      </c>
      <c r="D165">
        <v>0</v>
      </c>
      <c r="E165">
        <v>2</v>
      </c>
      <c r="F165">
        <v>38</v>
      </c>
      <c r="G165">
        <v>846</v>
      </c>
      <c r="H165">
        <v>17</v>
      </c>
      <c r="I165">
        <v>249.5</v>
      </c>
      <c r="J165">
        <v>157</v>
      </c>
      <c r="K165">
        <v>32</v>
      </c>
      <c r="L165">
        <v>1</v>
      </c>
      <c r="M165">
        <v>179</v>
      </c>
      <c r="N165">
        <v>43.8</v>
      </c>
      <c r="O165">
        <v>2</v>
      </c>
      <c r="P165">
        <v>0</v>
      </c>
      <c r="Q165">
        <v>2</v>
      </c>
      <c r="R165">
        <v>0.1</v>
      </c>
      <c r="S165" s="12">
        <v>50</v>
      </c>
      <c r="T165" s="12" t="s">
        <v>518</v>
      </c>
      <c r="CH165" s="4"/>
    </row>
    <row r="166" spans="1:86" x14ac:dyDescent="0.25">
      <c r="A166" t="str">
        <f t="shared" si="2"/>
        <v>GustavoNunes Fernandes Gomes</v>
      </c>
      <c r="B166" s="12" t="s">
        <v>794</v>
      </c>
      <c r="C166" s="13" t="s">
        <v>795</v>
      </c>
      <c r="D166">
        <v>0</v>
      </c>
      <c r="E166">
        <v>0</v>
      </c>
      <c r="F166">
        <v>3</v>
      </c>
      <c r="G166">
        <v>11</v>
      </c>
      <c r="H166">
        <v>2</v>
      </c>
      <c r="I166">
        <v>0.3</v>
      </c>
      <c r="J166">
        <v>10</v>
      </c>
      <c r="K166">
        <v>2</v>
      </c>
      <c r="L166">
        <v>0</v>
      </c>
      <c r="M166">
        <v>11</v>
      </c>
      <c r="N166">
        <v>1.2</v>
      </c>
      <c r="O166">
        <v>0</v>
      </c>
      <c r="P166">
        <v>0</v>
      </c>
      <c r="Q166">
        <v>0</v>
      </c>
      <c r="R166">
        <v>0.1</v>
      </c>
      <c r="S166" s="12">
        <v>50</v>
      </c>
      <c r="T166" s="12" t="s">
        <v>518</v>
      </c>
      <c r="CH166" s="4"/>
    </row>
    <row r="167" spans="1:86" x14ac:dyDescent="0.25">
      <c r="A167" t="str">
        <f t="shared" si="2"/>
        <v>FrankOnyeka</v>
      </c>
      <c r="B167" s="12" t="s">
        <v>796</v>
      </c>
      <c r="C167" s="13" t="s">
        <v>797</v>
      </c>
      <c r="D167">
        <v>0</v>
      </c>
      <c r="E167">
        <v>0</v>
      </c>
      <c r="F167">
        <v>2</v>
      </c>
      <c r="G167">
        <v>23</v>
      </c>
      <c r="H167">
        <v>0</v>
      </c>
      <c r="I167">
        <v>0.5</v>
      </c>
      <c r="J167">
        <v>0</v>
      </c>
      <c r="K167">
        <v>0</v>
      </c>
      <c r="L167">
        <v>0</v>
      </c>
      <c r="M167">
        <v>3</v>
      </c>
      <c r="N167">
        <v>0</v>
      </c>
      <c r="O167">
        <v>0</v>
      </c>
      <c r="P167">
        <v>0</v>
      </c>
      <c r="Q167">
        <v>0</v>
      </c>
      <c r="R167">
        <v>0.1</v>
      </c>
      <c r="S167" s="12">
        <v>50</v>
      </c>
      <c r="T167" s="12" t="s">
        <v>518</v>
      </c>
      <c r="CH167" s="4"/>
    </row>
    <row r="168" spans="1:86" x14ac:dyDescent="0.25">
      <c r="A168" t="str">
        <f t="shared" si="2"/>
        <v>YehorYarmoliuk</v>
      </c>
      <c r="B168" s="12" t="s">
        <v>798</v>
      </c>
      <c r="C168" s="13" t="s">
        <v>799</v>
      </c>
      <c r="D168">
        <v>0</v>
      </c>
      <c r="E168">
        <v>0</v>
      </c>
      <c r="F168">
        <v>43</v>
      </c>
      <c r="G168">
        <v>1435</v>
      </c>
      <c r="H168">
        <v>25</v>
      </c>
      <c r="I168">
        <v>196.1</v>
      </c>
      <c r="J168">
        <v>259.60000000000002</v>
      </c>
      <c r="K168">
        <v>89</v>
      </c>
      <c r="L168">
        <v>0</v>
      </c>
      <c r="M168">
        <v>255</v>
      </c>
      <c r="N168">
        <v>54.4</v>
      </c>
      <c r="O168">
        <v>3</v>
      </c>
      <c r="P168">
        <v>0</v>
      </c>
      <c r="Q168">
        <v>6</v>
      </c>
      <c r="R168">
        <v>0.1</v>
      </c>
      <c r="S168" s="12">
        <v>50</v>
      </c>
      <c r="T168" s="12" t="s">
        <v>518</v>
      </c>
      <c r="CH168" s="4"/>
    </row>
    <row r="169" spans="1:86" x14ac:dyDescent="0.25">
      <c r="A169" t="str">
        <f t="shared" si="2"/>
        <v>RomelleDonovan</v>
      </c>
      <c r="B169" s="12" t="s">
        <v>800</v>
      </c>
      <c r="C169" s="13" t="s">
        <v>801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0.1</v>
      </c>
      <c r="S169" s="12">
        <v>45</v>
      </c>
      <c r="T169" s="12" t="s">
        <v>518</v>
      </c>
      <c r="CH169" s="4"/>
    </row>
    <row r="170" spans="1:86" x14ac:dyDescent="0.25">
      <c r="A170" t="str">
        <f t="shared" si="2"/>
        <v>Yunus EmreKonak</v>
      </c>
      <c r="B170" s="12" t="s">
        <v>802</v>
      </c>
      <c r="C170" s="13" t="s">
        <v>803</v>
      </c>
      <c r="D170">
        <v>0</v>
      </c>
      <c r="E170">
        <v>0</v>
      </c>
      <c r="F170">
        <v>10</v>
      </c>
      <c r="G170">
        <v>53</v>
      </c>
      <c r="H170">
        <v>2</v>
      </c>
      <c r="I170">
        <v>4.5</v>
      </c>
      <c r="J170">
        <v>8</v>
      </c>
      <c r="K170">
        <v>3</v>
      </c>
      <c r="L170">
        <v>0</v>
      </c>
      <c r="M170">
        <v>30</v>
      </c>
      <c r="N170">
        <v>1.2</v>
      </c>
      <c r="O170">
        <v>0</v>
      </c>
      <c r="P170">
        <v>0</v>
      </c>
      <c r="Q170">
        <v>0</v>
      </c>
      <c r="R170">
        <v>0.2</v>
      </c>
      <c r="S170" s="12">
        <v>45</v>
      </c>
      <c r="T170" s="12" t="s">
        <v>518</v>
      </c>
      <c r="CH170" s="4"/>
    </row>
    <row r="171" spans="1:86" x14ac:dyDescent="0.25">
      <c r="A171" t="str">
        <f t="shared" si="2"/>
        <v>ParisMaghoma</v>
      </c>
      <c r="B171" s="12" t="s">
        <v>804</v>
      </c>
      <c r="C171" s="13" t="s">
        <v>805</v>
      </c>
      <c r="D171">
        <v>0</v>
      </c>
      <c r="E171">
        <v>0</v>
      </c>
      <c r="F171">
        <v>8</v>
      </c>
      <c r="G171">
        <v>112</v>
      </c>
      <c r="H171">
        <v>1</v>
      </c>
      <c r="I171">
        <v>15.8</v>
      </c>
      <c r="J171">
        <v>27.8</v>
      </c>
      <c r="K171">
        <v>10</v>
      </c>
      <c r="L171">
        <v>0</v>
      </c>
      <c r="M171">
        <v>32</v>
      </c>
      <c r="N171">
        <v>5.4</v>
      </c>
      <c r="O171">
        <v>0</v>
      </c>
      <c r="P171">
        <v>0</v>
      </c>
      <c r="Q171">
        <v>0</v>
      </c>
      <c r="R171">
        <v>0.1</v>
      </c>
      <c r="S171" s="12">
        <v>45</v>
      </c>
      <c r="T171" s="12" t="s">
        <v>518</v>
      </c>
      <c r="CH171" s="4"/>
    </row>
    <row r="172" spans="1:86" x14ac:dyDescent="0.25">
      <c r="A172" t="str">
        <f t="shared" si="2"/>
        <v>MylesPeart-Harris</v>
      </c>
      <c r="B172" s="12" t="s">
        <v>504</v>
      </c>
      <c r="C172" s="13" t="s">
        <v>806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</v>
      </c>
      <c r="S172" s="12">
        <v>45</v>
      </c>
      <c r="T172" s="12" t="s">
        <v>518</v>
      </c>
      <c r="CH172" s="4"/>
    </row>
    <row r="173" spans="1:86" x14ac:dyDescent="0.25">
      <c r="A173" t="str">
        <f t="shared" si="2"/>
        <v>RyanTrevitt</v>
      </c>
      <c r="B173" s="12" t="s">
        <v>726</v>
      </c>
      <c r="C173" s="13" t="s">
        <v>807</v>
      </c>
      <c r="D173">
        <v>0</v>
      </c>
      <c r="E173">
        <v>0</v>
      </c>
      <c r="F173">
        <v>1</v>
      </c>
      <c r="G173">
        <v>3</v>
      </c>
      <c r="H173">
        <v>0</v>
      </c>
      <c r="I173">
        <v>0.1</v>
      </c>
      <c r="J173">
        <v>2.6</v>
      </c>
      <c r="K173">
        <v>0</v>
      </c>
      <c r="L173">
        <v>0</v>
      </c>
      <c r="M173">
        <v>5</v>
      </c>
      <c r="N173">
        <v>0.3</v>
      </c>
      <c r="O173">
        <v>0</v>
      </c>
      <c r="P173">
        <v>0</v>
      </c>
      <c r="Q173">
        <v>0</v>
      </c>
      <c r="R173">
        <v>0.1</v>
      </c>
      <c r="S173" s="12">
        <v>45</v>
      </c>
      <c r="T173" s="12" t="s">
        <v>518</v>
      </c>
      <c r="CH173" s="4"/>
    </row>
    <row r="174" spans="1:86" x14ac:dyDescent="0.25">
      <c r="A174" t="str">
        <f t="shared" si="2"/>
        <v>YoaneWissa</v>
      </c>
      <c r="B174" s="12" t="s">
        <v>808</v>
      </c>
      <c r="C174" s="13" t="s">
        <v>809</v>
      </c>
      <c r="D174">
        <v>18</v>
      </c>
      <c r="E174">
        <v>6</v>
      </c>
      <c r="F174">
        <v>185</v>
      </c>
      <c r="G174">
        <v>2921</v>
      </c>
      <c r="H174">
        <v>45</v>
      </c>
      <c r="I174">
        <v>400</v>
      </c>
      <c r="J174">
        <v>849.4</v>
      </c>
      <c r="K174">
        <v>1181</v>
      </c>
      <c r="L174">
        <v>32</v>
      </c>
      <c r="M174">
        <v>739</v>
      </c>
      <c r="N174">
        <v>242.4</v>
      </c>
      <c r="O174">
        <v>9</v>
      </c>
      <c r="P174">
        <v>0</v>
      </c>
      <c r="Q174">
        <v>5</v>
      </c>
      <c r="R174">
        <v>7.7</v>
      </c>
      <c r="S174" s="12">
        <v>75</v>
      </c>
      <c r="T174" s="12" t="s">
        <v>546</v>
      </c>
      <c r="CH174" s="4"/>
    </row>
    <row r="175" spans="1:86" x14ac:dyDescent="0.25">
      <c r="A175" t="str">
        <f t="shared" si="2"/>
        <v>Igor ThiagoNascimento Rodrigues</v>
      </c>
      <c r="B175" s="12" t="s">
        <v>331</v>
      </c>
      <c r="C175" s="13" t="s">
        <v>810</v>
      </c>
      <c r="D175">
        <v>0</v>
      </c>
      <c r="E175">
        <v>0</v>
      </c>
      <c r="F175">
        <v>9</v>
      </c>
      <c r="G175">
        <v>167</v>
      </c>
      <c r="H175">
        <v>4</v>
      </c>
      <c r="I175">
        <v>30.6</v>
      </c>
      <c r="J175">
        <v>18.2</v>
      </c>
      <c r="K175">
        <v>12</v>
      </c>
      <c r="L175">
        <v>0</v>
      </c>
      <c r="M175">
        <v>32</v>
      </c>
      <c r="N175">
        <v>5.8</v>
      </c>
      <c r="O175">
        <v>0</v>
      </c>
      <c r="P175">
        <v>0</v>
      </c>
      <c r="Q175">
        <v>0</v>
      </c>
      <c r="R175">
        <v>0.8</v>
      </c>
      <c r="S175" s="12">
        <v>60</v>
      </c>
      <c r="T175" s="12" t="s">
        <v>546</v>
      </c>
      <c r="CH175" s="4"/>
    </row>
    <row r="176" spans="1:86" x14ac:dyDescent="0.25">
      <c r="A176" t="str">
        <f t="shared" si="2"/>
        <v>IwanMorgan</v>
      </c>
      <c r="B176" s="12" t="s">
        <v>811</v>
      </c>
      <c r="C176" s="12" t="s">
        <v>582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0.6</v>
      </c>
      <c r="S176" s="12">
        <v>45</v>
      </c>
      <c r="T176" s="12" t="s">
        <v>546</v>
      </c>
    </row>
    <row r="177" spans="1:86" x14ac:dyDescent="0.25">
      <c r="A177" t="str">
        <f t="shared" si="2"/>
        <v>JasonSteele</v>
      </c>
      <c r="B177" s="12" t="s">
        <v>812</v>
      </c>
      <c r="C177" s="13" t="s">
        <v>813</v>
      </c>
      <c r="D177">
        <v>0</v>
      </c>
      <c r="E177">
        <v>0</v>
      </c>
      <c r="F177">
        <v>9</v>
      </c>
      <c r="G177">
        <v>180</v>
      </c>
      <c r="H177">
        <v>1</v>
      </c>
      <c r="I177">
        <v>0</v>
      </c>
      <c r="J177">
        <v>40.4</v>
      </c>
      <c r="K177">
        <v>0</v>
      </c>
      <c r="L177">
        <v>1</v>
      </c>
      <c r="M177">
        <v>46</v>
      </c>
      <c r="N177">
        <v>4.0999999999999996</v>
      </c>
      <c r="O177">
        <v>1</v>
      </c>
      <c r="P177">
        <v>0</v>
      </c>
      <c r="Q177">
        <v>0</v>
      </c>
      <c r="R177">
        <v>0.4</v>
      </c>
      <c r="S177" s="12">
        <v>45</v>
      </c>
      <c r="T177" s="12" t="s">
        <v>486</v>
      </c>
      <c r="CH177" s="4"/>
    </row>
    <row r="178" spans="1:86" x14ac:dyDescent="0.25">
      <c r="A178" t="str">
        <f t="shared" si="2"/>
        <v>BartVerbruggen</v>
      </c>
      <c r="B178" s="12" t="s">
        <v>814</v>
      </c>
      <c r="C178" s="13" t="s">
        <v>815</v>
      </c>
      <c r="D178">
        <v>0</v>
      </c>
      <c r="E178">
        <v>1</v>
      </c>
      <c r="F178">
        <v>103</v>
      </c>
      <c r="G178">
        <v>3240</v>
      </c>
      <c r="H178">
        <v>58</v>
      </c>
      <c r="I178">
        <v>10</v>
      </c>
      <c r="J178">
        <v>849.8</v>
      </c>
      <c r="K178">
        <v>0</v>
      </c>
      <c r="L178">
        <v>6</v>
      </c>
      <c r="M178">
        <v>366</v>
      </c>
      <c r="N178">
        <v>85.8</v>
      </c>
      <c r="O178">
        <v>7</v>
      </c>
      <c r="P178">
        <v>0</v>
      </c>
      <c r="Q178">
        <v>5</v>
      </c>
      <c r="R178">
        <v>6.9</v>
      </c>
      <c r="S178" s="12">
        <v>45</v>
      </c>
      <c r="T178" s="12" t="s">
        <v>486</v>
      </c>
      <c r="CH178" s="4"/>
    </row>
    <row r="179" spans="1:86" x14ac:dyDescent="0.25">
      <c r="A179" t="str">
        <f t="shared" si="2"/>
        <v>TomMcGill</v>
      </c>
      <c r="B179" s="12" t="s">
        <v>816</v>
      </c>
      <c r="C179" s="13" t="s">
        <v>817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</v>
      </c>
      <c r="S179" s="12">
        <v>40</v>
      </c>
      <c r="T179" s="12" t="s">
        <v>486</v>
      </c>
      <c r="CH179" s="4"/>
    </row>
    <row r="180" spans="1:86" x14ac:dyDescent="0.25">
      <c r="A180" t="str">
        <f t="shared" si="2"/>
        <v>CarlRushworth</v>
      </c>
      <c r="B180" s="12" t="s">
        <v>818</v>
      </c>
      <c r="C180" s="13" t="s">
        <v>819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0.1</v>
      </c>
      <c r="S180" s="12">
        <v>40</v>
      </c>
      <c r="T180" s="12" t="s">
        <v>486</v>
      </c>
      <c r="CH180" s="4"/>
    </row>
    <row r="181" spans="1:86" x14ac:dyDescent="0.25">
      <c r="A181" t="str">
        <f t="shared" si="2"/>
        <v>KjellScherpen</v>
      </c>
      <c r="B181" s="12" t="s">
        <v>820</v>
      </c>
      <c r="C181" s="13" t="s">
        <v>821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</v>
      </c>
      <c r="S181" s="12">
        <v>40</v>
      </c>
      <c r="T181" s="12" t="s">
        <v>486</v>
      </c>
      <c r="CH181" s="4"/>
    </row>
    <row r="182" spans="1:86" x14ac:dyDescent="0.25">
      <c r="A182" t="str">
        <f t="shared" si="2"/>
        <v>OlivierBoscagli</v>
      </c>
      <c r="B182" s="12" t="s">
        <v>822</v>
      </c>
      <c r="C182" s="13" t="s">
        <v>823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0.2</v>
      </c>
      <c r="S182" s="12">
        <v>45</v>
      </c>
      <c r="T182" s="12" t="s">
        <v>495</v>
      </c>
      <c r="CH182" s="4"/>
    </row>
    <row r="183" spans="1:86" x14ac:dyDescent="0.25">
      <c r="A183" t="str">
        <f t="shared" si="2"/>
        <v>DiegoCoppola</v>
      </c>
      <c r="B183" s="12" t="s">
        <v>824</v>
      </c>
      <c r="C183" s="13" t="s">
        <v>825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0.1</v>
      </c>
      <c r="S183" s="12">
        <v>45</v>
      </c>
      <c r="T183" s="12" t="s">
        <v>495</v>
      </c>
      <c r="CH183" s="4"/>
    </row>
    <row r="184" spans="1:86" x14ac:dyDescent="0.25">
      <c r="A184" t="str">
        <f t="shared" si="2"/>
        <v>MaximDe Cuyper</v>
      </c>
      <c r="B184" s="12" t="s">
        <v>826</v>
      </c>
      <c r="C184" s="13" t="s">
        <v>827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9.6</v>
      </c>
      <c r="S184" s="12">
        <v>45</v>
      </c>
      <c r="T184" s="12" t="s">
        <v>495</v>
      </c>
      <c r="CH184" s="4"/>
    </row>
    <row r="185" spans="1:86" x14ac:dyDescent="0.25">
      <c r="A185" t="str">
        <f t="shared" si="2"/>
        <v>LewisDunk</v>
      </c>
      <c r="B185" s="12" t="s">
        <v>601</v>
      </c>
      <c r="C185" s="13" t="s">
        <v>828</v>
      </c>
      <c r="D185">
        <v>0</v>
      </c>
      <c r="E185">
        <v>1</v>
      </c>
      <c r="F185">
        <v>44</v>
      </c>
      <c r="G185">
        <v>2081</v>
      </c>
      <c r="H185">
        <v>42</v>
      </c>
      <c r="I185">
        <v>115.7</v>
      </c>
      <c r="J185">
        <v>425.4</v>
      </c>
      <c r="K185">
        <v>128</v>
      </c>
      <c r="L185">
        <v>0</v>
      </c>
      <c r="M185">
        <v>223</v>
      </c>
      <c r="N185">
        <v>66.900000000000006</v>
      </c>
      <c r="O185">
        <v>4</v>
      </c>
      <c r="P185">
        <v>0</v>
      </c>
      <c r="Q185">
        <v>5</v>
      </c>
      <c r="R185">
        <v>1</v>
      </c>
      <c r="S185" s="12">
        <v>45</v>
      </c>
      <c r="T185" s="12" t="s">
        <v>495</v>
      </c>
      <c r="CH185" s="4"/>
    </row>
    <row r="186" spans="1:86" x14ac:dyDescent="0.25">
      <c r="A186" t="str">
        <f t="shared" si="2"/>
        <v>PervisEstupiÃ±Ã¡n Tenorio</v>
      </c>
      <c r="B186" s="12" t="s">
        <v>829</v>
      </c>
      <c r="C186" s="13" t="s">
        <v>830</v>
      </c>
      <c r="D186">
        <v>1</v>
      </c>
      <c r="E186">
        <v>1</v>
      </c>
      <c r="F186">
        <v>63</v>
      </c>
      <c r="G186">
        <v>2399</v>
      </c>
      <c r="H186">
        <v>44</v>
      </c>
      <c r="I186">
        <v>530.1</v>
      </c>
      <c r="J186">
        <v>504.4</v>
      </c>
      <c r="K186">
        <v>173</v>
      </c>
      <c r="L186">
        <v>7</v>
      </c>
      <c r="M186">
        <v>313</v>
      </c>
      <c r="N186">
        <v>120.8</v>
      </c>
      <c r="O186">
        <v>3</v>
      </c>
      <c r="P186">
        <v>0</v>
      </c>
      <c r="Q186">
        <v>5</v>
      </c>
      <c r="R186">
        <v>0.4</v>
      </c>
      <c r="S186" s="12">
        <v>45</v>
      </c>
      <c r="T186" s="12" t="s">
        <v>495</v>
      </c>
      <c r="CH186" s="4"/>
    </row>
    <row r="187" spans="1:86" x14ac:dyDescent="0.25">
      <c r="A187" t="str">
        <f t="shared" si="2"/>
        <v>FerdiKadÄ±oÄŸlu</v>
      </c>
      <c r="B187" s="12" t="s">
        <v>831</v>
      </c>
      <c r="C187" s="13" t="s">
        <v>832</v>
      </c>
      <c r="D187">
        <v>1</v>
      </c>
      <c r="E187">
        <v>0</v>
      </c>
      <c r="F187">
        <v>19</v>
      </c>
      <c r="G187">
        <v>385</v>
      </c>
      <c r="H187">
        <v>8</v>
      </c>
      <c r="I187">
        <v>83.7</v>
      </c>
      <c r="J187">
        <v>116.4</v>
      </c>
      <c r="K187">
        <v>40</v>
      </c>
      <c r="L187">
        <v>0</v>
      </c>
      <c r="M187">
        <v>59</v>
      </c>
      <c r="N187">
        <v>24</v>
      </c>
      <c r="O187">
        <v>2</v>
      </c>
      <c r="P187">
        <v>0</v>
      </c>
      <c r="Q187">
        <v>1</v>
      </c>
      <c r="R187">
        <v>0.3</v>
      </c>
      <c r="S187" s="12">
        <v>45</v>
      </c>
      <c r="T187" s="12" t="s">
        <v>495</v>
      </c>
      <c r="CH187" s="4"/>
    </row>
    <row r="188" spans="1:86" x14ac:dyDescent="0.25">
      <c r="A188" t="str">
        <f t="shared" si="2"/>
        <v>Igor Juliodos Santos de Paulo</v>
      </c>
      <c r="B188" s="12" t="s">
        <v>134</v>
      </c>
      <c r="C188" s="13" t="s">
        <v>833</v>
      </c>
      <c r="D188">
        <v>0</v>
      </c>
      <c r="E188">
        <v>0</v>
      </c>
      <c r="F188">
        <v>18</v>
      </c>
      <c r="G188">
        <v>959</v>
      </c>
      <c r="H188">
        <v>17</v>
      </c>
      <c r="I188">
        <v>54.7</v>
      </c>
      <c r="J188">
        <v>189.6</v>
      </c>
      <c r="K188">
        <v>4</v>
      </c>
      <c r="L188">
        <v>0</v>
      </c>
      <c r="M188">
        <v>113</v>
      </c>
      <c r="N188">
        <v>24.9</v>
      </c>
      <c r="O188">
        <v>1</v>
      </c>
      <c r="P188">
        <v>0</v>
      </c>
      <c r="Q188">
        <v>4</v>
      </c>
      <c r="R188">
        <v>0.1</v>
      </c>
      <c r="S188" s="12">
        <v>45</v>
      </c>
      <c r="T188" s="12" t="s">
        <v>495</v>
      </c>
      <c r="CH188" s="4"/>
    </row>
    <row r="189" spans="1:86" x14ac:dyDescent="0.25">
      <c r="A189" t="str">
        <f t="shared" si="2"/>
        <v>TariqLamptey</v>
      </c>
      <c r="B189" s="12" t="s">
        <v>834</v>
      </c>
      <c r="C189" s="13" t="s">
        <v>835</v>
      </c>
      <c r="D189">
        <v>2</v>
      </c>
      <c r="E189">
        <v>2</v>
      </c>
      <c r="F189">
        <v>42</v>
      </c>
      <c r="G189">
        <v>856</v>
      </c>
      <c r="H189">
        <v>21</v>
      </c>
      <c r="I189">
        <v>101</v>
      </c>
      <c r="J189">
        <v>213.6</v>
      </c>
      <c r="K189">
        <v>52</v>
      </c>
      <c r="L189">
        <v>1</v>
      </c>
      <c r="M189">
        <v>99</v>
      </c>
      <c r="N189">
        <v>36.799999999999997</v>
      </c>
      <c r="O189">
        <v>2</v>
      </c>
      <c r="P189">
        <v>0</v>
      </c>
      <c r="Q189">
        <v>0</v>
      </c>
      <c r="R189">
        <v>0.4</v>
      </c>
      <c r="S189" s="12">
        <v>45</v>
      </c>
      <c r="T189" s="12" t="s">
        <v>495</v>
      </c>
      <c r="CH189" s="4"/>
    </row>
    <row r="190" spans="1:86" x14ac:dyDescent="0.25">
      <c r="A190" t="str">
        <f t="shared" si="2"/>
        <v>Jan Paulvan Hecke</v>
      </c>
      <c r="B190" s="12" t="s">
        <v>836</v>
      </c>
      <c r="C190" s="13" t="s">
        <v>837</v>
      </c>
      <c r="D190">
        <v>1</v>
      </c>
      <c r="E190">
        <v>1</v>
      </c>
      <c r="F190">
        <v>87</v>
      </c>
      <c r="G190">
        <v>2960</v>
      </c>
      <c r="H190">
        <v>47</v>
      </c>
      <c r="I190">
        <v>261.8</v>
      </c>
      <c r="J190">
        <v>736.6</v>
      </c>
      <c r="K190">
        <v>182</v>
      </c>
      <c r="L190">
        <v>7</v>
      </c>
      <c r="M190">
        <v>406</v>
      </c>
      <c r="N190">
        <v>118.3</v>
      </c>
      <c r="O190">
        <v>7</v>
      </c>
      <c r="P190">
        <v>1</v>
      </c>
      <c r="Q190">
        <v>6</v>
      </c>
      <c r="R190">
        <v>1.2</v>
      </c>
      <c r="S190" s="12">
        <v>45</v>
      </c>
      <c r="T190" s="12" t="s">
        <v>495</v>
      </c>
      <c r="CH190" s="4"/>
    </row>
    <row r="191" spans="1:86" x14ac:dyDescent="0.25">
      <c r="A191" t="str">
        <f t="shared" si="2"/>
        <v>JoÃ«lVeltman</v>
      </c>
      <c r="B191" s="12" t="s">
        <v>838</v>
      </c>
      <c r="C191" s="13" t="s">
        <v>839</v>
      </c>
      <c r="D191">
        <v>0</v>
      </c>
      <c r="E191">
        <v>0</v>
      </c>
      <c r="F191">
        <v>59</v>
      </c>
      <c r="G191">
        <v>1694</v>
      </c>
      <c r="H191">
        <v>24</v>
      </c>
      <c r="I191">
        <v>147.19999999999999</v>
      </c>
      <c r="J191">
        <v>273</v>
      </c>
      <c r="K191">
        <v>59</v>
      </c>
      <c r="L191">
        <v>7</v>
      </c>
      <c r="M191">
        <v>249</v>
      </c>
      <c r="N191">
        <v>48.1</v>
      </c>
      <c r="O191">
        <v>6</v>
      </c>
      <c r="P191">
        <v>0</v>
      </c>
      <c r="Q191">
        <v>5</v>
      </c>
      <c r="R191">
        <v>0.3</v>
      </c>
      <c r="S191" s="12">
        <v>45</v>
      </c>
      <c r="T191" s="12" t="s">
        <v>495</v>
      </c>
      <c r="CH191" s="4"/>
    </row>
    <row r="192" spans="1:86" x14ac:dyDescent="0.25">
      <c r="A192" t="str">
        <f t="shared" si="2"/>
        <v>AdamWebster</v>
      </c>
      <c r="B192" s="12" t="s">
        <v>701</v>
      </c>
      <c r="C192" s="13" t="s">
        <v>840</v>
      </c>
      <c r="D192">
        <v>0</v>
      </c>
      <c r="E192">
        <v>1</v>
      </c>
      <c r="F192">
        <v>39</v>
      </c>
      <c r="G192">
        <v>885</v>
      </c>
      <c r="H192">
        <v>11</v>
      </c>
      <c r="I192">
        <v>49.7</v>
      </c>
      <c r="J192">
        <v>198.4</v>
      </c>
      <c r="K192">
        <v>55</v>
      </c>
      <c r="L192">
        <v>2</v>
      </c>
      <c r="M192">
        <v>167</v>
      </c>
      <c r="N192">
        <v>30.2</v>
      </c>
      <c r="O192">
        <v>4</v>
      </c>
      <c r="P192">
        <v>0</v>
      </c>
      <c r="Q192">
        <v>1</v>
      </c>
      <c r="R192">
        <v>0.1</v>
      </c>
      <c r="S192" s="12">
        <v>45</v>
      </c>
      <c r="T192" s="12" t="s">
        <v>495</v>
      </c>
      <c r="CH192" s="4"/>
    </row>
    <row r="193" spans="1:86" x14ac:dyDescent="0.25">
      <c r="A193" t="str">
        <f t="shared" si="2"/>
        <v>EiranCashin</v>
      </c>
      <c r="B193" s="12" t="s">
        <v>841</v>
      </c>
      <c r="C193" s="13" t="s">
        <v>842</v>
      </c>
      <c r="D193">
        <v>0</v>
      </c>
      <c r="E193">
        <v>0</v>
      </c>
      <c r="F193">
        <v>1</v>
      </c>
      <c r="G193">
        <v>19</v>
      </c>
      <c r="H193">
        <v>2</v>
      </c>
      <c r="I193">
        <v>0.6</v>
      </c>
      <c r="J193">
        <v>7</v>
      </c>
      <c r="K193">
        <v>0</v>
      </c>
      <c r="L193">
        <v>0</v>
      </c>
      <c r="M193">
        <v>-2</v>
      </c>
      <c r="N193">
        <v>0.7</v>
      </c>
      <c r="O193">
        <v>0</v>
      </c>
      <c r="P193">
        <v>0</v>
      </c>
      <c r="Q193">
        <v>0</v>
      </c>
      <c r="R193">
        <v>0.2</v>
      </c>
      <c r="S193" s="12">
        <v>40</v>
      </c>
      <c r="T193" s="12" t="s">
        <v>495</v>
      </c>
      <c r="CH193" s="4"/>
    </row>
    <row r="194" spans="1:86" x14ac:dyDescent="0.25">
      <c r="A194" t="str">
        <f t="shared" si="2"/>
        <v>JacobSlater</v>
      </c>
      <c r="B194" s="12" t="s">
        <v>591</v>
      </c>
      <c r="C194" s="12" t="s">
        <v>843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</v>
      </c>
      <c r="S194" s="12">
        <v>40</v>
      </c>
      <c r="T194" s="12" t="s">
        <v>495</v>
      </c>
    </row>
    <row r="195" spans="1:86" x14ac:dyDescent="0.25">
      <c r="A195" t="str">
        <f t="shared" ref="A195:A258" si="3">_xlfn.CONCAT(B195,C195)</f>
        <v>CharlieTasker</v>
      </c>
      <c r="B195" s="12" t="s">
        <v>844</v>
      </c>
      <c r="C195" s="12" t="s">
        <v>845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0.2</v>
      </c>
      <c r="S195" s="12">
        <v>40</v>
      </c>
      <c r="T195" s="12" t="s">
        <v>495</v>
      </c>
    </row>
    <row r="196" spans="1:86" x14ac:dyDescent="0.25">
      <c r="A196" t="str">
        <f t="shared" si="3"/>
        <v>MitomaKaoru</v>
      </c>
      <c r="B196" s="12" t="s">
        <v>846</v>
      </c>
      <c r="C196" s="13" t="s">
        <v>847</v>
      </c>
      <c r="D196">
        <v>10</v>
      </c>
      <c r="E196">
        <v>5</v>
      </c>
      <c r="F196">
        <v>145</v>
      </c>
      <c r="G196">
        <v>2597</v>
      </c>
      <c r="H196">
        <v>40</v>
      </c>
      <c r="I196">
        <v>578</v>
      </c>
      <c r="J196">
        <v>670.6</v>
      </c>
      <c r="K196">
        <v>856</v>
      </c>
      <c r="L196">
        <v>12</v>
      </c>
      <c r="M196">
        <v>536</v>
      </c>
      <c r="N196">
        <v>210.7</v>
      </c>
      <c r="O196">
        <v>6</v>
      </c>
      <c r="P196">
        <v>0</v>
      </c>
      <c r="Q196">
        <v>1</v>
      </c>
      <c r="R196">
        <v>5.8</v>
      </c>
      <c r="S196" s="12">
        <v>65</v>
      </c>
      <c r="T196" s="12" t="s">
        <v>518</v>
      </c>
      <c r="CH196" s="4"/>
    </row>
    <row r="197" spans="1:86" x14ac:dyDescent="0.25">
      <c r="A197" t="str">
        <f t="shared" si="3"/>
        <v>GeorginioRutter</v>
      </c>
      <c r="B197" s="12" t="s">
        <v>848</v>
      </c>
      <c r="C197" s="13" t="s">
        <v>849</v>
      </c>
      <c r="D197">
        <v>5</v>
      </c>
      <c r="E197">
        <v>6</v>
      </c>
      <c r="F197">
        <v>95</v>
      </c>
      <c r="G197">
        <v>1651</v>
      </c>
      <c r="H197">
        <v>29</v>
      </c>
      <c r="I197">
        <v>281.8</v>
      </c>
      <c r="J197">
        <v>355.4</v>
      </c>
      <c r="K197">
        <v>404</v>
      </c>
      <c r="L197">
        <v>1</v>
      </c>
      <c r="M197">
        <v>288</v>
      </c>
      <c r="N197">
        <v>103</v>
      </c>
      <c r="O197">
        <v>6</v>
      </c>
      <c r="P197">
        <v>0</v>
      </c>
      <c r="Q197">
        <v>2</v>
      </c>
      <c r="R197">
        <v>0.5</v>
      </c>
      <c r="S197" s="12">
        <v>60</v>
      </c>
      <c r="T197" s="12" t="s">
        <v>518</v>
      </c>
      <c r="CH197" s="4"/>
    </row>
    <row r="198" spans="1:86" x14ac:dyDescent="0.25">
      <c r="A198" t="str">
        <f t="shared" si="3"/>
        <v>SollyMarch</v>
      </c>
      <c r="B198" s="12" t="s">
        <v>850</v>
      </c>
      <c r="C198" s="13" t="s">
        <v>851</v>
      </c>
      <c r="D198">
        <v>0</v>
      </c>
      <c r="E198">
        <v>0</v>
      </c>
      <c r="F198">
        <v>7</v>
      </c>
      <c r="G198">
        <v>161</v>
      </c>
      <c r="H198">
        <v>3</v>
      </c>
      <c r="I198">
        <v>59.6</v>
      </c>
      <c r="J198">
        <v>24</v>
      </c>
      <c r="K198">
        <v>18</v>
      </c>
      <c r="L198">
        <v>0</v>
      </c>
      <c r="M198">
        <v>25</v>
      </c>
      <c r="N198">
        <v>10.1</v>
      </c>
      <c r="O198">
        <v>0</v>
      </c>
      <c r="P198">
        <v>0</v>
      </c>
      <c r="Q198">
        <v>2</v>
      </c>
      <c r="R198">
        <v>0.1</v>
      </c>
      <c r="S198" s="12">
        <v>60</v>
      </c>
      <c r="T198" s="12" t="s">
        <v>518</v>
      </c>
      <c r="CH198" s="4"/>
    </row>
    <row r="199" spans="1:86" x14ac:dyDescent="0.25">
      <c r="A199" t="str">
        <f t="shared" si="3"/>
        <v>YankubaMinteh</v>
      </c>
      <c r="B199" s="12" t="s">
        <v>852</v>
      </c>
      <c r="C199" s="13" t="s">
        <v>853</v>
      </c>
      <c r="D199">
        <v>6</v>
      </c>
      <c r="E199">
        <v>5</v>
      </c>
      <c r="F199">
        <v>102</v>
      </c>
      <c r="G199">
        <v>1831</v>
      </c>
      <c r="H199">
        <v>33</v>
      </c>
      <c r="I199">
        <v>448.9</v>
      </c>
      <c r="J199">
        <v>523.79999999999995</v>
      </c>
      <c r="K199">
        <v>615</v>
      </c>
      <c r="L199">
        <v>8</v>
      </c>
      <c r="M199">
        <v>398</v>
      </c>
      <c r="N199">
        <v>159.1</v>
      </c>
      <c r="O199">
        <v>4</v>
      </c>
      <c r="P199">
        <v>0</v>
      </c>
      <c r="Q199">
        <v>6</v>
      </c>
      <c r="R199">
        <v>0.8</v>
      </c>
      <c r="S199" s="12">
        <v>60</v>
      </c>
      <c r="T199" s="12" t="s">
        <v>518</v>
      </c>
      <c r="CH199" s="4"/>
    </row>
    <row r="200" spans="1:86" x14ac:dyDescent="0.25">
      <c r="A200" t="str">
        <f t="shared" si="3"/>
        <v>JulioEnciso EspÃ­nola</v>
      </c>
      <c r="B200" s="12" t="s">
        <v>714</v>
      </c>
      <c r="C200" s="13" t="s">
        <v>854</v>
      </c>
      <c r="D200">
        <v>2</v>
      </c>
      <c r="E200">
        <v>3</v>
      </c>
      <c r="F200">
        <v>59</v>
      </c>
      <c r="G200">
        <v>1155</v>
      </c>
      <c r="H200">
        <v>22</v>
      </c>
      <c r="I200">
        <v>268.89999999999998</v>
      </c>
      <c r="J200">
        <v>250.8</v>
      </c>
      <c r="K200">
        <v>362</v>
      </c>
      <c r="L200">
        <v>5</v>
      </c>
      <c r="M200">
        <v>224</v>
      </c>
      <c r="N200">
        <v>87.7</v>
      </c>
      <c r="O200">
        <v>2</v>
      </c>
      <c r="P200">
        <v>0</v>
      </c>
      <c r="Q200">
        <v>3</v>
      </c>
      <c r="R200">
        <v>0.2</v>
      </c>
      <c r="S200" s="12">
        <v>55</v>
      </c>
      <c r="T200" s="12" t="s">
        <v>518</v>
      </c>
      <c r="CH200" s="4"/>
    </row>
    <row r="201" spans="1:86" x14ac:dyDescent="0.25">
      <c r="A201" t="str">
        <f t="shared" si="3"/>
        <v>BrajanGruda</v>
      </c>
      <c r="B201" s="12" t="s">
        <v>855</v>
      </c>
      <c r="C201" s="13" t="s">
        <v>856</v>
      </c>
      <c r="D201">
        <v>1</v>
      </c>
      <c r="E201">
        <v>4</v>
      </c>
      <c r="F201">
        <v>45</v>
      </c>
      <c r="G201">
        <v>676</v>
      </c>
      <c r="H201">
        <v>15</v>
      </c>
      <c r="I201">
        <v>311.60000000000002</v>
      </c>
      <c r="J201">
        <v>196.6</v>
      </c>
      <c r="K201">
        <v>187</v>
      </c>
      <c r="L201">
        <v>1</v>
      </c>
      <c r="M201">
        <v>176</v>
      </c>
      <c r="N201">
        <v>69.099999999999994</v>
      </c>
      <c r="O201">
        <v>1</v>
      </c>
      <c r="P201">
        <v>0</v>
      </c>
      <c r="Q201">
        <v>0</v>
      </c>
      <c r="R201">
        <v>0.1</v>
      </c>
      <c r="S201" s="12">
        <v>55</v>
      </c>
      <c r="T201" s="12" t="s">
        <v>518</v>
      </c>
      <c r="CH201" s="4"/>
    </row>
    <row r="202" spans="1:86" x14ac:dyDescent="0.25">
      <c r="A202" t="str">
        <f t="shared" si="3"/>
        <v>JackHinshelwood</v>
      </c>
      <c r="B202" s="12" t="s">
        <v>857</v>
      </c>
      <c r="C202" s="13" t="s">
        <v>858</v>
      </c>
      <c r="D202">
        <v>5</v>
      </c>
      <c r="E202">
        <v>3</v>
      </c>
      <c r="F202">
        <v>89</v>
      </c>
      <c r="G202">
        <v>1839</v>
      </c>
      <c r="H202">
        <v>30</v>
      </c>
      <c r="I202">
        <v>268.10000000000002</v>
      </c>
      <c r="J202">
        <v>394.6</v>
      </c>
      <c r="K202">
        <v>304</v>
      </c>
      <c r="L202">
        <v>8</v>
      </c>
      <c r="M202">
        <v>404</v>
      </c>
      <c r="N202">
        <v>97</v>
      </c>
      <c r="O202">
        <v>6</v>
      </c>
      <c r="P202">
        <v>0</v>
      </c>
      <c r="Q202">
        <v>5</v>
      </c>
      <c r="R202">
        <v>0.2</v>
      </c>
      <c r="S202" s="12">
        <v>55</v>
      </c>
      <c r="T202" s="12" t="s">
        <v>518</v>
      </c>
      <c r="CH202" s="4"/>
    </row>
    <row r="203" spans="1:86" x14ac:dyDescent="0.25">
      <c r="A203" t="str">
        <f t="shared" si="3"/>
        <v>MattO'Riley</v>
      </c>
      <c r="B203" s="12" t="s">
        <v>859</v>
      </c>
      <c r="C203" s="13" t="s">
        <v>860</v>
      </c>
      <c r="D203">
        <v>2</v>
      </c>
      <c r="E203">
        <v>3</v>
      </c>
      <c r="F203">
        <v>50</v>
      </c>
      <c r="G203">
        <v>929</v>
      </c>
      <c r="H203">
        <v>20</v>
      </c>
      <c r="I203">
        <v>322.5</v>
      </c>
      <c r="J203">
        <v>211.4</v>
      </c>
      <c r="K203">
        <v>219</v>
      </c>
      <c r="L203">
        <v>2</v>
      </c>
      <c r="M203">
        <v>209</v>
      </c>
      <c r="N203">
        <v>75.3</v>
      </c>
      <c r="O203">
        <v>2</v>
      </c>
      <c r="P203">
        <v>0</v>
      </c>
      <c r="Q203">
        <v>1</v>
      </c>
      <c r="R203">
        <v>0.2</v>
      </c>
      <c r="S203" s="12">
        <v>55</v>
      </c>
      <c r="T203" s="12" t="s">
        <v>518</v>
      </c>
      <c r="CH203" s="4"/>
    </row>
    <row r="204" spans="1:86" x14ac:dyDescent="0.25">
      <c r="A204" t="str">
        <f t="shared" si="3"/>
        <v>AbdallahSima</v>
      </c>
      <c r="B204" s="12" t="s">
        <v>861</v>
      </c>
      <c r="C204" s="13" t="s">
        <v>862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s="12">
        <v>55</v>
      </c>
      <c r="T204" s="12" t="s">
        <v>518</v>
      </c>
      <c r="CH204" s="4"/>
    </row>
    <row r="205" spans="1:86" x14ac:dyDescent="0.25">
      <c r="A205" t="str">
        <f t="shared" si="3"/>
        <v>YasinAyari</v>
      </c>
      <c r="B205" s="12" t="s">
        <v>580</v>
      </c>
      <c r="C205" s="13" t="s">
        <v>863</v>
      </c>
      <c r="D205">
        <v>2</v>
      </c>
      <c r="E205">
        <v>1</v>
      </c>
      <c r="F205">
        <v>74</v>
      </c>
      <c r="G205">
        <v>1958</v>
      </c>
      <c r="H205">
        <v>28</v>
      </c>
      <c r="I205">
        <v>507.5</v>
      </c>
      <c r="J205">
        <v>363.2</v>
      </c>
      <c r="K205">
        <v>247</v>
      </c>
      <c r="L205">
        <v>3</v>
      </c>
      <c r="M205">
        <v>358</v>
      </c>
      <c r="N205">
        <v>111.7</v>
      </c>
      <c r="O205">
        <v>7</v>
      </c>
      <c r="P205">
        <v>0</v>
      </c>
      <c r="Q205">
        <v>4</v>
      </c>
      <c r="R205">
        <v>0.2</v>
      </c>
      <c r="S205" s="12">
        <v>50</v>
      </c>
      <c r="T205" s="12" t="s">
        <v>518</v>
      </c>
      <c r="CH205" s="4"/>
    </row>
    <row r="206" spans="1:86" x14ac:dyDescent="0.25">
      <c r="A206" t="str">
        <f t="shared" si="3"/>
        <v>CarlosBaleba</v>
      </c>
      <c r="B206" s="12" t="s">
        <v>864</v>
      </c>
      <c r="C206" s="13" t="s">
        <v>865</v>
      </c>
      <c r="D206">
        <v>3</v>
      </c>
      <c r="E206">
        <v>1</v>
      </c>
      <c r="F206">
        <v>87</v>
      </c>
      <c r="G206">
        <v>2660</v>
      </c>
      <c r="H206">
        <v>40</v>
      </c>
      <c r="I206">
        <v>343.7</v>
      </c>
      <c r="J206">
        <v>515.4</v>
      </c>
      <c r="K206">
        <v>193</v>
      </c>
      <c r="L206">
        <v>7</v>
      </c>
      <c r="M206">
        <v>490</v>
      </c>
      <c r="N206">
        <v>105.2</v>
      </c>
      <c r="O206">
        <v>8</v>
      </c>
      <c r="P206">
        <v>1</v>
      </c>
      <c r="Q206">
        <v>6</v>
      </c>
      <c r="R206">
        <v>4.5999999999999996</v>
      </c>
      <c r="S206" s="12">
        <v>50</v>
      </c>
      <c r="T206" s="12" t="s">
        <v>518</v>
      </c>
      <c r="CH206" s="4"/>
    </row>
    <row r="207" spans="1:86" x14ac:dyDescent="0.25">
      <c r="A207" t="str">
        <f t="shared" si="3"/>
        <v>FacundoBuonanotte</v>
      </c>
      <c r="B207" s="12" t="s">
        <v>866</v>
      </c>
      <c r="C207" s="13" t="s">
        <v>867</v>
      </c>
      <c r="D207">
        <v>5</v>
      </c>
      <c r="E207">
        <v>2</v>
      </c>
      <c r="F207">
        <v>75</v>
      </c>
      <c r="G207">
        <v>1508</v>
      </c>
      <c r="H207">
        <v>33</v>
      </c>
      <c r="I207">
        <v>415.8</v>
      </c>
      <c r="J207">
        <v>415.8</v>
      </c>
      <c r="K207">
        <v>318</v>
      </c>
      <c r="L207">
        <v>6</v>
      </c>
      <c r="M207">
        <v>299</v>
      </c>
      <c r="N207">
        <v>114.7</v>
      </c>
      <c r="O207">
        <v>2</v>
      </c>
      <c r="P207">
        <v>0</v>
      </c>
      <c r="Q207">
        <v>8</v>
      </c>
      <c r="R207">
        <v>0.3</v>
      </c>
      <c r="S207" s="12">
        <v>50</v>
      </c>
      <c r="T207" s="12" t="s">
        <v>518</v>
      </c>
      <c r="CH207" s="4"/>
    </row>
    <row r="208" spans="1:86" x14ac:dyDescent="0.25">
      <c r="A208" t="str">
        <f t="shared" si="3"/>
        <v>DiegoGÃ³mez Amarilla</v>
      </c>
      <c r="B208" s="12" t="s">
        <v>824</v>
      </c>
      <c r="C208" s="13" t="s">
        <v>868</v>
      </c>
      <c r="D208">
        <v>1</v>
      </c>
      <c r="E208">
        <v>1</v>
      </c>
      <c r="F208">
        <v>30</v>
      </c>
      <c r="G208">
        <v>507</v>
      </c>
      <c r="H208">
        <v>13</v>
      </c>
      <c r="I208">
        <v>143.19999999999999</v>
      </c>
      <c r="J208">
        <v>124.2</v>
      </c>
      <c r="K208">
        <v>69</v>
      </c>
      <c r="L208">
        <v>2</v>
      </c>
      <c r="M208">
        <v>130</v>
      </c>
      <c r="N208">
        <v>33.6</v>
      </c>
      <c r="O208">
        <v>0</v>
      </c>
      <c r="P208">
        <v>0</v>
      </c>
      <c r="Q208">
        <v>0</v>
      </c>
      <c r="R208">
        <v>0.1</v>
      </c>
      <c r="S208" s="12">
        <v>50</v>
      </c>
      <c r="T208" s="12" t="s">
        <v>518</v>
      </c>
      <c r="CH208" s="4"/>
    </row>
    <row r="209" spans="1:86" x14ac:dyDescent="0.25">
      <c r="A209" t="str">
        <f t="shared" si="3"/>
        <v>JamesMilner</v>
      </c>
      <c r="B209" s="12" t="s">
        <v>708</v>
      </c>
      <c r="C209" s="13" t="s">
        <v>869</v>
      </c>
      <c r="D209">
        <v>0</v>
      </c>
      <c r="E209">
        <v>0</v>
      </c>
      <c r="F209">
        <v>6</v>
      </c>
      <c r="G209">
        <v>170</v>
      </c>
      <c r="H209">
        <v>1</v>
      </c>
      <c r="I209">
        <v>66.3</v>
      </c>
      <c r="J209">
        <v>28.6</v>
      </c>
      <c r="K209">
        <v>12</v>
      </c>
      <c r="L209">
        <v>0</v>
      </c>
      <c r="M209">
        <v>27</v>
      </c>
      <c r="N209">
        <v>10.7</v>
      </c>
      <c r="O209">
        <v>1</v>
      </c>
      <c r="P209">
        <v>0</v>
      </c>
      <c r="Q209">
        <v>1</v>
      </c>
      <c r="R209">
        <v>0.1</v>
      </c>
      <c r="S209" s="12">
        <v>50</v>
      </c>
      <c r="T209" s="12" t="s">
        <v>518</v>
      </c>
      <c r="CH209" s="4"/>
    </row>
    <row r="210" spans="1:86" x14ac:dyDescent="0.25">
      <c r="A210" t="str">
        <f t="shared" si="3"/>
        <v>JeremySarmiento Morante</v>
      </c>
      <c r="B210" s="12" t="s">
        <v>870</v>
      </c>
      <c r="C210" s="13" t="s">
        <v>871</v>
      </c>
      <c r="D210">
        <v>0</v>
      </c>
      <c r="E210">
        <v>0</v>
      </c>
      <c r="F210">
        <v>1</v>
      </c>
      <c r="G210">
        <v>8</v>
      </c>
      <c r="H210">
        <v>0</v>
      </c>
      <c r="I210">
        <v>0.8</v>
      </c>
      <c r="J210">
        <v>0.2</v>
      </c>
      <c r="K210">
        <v>0</v>
      </c>
      <c r="L210">
        <v>0</v>
      </c>
      <c r="M210">
        <v>3</v>
      </c>
      <c r="N210">
        <v>0.1</v>
      </c>
      <c r="O210">
        <v>0</v>
      </c>
      <c r="P210">
        <v>0</v>
      </c>
      <c r="Q210">
        <v>0</v>
      </c>
      <c r="R210">
        <v>0.1</v>
      </c>
      <c r="S210" s="12">
        <v>50</v>
      </c>
      <c r="T210" s="12" t="s">
        <v>518</v>
      </c>
      <c r="CH210" s="4"/>
    </row>
    <row r="211" spans="1:86" x14ac:dyDescent="0.25">
      <c r="A211" t="str">
        <f t="shared" si="3"/>
        <v>TomWatson</v>
      </c>
      <c r="B211" s="12" t="s">
        <v>816</v>
      </c>
      <c r="C211" s="13" t="s">
        <v>872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0.1</v>
      </c>
      <c r="S211" s="12">
        <v>50</v>
      </c>
      <c r="T211" s="12" t="s">
        <v>518</v>
      </c>
      <c r="CH211" s="4"/>
    </row>
    <row r="212" spans="1:86" x14ac:dyDescent="0.25">
      <c r="A212" t="str">
        <f t="shared" si="3"/>
        <v>MatsWieffer</v>
      </c>
      <c r="B212" s="12" t="s">
        <v>873</v>
      </c>
      <c r="C212" s="13" t="s">
        <v>874</v>
      </c>
      <c r="D212">
        <v>1</v>
      </c>
      <c r="E212">
        <v>5</v>
      </c>
      <c r="F212">
        <v>52</v>
      </c>
      <c r="G212">
        <v>1003</v>
      </c>
      <c r="H212">
        <v>22</v>
      </c>
      <c r="I212">
        <v>230.4</v>
      </c>
      <c r="J212">
        <v>328.8</v>
      </c>
      <c r="K212">
        <v>129</v>
      </c>
      <c r="L212">
        <v>4</v>
      </c>
      <c r="M212">
        <v>243</v>
      </c>
      <c r="N212">
        <v>68.5</v>
      </c>
      <c r="O212">
        <v>2</v>
      </c>
      <c r="P212">
        <v>0</v>
      </c>
      <c r="Q212">
        <v>6</v>
      </c>
      <c r="R212">
        <v>0.1</v>
      </c>
      <c r="S212" s="12">
        <v>50</v>
      </c>
      <c r="T212" s="12" t="s">
        <v>518</v>
      </c>
      <c r="CH212" s="4"/>
    </row>
    <row r="213" spans="1:86" x14ac:dyDescent="0.25">
      <c r="A213" t="str">
        <f t="shared" si="3"/>
        <v>MalickYalcouyÃ©</v>
      </c>
      <c r="B213" s="12" t="s">
        <v>875</v>
      </c>
      <c r="C213" s="13" t="s">
        <v>876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0.1</v>
      </c>
      <c r="S213" s="12">
        <v>50</v>
      </c>
      <c r="T213" s="12" t="s">
        <v>518</v>
      </c>
      <c r="CH213" s="4"/>
    </row>
    <row r="214" spans="1:86" x14ac:dyDescent="0.25">
      <c r="A214" t="str">
        <f t="shared" si="3"/>
        <v>JoeKnight</v>
      </c>
      <c r="B214" s="12" t="s">
        <v>556</v>
      </c>
      <c r="C214" s="12" t="s">
        <v>877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0.1</v>
      </c>
      <c r="S214" s="12">
        <v>45</v>
      </c>
      <c r="T214" s="12" t="s">
        <v>518</v>
      </c>
    </row>
    <row r="215" spans="1:86" x14ac:dyDescent="0.25">
      <c r="A215" t="str">
        <f t="shared" si="3"/>
        <v>AdrianMazilu</v>
      </c>
      <c r="B215" s="12" t="s">
        <v>878</v>
      </c>
      <c r="C215" s="12" t="s">
        <v>879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0.1</v>
      </c>
      <c r="S215" s="12">
        <v>45</v>
      </c>
      <c r="T215" s="12" t="s">
        <v>518</v>
      </c>
    </row>
    <row r="216" spans="1:86" x14ac:dyDescent="0.25">
      <c r="A216" t="str">
        <f t="shared" si="3"/>
        <v>AndrewMoran</v>
      </c>
      <c r="B216" s="12" t="s">
        <v>880</v>
      </c>
      <c r="C216" s="13" t="s">
        <v>881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0.1</v>
      </c>
      <c r="S216" s="12">
        <v>45</v>
      </c>
      <c r="T216" s="12" t="s">
        <v>518</v>
      </c>
      <c r="CH216" s="4"/>
    </row>
    <row r="217" spans="1:86" x14ac:dyDescent="0.25">
      <c r="A217" t="str">
        <f t="shared" si="3"/>
        <v>DannyWelbeck</v>
      </c>
      <c r="B217" s="12" t="s">
        <v>882</v>
      </c>
      <c r="C217" s="13" t="s">
        <v>883</v>
      </c>
      <c r="D217">
        <v>10</v>
      </c>
      <c r="E217">
        <v>5</v>
      </c>
      <c r="F217">
        <v>125</v>
      </c>
      <c r="G217">
        <v>2109</v>
      </c>
      <c r="H217">
        <v>37</v>
      </c>
      <c r="I217">
        <v>331.3</v>
      </c>
      <c r="J217">
        <v>550.20000000000005</v>
      </c>
      <c r="K217">
        <v>676</v>
      </c>
      <c r="L217">
        <v>21</v>
      </c>
      <c r="M217">
        <v>484</v>
      </c>
      <c r="N217">
        <v>155.80000000000001</v>
      </c>
      <c r="O217">
        <v>7</v>
      </c>
      <c r="P217">
        <v>0</v>
      </c>
      <c r="Q217">
        <v>5</v>
      </c>
      <c r="R217">
        <v>7.9</v>
      </c>
      <c r="S217" s="12">
        <v>65</v>
      </c>
      <c r="T217" s="12" t="s">
        <v>546</v>
      </c>
      <c r="CH217" s="4"/>
    </row>
    <row r="218" spans="1:86" x14ac:dyDescent="0.25">
      <c r="A218" t="str">
        <f t="shared" si="3"/>
        <v>EvanFerguson</v>
      </c>
      <c r="B218" s="12" t="s">
        <v>884</v>
      </c>
      <c r="C218" s="13" t="s">
        <v>885</v>
      </c>
      <c r="D218">
        <v>1</v>
      </c>
      <c r="E218">
        <v>0</v>
      </c>
      <c r="F218">
        <v>28</v>
      </c>
      <c r="G218">
        <v>385</v>
      </c>
      <c r="H218">
        <v>9</v>
      </c>
      <c r="I218">
        <v>68.5</v>
      </c>
      <c r="J218">
        <v>80</v>
      </c>
      <c r="K218">
        <v>104</v>
      </c>
      <c r="L218">
        <v>2</v>
      </c>
      <c r="M218">
        <v>97</v>
      </c>
      <c r="N218">
        <v>25</v>
      </c>
      <c r="O218">
        <v>1</v>
      </c>
      <c r="P218">
        <v>0</v>
      </c>
      <c r="Q218">
        <v>0</v>
      </c>
      <c r="R218">
        <v>0.2</v>
      </c>
      <c r="S218" s="12">
        <v>55</v>
      </c>
      <c r="T218" s="12" t="s">
        <v>546</v>
      </c>
      <c r="CH218" s="4"/>
    </row>
    <row r="219" spans="1:86" x14ac:dyDescent="0.25">
      <c r="A219" t="str">
        <f t="shared" si="3"/>
        <v>StefanosTzimas</v>
      </c>
      <c r="B219" s="12" t="s">
        <v>886</v>
      </c>
      <c r="C219" s="13" t="s">
        <v>887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0.1</v>
      </c>
      <c r="S219" s="12">
        <v>55</v>
      </c>
      <c r="T219" s="12" t="s">
        <v>546</v>
      </c>
      <c r="CH219" s="4"/>
    </row>
    <row r="220" spans="1:86" x14ac:dyDescent="0.25">
      <c r="A220" t="str">
        <f t="shared" si="3"/>
        <v>CharalamposKostoulas</v>
      </c>
      <c r="B220" s="12" t="s">
        <v>888</v>
      </c>
      <c r="C220" s="13" t="s">
        <v>889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0.7</v>
      </c>
      <c r="S220" s="12">
        <v>50</v>
      </c>
      <c r="T220" s="12" t="s">
        <v>546</v>
      </c>
      <c r="CH220" s="4"/>
    </row>
    <row r="221" spans="1:86" x14ac:dyDescent="0.25">
      <c r="A221" t="str">
        <f t="shared" si="3"/>
        <v>RobertLynch SÃ¡nchez</v>
      </c>
      <c r="B221" s="12" t="s">
        <v>890</v>
      </c>
      <c r="C221" s="13" t="s">
        <v>891</v>
      </c>
      <c r="D221">
        <v>0</v>
      </c>
      <c r="E221">
        <v>0</v>
      </c>
      <c r="F221">
        <v>126</v>
      </c>
      <c r="G221">
        <v>2880</v>
      </c>
      <c r="H221">
        <v>34</v>
      </c>
      <c r="I221">
        <v>20</v>
      </c>
      <c r="J221">
        <v>755.6</v>
      </c>
      <c r="K221">
        <v>0</v>
      </c>
      <c r="L221">
        <v>11</v>
      </c>
      <c r="M221">
        <v>470</v>
      </c>
      <c r="N221">
        <v>77.5</v>
      </c>
      <c r="O221">
        <v>10</v>
      </c>
      <c r="P221">
        <v>0</v>
      </c>
      <c r="Q221">
        <v>5</v>
      </c>
      <c r="R221">
        <v>14.6</v>
      </c>
      <c r="S221" s="12">
        <v>50</v>
      </c>
      <c r="T221" s="12" t="s">
        <v>486</v>
      </c>
      <c r="CH221" s="4"/>
    </row>
    <row r="222" spans="1:86" x14ac:dyDescent="0.25">
      <c r="A222" t="str">
        <f t="shared" si="3"/>
        <v>FilipJÃ¶rgensen</v>
      </c>
      <c r="B222" s="12" t="s">
        <v>558</v>
      </c>
      <c r="C222" s="13" t="s">
        <v>892</v>
      </c>
      <c r="D222">
        <v>0</v>
      </c>
      <c r="E222">
        <v>0</v>
      </c>
      <c r="F222">
        <v>18</v>
      </c>
      <c r="G222">
        <v>540</v>
      </c>
      <c r="H222">
        <v>9</v>
      </c>
      <c r="I222">
        <v>0</v>
      </c>
      <c r="J222">
        <v>157.6</v>
      </c>
      <c r="K222">
        <v>0</v>
      </c>
      <c r="L222">
        <v>0</v>
      </c>
      <c r="M222">
        <v>59</v>
      </c>
      <c r="N222">
        <v>15.9</v>
      </c>
      <c r="O222">
        <v>1</v>
      </c>
      <c r="P222">
        <v>0</v>
      </c>
      <c r="Q222">
        <v>0</v>
      </c>
      <c r="R222">
        <v>0.2</v>
      </c>
      <c r="S222" s="12">
        <v>45</v>
      </c>
      <c r="T222" s="12" t="s">
        <v>486</v>
      </c>
      <c r="CH222" s="4"/>
    </row>
    <row r="223" spans="1:86" x14ac:dyDescent="0.25">
      <c r="A223" t="str">
        <f t="shared" si="3"/>
        <v>MikePenders</v>
      </c>
      <c r="B223" s="12" t="s">
        <v>675</v>
      </c>
      <c r="C223" s="13" t="s">
        <v>893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0.1</v>
      </c>
      <c r="S223" s="12">
        <v>40</v>
      </c>
      <c r="T223" s="12" t="s">
        <v>486</v>
      </c>
      <c r="CH223" s="4"/>
    </row>
    <row r="224" spans="1:86" x14ac:dyDescent="0.25">
      <c r="A224" t="str">
        <f t="shared" si="3"/>
        <v>GabrielSÅ‚onina</v>
      </c>
      <c r="B224" s="12" t="s">
        <v>493</v>
      </c>
      <c r="C224" s="13" t="s">
        <v>894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</v>
      </c>
      <c r="S224" s="12">
        <v>40</v>
      </c>
      <c r="T224" s="12" t="s">
        <v>486</v>
      </c>
      <c r="CH224" s="4"/>
    </row>
    <row r="225" spans="1:86" x14ac:dyDescent="0.25">
      <c r="A225" t="str">
        <f t="shared" si="3"/>
        <v>MarcCucurella Saseta</v>
      </c>
      <c r="B225" s="12" t="s">
        <v>895</v>
      </c>
      <c r="C225" s="13" t="s">
        <v>896</v>
      </c>
      <c r="D225">
        <v>5</v>
      </c>
      <c r="E225">
        <v>2</v>
      </c>
      <c r="F225">
        <v>133</v>
      </c>
      <c r="G225">
        <v>2988</v>
      </c>
      <c r="H225">
        <v>38</v>
      </c>
      <c r="I225">
        <v>350.6</v>
      </c>
      <c r="J225">
        <v>668.6</v>
      </c>
      <c r="K225">
        <v>358</v>
      </c>
      <c r="L225">
        <v>14</v>
      </c>
      <c r="M225">
        <v>533</v>
      </c>
      <c r="N225">
        <v>137.9</v>
      </c>
      <c r="O225">
        <v>9</v>
      </c>
      <c r="P225">
        <v>1</v>
      </c>
      <c r="Q225">
        <v>8</v>
      </c>
      <c r="R225">
        <v>19.600000000000001</v>
      </c>
      <c r="S225" s="12">
        <v>60</v>
      </c>
      <c r="T225" s="12" t="s">
        <v>495</v>
      </c>
      <c r="CH225" s="4"/>
    </row>
    <row r="226" spans="1:86" x14ac:dyDescent="0.25">
      <c r="A226" t="str">
        <f t="shared" si="3"/>
        <v>ReeceJames</v>
      </c>
      <c r="B226" s="12" t="s">
        <v>897</v>
      </c>
      <c r="C226" s="13" t="s">
        <v>708</v>
      </c>
      <c r="D226">
        <v>1</v>
      </c>
      <c r="E226">
        <v>2</v>
      </c>
      <c r="F226">
        <v>54</v>
      </c>
      <c r="G226">
        <v>1057</v>
      </c>
      <c r="H226">
        <v>14</v>
      </c>
      <c r="I226">
        <v>202.1</v>
      </c>
      <c r="J226">
        <v>207.6</v>
      </c>
      <c r="K226">
        <v>56</v>
      </c>
      <c r="L226">
        <v>5</v>
      </c>
      <c r="M226">
        <v>223</v>
      </c>
      <c r="N226">
        <v>46.7</v>
      </c>
      <c r="O226">
        <v>3</v>
      </c>
      <c r="P226">
        <v>0</v>
      </c>
      <c r="Q226">
        <v>1</v>
      </c>
      <c r="R226">
        <v>4.7</v>
      </c>
      <c r="S226" s="12">
        <v>55</v>
      </c>
      <c r="T226" s="12" t="s">
        <v>495</v>
      </c>
      <c r="CH226" s="4"/>
    </row>
    <row r="227" spans="1:86" x14ac:dyDescent="0.25">
      <c r="A227" t="str">
        <f t="shared" si="3"/>
        <v>TrevohChalobah</v>
      </c>
      <c r="B227" s="12" t="s">
        <v>898</v>
      </c>
      <c r="C227" s="13" t="s">
        <v>899</v>
      </c>
      <c r="D227">
        <v>3</v>
      </c>
      <c r="E227">
        <v>1</v>
      </c>
      <c r="F227">
        <v>93</v>
      </c>
      <c r="G227">
        <v>1969</v>
      </c>
      <c r="H227">
        <v>25</v>
      </c>
      <c r="I227">
        <v>124.2</v>
      </c>
      <c r="J227">
        <v>496.4</v>
      </c>
      <c r="K227">
        <v>222</v>
      </c>
      <c r="L227">
        <v>11</v>
      </c>
      <c r="M227">
        <v>379</v>
      </c>
      <c r="N227">
        <v>84.6</v>
      </c>
      <c r="O227">
        <v>6</v>
      </c>
      <c r="P227">
        <v>0</v>
      </c>
      <c r="Q227">
        <v>3</v>
      </c>
      <c r="R227">
        <v>0.7</v>
      </c>
      <c r="S227" s="12">
        <v>50</v>
      </c>
      <c r="T227" s="12" t="s">
        <v>495</v>
      </c>
      <c r="CH227" s="4"/>
    </row>
    <row r="228" spans="1:86" x14ac:dyDescent="0.25">
      <c r="A228" t="str">
        <f t="shared" si="3"/>
        <v>LeviSamuels Colwill</v>
      </c>
      <c r="B228" s="12" t="s">
        <v>900</v>
      </c>
      <c r="C228" s="13" t="s">
        <v>901</v>
      </c>
      <c r="D228">
        <v>2</v>
      </c>
      <c r="E228">
        <v>1</v>
      </c>
      <c r="F228">
        <v>109</v>
      </c>
      <c r="G228">
        <v>3150</v>
      </c>
      <c r="H228">
        <v>41</v>
      </c>
      <c r="I228">
        <v>214.3</v>
      </c>
      <c r="J228">
        <v>692</v>
      </c>
      <c r="K228">
        <v>185</v>
      </c>
      <c r="L228">
        <v>6</v>
      </c>
      <c r="M228">
        <v>461</v>
      </c>
      <c r="N228">
        <v>109.4</v>
      </c>
      <c r="O228">
        <v>10</v>
      </c>
      <c r="P228">
        <v>0</v>
      </c>
      <c r="Q228">
        <v>9</v>
      </c>
      <c r="R228">
        <v>5.2</v>
      </c>
      <c r="S228" s="12">
        <v>50</v>
      </c>
      <c r="T228" s="12" t="s">
        <v>495</v>
      </c>
      <c r="CH228" s="4"/>
    </row>
    <row r="229" spans="1:86" x14ac:dyDescent="0.25">
      <c r="A229" t="str">
        <f t="shared" si="3"/>
        <v>MaloGusto</v>
      </c>
      <c r="B229" s="12" t="s">
        <v>902</v>
      </c>
      <c r="C229" s="13" t="s">
        <v>903</v>
      </c>
      <c r="D229">
        <v>0</v>
      </c>
      <c r="E229">
        <v>1</v>
      </c>
      <c r="F229">
        <v>60</v>
      </c>
      <c r="G229">
        <v>1853</v>
      </c>
      <c r="H229">
        <v>26</v>
      </c>
      <c r="I229">
        <v>394.6</v>
      </c>
      <c r="J229">
        <v>336.8</v>
      </c>
      <c r="K229">
        <v>147</v>
      </c>
      <c r="L229">
        <v>2</v>
      </c>
      <c r="M229">
        <v>285</v>
      </c>
      <c r="N229">
        <v>87.9</v>
      </c>
      <c r="O229">
        <v>4</v>
      </c>
      <c r="P229">
        <v>0</v>
      </c>
      <c r="Q229">
        <v>4</v>
      </c>
      <c r="R229">
        <v>2.2999999999999998</v>
      </c>
      <c r="S229" s="12">
        <v>50</v>
      </c>
      <c r="T229" s="12" t="s">
        <v>495</v>
      </c>
      <c r="CH229" s="4"/>
    </row>
    <row r="230" spans="1:86" x14ac:dyDescent="0.25">
      <c r="A230" t="str">
        <f t="shared" si="3"/>
        <v>BenoÃ®tBadiashile Mukinayi</v>
      </c>
      <c r="B230" s="12" t="s">
        <v>904</v>
      </c>
      <c r="C230" s="13" t="s">
        <v>905</v>
      </c>
      <c r="D230">
        <v>0</v>
      </c>
      <c r="E230">
        <v>0</v>
      </c>
      <c r="F230">
        <v>7</v>
      </c>
      <c r="G230">
        <v>332</v>
      </c>
      <c r="H230">
        <v>5</v>
      </c>
      <c r="I230">
        <v>12.6</v>
      </c>
      <c r="J230">
        <v>66</v>
      </c>
      <c r="K230">
        <v>0</v>
      </c>
      <c r="L230">
        <v>0</v>
      </c>
      <c r="M230">
        <v>35</v>
      </c>
      <c r="N230">
        <v>7.9</v>
      </c>
      <c r="O230">
        <v>0</v>
      </c>
      <c r="P230">
        <v>0</v>
      </c>
      <c r="Q230">
        <v>0</v>
      </c>
      <c r="R230">
        <v>0.1</v>
      </c>
      <c r="S230" s="12">
        <v>45</v>
      </c>
      <c r="T230" s="12" t="s">
        <v>495</v>
      </c>
      <c r="CH230" s="4"/>
    </row>
    <row r="231" spans="1:86" x14ac:dyDescent="0.25">
      <c r="A231" t="str">
        <f t="shared" si="3"/>
        <v>WesleyFofana</v>
      </c>
      <c r="B231" s="12" t="s">
        <v>906</v>
      </c>
      <c r="C231" s="13" t="s">
        <v>907</v>
      </c>
      <c r="D231">
        <v>0</v>
      </c>
      <c r="E231">
        <v>0</v>
      </c>
      <c r="F231">
        <v>26</v>
      </c>
      <c r="G231">
        <v>1172</v>
      </c>
      <c r="H231">
        <v>13</v>
      </c>
      <c r="I231">
        <v>85</v>
      </c>
      <c r="J231">
        <v>200.2</v>
      </c>
      <c r="K231">
        <v>33</v>
      </c>
      <c r="L231">
        <v>2</v>
      </c>
      <c r="M231">
        <v>162</v>
      </c>
      <c r="N231">
        <v>31.9</v>
      </c>
      <c r="O231">
        <v>2</v>
      </c>
      <c r="P231">
        <v>0</v>
      </c>
      <c r="Q231">
        <v>7</v>
      </c>
      <c r="R231">
        <v>0.3</v>
      </c>
      <c r="S231" s="12">
        <v>45</v>
      </c>
      <c r="T231" s="12" t="s">
        <v>495</v>
      </c>
      <c r="CH231" s="4"/>
    </row>
    <row r="232" spans="1:86" x14ac:dyDescent="0.25">
      <c r="A232" t="str">
        <f t="shared" si="3"/>
        <v>MamadouSarr</v>
      </c>
      <c r="B232" s="12" t="s">
        <v>908</v>
      </c>
      <c r="C232" s="13" t="s">
        <v>909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0.1</v>
      </c>
      <c r="S232" s="12">
        <v>45</v>
      </c>
      <c r="T232" s="12" t="s">
        <v>495</v>
      </c>
      <c r="CH232" s="4"/>
    </row>
    <row r="233" spans="1:86" x14ac:dyDescent="0.25">
      <c r="A233" t="str">
        <f t="shared" si="3"/>
        <v>TosinAdarabioyo</v>
      </c>
      <c r="B233" s="12" t="s">
        <v>910</v>
      </c>
      <c r="C233" s="13" t="s">
        <v>911</v>
      </c>
      <c r="D233">
        <v>1</v>
      </c>
      <c r="E233">
        <v>1</v>
      </c>
      <c r="F233">
        <v>71</v>
      </c>
      <c r="G233">
        <v>1403</v>
      </c>
      <c r="H233">
        <v>14</v>
      </c>
      <c r="I233">
        <v>48.2</v>
      </c>
      <c r="J233">
        <v>352.2</v>
      </c>
      <c r="K233">
        <v>92</v>
      </c>
      <c r="L233">
        <v>7</v>
      </c>
      <c r="M233">
        <v>305</v>
      </c>
      <c r="N233">
        <v>49.6</v>
      </c>
      <c r="O233">
        <v>7</v>
      </c>
      <c r="P233">
        <v>0</v>
      </c>
      <c r="Q233">
        <v>4</v>
      </c>
      <c r="R233">
        <v>0.4</v>
      </c>
      <c r="S233" s="12">
        <v>45</v>
      </c>
      <c r="T233" s="12" t="s">
        <v>495</v>
      </c>
      <c r="CH233" s="4"/>
    </row>
    <row r="234" spans="1:86" x14ac:dyDescent="0.25">
      <c r="A234" t="str">
        <f t="shared" si="3"/>
        <v>JoshAcheampong</v>
      </c>
      <c r="B234" s="12" t="s">
        <v>514</v>
      </c>
      <c r="C234" s="13" t="s">
        <v>912</v>
      </c>
      <c r="D234">
        <v>0</v>
      </c>
      <c r="E234">
        <v>0</v>
      </c>
      <c r="F234">
        <v>4</v>
      </c>
      <c r="G234">
        <v>168</v>
      </c>
      <c r="H234">
        <v>3</v>
      </c>
      <c r="I234">
        <v>2.5</v>
      </c>
      <c r="J234">
        <v>13.6</v>
      </c>
      <c r="K234">
        <v>13</v>
      </c>
      <c r="L234">
        <v>0</v>
      </c>
      <c r="M234">
        <v>8</v>
      </c>
      <c r="N234">
        <v>2.9</v>
      </c>
      <c r="O234">
        <v>0</v>
      </c>
      <c r="P234">
        <v>0</v>
      </c>
      <c r="Q234">
        <v>1</v>
      </c>
      <c r="R234">
        <v>0.3</v>
      </c>
      <c r="S234" s="12">
        <v>40</v>
      </c>
      <c r="T234" s="12" t="s">
        <v>495</v>
      </c>
      <c r="CH234" s="4"/>
    </row>
    <row r="235" spans="1:86" x14ac:dyDescent="0.25">
      <c r="A235" t="str">
        <f t="shared" si="3"/>
        <v>AarÃ³nAnselmino</v>
      </c>
      <c r="B235" s="12" t="s">
        <v>913</v>
      </c>
      <c r="C235" s="13" t="s">
        <v>914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0.2</v>
      </c>
      <c r="S235" s="12">
        <v>40</v>
      </c>
      <c r="T235" s="12" t="s">
        <v>495</v>
      </c>
      <c r="CH235" s="4"/>
    </row>
    <row r="236" spans="1:86" x14ac:dyDescent="0.25">
      <c r="A236" t="str">
        <f t="shared" si="3"/>
        <v>ColePalmer</v>
      </c>
      <c r="B236" s="12" t="s">
        <v>915</v>
      </c>
      <c r="C236" s="13" t="s">
        <v>916</v>
      </c>
      <c r="D236">
        <v>15</v>
      </c>
      <c r="E236">
        <v>10</v>
      </c>
      <c r="F236">
        <v>214</v>
      </c>
      <c r="G236">
        <v>3193</v>
      </c>
      <c r="H236">
        <v>41</v>
      </c>
      <c r="I236">
        <v>1259.2</v>
      </c>
      <c r="J236">
        <v>1068.2</v>
      </c>
      <c r="K236">
        <v>1052</v>
      </c>
      <c r="L236">
        <v>35</v>
      </c>
      <c r="M236">
        <v>952</v>
      </c>
      <c r="N236">
        <v>338</v>
      </c>
      <c r="O236">
        <v>10</v>
      </c>
      <c r="P236">
        <v>0</v>
      </c>
      <c r="Q236">
        <v>7</v>
      </c>
      <c r="R236">
        <v>51.6</v>
      </c>
      <c r="S236" s="12">
        <v>105</v>
      </c>
      <c r="T236" s="12" t="s">
        <v>518</v>
      </c>
      <c r="CH236" s="4"/>
    </row>
    <row r="237" spans="1:86" x14ac:dyDescent="0.25">
      <c r="A237" t="str">
        <f t="shared" si="3"/>
        <v>PedroLomba Neto</v>
      </c>
      <c r="B237" s="12" t="s">
        <v>917</v>
      </c>
      <c r="C237" s="13" t="s">
        <v>918</v>
      </c>
      <c r="D237">
        <v>4</v>
      </c>
      <c r="E237">
        <v>6</v>
      </c>
      <c r="F237">
        <v>104</v>
      </c>
      <c r="G237">
        <v>2262</v>
      </c>
      <c r="H237">
        <v>25</v>
      </c>
      <c r="I237">
        <v>762.7</v>
      </c>
      <c r="J237">
        <v>492</v>
      </c>
      <c r="K237">
        <v>545</v>
      </c>
      <c r="L237">
        <v>9</v>
      </c>
      <c r="M237">
        <v>434</v>
      </c>
      <c r="N237">
        <v>180</v>
      </c>
      <c r="O237">
        <v>8</v>
      </c>
      <c r="P237">
        <v>0</v>
      </c>
      <c r="Q237">
        <v>8</v>
      </c>
      <c r="R237">
        <v>4.7</v>
      </c>
      <c r="S237" s="12">
        <v>70</v>
      </c>
      <c r="T237" s="12" t="s">
        <v>518</v>
      </c>
      <c r="CH237" s="4"/>
    </row>
    <row r="238" spans="1:86" x14ac:dyDescent="0.25">
      <c r="A238" t="str">
        <f t="shared" si="3"/>
        <v>EnzoFernÃ¡ndez</v>
      </c>
      <c r="B238" s="12" t="s">
        <v>599</v>
      </c>
      <c r="C238" s="13" t="s">
        <v>919</v>
      </c>
      <c r="D238">
        <v>6</v>
      </c>
      <c r="E238">
        <v>8</v>
      </c>
      <c r="F238">
        <v>135</v>
      </c>
      <c r="G238">
        <v>2943</v>
      </c>
      <c r="H238">
        <v>37</v>
      </c>
      <c r="I238">
        <v>1131.5999999999999</v>
      </c>
      <c r="J238">
        <v>761.6</v>
      </c>
      <c r="K238">
        <v>517</v>
      </c>
      <c r="L238">
        <v>11</v>
      </c>
      <c r="M238">
        <v>691</v>
      </c>
      <c r="N238">
        <v>241.3</v>
      </c>
      <c r="O238">
        <v>10</v>
      </c>
      <c r="P238">
        <v>0</v>
      </c>
      <c r="Q238">
        <v>8</v>
      </c>
      <c r="R238">
        <v>4.4000000000000004</v>
      </c>
      <c r="S238" s="12">
        <v>65</v>
      </c>
      <c r="T238" s="12" t="s">
        <v>518</v>
      </c>
      <c r="CH238" s="4"/>
    </row>
    <row r="239" spans="1:86" x14ac:dyDescent="0.25">
      <c r="A239" t="str">
        <f t="shared" si="3"/>
        <v>EstÃªvÃ£oAlmeida de Oliveira GonÃ§alves</v>
      </c>
      <c r="B239" s="12" t="s">
        <v>920</v>
      </c>
      <c r="C239" s="13" t="s">
        <v>921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0.5</v>
      </c>
      <c r="S239" s="12">
        <v>65</v>
      </c>
      <c r="T239" s="12" t="s">
        <v>518</v>
      </c>
      <c r="CH239" s="4"/>
    </row>
    <row r="240" spans="1:86" x14ac:dyDescent="0.25">
      <c r="A240" t="str">
        <f t="shared" si="3"/>
        <v>JamieBynoe-Gittens</v>
      </c>
      <c r="B240" s="12" t="s">
        <v>922</v>
      </c>
      <c r="C240" s="13" t="s">
        <v>923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0.4</v>
      </c>
      <c r="S240" s="12">
        <v>65</v>
      </c>
      <c r="T240" s="12" t="s">
        <v>518</v>
      </c>
      <c r="CH240" s="4"/>
    </row>
    <row r="241" spans="1:86" x14ac:dyDescent="0.25">
      <c r="A241" t="str">
        <f t="shared" si="3"/>
        <v>ChristopherNkunku</v>
      </c>
      <c r="B241" s="12" t="s">
        <v>924</v>
      </c>
      <c r="C241" s="13" t="s">
        <v>925</v>
      </c>
      <c r="D241">
        <v>3</v>
      </c>
      <c r="E241">
        <v>2</v>
      </c>
      <c r="F241">
        <v>60</v>
      </c>
      <c r="G241">
        <v>904</v>
      </c>
      <c r="H241">
        <v>16</v>
      </c>
      <c r="I241">
        <v>204.9</v>
      </c>
      <c r="J241">
        <v>230.2</v>
      </c>
      <c r="K241">
        <v>339</v>
      </c>
      <c r="L241">
        <v>5</v>
      </c>
      <c r="M241">
        <v>190</v>
      </c>
      <c r="N241">
        <v>77.099999999999994</v>
      </c>
      <c r="O241">
        <v>2</v>
      </c>
      <c r="P241">
        <v>0</v>
      </c>
      <c r="Q241">
        <v>2</v>
      </c>
      <c r="R241">
        <v>0.3</v>
      </c>
      <c r="S241" s="12">
        <v>60</v>
      </c>
      <c r="T241" s="12" t="s">
        <v>518</v>
      </c>
      <c r="CH241" s="4"/>
    </row>
    <row r="242" spans="1:86" x14ac:dyDescent="0.25">
      <c r="A242" t="str">
        <f t="shared" si="3"/>
        <v>MoisÃ©sCaicedo Corozo</v>
      </c>
      <c r="B242" s="12" t="s">
        <v>926</v>
      </c>
      <c r="C242" s="13" t="s">
        <v>927</v>
      </c>
      <c r="D242">
        <v>1</v>
      </c>
      <c r="E242">
        <v>4</v>
      </c>
      <c r="F242">
        <v>98</v>
      </c>
      <c r="G242">
        <v>3351</v>
      </c>
      <c r="H242">
        <v>42</v>
      </c>
      <c r="I242">
        <v>568.79999999999995</v>
      </c>
      <c r="J242">
        <v>627.6</v>
      </c>
      <c r="K242">
        <v>95</v>
      </c>
      <c r="L242">
        <v>4</v>
      </c>
      <c r="M242">
        <v>650</v>
      </c>
      <c r="N242">
        <v>129.19999999999999</v>
      </c>
      <c r="O242">
        <v>12</v>
      </c>
      <c r="P242">
        <v>0</v>
      </c>
      <c r="Q242">
        <v>11</v>
      </c>
      <c r="R242">
        <v>7.6</v>
      </c>
      <c r="S242" s="12">
        <v>55</v>
      </c>
      <c r="T242" s="12" t="s">
        <v>518</v>
      </c>
      <c r="CH242" s="4"/>
    </row>
    <row r="243" spans="1:86" x14ac:dyDescent="0.25">
      <c r="A243" t="str">
        <f t="shared" si="3"/>
        <v>KiernanDewsbury-Hall</v>
      </c>
      <c r="B243" s="12" t="s">
        <v>928</v>
      </c>
      <c r="C243" s="13" t="s">
        <v>929</v>
      </c>
      <c r="D243">
        <v>0</v>
      </c>
      <c r="E243">
        <v>1</v>
      </c>
      <c r="F243">
        <v>18</v>
      </c>
      <c r="G243">
        <v>257</v>
      </c>
      <c r="H243">
        <v>3</v>
      </c>
      <c r="I243">
        <v>47.4</v>
      </c>
      <c r="J243">
        <v>57.4</v>
      </c>
      <c r="K243">
        <v>21</v>
      </c>
      <c r="L243">
        <v>1</v>
      </c>
      <c r="M243">
        <v>71</v>
      </c>
      <c r="N243">
        <v>12.6</v>
      </c>
      <c r="O243">
        <v>0</v>
      </c>
      <c r="P243">
        <v>0</v>
      </c>
      <c r="Q243">
        <v>0</v>
      </c>
      <c r="R243">
        <v>0.1</v>
      </c>
      <c r="S243" s="12">
        <v>50</v>
      </c>
      <c r="T243" s="12" t="s">
        <v>518</v>
      </c>
      <c r="CH243" s="4"/>
    </row>
    <row r="244" spans="1:86" x14ac:dyDescent="0.25">
      <c r="A244" t="str">
        <f t="shared" si="3"/>
        <v>TyriqueGeorge</v>
      </c>
      <c r="B244" s="12" t="s">
        <v>930</v>
      </c>
      <c r="C244" s="13" t="s">
        <v>931</v>
      </c>
      <c r="D244">
        <v>1</v>
      </c>
      <c r="E244">
        <v>1</v>
      </c>
      <c r="F244">
        <v>17</v>
      </c>
      <c r="G244">
        <v>177</v>
      </c>
      <c r="H244">
        <v>0</v>
      </c>
      <c r="I244">
        <v>72.7</v>
      </c>
      <c r="J244">
        <v>67.400000000000006</v>
      </c>
      <c r="K244">
        <v>32</v>
      </c>
      <c r="L244">
        <v>0</v>
      </c>
      <c r="M244">
        <v>55</v>
      </c>
      <c r="N244">
        <v>17.100000000000001</v>
      </c>
      <c r="O244">
        <v>1</v>
      </c>
      <c r="P244">
        <v>0</v>
      </c>
      <c r="Q244">
        <v>1</v>
      </c>
      <c r="R244">
        <v>0.1</v>
      </c>
      <c r="S244" s="12">
        <v>50</v>
      </c>
      <c r="T244" s="12" t="s">
        <v>518</v>
      </c>
      <c r="CH244" s="4"/>
    </row>
    <row r="245" spans="1:86" x14ac:dyDescent="0.25">
      <c r="A245" t="str">
        <f t="shared" si="3"/>
        <v>RomÃ©oLavia</v>
      </c>
      <c r="B245" s="12" t="s">
        <v>932</v>
      </c>
      <c r="C245" s="13" t="s">
        <v>933</v>
      </c>
      <c r="D245">
        <v>0</v>
      </c>
      <c r="E245">
        <v>1</v>
      </c>
      <c r="F245">
        <v>26</v>
      </c>
      <c r="G245">
        <v>792</v>
      </c>
      <c r="H245">
        <v>11</v>
      </c>
      <c r="I245">
        <v>121.7</v>
      </c>
      <c r="J245">
        <v>113.2</v>
      </c>
      <c r="K245">
        <v>7</v>
      </c>
      <c r="L245">
        <v>0</v>
      </c>
      <c r="M245">
        <v>125</v>
      </c>
      <c r="N245">
        <v>24.4</v>
      </c>
      <c r="O245">
        <v>3</v>
      </c>
      <c r="P245">
        <v>0</v>
      </c>
      <c r="Q245">
        <v>4</v>
      </c>
      <c r="R245">
        <v>0.1</v>
      </c>
      <c r="S245" s="12">
        <v>50</v>
      </c>
      <c r="T245" s="12" t="s">
        <v>518</v>
      </c>
      <c r="CH245" s="4"/>
    </row>
    <row r="246" spans="1:86" x14ac:dyDescent="0.25">
      <c r="A246" t="str">
        <f t="shared" si="3"/>
        <v>MykhailoMudryk</v>
      </c>
      <c r="B246" s="12" t="s">
        <v>934</v>
      </c>
      <c r="C246" s="13" t="s">
        <v>935</v>
      </c>
      <c r="D246">
        <v>0</v>
      </c>
      <c r="E246">
        <v>0</v>
      </c>
      <c r="F246">
        <v>7</v>
      </c>
      <c r="G246">
        <v>145</v>
      </c>
      <c r="H246">
        <v>2</v>
      </c>
      <c r="I246">
        <v>31.5</v>
      </c>
      <c r="J246">
        <v>23.2</v>
      </c>
      <c r="K246">
        <v>31</v>
      </c>
      <c r="L246">
        <v>0</v>
      </c>
      <c r="M246">
        <v>26</v>
      </c>
      <c r="N246">
        <v>8.5</v>
      </c>
      <c r="O246">
        <v>0</v>
      </c>
      <c r="P246">
        <v>0</v>
      </c>
      <c r="Q246">
        <v>0</v>
      </c>
      <c r="R246">
        <v>0</v>
      </c>
      <c r="S246" s="12">
        <v>50</v>
      </c>
      <c r="T246" s="12" t="s">
        <v>518</v>
      </c>
      <c r="CH246" s="4"/>
    </row>
    <row r="247" spans="1:86" x14ac:dyDescent="0.25">
      <c r="A247" t="str">
        <f t="shared" si="3"/>
        <v>AndreyNascimento dos Santos</v>
      </c>
      <c r="B247" s="12" t="s">
        <v>936</v>
      </c>
      <c r="C247" s="13" t="s">
        <v>937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0.5</v>
      </c>
      <c r="S247" s="12">
        <v>45</v>
      </c>
      <c r="T247" s="12" t="s">
        <v>518</v>
      </c>
      <c r="CH247" s="4"/>
    </row>
    <row r="248" spans="1:86" x14ac:dyDescent="0.25">
      <c r="A248" t="str">
        <f t="shared" si="3"/>
        <v>DÃ¡rioLuÃ­s Essugo</v>
      </c>
      <c r="B248" s="12" t="s">
        <v>938</v>
      </c>
      <c r="C248" s="13" t="s">
        <v>939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0.1</v>
      </c>
      <c r="S248" s="12">
        <v>45</v>
      </c>
      <c r="T248" s="12" t="s">
        <v>518</v>
      </c>
      <c r="CH248" s="4"/>
    </row>
    <row r="249" spans="1:86" x14ac:dyDescent="0.25">
      <c r="A249" t="str">
        <f t="shared" si="3"/>
        <v>KendryPÃ¡ez Andrade</v>
      </c>
      <c r="B249" s="12" t="s">
        <v>940</v>
      </c>
      <c r="C249" s="12" t="s">
        <v>941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</v>
      </c>
      <c r="S249" s="12">
        <v>45</v>
      </c>
      <c r="T249" s="12" t="s">
        <v>518</v>
      </c>
    </row>
    <row r="250" spans="1:86" x14ac:dyDescent="0.25">
      <c r="A250" t="str">
        <f t="shared" si="3"/>
        <v>JoÃ£o PedroJunqueira de Jesus</v>
      </c>
      <c r="B250" s="12" t="s">
        <v>942</v>
      </c>
      <c r="C250" s="13" t="s">
        <v>943</v>
      </c>
      <c r="D250">
        <v>10</v>
      </c>
      <c r="E250">
        <v>6</v>
      </c>
      <c r="F250">
        <v>126</v>
      </c>
      <c r="G250">
        <v>1946</v>
      </c>
      <c r="H250">
        <v>28</v>
      </c>
      <c r="I250">
        <v>456</v>
      </c>
      <c r="J250">
        <v>567</v>
      </c>
      <c r="K250">
        <v>644</v>
      </c>
      <c r="L250">
        <v>26</v>
      </c>
      <c r="M250">
        <v>516</v>
      </c>
      <c r="N250">
        <v>166</v>
      </c>
      <c r="O250">
        <v>6</v>
      </c>
      <c r="P250">
        <v>1</v>
      </c>
      <c r="Q250">
        <v>4</v>
      </c>
      <c r="R250">
        <v>54.9</v>
      </c>
      <c r="S250" s="12">
        <v>75</v>
      </c>
      <c r="T250" s="12" t="s">
        <v>546</v>
      </c>
      <c r="CH250" s="4"/>
    </row>
    <row r="251" spans="1:86" x14ac:dyDescent="0.25">
      <c r="A251" t="str">
        <f t="shared" si="3"/>
        <v>LiamDelap</v>
      </c>
      <c r="B251" s="12" t="s">
        <v>944</v>
      </c>
      <c r="C251" s="13" t="s">
        <v>945</v>
      </c>
      <c r="D251">
        <v>12</v>
      </c>
      <c r="E251">
        <v>2</v>
      </c>
      <c r="F251">
        <v>132</v>
      </c>
      <c r="G251">
        <v>2587</v>
      </c>
      <c r="H251">
        <v>58</v>
      </c>
      <c r="I251">
        <v>290.5</v>
      </c>
      <c r="J251">
        <v>513</v>
      </c>
      <c r="K251">
        <v>783</v>
      </c>
      <c r="L251">
        <v>22</v>
      </c>
      <c r="M251">
        <v>472</v>
      </c>
      <c r="N251">
        <v>157.5</v>
      </c>
      <c r="O251">
        <v>3</v>
      </c>
      <c r="P251">
        <v>0</v>
      </c>
      <c r="Q251">
        <v>12</v>
      </c>
      <c r="R251">
        <v>4.5999999999999996</v>
      </c>
      <c r="S251" s="12">
        <v>65</v>
      </c>
      <c r="T251" s="12" t="s">
        <v>546</v>
      </c>
      <c r="CH251" s="4"/>
    </row>
    <row r="252" spans="1:86" x14ac:dyDescent="0.25">
      <c r="A252" t="str">
        <f t="shared" si="3"/>
        <v>NicolasJackson</v>
      </c>
      <c r="B252" s="12" t="s">
        <v>946</v>
      </c>
      <c r="C252" s="13" t="s">
        <v>947</v>
      </c>
      <c r="D252">
        <v>10</v>
      </c>
      <c r="E252">
        <v>6</v>
      </c>
      <c r="F252">
        <v>121</v>
      </c>
      <c r="G252">
        <v>2220</v>
      </c>
      <c r="H252">
        <v>24</v>
      </c>
      <c r="I252">
        <v>368.3</v>
      </c>
      <c r="J252">
        <v>546.4</v>
      </c>
      <c r="K252">
        <v>976</v>
      </c>
      <c r="L252">
        <v>17</v>
      </c>
      <c r="M252">
        <v>417</v>
      </c>
      <c r="N252">
        <v>187.4</v>
      </c>
      <c r="O252">
        <v>11</v>
      </c>
      <c r="P252">
        <v>1</v>
      </c>
      <c r="Q252">
        <v>7</v>
      </c>
      <c r="R252">
        <v>0.1</v>
      </c>
      <c r="S252" s="12">
        <v>65</v>
      </c>
      <c r="T252" s="12" t="s">
        <v>546</v>
      </c>
      <c r="CH252" s="4"/>
    </row>
    <row r="253" spans="1:86" x14ac:dyDescent="0.25">
      <c r="A253" t="str">
        <f t="shared" si="3"/>
        <v>MarcGuiu Paz</v>
      </c>
      <c r="B253" s="12" t="s">
        <v>895</v>
      </c>
      <c r="C253" s="13" t="s">
        <v>948</v>
      </c>
      <c r="D253">
        <v>0</v>
      </c>
      <c r="E253">
        <v>0</v>
      </c>
      <c r="F253">
        <v>3</v>
      </c>
      <c r="G253">
        <v>71</v>
      </c>
      <c r="H253">
        <v>2</v>
      </c>
      <c r="I253">
        <v>11.8</v>
      </c>
      <c r="J253">
        <v>4.4000000000000004</v>
      </c>
      <c r="K253">
        <v>6</v>
      </c>
      <c r="L253">
        <v>0</v>
      </c>
      <c r="M253">
        <v>11</v>
      </c>
      <c r="N253">
        <v>2.2000000000000002</v>
      </c>
      <c r="O253">
        <v>0</v>
      </c>
      <c r="P253">
        <v>0</v>
      </c>
      <c r="Q253">
        <v>0</v>
      </c>
      <c r="R253">
        <v>2.4</v>
      </c>
      <c r="S253" s="12">
        <v>45</v>
      </c>
      <c r="T253" s="12" t="s">
        <v>546</v>
      </c>
      <c r="CH253" s="4"/>
    </row>
    <row r="254" spans="1:86" x14ac:dyDescent="0.25">
      <c r="A254" t="str">
        <f t="shared" si="3"/>
        <v>DeanHenderson</v>
      </c>
      <c r="B254" s="12" t="s">
        <v>949</v>
      </c>
      <c r="C254" s="13" t="s">
        <v>789</v>
      </c>
      <c r="D254">
        <v>0</v>
      </c>
      <c r="E254">
        <v>0</v>
      </c>
      <c r="F254">
        <v>135</v>
      </c>
      <c r="G254">
        <v>3420</v>
      </c>
      <c r="H254">
        <v>51</v>
      </c>
      <c r="I254">
        <v>30</v>
      </c>
      <c r="J254">
        <v>853.6</v>
      </c>
      <c r="K254">
        <v>4</v>
      </c>
      <c r="L254">
        <v>8</v>
      </c>
      <c r="M254">
        <v>466</v>
      </c>
      <c r="N254">
        <v>88.6</v>
      </c>
      <c r="O254">
        <v>11</v>
      </c>
      <c r="P254">
        <v>0</v>
      </c>
      <c r="Q254">
        <v>3</v>
      </c>
      <c r="R254">
        <v>3.3</v>
      </c>
      <c r="S254" s="12">
        <v>50</v>
      </c>
      <c r="T254" s="12" t="s">
        <v>486</v>
      </c>
      <c r="CH254" s="4"/>
    </row>
    <row r="255" spans="1:86" x14ac:dyDescent="0.25">
      <c r="A255" t="str">
        <f t="shared" si="3"/>
        <v>WalterBenÃ­tez</v>
      </c>
      <c r="B255" s="12" t="s">
        <v>950</v>
      </c>
      <c r="C255" s="13" t="s">
        <v>951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0.5</v>
      </c>
      <c r="S255" s="12">
        <v>40</v>
      </c>
      <c r="T255" s="12" t="s">
        <v>486</v>
      </c>
      <c r="CH255" s="4"/>
    </row>
    <row r="256" spans="1:86" x14ac:dyDescent="0.25">
      <c r="A256" t="str">
        <f t="shared" si="3"/>
        <v>RemiMatthews</v>
      </c>
      <c r="B256" s="12" t="s">
        <v>952</v>
      </c>
      <c r="C256" s="13" t="s">
        <v>953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0.1</v>
      </c>
      <c r="S256" s="12">
        <v>40</v>
      </c>
      <c r="T256" s="12" t="s">
        <v>486</v>
      </c>
      <c r="CH256" s="4"/>
    </row>
    <row r="257" spans="1:86" x14ac:dyDescent="0.25">
      <c r="A257" t="str">
        <f t="shared" si="3"/>
        <v>DanielMuÃ±oz MejÃ­a</v>
      </c>
      <c r="B257" s="12" t="s">
        <v>747</v>
      </c>
      <c r="C257" s="13" t="s">
        <v>954</v>
      </c>
      <c r="D257">
        <v>4</v>
      </c>
      <c r="E257">
        <v>6</v>
      </c>
      <c r="F257">
        <v>142</v>
      </c>
      <c r="G257">
        <v>3229</v>
      </c>
      <c r="H257">
        <v>46</v>
      </c>
      <c r="I257">
        <v>634.20000000000005</v>
      </c>
      <c r="J257">
        <v>816.6</v>
      </c>
      <c r="K257">
        <v>524</v>
      </c>
      <c r="L257">
        <v>9</v>
      </c>
      <c r="M257">
        <v>480</v>
      </c>
      <c r="N257">
        <v>197.6</v>
      </c>
      <c r="O257">
        <v>11</v>
      </c>
      <c r="P257">
        <v>0</v>
      </c>
      <c r="Q257">
        <v>10</v>
      </c>
      <c r="R257">
        <v>8.6999999999999993</v>
      </c>
      <c r="S257" s="12">
        <v>55</v>
      </c>
      <c r="T257" s="12" t="s">
        <v>495</v>
      </c>
      <c r="CH257" s="4"/>
    </row>
    <row r="258" spans="1:86" x14ac:dyDescent="0.25">
      <c r="A258" t="str">
        <f t="shared" si="3"/>
        <v>MaxenceLacroix</v>
      </c>
      <c r="B258" s="12" t="s">
        <v>955</v>
      </c>
      <c r="C258" s="13" t="s">
        <v>956</v>
      </c>
      <c r="D258">
        <v>1</v>
      </c>
      <c r="E258">
        <v>2</v>
      </c>
      <c r="F258">
        <v>114</v>
      </c>
      <c r="G258">
        <v>3116</v>
      </c>
      <c r="H258">
        <v>45</v>
      </c>
      <c r="I258">
        <v>113.7</v>
      </c>
      <c r="J258">
        <v>723.8</v>
      </c>
      <c r="K258">
        <v>277</v>
      </c>
      <c r="L258">
        <v>9</v>
      </c>
      <c r="M258">
        <v>463</v>
      </c>
      <c r="N258">
        <v>111.4</v>
      </c>
      <c r="O258">
        <v>11</v>
      </c>
      <c r="P258">
        <v>0</v>
      </c>
      <c r="Q258">
        <v>5</v>
      </c>
      <c r="R258">
        <v>0.9</v>
      </c>
      <c r="S258" s="12">
        <v>50</v>
      </c>
      <c r="T258" s="12" t="s">
        <v>495</v>
      </c>
      <c r="CH258" s="4"/>
    </row>
    <row r="259" spans="1:86" x14ac:dyDescent="0.25">
      <c r="A259" t="str">
        <f t="shared" ref="A259:A322" si="4">_xlfn.CONCAT(B259,C259)</f>
        <v>TyrickMitchell</v>
      </c>
      <c r="B259" s="12" t="s">
        <v>957</v>
      </c>
      <c r="C259" s="13" t="s">
        <v>958</v>
      </c>
      <c r="D259">
        <v>0</v>
      </c>
      <c r="E259">
        <v>6</v>
      </c>
      <c r="F259">
        <v>123</v>
      </c>
      <c r="G259">
        <v>3090</v>
      </c>
      <c r="H259">
        <v>46</v>
      </c>
      <c r="I259">
        <v>559.1</v>
      </c>
      <c r="J259">
        <v>630.79999999999995</v>
      </c>
      <c r="K259">
        <v>170</v>
      </c>
      <c r="L259">
        <v>4</v>
      </c>
      <c r="M259">
        <v>455</v>
      </c>
      <c r="N259">
        <v>136.19999999999999</v>
      </c>
      <c r="O259">
        <v>12</v>
      </c>
      <c r="P259">
        <v>0</v>
      </c>
      <c r="Q259">
        <v>2</v>
      </c>
      <c r="R259">
        <v>0.9</v>
      </c>
      <c r="S259" s="12">
        <v>50</v>
      </c>
      <c r="T259" s="12" t="s">
        <v>495</v>
      </c>
      <c r="CH259" s="4"/>
    </row>
    <row r="260" spans="1:86" x14ac:dyDescent="0.25">
      <c r="A260" t="str">
        <f t="shared" si="4"/>
        <v>BornaSosa</v>
      </c>
      <c r="B260" s="12" t="s">
        <v>959</v>
      </c>
      <c r="C260" s="13" t="s">
        <v>960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0.1</v>
      </c>
      <c r="S260" s="12">
        <v>50</v>
      </c>
      <c r="T260" s="12" t="s">
        <v>495</v>
      </c>
      <c r="CH260" s="4"/>
    </row>
    <row r="261" spans="1:86" x14ac:dyDescent="0.25">
      <c r="A261" t="str">
        <f t="shared" si="4"/>
        <v>MarcGuÃ©hi</v>
      </c>
      <c r="B261" s="12" t="s">
        <v>895</v>
      </c>
      <c r="C261" s="13" t="s">
        <v>961</v>
      </c>
      <c r="D261">
        <v>3</v>
      </c>
      <c r="E261">
        <v>2</v>
      </c>
      <c r="F261">
        <v>116</v>
      </c>
      <c r="G261">
        <v>3059</v>
      </c>
      <c r="H261">
        <v>42</v>
      </c>
      <c r="I261">
        <v>237.6</v>
      </c>
      <c r="J261">
        <v>827</v>
      </c>
      <c r="K261">
        <v>247</v>
      </c>
      <c r="L261">
        <v>11</v>
      </c>
      <c r="M261">
        <v>492</v>
      </c>
      <c r="N261">
        <v>131</v>
      </c>
      <c r="O261">
        <v>11</v>
      </c>
      <c r="P261">
        <v>1</v>
      </c>
      <c r="Q261">
        <v>7</v>
      </c>
      <c r="R261">
        <v>13.5</v>
      </c>
      <c r="S261" s="12">
        <v>45</v>
      </c>
      <c r="T261" s="12" t="s">
        <v>495</v>
      </c>
      <c r="CH261" s="4"/>
    </row>
    <row r="262" spans="1:86" x14ac:dyDescent="0.25">
      <c r="A262" t="str">
        <f t="shared" si="4"/>
        <v>ChrisRichards</v>
      </c>
      <c r="B262" s="12" t="s">
        <v>712</v>
      </c>
      <c r="C262" s="13" t="s">
        <v>962</v>
      </c>
      <c r="D262">
        <v>1</v>
      </c>
      <c r="E262">
        <v>1</v>
      </c>
      <c r="F262">
        <v>68</v>
      </c>
      <c r="G262">
        <v>1921</v>
      </c>
      <c r="H262">
        <v>31</v>
      </c>
      <c r="I262">
        <v>45</v>
      </c>
      <c r="J262">
        <v>470.8</v>
      </c>
      <c r="K262">
        <v>181</v>
      </c>
      <c r="L262">
        <v>2</v>
      </c>
      <c r="M262">
        <v>249</v>
      </c>
      <c r="N262">
        <v>69.599999999999994</v>
      </c>
      <c r="O262">
        <v>7</v>
      </c>
      <c r="P262">
        <v>1</v>
      </c>
      <c r="Q262">
        <v>2</v>
      </c>
      <c r="R262">
        <v>0.5</v>
      </c>
      <c r="S262" s="12">
        <v>45</v>
      </c>
      <c r="T262" s="12" t="s">
        <v>495</v>
      </c>
      <c r="CH262" s="4"/>
    </row>
    <row r="263" spans="1:86" x14ac:dyDescent="0.25">
      <c r="A263" t="str">
        <f t="shared" si="4"/>
        <v>ChadiRiad Dnanou</v>
      </c>
      <c r="B263" s="12" t="s">
        <v>963</v>
      </c>
      <c r="C263" s="13" t="s">
        <v>964</v>
      </c>
      <c r="D263">
        <v>0</v>
      </c>
      <c r="E263">
        <v>0</v>
      </c>
      <c r="F263">
        <v>1</v>
      </c>
      <c r="G263">
        <v>90</v>
      </c>
      <c r="H263">
        <v>2</v>
      </c>
      <c r="I263">
        <v>1.3</v>
      </c>
      <c r="J263">
        <v>18.2</v>
      </c>
      <c r="K263">
        <v>0</v>
      </c>
      <c r="L263">
        <v>0</v>
      </c>
      <c r="M263">
        <v>3</v>
      </c>
      <c r="N263">
        <v>2</v>
      </c>
      <c r="O263">
        <v>0</v>
      </c>
      <c r="P263">
        <v>0</v>
      </c>
      <c r="Q263">
        <v>0</v>
      </c>
      <c r="R263">
        <v>0</v>
      </c>
      <c r="S263" s="12">
        <v>40</v>
      </c>
      <c r="T263" s="12" t="s">
        <v>495</v>
      </c>
      <c r="CH263" s="4"/>
    </row>
    <row r="264" spans="1:86" x14ac:dyDescent="0.25">
      <c r="A264" t="str">
        <f t="shared" si="4"/>
        <v>NathanielClyne</v>
      </c>
      <c r="B264" s="12" t="s">
        <v>965</v>
      </c>
      <c r="C264" s="13" t="s">
        <v>966</v>
      </c>
      <c r="D264">
        <v>0</v>
      </c>
      <c r="E264">
        <v>0</v>
      </c>
      <c r="F264">
        <v>18</v>
      </c>
      <c r="G264">
        <v>477</v>
      </c>
      <c r="H264">
        <v>11</v>
      </c>
      <c r="I264">
        <v>51.8</v>
      </c>
      <c r="J264">
        <v>66.599999999999994</v>
      </c>
      <c r="K264">
        <v>8</v>
      </c>
      <c r="L264">
        <v>0</v>
      </c>
      <c r="M264">
        <v>48</v>
      </c>
      <c r="N264">
        <v>12.4</v>
      </c>
      <c r="O264">
        <v>1</v>
      </c>
      <c r="P264">
        <v>0</v>
      </c>
      <c r="Q264">
        <v>1</v>
      </c>
      <c r="R264">
        <v>0.7</v>
      </c>
      <c r="S264" s="12">
        <v>40</v>
      </c>
      <c r="T264" s="12" t="s">
        <v>495</v>
      </c>
      <c r="CH264" s="4"/>
    </row>
    <row r="265" spans="1:86" x14ac:dyDescent="0.25">
      <c r="A265" t="str">
        <f t="shared" si="4"/>
        <v>RobHolding</v>
      </c>
      <c r="B265" s="12" t="s">
        <v>967</v>
      </c>
      <c r="C265" s="13" t="s">
        <v>968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0.3</v>
      </c>
      <c r="S265" s="12">
        <v>40</v>
      </c>
      <c r="T265" s="12" t="s">
        <v>495</v>
      </c>
      <c r="CH265" s="4"/>
    </row>
    <row r="266" spans="1:86" x14ac:dyDescent="0.25">
      <c r="A266" t="str">
        <f t="shared" si="4"/>
        <v>CalebKporha</v>
      </c>
      <c r="B266" s="12" t="s">
        <v>969</v>
      </c>
      <c r="C266" s="13" t="s">
        <v>970</v>
      </c>
      <c r="D266">
        <v>0</v>
      </c>
      <c r="E266">
        <v>0</v>
      </c>
      <c r="F266">
        <v>2</v>
      </c>
      <c r="G266">
        <v>11</v>
      </c>
      <c r="H266">
        <v>1</v>
      </c>
      <c r="I266">
        <v>4.5999999999999996</v>
      </c>
      <c r="J266">
        <v>8</v>
      </c>
      <c r="K266">
        <v>0</v>
      </c>
      <c r="L266">
        <v>0</v>
      </c>
      <c r="M266">
        <v>1</v>
      </c>
      <c r="N266">
        <v>1.3</v>
      </c>
      <c r="O266">
        <v>0</v>
      </c>
      <c r="P266">
        <v>0</v>
      </c>
      <c r="Q266">
        <v>0</v>
      </c>
      <c r="R266">
        <v>0.2</v>
      </c>
      <c r="S266" s="12">
        <v>40</v>
      </c>
      <c r="T266" s="12" t="s">
        <v>495</v>
      </c>
      <c r="CH266" s="4"/>
    </row>
    <row r="267" spans="1:86" x14ac:dyDescent="0.25">
      <c r="A267" t="str">
        <f t="shared" si="4"/>
        <v>EberechiEze</v>
      </c>
      <c r="B267" s="12" t="s">
        <v>971</v>
      </c>
      <c r="C267" s="13" t="s">
        <v>972</v>
      </c>
      <c r="D267">
        <v>8</v>
      </c>
      <c r="E267">
        <v>8</v>
      </c>
      <c r="F267">
        <v>148</v>
      </c>
      <c r="G267">
        <v>2588</v>
      </c>
      <c r="H267">
        <v>34</v>
      </c>
      <c r="I267">
        <v>849.2</v>
      </c>
      <c r="J267">
        <v>685</v>
      </c>
      <c r="K267">
        <v>691</v>
      </c>
      <c r="L267">
        <v>15</v>
      </c>
      <c r="M267">
        <v>605</v>
      </c>
      <c r="N267">
        <v>222.4</v>
      </c>
      <c r="O267">
        <v>10</v>
      </c>
      <c r="P267">
        <v>0</v>
      </c>
      <c r="Q267">
        <v>1</v>
      </c>
      <c r="R267">
        <v>8.6999999999999993</v>
      </c>
      <c r="S267" s="12">
        <v>75</v>
      </c>
      <c r="T267" s="12" t="s">
        <v>518</v>
      </c>
      <c r="CH267" s="4"/>
    </row>
    <row r="268" spans="1:86" x14ac:dyDescent="0.25">
      <c r="A268" t="str">
        <f t="shared" si="4"/>
        <v>IsmaÃ¯laSarr</v>
      </c>
      <c r="B268" s="12" t="s">
        <v>973</v>
      </c>
      <c r="C268" s="13" t="s">
        <v>909</v>
      </c>
      <c r="D268">
        <v>8</v>
      </c>
      <c r="E268">
        <v>7</v>
      </c>
      <c r="F268">
        <v>149</v>
      </c>
      <c r="G268">
        <v>2708</v>
      </c>
      <c r="H268">
        <v>39</v>
      </c>
      <c r="I268">
        <v>618</v>
      </c>
      <c r="J268">
        <v>675</v>
      </c>
      <c r="K268">
        <v>866</v>
      </c>
      <c r="L268">
        <v>14</v>
      </c>
      <c r="M268">
        <v>542</v>
      </c>
      <c r="N268">
        <v>215.9</v>
      </c>
      <c r="O268">
        <v>10</v>
      </c>
      <c r="P268">
        <v>0</v>
      </c>
      <c r="Q268">
        <v>4</v>
      </c>
      <c r="R268">
        <v>2</v>
      </c>
      <c r="S268" s="12">
        <v>65</v>
      </c>
      <c r="T268" s="12" t="s">
        <v>518</v>
      </c>
      <c r="CH268" s="4"/>
    </row>
    <row r="269" spans="1:86" x14ac:dyDescent="0.25">
      <c r="A269" t="str">
        <f t="shared" si="4"/>
        <v>CheickDoucourÃ©</v>
      </c>
      <c r="B269" s="12" t="s">
        <v>974</v>
      </c>
      <c r="C269" s="13" t="s">
        <v>975</v>
      </c>
      <c r="D269">
        <v>0</v>
      </c>
      <c r="E269">
        <v>1</v>
      </c>
      <c r="F269">
        <v>19</v>
      </c>
      <c r="G269">
        <v>443</v>
      </c>
      <c r="H269">
        <v>6</v>
      </c>
      <c r="I269">
        <v>25.7</v>
      </c>
      <c r="J269">
        <v>58.6</v>
      </c>
      <c r="K269">
        <v>23</v>
      </c>
      <c r="L269">
        <v>0</v>
      </c>
      <c r="M269">
        <v>71</v>
      </c>
      <c r="N269">
        <v>10.8</v>
      </c>
      <c r="O269">
        <v>1</v>
      </c>
      <c r="P269">
        <v>0</v>
      </c>
      <c r="Q269">
        <v>1</v>
      </c>
      <c r="R269">
        <v>0</v>
      </c>
      <c r="S269" s="12">
        <v>50</v>
      </c>
      <c r="T269" s="12" t="s">
        <v>518</v>
      </c>
      <c r="CH269" s="4"/>
    </row>
    <row r="270" spans="1:86" x14ac:dyDescent="0.25">
      <c r="A270" t="str">
        <f t="shared" si="4"/>
        <v>RomainEsse</v>
      </c>
      <c r="B270" s="12" t="s">
        <v>734</v>
      </c>
      <c r="C270" s="13" t="s">
        <v>976</v>
      </c>
      <c r="D270">
        <v>1</v>
      </c>
      <c r="E270">
        <v>2</v>
      </c>
      <c r="F270">
        <v>22</v>
      </c>
      <c r="G270">
        <v>138</v>
      </c>
      <c r="H270">
        <v>3</v>
      </c>
      <c r="I270">
        <v>38.4</v>
      </c>
      <c r="J270">
        <v>74.8</v>
      </c>
      <c r="K270">
        <v>51</v>
      </c>
      <c r="L270">
        <v>3</v>
      </c>
      <c r="M270">
        <v>72</v>
      </c>
      <c r="N270">
        <v>16.399999999999999</v>
      </c>
      <c r="O270">
        <v>0</v>
      </c>
      <c r="P270">
        <v>0</v>
      </c>
      <c r="Q270">
        <v>0</v>
      </c>
      <c r="R270">
        <v>0.3</v>
      </c>
      <c r="S270" s="12">
        <v>50</v>
      </c>
      <c r="T270" s="12" t="s">
        <v>518</v>
      </c>
      <c r="CH270" s="4"/>
    </row>
    <row r="271" spans="1:86" x14ac:dyDescent="0.25">
      <c r="A271" t="str">
        <f t="shared" si="4"/>
        <v>WillHughes</v>
      </c>
      <c r="B271" s="12" t="s">
        <v>691</v>
      </c>
      <c r="C271" s="13" t="s">
        <v>977</v>
      </c>
      <c r="D271">
        <v>0</v>
      </c>
      <c r="E271">
        <v>4</v>
      </c>
      <c r="F271">
        <v>67</v>
      </c>
      <c r="G271">
        <v>2100</v>
      </c>
      <c r="H271">
        <v>31</v>
      </c>
      <c r="I271">
        <v>462.6</v>
      </c>
      <c r="J271">
        <v>335.2</v>
      </c>
      <c r="K271">
        <v>90</v>
      </c>
      <c r="L271">
        <v>3</v>
      </c>
      <c r="M271">
        <v>278</v>
      </c>
      <c r="N271">
        <v>87.5</v>
      </c>
      <c r="O271">
        <v>10</v>
      </c>
      <c r="P271">
        <v>0</v>
      </c>
      <c r="Q271">
        <v>11</v>
      </c>
      <c r="R271">
        <v>0.1</v>
      </c>
      <c r="S271" s="12">
        <v>50</v>
      </c>
      <c r="T271" s="12" t="s">
        <v>518</v>
      </c>
      <c r="CH271" s="4"/>
    </row>
    <row r="272" spans="1:86" x14ac:dyDescent="0.25">
      <c r="A272" t="str">
        <f t="shared" si="4"/>
        <v>DaichiKamada</v>
      </c>
      <c r="B272" s="12" t="s">
        <v>978</v>
      </c>
      <c r="C272" s="13" t="s">
        <v>979</v>
      </c>
      <c r="D272">
        <v>0</v>
      </c>
      <c r="E272">
        <v>0</v>
      </c>
      <c r="F272">
        <v>45</v>
      </c>
      <c r="G272">
        <v>1545</v>
      </c>
      <c r="H272">
        <v>27</v>
      </c>
      <c r="I272">
        <v>314.10000000000002</v>
      </c>
      <c r="J272">
        <v>219.2</v>
      </c>
      <c r="K272">
        <v>145</v>
      </c>
      <c r="L272">
        <v>0</v>
      </c>
      <c r="M272">
        <v>246</v>
      </c>
      <c r="N272">
        <v>68.2</v>
      </c>
      <c r="O272">
        <v>3</v>
      </c>
      <c r="P272">
        <v>1</v>
      </c>
      <c r="Q272">
        <v>4</v>
      </c>
      <c r="R272">
        <v>0.1</v>
      </c>
      <c r="S272" s="12">
        <v>50</v>
      </c>
      <c r="T272" s="12" t="s">
        <v>518</v>
      </c>
      <c r="CH272" s="4"/>
    </row>
    <row r="273" spans="1:86" x14ac:dyDescent="0.25">
      <c r="A273" t="str">
        <f t="shared" si="4"/>
        <v>JeffersonLerma SolÃ­s</v>
      </c>
      <c r="B273" s="12" t="s">
        <v>980</v>
      </c>
      <c r="C273" s="13" t="s">
        <v>981</v>
      </c>
      <c r="D273">
        <v>0</v>
      </c>
      <c r="E273">
        <v>1</v>
      </c>
      <c r="F273">
        <v>58</v>
      </c>
      <c r="G273">
        <v>2270</v>
      </c>
      <c r="H273">
        <v>36</v>
      </c>
      <c r="I273">
        <v>190.2</v>
      </c>
      <c r="J273">
        <v>401.4</v>
      </c>
      <c r="K273">
        <v>197</v>
      </c>
      <c r="L273">
        <v>2</v>
      </c>
      <c r="M273">
        <v>326</v>
      </c>
      <c r="N273">
        <v>78.7</v>
      </c>
      <c r="O273">
        <v>6</v>
      </c>
      <c r="P273">
        <v>0</v>
      </c>
      <c r="Q273">
        <v>9</v>
      </c>
      <c r="R273">
        <v>0.1</v>
      </c>
      <c r="S273" s="12">
        <v>50</v>
      </c>
      <c r="T273" s="12" t="s">
        <v>518</v>
      </c>
      <c r="CH273" s="4"/>
    </row>
    <row r="274" spans="1:86" x14ac:dyDescent="0.25">
      <c r="A274" t="str">
        <f t="shared" si="4"/>
        <v>AdamWharton</v>
      </c>
      <c r="B274" s="12" t="s">
        <v>701</v>
      </c>
      <c r="C274" s="13" t="s">
        <v>982</v>
      </c>
      <c r="D274">
        <v>0</v>
      </c>
      <c r="E274">
        <v>2</v>
      </c>
      <c r="F274">
        <v>42</v>
      </c>
      <c r="G274">
        <v>1314</v>
      </c>
      <c r="H274">
        <v>21</v>
      </c>
      <c r="I274">
        <v>381.4</v>
      </c>
      <c r="J274">
        <v>261.2</v>
      </c>
      <c r="K274">
        <v>69</v>
      </c>
      <c r="L274">
        <v>0</v>
      </c>
      <c r="M274">
        <v>244</v>
      </c>
      <c r="N274">
        <v>71.2</v>
      </c>
      <c r="O274">
        <v>4</v>
      </c>
      <c r="P274">
        <v>0</v>
      </c>
      <c r="Q274">
        <v>2</v>
      </c>
      <c r="R274">
        <v>0.6</v>
      </c>
      <c r="S274" s="12">
        <v>50</v>
      </c>
      <c r="T274" s="12" t="s">
        <v>518</v>
      </c>
      <c r="CH274" s="4"/>
    </row>
    <row r="275" spans="1:86" x14ac:dyDescent="0.25">
      <c r="A275" t="str">
        <f t="shared" si="4"/>
        <v>AsherAgbinone</v>
      </c>
      <c r="B275" s="12" t="s">
        <v>983</v>
      </c>
      <c r="C275" s="13" t="s">
        <v>984</v>
      </c>
      <c r="D275">
        <v>0</v>
      </c>
      <c r="E275">
        <v>0</v>
      </c>
      <c r="F275">
        <v>2</v>
      </c>
      <c r="G275">
        <v>4</v>
      </c>
      <c r="H275">
        <v>0</v>
      </c>
      <c r="I275">
        <v>10.6</v>
      </c>
      <c r="J275">
        <v>4</v>
      </c>
      <c r="K275">
        <v>1</v>
      </c>
      <c r="L275">
        <v>0</v>
      </c>
      <c r="M275">
        <v>4</v>
      </c>
      <c r="N275">
        <v>1.5</v>
      </c>
      <c r="O275">
        <v>0</v>
      </c>
      <c r="P275">
        <v>0</v>
      </c>
      <c r="Q275">
        <v>0</v>
      </c>
      <c r="R275">
        <v>0.1</v>
      </c>
      <c r="S275" s="12">
        <v>45</v>
      </c>
      <c r="T275" s="12" t="s">
        <v>518</v>
      </c>
      <c r="CH275" s="4"/>
    </row>
    <row r="276" spans="1:86" x14ac:dyDescent="0.25">
      <c r="A276" t="str">
        <f t="shared" si="4"/>
        <v>NaouirouAhamada</v>
      </c>
      <c r="B276" s="12" t="s">
        <v>985</v>
      </c>
      <c r="C276" s="13" t="s">
        <v>986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0.1</v>
      </c>
      <c r="S276" s="12">
        <v>45</v>
      </c>
      <c r="T276" s="12" t="s">
        <v>518</v>
      </c>
      <c r="CH276" s="4"/>
    </row>
    <row r="277" spans="1:86" x14ac:dyDescent="0.25">
      <c r="A277" t="str">
        <f t="shared" si="4"/>
        <v>JustinDevenny</v>
      </c>
      <c r="B277" s="12" t="s">
        <v>716</v>
      </c>
      <c r="C277" s="13" t="s">
        <v>987</v>
      </c>
      <c r="D277">
        <v>1</v>
      </c>
      <c r="E277">
        <v>1</v>
      </c>
      <c r="F277">
        <v>34</v>
      </c>
      <c r="G277">
        <v>494</v>
      </c>
      <c r="H277">
        <v>8</v>
      </c>
      <c r="I277">
        <v>101.8</v>
      </c>
      <c r="J277">
        <v>138.80000000000001</v>
      </c>
      <c r="K277">
        <v>90</v>
      </c>
      <c r="L277">
        <v>1</v>
      </c>
      <c r="M277">
        <v>129</v>
      </c>
      <c r="N277">
        <v>33.200000000000003</v>
      </c>
      <c r="O277">
        <v>0</v>
      </c>
      <c r="P277">
        <v>0</v>
      </c>
      <c r="Q277">
        <v>1</v>
      </c>
      <c r="R277">
        <v>1.7</v>
      </c>
      <c r="S277" s="12">
        <v>45</v>
      </c>
      <c r="T277" s="12" t="s">
        <v>518</v>
      </c>
      <c r="CH277" s="4"/>
    </row>
    <row r="278" spans="1:86" x14ac:dyDescent="0.25">
      <c r="A278" t="str">
        <f t="shared" si="4"/>
        <v>MalcolmEbiowei</v>
      </c>
      <c r="B278" s="12" t="s">
        <v>988</v>
      </c>
      <c r="C278" s="13" t="s">
        <v>989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0.1</v>
      </c>
      <c r="S278" s="12">
        <v>45</v>
      </c>
      <c r="T278" s="12" t="s">
        <v>518</v>
      </c>
      <c r="CH278" s="4"/>
    </row>
    <row r="279" spans="1:86" x14ac:dyDescent="0.25">
      <c r="A279" t="str">
        <f t="shared" si="4"/>
        <v>JesurunRak-Sakyi</v>
      </c>
      <c r="B279" s="12" t="s">
        <v>990</v>
      </c>
      <c r="C279" s="13" t="s">
        <v>991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</v>
      </c>
      <c r="S279" s="12">
        <v>45</v>
      </c>
      <c r="T279" s="12" t="s">
        <v>518</v>
      </c>
      <c r="CH279" s="4"/>
    </row>
    <row r="280" spans="1:86" x14ac:dyDescent="0.25">
      <c r="A280" t="str">
        <f t="shared" si="4"/>
        <v>MatheusFranÃ§a de Oliveira</v>
      </c>
      <c r="B280" s="12" t="s">
        <v>992</v>
      </c>
      <c r="C280" s="13" t="s">
        <v>993</v>
      </c>
      <c r="D280">
        <v>1</v>
      </c>
      <c r="E280">
        <v>0</v>
      </c>
      <c r="F280">
        <v>9</v>
      </c>
      <c r="G280">
        <v>52</v>
      </c>
      <c r="H280">
        <v>0</v>
      </c>
      <c r="I280">
        <v>1.2</v>
      </c>
      <c r="J280">
        <v>48.4</v>
      </c>
      <c r="K280">
        <v>66</v>
      </c>
      <c r="L280">
        <v>0</v>
      </c>
      <c r="M280">
        <v>34</v>
      </c>
      <c r="N280">
        <v>11.5</v>
      </c>
      <c r="O280">
        <v>0</v>
      </c>
      <c r="P280">
        <v>0</v>
      </c>
      <c r="Q280">
        <v>0</v>
      </c>
      <c r="R280">
        <v>0.1</v>
      </c>
      <c r="S280" s="12">
        <v>45</v>
      </c>
      <c r="T280" s="12" t="s">
        <v>518</v>
      </c>
      <c r="CH280" s="4"/>
    </row>
    <row r="281" spans="1:86" x14ac:dyDescent="0.25">
      <c r="A281" t="str">
        <f t="shared" si="4"/>
        <v>DavidOzoh</v>
      </c>
      <c r="B281" s="12" t="s">
        <v>484</v>
      </c>
      <c r="C281" s="13" t="s">
        <v>994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s="12">
        <v>45</v>
      </c>
      <c r="T281" s="12" t="s">
        <v>518</v>
      </c>
      <c r="CH281" s="4"/>
    </row>
    <row r="282" spans="1:86" x14ac:dyDescent="0.25">
      <c r="A282" t="str">
        <f t="shared" si="4"/>
        <v>KadenRodney</v>
      </c>
      <c r="B282" s="12" t="s">
        <v>995</v>
      </c>
      <c r="C282" s="13" t="s">
        <v>996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s="12">
        <v>45</v>
      </c>
      <c r="T282" s="12" t="s">
        <v>518</v>
      </c>
      <c r="CH282" s="4"/>
    </row>
    <row r="283" spans="1:86" x14ac:dyDescent="0.25">
      <c r="A283" t="str">
        <f t="shared" si="4"/>
        <v>FrancoUmeh-Chibueze</v>
      </c>
      <c r="B283" s="12" t="s">
        <v>997</v>
      </c>
      <c r="C283" s="13" t="s">
        <v>998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s="12">
        <v>45</v>
      </c>
      <c r="T283" s="12" t="s">
        <v>518</v>
      </c>
      <c r="CH283" s="4"/>
    </row>
    <row r="284" spans="1:86" x14ac:dyDescent="0.25">
      <c r="A284" t="str">
        <f t="shared" si="4"/>
        <v>Jean-PhilippeMateta</v>
      </c>
      <c r="B284" s="12" t="s">
        <v>999</v>
      </c>
      <c r="C284" s="13" t="s">
        <v>1000</v>
      </c>
      <c r="D284">
        <v>14</v>
      </c>
      <c r="E284">
        <v>2</v>
      </c>
      <c r="F284">
        <v>150</v>
      </c>
      <c r="G284">
        <v>2642</v>
      </c>
      <c r="H284">
        <v>37</v>
      </c>
      <c r="I284">
        <v>405.4</v>
      </c>
      <c r="J284">
        <v>671.6</v>
      </c>
      <c r="K284">
        <v>800</v>
      </c>
      <c r="L284">
        <v>27</v>
      </c>
      <c r="M284">
        <v>576</v>
      </c>
      <c r="N284">
        <v>187.3</v>
      </c>
      <c r="O284">
        <v>9</v>
      </c>
      <c r="P284">
        <v>0</v>
      </c>
      <c r="Q284">
        <v>2</v>
      </c>
      <c r="R284">
        <v>5.5</v>
      </c>
      <c r="S284" s="12">
        <v>75</v>
      </c>
      <c r="T284" s="12" t="s">
        <v>546</v>
      </c>
      <c r="CH284" s="4"/>
    </row>
    <row r="285" spans="1:86" x14ac:dyDescent="0.25">
      <c r="A285" t="str">
        <f t="shared" si="4"/>
        <v>EddieNketiah</v>
      </c>
      <c r="B285" s="12" t="s">
        <v>1001</v>
      </c>
      <c r="C285" s="13" t="s">
        <v>1002</v>
      </c>
      <c r="D285">
        <v>3</v>
      </c>
      <c r="E285">
        <v>2</v>
      </c>
      <c r="F285">
        <v>53</v>
      </c>
      <c r="G285">
        <v>1018</v>
      </c>
      <c r="H285">
        <v>17</v>
      </c>
      <c r="I285">
        <v>163.69999999999999</v>
      </c>
      <c r="J285">
        <v>192.2</v>
      </c>
      <c r="K285">
        <v>475</v>
      </c>
      <c r="L285">
        <v>4</v>
      </c>
      <c r="M285">
        <v>186</v>
      </c>
      <c r="N285">
        <v>82.5</v>
      </c>
      <c r="O285">
        <v>2</v>
      </c>
      <c r="P285">
        <v>1</v>
      </c>
      <c r="Q285">
        <v>4</v>
      </c>
      <c r="R285">
        <v>1.6</v>
      </c>
      <c r="S285" s="12">
        <v>55</v>
      </c>
      <c r="T285" s="12" t="s">
        <v>546</v>
      </c>
      <c r="CH285" s="4"/>
    </row>
    <row r="286" spans="1:86" x14ac:dyDescent="0.25">
      <c r="A286" t="str">
        <f t="shared" si="4"/>
        <v>OdsonneÃ‰douard</v>
      </c>
      <c r="B286" s="12" t="s">
        <v>1003</v>
      </c>
      <c r="C286" s="13" t="s">
        <v>1004</v>
      </c>
      <c r="D286">
        <v>0</v>
      </c>
      <c r="E286">
        <v>0</v>
      </c>
      <c r="F286">
        <v>7</v>
      </c>
      <c r="G286">
        <v>141</v>
      </c>
      <c r="H286">
        <v>3</v>
      </c>
      <c r="I286">
        <v>25</v>
      </c>
      <c r="J286">
        <v>5</v>
      </c>
      <c r="K286">
        <v>50</v>
      </c>
      <c r="L286">
        <v>0</v>
      </c>
      <c r="M286">
        <v>14</v>
      </c>
      <c r="N286">
        <v>8</v>
      </c>
      <c r="O286">
        <v>0</v>
      </c>
      <c r="P286">
        <v>0</v>
      </c>
      <c r="Q286">
        <v>0</v>
      </c>
      <c r="R286">
        <v>1</v>
      </c>
      <c r="S286" s="12">
        <v>50</v>
      </c>
      <c r="T286" s="12" t="s">
        <v>546</v>
      </c>
      <c r="CH286" s="4"/>
    </row>
    <row r="287" spans="1:86" x14ac:dyDescent="0.25">
      <c r="A287" t="str">
        <f t="shared" si="4"/>
        <v>ZachMarsh</v>
      </c>
      <c r="B287" s="12" t="s">
        <v>1005</v>
      </c>
      <c r="C287" s="13" t="s">
        <v>1006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0.3</v>
      </c>
      <c r="S287" s="12">
        <v>45</v>
      </c>
      <c r="T287" s="12" t="s">
        <v>546</v>
      </c>
      <c r="CH287" s="4"/>
    </row>
    <row r="288" spans="1:86" x14ac:dyDescent="0.25">
      <c r="A288" t="str">
        <f t="shared" si="4"/>
        <v>JordanPickford</v>
      </c>
      <c r="B288" s="12" t="s">
        <v>641</v>
      </c>
      <c r="C288" s="13" t="s">
        <v>1007</v>
      </c>
      <c r="D288">
        <v>0</v>
      </c>
      <c r="E288">
        <v>1</v>
      </c>
      <c r="F288">
        <v>158</v>
      </c>
      <c r="G288">
        <v>3420</v>
      </c>
      <c r="H288">
        <v>44</v>
      </c>
      <c r="I288">
        <v>20.3</v>
      </c>
      <c r="J288">
        <v>1052</v>
      </c>
      <c r="K288">
        <v>0</v>
      </c>
      <c r="L288">
        <v>15</v>
      </c>
      <c r="M288">
        <v>593</v>
      </c>
      <c r="N288">
        <v>107</v>
      </c>
      <c r="O288">
        <v>12</v>
      </c>
      <c r="P288">
        <v>0</v>
      </c>
      <c r="Q288">
        <v>7</v>
      </c>
      <c r="R288">
        <v>12.7</v>
      </c>
      <c r="S288" s="12">
        <v>55</v>
      </c>
      <c r="T288" s="12" t="s">
        <v>486</v>
      </c>
      <c r="CH288" s="4"/>
    </row>
    <row r="289" spans="1:86" x14ac:dyDescent="0.25">
      <c r="A289" t="str">
        <f t="shared" si="4"/>
        <v>MarkTravers</v>
      </c>
      <c r="B289" s="12" t="s">
        <v>1008</v>
      </c>
      <c r="C289" s="13" t="s">
        <v>1009</v>
      </c>
      <c r="D289">
        <v>0</v>
      </c>
      <c r="E289">
        <v>0</v>
      </c>
      <c r="F289">
        <v>19</v>
      </c>
      <c r="G289">
        <v>450</v>
      </c>
      <c r="H289">
        <v>5</v>
      </c>
      <c r="I289">
        <v>0</v>
      </c>
      <c r="J289">
        <v>146.4</v>
      </c>
      <c r="K289">
        <v>0</v>
      </c>
      <c r="L289">
        <v>1</v>
      </c>
      <c r="M289">
        <v>76</v>
      </c>
      <c r="N289">
        <v>14.6</v>
      </c>
      <c r="O289">
        <v>1</v>
      </c>
      <c r="P289">
        <v>0</v>
      </c>
      <c r="Q289">
        <v>0</v>
      </c>
      <c r="R289">
        <v>0.2</v>
      </c>
      <c r="S289" s="12">
        <v>45</v>
      </c>
      <c r="T289" s="12" t="s">
        <v>486</v>
      </c>
      <c r="CH289" s="4"/>
    </row>
    <row r="290" spans="1:86" x14ac:dyDescent="0.25">
      <c r="A290" t="str">
        <f t="shared" si="4"/>
        <v>HarryTyrer</v>
      </c>
      <c r="B290" s="12" t="s">
        <v>1010</v>
      </c>
      <c r="C290" s="13" t="s">
        <v>1011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</v>
      </c>
      <c r="S290" s="12">
        <v>40</v>
      </c>
      <c r="T290" s="12" t="s">
        <v>486</v>
      </c>
      <c r="CH290" s="4"/>
    </row>
    <row r="291" spans="1:86" x14ac:dyDescent="0.25">
      <c r="A291" t="str">
        <f t="shared" si="4"/>
        <v>JarradBranthwaite</v>
      </c>
      <c r="B291" s="12" t="s">
        <v>1012</v>
      </c>
      <c r="C291" s="13" t="s">
        <v>1013</v>
      </c>
      <c r="D291">
        <v>0</v>
      </c>
      <c r="E291">
        <v>1</v>
      </c>
      <c r="F291">
        <v>88</v>
      </c>
      <c r="G291">
        <v>2509</v>
      </c>
      <c r="H291">
        <v>28</v>
      </c>
      <c r="I291">
        <v>57.7</v>
      </c>
      <c r="J291">
        <v>624.6</v>
      </c>
      <c r="K291">
        <v>130</v>
      </c>
      <c r="L291">
        <v>3</v>
      </c>
      <c r="M291">
        <v>420</v>
      </c>
      <c r="N291">
        <v>81.3</v>
      </c>
      <c r="O291">
        <v>9</v>
      </c>
      <c r="P291">
        <v>0</v>
      </c>
      <c r="Q291">
        <v>4</v>
      </c>
      <c r="R291">
        <v>1.8</v>
      </c>
      <c r="S291" s="12">
        <v>55</v>
      </c>
      <c r="T291" s="12" t="s">
        <v>495</v>
      </c>
      <c r="CH291" s="4"/>
    </row>
    <row r="292" spans="1:86" x14ac:dyDescent="0.25">
      <c r="A292" t="str">
        <f t="shared" si="4"/>
        <v>JamesTarkowski</v>
      </c>
      <c r="B292" s="12" t="s">
        <v>708</v>
      </c>
      <c r="C292" s="13" t="s">
        <v>1014</v>
      </c>
      <c r="D292">
        <v>1</v>
      </c>
      <c r="E292">
        <v>1</v>
      </c>
      <c r="F292">
        <v>105</v>
      </c>
      <c r="G292">
        <v>2922</v>
      </c>
      <c r="H292">
        <v>38</v>
      </c>
      <c r="I292">
        <v>188.8</v>
      </c>
      <c r="J292">
        <v>859</v>
      </c>
      <c r="K292">
        <v>217</v>
      </c>
      <c r="L292">
        <v>8</v>
      </c>
      <c r="M292">
        <v>468</v>
      </c>
      <c r="N292">
        <v>126.9</v>
      </c>
      <c r="O292">
        <v>10</v>
      </c>
      <c r="P292">
        <v>0</v>
      </c>
      <c r="Q292">
        <v>6</v>
      </c>
      <c r="R292">
        <v>4.9000000000000004</v>
      </c>
      <c r="S292" s="12">
        <v>55</v>
      </c>
      <c r="T292" s="12" t="s">
        <v>495</v>
      </c>
      <c r="CH292" s="4"/>
    </row>
    <row r="293" spans="1:86" x14ac:dyDescent="0.25">
      <c r="A293" t="str">
        <f t="shared" si="4"/>
        <v>VitaliiMykolenko</v>
      </c>
      <c r="B293" s="12" t="s">
        <v>1015</v>
      </c>
      <c r="C293" s="13" t="s">
        <v>1016</v>
      </c>
      <c r="D293">
        <v>1</v>
      </c>
      <c r="E293">
        <v>3</v>
      </c>
      <c r="F293">
        <v>121</v>
      </c>
      <c r="G293">
        <v>3082</v>
      </c>
      <c r="H293">
        <v>39</v>
      </c>
      <c r="I293">
        <v>428.5</v>
      </c>
      <c r="J293">
        <v>621.4</v>
      </c>
      <c r="K293">
        <v>100</v>
      </c>
      <c r="L293">
        <v>9</v>
      </c>
      <c r="M293">
        <v>467</v>
      </c>
      <c r="N293">
        <v>115.2</v>
      </c>
      <c r="O293">
        <v>11</v>
      </c>
      <c r="P293">
        <v>0</v>
      </c>
      <c r="Q293">
        <v>4</v>
      </c>
      <c r="R293">
        <v>4.8</v>
      </c>
      <c r="S293" s="12">
        <v>50</v>
      </c>
      <c r="T293" s="12" t="s">
        <v>495</v>
      </c>
      <c r="CH293" s="4"/>
    </row>
    <row r="294" spans="1:86" x14ac:dyDescent="0.25">
      <c r="A294" t="str">
        <f t="shared" si="4"/>
        <v>JakeO'Brien</v>
      </c>
      <c r="B294" s="12" t="s">
        <v>1017</v>
      </c>
      <c r="C294" s="13" t="s">
        <v>1018</v>
      </c>
      <c r="D294">
        <v>2</v>
      </c>
      <c r="E294">
        <v>0</v>
      </c>
      <c r="F294">
        <v>65</v>
      </c>
      <c r="G294">
        <v>1568</v>
      </c>
      <c r="H294">
        <v>17</v>
      </c>
      <c r="I294">
        <v>108.9</v>
      </c>
      <c r="J294">
        <v>341.4</v>
      </c>
      <c r="K294">
        <v>109</v>
      </c>
      <c r="L294">
        <v>5</v>
      </c>
      <c r="M294">
        <v>233</v>
      </c>
      <c r="N294">
        <v>56</v>
      </c>
      <c r="O294">
        <v>5</v>
      </c>
      <c r="P294">
        <v>0</v>
      </c>
      <c r="Q294">
        <v>5</v>
      </c>
      <c r="R294">
        <v>0.4</v>
      </c>
      <c r="S294" s="12">
        <v>50</v>
      </c>
      <c r="T294" s="12" t="s">
        <v>495</v>
      </c>
      <c r="CH294" s="4"/>
    </row>
    <row r="295" spans="1:86" x14ac:dyDescent="0.25">
      <c r="A295" t="str">
        <f t="shared" si="4"/>
        <v>SÃ©amusColeman</v>
      </c>
      <c r="B295" s="12" t="s">
        <v>1019</v>
      </c>
      <c r="C295" s="13" t="s">
        <v>1020</v>
      </c>
      <c r="D295">
        <v>0</v>
      </c>
      <c r="E295">
        <v>0</v>
      </c>
      <c r="F295">
        <v>5</v>
      </c>
      <c r="G295">
        <v>214</v>
      </c>
      <c r="H295">
        <v>4</v>
      </c>
      <c r="I295">
        <v>3.8</v>
      </c>
      <c r="J295">
        <v>42.4</v>
      </c>
      <c r="K295">
        <v>23</v>
      </c>
      <c r="L295">
        <v>0</v>
      </c>
      <c r="M295">
        <v>17</v>
      </c>
      <c r="N295">
        <v>7.1</v>
      </c>
      <c r="O295">
        <v>0</v>
      </c>
      <c r="P295">
        <v>0</v>
      </c>
      <c r="Q295">
        <v>1</v>
      </c>
      <c r="R295">
        <v>0.1</v>
      </c>
      <c r="S295" s="12">
        <v>45</v>
      </c>
      <c r="T295" s="12" t="s">
        <v>495</v>
      </c>
      <c r="CH295" s="4"/>
    </row>
    <row r="296" spans="1:86" x14ac:dyDescent="0.25">
      <c r="A296" t="str">
        <f t="shared" si="4"/>
        <v>MichaelKeane</v>
      </c>
      <c r="B296" s="12" t="s">
        <v>685</v>
      </c>
      <c r="C296" s="13" t="s">
        <v>763</v>
      </c>
      <c r="D296">
        <v>3</v>
      </c>
      <c r="E296">
        <v>0</v>
      </c>
      <c r="F296">
        <v>48</v>
      </c>
      <c r="G296">
        <v>1046</v>
      </c>
      <c r="H296">
        <v>20</v>
      </c>
      <c r="I296">
        <v>23.2</v>
      </c>
      <c r="J296">
        <v>306.60000000000002</v>
      </c>
      <c r="K296">
        <v>123</v>
      </c>
      <c r="L296">
        <v>4</v>
      </c>
      <c r="M296">
        <v>139</v>
      </c>
      <c r="N296">
        <v>45.4</v>
      </c>
      <c r="O296">
        <v>3</v>
      </c>
      <c r="P296">
        <v>0</v>
      </c>
      <c r="Q296">
        <v>5</v>
      </c>
      <c r="R296">
        <v>0.3</v>
      </c>
      <c r="S296" s="12">
        <v>45</v>
      </c>
      <c r="T296" s="12" t="s">
        <v>495</v>
      </c>
      <c r="CH296" s="4"/>
    </row>
    <row r="297" spans="1:86" x14ac:dyDescent="0.25">
      <c r="A297" t="str">
        <f t="shared" si="4"/>
        <v>NathanPatterson</v>
      </c>
      <c r="B297" s="12" t="s">
        <v>761</v>
      </c>
      <c r="C297" s="13" t="s">
        <v>1021</v>
      </c>
      <c r="D297">
        <v>0</v>
      </c>
      <c r="E297">
        <v>1</v>
      </c>
      <c r="F297">
        <v>14</v>
      </c>
      <c r="G297">
        <v>342</v>
      </c>
      <c r="H297">
        <v>6</v>
      </c>
      <c r="I297">
        <v>70.3</v>
      </c>
      <c r="J297">
        <v>71.599999999999994</v>
      </c>
      <c r="K297">
        <v>12</v>
      </c>
      <c r="L297">
        <v>0</v>
      </c>
      <c r="M297">
        <v>47</v>
      </c>
      <c r="N297">
        <v>15.5</v>
      </c>
      <c r="O297">
        <v>0</v>
      </c>
      <c r="P297">
        <v>0</v>
      </c>
      <c r="Q297">
        <v>1</v>
      </c>
      <c r="R297">
        <v>0.2</v>
      </c>
      <c r="S297" s="12">
        <v>45</v>
      </c>
      <c r="T297" s="12" t="s">
        <v>495</v>
      </c>
      <c r="CH297" s="4"/>
    </row>
    <row r="298" spans="1:86" x14ac:dyDescent="0.25">
      <c r="A298" t="str">
        <f t="shared" si="4"/>
        <v>RomanDixon</v>
      </c>
      <c r="B298" s="12" t="s">
        <v>1022</v>
      </c>
      <c r="C298" s="12" t="s">
        <v>1023</v>
      </c>
      <c r="D298">
        <v>0</v>
      </c>
      <c r="E298">
        <v>0</v>
      </c>
      <c r="F298">
        <v>0</v>
      </c>
      <c r="G298">
        <v>90</v>
      </c>
      <c r="H298">
        <v>4</v>
      </c>
      <c r="I298">
        <v>0.3</v>
      </c>
      <c r="J298">
        <v>15.4</v>
      </c>
      <c r="K298">
        <v>0</v>
      </c>
      <c r="L298">
        <v>0</v>
      </c>
      <c r="M298">
        <v>0</v>
      </c>
      <c r="N298">
        <v>1.6</v>
      </c>
      <c r="O298">
        <v>0</v>
      </c>
      <c r="P298">
        <v>0</v>
      </c>
      <c r="Q298">
        <v>0</v>
      </c>
      <c r="R298">
        <v>0.3</v>
      </c>
      <c r="S298" s="12">
        <v>40</v>
      </c>
      <c r="T298" s="12" t="s">
        <v>495</v>
      </c>
    </row>
    <row r="299" spans="1:86" x14ac:dyDescent="0.25">
      <c r="A299" t="str">
        <f t="shared" si="4"/>
        <v>ReeceWelch</v>
      </c>
      <c r="B299" s="12" t="s">
        <v>897</v>
      </c>
      <c r="C299" s="12" t="s">
        <v>1024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</v>
      </c>
      <c r="S299" s="12">
        <v>40</v>
      </c>
      <c r="T299" s="12" t="s">
        <v>495</v>
      </c>
    </row>
    <row r="300" spans="1:86" x14ac:dyDescent="0.25">
      <c r="A300" t="str">
        <f t="shared" si="4"/>
        <v>IlimanNdiaye</v>
      </c>
      <c r="B300" s="12" t="s">
        <v>1025</v>
      </c>
      <c r="C300" s="13" t="s">
        <v>1026</v>
      </c>
      <c r="D300">
        <v>9</v>
      </c>
      <c r="E300">
        <v>0</v>
      </c>
      <c r="F300">
        <v>114</v>
      </c>
      <c r="G300">
        <v>2426</v>
      </c>
      <c r="H300">
        <v>24</v>
      </c>
      <c r="I300">
        <v>326.39999999999998</v>
      </c>
      <c r="J300">
        <v>598</v>
      </c>
      <c r="K300">
        <v>493</v>
      </c>
      <c r="L300">
        <v>21</v>
      </c>
      <c r="M300">
        <v>552</v>
      </c>
      <c r="N300">
        <v>142</v>
      </c>
      <c r="O300">
        <v>15</v>
      </c>
      <c r="P300">
        <v>0</v>
      </c>
      <c r="Q300">
        <v>3</v>
      </c>
      <c r="R300">
        <v>11.3</v>
      </c>
      <c r="S300" s="12">
        <v>65</v>
      </c>
      <c r="T300" s="12" t="s">
        <v>518</v>
      </c>
      <c r="CH300" s="4"/>
    </row>
    <row r="301" spans="1:86" x14ac:dyDescent="0.25">
      <c r="A301" t="str">
        <f t="shared" si="4"/>
        <v>DwightMcNeil</v>
      </c>
      <c r="B301" s="12" t="s">
        <v>1027</v>
      </c>
      <c r="C301" s="13" t="s">
        <v>1028</v>
      </c>
      <c r="D301">
        <v>4</v>
      </c>
      <c r="E301">
        <v>8</v>
      </c>
      <c r="F301">
        <v>93</v>
      </c>
      <c r="G301">
        <v>1366</v>
      </c>
      <c r="H301">
        <v>24</v>
      </c>
      <c r="I301">
        <v>631.79999999999995</v>
      </c>
      <c r="J301">
        <v>392</v>
      </c>
      <c r="K301">
        <v>207</v>
      </c>
      <c r="L301">
        <v>9</v>
      </c>
      <c r="M301">
        <v>401</v>
      </c>
      <c r="N301">
        <v>123.3</v>
      </c>
      <c r="O301">
        <v>5</v>
      </c>
      <c r="P301">
        <v>0</v>
      </c>
      <c r="Q301">
        <v>1</v>
      </c>
      <c r="R301">
        <v>1.1000000000000001</v>
      </c>
      <c r="S301" s="12">
        <v>60</v>
      </c>
      <c r="T301" s="12" t="s">
        <v>518</v>
      </c>
      <c r="CH301" s="4"/>
    </row>
    <row r="302" spans="1:86" x14ac:dyDescent="0.25">
      <c r="A302" t="str">
        <f t="shared" si="4"/>
        <v>CarlosAlcaraz DurÃ¡n</v>
      </c>
      <c r="B302" s="12" t="s">
        <v>864</v>
      </c>
      <c r="C302" s="13" t="s">
        <v>1029</v>
      </c>
      <c r="D302">
        <v>2</v>
      </c>
      <c r="E302">
        <v>3</v>
      </c>
      <c r="F302">
        <v>44</v>
      </c>
      <c r="G302">
        <v>766</v>
      </c>
      <c r="H302">
        <v>9</v>
      </c>
      <c r="I302">
        <v>205.7</v>
      </c>
      <c r="J302">
        <v>219.4</v>
      </c>
      <c r="K302">
        <v>227</v>
      </c>
      <c r="L302">
        <v>5</v>
      </c>
      <c r="M302">
        <v>191</v>
      </c>
      <c r="N302">
        <v>65.400000000000006</v>
      </c>
      <c r="O302">
        <v>1</v>
      </c>
      <c r="P302">
        <v>0</v>
      </c>
      <c r="Q302">
        <v>4</v>
      </c>
      <c r="R302">
        <v>0.4</v>
      </c>
      <c r="S302" s="12">
        <v>55</v>
      </c>
      <c r="T302" s="12" t="s">
        <v>518</v>
      </c>
      <c r="CH302" s="4"/>
    </row>
    <row r="303" spans="1:86" x14ac:dyDescent="0.25">
      <c r="A303" t="str">
        <f t="shared" si="4"/>
        <v>Idrissa GanaGueye</v>
      </c>
      <c r="B303" s="12" t="s">
        <v>1030</v>
      </c>
      <c r="C303" s="13" t="s">
        <v>1031</v>
      </c>
      <c r="D303">
        <v>0</v>
      </c>
      <c r="E303">
        <v>3</v>
      </c>
      <c r="F303">
        <v>89</v>
      </c>
      <c r="G303">
        <v>3063</v>
      </c>
      <c r="H303">
        <v>39</v>
      </c>
      <c r="I303">
        <v>327.2</v>
      </c>
      <c r="J303">
        <v>522</v>
      </c>
      <c r="K303">
        <v>117</v>
      </c>
      <c r="L303">
        <v>5</v>
      </c>
      <c r="M303">
        <v>505</v>
      </c>
      <c r="N303">
        <v>96.6</v>
      </c>
      <c r="O303">
        <v>12</v>
      </c>
      <c r="P303">
        <v>0</v>
      </c>
      <c r="Q303">
        <v>9</v>
      </c>
      <c r="R303">
        <v>0.1</v>
      </c>
      <c r="S303" s="12">
        <v>55</v>
      </c>
      <c r="T303" s="12" t="s">
        <v>518</v>
      </c>
      <c r="CH303" s="4"/>
    </row>
    <row r="304" spans="1:86" x14ac:dyDescent="0.25">
      <c r="A304" t="str">
        <f t="shared" si="4"/>
        <v>JamesGarner</v>
      </c>
      <c r="B304" s="12" t="s">
        <v>708</v>
      </c>
      <c r="C304" s="13" t="s">
        <v>1032</v>
      </c>
      <c r="D304">
        <v>0</v>
      </c>
      <c r="E304">
        <v>1</v>
      </c>
      <c r="F304">
        <v>42</v>
      </c>
      <c r="G304">
        <v>1590</v>
      </c>
      <c r="H304">
        <v>19</v>
      </c>
      <c r="I304">
        <v>248.2</v>
      </c>
      <c r="J304">
        <v>264.8</v>
      </c>
      <c r="K304">
        <v>93</v>
      </c>
      <c r="L304">
        <v>0</v>
      </c>
      <c r="M304">
        <v>244</v>
      </c>
      <c r="N304">
        <v>60.4</v>
      </c>
      <c r="O304">
        <v>5</v>
      </c>
      <c r="P304">
        <v>0</v>
      </c>
      <c r="Q304">
        <v>5</v>
      </c>
      <c r="R304">
        <v>0.1</v>
      </c>
      <c r="S304" s="12">
        <v>50</v>
      </c>
      <c r="T304" s="12" t="s">
        <v>518</v>
      </c>
      <c r="CH304" s="4"/>
    </row>
    <row r="305" spans="1:86" x14ac:dyDescent="0.25">
      <c r="A305" t="str">
        <f t="shared" si="4"/>
        <v>TimIroegbunam</v>
      </c>
      <c r="B305" s="12" t="s">
        <v>1033</v>
      </c>
      <c r="C305" s="13" t="s">
        <v>1034</v>
      </c>
      <c r="D305">
        <v>0</v>
      </c>
      <c r="E305">
        <v>1</v>
      </c>
      <c r="F305">
        <v>22</v>
      </c>
      <c r="G305">
        <v>562</v>
      </c>
      <c r="H305">
        <v>16</v>
      </c>
      <c r="I305">
        <v>40.9</v>
      </c>
      <c r="J305">
        <v>122.2</v>
      </c>
      <c r="K305">
        <v>32</v>
      </c>
      <c r="L305">
        <v>0</v>
      </c>
      <c r="M305">
        <v>82</v>
      </c>
      <c r="N305">
        <v>19.600000000000001</v>
      </c>
      <c r="O305">
        <v>0</v>
      </c>
      <c r="P305">
        <v>0</v>
      </c>
      <c r="Q305">
        <v>4</v>
      </c>
      <c r="R305">
        <v>0.1</v>
      </c>
      <c r="S305" s="12">
        <v>50</v>
      </c>
      <c r="T305" s="12" t="s">
        <v>518</v>
      </c>
      <c r="CH305" s="4"/>
    </row>
    <row r="306" spans="1:86" x14ac:dyDescent="0.25">
      <c r="A306" t="str">
        <f t="shared" si="4"/>
        <v>HarrisonArmstrong</v>
      </c>
      <c r="B306" s="12" t="s">
        <v>1035</v>
      </c>
      <c r="C306" s="13" t="s">
        <v>1036</v>
      </c>
      <c r="D306">
        <v>0</v>
      </c>
      <c r="E306">
        <v>0</v>
      </c>
      <c r="F306">
        <v>2</v>
      </c>
      <c r="G306">
        <v>47</v>
      </c>
      <c r="H306">
        <v>1</v>
      </c>
      <c r="I306">
        <v>10.9</v>
      </c>
      <c r="J306">
        <v>1.8</v>
      </c>
      <c r="K306">
        <v>9</v>
      </c>
      <c r="L306">
        <v>0</v>
      </c>
      <c r="M306">
        <v>1</v>
      </c>
      <c r="N306">
        <v>2.2000000000000002</v>
      </c>
      <c r="O306">
        <v>0</v>
      </c>
      <c r="P306">
        <v>0</v>
      </c>
      <c r="Q306">
        <v>1</v>
      </c>
      <c r="R306">
        <v>0.4</v>
      </c>
      <c r="S306" s="12">
        <v>45</v>
      </c>
      <c r="T306" s="12" t="s">
        <v>518</v>
      </c>
      <c r="CH306" s="4"/>
    </row>
    <row r="307" spans="1:86" x14ac:dyDescent="0.25">
      <c r="A307" t="str">
        <f t="shared" si="4"/>
        <v>CallumBates</v>
      </c>
      <c r="B307" s="12" t="s">
        <v>1037</v>
      </c>
      <c r="C307" s="12" t="s">
        <v>1038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0.1</v>
      </c>
      <c r="S307" s="12">
        <v>45</v>
      </c>
      <c r="T307" s="12" t="s">
        <v>518</v>
      </c>
    </row>
    <row r="308" spans="1:86" x14ac:dyDescent="0.25">
      <c r="A308" t="str">
        <f t="shared" si="4"/>
        <v>CobyEbere</v>
      </c>
      <c r="B308" s="12" t="s">
        <v>1039</v>
      </c>
      <c r="C308" s="12" t="s">
        <v>1040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0.1</v>
      </c>
      <c r="S308" s="12">
        <v>45</v>
      </c>
      <c r="T308" s="12" t="s">
        <v>518</v>
      </c>
    </row>
    <row r="309" spans="1:86" x14ac:dyDescent="0.25">
      <c r="A309" t="str">
        <f t="shared" si="4"/>
        <v>IsaacHeath</v>
      </c>
      <c r="B309" s="12" t="s">
        <v>1041</v>
      </c>
      <c r="C309" s="13" t="s">
        <v>1042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0.1</v>
      </c>
      <c r="S309" s="12">
        <v>45</v>
      </c>
      <c r="T309" s="12" t="s">
        <v>518</v>
      </c>
      <c r="CH309" s="4"/>
    </row>
    <row r="310" spans="1:86" x14ac:dyDescent="0.25">
      <c r="A310" t="str">
        <f t="shared" si="4"/>
        <v>JensonMetcalfe</v>
      </c>
      <c r="B310" s="12" t="s">
        <v>1043</v>
      </c>
      <c r="C310" s="12" t="s">
        <v>1044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s="12">
        <v>45</v>
      </c>
      <c r="T310" s="12" t="s">
        <v>518</v>
      </c>
    </row>
    <row r="311" spans="1:86" x14ac:dyDescent="0.25">
      <c r="A311" t="str">
        <f t="shared" si="4"/>
        <v>ThiernoBarry</v>
      </c>
      <c r="B311" s="12" t="s">
        <v>1045</v>
      </c>
      <c r="C311" s="13" t="s">
        <v>1046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1.4</v>
      </c>
      <c r="S311" s="12">
        <v>60</v>
      </c>
      <c r="T311" s="12" t="s">
        <v>546</v>
      </c>
      <c r="CH311" s="4"/>
    </row>
    <row r="312" spans="1:86" x14ac:dyDescent="0.25">
      <c r="A312" t="str">
        <f t="shared" si="4"/>
        <v>Norberto BerciqueGomes Betuncal</v>
      </c>
      <c r="B312" s="12" t="s">
        <v>1047</v>
      </c>
      <c r="C312" s="13" t="s">
        <v>1048</v>
      </c>
      <c r="D312">
        <v>8</v>
      </c>
      <c r="E312">
        <v>0</v>
      </c>
      <c r="F312">
        <v>87</v>
      </c>
      <c r="G312">
        <v>1521</v>
      </c>
      <c r="H312">
        <v>24</v>
      </c>
      <c r="I312">
        <v>163.9</v>
      </c>
      <c r="J312">
        <v>373.2</v>
      </c>
      <c r="K312">
        <v>666</v>
      </c>
      <c r="L312">
        <v>11</v>
      </c>
      <c r="M312">
        <v>295</v>
      </c>
      <c r="N312">
        <v>119.5</v>
      </c>
      <c r="O312">
        <v>4</v>
      </c>
      <c r="P312">
        <v>0</v>
      </c>
      <c r="Q312">
        <v>2</v>
      </c>
      <c r="R312">
        <v>14.4</v>
      </c>
      <c r="S312" s="12">
        <v>55</v>
      </c>
      <c r="T312" s="12" t="s">
        <v>546</v>
      </c>
      <c r="CH312" s="4"/>
    </row>
    <row r="313" spans="1:86" x14ac:dyDescent="0.25">
      <c r="A313" t="str">
        <f t="shared" si="4"/>
        <v>YoussefRamalho Chermiti</v>
      </c>
      <c r="B313" s="12" t="s">
        <v>1049</v>
      </c>
      <c r="C313" s="13" t="s">
        <v>1050</v>
      </c>
      <c r="D313">
        <v>0</v>
      </c>
      <c r="E313">
        <v>0</v>
      </c>
      <c r="F313">
        <v>3</v>
      </c>
      <c r="G313">
        <v>42</v>
      </c>
      <c r="H313">
        <v>0</v>
      </c>
      <c r="I313">
        <v>0.6</v>
      </c>
      <c r="J313">
        <v>2.4</v>
      </c>
      <c r="K313">
        <v>27</v>
      </c>
      <c r="L313">
        <v>0</v>
      </c>
      <c r="M313">
        <v>9</v>
      </c>
      <c r="N313">
        <v>3</v>
      </c>
      <c r="O313">
        <v>0</v>
      </c>
      <c r="P313">
        <v>0</v>
      </c>
      <c r="Q313">
        <v>1</v>
      </c>
      <c r="R313">
        <v>0.2</v>
      </c>
      <c r="S313" s="12">
        <v>50</v>
      </c>
      <c r="T313" s="12" t="s">
        <v>546</v>
      </c>
      <c r="CH313" s="4"/>
    </row>
    <row r="314" spans="1:86" x14ac:dyDescent="0.25">
      <c r="A314" t="str">
        <f t="shared" si="4"/>
        <v>MartinSherif</v>
      </c>
      <c r="B314" s="12" t="s">
        <v>519</v>
      </c>
      <c r="C314" s="12" t="s">
        <v>1051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0.3</v>
      </c>
      <c r="S314" s="12">
        <v>45</v>
      </c>
      <c r="T314" s="12" t="s">
        <v>546</v>
      </c>
    </row>
    <row r="315" spans="1:86" x14ac:dyDescent="0.25">
      <c r="A315" t="str">
        <f t="shared" si="4"/>
        <v>AdamAznou</v>
      </c>
      <c r="B315" s="12" t="s">
        <v>701</v>
      </c>
      <c r="C315" s="13" t="s">
        <v>1052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s="12">
        <v>45</v>
      </c>
      <c r="T315" s="12" t="s">
        <v>495</v>
      </c>
      <c r="CH315" s="4"/>
    </row>
    <row r="316" spans="1:86" x14ac:dyDescent="0.25">
      <c r="A316" t="str">
        <f t="shared" si="4"/>
        <v>BerndLeno</v>
      </c>
      <c r="B316" s="12" t="s">
        <v>1053</v>
      </c>
      <c r="C316" s="13" t="s">
        <v>1054</v>
      </c>
      <c r="D316">
        <v>0</v>
      </c>
      <c r="E316">
        <v>2</v>
      </c>
      <c r="F316">
        <v>115</v>
      </c>
      <c r="G316">
        <v>3420</v>
      </c>
      <c r="H316">
        <v>54</v>
      </c>
      <c r="I316">
        <v>20</v>
      </c>
      <c r="J316">
        <v>967</v>
      </c>
      <c r="K316">
        <v>0</v>
      </c>
      <c r="L316">
        <v>5</v>
      </c>
      <c r="M316">
        <v>475</v>
      </c>
      <c r="N316">
        <v>98.6</v>
      </c>
      <c r="O316">
        <v>5</v>
      </c>
      <c r="P316">
        <v>0</v>
      </c>
      <c r="Q316">
        <v>5</v>
      </c>
      <c r="R316">
        <v>1.7</v>
      </c>
      <c r="S316" s="12">
        <v>50</v>
      </c>
      <c r="T316" s="12" t="s">
        <v>486</v>
      </c>
      <c r="CH316" s="4"/>
    </row>
    <row r="317" spans="1:86" x14ac:dyDescent="0.25">
      <c r="A317" t="str">
        <f t="shared" si="4"/>
        <v>StevenBenda</v>
      </c>
      <c r="B317" s="12" t="s">
        <v>1055</v>
      </c>
      <c r="C317" s="13" t="s">
        <v>1056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0.1</v>
      </c>
      <c r="S317" s="12">
        <v>40</v>
      </c>
      <c r="T317" s="12" t="s">
        <v>486</v>
      </c>
      <c r="CH317" s="4"/>
    </row>
    <row r="318" spans="1:86" x14ac:dyDescent="0.25">
      <c r="A318" t="str">
        <f t="shared" si="4"/>
        <v>AntoneeRobinson</v>
      </c>
      <c r="B318" s="12" t="s">
        <v>1057</v>
      </c>
      <c r="C318" s="13" t="s">
        <v>1058</v>
      </c>
      <c r="D318">
        <v>0</v>
      </c>
      <c r="E318">
        <v>10</v>
      </c>
      <c r="F318">
        <v>106</v>
      </c>
      <c r="G318">
        <v>3166</v>
      </c>
      <c r="H318">
        <v>49</v>
      </c>
      <c r="I318">
        <v>723.4</v>
      </c>
      <c r="J318">
        <v>922.2</v>
      </c>
      <c r="K318">
        <v>206</v>
      </c>
      <c r="L318">
        <v>8</v>
      </c>
      <c r="M318">
        <v>507</v>
      </c>
      <c r="N318">
        <v>185.5</v>
      </c>
      <c r="O318">
        <v>5</v>
      </c>
      <c r="P318">
        <v>0</v>
      </c>
      <c r="Q318">
        <v>8</v>
      </c>
      <c r="R318">
        <v>6.7</v>
      </c>
      <c r="S318" s="12">
        <v>50</v>
      </c>
      <c r="T318" s="12" t="s">
        <v>495</v>
      </c>
      <c r="CH318" s="4"/>
    </row>
    <row r="319" spans="1:86" x14ac:dyDescent="0.25">
      <c r="A319" t="str">
        <f t="shared" si="4"/>
        <v>JoachimAndersen</v>
      </c>
      <c r="B319" s="12" t="s">
        <v>1059</v>
      </c>
      <c r="C319" s="13" t="s">
        <v>1060</v>
      </c>
      <c r="D319">
        <v>0</v>
      </c>
      <c r="E319">
        <v>0</v>
      </c>
      <c r="F319">
        <v>51</v>
      </c>
      <c r="G319">
        <v>2673</v>
      </c>
      <c r="H319">
        <v>47</v>
      </c>
      <c r="I319">
        <v>99</v>
      </c>
      <c r="J319">
        <v>687.6</v>
      </c>
      <c r="K319">
        <v>162</v>
      </c>
      <c r="L319">
        <v>3</v>
      </c>
      <c r="M319">
        <v>306</v>
      </c>
      <c r="N319">
        <v>95</v>
      </c>
      <c r="O319">
        <v>4</v>
      </c>
      <c r="P319">
        <v>1</v>
      </c>
      <c r="Q319">
        <v>7</v>
      </c>
      <c r="R319">
        <v>0.6</v>
      </c>
      <c r="S319" s="12">
        <v>45</v>
      </c>
      <c r="T319" s="12" t="s">
        <v>495</v>
      </c>
      <c r="CH319" s="4"/>
    </row>
    <row r="320" spans="1:86" x14ac:dyDescent="0.25">
      <c r="A320" t="str">
        <f t="shared" si="4"/>
        <v>CalvinBassey</v>
      </c>
      <c r="B320" s="12" t="s">
        <v>1061</v>
      </c>
      <c r="C320" s="13" t="s">
        <v>1062</v>
      </c>
      <c r="D320">
        <v>1</v>
      </c>
      <c r="E320">
        <v>0</v>
      </c>
      <c r="F320">
        <v>75</v>
      </c>
      <c r="G320">
        <v>3074</v>
      </c>
      <c r="H320">
        <v>47</v>
      </c>
      <c r="I320">
        <v>96.7</v>
      </c>
      <c r="J320">
        <v>587.20000000000005</v>
      </c>
      <c r="K320">
        <v>157</v>
      </c>
      <c r="L320">
        <v>0</v>
      </c>
      <c r="M320">
        <v>390</v>
      </c>
      <c r="N320">
        <v>84.1</v>
      </c>
      <c r="O320">
        <v>5</v>
      </c>
      <c r="P320">
        <v>0</v>
      </c>
      <c r="Q320">
        <v>7</v>
      </c>
      <c r="R320">
        <v>0.4</v>
      </c>
      <c r="S320" s="12">
        <v>45</v>
      </c>
      <c r="T320" s="12" t="s">
        <v>495</v>
      </c>
      <c r="CH320" s="4"/>
    </row>
    <row r="321" spans="1:86" x14ac:dyDescent="0.25">
      <c r="A321" t="str">
        <f t="shared" si="4"/>
        <v>TimothyCastagne</v>
      </c>
      <c r="B321" s="12" t="s">
        <v>1063</v>
      </c>
      <c r="C321" s="13" t="s">
        <v>1064</v>
      </c>
      <c r="D321">
        <v>0</v>
      </c>
      <c r="E321">
        <v>1</v>
      </c>
      <c r="F321">
        <v>46</v>
      </c>
      <c r="G321">
        <v>1642</v>
      </c>
      <c r="H321">
        <v>28</v>
      </c>
      <c r="I321">
        <v>163.6</v>
      </c>
      <c r="J321">
        <v>360.4</v>
      </c>
      <c r="K321">
        <v>123</v>
      </c>
      <c r="L321">
        <v>0</v>
      </c>
      <c r="M321">
        <v>205</v>
      </c>
      <c r="N321">
        <v>64.900000000000006</v>
      </c>
      <c r="O321">
        <v>3</v>
      </c>
      <c r="P321">
        <v>0</v>
      </c>
      <c r="Q321">
        <v>1</v>
      </c>
      <c r="R321">
        <v>0.2</v>
      </c>
      <c r="S321" s="12">
        <v>45</v>
      </c>
      <c r="T321" s="12" t="s">
        <v>495</v>
      </c>
      <c r="CH321" s="4"/>
    </row>
    <row r="322" spans="1:86" x14ac:dyDescent="0.25">
      <c r="A322" t="str">
        <f t="shared" si="4"/>
        <v>IssaDiop</v>
      </c>
      <c r="B322" s="12" t="s">
        <v>1065</v>
      </c>
      <c r="C322" s="13" t="s">
        <v>1066</v>
      </c>
      <c r="D322">
        <v>0</v>
      </c>
      <c r="E322">
        <v>0</v>
      </c>
      <c r="F322">
        <v>31</v>
      </c>
      <c r="G322">
        <v>1334</v>
      </c>
      <c r="H322">
        <v>19</v>
      </c>
      <c r="I322">
        <v>44.7</v>
      </c>
      <c r="J322">
        <v>257.60000000000002</v>
      </c>
      <c r="K322">
        <v>83</v>
      </c>
      <c r="L322">
        <v>0</v>
      </c>
      <c r="M322">
        <v>146</v>
      </c>
      <c r="N322">
        <v>38.299999999999997</v>
      </c>
      <c r="O322">
        <v>1</v>
      </c>
      <c r="P322">
        <v>0</v>
      </c>
      <c r="Q322">
        <v>2</v>
      </c>
      <c r="R322">
        <v>0.1</v>
      </c>
      <c r="S322" s="12">
        <v>45</v>
      </c>
      <c r="T322" s="12" t="s">
        <v>495</v>
      </c>
      <c r="CH322" s="4"/>
    </row>
    <row r="323" spans="1:86" x14ac:dyDescent="0.25">
      <c r="A323" t="str">
        <f t="shared" ref="A323:A386" si="5">_xlfn.CONCAT(B323,C323)</f>
        <v>JorgeCuenca Barreno</v>
      </c>
      <c r="B323" s="12" t="s">
        <v>1067</v>
      </c>
      <c r="C323" s="13" t="s">
        <v>1068</v>
      </c>
      <c r="D323">
        <v>0</v>
      </c>
      <c r="E323">
        <v>0</v>
      </c>
      <c r="F323">
        <v>9</v>
      </c>
      <c r="G323">
        <v>349</v>
      </c>
      <c r="H323">
        <v>8</v>
      </c>
      <c r="I323">
        <v>2.2999999999999998</v>
      </c>
      <c r="J323">
        <v>81.2</v>
      </c>
      <c r="K323">
        <v>4</v>
      </c>
      <c r="L323">
        <v>0</v>
      </c>
      <c r="M323">
        <v>38</v>
      </c>
      <c r="N323">
        <v>8.6</v>
      </c>
      <c r="O323">
        <v>0</v>
      </c>
      <c r="P323">
        <v>0</v>
      </c>
      <c r="Q323">
        <v>0</v>
      </c>
      <c r="R323">
        <v>0.1</v>
      </c>
      <c r="S323" s="12">
        <v>45</v>
      </c>
      <c r="T323" s="12" t="s">
        <v>495</v>
      </c>
      <c r="CH323" s="4"/>
    </row>
    <row r="324" spans="1:86" x14ac:dyDescent="0.25">
      <c r="A324" t="str">
        <f t="shared" si="5"/>
        <v>KennyTete</v>
      </c>
      <c r="B324" s="12" t="s">
        <v>1069</v>
      </c>
      <c r="C324" s="13" t="s">
        <v>1070</v>
      </c>
      <c r="D324">
        <v>0</v>
      </c>
      <c r="E324">
        <v>2</v>
      </c>
      <c r="F324">
        <v>49</v>
      </c>
      <c r="G324">
        <v>1773</v>
      </c>
      <c r="H324">
        <v>26</v>
      </c>
      <c r="I324">
        <v>192.2</v>
      </c>
      <c r="J324">
        <v>381.2</v>
      </c>
      <c r="K324">
        <v>158</v>
      </c>
      <c r="L324">
        <v>0</v>
      </c>
      <c r="M324">
        <v>207</v>
      </c>
      <c r="N324">
        <v>73.099999999999994</v>
      </c>
      <c r="O324">
        <v>3</v>
      </c>
      <c r="P324">
        <v>0</v>
      </c>
      <c r="Q324">
        <v>5</v>
      </c>
      <c r="R324">
        <v>0.2</v>
      </c>
      <c r="S324" s="12">
        <v>45</v>
      </c>
      <c r="T324" s="12" t="s">
        <v>495</v>
      </c>
      <c r="CH324" s="4"/>
    </row>
    <row r="325" spans="1:86" x14ac:dyDescent="0.25">
      <c r="A325" t="str">
        <f t="shared" si="5"/>
        <v>SamuelAmissah</v>
      </c>
      <c r="B325" s="12" t="s">
        <v>589</v>
      </c>
      <c r="C325" s="12" t="s">
        <v>1071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0.3</v>
      </c>
      <c r="S325" s="12">
        <v>40</v>
      </c>
      <c r="T325" s="12" t="s">
        <v>495</v>
      </c>
    </row>
    <row r="326" spans="1:86" x14ac:dyDescent="0.25">
      <c r="A326" t="str">
        <f t="shared" si="5"/>
        <v>AlexIwobi</v>
      </c>
      <c r="B326" s="12" t="s">
        <v>695</v>
      </c>
      <c r="C326" s="13" t="s">
        <v>1072</v>
      </c>
      <c r="D326">
        <v>9</v>
      </c>
      <c r="E326">
        <v>6</v>
      </c>
      <c r="F326">
        <v>156</v>
      </c>
      <c r="G326">
        <v>2981</v>
      </c>
      <c r="H326">
        <v>45</v>
      </c>
      <c r="I326">
        <v>922.4</v>
      </c>
      <c r="J326">
        <v>806.8</v>
      </c>
      <c r="K326">
        <v>699</v>
      </c>
      <c r="L326">
        <v>16</v>
      </c>
      <c r="M326">
        <v>704</v>
      </c>
      <c r="N326">
        <v>243</v>
      </c>
      <c r="O326">
        <v>6</v>
      </c>
      <c r="P326">
        <v>0</v>
      </c>
      <c r="Q326">
        <v>1</v>
      </c>
      <c r="R326">
        <v>1.4</v>
      </c>
      <c r="S326" s="12">
        <v>65</v>
      </c>
      <c r="T326" s="12" t="s">
        <v>518</v>
      </c>
      <c r="CH326" s="4"/>
    </row>
    <row r="327" spans="1:86" x14ac:dyDescent="0.25">
      <c r="A327" t="str">
        <f t="shared" si="5"/>
        <v>EmileSmith Rowe</v>
      </c>
      <c r="B327" s="12" t="s">
        <v>1073</v>
      </c>
      <c r="C327" s="13" t="s">
        <v>1074</v>
      </c>
      <c r="D327">
        <v>6</v>
      </c>
      <c r="E327">
        <v>3</v>
      </c>
      <c r="F327">
        <v>114</v>
      </c>
      <c r="G327">
        <v>2036</v>
      </c>
      <c r="H327">
        <v>28</v>
      </c>
      <c r="I327">
        <v>422.3</v>
      </c>
      <c r="J327">
        <v>433.8</v>
      </c>
      <c r="K327">
        <v>386</v>
      </c>
      <c r="L327">
        <v>15</v>
      </c>
      <c r="M327">
        <v>449</v>
      </c>
      <c r="N327">
        <v>124.4</v>
      </c>
      <c r="O327">
        <v>7</v>
      </c>
      <c r="P327">
        <v>0</v>
      </c>
      <c r="Q327">
        <v>3</v>
      </c>
      <c r="R327">
        <v>1.2</v>
      </c>
      <c r="S327" s="12">
        <v>60</v>
      </c>
      <c r="T327" s="12" t="s">
        <v>518</v>
      </c>
      <c r="CH327" s="4"/>
    </row>
    <row r="328" spans="1:86" x14ac:dyDescent="0.25">
      <c r="A328" t="str">
        <f t="shared" si="5"/>
        <v>AdamaTraorÃ© Diarra</v>
      </c>
      <c r="B328" s="12" t="s">
        <v>1075</v>
      </c>
      <c r="C328" s="13" t="s">
        <v>1076</v>
      </c>
      <c r="D328">
        <v>2</v>
      </c>
      <c r="E328">
        <v>8</v>
      </c>
      <c r="F328">
        <v>95</v>
      </c>
      <c r="G328">
        <v>1756</v>
      </c>
      <c r="H328">
        <v>28</v>
      </c>
      <c r="I328">
        <v>632.1</v>
      </c>
      <c r="J328">
        <v>385.4</v>
      </c>
      <c r="K328">
        <v>426</v>
      </c>
      <c r="L328">
        <v>8</v>
      </c>
      <c r="M328">
        <v>384</v>
      </c>
      <c r="N328">
        <v>144.6</v>
      </c>
      <c r="O328">
        <v>3</v>
      </c>
      <c r="P328">
        <v>0</v>
      </c>
      <c r="Q328">
        <v>3</v>
      </c>
      <c r="R328">
        <v>0.4</v>
      </c>
      <c r="S328" s="12">
        <v>55</v>
      </c>
      <c r="T328" s="12" t="s">
        <v>518</v>
      </c>
      <c r="CH328" s="4"/>
    </row>
    <row r="329" spans="1:86" x14ac:dyDescent="0.25">
      <c r="A329" t="str">
        <f t="shared" si="5"/>
        <v>AndreasHoelgebaum Pereira</v>
      </c>
      <c r="B329" s="12" t="s">
        <v>1077</v>
      </c>
      <c r="C329" s="13" t="s">
        <v>1078</v>
      </c>
      <c r="D329">
        <v>2</v>
      </c>
      <c r="E329">
        <v>6</v>
      </c>
      <c r="F329">
        <v>81</v>
      </c>
      <c r="G329">
        <v>2004</v>
      </c>
      <c r="H329">
        <v>32</v>
      </c>
      <c r="I329">
        <v>868.3</v>
      </c>
      <c r="J329">
        <v>326.60000000000002</v>
      </c>
      <c r="K329">
        <v>300</v>
      </c>
      <c r="L329">
        <v>2</v>
      </c>
      <c r="M329">
        <v>355</v>
      </c>
      <c r="N329">
        <v>149</v>
      </c>
      <c r="O329">
        <v>5</v>
      </c>
      <c r="P329">
        <v>0</v>
      </c>
      <c r="Q329">
        <v>8</v>
      </c>
      <c r="R329">
        <v>0.5</v>
      </c>
      <c r="S329" s="12">
        <v>55</v>
      </c>
      <c r="T329" s="12" t="s">
        <v>518</v>
      </c>
      <c r="CH329" s="4"/>
    </row>
    <row r="330" spans="1:86" x14ac:dyDescent="0.25">
      <c r="A330" t="str">
        <f t="shared" si="5"/>
        <v>RyanSessegnon</v>
      </c>
      <c r="B330" s="12" t="s">
        <v>726</v>
      </c>
      <c r="C330" s="13" t="s">
        <v>1079</v>
      </c>
      <c r="D330">
        <v>4</v>
      </c>
      <c r="E330">
        <v>2</v>
      </c>
      <c r="F330">
        <v>57</v>
      </c>
      <c r="G330">
        <v>574</v>
      </c>
      <c r="H330">
        <v>10</v>
      </c>
      <c r="I330">
        <v>158.80000000000001</v>
      </c>
      <c r="J330">
        <v>284</v>
      </c>
      <c r="K330">
        <v>227</v>
      </c>
      <c r="L330">
        <v>5</v>
      </c>
      <c r="M330">
        <v>137</v>
      </c>
      <c r="N330">
        <v>67.099999999999994</v>
      </c>
      <c r="O330">
        <v>1</v>
      </c>
      <c r="P330">
        <v>0</v>
      </c>
      <c r="Q330">
        <v>1</v>
      </c>
      <c r="R330">
        <v>0.2</v>
      </c>
      <c r="S330" s="12">
        <v>55</v>
      </c>
      <c r="T330" s="12" t="s">
        <v>518</v>
      </c>
      <c r="CH330" s="4"/>
    </row>
    <row r="331" spans="1:86" x14ac:dyDescent="0.25">
      <c r="A331" t="str">
        <f t="shared" si="5"/>
        <v>HarryWilson</v>
      </c>
      <c r="B331" s="12" t="s">
        <v>1010</v>
      </c>
      <c r="C331" s="13" t="s">
        <v>1080</v>
      </c>
      <c r="D331">
        <v>6</v>
      </c>
      <c r="E331">
        <v>2</v>
      </c>
      <c r="F331">
        <v>78</v>
      </c>
      <c r="G331">
        <v>1148</v>
      </c>
      <c r="H331">
        <v>21</v>
      </c>
      <c r="I331">
        <v>310.2</v>
      </c>
      <c r="J331">
        <v>334.6</v>
      </c>
      <c r="K331">
        <v>440</v>
      </c>
      <c r="L331">
        <v>6</v>
      </c>
      <c r="M331">
        <v>329</v>
      </c>
      <c r="N331">
        <v>107.8</v>
      </c>
      <c r="O331">
        <v>2</v>
      </c>
      <c r="P331">
        <v>0</v>
      </c>
      <c r="Q331">
        <v>2</v>
      </c>
      <c r="R331">
        <v>0.7</v>
      </c>
      <c r="S331" s="12">
        <v>55</v>
      </c>
      <c r="T331" s="12" t="s">
        <v>518</v>
      </c>
      <c r="CH331" s="4"/>
    </row>
    <row r="332" spans="1:86" x14ac:dyDescent="0.25">
      <c r="A332" t="str">
        <f t="shared" si="5"/>
        <v>SanderBerge</v>
      </c>
      <c r="B332" s="12" t="s">
        <v>1081</v>
      </c>
      <c r="C332" s="13" t="s">
        <v>1082</v>
      </c>
      <c r="D332">
        <v>0</v>
      </c>
      <c r="E332">
        <v>0</v>
      </c>
      <c r="F332">
        <v>53</v>
      </c>
      <c r="G332">
        <v>2221</v>
      </c>
      <c r="H332">
        <v>35</v>
      </c>
      <c r="I332">
        <v>285.7</v>
      </c>
      <c r="J332">
        <v>314.39999999999998</v>
      </c>
      <c r="K332">
        <v>51</v>
      </c>
      <c r="L332">
        <v>2</v>
      </c>
      <c r="M332">
        <v>334</v>
      </c>
      <c r="N332">
        <v>65.099999999999994</v>
      </c>
      <c r="O332">
        <v>4</v>
      </c>
      <c r="P332">
        <v>0</v>
      </c>
      <c r="Q332">
        <v>6</v>
      </c>
      <c r="R332">
        <v>0.1</v>
      </c>
      <c r="S332" s="12">
        <v>50</v>
      </c>
      <c r="T332" s="12" t="s">
        <v>518</v>
      </c>
      <c r="CH332" s="4"/>
    </row>
    <row r="333" spans="1:86" x14ac:dyDescent="0.25">
      <c r="A333" t="str">
        <f t="shared" si="5"/>
        <v>TomCairney</v>
      </c>
      <c r="B333" s="12" t="s">
        <v>816</v>
      </c>
      <c r="C333" s="13" t="s">
        <v>1083</v>
      </c>
      <c r="D333">
        <v>2</v>
      </c>
      <c r="E333">
        <v>0</v>
      </c>
      <c r="F333">
        <v>33</v>
      </c>
      <c r="G333">
        <v>610</v>
      </c>
      <c r="H333">
        <v>12</v>
      </c>
      <c r="I333">
        <v>213.8</v>
      </c>
      <c r="J333">
        <v>163.80000000000001</v>
      </c>
      <c r="K333">
        <v>94</v>
      </c>
      <c r="L333">
        <v>0</v>
      </c>
      <c r="M333">
        <v>192</v>
      </c>
      <c r="N333">
        <v>47.2</v>
      </c>
      <c r="O333">
        <v>1</v>
      </c>
      <c r="P333">
        <v>1</v>
      </c>
      <c r="Q333">
        <v>3</v>
      </c>
      <c r="R333">
        <v>0.1</v>
      </c>
      <c r="S333" s="12">
        <v>50</v>
      </c>
      <c r="T333" s="12" t="s">
        <v>518</v>
      </c>
      <c r="CH333" s="4"/>
    </row>
    <row r="334" spans="1:86" x14ac:dyDescent="0.25">
      <c r="A334" t="str">
        <f t="shared" si="5"/>
        <v>SaÅ¡aLukiÄ‡</v>
      </c>
      <c r="B334" s="12" t="s">
        <v>1084</v>
      </c>
      <c r="C334" s="13" t="s">
        <v>1085</v>
      </c>
      <c r="D334">
        <v>0</v>
      </c>
      <c r="E334">
        <v>2</v>
      </c>
      <c r="F334">
        <v>56</v>
      </c>
      <c r="G334">
        <v>2348</v>
      </c>
      <c r="H334">
        <v>37</v>
      </c>
      <c r="I334">
        <v>455.1</v>
      </c>
      <c r="J334">
        <v>335.6</v>
      </c>
      <c r="K334">
        <v>119</v>
      </c>
      <c r="L334">
        <v>1</v>
      </c>
      <c r="M334">
        <v>354</v>
      </c>
      <c r="N334">
        <v>91</v>
      </c>
      <c r="O334">
        <v>4</v>
      </c>
      <c r="P334">
        <v>0</v>
      </c>
      <c r="Q334">
        <v>12</v>
      </c>
      <c r="R334">
        <v>0.1</v>
      </c>
      <c r="S334" s="12">
        <v>50</v>
      </c>
      <c r="T334" s="12" t="s">
        <v>518</v>
      </c>
      <c r="CH334" s="4"/>
    </row>
    <row r="335" spans="1:86" x14ac:dyDescent="0.25">
      <c r="A335" t="str">
        <f t="shared" si="5"/>
        <v>MartialGodo</v>
      </c>
      <c r="B335" s="12" t="s">
        <v>1086</v>
      </c>
      <c r="C335" s="13" t="s">
        <v>1087</v>
      </c>
      <c r="D335">
        <v>0</v>
      </c>
      <c r="E335">
        <v>0</v>
      </c>
      <c r="F335">
        <v>2</v>
      </c>
      <c r="G335">
        <v>21</v>
      </c>
      <c r="H335">
        <v>0</v>
      </c>
      <c r="I335">
        <v>12</v>
      </c>
      <c r="J335">
        <v>3.4</v>
      </c>
      <c r="K335">
        <v>14</v>
      </c>
      <c r="L335">
        <v>0</v>
      </c>
      <c r="M335">
        <v>4</v>
      </c>
      <c r="N335">
        <v>3</v>
      </c>
      <c r="O335">
        <v>0</v>
      </c>
      <c r="P335">
        <v>0</v>
      </c>
      <c r="Q335">
        <v>0</v>
      </c>
      <c r="R335">
        <v>0.1</v>
      </c>
      <c r="S335" s="12">
        <v>45</v>
      </c>
      <c r="T335" s="12" t="s">
        <v>518</v>
      </c>
      <c r="CH335" s="4"/>
    </row>
    <row r="336" spans="1:86" x14ac:dyDescent="0.25">
      <c r="A336" t="str">
        <f t="shared" si="5"/>
        <v>LukeHarris</v>
      </c>
      <c r="B336" s="12" t="s">
        <v>1088</v>
      </c>
      <c r="C336" s="13" t="s">
        <v>1089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</v>
      </c>
      <c r="S336" s="12">
        <v>45</v>
      </c>
      <c r="T336" s="12" t="s">
        <v>518</v>
      </c>
      <c r="CH336" s="4"/>
    </row>
    <row r="337" spans="1:86" x14ac:dyDescent="0.25">
      <c r="A337" t="str">
        <f t="shared" si="5"/>
        <v>JoshKing</v>
      </c>
      <c r="B337" s="12" t="s">
        <v>514</v>
      </c>
      <c r="C337" s="13" t="s">
        <v>1090</v>
      </c>
      <c r="D337">
        <v>0</v>
      </c>
      <c r="E337">
        <v>0</v>
      </c>
      <c r="F337">
        <v>10</v>
      </c>
      <c r="G337">
        <v>126</v>
      </c>
      <c r="H337">
        <v>0</v>
      </c>
      <c r="I337">
        <v>45.7</v>
      </c>
      <c r="J337">
        <v>26.2</v>
      </c>
      <c r="K337">
        <v>38</v>
      </c>
      <c r="L337">
        <v>0</v>
      </c>
      <c r="M337">
        <v>30</v>
      </c>
      <c r="N337">
        <v>11.2</v>
      </c>
      <c r="O337">
        <v>1</v>
      </c>
      <c r="P337">
        <v>0</v>
      </c>
      <c r="Q337">
        <v>0</v>
      </c>
      <c r="R337">
        <v>0.3</v>
      </c>
      <c r="S337" s="12">
        <v>45</v>
      </c>
      <c r="T337" s="12" t="s">
        <v>518</v>
      </c>
      <c r="CH337" s="4"/>
    </row>
    <row r="338" spans="1:86" x14ac:dyDescent="0.25">
      <c r="A338" t="str">
        <f t="shared" si="5"/>
        <v>HarrisonReed</v>
      </c>
      <c r="B338" s="12" t="s">
        <v>1035</v>
      </c>
      <c r="C338" s="13" t="s">
        <v>1091</v>
      </c>
      <c r="D338">
        <v>0</v>
      </c>
      <c r="E338">
        <v>0</v>
      </c>
      <c r="F338">
        <v>10</v>
      </c>
      <c r="G338">
        <v>100</v>
      </c>
      <c r="H338">
        <v>3</v>
      </c>
      <c r="I338">
        <v>20.6</v>
      </c>
      <c r="J338">
        <v>18.600000000000001</v>
      </c>
      <c r="K338">
        <v>33</v>
      </c>
      <c r="L338">
        <v>0</v>
      </c>
      <c r="M338">
        <v>36</v>
      </c>
      <c r="N338">
        <v>7.1</v>
      </c>
      <c r="O338">
        <v>0</v>
      </c>
      <c r="P338">
        <v>0</v>
      </c>
      <c r="Q338">
        <v>2</v>
      </c>
      <c r="R338">
        <v>0.3</v>
      </c>
      <c r="S338" s="12">
        <v>45</v>
      </c>
      <c r="T338" s="12" t="s">
        <v>518</v>
      </c>
      <c r="CH338" s="4"/>
    </row>
    <row r="339" spans="1:86" x14ac:dyDescent="0.25">
      <c r="A339" t="str">
        <f t="shared" si="5"/>
        <v>RaÃºlJimÃ©nez RodrÃ­guez</v>
      </c>
      <c r="B339" s="12" t="s">
        <v>1092</v>
      </c>
      <c r="C339" s="13" t="s">
        <v>1093</v>
      </c>
      <c r="D339">
        <v>12</v>
      </c>
      <c r="E339">
        <v>3</v>
      </c>
      <c r="F339">
        <v>147</v>
      </c>
      <c r="G339">
        <v>2486</v>
      </c>
      <c r="H339">
        <v>37</v>
      </c>
      <c r="I339">
        <v>372.2</v>
      </c>
      <c r="J339">
        <v>612.79999999999995</v>
      </c>
      <c r="K339">
        <v>1018</v>
      </c>
      <c r="L339">
        <v>26</v>
      </c>
      <c r="M339">
        <v>539</v>
      </c>
      <c r="N339">
        <v>199.7</v>
      </c>
      <c r="O339">
        <v>7</v>
      </c>
      <c r="P339">
        <v>0</v>
      </c>
      <c r="Q339">
        <v>4</v>
      </c>
      <c r="R339">
        <v>2.2999999999999998</v>
      </c>
      <c r="S339" s="12">
        <v>65</v>
      </c>
      <c r="T339" s="12" t="s">
        <v>546</v>
      </c>
      <c r="CH339" s="4"/>
    </row>
    <row r="340" spans="1:86" x14ac:dyDescent="0.25">
      <c r="A340" t="str">
        <f t="shared" si="5"/>
        <v>RodrigoMuniz Carvalho</v>
      </c>
      <c r="B340" s="12" t="s">
        <v>1094</v>
      </c>
      <c r="C340" s="13" t="s">
        <v>1095</v>
      </c>
      <c r="D340">
        <v>8</v>
      </c>
      <c r="E340">
        <v>1</v>
      </c>
      <c r="F340">
        <v>86</v>
      </c>
      <c r="G340">
        <v>943</v>
      </c>
      <c r="H340">
        <v>17</v>
      </c>
      <c r="I340">
        <v>95.3</v>
      </c>
      <c r="J340">
        <v>352.4</v>
      </c>
      <c r="K340">
        <v>508</v>
      </c>
      <c r="L340">
        <v>14</v>
      </c>
      <c r="M340">
        <v>349</v>
      </c>
      <c r="N340">
        <v>95.4</v>
      </c>
      <c r="O340">
        <v>2</v>
      </c>
      <c r="P340">
        <v>0</v>
      </c>
      <c r="Q340">
        <v>1</v>
      </c>
      <c r="R340">
        <v>2.6</v>
      </c>
      <c r="S340" s="12">
        <v>55</v>
      </c>
      <c r="T340" s="12" t="s">
        <v>546</v>
      </c>
      <c r="CH340" s="4"/>
    </row>
    <row r="341" spans="1:86" x14ac:dyDescent="0.25">
      <c r="A341" t="str">
        <f t="shared" si="5"/>
        <v>BenjaminLecomte</v>
      </c>
      <c r="B341" s="12" t="s">
        <v>506</v>
      </c>
      <c r="C341" s="13" t="s">
        <v>1096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0.6</v>
      </c>
      <c r="S341" s="12">
        <v>40</v>
      </c>
      <c r="T341" s="12" t="s">
        <v>486</v>
      </c>
      <c r="CH341" s="4"/>
    </row>
    <row r="342" spans="1:86" x14ac:dyDescent="0.25">
      <c r="A342" t="str">
        <f t="shared" si="5"/>
        <v>IllanMeslier</v>
      </c>
      <c r="B342" s="12" t="s">
        <v>1097</v>
      </c>
      <c r="C342" s="13" t="s">
        <v>1098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1.2</v>
      </c>
      <c r="S342" s="12">
        <v>45</v>
      </c>
      <c r="T342" s="12" t="s">
        <v>486</v>
      </c>
      <c r="CH342" s="4"/>
    </row>
    <row r="343" spans="1:86" x14ac:dyDescent="0.25">
      <c r="A343" t="str">
        <f t="shared" si="5"/>
        <v>AlexCairns</v>
      </c>
      <c r="B343" s="12" t="s">
        <v>695</v>
      </c>
      <c r="C343" s="13" t="s">
        <v>1099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0.4</v>
      </c>
      <c r="S343" s="12">
        <v>40</v>
      </c>
      <c r="T343" s="12" t="s">
        <v>486</v>
      </c>
      <c r="CH343" s="4"/>
    </row>
    <row r="344" spans="1:86" x14ac:dyDescent="0.25">
      <c r="A344" t="str">
        <f t="shared" si="5"/>
        <v>KarlDarlow</v>
      </c>
      <c r="B344" s="12" t="s">
        <v>489</v>
      </c>
      <c r="C344" s="13" t="s">
        <v>1100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8.1999999999999993</v>
      </c>
      <c r="S344" s="12">
        <v>40</v>
      </c>
      <c r="T344" s="12" t="s">
        <v>486</v>
      </c>
      <c r="CH344" s="4"/>
    </row>
    <row r="345" spans="1:86" x14ac:dyDescent="0.25">
      <c r="A345" t="str">
        <f t="shared" si="5"/>
        <v>JaydenBogle</v>
      </c>
      <c r="B345" s="12" t="s">
        <v>780</v>
      </c>
      <c r="C345" s="13" t="s">
        <v>1101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0.8</v>
      </c>
      <c r="S345" s="12">
        <v>45</v>
      </c>
      <c r="T345" s="12" t="s">
        <v>495</v>
      </c>
      <c r="CH345" s="4"/>
    </row>
    <row r="346" spans="1:86" x14ac:dyDescent="0.25">
      <c r="A346" t="str">
        <f t="shared" si="5"/>
        <v>PascalStruijk</v>
      </c>
      <c r="B346" s="12" t="s">
        <v>1102</v>
      </c>
      <c r="C346" s="13" t="s">
        <v>1103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0.5</v>
      </c>
      <c r="S346" s="12">
        <v>45</v>
      </c>
      <c r="T346" s="12" t="s">
        <v>495</v>
      </c>
      <c r="CH346" s="4"/>
    </row>
    <row r="347" spans="1:86" x14ac:dyDescent="0.25">
      <c r="A347" t="str">
        <f t="shared" si="5"/>
        <v>JakaBijol</v>
      </c>
      <c r="B347" s="12" t="s">
        <v>1104</v>
      </c>
      <c r="C347" s="13" t="s">
        <v>1105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0.2</v>
      </c>
      <c r="S347" s="12">
        <v>40</v>
      </c>
      <c r="T347" s="12" t="s">
        <v>495</v>
      </c>
      <c r="CH347" s="4"/>
    </row>
    <row r="348" spans="1:86" x14ac:dyDescent="0.25">
      <c r="A348" t="str">
        <f t="shared" si="5"/>
        <v>SebastiaanBornauw</v>
      </c>
      <c r="B348" s="12" t="s">
        <v>1106</v>
      </c>
      <c r="C348" s="13" t="s">
        <v>1107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0.3</v>
      </c>
      <c r="S348" s="12">
        <v>40</v>
      </c>
      <c r="T348" s="12" t="s">
        <v>495</v>
      </c>
      <c r="CH348" s="4"/>
    </row>
    <row r="349" spans="1:86" x14ac:dyDescent="0.25">
      <c r="A349" t="str">
        <f t="shared" si="5"/>
        <v>SamByram</v>
      </c>
      <c r="B349" s="12" t="s">
        <v>1108</v>
      </c>
      <c r="C349" s="13" t="s">
        <v>1109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0.4</v>
      </c>
      <c r="S349" s="12">
        <v>40</v>
      </c>
      <c r="T349" s="12" t="s">
        <v>495</v>
      </c>
      <c r="CH349" s="4"/>
    </row>
    <row r="350" spans="1:86" x14ac:dyDescent="0.25">
      <c r="A350" t="str">
        <f t="shared" si="5"/>
        <v>GabrielGudmundsson</v>
      </c>
      <c r="B350" s="12" t="s">
        <v>493</v>
      </c>
      <c r="C350" s="13" t="s">
        <v>1110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</v>
      </c>
      <c r="S350" s="12">
        <v>40</v>
      </c>
      <c r="T350" s="12" t="s">
        <v>495</v>
      </c>
      <c r="CH350" s="4"/>
    </row>
    <row r="351" spans="1:86" x14ac:dyDescent="0.25">
      <c r="A351" t="str">
        <f t="shared" si="5"/>
        <v>JoeRodon</v>
      </c>
      <c r="B351" s="12" t="s">
        <v>556</v>
      </c>
      <c r="C351" s="13" t="s">
        <v>1111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1.9</v>
      </c>
      <c r="S351" s="12">
        <v>40</v>
      </c>
      <c r="T351" s="12" t="s">
        <v>495</v>
      </c>
      <c r="CH351" s="4"/>
    </row>
    <row r="352" spans="1:86" x14ac:dyDescent="0.25">
      <c r="A352" t="str">
        <f t="shared" si="5"/>
        <v>IsaacSchmidt</v>
      </c>
      <c r="B352" s="12" t="s">
        <v>1041</v>
      </c>
      <c r="C352" s="13" t="s">
        <v>1112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</v>
      </c>
      <c r="S352" s="12">
        <v>40</v>
      </c>
      <c r="T352" s="12" t="s">
        <v>495</v>
      </c>
      <c r="CH352" s="4"/>
    </row>
    <row r="353" spans="1:86" x14ac:dyDescent="0.25">
      <c r="A353" t="str">
        <f t="shared" si="5"/>
        <v>BrendenAaronson</v>
      </c>
      <c r="B353" s="12" t="s">
        <v>1113</v>
      </c>
      <c r="C353" s="13" t="s">
        <v>1114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</v>
      </c>
      <c r="S353" s="12">
        <v>55</v>
      </c>
      <c r="T353" s="12" t="s">
        <v>518</v>
      </c>
      <c r="CH353" s="4"/>
    </row>
    <row r="354" spans="1:86" x14ac:dyDescent="0.25">
      <c r="A354" t="str">
        <f t="shared" si="5"/>
        <v>WilfriedGnonto</v>
      </c>
      <c r="B354" s="12" t="s">
        <v>1115</v>
      </c>
      <c r="C354" s="13" t="s">
        <v>1116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0.8</v>
      </c>
      <c r="S354" s="12">
        <v>55</v>
      </c>
      <c r="T354" s="12" t="s">
        <v>518</v>
      </c>
      <c r="CH354" s="4"/>
    </row>
    <row r="355" spans="1:86" x14ac:dyDescent="0.25">
      <c r="A355" t="str">
        <f t="shared" si="5"/>
        <v>JackHarrison</v>
      </c>
      <c r="B355" s="12" t="s">
        <v>857</v>
      </c>
      <c r="C355" s="13" t="s">
        <v>1035</v>
      </c>
      <c r="D355">
        <v>1</v>
      </c>
      <c r="E355">
        <v>3</v>
      </c>
      <c r="F355">
        <v>81</v>
      </c>
      <c r="G355">
        <v>2068</v>
      </c>
      <c r="H355">
        <v>27</v>
      </c>
      <c r="I355">
        <v>527.70000000000005</v>
      </c>
      <c r="J355">
        <v>277</v>
      </c>
      <c r="K355">
        <v>288</v>
      </c>
      <c r="L355">
        <v>4</v>
      </c>
      <c r="M355">
        <v>291</v>
      </c>
      <c r="N355">
        <v>108.6</v>
      </c>
      <c r="O355">
        <v>7</v>
      </c>
      <c r="P355">
        <v>0</v>
      </c>
      <c r="Q355">
        <v>0</v>
      </c>
      <c r="R355">
        <v>0.2</v>
      </c>
      <c r="S355" s="12">
        <v>55</v>
      </c>
      <c r="T355" s="12" t="s">
        <v>518</v>
      </c>
      <c r="CH355" s="4"/>
    </row>
    <row r="356" spans="1:86" x14ac:dyDescent="0.25">
      <c r="A356" t="str">
        <f t="shared" si="5"/>
        <v>DanielJames</v>
      </c>
      <c r="B356" s="12" t="s">
        <v>747</v>
      </c>
      <c r="C356" s="13" t="s">
        <v>708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 s="12">
        <v>55</v>
      </c>
      <c r="T356" s="12" t="s">
        <v>518</v>
      </c>
      <c r="CH356" s="4"/>
    </row>
    <row r="357" spans="1:86" x14ac:dyDescent="0.25">
      <c r="A357" t="str">
        <f t="shared" si="5"/>
        <v>EthanAmpadu</v>
      </c>
      <c r="B357" s="12" t="s">
        <v>534</v>
      </c>
      <c r="C357" s="13" t="s">
        <v>1117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0.2</v>
      </c>
      <c r="S357" s="12">
        <v>50</v>
      </c>
      <c r="T357" s="12" t="s">
        <v>518</v>
      </c>
      <c r="CH357" s="4"/>
    </row>
    <row r="358" spans="1:86" x14ac:dyDescent="0.25">
      <c r="A358" t="str">
        <f t="shared" si="5"/>
        <v>SamGreenwood</v>
      </c>
      <c r="B358" s="12" t="s">
        <v>1108</v>
      </c>
      <c r="C358" s="13" t="s">
        <v>1118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</v>
      </c>
      <c r="S358" s="12">
        <v>50</v>
      </c>
      <c r="T358" s="12" t="s">
        <v>518</v>
      </c>
      <c r="CH358" s="4"/>
    </row>
    <row r="359" spans="1:86" x14ac:dyDescent="0.25">
      <c r="A359" t="str">
        <f t="shared" si="5"/>
        <v>IliaGruev</v>
      </c>
      <c r="B359" s="12" t="s">
        <v>1119</v>
      </c>
      <c r="C359" s="13" t="s">
        <v>1120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</v>
      </c>
      <c r="S359" s="12">
        <v>50</v>
      </c>
      <c r="T359" s="12" t="s">
        <v>518</v>
      </c>
      <c r="CH359" s="4"/>
    </row>
    <row r="360" spans="1:86" x14ac:dyDescent="0.25">
      <c r="A360" t="str">
        <f t="shared" si="5"/>
        <v>LargieRamazani</v>
      </c>
      <c r="B360" s="12" t="s">
        <v>1121</v>
      </c>
      <c r="C360" s="13" t="s">
        <v>1122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</v>
      </c>
      <c r="S360" s="12">
        <v>50</v>
      </c>
      <c r="T360" s="12" t="s">
        <v>518</v>
      </c>
      <c r="CH360" s="4"/>
    </row>
    <row r="361" spans="1:86" x14ac:dyDescent="0.25">
      <c r="A361" t="str">
        <f t="shared" si="5"/>
        <v>TanakaAo</v>
      </c>
      <c r="B361" s="12" t="s">
        <v>1123</v>
      </c>
      <c r="C361" s="13" t="s">
        <v>1124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0.5</v>
      </c>
      <c r="S361" s="12">
        <v>50</v>
      </c>
      <c r="T361" s="12" t="s">
        <v>518</v>
      </c>
      <c r="CH361" s="4"/>
    </row>
    <row r="362" spans="1:86" x14ac:dyDescent="0.25">
      <c r="A362" t="str">
        <f t="shared" si="5"/>
        <v>CharlieCrew</v>
      </c>
      <c r="B362" s="12" t="s">
        <v>844</v>
      </c>
      <c r="C362" s="13" t="s">
        <v>1125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</v>
      </c>
      <c r="S362" s="12">
        <v>45</v>
      </c>
      <c r="T362" s="12" t="s">
        <v>518</v>
      </c>
      <c r="CH362" s="4"/>
    </row>
    <row r="363" spans="1:86" x14ac:dyDescent="0.25">
      <c r="A363" t="str">
        <f t="shared" si="5"/>
        <v>JoeGelhardt</v>
      </c>
      <c r="B363" s="12" t="s">
        <v>556</v>
      </c>
      <c r="C363" s="13" t="s">
        <v>1126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0.4</v>
      </c>
      <c r="S363" s="12">
        <v>45</v>
      </c>
      <c r="T363" s="12" t="s">
        <v>518</v>
      </c>
      <c r="CH363" s="4"/>
    </row>
    <row r="364" spans="1:86" x14ac:dyDescent="0.25">
      <c r="A364" t="str">
        <f t="shared" si="5"/>
        <v>DarkoGyabi</v>
      </c>
      <c r="B364" s="12" t="s">
        <v>658</v>
      </c>
      <c r="C364" s="13" t="s">
        <v>1127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</v>
      </c>
      <c r="S364" s="12">
        <v>45</v>
      </c>
      <c r="T364" s="12" t="s">
        <v>518</v>
      </c>
      <c r="CH364" s="4"/>
    </row>
    <row r="365" spans="1:86" x14ac:dyDescent="0.25">
      <c r="A365" t="str">
        <f t="shared" si="5"/>
        <v>JoÃ«lPiroe</v>
      </c>
      <c r="B365" s="12" t="s">
        <v>838</v>
      </c>
      <c r="C365" s="13" t="s">
        <v>1128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3.4</v>
      </c>
      <c r="S365" s="12">
        <v>55</v>
      </c>
      <c r="T365" s="12" t="s">
        <v>546</v>
      </c>
      <c r="CH365" s="4"/>
    </row>
    <row r="366" spans="1:86" x14ac:dyDescent="0.25">
      <c r="A366" t="str">
        <f t="shared" si="5"/>
        <v>PatrickBamford</v>
      </c>
      <c r="B366" s="12" t="s">
        <v>1129</v>
      </c>
      <c r="C366" s="13" t="s">
        <v>1130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3.2</v>
      </c>
      <c r="S366" s="12">
        <v>50</v>
      </c>
      <c r="T366" s="12" t="s">
        <v>546</v>
      </c>
      <c r="CH366" s="4"/>
    </row>
    <row r="367" spans="1:86" x14ac:dyDescent="0.25">
      <c r="A367" t="str">
        <f t="shared" si="5"/>
        <v>MateoJoseph FernÃ¡ndez-Regatillo</v>
      </c>
      <c r="B367" s="12" t="s">
        <v>1131</v>
      </c>
      <c r="C367" s="13" t="s">
        <v>1132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0.3</v>
      </c>
      <c r="S367" s="12">
        <v>50</v>
      </c>
      <c r="T367" s="12" t="s">
        <v>546</v>
      </c>
      <c r="CH367" s="4"/>
    </row>
    <row r="368" spans="1:86" x14ac:dyDescent="0.25">
      <c r="A368" t="str">
        <f t="shared" si="5"/>
        <v>LukasNmecha</v>
      </c>
      <c r="B368" s="12" t="s">
        <v>1133</v>
      </c>
      <c r="C368" s="13" t="s">
        <v>1134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0.8</v>
      </c>
      <c r="S368" s="12">
        <v>50</v>
      </c>
      <c r="T368" s="12" t="s">
        <v>546</v>
      </c>
      <c r="CH368" s="4"/>
    </row>
    <row r="369" spans="1:86" x14ac:dyDescent="0.25">
      <c r="A369" t="str">
        <f t="shared" si="5"/>
        <v>SeanLongstaff</v>
      </c>
      <c r="B369" s="12" t="s">
        <v>1135</v>
      </c>
      <c r="C369" s="13" t="s">
        <v>1136</v>
      </c>
      <c r="D369">
        <v>0</v>
      </c>
      <c r="E369">
        <v>1</v>
      </c>
      <c r="F369">
        <v>34</v>
      </c>
      <c r="G369">
        <v>783</v>
      </c>
      <c r="H369">
        <v>11</v>
      </c>
      <c r="I369">
        <v>78.400000000000006</v>
      </c>
      <c r="J369">
        <v>117.2</v>
      </c>
      <c r="K369">
        <v>76</v>
      </c>
      <c r="L369">
        <v>0</v>
      </c>
      <c r="M369">
        <v>131</v>
      </c>
      <c r="N369">
        <v>27.3</v>
      </c>
      <c r="O369">
        <v>2</v>
      </c>
      <c r="P369">
        <v>0</v>
      </c>
      <c r="Q369">
        <v>2</v>
      </c>
      <c r="R369">
        <v>0.4</v>
      </c>
      <c r="S369" s="12">
        <v>50</v>
      </c>
      <c r="T369" s="12" t="s">
        <v>518</v>
      </c>
      <c r="CH369" s="4"/>
    </row>
    <row r="370" spans="1:86" x14ac:dyDescent="0.25">
      <c r="A370" t="str">
        <f t="shared" si="5"/>
        <v>AntonStach</v>
      </c>
      <c r="B370" s="12" t="s">
        <v>1137</v>
      </c>
      <c r="C370" s="13" t="s">
        <v>1138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</v>
      </c>
      <c r="S370" s="12">
        <v>50</v>
      </c>
      <c r="T370" s="12" t="s">
        <v>518</v>
      </c>
      <c r="CH370" s="4"/>
    </row>
    <row r="371" spans="1:86" x14ac:dyDescent="0.25">
      <c r="A371" t="str">
        <f t="shared" si="5"/>
        <v>Lucas EstellaPerri</v>
      </c>
      <c r="B371" s="12" t="s">
        <v>1139</v>
      </c>
      <c r="C371" s="13" t="s">
        <v>1140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0.2</v>
      </c>
      <c r="S371" s="12">
        <v>45</v>
      </c>
      <c r="T371" s="12" t="s">
        <v>486</v>
      </c>
      <c r="CH371" s="4"/>
    </row>
    <row r="372" spans="1:86" x14ac:dyDescent="0.25">
      <c r="A372" t="str">
        <f t="shared" si="5"/>
        <v>AlissonBecker</v>
      </c>
      <c r="B372" s="12" t="s">
        <v>1141</v>
      </c>
      <c r="C372" s="13" t="s">
        <v>1142</v>
      </c>
      <c r="D372">
        <v>0</v>
      </c>
      <c r="E372">
        <v>0</v>
      </c>
      <c r="F372">
        <v>112</v>
      </c>
      <c r="G372">
        <v>2508</v>
      </c>
      <c r="H372">
        <v>29</v>
      </c>
      <c r="I372">
        <v>13</v>
      </c>
      <c r="J372">
        <v>628.79999999999995</v>
      </c>
      <c r="K372">
        <v>0</v>
      </c>
      <c r="L372">
        <v>9</v>
      </c>
      <c r="M372">
        <v>451</v>
      </c>
      <c r="N372">
        <v>64</v>
      </c>
      <c r="O372">
        <v>10</v>
      </c>
      <c r="P372">
        <v>0</v>
      </c>
      <c r="Q372">
        <v>0</v>
      </c>
      <c r="R372">
        <v>10.5</v>
      </c>
      <c r="S372" s="12">
        <v>55</v>
      </c>
      <c r="T372" s="12" t="s">
        <v>486</v>
      </c>
      <c r="CH372" s="4"/>
    </row>
    <row r="373" spans="1:86" x14ac:dyDescent="0.25">
      <c r="A373" t="str">
        <f t="shared" si="5"/>
        <v>GiorgiMamardashvili</v>
      </c>
      <c r="B373" s="12" t="s">
        <v>1143</v>
      </c>
      <c r="C373" s="13" t="s">
        <v>1144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0.6</v>
      </c>
      <c r="S373" s="12">
        <v>45</v>
      </c>
      <c r="T373" s="12" t="s">
        <v>486</v>
      </c>
      <c r="CH373" s="4"/>
    </row>
    <row r="374" spans="1:86" x14ac:dyDescent="0.25">
      <c r="A374" t="str">
        <f t="shared" si="5"/>
        <v>ÃrminPÃ©csi</v>
      </c>
      <c r="B374" s="12" t="s">
        <v>1145</v>
      </c>
      <c r="C374" s="13" t="s">
        <v>1146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</v>
      </c>
      <c r="S374" s="12">
        <v>40</v>
      </c>
      <c r="T374" s="12" t="s">
        <v>486</v>
      </c>
      <c r="CH374" s="4"/>
    </row>
    <row r="375" spans="1:86" x14ac:dyDescent="0.25">
      <c r="A375" t="str">
        <f t="shared" si="5"/>
        <v>FreddieWoodman</v>
      </c>
      <c r="B375" s="12" t="s">
        <v>1147</v>
      </c>
      <c r="C375" s="13" t="s">
        <v>1148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</v>
      </c>
      <c r="S375" s="12">
        <v>40</v>
      </c>
      <c r="T375" s="12" t="s">
        <v>486</v>
      </c>
      <c r="CH375" s="4"/>
    </row>
    <row r="376" spans="1:86" x14ac:dyDescent="0.25">
      <c r="A376" t="str">
        <f t="shared" si="5"/>
        <v>JeremieFrimpong</v>
      </c>
      <c r="B376" s="12" t="s">
        <v>1149</v>
      </c>
      <c r="C376" s="13" t="s">
        <v>1150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27.4</v>
      </c>
      <c r="S376" s="12">
        <v>60</v>
      </c>
      <c r="T376" s="12" t="s">
        <v>495</v>
      </c>
      <c r="CH376" s="4"/>
    </row>
    <row r="377" spans="1:86" x14ac:dyDescent="0.25">
      <c r="A377" t="str">
        <f t="shared" si="5"/>
        <v>MilosKerkez</v>
      </c>
      <c r="B377" s="12" t="s">
        <v>1151</v>
      </c>
      <c r="C377" s="13" t="s">
        <v>1152</v>
      </c>
      <c r="D377">
        <v>2</v>
      </c>
      <c r="E377">
        <v>6</v>
      </c>
      <c r="F377">
        <v>134</v>
      </c>
      <c r="G377">
        <v>3336</v>
      </c>
      <c r="H377">
        <v>45</v>
      </c>
      <c r="I377">
        <v>642</v>
      </c>
      <c r="J377">
        <v>694</v>
      </c>
      <c r="K377">
        <v>238</v>
      </c>
      <c r="L377">
        <v>10</v>
      </c>
      <c r="M377">
        <v>550</v>
      </c>
      <c r="N377">
        <v>157.30000000000001</v>
      </c>
      <c r="O377">
        <v>9</v>
      </c>
      <c r="P377">
        <v>0</v>
      </c>
      <c r="Q377">
        <v>4</v>
      </c>
      <c r="R377">
        <v>11.6</v>
      </c>
      <c r="S377" s="12">
        <v>60</v>
      </c>
      <c r="T377" s="12" t="s">
        <v>495</v>
      </c>
      <c r="CH377" s="4"/>
    </row>
    <row r="378" spans="1:86" x14ac:dyDescent="0.25">
      <c r="A378" t="str">
        <f t="shared" si="5"/>
        <v>AndrewRobertson</v>
      </c>
      <c r="B378" s="12" t="s">
        <v>880</v>
      </c>
      <c r="C378" s="13" t="s">
        <v>1153</v>
      </c>
      <c r="D378">
        <v>0</v>
      </c>
      <c r="E378">
        <v>1</v>
      </c>
      <c r="F378">
        <v>91</v>
      </c>
      <c r="G378">
        <v>2479</v>
      </c>
      <c r="H378">
        <v>32</v>
      </c>
      <c r="I378">
        <v>668.7</v>
      </c>
      <c r="J378">
        <v>395.4</v>
      </c>
      <c r="K378">
        <v>182</v>
      </c>
      <c r="L378">
        <v>4</v>
      </c>
      <c r="M378">
        <v>397</v>
      </c>
      <c r="N378">
        <v>124.4</v>
      </c>
      <c r="O378">
        <v>10</v>
      </c>
      <c r="P378">
        <v>1</v>
      </c>
      <c r="Q378">
        <v>3</v>
      </c>
      <c r="R378">
        <v>2.2000000000000002</v>
      </c>
      <c r="S378" s="12">
        <v>60</v>
      </c>
      <c r="T378" s="12" t="s">
        <v>495</v>
      </c>
      <c r="CH378" s="4"/>
    </row>
    <row r="379" spans="1:86" x14ac:dyDescent="0.25">
      <c r="A379" t="str">
        <f t="shared" si="5"/>
        <v>Virgilvan Dijk</v>
      </c>
      <c r="B379" s="12" t="s">
        <v>1154</v>
      </c>
      <c r="C379" s="13" t="s">
        <v>1155</v>
      </c>
      <c r="D379">
        <v>3</v>
      </c>
      <c r="E379">
        <v>1</v>
      </c>
      <c r="F379">
        <v>143</v>
      </c>
      <c r="G379">
        <v>3330</v>
      </c>
      <c r="H379">
        <v>38</v>
      </c>
      <c r="I379">
        <v>206.6</v>
      </c>
      <c r="J379">
        <v>932.6</v>
      </c>
      <c r="K379">
        <v>299</v>
      </c>
      <c r="L379">
        <v>8</v>
      </c>
      <c r="M379">
        <v>631</v>
      </c>
      <c r="N379">
        <v>143.69999999999999</v>
      </c>
      <c r="O379">
        <v>14</v>
      </c>
      <c r="P379">
        <v>0</v>
      </c>
      <c r="Q379">
        <v>5</v>
      </c>
      <c r="R379">
        <v>20.8</v>
      </c>
      <c r="S379" s="12">
        <v>60</v>
      </c>
      <c r="T379" s="12" t="s">
        <v>495</v>
      </c>
      <c r="CH379" s="4"/>
    </row>
    <row r="380" spans="1:86" x14ac:dyDescent="0.25">
      <c r="A380" t="str">
        <f t="shared" si="5"/>
        <v>IbrahimaKonatÃ©</v>
      </c>
      <c r="B380" s="12" t="s">
        <v>1156</v>
      </c>
      <c r="C380" s="13" t="s">
        <v>1157</v>
      </c>
      <c r="D380">
        <v>1</v>
      </c>
      <c r="E380">
        <v>2</v>
      </c>
      <c r="F380">
        <v>106</v>
      </c>
      <c r="G380">
        <v>2561</v>
      </c>
      <c r="H380">
        <v>28</v>
      </c>
      <c r="I380">
        <v>161.4</v>
      </c>
      <c r="J380">
        <v>578</v>
      </c>
      <c r="K380">
        <v>133</v>
      </c>
      <c r="L380">
        <v>4</v>
      </c>
      <c r="M380">
        <v>487</v>
      </c>
      <c r="N380">
        <v>87.6</v>
      </c>
      <c r="O380">
        <v>11</v>
      </c>
      <c r="P380">
        <v>0</v>
      </c>
      <c r="Q380">
        <v>5</v>
      </c>
      <c r="R380">
        <v>2.7</v>
      </c>
      <c r="S380" s="12">
        <v>55</v>
      </c>
      <c r="T380" s="12" t="s">
        <v>495</v>
      </c>
      <c r="CH380" s="4"/>
    </row>
    <row r="381" spans="1:86" x14ac:dyDescent="0.25">
      <c r="A381" t="str">
        <f t="shared" si="5"/>
        <v>ConorBradley</v>
      </c>
      <c r="B381" s="12" t="s">
        <v>1158</v>
      </c>
      <c r="C381" s="13" t="s">
        <v>1159</v>
      </c>
      <c r="D381">
        <v>0</v>
      </c>
      <c r="E381">
        <v>2</v>
      </c>
      <c r="F381">
        <v>41</v>
      </c>
      <c r="G381">
        <v>744</v>
      </c>
      <c r="H381">
        <v>10</v>
      </c>
      <c r="I381">
        <v>110.5</v>
      </c>
      <c r="J381">
        <v>156.19999999999999</v>
      </c>
      <c r="K381">
        <v>162</v>
      </c>
      <c r="L381">
        <v>3</v>
      </c>
      <c r="M381">
        <v>160</v>
      </c>
      <c r="N381">
        <v>42.8</v>
      </c>
      <c r="O381">
        <v>3</v>
      </c>
      <c r="P381">
        <v>0</v>
      </c>
      <c r="Q381">
        <v>4</v>
      </c>
      <c r="R381">
        <v>0.7</v>
      </c>
      <c r="S381" s="12">
        <v>50</v>
      </c>
      <c r="T381" s="12" t="s">
        <v>495</v>
      </c>
      <c r="CH381" s="4"/>
    </row>
    <row r="382" spans="1:86" x14ac:dyDescent="0.25">
      <c r="A382" t="str">
        <f t="shared" si="5"/>
        <v>JoeGomez</v>
      </c>
      <c r="B382" s="12" t="s">
        <v>556</v>
      </c>
      <c r="C382" s="13" t="s">
        <v>1160</v>
      </c>
      <c r="D382">
        <v>0</v>
      </c>
      <c r="E382">
        <v>0</v>
      </c>
      <c r="F382">
        <v>14</v>
      </c>
      <c r="G382">
        <v>517</v>
      </c>
      <c r="H382">
        <v>8</v>
      </c>
      <c r="I382">
        <v>38.5</v>
      </c>
      <c r="J382">
        <v>130.4</v>
      </c>
      <c r="K382">
        <v>58</v>
      </c>
      <c r="L382">
        <v>0</v>
      </c>
      <c r="M382">
        <v>83</v>
      </c>
      <c r="N382">
        <v>22.8</v>
      </c>
      <c r="O382">
        <v>1</v>
      </c>
      <c r="P382">
        <v>0</v>
      </c>
      <c r="Q382">
        <v>1</v>
      </c>
      <c r="R382">
        <v>0.2</v>
      </c>
      <c r="S382" s="12">
        <v>50</v>
      </c>
      <c r="T382" s="12" t="s">
        <v>495</v>
      </c>
      <c r="CH382" s="4"/>
    </row>
    <row r="383" spans="1:86" x14ac:dyDescent="0.25">
      <c r="A383" t="str">
        <f t="shared" si="5"/>
        <v>KonstantinosTsimikas</v>
      </c>
      <c r="B383" s="12" t="s">
        <v>1161</v>
      </c>
      <c r="C383" s="13" t="s">
        <v>1162</v>
      </c>
      <c r="D383">
        <v>0</v>
      </c>
      <c r="E383">
        <v>1</v>
      </c>
      <c r="F383">
        <v>43</v>
      </c>
      <c r="G383">
        <v>829</v>
      </c>
      <c r="H383">
        <v>8</v>
      </c>
      <c r="I383">
        <v>260.7</v>
      </c>
      <c r="J383">
        <v>202</v>
      </c>
      <c r="K383">
        <v>60</v>
      </c>
      <c r="L383">
        <v>3</v>
      </c>
      <c r="M383">
        <v>217</v>
      </c>
      <c r="N383">
        <v>52.5</v>
      </c>
      <c r="O383">
        <v>4</v>
      </c>
      <c r="P383">
        <v>0</v>
      </c>
      <c r="Q383">
        <v>2</v>
      </c>
      <c r="R383">
        <v>0.1</v>
      </c>
      <c r="S383" s="12">
        <v>50</v>
      </c>
      <c r="T383" s="12" t="s">
        <v>495</v>
      </c>
      <c r="CH383" s="4"/>
    </row>
    <row r="384" spans="1:86" x14ac:dyDescent="0.25">
      <c r="A384" t="str">
        <f t="shared" si="5"/>
        <v>AmaraNallo</v>
      </c>
      <c r="B384" s="12" t="s">
        <v>1163</v>
      </c>
      <c r="C384" s="13" t="s">
        <v>1164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0.2</v>
      </c>
      <c r="S384" s="12">
        <v>40</v>
      </c>
      <c r="T384" s="12" t="s">
        <v>495</v>
      </c>
      <c r="CH384" s="4"/>
    </row>
    <row r="385" spans="1:86" x14ac:dyDescent="0.25">
      <c r="A385" t="str">
        <f t="shared" si="5"/>
        <v>RhysWilliams</v>
      </c>
      <c r="B385" s="12" t="s">
        <v>1165</v>
      </c>
      <c r="C385" s="13" t="s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0.3</v>
      </c>
      <c r="S385" s="12">
        <v>40</v>
      </c>
      <c r="T385" s="12" t="s">
        <v>495</v>
      </c>
      <c r="CH385" s="4"/>
    </row>
    <row r="386" spans="1:86" x14ac:dyDescent="0.25">
      <c r="A386" t="str">
        <f t="shared" si="5"/>
        <v>CalvinRamsay</v>
      </c>
      <c r="B386" s="12" t="s">
        <v>1061</v>
      </c>
      <c r="C386" s="13" t="s">
        <v>1166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0.2</v>
      </c>
      <c r="S386" s="12">
        <v>40</v>
      </c>
      <c r="T386" s="12" t="s">
        <v>495</v>
      </c>
      <c r="CH386" s="4"/>
    </row>
    <row r="387" spans="1:86" x14ac:dyDescent="0.25">
      <c r="A387" t="str">
        <f t="shared" ref="A387:A450" si="6">_xlfn.CONCAT(B387,C387)</f>
        <v>MohamedSalah</v>
      </c>
      <c r="B387" s="12" t="s">
        <v>1167</v>
      </c>
      <c r="C387" s="13" t="s">
        <v>1168</v>
      </c>
      <c r="D387">
        <v>29</v>
      </c>
      <c r="E387">
        <v>18</v>
      </c>
      <c r="F387">
        <v>344</v>
      </c>
      <c r="G387">
        <v>3374</v>
      </c>
      <c r="H387">
        <v>40</v>
      </c>
      <c r="I387">
        <v>1199.2</v>
      </c>
      <c r="J387">
        <v>1577</v>
      </c>
      <c r="K387">
        <v>1985</v>
      </c>
      <c r="L387">
        <v>55</v>
      </c>
      <c r="M387">
        <v>1133</v>
      </c>
      <c r="N387">
        <v>476</v>
      </c>
      <c r="O387">
        <v>15</v>
      </c>
      <c r="P387">
        <v>0</v>
      </c>
      <c r="Q387">
        <v>1</v>
      </c>
      <c r="R387">
        <v>55.7</v>
      </c>
      <c r="S387" s="12">
        <v>145</v>
      </c>
      <c r="T387" s="12" t="s">
        <v>518</v>
      </c>
      <c r="CH387" s="4"/>
    </row>
    <row r="388" spans="1:86" x14ac:dyDescent="0.25">
      <c r="A388" t="str">
        <f t="shared" si="6"/>
        <v>FlorianWirtz</v>
      </c>
      <c r="B388" s="12" t="s">
        <v>1169</v>
      </c>
      <c r="C388" s="13" t="s">
        <v>1170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35.1</v>
      </c>
      <c r="S388" s="12">
        <v>85</v>
      </c>
      <c r="T388" s="12" t="s">
        <v>518</v>
      </c>
      <c r="CH388" s="4"/>
    </row>
    <row r="389" spans="1:86" x14ac:dyDescent="0.25">
      <c r="A389" t="str">
        <f t="shared" si="6"/>
        <v>LuisDÃ­az Marulanda</v>
      </c>
      <c r="B389" s="12" t="s">
        <v>732</v>
      </c>
      <c r="C389" s="13" t="s">
        <v>1171</v>
      </c>
      <c r="D389">
        <v>13</v>
      </c>
      <c r="E389">
        <v>7</v>
      </c>
      <c r="F389">
        <v>183</v>
      </c>
      <c r="G389">
        <v>2393</v>
      </c>
      <c r="H389">
        <v>21</v>
      </c>
      <c r="I389">
        <v>748</v>
      </c>
      <c r="J389">
        <v>770.8</v>
      </c>
      <c r="K389">
        <v>946</v>
      </c>
      <c r="L389">
        <v>21</v>
      </c>
      <c r="M389">
        <v>634</v>
      </c>
      <c r="N389">
        <v>246.4</v>
      </c>
      <c r="O389">
        <v>15</v>
      </c>
      <c r="P389">
        <v>0</v>
      </c>
      <c r="Q389">
        <v>2</v>
      </c>
      <c r="R389">
        <v>1.6</v>
      </c>
      <c r="S389" s="12">
        <v>80</v>
      </c>
      <c r="T389" s="12" t="s">
        <v>518</v>
      </c>
      <c r="CH389" s="4"/>
    </row>
    <row r="390" spans="1:86" x14ac:dyDescent="0.25">
      <c r="A390" t="str">
        <f t="shared" si="6"/>
        <v>CodyGakpo</v>
      </c>
      <c r="B390" s="12" t="s">
        <v>1172</v>
      </c>
      <c r="C390" s="13" t="s">
        <v>1173</v>
      </c>
      <c r="D390">
        <v>10</v>
      </c>
      <c r="E390">
        <v>5</v>
      </c>
      <c r="F390">
        <v>127</v>
      </c>
      <c r="G390">
        <v>1921</v>
      </c>
      <c r="H390">
        <v>25</v>
      </c>
      <c r="I390">
        <v>517.70000000000005</v>
      </c>
      <c r="J390">
        <v>597</v>
      </c>
      <c r="K390">
        <v>686</v>
      </c>
      <c r="L390">
        <v>22</v>
      </c>
      <c r="M390">
        <v>572</v>
      </c>
      <c r="N390">
        <v>180.3</v>
      </c>
      <c r="O390">
        <v>5</v>
      </c>
      <c r="P390">
        <v>0</v>
      </c>
      <c r="Q390">
        <v>5</v>
      </c>
      <c r="R390">
        <v>2.2000000000000002</v>
      </c>
      <c r="S390" s="12">
        <v>75</v>
      </c>
      <c r="T390" s="12" t="s">
        <v>518</v>
      </c>
      <c r="CH390" s="4"/>
    </row>
    <row r="391" spans="1:86" x14ac:dyDescent="0.25">
      <c r="A391" t="str">
        <f t="shared" si="6"/>
        <v>FedericoChiesa</v>
      </c>
      <c r="B391" s="12" t="s">
        <v>1174</v>
      </c>
      <c r="C391" s="13" t="s">
        <v>1175</v>
      </c>
      <c r="D391">
        <v>0</v>
      </c>
      <c r="E391">
        <v>0</v>
      </c>
      <c r="F391">
        <v>7</v>
      </c>
      <c r="G391">
        <v>103</v>
      </c>
      <c r="H391">
        <v>3</v>
      </c>
      <c r="I391">
        <v>23.5</v>
      </c>
      <c r="J391">
        <v>9</v>
      </c>
      <c r="K391">
        <v>36</v>
      </c>
      <c r="L391">
        <v>0</v>
      </c>
      <c r="M391">
        <v>16</v>
      </c>
      <c r="N391">
        <v>6.7</v>
      </c>
      <c r="O391">
        <v>0</v>
      </c>
      <c r="P391">
        <v>0</v>
      </c>
      <c r="Q391">
        <v>0</v>
      </c>
      <c r="R391">
        <v>0.1</v>
      </c>
      <c r="S391" s="12">
        <v>65</v>
      </c>
      <c r="T391" s="12" t="s">
        <v>518</v>
      </c>
      <c r="CH391" s="4"/>
    </row>
    <row r="392" spans="1:86" x14ac:dyDescent="0.25">
      <c r="A392" t="str">
        <f t="shared" si="6"/>
        <v>AlexisMac Allister</v>
      </c>
      <c r="B392" s="12" t="s">
        <v>1176</v>
      </c>
      <c r="C392" s="13" t="s">
        <v>1177</v>
      </c>
      <c r="D392">
        <v>5</v>
      </c>
      <c r="E392">
        <v>6</v>
      </c>
      <c r="F392">
        <v>122</v>
      </c>
      <c r="G392">
        <v>2597</v>
      </c>
      <c r="H392">
        <v>24</v>
      </c>
      <c r="I392">
        <v>731.3</v>
      </c>
      <c r="J392">
        <v>653.4</v>
      </c>
      <c r="K392">
        <v>357</v>
      </c>
      <c r="L392">
        <v>8</v>
      </c>
      <c r="M392">
        <v>578</v>
      </c>
      <c r="N392">
        <v>174.1</v>
      </c>
      <c r="O392">
        <v>14</v>
      </c>
      <c r="P392">
        <v>0</v>
      </c>
      <c r="Q392">
        <v>6</v>
      </c>
      <c r="R392">
        <v>1.5</v>
      </c>
      <c r="S392" s="12">
        <v>65</v>
      </c>
      <c r="T392" s="12" t="s">
        <v>518</v>
      </c>
      <c r="CH392" s="4"/>
    </row>
    <row r="393" spans="1:86" x14ac:dyDescent="0.25">
      <c r="A393" t="str">
        <f t="shared" si="6"/>
        <v>DominikSzoboszlai</v>
      </c>
      <c r="B393" s="12" t="s">
        <v>1178</v>
      </c>
      <c r="C393" s="13" t="s">
        <v>1179</v>
      </c>
      <c r="D393">
        <v>6</v>
      </c>
      <c r="E393">
        <v>10</v>
      </c>
      <c r="F393">
        <v>143</v>
      </c>
      <c r="G393">
        <v>2485</v>
      </c>
      <c r="H393">
        <v>29</v>
      </c>
      <c r="I393">
        <v>794.8</v>
      </c>
      <c r="J393">
        <v>589.79999999999995</v>
      </c>
      <c r="K393">
        <v>601</v>
      </c>
      <c r="L393">
        <v>14</v>
      </c>
      <c r="M393">
        <v>605</v>
      </c>
      <c r="N393">
        <v>198.1</v>
      </c>
      <c r="O393">
        <v>12</v>
      </c>
      <c r="P393">
        <v>0</v>
      </c>
      <c r="Q393">
        <v>6</v>
      </c>
      <c r="R393">
        <v>1.7</v>
      </c>
      <c r="S393" s="12">
        <v>65</v>
      </c>
      <c r="T393" s="12" t="s">
        <v>518</v>
      </c>
      <c r="CH393" s="4"/>
    </row>
    <row r="394" spans="1:86" x14ac:dyDescent="0.25">
      <c r="A394" t="str">
        <f t="shared" si="6"/>
        <v>CurtisJones</v>
      </c>
      <c r="B394" s="12" t="s">
        <v>1180</v>
      </c>
      <c r="C394" s="13" t="s">
        <v>1181</v>
      </c>
      <c r="D394">
        <v>3</v>
      </c>
      <c r="E394">
        <v>5</v>
      </c>
      <c r="F394">
        <v>87</v>
      </c>
      <c r="G394">
        <v>1702</v>
      </c>
      <c r="H394">
        <v>27</v>
      </c>
      <c r="I394">
        <v>343.7</v>
      </c>
      <c r="J394">
        <v>397.2</v>
      </c>
      <c r="K394">
        <v>400</v>
      </c>
      <c r="L394">
        <v>4</v>
      </c>
      <c r="M394">
        <v>396</v>
      </c>
      <c r="N394">
        <v>113.6</v>
      </c>
      <c r="O394">
        <v>6</v>
      </c>
      <c r="P394">
        <v>1</v>
      </c>
      <c r="Q394">
        <v>1</v>
      </c>
      <c r="R394">
        <v>0.1</v>
      </c>
      <c r="S394" s="12">
        <v>55</v>
      </c>
      <c r="T394" s="12" t="s">
        <v>518</v>
      </c>
      <c r="CH394" s="4"/>
    </row>
    <row r="395" spans="1:86" x14ac:dyDescent="0.25">
      <c r="A395" t="str">
        <f t="shared" si="6"/>
        <v>HarveyElliott</v>
      </c>
      <c r="B395" s="12" t="s">
        <v>1182</v>
      </c>
      <c r="C395" s="13" t="s">
        <v>1183</v>
      </c>
      <c r="D395">
        <v>1</v>
      </c>
      <c r="E395">
        <v>2</v>
      </c>
      <c r="F395">
        <v>33</v>
      </c>
      <c r="G395">
        <v>359</v>
      </c>
      <c r="H395">
        <v>6</v>
      </c>
      <c r="I395">
        <v>145.80000000000001</v>
      </c>
      <c r="J395">
        <v>118.6</v>
      </c>
      <c r="K395">
        <v>143</v>
      </c>
      <c r="L395">
        <v>3</v>
      </c>
      <c r="M395">
        <v>120</v>
      </c>
      <c r="N395">
        <v>40.4</v>
      </c>
      <c r="O395">
        <v>0</v>
      </c>
      <c r="P395">
        <v>0</v>
      </c>
      <c r="Q395">
        <v>1</v>
      </c>
      <c r="R395">
        <v>0.2</v>
      </c>
      <c r="S395" s="12">
        <v>55</v>
      </c>
      <c r="T395" s="12" t="s">
        <v>518</v>
      </c>
      <c r="CH395" s="4"/>
    </row>
    <row r="396" spans="1:86" x14ac:dyDescent="0.25">
      <c r="A396" t="str">
        <f t="shared" si="6"/>
        <v>RyanGravenberch</v>
      </c>
      <c r="B396" s="12" t="s">
        <v>726</v>
      </c>
      <c r="C396" s="13" t="s">
        <v>1184</v>
      </c>
      <c r="D396">
        <v>0</v>
      </c>
      <c r="E396">
        <v>4</v>
      </c>
      <c r="F396">
        <v>92</v>
      </c>
      <c r="G396">
        <v>3160</v>
      </c>
      <c r="H396">
        <v>35</v>
      </c>
      <c r="I396">
        <v>473.9</v>
      </c>
      <c r="J396">
        <v>550.6</v>
      </c>
      <c r="K396">
        <v>121</v>
      </c>
      <c r="L396">
        <v>1</v>
      </c>
      <c r="M396">
        <v>568</v>
      </c>
      <c r="N396">
        <v>114.7</v>
      </c>
      <c r="O396">
        <v>14</v>
      </c>
      <c r="P396">
        <v>1</v>
      </c>
      <c r="Q396">
        <v>5</v>
      </c>
      <c r="R396">
        <v>0.1</v>
      </c>
      <c r="S396" s="12">
        <v>55</v>
      </c>
      <c r="T396" s="12" t="s">
        <v>518</v>
      </c>
      <c r="CH396" s="4"/>
    </row>
    <row r="397" spans="1:86" x14ac:dyDescent="0.25">
      <c r="A397" t="str">
        <f t="shared" si="6"/>
        <v>BenDoak</v>
      </c>
      <c r="B397" s="12" t="s">
        <v>607</v>
      </c>
      <c r="C397" s="13" t="s">
        <v>1185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</v>
      </c>
      <c r="S397" s="12">
        <v>50</v>
      </c>
      <c r="T397" s="12" t="s">
        <v>518</v>
      </c>
      <c r="CH397" s="4"/>
    </row>
    <row r="398" spans="1:86" x14ac:dyDescent="0.25">
      <c r="A398" t="str">
        <f t="shared" si="6"/>
        <v>EndoWataru</v>
      </c>
      <c r="B398" s="12" t="s">
        <v>1186</v>
      </c>
      <c r="C398" s="13" t="s">
        <v>1187</v>
      </c>
      <c r="D398">
        <v>0</v>
      </c>
      <c r="E398">
        <v>0</v>
      </c>
      <c r="F398">
        <v>21</v>
      </c>
      <c r="G398">
        <v>259</v>
      </c>
      <c r="H398">
        <v>5</v>
      </c>
      <c r="I398">
        <v>38.200000000000003</v>
      </c>
      <c r="J398">
        <v>57.6</v>
      </c>
      <c r="K398">
        <v>6</v>
      </c>
      <c r="L398">
        <v>0</v>
      </c>
      <c r="M398">
        <v>82</v>
      </c>
      <c r="N398">
        <v>10</v>
      </c>
      <c r="O398">
        <v>0</v>
      </c>
      <c r="P398">
        <v>0</v>
      </c>
      <c r="Q398">
        <v>0</v>
      </c>
      <c r="R398">
        <v>0.1</v>
      </c>
      <c r="S398" s="12">
        <v>50</v>
      </c>
      <c r="T398" s="12" t="s">
        <v>518</v>
      </c>
      <c r="CH398" s="4"/>
    </row>
    <row r="399" spans="1:86" x14ac:dyDescent="0.25">
      <c r="A399" t="str">
        <f t="shared" si="6"/>
        <v>StefanBajÄetiÄ‡ Maquieira</v>
      </c>
      <c r="B399" s="12" t="s">
        <v>1188</v>
      </c>
      <c r="C399" s="13" t="s">
        <v>1189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</v>
      </c>
      <c r="S399" s="12">
        <v>45</v>
      </c>
      <c r="T399" s="12" t="s">
        <v>518</v>
      </c>
      <c r="CH399" s="4"/>
    </row>
    <row r="400" spans="1:86" x14ac:dyDescent="0.25">
      <c r="A400" t="str">
        <f t="shared" si="6"/>
        <v>JamesMcConnell</v>
      </c>
      <c r="B400" s="12" t="s">
        <v>708</v>
      </c>
      <c r="C400" s="12" t="s">
        <v>1190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s="12">
        <v>45</v>
      </c>
      <c r="T400" s="12" t="s">
        <v>518</v>
      </c>
    </row>
    <row r="401" spans="1:86" x14ac:dyDescent="0.25">
      <c r="A401" t="str">
        <f t="shared" si="6"/>
        <v>TylerMorton</v>
      </c>
      <c r="B401" s="12" t="s">
        <v>723</v>
      </c>
      <c r="C401" s="13" t="s">
        <v>1191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 s="12">
        <v>45</v>
      </c>
      <c r="T401" s="12" t="s">
        <v>518</v>
      </c>
      <c r="CH401" s="4"/>
    </row>
    <row r="402" spans="1:86" x14ac:dyDescent="0.25">
      <c r="A402" t="str">
        <f t="shared" si="6"/>
        <v>TreyNyoni</v>
      </c>
      <c r="B402" s="12" t="s">
        <v>1192</v>
      </c>
      <c r="C402" s="13" t="s">
        <v>1193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</v>
      </c>
      <c r="S402" s="12">
        <v>45</v>
      </c>
      <c r="T402" s="12" t="s">
        <v>518</v>
      </c>
      <c r="CH402" s="4"/>
    </row>
    <row r="403" spans="1:86" x14ac:dyDescent="0.25">
      <c r="A403" t="str">
        <f t="shared" si="6"/>
        <v>DarwinNÃºÃ±ez Ribeiro</v>
      </c>
      <c r="B403" s="12" t="s">
        <v>1194</v>
      </c>
      <c r="C403" s="13" t="s">
        <v>1195</v>
      </c>
      <c r="D403">
        <v>5</v>
      </c>
      <c r="E403">
        <v>3</v>
      </c>
      <c r="F403">
        <v>66</v>
      </c>
      <c r="G403">
        <v>1113</v>
      </c>
      <c r="H403">
        <v>21</v>
      </c>
      <c r="I403">
        <v>151.6</v>
      </c>
      <c r="J403">
        <v>263.8</v>
      </c>
      <c r="K403">
        <v>404</v>
      </c>
      <c r="L403">
        <v>6</v>
      </c>
      <c r="M403">
        <v>244</v>
      </c>
      <c r="N403">
        <v>81.2</v>
      </c>
      <c r="O403">
        <v>2</v>
      </c>
      <c r="P403">
        <v>0</v>
      </c>
      <c r="Q403">
        <v>8</v>
      </c>
      <c r="R403">
        <v>1.6</v>
      </c>
      <c r="S403" s="12">
        <v>65</v>
      </c>
      <c r="T403" s="12" t="s">
        <v>546</v>
      </c>
      <c r="CH403" s="4"/>
    </row>
    <row r="404" spans="1:86" x14ac:dyDescent="0.25">
      <c r="A404" t="str">
        <f t="shared" si="6"/>
        <v>JaydenDanns</v>
      </c>
      <c r="B404" s="12" t="s">
        <v>780</v>
      </c>
      <c r="C404" s="12" t="s">
        <v>1196</v>
      </c>
      <c r="D404">
        <v>0</v>
      </c>
      <c r="E404">
        <v>0</v>
      </c>
      <c r="F404">
        <v>1</v>
      </c>
      <c r="G404">
        <v>10</v>
      </c>
      <c r="H404">
        <v>1</v>
      </c>
      <c r="I404">
        <v>0.3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  <c r="R404">
        <v>0.2</v>
      </c>
      <c r="S404" s="12">
        <v>45</v>
      </c>
      <c r="T404" s="12" t="s">
        <v>546</v>
      </c>
    </row>
    <row r="405" spans="1:86" x14ac:dyDescent="0.25">
      <c r="A405" t="str">
        <f t="shared" si="6"/>
        <v>HugoEkitikÃ©</v>
      </c>
      <c r="B405" s="12" t="s">
        <v>1197</v>
      </c>
      <c r="C405" s="13" t="s">
        <v>1198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4.5999999999999996</v>
      </c>
      <c r="S405" s="12">
        <v>85</v>
      </c>
      <c r="T405" s="12" t="s">
        <v>546</v>
      </c>
      <c r="CH405" s="4"/>
    </row>
    <row r="406" spans="1:86" x14ac:dyDescent="0.25">
      <c r="A406" t="str">
        <f t="shared" si="6"/>
        <v>JamesTrafford</v>
      </c>
      <c r="B406" s="12" t="s">
        <v>708</v>
      </c>
      <c r="C406" s="13" t="s">
        <v>1199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4</v>
      </c>
      <c r="S406" s="12">
        <v>50</v>
      </c>
      <c r="T406" s="12" t="s">
        <v>486</v>
      </c>
      <c r="CH406" s="4"/>
    </row>
    <row r="407" spans="1:86" x14ac:dyDescent="0.25">
      <c r="A407" t="str">
        <f t="shared" si="6"/>
        <v>EdersonSantana de Moraes</v>
      </c>
      <c r="B407" s="12" t="s">
        <v>1200</v>
      </c>
      <c r="C407" s="13" t="s">
        <v>1201</v>
      </c>
      <c r="D407">
        <v>0</v>
      </c>
      <c r="E407">
        <v>4</v>
      </c>
      <c r="F407">
        <v>111</v>
      </c>
      <c r="G407">
        <v>2320</v>
      </c>
      <c r="H407">
        <v>26</v>
      </c>
      <c r="I407">
        <v>43</v>
      </c>
      <c r="J407">
        <v>567</v>
      </c>
      <c r="K407">
        <v>0</v>
      </c>
      <c r="L407">
        <v>9</v>
      </c>
      <c r="M407">
        <v>400</v>
      </c>
      <c r="N407">
        <v>60.9</v>
      </c>
      <c r="O407">
        <v>10</v>
      </c>
      <c r="P407">
        <v>0</v>
      </c>
      <c r="Q407">
        <v>4</v>
      </c>
      <c r="R407">
        <v>3.7</v>
      </c>
      <c r="S407" s="12">
        <v>55</v>
      </c>
      <c r="T407" s="12" t="s">
        <v>486</v>
      </c>
      <c r="CH407" s="4"/>
    </row>
    <row r="408" spans="1:86" x14ac:dyDescent="0.25">
      <c r="A408" t="str">
        <f t="shared" si="6"/>
        <v>StefanOrtega Moreno</v>
      </c>
      <c r="B408" s="12" t="s">
        <v>1188</v>
      </c>
      <c r="C408" s="13" t="s">
        <v>1202</v>
      </c>
      <c r="D408">
        <v>0</v>
      </c>
      <c r="E408">
        <v>0</v>
      </c>
      <c r="F408">
        <v>35</v>
      </c>
      <c r="G408">
        <v>1099</v>
      </c>
      <c r="H408">
        <v>18</v>
      </c>
      <c r="I408">
        <v>0</v>
      </c>
      <c r="J408">
        <v>292.60000000000002</v>
      </c>
      <c r="K408">
        <v>0</v>
      </c>
      <c r="L408">
        <v>0</v>
      </c>
      <c r="M408">
        <v>144</v>
      </c>
      <c r="N408">
        <v>29.4</v>
      </c>
      <c r="O408">
        <v>3</v>
      </c>
      <c r="P408">
        <v>0</v>
      </c>
      <c r="Q408">
        <v>1</v>
      </c>
      <c r="R408">
        <v>0.5</v>
      </c>
      <c r="S408" s="12">
        <v>50</v>
      </c>
      <c r="T408" s="12" t="s">
        <v>486</v>
      </c>
      <c r="CH408" s="4"/>
    </row>
    <row r="409" spans="1:86" x14ac:dyDescent="0.25">
      <c r="A409" t="str">
        <f t="shared" si="6"/>
        <v>MarcusBettinelli</v>
      </c>
      <c r="B409" s="12" t="s">
        <v>661</v>
      </c>
      <c r="C409" s="13" t="s">
        <v>1203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0.3</v>
      </c>
      <c r="S409" s="12">
        <v>40</v>
      </c>
      <c r="T409" s="12" t="s">
        <v>486</v>
      </c>
      <c r="CH409" s="4"/>
    </row>
    <row r="410" spans="1:86" x14ac:dyDescent="0.25">
      <c r="A410" t="str">
        <f t="shared" si="6"/>
        <v>RayanAÃ¯t-Nouri</v>
      </c>
      <c r="B410" s="12" t="s">
        <v>1204</v>
      </c>
      <c r="C410" s="13" t="s">
        <v>1205</v>
      </c>
      <c r="D410">
        <v>4</v>
      </c>
      <c r="E410">
        <v>7</v>
      </c>
      <c r="F410">
        <v>125</v>
      </c>
      <c r="G410">
        <v>3112</v>
      </c>
      <c r="H410">
        <v>67</v>
      </c>
      <c r="I410">
        <v>694.3</v>
      </c>
      <c r="J410">
        <v>778.4</v>
      </c>
      <c r="K410">
        <v>435</v>
      </c>
      <c r="L410">
        <v>13</v>
      </c>
      <c r="M410">
        <v>447</v>
      </c>
      <c r="N410">
        <v>191</v>
      </c>
      <c r="O410">
        <v>7</v>
      </c>
      <c r="P410">
        <v>1</v>
      </c>
      <c r="Q410">
        <v>5</v>
      </c>
      <c r="R410">
        <v>25.5</v>
      </c>
      <c r="S410" s="12">
        <v>60</v>
      </c>
      <c r="T410" s="12" t="s">
        <v>495</v>
      </c>
      <c r="CH410" s="4"/>
    </row>
    <row r="411" spans="1:86" x14ac:dyDescent="0.25">
      <c r="A411" t="str">
        <f t="shared" si="6"/>
        <v>JoÅ¡koGvardiol</v>
      </c>
      <c r="B411" s="12" t="s">
        <v>1206</v>
      </c>
      <c r="C411" s="13" t="s">
        <v>1207</v>
      </c>
      <c r="D411">
        <v>5</v>
      </c>
      <c r="E411">
        <v>0</v>
      </c>
      <c r="F411">
        <v>153</v>
      </c>
      <c r="G411">
        <v>3278</v>
      </c>
      <c r="H411">
        <v>41</v>
      </c>
      <c r="I411">
        <v>501.7</v>
      </c>
      <c r="J411">
        <v>847</v>
      </c>
      <c r="K411">
        <v>497</v>
      </c>
      <c r="L411">
        <v>15</v>
      </c>
      <c r="M411">
        <v>623</v>
      </c>
      <c r="N411">
        <v>185</v>
      </c>
      <c r="O411">
        <v>13</v>
      </c>
      <c r="P411">
        <v>0</v>
      </c>
      <c r="Q411">
        <v>2</v>
      </c>
      <c r="R411">
        <v>17.5</v>
      </c>
      <c r="S411" s="12">
        <v>60</v>
      </c>
      <c r="T411" s="12" t="s">
        <v>495</v>
      </c>
      <c r="CH411" s="4"/>
    </row>
    <row r="412" spans="1:86" x14ac:dyDescent="0.25">
      <c r="A412" t="str">
        <f t="shared" si="6"/>
        <v>ManuelAkanji</v>
      </c>
      <c r="B412" s="12" t="s">
        <v>653</v>
      </c>
      <c r="C412" s="13" t="s">
        <v>1208</v>
      </c>
      <c r="D412">
        <v>0</v>
      </c>
      <c r="E412">
        <v>0</v>
      </c>
      <c r="F412">
        <v>61</v>
      </c>
      <c r="G412">
        <v>2012</v>
      </c>
      <c r="H412">
        <v>28</v>
      </c>
      <c r="I412">
        <v>249.8</v>
      </c>
      <c r="J412">
        <v>339.8</v>
      </c>
      <c r="K412">
        <v>100</v>
      </c>
      <c r="L412">
        <v>1</v>
      </c>
      <c r="M412">
        <v>307</v>
      </c>
      <c r="N412">
        <v>68.900000000000006</v>
      </c>
      <c r="O412">
        <v>6</v>
      </c>
      <c r="P412">
        <v>0</v>
      </c>
      <c r="Q412">
        <v>3</v>
      </c>
      <c r="R412">
        <v>0.6</v>
      </c>
      <c r="S412" s="12">
        <v>55</v>
      </c>
      <c r="T412" s="12" t="s">
        <v>495</v>
      </c>
      <c r="CH412" s="4"/>
    </row>
    <row r="413" spans="1:86" x14ac:dyDescent="0.25">
      <c r="A413" t="str">
        <f t="shared" si="6"/>
        <v>NathanAkÃ©</v>
      </c>
      <c r="B413" s="12" t="s">
        <v>761</v>
      </c>
      <c r="C413" s="13" t="s">
        <v>1209</v>
      </c>
      <c r="D413">
        <v>0</v>
      </c>
      <c r="E413">
        <v>0</v>
      </c>
      <c r="F413">
        <v>25</v>
      </c>
      <c r="G413">
        <v>677</v>
      </c>
      <c r="H413">
        <v>11</v>
      </c>
      <c r="I413">
        <v>33.700000000000003</v>
      </c>
      <c r="J413">
        <v>104.6</v>
      </c>
      <c r="K413">
        <v>20</v>
      </c>
      <c r="L413">
        <v>0</v>
      </c>
      <c r="M413">
        <v>121</v>
      </c>
      <c r="N413">
        <v>15.9</v>
      </c>
      <c r="O413">
        <v>3</v>
      </c>
      <c r="P413">
        <v>0</v>
      </c>
      <c r="Q413">
        <v>0</v>
      </c>
      <c r="R413">
        <v>0.5</v>
      </c>
      <c r="S413" s="12">
        <v>55</v>
      </c>
      <c r="T413" s="12" t="s">
        <v>495</v>
      </c>
      <c r="CH413" s="4"/>
    </row>
    <row r="414" spans="1:86" x14ac:dyDescent="0.25">
      <c r="A414" t="str">
        <f t="shared" si="6"/>
        <v>AbdukodirKhusanov</v>
      </c>
      <c r="B414" s="12" t="s">
        <v>1210</v>
      </c>
      <c r="C414" s="13" t="s">
        <v>1211</v>
      </c>
      <c r="D414">
        <v>0</v>
      </c>
      <c r="E414">
        <v>0</v>
      </c>
      <c r="F414">
        <v>14</v>
      </c>
      <c r="G414">
        <v>503</v>
      </c>
      <c r="H414">
        <v>6</v>
      </c>
      <c r="I414">
        <v>33.9</v>
      </c>
      <c r="J414">
        <v>102</v>
      </c>
      <c r="K414">
        <v>4</v>
      </c>
      <c r="L414">
        <v>0</v>
      </c>
      <c r="M414">
        <v>78</v>
      </c>
      <c r="N414">
        <v>14.1</v>
      </c>
      <c r="O414">
        <v>2</v>
      </c>
      <c r="P414">
        <v>0</v>
      </c>
      <c r="Q414">
        <v>1</v>
      </c>
      <c r="R414">
        <v>0.3</v>
      </c>
      <c r="S414" s="12">
        <v>55</v>
      </c>
      <c r="T414" s="12" t="s">
        <v>495</v>
      </c>
      <c r="CH414" s="4"/>
    </row>
    <row r="415" spans="1:86" x14ac:dyDescent="0.25">
      <c r="A415" t="str">
        <f t="shared" si="6"/>
        <v>MatheusNunes</v>
      </c>
      <c r="B415" s="12" t="s">
        <v>992</v>
      </c>
      <c r="C415" s="13" t="s">
        <v>1212</v>
      </c>
      <c r="D415">
        <v>1</v>
      </c>
      <c r="E415">
        <v>7</v>
      </c>
      <c r="F415">
        <v>81</v>
      </c>
      <c r="G415">
        <v>1670</v>
      </c>
      <c r="H415">
        <v>19</v>
      </c>
      <c r="I415">
        <v>422.4</v>
      </c>
      <c r="J415">
        <v>370.4</v>
      </c>
      <c r="K415">
        <v>206</v>
      </c>
      <c r="L415">
        <v>6</v>
      </c>
      <c r="M415">
        <v>373</v>
      </c>
      <c r="N415">
        <v>99.9</v>
      </c>
      <c r="O415">
        <v>9</v>
      </c>
      <c r="P415">
        <v>0</v>
      </c>
      <c r="Q415">
        <v>4</v>
      </c>
      <c r="R415">
        <v>0.6</v>
      </c>
      <c r="S415" s="12">
        <v>55</v>
      </c>
      <c r="T415" s="12" t="s">
        <v>495</v>
      </c>
      <c r="CH415" s="4"/>
    </row>
    <row r="416" spans="1:86" x14ac:dyDescent="0.25">
      <c r="A416" t="str">
        <f t="shared" si="6"/>
        <v>RÃºbendos Santos Gato Alves Dias</v>
      </c>
      <c r="B416" s="12" t="s">
        <v>1213</v>
      </c>
      <c r="C416" s="13" t="s">
        <v>1214</v>
      </c>
      <c r="D416">
        <v>0</v>
      </c>
      <c r="E416">
        <v>0</v>
      </c>
      <c r="F416">
        <v>90</v>
      </c>
      <c r="G416">
        <v>2269</v>
      </c>
      <c r="H416">
        <v>21</v>
      </c>
      <c r="I416">
        <v>173.8</v>
      </c>
      <c r="J416">
        <v>478.2</v>
      </c>
      <c r="K416">
        <v>150</v>
      </c>
      <c r="L416">
        <v>7</v>
      </c>
      <c r="M416">
        <v>410</v>
      </c>
      <c r="N416">
        <v>80.2</v>
      </c>
      <c r="O416">
        <v>11</v>
      </c>
      <c r="P416">
        <v>0</v>
      </c>
      <c r="Q416">
        <v>4</v>
      </c>
      <c r="R416">
        <v>2.2999999999999998</v>
      </c>
      <c r="S416" s="12">
        <v>55</v>
      </c>
      <c r="T416" s="12" t="s">
        <v>495</v>
      </c>
      <c r="CH416" s="4"/>
    </row>
    <row r="417" spans="1:86" x14ac:dyDescent="0.25">
      <c r="A417" t="str">
        <f t="shared" si="6"/>
        <v>JohnStones</v>
      </c>
      <c r="B417" s="12" t="s">
        <v>595</v>
      </c>
      <c r="C417" s="13" t="s">
        <v>1215</v>
      </c>
      <c r="D417">
        <v>2</v>
      </c>
      <c r="E417">
        <v>0</v>
      </c>
      <c r="F417">
        <v>29</v>
      </c>
      <c r="G417">
        <v>544</v>
      </c>
      <c r="H417">
        <v>11</v>
      </c>
      <c r="I417">
        <v>49.8</v>
      </c>
      <c r="J417">
        <v>155.6</v>
      </c>
      <c r="K417">
        <v>70</v>
      </c>
      <c r="L417">
        <v>2</v>
      </c>
      <c r="M417">
        <v>92</v>
      </c>
      <c r="N417">
        <v>27.4</v>
      </c>
      <c r="O417">
        <v>1</v>
      </c>
      <c r="P417">
        <v>0</v>
      </c>
      <c r="Q417">
        <v>1</v>
      </c>
      <c r="R417">
        <v>0.4</v>
      </c>
      <c r="S417" s="12">
        <v>55</v>
      </c>
      <c r="T417" s="12" t="s">
        <v>495</v>
      </c>
      <c r="CH417" s="4"/>
    </row>
    <row r="418" spans="1:86" x14ac:dyDescent="0.25">
      <c r="A418" t="str">
        <f t="shared" si="6"/>
        <v>RicoLewis</v>
      </c>
      <c r="B418" s="12" t="s">
        <v>767</v>
      </c>
      <c r="C418" s="13" t="s">
        <v>601</v>
      </c>
      <c r="D418">
        <v>1</v>
      </c>
      <c r="E418">
        <v>2</v>
      </c>
      <c r="F418">
        <v>66</v>
      </c>
      <c r="G418">
        <v>1888</v>
      </c>
      <c r="H418">
        <v>27</v>
      </c>
      <c r="I418">
        <v>218.6</v>
      </c>
      <c r="J418">
        <v>293.8</v>
      </c>
      <c r="K418">
        <v>139</v>
      </c>
      <c r="L418">
        <v>1</v>
      </c>
      <c r="M418">
        <v>285</v>
      </c>
      <c r="N418">
        <v>65</v>
      </c>
      <c r="O418">
        <v>5</v>
      </c>
      <c r="P418">
        <v>1</v>
      </c>
      <c r="Q418">
        <v>3</v>
      </c>
      <c r="R418">
        <v>0.6</v>
      </c>
      <c r="S418" s="12">
        <v>50</v>
      </c>
      <c r="T418" s="12" t="s">
        <v>495</v>
      </c>
      <c r="CH418" s="4"/>
    </row>
    <row r="419" spans="1:86" x14ac:dyDescent="0.25">
      <c r="A419" t="str">
        <f t="shared" si="6"/>
        <v>NicoO'Reilly</v>
      </c>
      <c r="B419" s="12" t="s">
        <v>1216</v>
      </c>
      <c r="C419" s="13" t="s">
        <v>1217</v>
      </c>
      <c r="D419">
        <v>2</v>
      </c>
      <c r="E419">
        <v>0</v>
      </c>
      <c r="F419">
        <v>31</v>
      </c>
      <c r="G419">
        <v>525</v>
      </c>
      <c r="H419">
        <v>3</v>
      </c>
      <c r="I419">
        <v>76.2</v>
      </c>
      <c r="J419">
        <v>133.4</v>
      </c>
      <c r="K419">
        <v>112</v>
      </c>
      <c r="L419">
        <v>4</v>
      </c>
      <c r="M419">
        <v>118</v>
      </c>
      <c r="N419">
        <v>32.200000000000003</v>
      </c>
      <c r="O419">
        <v>3</v>
      </c>
      <c r="P419">
        <v>0</v>
      </c>
      <c r="Q419">
        <v>0</v>
      </c>
      <c r="R419">
        <v>0.2</v>
      </c>
      <c r="S419" s="12">
        <v>50</v>
      </c>
      <c r="T419" s="12" t="s">
        <v>495</v>
      </c>
      <c r="CH419" s="4"/>
    </row>
    <row r="420" spans="1:86" x14ac:dyDescent="0.25">
      <c r="A420" t="str">
        <f t="shared" si="6"/>
        <v>Vitorde Oliveira Nunes dos Reis</v>
      </c>
      <c r="B420" s="12" t="s">
        <v>1218</v>
      </c>
      <c r="C420" s="13" t="s">
        <v>1219</v>
      </c>
      <c r="D420">
        <v>0</v>
      </c>
      <c r="E420">
        <v>0</v>
      </c>
      <c r="F420">
        <v>1</v>
      </c>
      <c r="G420">
        <v>1</v>
      </c>
      <c r="H420">
        <v>0</v>
      </c>
      <c r="I420">
        <v>0</v>
      </c>
      <c r="J420">
        <v>3.2</v>
      </c>
      <c r="K420">
        <v>0</v>
      </c>
      <c r="L420">
        <v>0</v>
      </c>
      <c r="M420">
        <v>4</v>
      </c>
      <c r="N420">
        <v>0.3</v>
      </c>
      <c r="O420">
        <v>0</v>
      </c>
      <c r="P420">
        <v>0</v>
      </c>
      <c r="Q420">
        <v>0</v>
      </c>
      <c r="R420">
        <v>0.1</v>
      </c>
      <c r="S420" s="12">
        <v>50</v>
      </c>
      <c r="T420" s="12" t="s">
        <v>495</v>
      </c>
      <c r="CH420" s="4"/>
    </row>
    <row r="421" spans="1:86" x14ac:dyDescent="0.25">
      <c r="A421" t="str">
        <f t="shared" si="6"/>
        <v>OmarMarmoush</v>
      </c>
      <c r="B421" s="12" t="s">
        <v>1220</v>
      </c>
      <c r="C421" s="13" t="s">
        <v>1221</v>
      </c>
      <c r="D421">
        <v>7</v>
      </c>
      <c r="E421">
        <v>1</v>
      </c>
      <c r="F421">
        <v>73</v>
      </c>
      <c r="G421">
        <v>1174</v>
      </c>
      <c r="H421">
        <v>12</v>
      </c>
      <c r="I421">
        <v>246.7</v>
      </c>
      <c r="J421">
        <v>318</v>
      </c>
      <c r="K421">
        <v>410</v>
      </c>
      <c r="L421">
        <v>12</v>
      </c>
      <c r="M421">
        <v>326</v>
      </c>
      <c r="N421">
        <v>97.3</v>
      </c>
      <c r="O421">
        <v>8</v>
      </c>
      <c r="P421">
        <v>0</v>
      </c>
      <c r="Q421">
        <v>0</v>
      </c>
      <c r="R421">
        <v>14.9</v>
      </c>
      <c r="S421" s="12">
        <v>85</v>
      </c>
      <c r="T421" s="12" t="s">
        <v>518</v>
      </c>
      <c r="CH421" s="4"/>
    </row>
    <row r="422" spans="1:86" x14ac:dyDescent="0.25">
      <c r="A422" t="str">
        <f t="shared" si="6"/>
        <v>PhilFoden</v>
      </c>
      <c r="B422" s="12" t="s">
        <v>1222</v>
      </c>
      <c r="C422" s="13" t="s">
        <v>1223</v>
      </c>
      <c r="D422">
        <v>7</v>
      </c>
      <c r="E422">
        <v>3</v>
      </c>
      <c r="F422">
        <v>105</v>
      </c>
      <c r="G422">
        <v>1771</v>
      </c>
      <c r="H422">
        <v>24</v>
      </c>
      <c r="I422">
        <v>749</v>
      </c>
      <c r="J422">
        <v>448</v>
      </c>
      <c r="K422">
        <v>449</v>
      </c>
      <c r="L422">
        <v>10</v>
      </c>
      <c r="M422">
        <v>454</v>
      </c>
      <c r="N422">
        <v>164.2</v>
      </c>
      <c r="O422">
        <v>6</v>
      </c>
      <c r="P422">
        <v>0</v>
      </c>
      <c r="Q422">
        <v>2</v>
      </c>
      <c r="R422">
        <v>3.3</v>
      </c>
      <c r="S422" s="12">
        <v>80</v>
      </c>
      <c r="T422" s="12" t="s">
        <v>518</v>
      </c>
      <c r="CH422" s="4"/>
    </row>
    <row r="423" spans="1:86" x14ac:dyDescent="0.25">
      <c r="A423" t="str">
        <f t="shared" si="6"/>
        <v>SÃ¡vioMoreira de Oliveira</v>
      </c>
      <c r="B423" s="12" t="s">
        <v>1224</v>
      </c>
      <c r="C423" s="13" t="s">
        <v>1225</v>
      </c>
      <c r="D423">
        <v>1</v>
      </c>
      <c r="E423">
        <v>11</v>
      </c>
      <c r="F423">
        <v>106</v>
      </c>
      <c r="G423">
        <v>1760</v>
      </c>
      <c r="H423">
        <v>25</v>
      </c>
      <c r="I423">
        <v>682.9</v>
      </c>
      <c r="J423">
        <v>415.2</v>
      </c>
      <c r="K423">
        <v>671</v>
      </c>
      <c r="L423">
        <v>15</v>
      </c>
      <c r="M423">
        <v>442</v>
      </c>
      <c r="N423">
        <v>177.3</v>
      </c>
      <c r="O423">
        <v>8</v>
      </c>
      <c r="P423">
        <v>0</v>
      </c>
      <c r="Q423">
        <v>3</v>
      </c>
      <c r="R423">
        <v>2</v>
      </c>
      <c r="S423" s="12">
        <v>70</v>
      </c>
      <c r="T423" s="12" t="s">
        <v>518</v>
      </c>
      <c r="CH423" s="4"/>
    </row>
    <row r="424" spans="1:86" x14ac:dyDescent="0.25">
      <c r="A424" t="str">
        <f t="shared" si="6"/>
        <v>BernardoMota Veiga de Carvalho e Silva</v>
      </c>
      <c r="B424" s="12" t="s">
        <v>1226</v>
      </c>
      <c r="C424" s="13" t="s">
        <v>1227</v>
      </c>
      <c r="D424">
        <v>4</v>
      </c>
      <c r="E424">
        <v>4</v>
      </c>
      <c r="F424">
        <v>110</v>
      </c>
      <c r="G424">
        <v>2667</v>
      </c>
      <c r="H424">
        <v>36</v>
      </c>
      <c r="I424">
        <v>800.4</v>
      </c>
      <c r="J424">
        <v>603</v>
      </c>
      <c r="K424">
        <v>532</v>
      </c>
      <c r="L424">
        <v>13</v>
      </c>
      <c r="M424">
        <v>568</v>
      </c>
      <c r="N424">
        <v>193.6</v>
      </c>
      <c r="O424">
        <v>10</v>
      </c>
      <c r="P424">
        <v>0</v>
      </c>
      <c r="Q424">
        <v>7</v>
      </c>
      <c r="R424">
        <v>0.6</v>
      </c>
      <c r="S424" s="12">
        <v>65</v>
      </c>
      <c r="T424" s="12" t="s">
        <v>518</v>
      </c>
      <c r="CH424" s="4"/>
    </row>
    <row r="425" spans="1:86" x14ac:dyDescent="0.25">
      <c r="A425" t="str">
        <f t="shared" si="6"/>
        <v>RayanCherki</v>
      </c>
      <c r="B425" s="12" t="s">
        <v>1204</v>
      </c>
      <c r="C425" s="13" t="s">
        <v>1228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10.1</v>
      </c>
      <c r="S425" s="12">
        <v>65</v>
      </c>
      <c r="T425" s="12" t="s">
        <v>518</v>
      </c>
      <c r="CH425" s="4"/>
    </row>
    <row r="426" spans="1:86" x14ac:dyDescent="0.25">
      <c r="A426" t="str">
        <f t="shared" si="6"/>
        <v>JÃ©rÃ©myDoku</v>
      </c>
      <c r="B426" s="12" t="s">
        <v>1229</v>
      </c>
      <c r="C426" s="13" t="s">
        <v>1230</v>
      </c>
      <c r="D426">
        <v>3</v>
      </c>
      <c r="E426">
        <v>6</v>
      </c>
      <c r="F426">
        <v>88</v>
      </c>
      <c r="G426">
        <v>1506</v>
      </c>
      <c r="H426">
        <v>14</v>
      </c>
      <c r="I426">
        <v>515.9</v>
      </c>
      <c r="J426">
        <v>453.8</v>
      </c>
      <c r="K426">
        <v>528</v>
      </c>
      <c r="L426">
        <v>3</v>
      </c>
      <c r="M426">
        <v>425</v>
      </c>
      <c r="N426">
        <v>150</v>
      </c>
      <c r="O426">
        <v>8</v>
      </c>
      <c r="P426">
        <v>0</v>
      </c>
      <c r="Q426">
        <v>1</v>
      </c>
      <c r="R426">
        <v>1.3</v>
      </c>
      <c r="S426" s="12">
        <v>65</v>
      </c>
      <c r="T426" s="12" t="s">
        <v>518</v>
      </c>
      <c r="CH426" s="4"/>
    </row>
    <row r="427" spans="1:86" x14ac:dyDescent="0.25">
      <c r="A427" t="str">
        <f t="shared" si="6"/>
        <v>JackGrealish</v>
      </c>
      <c r="B427" s="12" t="s">
        <v>857</v>
      </c>
      <c r="C427" s="13" t="s">
        <v>1231</v>
      </c>
      <c r="D427">
        <v>1</v>
      </c>
      <c r="E427">
        <v>1</v>
      </c>
      <c r="F427">
        <v>38</v>
      </c>
      <c r="G427">
        <v>710</v>
      </c>
      <c r="H427">
        <v>10</v>
      </c>
      <c r="I427">
        <v>321.39999999999998</v>
      </c>
      <c r="J427">
        <v>157.19999999999999</v>
      </c>
      <c r="K427">
        <v>234</v>
      </c>
      <c r="L427">
        <v>4</v>
      </c>
      <c r="M427">
        <v>187</v>
      </c>
      <c r="N427">
        <v>71.3</v>
      </c>
      <c r="O427">
        <v>2</v>
      </c>
      <c r="P427">
        <v>0</v>
      </c>
      <c r="Q427">
        <v>3</v>
      </c>
      <c r="R427">
        <v>0.1</v>
      </c>
      <c r="S427" s="12">
        <v>65</v>
      </c>
      <c r="T427" s="12" t="s">
        <v>518</v>
      </c>
      <c r="CH427" s="4"/>
    </row>
    <row r="428" spans="1:86" x14ac:dyDescent="0.25">
      <c r="A428" t="str">
        <f t="shared" si="6"/>
        <v>Ä°lkayGÃ¼ndoÄŸan</v>
      </c>
      <c r="B428" s="12" t="s">
        <v>1232</v>
      </c>
      <c r="C428" s="13" t="s">
        <v>1233</v>
      </c>
      <c r="D428">
        <v>1</v>
      </c>
      <c r="E428">
        <v>7</v>
      </c>
      <c r="F428">
        <v>97</v>
      </c>
      <c r="G428">
        <v>2218</v>
      </c>
      <c r="H428">
        <v>28</v>
      </c>
      <c r="I428">
        <v>781.3</v>
      </c>
      <c r="J428">
        <v>387</v>
      </c>
      <c r="K428">
        <v>273</v>
      </c>
      <c r="L428">
        <v>5</v>
      </c>
      <c r="M428">
        <v>460</v>
      </c>
      <c r="N428">
        <v>144.19999999999999</v>
      </c>
      <c r="O428">
        <v>10</v>
      </c>
      <c r="P428">
        <v>0</v>
      </c>
      <c r="Q428">
        <v>1</v>
      </c>
      <c r="R428">
        <v>0.1</v>
      </c>
      <c r="S428" s="12">
        <v>65</v>
      </c>
      <c r="T428" s="12" t="s">
        <v>518</v>
      </c>
      <c r="CH428" s="4"/>
    </row>
    <row r="429" spans="1:86" x14ac:dyDescent="0.25">
      <c r="A429" t="str">
        <f t="shared" si="6"/>
        <v>Rodrigo 'Rodri'Hernandez Cascante</v>
      </c>
      <c r="B429" s="12" t="s">
        <v>1234</v>
      </c>
      <c r="C429" s="13" t="s">
        <v>1235</v>
      </c>
      <c r="D429">
        <v>0</v>
      </c>
      <c r="E429">
        <v>0</v>
      </c>
      <c r="F429">
        <v>3</v>
      </c>
      <c r="G429">
        <v>72</v>
      </c>
      <c r="H429">
        <v>1</v>
      </c>
      <c r="I429">
        <v>17.5</v>
      </c>
      <c r="J429">
        <v>12.2</v>
      </c>
      <c r="K429">
        <v>0</v>
      </c>
      <c r="L429">
        <v>0</v>
      </c>
      <c r="M429">
        <v>21</v>
      </c>
      <c r="N429">
        <v>3</v>
      </c>
      <c r="O429">
        <v>0</v>
      </c>
      <c r="P429">
        <v>0</v>
      </c>
      <c r="Q429">
        <v>0</v>
      </c>
      <c r="R429">
        <v>1.7</v>
      </c>
      <c r="S429" s="12">
        <v>65</v>
      </c>
      <c r="T429" s="12" t="s">
        <v>518</v>
      </c>
      <c r="CH429" s="4"/>
    </row>
    <row r="430" spans="1:86" x14ac:dyDescent="0.25">
      <c r="A430" t="str">
        <f t="shared" si="6"/>
        <v>MateoKovaÄiÄ‡</v>
      </c>
      <c r="B430" s="12" t="s">
        <v>1131</v>
      </c>
      <c r="C430" s="13" t="s">
        <v>1236</v>
      </c>
      <c r="D430">
        <v>6</v>
      </c>
      <c r="E430">
        <v>3</v>
      </c>
      <c r="F430">
        <v>109</v>
      </c>
      <c r="G430">
        <v>2194</v>
      </c>
      <c r="H430">
        <v>29</v>
      </c>
      <c r="I430">
        <v>579.29999999999995</v>
      </c>
      <c r="J430">
        <v>606.4</v>
      </c>
      <c r="K430">
        <v>204</v>
      </c>
      <c r="L430">
        <v>13</v>
      </c>
      <c r="M430">
        <v>542</v>
      </c>
      <c r="N430">
        <v>139.1</v>
      </c>
      <c r="O430">
        <v>10</v>
      </c>
      <c r="P430">
        <v>1</v>
      </c>
      <c r="Q430">
        <v>5</v>
      </c>
      <c r="R430">
        <v>0</v>
      </c>
      <c r="S430" s="12">
        <v>60</v>
      </c>
      <c r="T430" s="12" t="s">
        <v>518</v>
      </c>
      <c r="CH430" s="4"/>
    </row>
    <row r="431" spans="1:86" x14ac:dyDescent="0.25">
      <c r="A431" t="str">
        <f t="shared" si="6"/>
        <v>NicoGonzÃ¡lez Iglesias</v>
      </c>
      <c r="B431" s="12" t="s">
        <v>1216</v>
      </c>
      <c r="C431" s="13" t="s">
        <v>1237</v>
      </c>
      <c r="D431">
        <v>1</v>
      </c>
      <c r="E431">
        <v>1</v>
      </c>
      <c r="F431">
        <v>31</v>
      </c>
      <c r="G431">
        <v>760</v>
      </c>
      <c r="H431">
        <v>7</v>
      </c>
      <c r="I431">
        <v>78.7</v>
      </c>
      <c r="J431">
        <v>137.19999999999999</v>
      </c>
      <c r="K431">
        <v>62</v>
      </c>
      <c r="L431">
        <v>0</v>
      </c>
      <c r="M431">
        <v>123</v>
      </c>
      <c r="N431">
        <v>27.5</v>
      </c>
      <c r="O431">
        <v>6</v>
      </c>
      <c r="P431">
        <v>0</v>
      </c>
      <c r="Q431">
        <v>3</v>
      </c>
      <c r="R431">
        <v>0.1</v>
      </c>
      <c r="S431" s="12">
        <v>60</v>
      </c>
      <c r="T431" s="12" t="s">
        <v>518</v>
      </c>
      <c r="CH431" s="4"/>
    </row>
    <row r="432" spans="1:86" x14ac:dyDescent="0.25">
      <c r="A432" t="str">
        <f t="shared" si="6"/>
        <v>OscarBobb</v>
      </c>
      <c r="B432" s="12" t="s">
        <v>1238</v>
      </c>
      <c r="C432" s="13" t="s">
        <v>1239</v>
      </c>
      <c r="D432">
        <v>0</v>
      </c>
      <c r="E432">
        <v>0</v>
      </c>
      <c r="F432">
        <v>3</v>
      </c>
      <c r="G432">
        <v>14</v>
      </c>
      <c r="H432">
        <v>1</v>
      </c>
      <c r="I432">
        <v>12.6</v>
      </c>
      <c r="J432">
        <v>4.4000000000000004</v>
      </c>
      <c r="K432">
        <v>0</v>
      </c>
      <c r="L432">
        <v>0</v>
      </c>
      <c r="M432">
        <v>13</v>
      </c>
      <c r="N432">
        <v>1.6</v>
      </c>
      <c r="O432">
        <v>0</v>
      </c>
      <c r="P432">
        <v>0</v>
      </c>
      <c r="Q432">
        <v>0</v>
      </c>
      <c r="R432">
        <v>0.1</v>
      </c>
      <c r="S432" s="12">
        <v>55</v>
      </c>
      <c r="T432" s="12" t="s">
        <v>518</v>
      </c>
      <c r="CH432" s="4"/>
    </row>
    <row r="433" spans="1:86" x14ac:dyDescent="0.25">
      <c r="A433" t="str">
        <f t="shared" si="6"/>
        <v>ClaudioEcheverri</v>
      </c>
      <c r="B433" s="12" t="s">
        <v>1240</v>
      </c>
      <c r="C433" s="13" t="s">
        <v>1241</v>
      </c>
      <c r="D433">
        <v>0</v>
      </c>
      <c r="E433">
        <v>0</v>
      </c>
      <c r="F433">
        <v>1</v>
      </c>
      <c r="G433">
        <v>5</v>
      </c>
      <c r="H433">
        <v>0</v>
      </c>
      <c r="I433">
        <v>0.4</v>
      </c>
      <c r="J433">
        <v>2.2000000000000002</v>
      </c>
      <c r="K433">
        <v>0</v>
      </c>
      <c r="L433">
        <v>0</v>
      </c>
      <c r="M433">
        <v>2</v>
      </c>
      <c r="N433">
        <v>0.3</v>
      </c>
      <c r="O433">
        <v>0</v>
      </c>
      <c r="P433">
        <v>0</v>
      </c>
      <c r="Q433">
        <v>0</v>
      </c>
      <c r="R433">
        <v>0.1</v>
      </c>
      <c r="S433" s="12">
        <v>55</v>
      </c>
      <c r="T433" s="12" t="s">
        <v>518</v>
      </c>
      <c r="CH433" s="4"/>
    </row>
    <row r="434" spans="1:86" x14ac:dyDescent="0.25">
      <c r="A434" t="str">
        <f t="shared" si="6"/>
        <v>JamesMcAtee</v>
      </c>
      <c r="B434" s="12" t="s">
        <v>708</v>
      </c>
      <c r="C434" s="13" t="s">
        <v>1242</v>
      </c>
      <c r="D434">
        <v>3</v>
      </c>
      <c r="E434">
        <v>0</v>
      </c>
      <c r="F434">
        <v>31</v>
      </c>
      <c r="G434">
        <v>340</v>
      </c>
      <c r="H434">
        <v>6</v>
      </c>
      <c r="I434">
        <v>64.599999999999994</v>
      </c>
      <c r="J434">
        <v>113</v>
      </c>
      <c r="K434">
        <v>136</v>
      </c>
      <c r="L434">
        <v>0</v>
      </c>
      <c r="M434">
        <v>102</v>
      </c>
      <c r="N434">
        <v>30.7</v>
      </c>
      <c r="O434">
        <v>0</v>
      </c>
      <c r="P434">
        <v>0</v>
      </c>
      <c r="Q434">
        <v>1</v>
      </c>
      <c r="R434">
        <v>0.1</v>
      </c>
      <c r="S434" s="12">
        <v>55</v>
      </c>
      <c r="T434" s="12" t="s">
        <v>518</v>
      </c>
      <c r="CH434" s="4"/>
    </row>
    <row r="435" spans="1:86" x14ac:dyDescent="0.25">
      <c r="A435" t="str">
        <f t="shared" si="6"/>
        <v>TijjaniReijnders</v>
      </c>
      <c r="B435" s="12" t="s">
        <v>1243</v>
      </c>
      <c r="C435" s="13" t="s">
        <v>1244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5.0999999999999996</v>
      </c>
      <c r="S435" s="12">
        <v>55</v>
      </c>
      <c r="T435" s="12" t="s">
        <v>518</v>
      </c>
      <c r="CH435" s="4"/>
    </row>
    <row r="436" spans="1:86" x14ac:dyDescent="0.25">
      <c r="A436" t="str">
        <f t="shared" si="6"/>
        <v>SverreNypan</v>
      </c>
      <c r="B436" s="12" t="s">
        <v>1245</v>
      </c>
      <c r="C436" s="13" t="s">
        <v>1246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</v>
      </c>
      <c r="S436" s="12">
        <v>50</v>
      </c>
      <c r="T436" s="12" t="s">
        <v>518</v>
      </c>
      <c r="CH436" s="4"/>
    </row>
    <row r="437" spans="1:86" x14ac:dyDescent="0.25">
      <c r="A437" t="str">
        <f t="shared" si="6"/>
        <v>KalvinPhillips</v>
      </c>
      <c r="B437" s="12" t="s">
        <v>1247</v>
      </c>
      <c r="C437" s="13" t="s">
        <v>1248</v>
      </c>
      <c r="D437">
        <v>0</v>
      </c>
      <c r="E437">
        <v>0</v>
      </c>
      <c r="F437">
        <v>27</v>
      </c>
      <c r="G437">
        <v>1231</v>
      </c>
      <c r="H437">
        <v>30</v>
      </c>
      <c r="I437">
        <v>116.2</v>
      </c>
      <c r="J437">
        <v>181.8</v>
      </c>
      <c r="K437">
        <v>41</v>
      </c>
      <c r="L437">
        <v>0</v>
      </c>
      <c r="M437">
        <v>167</v>
      </c>
      <c r="N437">
        <v>33.799999999999997</v>
      </c>
      <c r="O437">
        <v>1</v>
      </c>
      <c r="P437">
        <v>1</v>
      </c>
      <c r="Q437">
        <v>4</v>
      </c>
      <c r="R437">
        <v>0.1</v>
      </c>
      <c r="S437" s="12">
        <v>50</v>
      </c>
      <c r="T437" s="12" t="s">
        <v>518</v>
      </c>
      <c r="CH437" s="4"/>
    </row>
    <row r="438" spans="1:86" x14ac:dyDescent="0.25">
      <c r="A438" t="str">
        <f t="shared" si="6"/>
        <v>ErlingHaaland</v>
      </c>
      <c r="B438" s="12" t="s">
        <v>1249</v>
      </c>
      <c r="C438" s="13" t="s">
        <v>1250</v>
      </c>
      <c r="D438">
        <v>22</v>
      </c>
      <c r="E438">
        <v>3</v>
      </c>
      <c r="F438">
        <v>181</v>
      </c>
      <c r="G438">
        <v>2736</v>
      </c>
      <c r="H438">
        <v>38</v>
      </c>
      <c r="I438">
        <v>359.4</v>
      </c>
      <c r="J438">
        <v>946</v>
      </c>
      <c r="K438">
        <v>1511</v>
      </c>
      <c r="L438">
        <v>26</v>
      </c>
      <c r="M438">
        <v>795</v>
      </c>
      <c r="N438">
        <v>281.8</v>
      </c>
      <c r="O438">
        <v>10</v>
      </c>
      <c r="P438">
        <v>0</v>
      </c>
      <c r="Q438">
        <v>2</v>
      </c>
      <c r="R438">
        <v>18.7</v>
      </c>
      <c r="S438" s="12">
        <v>140</v>
      </c>
      <c r="T438" s="12" t="s">
        <v>546</v>
      </c>
      <c r="CH438" s="4"/>
    </row>
    <row r="439" spans="1:86" x14ac:dyDescent="0.25">
      <c r="A439" t="str">
        <f t="shared" si="6"/>
        <v>BryanMbeumo</v>
      </c>
      <c r="B439" s="12" t="s">
        <v>1251</v>
      </c>
      <c r="C439" s="13" t="s">
        <v>1252</v>
      </c>
      <c r="D439">
        <v>20</v>
      </c>
      <c r="E439">
        <v>9</v>
      </c>
      <c r="F439">
        <v>236</v>
      </c>
      <c r="G439">
        <v>3415</v>
      </c>
      <c r="H439">
        <v>55</v>
      </c>
      <c r="I439">
        <v>1107.5</v>
      </c>
      <c r="J439">
        <v>1236.8</v>
      </c>
      <c r="K439">
        <v>1060</v>
      </c>
      <c r="L439">
        <v>29</v>
      </c>
      <c r="M439">
        <v>948</v>
      </c>
      <c r="N439">
        <v>340.8</v>
      </c>
      <c r="O439">
        <v>9</v>
      </c>
      <c r="P439">
        <v>0</v>
      </c>
      <c r="Q439">
        <v>3</v>
      </c>
      <c r="R439">
        <v>17.8</v>
      </c>
      <c r="S439" s="12">
        <v>80</v>
      </c>
      <c r="T439" s="12" t="s">
        <v>518</v>
      </c>
      <c r="CH439" s="4"/>
    </row>
    <row r="440" spans="1:86" x14ac:dyDescent="0.25">
      <c r="A440" t="str">
        <f t="shared" si="6"/>
        <v>AltayBayÄ±ndÄ±r</v>
      </c>
      <c r="B440" s="12" t="s">
        <v>1253</v>
      </c>
      <c r="C440" s="13" t="s">
        <v>1254</v>
      </c>
      <c r="D440">
        <v>0</v>
      </c>
      <c r="E440">
        <v>0</v>
      </c>
      <c r="F440">
        <v>8</v>
      </c>
      <c r="G440">
        <v>360</v>
      </c>
      <c r="H440">
        <v>10</v>
      </c>
      <c r="I440">
        <v>0</v>
      </c>
      <c r="J440">
        <v>80</v>
      </c>
      <c r="K440">
        <v>0</v>
      </c>
      <c r="L440">
        <v>0</v>
      </c>
      <c r="M440">
        <v>22</v>
      </c>
      <c r="N440">
        <v>7.9</v>
      </c>
      <c r="O440">
        <v>1</v>
      </c>
      <c r="P440">
        <v>0</v>
      </c>
      <c r="Q440">
        <v>0</v>
      </c>
      <c r="R440">
        <v>0.5</v>
      </c>
      <c r="S440" s="12">
        <v>50</v>
      </c>
      <c r="T440" s="12" t="s">
        <v>486</v>
      </c>
      <c r="CH440" s="4"/>
    </row>
    <row r="441" spans="1:86" x14ac:dyDescent="0.25">
      <c r="A441" t="str">
        <f t="shared" si="6"/>
        <v>AndrÃ©Onana</v>
      </c>
      <c r="B441" s="12" t="s">
        <v>1255</v>
      </c>
      <c r="C441" s="13" t="s">
        <v>606</v>
      </c>
      <c r="D441">
        <v>0</v>
      </c>
      <c r="E441">
        <v>0</v>
      </c>
      <c r="F441">
        <v>120</v>
      </c>
      <c r="G441">
        <v>3060</v>
      </c>
      <c r="H441">
        <v>44</v>
      </c>
      <c r="I441">
        <v>13</v>
      </c>
      <c r="J441">
        <v>733</v>
      </c>
      <c r="K441">
        <v>0</v>
      </c>
      <c r="L441">
        <v>8</v>
      </c>
      <c r="M441">
        <v>443</v>
      </c>
      <c r="N441">
        <v>74.7</v>
      </c>
      <c r="O441">
        <v>9</v>
      </c>
      <c r="P441">
        <v>0</v>
      </c>
      <c r="Q441">
        <v>0</v>
      </c>
      <c r="R441">
        <v>0.1</v>
      </c>
      <c r="S441" s="12">
        <v>50</v>
      </c>
      <c r="T441" s="12" t="s">
        <v>486</v>
      </c>
      <c r="CH441" s="4"/>
    </row>
    <row r="442" spans="1:86" x14ac:dyDescent="0.25">
      <c r="A442" t="str">
        <f t="shared" si="6"/>
        <v>ElyhHarrison</v>
      </c>
      <c r="B442" s="12" t="s">
        <v>1256</v>
      </c>
      <c r="C442" s="12" t="s">
        <v>1035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 s="12">
        <v>40</v>
      </c>
      <c r="T442" s="12" t="s">
        <v>486</v>
      </c>
    </row>
    <row r="443" spans="1:86" x14ac:dyDescent="0.25">
      <c r="A443" t="str">
        <f t="shared" si="6"/>
        <v>TomHeaton</v>
      </c>
      <c r="B443" s="12" t="s">
        <v>816</v>
      </c>
      <c r="C443" s="13" t="s">
        <v>1257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0.4</v>
      </c>
      <c r="S443" s="12">
        <v>40</v>
      </c>
      <c r="T443" s="12" t="s">
        <v>486</v>
      </c>
      <c r="CH443" s="4"/>
    </row>
    <row r="444" spans="1:86" x14ac:dyDescent="0.25">
      <c r="A444" t="str">
        <f t="shared" si="6"/>
        <v>DermotMee</v>
      </c>
      <c r="B444" s="12" t="s">
        <v>1258</v>
      </c>
      <c r="C444" s="13" t="s">
        <v>1259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0.2</v>
      </c>
      <c r="S444" s="12">
        <v>40</v>
      </c>
      <c r="T444" s="12" t="s">
        <v>486</v>
      </c>
      <c r="CH444" s="4"/>
    </row>
    <row r="445" spans="1:86" x14ac:dyDescent="0.25">
      <c r="A445" t="str">
        <f t="shared" si="6"/>
        <v>Matthijsde Ligt</v>
      </c>
      <c r="B445" s="12" t="s">
        <v>1260</v>
      </c>
      <c r="C445" s="13" t="s">
        <v>1261</v>
      </c>
      <c r="D445">
        <v>2</v>
      </c>
      <c r="E445">
        <v>0</v>
      </c>
      <c r="F445">
        <v>68</v>
      </c>
      <c r="G445">
        <v>2119</v>
      </c>
      <c r="H445">
        <v>36</v>
      </c>
      <c r="I445">
        <v>88.7</v>
      </c>
      <c r="J445">
        <v>518.4</v>
      </c>
      <c r="K445">
        <v>303</v>
      </c>
      <c r="L445">
        <v>3</v>
      </c>
      <c r="M445">
        <v>312</v>
      </c>
      <c r="N445">
        <v>91.5</v>
      </c>
      <c r="O445">
        <v>4</v>
      </c>
      <c r="P445">
        <v>0</v>
      </c>
      <c r="Q445">
        <v>3</v>
      </c>
      <c r="R445">
        <v>0.9</v>
      </c>
      <c r="S445" s="12">
        <v>50</v>
      </c>
      <c r="T445" s="12" t="s">
        <v>495</v>
      </c>
      <c r="CH445" s="4"/>
    </row>
    <row r="446" spans="1:86" x14ac:dyDescent="0.25">
      <c r="A446" t="str">
        <f t="shared" si="6"/>
        <v>LisandroMartÃ­nez</v>
      </c>
      <c r="B446" s="12" t="s">
        <v>1262</v>
      </c>
      <c r="C446" s="13" t="s">
        <v>1263</v>
      </c>
      <c r="D446">
        <v>2</v>
      </c>
      <c r="E446">
        <v>1</v>
      </c>
      <c r="F446">
        <v>68</v>
      </c>
      <c r="G446">
        <v>1751</v>
      </c>
      <c r="H446">
        <v>27</v>
      </c>
      <c r="I446">
        <v>153.9</v>
      </c>
      <c r="J446">
        <v>426.6</v>
      </c>
      <c r="K446">
        <v>158</v>
      </c>
      <c r="L446">
        <v>5</v>
      </c>
      <c r="M446">
        <v>293</v>
      </c>
      <c r="N446">
        <v>73.8</v>
      </c>
      <c r="O446">
        <v>6</v>
      </c>
      <c r="P446">
        <v>0</v>
      </c>
      <c r="Q446">
        <v>7</v>
      </c>
      <c r="R446">
        <v>0.6</v>
      </c>
      <c r="S446" s="12">
        <v>50</v>
      </c>
      <c r="T446" s="12" t="s">
        <v>495</v>
      </c>
      <c r="CH446" s="4"/>
    </row>
    <row r="447" spans="1:86" x14ac:dyDescent="0.25">
      <c r="A447" t="str">
        <f t="shared" si="6"/>
        <v>NoussairMazraoui</v>
      </c>
      <c r="B447" s="12" t="s">
        <v>1264</v>
      </c>
      <c r="C447" s="13" t="s">
        <v>1265</v>
      </c>
      <c r="D447">
        <v>0</v>
      </c>
      <c r="E447">
        <v>1</v>
      </c>
      <c r="F447">
        <v>88</v>
      </c>
      <c r="G447">
        <v>2836</v>
      </c>
      <c r="H447">
        <v>43</v>
      </c>
      <c r="I447">
        <v>332.7</v>
      </c>
      <c r="J447">
        <v>619.4</v>
      </c>
      <c r="K447">
        <v>123</v>
      </c>
      <c r="L447">
        <v>5</v>
      </c>
      <c r="M447">
        <v>410</v>
      </c>
      <c r="N447">
        <v>107.5</v>
      </c>
      <c r="O447">
        <v>7</v>
      </c>
      <c r="P447">
        <v>0</v>
      </c>
      <c r="Q447">
        <v>3</v>
      </c>
      <c r="R447">
        <v>1.1000000000000001</v>
      </c>
      <c r="S447" s="12">
        <v>50</v>
      </c>
      <c r="T447" s="12" t="s">
        <v>495</v>
      </c>
      <c r="CH447" s="4"/>
    </row>
    <row r="448" spans="1:86" x14ac:dyDescent="0.25">
      <c r="A448" t="str">
        <f t="shared" si="6"/>
        <v>DiegoLeÃ³n Blanco</v>
      </c>
      <c r="B448" s="12" t="s">
        <v>824</v>
      </c>
      <c r="C448" s="13" t="s">
        <v>1266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0.2</v>
      </c>
      <c r="S448" s="12">
        <v>45</v>
      </c>
      <c r="T448" s="12" t="s">
        <v>495</v>
      </c>
      <c r="CH448" s="4"/>
    </row>
    <row r="449" spans="1:86" x14ac:dyDescent="0.25">
      <c r="A449" t="str">
        <f t="shared" si="6"/>
        <v>DiogoDalot Teixeira</v>
      </c>
      <c r="B449" s="12" t="s">
        <v>1267</v>
      </c>
      <c r="C449" s="13" t="s">
        <v>1268</v>
      </c>
      <c r="D449">
        <v>0</v>
      </c>
      <c r="E449">
        <v>4</v>
      </c>
      <c r="F449">
        <v>95</v>
      </c>
      <c r="G449">
        <v>2812</v>
      </c>
      <c r="H449">
        <v>45</v>
      </c>
      <c r="I449">
        <v>434.2</v>
      </c>
      <c r="J449">
        <v>493.2</v>
      </c>
      <c r="K449">
        <v>264</v>
      </c>
      <c r="L449">
        <v>9</v>
      </c>
      <c r="M449">
        <v>352</v>
      </c>
      <c r="N449">
        <v>118.6</v>
      </c>
      <c r="O449">
        <v>8</v>
      </c>
      <c r="P449">
        <v>0</v>
      </c>
      <c r="Q449">
        <v>5</v>
      </c>
      <c r="R449">
        <v>2.7</v>
      </c>
      <c r="S449" s="12">
        <v>45</v>
      </c>
      <c r="T449" s="12" t="s">
        <v>495</v>
      </c>
      <c r="CH449" s="4"/>
    </row>
    <row r="450" spans="1:86" x14ac:dyDescent="0.25">
      <c r="A450" t="str">
        <f t="shared" si="6"/>
        <v>PatrickDorgu</v>
      </c>
      <c r="B450" s="12" t="s">
        <v>1129</v>
      </c>
      <c r="C450" s="13" t="s">
        <v>1269</v>
      </c>
      <c r="D450">
        <v>0</v>
      </c>
      <c r="E450">
        <v>0</v>
      </c>
      <c r="F450">
        <v>18</v>
      </c>
      <c r="G450">
        <v>840</v>
      </c>
      <c r="H450">
        <v>12</v>
      </c>
      <c r="I450">
        <v>175.3</v>
      </c>
      <c r="J450">
        <v>106.4</v>
      </c>
      <c r="K450">
        <v>112</v>
      </c>
      <c r="L450">
        <v>1</v>
      </c>
      <c r="M450">
        <v>108</v>
      </c>
      <c r="N450">
        <v>39.4</v>
      </c>
      <c r="O450">
        <v>2</v>
      </c>
      <c r="P450">
        <v>1</v>
      </c>
      <c r="Q450">
        <v>3</v>
      </c>
      <c r="R450">
        <v>3.5</v>
      </c>
      <c r="S450" s="12">
        <v>45</v>
      </c>
      <c r="T450" s="12" t="s">
        <v>495</v>
      </c>
      <c r="CH450" s="4"/>
    </row>
    <row r="451" spans="1:86" x14ac:dyDescent="0.25">
      <c r="A451" t="str">
        <f t="shared" ref="A451:A514" si="7">_xlfn.CONCAT(B451,C451)</f>
        <v>HarryMaguire</v>
      </c>
      <c r="B451" s="12" t="s">
        <v>1010</v>
      </c>
      <c r="C451" s="13" t="s">
        <v>1270</v>
      </c>
      <c r="D451">
        <v>1</v>
      </c>
      <c r="E451">
        <v>0</v>
      </c>
      <c r="F451">
        <v>48</v>
      </c>
      <c r="G451">
        <v>1751</v>
      </c>
      <c r="H451">
        <v>27</v>
      </c>
      <c r="I451">
        <v>111.5</v>
      </c>
      <c r="J451">
        <v>411.4</v>
      </c>
      <c r="K451">
        <v>237</v>
      </c>
      <c r="L451">
        <v>3</v>
      </c>
      <c r="M451">
        <v>217</v>
      </c>
      <c r="N451">
        <v>76.099999999999994</v>
      </c>
      <c r="O451">
        <v>3</v>
      </c>
      <c r="P451">
        <v>0</v>
      </c>
      <c r="Q451">
        <v>7</v>
      </c>
      <c r="R451">
        <v>0.6</v>
      </c>
      <c r="S451" s="12">
        <v>45</v>
      </c>
      <c r="T451" s="12" t="s">
        <v>495</v>
      </c>
      <c r="CH451" s="4"/>
    </row>
    <row r="452" spans="1:86" x14ac:dyDescent="0.25">
      <c r="A452" t="str">
        <f t="shared" si="7"/>
        <v>LukeShaw</v>
      </c>
      <c r="B452" s="12" t="s">
        <v>1088</v>
      </c>
      <c r="C452" s="13" t="s">
        <v>1271</v>
      </c>
      <c r="D452">
        <v>0</v>
      </c>
      <c r="E452">
        <v>0</v>
      </c>
      <c r="F452">
        <v>5</v>
      </c>
      <c r="G452">
        <v>346</v>
      </c>
      <c r="H452">
        <v>5</v>
      </c>
      <c r="I452">
        <v>68.2</v>
      </c>
      <c r="J452">
        <v>48.2</v>
      </c>
      <c r="K452">
        <v>11</v>
      </c>
      <c r="L452">
        <v>0</v>
      </c>
      <c r="M452">
        <v>38</v>
      </c>
      <c r="N452">
        <v>12.7</v>
      </c>
      <c r="O452">
        <v>0</v>
      </c>
      <c r="P452">
        <v>0</v>
      </c>
      <c r="Q452">
        <v>1</v>
      </c>
      <c r="R452">
        <v>0.2</v>
      </c>
      <c r="S452" s="12">
        <v>45</v>
      </c>
      <c r="T452" s="12" t="s">
        <v>495</v>
      </c>
      <c r="CH452" s="4"/>
    </row>
    <row r="453" spans="1:86" x14ac:dyDescent="0.25">
      <c r="A453" t="str">
        <f t="shared" si="7"/>
        <v>LenyYoro</v>
      </c>
      <c r="B453" s="12" t="s">
        <v>1272</v>
      </c>
      <c r="C453" s="13" t="s">
        <v>1273</v>
      </c>
      <c r="D453">
        <v>0</v>
      </c>
      <c r="E453">
        <v>0</v>
      </c>
      <c r="F453">
        <v>22</v>
      </c>
      <c r="G453">
        <v>1160</v>
      </c>
      <c r="H453">
        <v>24</v>
      </c>
      <c r="I453">
        <v>55.8</v>
      </c>
      <c r="J453">
        <v>207.4</v>
      </c>
      <c r="K453">
        <v>54</v>
      </c>
      <c r="L453">
        <v>0</v>
      </c>
      <c r="M453">
        <v>90</v>
      </c>
      <c r="N453">
        <v>31.8</v>
      </c>
      <c r="O453">
        <v>1</v>
      </c>
      <c r="P453">
        <v>0</v>
      </c>
      <c r="Q453">
        <v>5</v>
      </c>
      <c r="R453">
        <v>1</v>
      </c>
      <c r="S453" s="12">
        <v>45</v>
      </c>
      <c r="T453" s="12" t="s">
        <v>495</v>
      </c>
      <c r="CH453" s="4"/>
    </row>
    <row r="454" spans="1:86" x14ac:dyDescent="0.25">
      <c r="A454" t="str">
        <f t="shared" si="7"/>
        <v>HarryAmass</v>
      </c>
      <c r="B454" s="12" t="s">
        <v>1010</v>
      </c>
      <c r="C454" s="13" t="s">
        <v>1274</v>
      </c>
      <c r="D454">
        <v>0</v>
      </c>
      <c r="E454">
        <v>0</v>
      </c>
      <c r="F454">
        <v>4</v>
      </c>
      <c r="G454">
        <v>345</v>
      </c>
      <c r="H454">
        <v>9</v>
      </c>
      <c r="I454">
        <v>26.5</v>
      </c>
      <c r="J454">
        <v>40</v>
      </c>
      <c r="K454">
        <v>15</v>
      </c>
      <c r="L454">
        <v>0</v>
      </c>
      <c r="M454">
        <v>1</v>
      </c>
      <c r="N454">
        <v>8.1999999999999993</v>
      </c>
      <c r="O454">
        <v>0</v>
      </c>
      <c r="P454">
        <v>0</v>
      </c>
      <c r="Q454">
        <v>0</v>
      </c>
      <c r="R454">
        <v>0.3</v>
      </c>
      <c r="S454" s="12">
        <v>40</v>
      </c>
      <c r="T454" s="12" t="s">
        <v>495</v>
      </c>
      <c r="CH454" s="4"/>
    </row>
    <row r="455" spans="1:86" x14ac:dyDescent="0.25">
      <c r="A455" t="str">
        <f t="shared" si="7"/>
        <v>TylerFredricson</v>
      </c>
      <c r="B455" s="12" t="s">
        <v>723</v>
      </c>
      <c r="C455" s="13" t="s">
        <v>1275</v>
      </c>
      <c r="D455">
        <v>0</v>
      </c>
      <c r="E455">
        <v>0</v>
      </c>
      <c r="F455">
        <v>2</v>
      </c>
      <c r="G455">
        <v>166</v>
      </c>
      <c r="H455">
        <v>5</v>
      </c>
      <c r="I455">
        <v>4.9000000000000004</v>
      </c>
      <c r="J455">
        <v>37.4</v>
      </c>
      <c r="K455">
        <v>2</v>
      </c>
      <c r="L455">
        <v>0</v>
      </c>
      <c r="M455">
        <v>16</v>
      </c>
      <c r="N455">
        <v>4.4000000000000004</v>
      </c>
      <c r="O455">
        <v>0</v>
      </c>
      <c r="P455">
        <v>0</v>
      </c>
      <c r="Q455">
        <v>0</v>
      </c>
      <c r="R455">
        <v>0.2</v>
      </c>
      <c r="S455" s="12">
        <v>40</v>
      </c>
      <c r="T455" s="12" t="s">
        <v>495</v>
      </c>
      <c r="CH455" s="4"/>
    </row>
    <row r="456" spans="1:86" x14ac:dyDescent="0.25">
      <c r="A456" t="str">
        <f t="shared" si="7"/>
        <v>AydenHeaven</v>
      </c>
      <c r="B456" s="12" t="s">
        <v>1276</v>
      </c>
      <c r="C456" s="13" t="s">
        <v>1277</v>
      </c>
      <c r="D456">
        <v>0</v>
      </c>
      <c r="E456">
        <v>0</v>
      </c>
      <c r="F456">
        <v>10</v>
      </c>
      <c r="G456">
        <v>169</v>
      </c>
      <c r="H456">
        <v>1</v>
      </c>
      <c r="I456">
        <v>12.9</v>
      </c>
      <c r="J456">
        <v>43.4</v>
      </c>
      <c r="K456">
        <v>8</v>
      </c>
      <c r="L456">
        <v>2</v>
      </c>
      <c r="M456">
        <v>47</v>
      </c>
      <c r="N456">
        <v>6.4</v>
      </c>
      <c r="O456">
        <v>1</v>
      </c>
      <c r="P456">
        <v>0</v>
      </c>
      <c r="Q456">
        <v>1</v>
      </c>
      <c r="R456">
        <v>2.2999999999999998</v>
      </c>
      <c r="S456" s="12">
        <v>40</v>
      </c>
      <c r="T456" s="12" t="s">
        <v>495</v>
      </c>
      <c r="CH456" s="4"/>
    </row>
    <row r="457" spans="1:86" x14ac:dyDescent="0.25">
      <c r="A457" t="str">
        <f t="shared" si="7"/>
        <v>TyrellMalacia</v>
      </c>
      <c r="B457" s="12" t="s">
        <v>1278</v>
      </c>
      <c r="C457" s="13" t="s">
        <v>1279</v>
      </c>
      <c r="D457">
        <v>0</v>
      </c>
      <c r="E457">
        <v>0</v>
      </c>
      <c r="F457">
        <v>2</v>
      </c>
      <c r="G457">
        <v>99</v>
      </c>
      <c r="H457">
        <v>1</v>
      </c>
      <c r="I457">
        <v>13.9</v>
      </c>
      <c r="J457">
        <v>5.2</v>
      </c>
      <c r="K457">
        <v>0</v>
      </c>
      <c r="L457">
        <v>0</v>
      </c>
      <c r="M457">
        <v>2</v>
      </c>
      <c r="N457">
        <v>1.7</v>
      </c>
      <c r="O457">
        <v>0</v>
      </c>
      <c r="P457">
        <v>0</v>
      </c>
      <c r="Q457">
        <v>1</v>
      </c>
      <c r="R457">
        <v>0.4</v>
      </c>
      <c r="S457" s="12">
        <v>40</v>
      </c>
      <c r="T457" s="12" t="s">
        <v>495</v>
      </c>
      <c r="CH457" s="4"/>
    </row>
    <row r="458" spans="1:86" x14ac:dyDescent="0.25">
      <c r="A458" t="str">
        <f t="shared" si="7"/>
        <v>BrunoBorges Fernandes</v>
      </c>
      <c r="B458" s="12" t="s">
        <v>1280</v>
      </c>
      <c r="C458" s="13" t="s">
        <v>1281</v>
      </c>
      <c r="D458">
        <v>8</v>
      </c>
      <c r="E458">
        <v>12</v>
      </c>
      <c r="F458">
        <v>174</v>
      </c>
      <c r="G458">
        <v>3017</v>
      </c>
      <c r="H458">
        <v>47</v>
      </c>
      <c r="I458">
        <v>1407.7</v>
      </c>
      <c r="J458">
        <v>1017.8</v>
      </c>
      <c r="K458">
        <v>587</v>
      </c>
      <c r="L458">
        <v>28</v>
      </c>
      <c r="M458">
        <v>810</v>
      </c>
      <c r="N458">
        <v>300.8</v>
      </c>
      <c r="O458">
        <v>10</v>
      </c>
      <c r="P458">
        <v>2</v>
      </c>
      <c r="Q458">
        <v>3</v>
      </c>
      <c r="R458">
        <v>11.3</v>
      </c>
      <c r="S458" s="12">
        <v>90</v>
      </c>
      <c r="T458" s="12" t="s">
        <v>518</v>
      </c>
      <c r="CH458" s="4"/>
    </row>
    <row r="459" spans="1:86" x14ac:dyDescent="0.25">
      <c r="A459" t="str">
        <f t="shared" si="7"/>
        <v>MatheusSantos Carneiro da Cunha</v>
      </c>
      <c r="B459" s="12" t="s">
        <v>992</v>
      </c>
      <c r="C459" s="13" t="s">
        <v>1282</v>
      </c>
      <c r="D459">
        <v>15</v>
      </c>
      <c r="E459">
        <v>7</v>
      </c>
      <c r="F459">
        <v>178</v>
      </c>
      <c r="G459">
        <v>2596</v>
      </c>
      <c r="H459">
        <v>54</v>
      </c>
      <c r="I459">
        <v>847.8</v>
      </c>
      <c r="J459">
        <v>936.2</v>
      </c>
      <c r="K459">
        <v>940</v>
      </c>
      <c r="L459">
        <v>41</v>
      </c>
      <c r="M459">
        <v>838</v>
      </c>
      <c r="N459">
        <v>272.2</v>
      </c>
      <c r="O459">
        <v>7</v>
      </c>
      <c r="P459">
        <v>0</v>
      </c>
      <c r="Q459">
        <v>4</v>
      </c>
      <c r="R459">
        <v>11.7</v>
      </c>
      <c r="S459" s="12">
        <v>80</v>
      </c>
      <c r="T459" s="12" t="s">
        <v>518</v>
      </c>
      <c r="CH459" s="4"/>
    </row>
    <row r="460" spans="1:86" x14ac:dyDescent="0.25">
      <c r="A460" t="str">
        <f t="shared" si="7"/>
        <v>MarcusRashford</v>
      </c>
      <c r="B460" s="12" t="s">
        <v>661</v>
      </c>
      <c r="C460" s="13" t="s">
        <v>1283</v>
      </c>
      <c r="D460">
        <v>6</v>
      </c>
      <c r="E460">
        <v>4</v>
      </c>
      <c r="F460">
        <v>95</v>
      </c>
      <c r="G460">
        <v>1414</v>
      </c>
      <c r="H460">
        <v>15</v>
      </c>
      <c r="I460">
        <v>451.1</v>
      </c>
      <c r="J460">
        <v>398.4</v>
      </c>
      <c r="K460">
        <v>369</v>
      </c>
      <c r="L460">
        <v>9</v>
      </c>
      <c r="M460">
        <v>333</v>
      </c>
      <c r="N460">
        <v>122.1</v>
      </c>
      <c r="O460">
        <v>7</v>
      </c>
      <c r="P460">
        <v>0</v>
      </c>
      <c r="Q460">
        <v>2</v>
      </c>
      <c r="R460">
        <v>0.6</v>
      </c>
      <c r="S460" s="12">
        <v>70</v>
      </c>
      <c r="T460" s="12" t="s">
        <v>518</v>
      </c>
      <c r="CH460" s="4"/>
    </row>
    <row r="461" spans="1:86" x14ac:dyDescent="0.25">
      <c r="A461" t="str">
        <f t="shared" si="7"/>
        <v>AmadDiallo</v>
      </c>
      <c r="B461" s="12" t="s">
        <v>1284</v>
      </c>
      <c r="C461" s="13" t="s">
        <v>1285</v>
      </c>
      <c r="D461">
        <v>8</v>
      </c>
      <c r="E461">
        <v>8</v>
      </c>
      <c r="F461">
        <v>129</v>
      </c>
      <c r="G461">
        <v>1898</v>
      </c>
      <c r="H461">
        <v>30</v>
      </c>
      <c r="I461">
        <v>687.2</v>
      </c>
      <c r="J461">
        <v>634</v>
      </c>
      <c r="K461">
        <v>615</v>
      </c>
      <c r="L461">
        <v>17</v>
      </c>
      <c r="M461">
        <v>569</v>
      </c>
      <c r="N461">
        <v>193.8</v>
      </c>
      <c r="O461">
        <v>7</v>
      </c>
      <c r="P461">
        <v>0</v>
      </c>
      <c r="Q461">
        <v>5</v>
      </c>
      <c r="R461">
        <v>3.6</v>
      </c>
      <c r="S461" s="12">
        <v>65</v>
      </c>
      <c r="T461" s="12" t="s">
        <v>518</v>
      </c>
      <c r="CH461" s="4"/>
    </row>
    <row r="462" spans="1:86" x14ac:dyDescent="0.25">
      <c r="A462" t="str">
        <f t="shared" si="7"/>
        <v>AlejandroGarnacho Ferreyra</v>
      </c>
      <c r="B462" s="12" t="s">
        <v>1286</v>
      </c>
      <c r="C462" s="13" t="s">
        <v>1287</v>
      </c>
      <c r="D462">
        <v>6</v>
      </c>
      <c r="E462">
        <v>4</v>
      </c>
      <c r="F462">
        <v>106</v>
      </c>
      <c r="G462">
        <v>2188</v>
      </c>
      <c r="H462">
        <v>36</v>
      </c>
      <c r="I462">
        <v>532.20000000000005</v>
      </c>
      <c r="J462">
        <v>454</v>
      </c>
      <c r="K462">
        <v>904</v>
      </c>
      <c r="L462">
        <v>7</v>
      </c>
      <c r="M462">
        <v>370</v>
      </c>
      <c r="N462">
        <v>188.3</v>
      </c>
      <c r="O462">
        <v>5</v>
      </c>
      <c r="P462">
        <v>0</v>
      </c>
      <c r="Q462">
        <v>3</v>
      </c>
      <c r="R462">
        <v>0.2</v>
      </c>
      <c r="S462" s="12">
        <v>65</v>
      </c>
      <c r="T462" s="12" t="s">
        <v>518</v>
      </c>
      <c r="CH462" s="4"/>
    </row>
    <row r="463" spans="1:86" x14ac:dyDescent="0.25">
      <c r="A463" t="str">
        <f t="shared" si="7"/>
        <v>Antonydos Santos</v>
      </c>
      <c r="B463" s="12" t="s">
        <v>1288</v>
      </c>
      <c r="C463" s="13" t="s">
        <v>1289</v>
      </c>
      <c r="D463">
        <v>0</v>
      </c>
      <c r="E463">
        <v>0</v>
      </c>
      <c r="F463">
        <v>8</v>
      </c>
      <c r="G463">
        <v>135</v>
      </c>
      <c r="H463">
        <v>2</v>
      </c>
      <c r="I463">
        <v>50.7</v>
      </c>
      <c r="J463">
        <v>35</v>
      </c>
      <c r="K463">
        <v>74</v>
      </c>
      <c r="L463">
        <v>0</v>
      </c>
      <c r="M463">
        <v>37</v>
      </c>
      <c r="N463">
        <v>15.8</v>
      </c>
      <c r="O463">
        <v>0</v>
      </c>
      <c r="P463">
        <v>0</v>
      </c>
      <c r="Q463">
        <v>0</v>
      </c>
      <c r="R463">
        <v>0.1</v>
      </c>
      <c r="S463" s="12">
        <v>60</v>
      </c>
      <c r="T463" s="12" t="s">
        <v>518</v>
      </c>
      <c r="CH463" s="4"/>
    </row>
    <row r="464" spans="1:86" x14ac:dyDescent="0.25">
      <c r="A464" t="str">
        <f t="shared" si="7"/>
        <v>MasonMount</v>
      </c>
      <c r="B464" s="12" t="s">
        <v>1290</v>
      </c>
      <c r="C464" s="13" t="s">
        <v>1291</v>
      </c>
      <c r="D464">
        <v>1</v>
      </c>
      <c r="E464">
        <v>0</v>
      </c>
      <c r="F464">
        <v>25</v>
      </c>
      <c r="G464">
        <v>613</v>
      </c>
      <c r="H464">
        <v>11</v>
      </c>
      <c r="I464">
        <v>140</v>
      </c>
      <c r="J464">
        <v>104</v>
      </c>
      <c r="K464">
        <v>218</v>
      </c>
      <c r="L464">
        <v>0</v>
      </c>
      <c r="M464">
        <v>74</v>
      </c>
      <c r="N464">
        <v>45.6</v>
      </c>
      <c r="O464">
        <v>3</v>
      </c>
      <c r="P464">
        <v>0</v>
      </c>
      <c r="Q464">
        <v>3</v>
      </c>
      <c r="R464">
        <v>0.1</v>
      </c>
      <c r="S464" s="12">
        <v>60</v>
      </c>
      <c r="T464" s="12" t="s">
        <v>518</v>
      </c>
      <c r="CH464" s="4"/>
    </row>
    <row r="465" spans="1:86" x14ac:dyDescent="0.25">
      <c r="A465" t="str">
        <f t="shared" si="7"/>
        <v>JadonSancho</v>
      </c>
      <c r="B465" s="12" t="s">
        <v>1292</v>
      </c>
      <c r="C465" s="13" t="s">
        <v>1293</v>
      </c>
      <c r="D465">
        <v>3</v>
      </c>
      <c r="E465">
        <v>5</v>
      </c>
      <c r="F465">
        <v>86</v>
      </c>
      <c r="G465">
        <v>1754</v>
      </c>
      <c r="H465">
        <v>24</v>
      </c>
      <c r="I465">
        <v>523.20000000000005</v>
      </c>
      <c r="J465">
        <v>340</v>
      </c>
      <c r="K465">
        <v>414</v>
      </c>
      <c r="L465">
        <v>3</v>
      </c>
      <c r="M465">
        <v>367</v>
      </c>
      <c r="N465">
        <v>127.5</v>
      </c>
      <c r="O465">
        <v>7</v>
      </c>
      <c r="P465">
        <v>0</v>
      </c>
      <c r="Q465">
        <v>2</v>
      </c>
      <c r="R465">
        <v>0.1</v>
      </c>
      <c r="S465" s="12">
        <v>60</v>
      </c>
      <c r="T465" s="12" t="s">
        <v>518</v>
      </c>
      <c r="CH465" s="4"/>
    </row>
    <row r="466" spans="1:86" x14ac:dyDescent="0.25">
      <c r="A466" t="str">
        <f t="shared" si="7"/>
        <v>Carlos HenriqueCasimiro</v>
      </c>
      <c r="B466" s="12" t="s">
        <v>1294</v>
      </c>
      <c r="C466" s="13" t="s">
        <v>1295</v>
      </c>
      <c r="D466">
        <v>1</v>
      </c>
      <c r="E466">
        <v>0</v>
      </c>
      <c r="F466">
        <v>48</v>
      </c>
      <c r="G466">
        <v>1489</v>
      </c>
      <c r="H466">
        <v>20</v>
      </c>
      <c r="I466">
        <v>348.2</v>
      </c>
      <c r="J466">
        <v>433.2</v>
      </c>
      <c r="K466">
        <v>265</v>
      </c>
      <c r="L466">
        <v>3</v>
      </c>
      <c r="M466">
        <v>300</v>
      </c>
      <c r="N466">
        <v>104.8</v>
      </c>
      <c r="O466">
        <v>6</v>
      </c>
      <c r="P466">
        <v>0</v>
      </c>
      <c r="Q466">
        <v>5</v>
      </c>
      <c r="R466">
        <v>0.2</v>
      </c>
      <c r="S466" s="12">
        <v>55</v>
      </c>
      <c r="T466" s="12" t="s">
        <v>518</v>
      </c>
      <c r="CH466" s="4"/>
    </row>
    <row r="467" spans="1:86" x14ac:dyDescent="0.25">
      <c r="A467" t="str">
        <f t="shared" si="7"/>
        <v>KobbieMainoo</v>
      </c>
      <c r="B467" s="12" t="s">
        <v>1296</v>
      </c>
      <c r="C467" s="13" t="s">
        <v>1297</v>
      </c>
      <c r="D467">
        <v>0</v>
      </c>
      <c r="E467">
        <v>0</v>
      </c>
      <c r="F467">
        <v>42</v>
      </c>
      <c r="G467">
        <v>1646</v>
      </c>
      <c r="H467">
        <v>27</v>
      </c>
      <c r="I467">
        <v>250.8</v>
      </c>
      <c r="J467">
        <v>196.6</v>
      </c>
      <c r="K467">
        <v>137</v>
      </c>
      <c r="L467">
        <v>0</v>
      </c>
      <c r="M467">
        <v>229</v>
      </c>
      <c r="N467">
        <v>58.8</v>
      </c>
      <c r="O467">
        <v>5</v>
      </c>
      <c r="P467">
        <v>0</v>
      </c>
      <c r="Q467">
        <v>5</v>
      </c>
      <c r="R467">
        <v>1</v>
      </c>
      <c r="S467" s="12">
        <v>50</v>
      </c>
      <c r="T467" s="12" t="s">
        <v>518</v>
      </c>
      <c r="CH467" s="4"/>
    </row>
    <row r="468" spans="1:86" x14ac:dyDescent="0.25">
      <c r="A468" t="str">
        <f t="shared" si="7"/>
        <v>ManuelUgarte Ribeiro</v>
      </c>
      <c r="B468" s="12" t="s">
        <v>653</v>
      </c>
      <c r="C468" s="13" t="s">
        <v>1298</v>
      </c>
      <c r="D468">
        <v>1</v>
      </c>
      <c r="E468">
        <v>2</v>
      </c>
      <c r="F468">
        <v>49</v>
      </c>
      <c r="G468">
        <v>1777</v>
      </c>
      <c r="H468">
        <v>33</v>
      </c>
      <c r="I468">
        <v>195.9</v>
      </c>
      <c r="J468">
        <v>313.60000000000002</v>
      </c>
      <c r="K468">
        <v>113</v>
      </c>
      <c r="L468">
        <v>1</v>
      </c>
      <c r="M468">
        <v>318</v>
      </c>
      <c r="N468">
        <v>62.1</v>
      </c>
      <c r="O468">
        <v>4</v>
      </c>
      <c r="P468">
        <v>0</v>
      </c>
      <c r="Q468">
        <v>11</v>
      </c>
      <c r="R468">
        <v>0.2</v>
      </c>
      <c r="S468" s="12">
        <v>50</v>
      </c>
      <c r="T468" s="12" t="s">
        <v>518</v>
      </c>
      <c r="CH468" s="4"/>
    </row>
    <row r="469" spans="1:86" x14ac:dyDescent="0.25">
      <c r="A469" t="str">
        <f t="shared" si="7"/>
        <v>TobyCollyer</v>
      </c>
      <c r="B469" s="12" t="s">
        <v>1299</v>
      </c>
      <c r="C469" s="13" t="s">
        <v>1300</v>
      </c>
      <c r="D469">
        <v>0</v>
      </c>
      <c r="E469">
        <v>0</v>
      </c>
      <c r="F469">
        <v>6</v>
      </c>
      <c r="G469">
        <v>174</v>
      </c>
      <c r="H469">
        <v>2</v>
      </c>
      <c r="I469">
        <v>29.9</v>
      </c>
      <c r="J469">
        <v>40.4</v>
      </c>
      <c r="K469">
        <v>8</v>
      </c>
      <c r="L469">
        <v>0</v>
      </c>
      <c r="M469">
        <v>40</v>
      </c>
      <c r="N469">
        <v>7.9</v>
      </c>
      <c r="O469">
        <v>0</v>
      </c>
      <c r="P469">
        <v>0</v>
      </c>
      <c r="Q469">
        <v>0</v>
      </c>
      <c r="R469">
        <v>0.2</v>
      </c>
      <c r="S469" s="12">
        <v>45</v>
      </c>
      <c r="T469" s="12" t="s">
        <v>518</v>
      </c>
      <c r="CH469" s="4"/>
    </row>
    <row r="470" spans="1:86" x14ac:dyDescent="0.25">
      <c r="A470" t="str">
        <f t="shared" si="7"/>
        <v>JayceFitzgerald</v>
      </c>
      <c r="B470" s="12" t="s">
        <v>1301</v>
      </c>
      <c r="C470" s="12" t="s">
        <v>1302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 s="12">
        <v>45</v>
      </c>
      <c r="T470" s="12" t="s">
        <v>518</v>
      </c>
    </row>
    <row r="471" spans="1:86" x14ac:dyDescent="0.25">
      <c r="A471" t="str">
        <f t="shared" si="7"/>
        <v>JackFletcher</v>
      </c>
      <c r="B471" s="12" t="s">
        <v>857</v>
      </c>
      <c r="C471" s="13" t="s">
        <v>1303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0.1</v>
      </c>
      <c r="S471" s="12">
        <v>45</v>
      </c>
      <c r="T471" s="12" t="s">
        <v>518</v>
      </c>
      <c r="CH471" s="4"/>
    </row>
    <row r="472" spans="1:86" x14ac:dyDescent="0.25">
      <c r="A472" t="str">
        <f t="shared" si="7"/>
        <v>SÃ©kouKonÃ©</v>
      </c>
      <c r="B472" s="12" t="s">
        <v>1304</v>
      </c>
      <c r="C472" s="13" t="s">
        <v>1305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0.1</v>
      </c>
      <c r="S472" s="12">
        <v>45</v>
      </c>
      <c r="T472" s="12" t="s">
        <v>518</v>
      </c>
      <c r="CH472" s="4"/>
    </row>
    <row r="473" spans="1:86" x14ac:dyDescent="0.25">
      <c r="A473" t="str">
        <f t="shared" si="7"/>
        <v>JackMoorhouse</v>
      </c>
      <c r="B473" s="12" t="s">
        <v>857</v>
      </c>
      <c r="C473" s="12" t="s">
        <v>1306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s="12">
        <v>45</v>
      </c>
      <c r="T473" s="12" t="s">
        <v>518</v>
      </c>
    </row>
    <row r="474" spans="1:86" x14ac:dyDescent="0.25">
      <c r="A474" t="str">
        <f t="shared" si="7"/>
        <v>RasmusHÃ¸jlund</v>
      </c>
      <c r="B474" s="12" t="s">
        <v>1307</v>
      </c>
      <c r="C474" s="13" t="s">
        <v>1308</v>
      </c>
      <c r="D474">
        <v>4</v>
      </c>
      <c r="E474">
        <v>1</v>
      </c>
      <c r="F474">
        <v>78</v>
      </c>
      <c r="G474">
        <v>1998</v>
      </c>
      <c r="H474">
        <v>31</v>
      </c>
      <c r="I474">
        <v>254.7</v>
      </c>
      <c r="J474">
        <v>187</v>
      </c>
      <c r="K474">
        <v>432</v>
      </c>
      <c r="L474">
        <v>8</v>
      </c>
      <c r="M474">
        <v>246</v>
      </c>
      <c r="N474">
        <v>86.3</v>
      </c>
      <c r="O474">
        <v>6</v>
      </c>
      <c r="P474">
        <v>0</v>
      </c>
      <c r="Q474">
        <v>2</v>
      </c>
      <c r="R474">
        <v>1</v>
      </c>
      <c r="S474" s="12">
        <v>65</v>
      </c>
      <c r="T474" s="12" t="s">
        <v>546</v>
      </c>
      <c r="CH474" s="4"/>
    </row>
    <row r="475" spans="1:86" x14ac:dyDescent="0.25">
      <c r="A475" t="str">
        <f t="shared" si="7"/>
        <v>JoshuaZirkzee</v>
      </c>
      <c r="B475" s="12" t="s">
        <v>1309</v>
      </c>
      <c r="C475" s="13" t="s">
        <v>1310</v>
      </c>
      <c r="D475">
        <v>3</v>
      </c>
      <c r="E475">
        <v>2</v>
      </c>
      <c r="F475">
        <v>64</v>
      </c>
      <c r="G475">
        <v>1385</v>
      </c>
      <c r="H475">
        <v>24</v>
      </c>
      <c r="I475">
        <v>212</v>
      </c>
      <c r="J475">
        <v>222.6</v>
      </c>
      <c r="K475">
        <v>351</v>
      </c>
      <c r="L475">
        <v>6</v>
      </c>
      <c r="M475">
        <v>216</v>
      </c>
      <c r="N475">
        <v>78</v>
      </c>
      <c r="O475">
        <v>3</v>
      </c>
      <c r="P475">
        <v>0</v>
      </c>
      <c r="Q475">
        <v>2</v>
      </c>
      <c r="R475">
        <v>1.2</v>
      </c>
      <c r="S475" s="12">
        <v>60</v>
      </c>
      <c r="T475" s="12" t="s">
        <v>546</v>
      </c>
      <c r="CH475" s="4"/>
    </row>
    <row r="476" spans="1:86" x14ac:dyDescent="0.25">
      <c r="A476" t="str">
        <f t="shared" si="7"/>
        <v>ChidoObi</v>
      </c>
      <c r="B476" s="12" t="s">
        <v>1311</v>
      </c>
      <c r="C476" s="13" t="s">
        <v>1312</v>
      </c>
      <c r="D476">
        <v>0</v>
      </c>
      <c r="E476">
        <v>0</v>
      </c>
      <c r="F476">
        <v>7</v>
      </c>
      <c r="G476">
        <v>160</v>
      </c>
      <c r="H476">
        <v>5</v>
      </c>
      <c r="I476">
        <v>5.0999999999999996</v>
      </c>
      <c r="J476">
        <v>8.1999999999999993</v>
      </c>
      <c r="K476">
        <v>46</v>
      </c>
      <c r="L476">
        <v>0</v>
      </c>
      <c r="M476">
        <v>21</v>
      </c>
      <c r="N476">
        <v>5.4</v>
      </c>
      <c r="O476">
        <v>0</v>
      </c>
      <c r="P476">
        <v>0</v>
      </c>
      <c r="Q476">
        <v>1</v>
      </c>
      <c r="R476">
        <v>5.6</v>
      </c>
      <c r="S476" s="12">
        <v>45</v>
      </c>
      <c r="T476" s="12" t="s">
        <v>546</v>
      </c>
      <c r="CH476" s="4"/>
    </row>
    <row r="477" spans="1:86" x14ac:dyDescent="0.25">
      <c r="A477" t="str">
        <f t="shared" si="7"/>
        <v>EthanWheatley</v>
      </c>
      <c r="B477" s="12" t="s">
        <v>534</v>
      </c>
      <c r="C477" s="13" t="s">
        <v>1313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0.2</v>
      </c>
      <c r="S477" s="12">
        <v>45</v>
      </c>
      <c r="T477" s="12" t="s">
        <v>546</v>
      </c>
      <c r="CH477" s="4"/>
    </row>
    <row r="478" spans="1:86" x14ac:dyDescent="0.25">
      <c r="A478" t="str">
        <f t="shared" si="7"/>
        <v>NickPope</v>
      </c>
      <c r="B478" s="12" t="s">
        <v>1314</v>
      </c>
      <c r="C478" s="13" t="s">
        <v>1315</v>
      </c>
      <c r="D478">
        <v>0</v>
      </c>
      <c r="E478">
        <v>0</v>
      </c>
      <c r="F478">
        <v>102</v>
      </c>
      <c r="G478">
        <v>2520</v>
      </c>
      <c r="H478">
        <v>35</v>
      </c>
      <c r="I478">
        <v>10</v>
      </c>
      <c r="J478">
        <v>666</v>
      </c>
      <c r="K478">
        <v>0</v>
      </c>
      <c r="L478">
        <v>2</v>
      </c>
      <c r="M478">
        <v>384</v>
      </c>
      <c r="N478">
        <v>67.400000000000006</v>
      </c>
      <c r="O478">
        <v>8</v>
      </c>
      <c r="P478">
        <v>0</v>
      </c>
      <c r="Q478">
        <v>2</v>
      </c>
      <c r="R478">
        <v>3.9</v>
      </c>
      <c r="S478" s="12">
        <v>50</v>
      </c>
      <c r="T478" s="12" t="s">
        <v>486</v>
      </c>
      <c r="CH478" s="4"/>
    </row>
    <row r="479" spans="1:86" x14ac:dyDescent="0.25">
      <c r="A479" t="str">
        <f t="shared" si="7"/>
        <v>MartinDÃºbravka</v>
      </c>
      <c r="B479" s="12" t="s">
        <v>519</v>
      </c>
      <c r="C479" s="13" t="s">
        <v>1316</v>
      </c>
      <c r="D479">
        <v>0</v>
      </c>
      <c r="E479">
        <v>0</v>
      </c>
      <c r="F479">
        <v>44</v>
      </c>
      <c r="G479">
        <v>900</v>
      </c>
      <c r="H479">
        <v>12</v>
      </c>
      <c r="I479">
        <v>0</v>
      </c>
      <c r="J479">
        <v>220.2</v>
      </c>
      <c r="K479">
        <v>0</v>
      </c>
      <c r="L479">
        <v>2</v>
      </c>
      <c r="M479">
        <v>160</v>
      </c>
      <c r="N479">
        <v>22</v>
      </c>
      <c r="O479">
        <v>5</v>
      </c>
      <c r="P479">
        <v>0</v>
      </c>
      <c r="Q479">
        <v>0</v>
      </c>
      <c r="R479">
        <v>11.3</v>
      </c>
      <c r="S479" s="12">
        <v>40</v>
      </c>
      <c r="T479" s="12" t="s">
        <v>486</v>
      </c>
      <c r="CH479" s="4"/>
    </row>
    <row r="480" spans="1:86" x14ac:dyDescent="0.25">
      <c r="A480" t="str">
        <f t="shared" si="7"/>
        <v>MarkGillespie</v>
      </c>
      <c r="B480" s="12" t="s">
        <v>1008</v>
      </c>
      <c r="C480" s="13" t="s">
        <v>1317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0.1</v>
      </c>
      <c r="S480" s="12">
        <v>40</v>
      </c>
      <c r="T480" s="12" t="s">
        <v>486</v>
      </c>
      <c r="CH480" s="4"/>
    </row>
    <row r="481" spans="1:86" x14ac:dyDescent="0.25">
      <c r="A481" t="str">
        <f t="shared" si="7"/>
        <v>OdysseasVlachodimos</v>
      </c>
      <c r="B481" s="12" t="s">
        <v>1318</v>
      </c>
      <c r="C481" s="13" t="s">
        <v>1319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0.1</v>
      </c>
      <c r="S481" s="12">
        <v>40</v>
      </c>
      <c r="T481" s="12" t="s">
        <v>486</v>
      </c>
      <c r="CH481" s="4"/>
    </row>
    <row r="482" spans="1:86" x14ac:dyDescent="0.25">
      <c r="A482" t="str">
        <f t="shared" si="7"/>
        <v>LewisHall</v>
      </c>
      <c r="B482" s="12" t="s">
        <v>601</v>
      </c>
      <c r="C482" s="13" t="s">
        <v>1320</v>
      </c>
      <c r="D482">
        <v>0</v>
      </c>
      <c r="E482">
        <v>7</v>
      </c>
      <c r="F482">
        <v>102</v>
      </c>
      <c r="G482">
        <v>2188</v>
      </c>
      <c r="H482">
        <v>31</v>
      </c>
      <c r="I482">
        <v>561.20000000000005</v>
      </c>
      <c r="J482">
        <v>561.6</v>
      </c>
      <c r="K482">
        <v>128</v>
      </c>
      <c r="L482">
        <v>11</v>
      </c>
      <c r="M482">
        <v>443</v>
      </c>
      <c r="N482">
        <v>125.3</v>
      </c>
      <c r="O482">
        <v>8</v>
      </c>
      <c r="P482">
        <v>0</v>
      </c>
      <c r="Q482">
        <v>3</v>
      </c>
      <c r="R482">
        <v>3</v>
      </c>
      <c r="S482" s="12">
        <v>55</v>
      </c>
      <c r="T482" s="12" t="s">
        <v>495</v>
      </c>
      <c r="CH482" s="4"/>
    </row>
    <row r="483" spans="1:86" x14ac:dyDescent="0.25">
      <c r="A483" t="str">
        <f t="shared" si="7"/>
        <v>FabianSchÃ¤r</v>
      </c>
      <c r="B483" s="12" t="s">
        <v>1321</v>
      </c>
      <c r="C483" s="13" t="s">
        <v>1322</v>
      </c>
      <c r="D483">
        <v>4</v>
      </c>
      <c r="E483">
        <v>2</v>
      </c>
      <c r="F483">
        <v>118</v>
      </c>
      <c r="G483">
        <v>2935</v>
      </c>
      <c r="H483">
        <v>42</v>
      </c>
      <c r="I483">
        <v>111.5</v>
      </c>
      <c r="J483">
        <v>743.2</v>
      </c>
      <c r="K483">
        <v>346</v>
      </c>
      <c r="L483">
        <v>4</v>
      </c>
      <c r="M483">
        <v>440</v>
      </c>
      <c r="N483">
        <v>119.6</v>
      </c>
      <c r="O483">
        <v>11</v>
      </c>
      <c r="P483">
        <v>1</v>
      </c>
      <c r="Q483">
        <v>9</v>
      </c>
      <c r="R483">
        <v>2.1</v>
      </c>
      <c r="S483" s="12">
        <v>55</v>
      </c>
      <c r="T483" s="12" t="s">
        <v>495</v>
      </c>
      <c r="CH483" s="4"/>
    </row>
    <row r="484" spans="1:86" x14ac:dyDescent="0.25">
      <c r="A484" t="str">
        <f t="shared" si="7"/>
        <v>SvenBotman</v>
      </c>
      <c r="B484" s="12" t="s">
        <v>1323</v>
      </c>
      <c r="C484" s="13" t="s">
        <v>1324</v>
      </c>
      <c r="D484">
        <v>0</v>
      </c>
      <c r="E484">
        <v>0</v>
      </c>
      <c r="F484">
        <v>18</v>
      </c>
      <c r="G484">
        <v>412</v>
      </c>
      <c r="H484">
        <v>4</v>
      </c>
      <c r="I484">
        <v>28.4</v>
      </c>
      <c r="J484">
        <v>110.4</v>
      </c>
      <c r="K484">
        <v>96</v>
      </c>
      <c r="L484">
        <v>0</v>
      </c>
      <c r="M484">
        <v>95</v>
      </c>
      <c r="N484">
        <v>23.6</v>
      </c>
      <c r="O484">
        <v>2</v>
      </c>
      <c r="P484">
        <v>0</v>
      </c>
      <c r="Q484">
        <v>1</v>
      </c>
      <c r="R484">
        <v>0.5</v>
      </c>
      <c r="S484" s="12">
        <v>50</v>
      </c>
      <c r="T484" s="12" t="s">
        <v>495</v>
      </c>
      <c r="CH484" s="4"/>
    </row>
    <row r="485" spans="1:86" x14ac:dyDescent="0.25">
      <c r="A485" t="str">
        <f t="shared" si="7"/>
        <v>DanBurn</v>
      </c>
      <c r="B485" s="12" t="s">
        <v>1325</v>
      </c>
      <c r="C485" s="13" t="s">
        <v>1326</v>
      </c>
      <c r="D485">
        <v>1</v>
      </c>
      <c r="E485">
        <v>1</v>
      </c>
      <c r="F485">
        <v>115</v>
      </c>
      <c r="G485">
        <v>3330</v>
      </c>
      <c r="H485">
        <v>45</v>
      </c>
      <c r="I485">
        <v>123.6</v>
      </c>
      <c r="J485">
        <v>736.6</v>
      </c>
      <c r="K485">
        <v>297</v>
      </c>
      <c r="L485">
        <v>9</v>
      </c>
      <c r="M485">
        <v>476</v>
      </c>
      <c r="N485">
        <v>115.8</v>
      </c>
      <c r="O485">
        <v>13</v>
      </c>
      <c r="P485">
        <v>0</v>
      </c>
      <c r="Q485">
        <v>11</v>
      </c>
      <c r="R485">
        <v>3.1</v>
      </c>
      <c r="S485" s="12">
        <v>50</v>
      </c>
      <c r="T485" s="12" t="s">
        <v>495</v>
      </c>
      <c r="CH485" s="4"/>
    </row>
    <row r="486" spans="1:86" x14ac:dyDescent="0.25">
      <c r="A486" t="str">
        <f t="shared" si="7"/>
        <v>TinoLivramento</v>
      </c>
      <c r="B486" s="12" t="s">
        <v>1327</v>
      </c>
      <c r="C486" s="13" t="s">
        <v>1328</v>
      </c>
      <c r="D486">
        <v>0</v>
      </c>
      <c r="E486">
        <v>1</v>
      </c>
      <c r="F486">
        <v>105</v>
      </c>
      <c r="G486">
        <v>2835</v>
      </c>
      <c r="H486">
        <v>40</v>
      </c>
      <c r="I486">
        <v>406.2</v>
      </c>
      <c r="J486">
        <v>567.4</v>
      </c>
      <c r="K486">
        <v>127</v>
      </c>
      <c r="L486">
        <v>6</v>
      </c>
      <c r="M486">
        <v>476</v>
      </c>
      <c r="N486">
        <v>110.1</v>
      </c>
      <c r="O486">
        <v>10</v>
      </c>
      <c r="P486">
        <v>0</v>
      </c>
      <c r="Q486">
        <v>1</v>
      </c>
      <c r="R486">
        <v>4.5999999999999996</v>
      </c>
      <c r="S486" s="12">
        <v>50</v>
      </c>
      <c r="T486" s="12" t="s">
        <v>495</v>
      </c>
      <c r="CH486" s="4"/>
    </row>
    <row r="487" spans="1:86" x14ac:dyDescent="0.25">
      <c r="A487" t="str">
        <f t="shared" si="7"/>
        <v>KieranTrippier</v>
      </c>
      <c r="B487" s="12" t="s">
        <v>1329</v>
      </c>
      <c r="C487" s="13" t="s">
        <v>1330</v>
      </c>
      <c r="D487">
        <v>0</v>
      </c>
      <c r="E487">
        <v>3</v>
      </c>
      <c r="F487">
        <v>72</v>
      </c>
      <c r="G487">
        <v>1299</v>
      </c>
      <c r="H487">
        <v>18</v>
      </c>
      <c r="I487">
        <v>406.8</v>
      </c>
      <c r="J487">
        <v>319.39999999999998</v>
      </c>
      <c r="K487">
        <v>33</v>
      </c>
      <c r="L487">
        <v>8</v>
      </c>
      <c r="M487">
        <v>287</v>
      </c>
      <c r="N487">
        <v>76.099999999999994</v>
      </c>
      <c r="O487">
        <v>6</v>
      </c>
      <c r="P487">
        <v>0</v>
      </c>
      <c r="Q487">
        <v>1</v>
      </c>
      <c r="R487">
        <v>1.4</v>
      </c>
      <c r="S487" s="12">
        <v>50</v>
      </c>
      <c r="T487" s="12" t="s">
        <v>495</v>
      </c>
      <c r="CH487" s="4"/>
    </row>
    <row r="488" spans="1:86" x14ac:dyDescent="0.25">
      <c r="A488" t="str">
        <f t="shared" si="7"/>
        <v>EmilKrafth</v>
      </c>
      <c r="B488" s="12" t="s">
        <v>1331</v>
      </c>
      <c r="C488" s="13" t="s">
        <v>1332</v>
      </c>
      <c r="D488">
        <v>0</v>
      </c>
      <c r="E488">
        <v>0</v>
      </c>
      <c r="F488">
        <v>17</v>
      </c>
      <c r="G488">
        <v>334</v>
      </c>
      <c r="H488">
        <v>2</v>
      </c>
      <c r="I488">
        <v>19.7</v>
      </c>
      <c r="J488">
        <v>59.2</v>
      </c>
      <c r="K488">
        <v>13</v>
      </c>
      <c r="L488">
        <v>0</v>
      </c>
      <c r="M488">
        <v>55</v>
      </c>
      <c r="N488">
        <v>9.3000000000000007</v>
      </c>
      <c r="O488">
        <v>1</v>
      </c>
      <c r="P488">
        <v>0</v>
      </c>
      <c r="Q488">
        <v>2</v>
      </c>
      <c r="R488">
        <v>0.1</v>
      </c>
      <c r="S488" s="12">
        <v>45</v>
      </c>
      <c r="T488" s="12" t="s">
        <v>495</v>
      </c>
      <c r="CH488" s="4"/>
    </row>
    <row r="489" spans="1:86" x14ac:dyDescent="0.25">
      <c r="A489" t="str">
        <f t="shared" si="7"/>
        <v>JamaalLascelles</v>
      </c>
      <c r="B489" s="12" t="s">
        <v>1333</v>
      </c>
      <c r="C489" s="13" t="s">
        <v>1334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0.1</v>
      </c>
      <c r="S489" s="12">
        <v>45</v>
      </c>
      <c r="T489" s="12" t="s">
        <v>495</v>
      </c>
      <c r="CH489" s="4"/>
    </row>
    <row r="490" spans="1:86" x14ac:dyDescent="0.25">
      <c r="A490" t="str">
        <f t="shared" si="7"/>
        <v>AlexMurphy</v>
      </c>
      <c r="B490" s="12" t="s">
        <v>695</v>
      </c>
      <c r="C490" s="13" t="s">
        <v>1335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0.8</v>
      </c>
      <c r="S490" s="12">
        <v>40</v>
      </c>
      <c r="T490" s="12" t="s">
        <v>495</v>
      </c>
      <c r="CH490" s="4"/>
    </row>
    <row r="491" spans="1:86" x14ac:dyDescent="0.25">
      <c r="A491" t="str">
        <f t="shared" si="7"/>
        <v>HarrisonAshby</v>
      </c>
      <c r="B491" s="12" t="s">
        <v>1035</v>
      </c>
      <c r="C491" s="13" t="s">
        <v>1336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0.2</v>
      </c>
      <c r="S491" s="12">
        <v>40</v>
      </c>
      <c r="T491" s="12" t="s">
        <v>495</v>
      </c>
      <c r="CH491" s="4"/>
    </row>
    <row r="492" spans="1:86" x14ac:dyDescent="0.25">
      <c r="A492" t="str">
        <f t="shared" si="7"/>
        <v>MiodragPivaÅ¡</v>
      </c>
      <c r="B492" s="12" t="s">
        <v>1337</v>
      </c>
      <c r="C492" s="12" t="s">
        <v>1338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0.2</v>
      </c>
      <c r="S492" s="12">
        <v>40</v>
      </c>
      <c r="T492" s="12" t="s">
        <v>495</v>
      </c>
    </row>
    <row r="493" spans="1:86" x14ac:dyDescent="0.25">
      <c r="A493" t="str">
        <f t="shared" si="7"/>
        <v>MattTargett</v>
      </c>
      <c r="B493" s="12" t="s">
        <v>859</v>
      </c>
      <c r="C493" s="13" t="s">
        <v>1339</v>
      </c>
      <c r="D493">
        <v>0</v>
      </c>
      <c r="E493">
        <v>0</v>
      </c>
      <c r="F493">
        <v>2</v>
      </c>
      <c r="G493">
        <v>20</v>
      </c>
      <c r="H493">
        <v>0</v>
      </c>
      <c r="I493">
        <v>5.6</v>
      </c>
      <c r="J493">
        <v>5</v>
      </c>
      <c r="K493">
        <v>0</v>
      </c>
      <c r="L493">
        <v>0</v>
      </c>
      <c r="M493">
        <v>7</v>
      </c>
      <c r="N493">
        <v>1</v>
      </c>
      <c r="O493">
        <v>0</v>
      </c>
      <c r="P493">
        <v>0</v>
      </c>
      <c r="Q493">
        <v>0</v>
      </c>
      <c r="R493">
        <v>0.5</v>
      </c>
      <c r="S493" s="12">
        <v>40</v>
      </c>
      <c r="T493" s="12" t="s">
        <v>495</v>
      </c>
      <c r="CH493" s="4"/>
    </row>
    <row r="494" spans="1:86" x14ac:dyDescent="0.25">
      <c r="A494" t="str">
        <f t="shared" si="7"/>
        <v>AnthonyGordon</v>
      </c>
      <c r="B494" s="12" t="s">
        <v>652</v>
      </c>
      <c r="C494" s="13" t="s">
        <v>1340</v>
      </c>
      <c r="D494">
        <v>6</v>
      </c>
      <c r="E494">
        <v>6</v>
      </c>
      <c r="F494">
        <v>124</v>
      </c>
      <c r="G494">
        <v>2428</v>
      </c>
      <c r="H494">
        <v>33</v>
      </c>
      <c r="I494">
        <v>777.3</v>
      </c>
      <c r="J494">
        <v>537</v>
      </c>
      <c r="K494">
        <v>655</v>
      </c>
      <c r="L494">
        <v>9</v>
      </c>
      <c r="M494">
        <v>476</v>
      </c>
      <c r="N494">
        <v>196.8</v>
      </c>
      <c r="O494">
        <v>10</v>
      </c>
      <c r="P494">
        <v>0</v>
      </c>
      <c r="Q494">
        <v>2</v>
      </c>
      <c r="R494">
        <v>2.9</v>
      </c>
      <c r="S494" s="12">
        <v>75</v>
      </c>
      <c r="T494" s="12" t="s">
        <v>518</v>
      </c>
      <c r="CH494" s="4"/>
    </row>
    <row r="495" spans="1:86" x14ac:dyDescent="0.25">
      <c r="A495" t="str">
        <f t="shared" si="7"/>
        <v>AnthonyElanga</v>
      </c>
      <c r="B495" s="12" t="s">
        <v>652</v>
      </c>
      <c r="C495" s="13" t="s">
        <v>1341</v>
      </c>
      <c r="D495">
        <v>6</v>
      </c>
      <c r="E495">
        <v>11</v>
      </c>
      <c r="F495">
        <v>153</v>
      </c>
      <c r="G495">
        <v>2496</v>
      </c>
      <c r="H495">
        <v>35</v>
      </c>
      <c r="I495">
        <v>785.4</v>
      </c>
      <c r="J495">
        <v>627</v>
      </c>
      <c r="K495">
        <v>582</v>
      </c>
      <c r="L495">
        <v>15</v>
      </c>
      <c r="M495">
        <v>535</v>
      </c>
      <c r="N495">
        <v>199.8</v>
      </c>
      <c r="O495">
        <v>12</v>
      </c>
      <c r="P495">
        <v>0</v>
      </c>
      <c r="Q495">
        <v>1</v>
      </c>
      <c r="R495">
        <v>10.5</v>
      </c>
      <c r="S495" s="12">
        <v>70</v>
      </c>
      <c r="T495" s="12" t="s">
        <v>518</v>
      </c>
      <c r="CH495" s="4"/>
    </row>
    <row r="496" spans="1:86" x14ac:dyDescent="0.25">
      <c r="A496" t="str">
        <f t="shared" si="7"/>
        <v>HarveyBarnes</v>
      </c>
      <c r="B496" s="12" t="s">
        <v>1182</v>
      </c>
      <c r="C496" s="13" t="s">
        <v>684</v>
      </c>
      <c r="D496">
        <v>9</v>
      </c>
      <c r="E496">
        <v>5</v>
      </c>
      <c r="F496">
        <v>130</v>
      </c>
      <c r="G496">
        <v>1746</v>
      </c>
      <c r="H496">
        <v>23</v>
      </c>
      <c r="I496">
        <v>407.1</v>
      </c>
      <c r="J496">
        <v>522.20000000000005</v>
      </c>
      <c r="K496">
        <v>701</v>
      </c>
      <c r="L496">
        <v>13</v>
      </c>
      <c r="M496">
        <v>442</v>
      </c>
      <c r="N496">
        <v>163.1</v>
      </c>
      <c r="O496">
        <v>6</v>
      </c>
      <c r="P496">
        <v>0</v>
      </c>
      <c r="Q496">
        <v>0</v>
      </c>
      <c r="R496">
        <v>0.5</v>
      </c>
      <c r="S496" s="12">
        <v>65</v>
      </c>
      <c r="T496" s="12" t="s">
        <v>518</v>
      </c>
      <c r="CH496" s="4"/>
    </row>
    <row r="497" spans="1:86" x14ac:dyDescent="0.25">
      <c r="A497" t="str">
        <f t="shared" si="7"/>
        <v>BrunoGuimarÃ£es Rodriguez Moura</v>
      </c>
      <c r="B497" s="12" t="s">
        <v>1280</v>
      </c>
      <c r="C497" s="13" t="s">
        <v>1342</v>
      </c>
      <c r="D497">
        <v>5</v>
      </c>
      <c r="E497">
        <v>6</v>
      </c>
      <c r="F497">
        <v>135</v>
      </c>
      <c r="G497">
        <v>3273</v>
      </c>
      <c r="H497">
        <v>44</v>
      </c>
      <c r="I497">
        <v>796</v>
      </c>
      <c r="J497">
        <v>723</v>
      </c>
      <c r="K497">
        <v>454</v>
      </c>
      <c r="L497">
        <v>10</v>
      </c>
      <c r="M497">
        <v>661</v>
      </c>
      <c r="N497">
        <v>197.5</v>
      </c>
      <c r="O497">
        <v>13</v>
      </c>
      <c r="P497">
        <v>0</v>
      </c>
      <c r="Q497">
        <v>7</v>
      </c>
      <c r="R497">
        <v>1.4</v>
      </c>
      <c r="S497" s="12">
        <v>65</v>
      </c>
      <c r="T497" s="12" t="s">
        <v>518</v>
      </c>
      <c r="CH497" s="4"/>
    </row>
    <row r="498" spans="1:86" x14ac:dyDescent="0.25">
      <c r="A498" t="str">
        <f t="shared" si="7"/>
        <v>JacobMurphy</v>
      </c>
      <c r="B498" s="12" t="s">
        <v>591</v>
      </c>
      <c r="C498" s="13" t="s">
        <v>1335</v>
      </c>
      <c r="D498">
        <v>8</v>
      </c>
      <c r="E498">
        <v>13</v>
      </c>
      <c r="F498">
        <v>159</v>
      </c>
      <c r="G498">
        <v>2356</v>
      </c>
      <c r="H498">
        <v>31</v>
      </c>
      <c r="I498">
        <v>625.20000000000005</v>
      </c>
      <c r="J498">
        <v>713.4</v>
      </c>
      <c r="K498">
        <v>519</v>
      </c>
      <c r="L498">
        <v>11</v>
      </c>
      <c r="M498">
        <v>601</v>
      </c>
      <c r="N498">
        <v>185.6</v>
      </c>
      <c r="O498">
        <v>11</v>
      </c>
      <c r="P498">
        <v>0</v>
      </c>
      <c r="Q498">
        <v>4</v>
      </c>
      <c r="R498">
        <v>2.9</v>
      </c>
      <c r="S498" s="12">
        <v>65</v>
      </c>
      <c r="T498" s="12" t="s">
        <v>518</v>
      </c>
      <c r="CH498" s="4"/>
    </row>
    <row r="499" spans="1:86" x14ac:dyDescent="0.25">
      <c r="A499" t="str">
        <f t="shared" si="7"/>
        <v>Joelinton CÃ¡ssioApolinÃ¡rio de Lira</v>
      </c>
      <c r="B499" s="12" t="s">
        <v>1343</v>
      </c>
      <c r="C499" s="13" t="s">
        <v>1344</v>
      </c>
      <c r="D499">
        <v>4</v>
      </c>
      <c r="E499">
        <v>4</v>
      </c>
      <c r="F499">
        <v>99</v>
      </c>
      <c r="G499">
        <v>2394</v>
      </c>
      <c r="H499">
        <v>32</v>
      </c>
      <c r="I499">
        <v>389.3</v>
      </c>
      <c r="J499">
        <v>469.8</v>
      </c>
      <c r="K499">
        <v>465</v>
      </c>
      <c r="L499">
        <v>11</v>
      </c>
      <c r="M499">
        <v>374</v>
      </c>
      <c r="N499">
        <v>132.69999999999999</v>
      </c>
      <c r="O499">
        <v>10</v>
      </c>
      <c r="P499">
        <v>0</v>
      </c>
      <c r="Q499">
        <v>10</v>
      </c>
      <c r="R499">
        <v>0.4</v>
      </c>
      <c r="S499" s="12">
        <v>60</v>
      </c>
      <c r="T499" s="12" t="s">
        <v>518</v>
      </c>
      <c r="CH499" s="4"/>
    </row>
    <row r="500" spans="1:86" x14ac:dyDescent="0.25">
      <c r="A500" t="str">
        <f t="shared" si="7"/>
        <v>SandroTonali</v>
      </c>
      <c r="B500" s="12" t="s">
        <v>1345</v>
      </c>
      <c r="C500" s="13" t="s">
        <v>1346</v>
      </c>
      <c r="D500">
        <v>4</v>
      </c>
      <c r="E500">
        <v>2</v>
      </c>
      <c r="F500">
        <v>106</v>
      </c>
      <c r="G500">
        <v>2625</v>
      </c>
      <c r="H500">
        <v>34</v>
      </c>
      <c r="I500">
        <v>496.3</v>
      </c>
      <c r="J500">
        <v>539.4</v>
      </c>
      <c r="K500">
        <v>299</v>
      </c>
      <c r="L500">
        <v>10</v>
      </c>
      <c r="M500">
        <v>536</v>
      </c>
      <c r="N500">
        <v>133.5</v>
      </c>
      <c r="O500">
        <v>11</v>
      </c>
      <c r="P500">
        <v>0</v>
      </c>
      <c r="Q500">
        <v>5</v>
      </c>
      <c r="R500">
        <v>2.4</v>
      </c>
      <c r="S500" s="12">
        <v>55</v>
      </c>
      <c r="T500" s="12" t="s">
        <v>518</v>
      </c>
      <c r="CH500" s="4"/>
    </row>
    <row r="501" spans="1:86" x14ac:dyDescent="0.25">
      <c r="A501" t="str">
        <f t="shared" si="7"/>
        <v>AntoÃ±itoCordero Campillo</v>
      </c>
      <c r="B501" s="12" t="s">
        <v>1347</v>
      </c>
      <c r="C501" s="13" t="s">
        <v>1348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0.1</v>
      </c>
      <c r="S501" s="12">
        <v>50</v>
      </c>
      <c r="T501" s="12" t="s">
        <v>518</v>
      </c>
      <c r="CH501" s="4"/>
    </row>
    <row r="502" spans="1:86" x14ac:dyDescent="0.25">
      <c r="A502" t="str">
        <f t="shared" si="7"/>
        <v>JoeWillock</v>
      </c>
      <c r="B502" s="12" t="s">
        <v>556</v>
      </c>
      <c r="C502" s="13" t="s">
        <v>1349</v>
      </c>
      <c r="D502">
        <v>0</v>
      </c>
      <c r="E502">
        <v>2</v>
      </c>
      <c r="F502">
        <v>46</v>
      </c>
      <c r="G502">
        <v>1065</v>
      </c>
      <c r="H502">
        <v>16</v>
      </c>
      <c r="I502">
        <v>273.8</v>
      </c>
      <c r="J502">
        <v>172.8</v>
      </c>
      <c r="K502">
        <v>197</v>
      </c>
      <c r="L502">
        <v>0</v>
      </c>
      <c r="M502">
        <v>139</v>
      </c>
      <c r="N502">
        <v>63.9</v>
      </c>
      <c r="O502">
        <v>4</v>
      </c>
      <c r="P502">
        <v>0</v>
      </c>
      <c r="Q502">
        <v>4</v>
      </c>
      <c r="R502">
        <v>0.2</v>
      </c>
      <c r="S502" s="12">
        <v>50</v>
      </c>
      <c r="T502" s="12" t="s">
        <v>518</v>
      </c>
      <c r="CH502" s="4"/>
    </row>
    <row r="503" spans="1:86" x14ac:dyDescent="0.25">
      <c r="A503" t="str">
        <f t="shared" si="7"/>
        <v>IsaacHayden</v>
      </c>
      <c r="B503" s="12" t="s">
        <v>1041</v>
      </c>
      <c r="C503" s="13" t="s">
        <v>1350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0.1</v>
      </c>
      <c r="S503" s="12">
        <v>45</v>
      </c>
      <c r="T503" s="12" t="s">
        <v>518</v>
      </c>
      <c r="CH503" s="4"/>
    </row>
    <row r="504" spans="1:86" x14ac:dyDescent="0.25">
      <c r="A504" t="str">
        <f t="shared" si="7"/>
        <v>GarangKuol</v>
      </c>
      <c r="B504" s="12" t="s">
        <v>1351</v>
      </c>
      <c r="C504" s="12" t="s">
        <v>1352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0.1</v>
      </c>
      <c r="S504" s="12">
        <v>45</v>
      </c>
      <c r="T504" s="12" t="s">
        <v>518</v>
      </c>
    </row>
    <row r="505" spans="1:86" x14ac:dyDescent="0.25">
      <c r="A505" t="str">
        <f t="shared" si="7"/>
        <v>LewisMiley</v>
      </c>
      <c r="B505" s="12" t="s">
        <v>601</v>
      </c>
      <c r="C505" s="13" t="s">
        <v>1353</v>
      </c>
      <c r="D505">
        <v>1</v>
      </c>
      <c r="E505">
        <v>0</v>
      </c>
      <c r="F505">
        <v>21</v>
      </c>
      <c r="G505">
        <v>304</v>
      </c>
      <c r="H505">
        <v>4</v>
      </c>
      <c r="I505">
        <v>33.5</v>
      </c>
      <c r="J505">
        <v>87.4</v>
      </c>
      <c r="K505">
        <v>45</v>
      </c>
      <c r="L505">
        <v>1</v>
      </c>
      <c r="M505">
        <v>88</v>
      </c>
      <c r="N505">
        <v>16.7</v>
      </c>
      <c r="O505">
        <v>0</v>
      </c>
      <c r="P505">
        <v>0</v>
      </c>
      <c r="Q505">
        <v>0</v>
      </c>
      <c r="R505">
        <v>3.4</v>
      </c>
      <c r="S505" s="12">
        <v>45</v>
      </c>
      <c r="T505" s="12" t="s">
        <v>518</v>
      </c>
      <c r="CH505" s="4"/>
    </row>
    <row r="506" spans="1:86" x14ac:dyDescent="0.25">
      <c r="A506" t="str">
        <f t="shared" si="7"/>
        <v>JoeWhite</v>
      </c>
      <c r="B506" s="12" t="s">
        <v>556</v>
      </c>
      <c r="C506" s="13" t="s">
        <v>507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0.1</v>
      </c>
      <c r="S506" s="12">
        <v>45</v>
      </c>
      <c r="T506" s="12" t="s">
        <v>518</v>
      </c>
      <c r="CH506" s="4"/>
    </row>
    <row r="507" spans="1:86" x14ac:dyDescent="0.25">
      <c r="A507" t="str">
        <f t="shared" si="7"/>
        <v>AlexanderIsak</v>
      </c>
      <c r="B507" s="12" t="s">
        <v>1354</v>
      </c>
      <c r="C507" s="13" t="s">
        <v>1355</v>
      </c>
      <c r="D507">
        <v>23</v>
      </c>
      <c r="E507">
        <v>6</v>
      </c>
      <c r="F507">
        <v>211</v>
      </c>
      <c r="G507">
        <v>2758</v>
      </c>
      <c r="H507">
        <v>41</v>
      </c>
      <c r="I507">
        <v>573.1</v>
      </c>
      <c r="J507">
        <v>1043</v>
      </c>
      <c r="K507">
        <v>1320</v>
      </c>
      <c r="L507">
        <v>36</v>
      </c>
      <c r="M507">
        <v>848</v>
      </c>
      <c r="N507">
        <v>292.7</v>
      </c>
      <c r="O507">
        <v>12</v>
      </c>
      <c r="P507">
        <v>0</v>
      </c>
      <c r="Q507">
        <v>1</v>
      </c>
      <c r="R507">
        <v>31.8</v>
      </c>
      <c r="S507" s="12">
        <v>105</v>
      </c>
      <c r="T507" s="12" t="s">
        <v>546</v>
      </c>
      <c r="CH507" s="4"/>
    </row>
    <row r="508" spans="1:86" x14ac:dyDescent="0.25">
      <c r="A508" t="str">
        <f t="shared" si="7"/>
        <v>WilliamOsula</v>
      </c>
      <c r="B508" s="12" t="s">
        <v>496</v>
      </c>
      <c r="C508" s="13" t="s">
        <v>1356</v>
      </c>
      <c r="D508">
        <v>1</v>
      </c>
      <c r="E508">
        <v>0</v>
      </c>
      <c r="F508">
        <v>19</v>
      </c>
      <c r="G508">
        <v>124</v>
      </c>
      <c r="H508">
        <v>3</v>
      </c>
      <c r="I508">
        <v>25.1</v>
      </c>
      <c r="J508">
        <v>42.4</v>
      </c>
      <c r="K508">
        <v>37</v>
      </c>
      <c r="L508">
        <v>1</v>
      </c>
      <c r="M508">
        <v>59</v>
      </c>
      <c r="N508">
        <v>10.5</v>
      </c>
      <c r="O508">
        <v>0</v>
      </c>
      <c r="P508">
        <v>0</v>
      </c>
      <c r="Q508">
        <v>0</v>
      </c>
      <c r="R508">
        <v>0.2</v>
      </c>
      <c r="S508" s="12">
        <v>55</v>
      </c>
      <c r="T508" s="12" t="s">
        <v>546</v>
      </c>
      <c r="CH508" s="4"/>
    </row>
    <row r="509" spans="1:86" x14ac:dyDescent="0.25">
      <c r="A509" t="str">
        <f t="shared" si="7"/>
        <v>SeanNeave</v>
      </c>
      <c r="B509" s="12" t="s">
        <v>1135</v>
      </c>
      <c r="C509" s="13" t="s">
        <v>1357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0.3</v>
      </c>
      <c r="S509" s="12">
        <v>45</v>
      </c>
      <c r="T509" s="12" t="s">
        <v>546</v>
      </c>
      <c r="CH509" s="4"/>
    </row>
    <row r="510" spans="1:86" x14ac:dyDescent="0.25">
      <c r="A510" t="str">
        <f t="shared" si="7"/>
        <v>MatzSels</v>
      </c>
      <c r="B510" s="12" t="s">
        <v>1358</v>
      </c>
      <c r="C510" s="13" t="s">
        <v>1359</v>
      </c>
      <c r="D510">
        <v>0</v>
      </c>
      <c r="E510">
        <v>1</v>
      </c>
      <c r="F510">
        <v>150</v>
      </c>
      <c r="G510">
        <v>3420</v>
      </c>
      <c r="H510">
        <v>46</v>
      </c>
      <c r="I510">
        <v>20.2</v>
      </c>
      <c r="J510">
        <v>942.2</v>
      </c>
      <c r="K510">
        <v>0</v>
      </c>
      <c r="L510">
        <v>11</v>
      </c>
      <c r="M510">
        <v>521</v>
      </c>
      <c r="N510">
        <v>96.7</v>
      </c>
      <c r="O510">
        <v>13</v>
      </c>
      <c r="P510">
        <v>0</v>
      </c>
      <c r="Q510">
        <v>4</v>
      </c>
      <c r="R510">
        <v>17.8</v>
      </c>
      <c r="S510" s="12">
        <v>50</v>
      </c>
      <c r="T510" s="12" t="s">
        <v>486</v>
      </c>
      <c r="CH510" s="4"/>
    </row>
    <row r="511" spans="1:86" x14ac:dyDescent="0.25">
      <c r="A511" t="str">
        <f t="shared" si="7"/>
        <v>Carlos Migueldos Santos Pereira</v>
      </c>
      <c r="B511" s="12" t="s">
        <v>1360</v>
      </c>
      <c r="C511" s="13" t="s">
        <v>1361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0.3</v>
      </c>
      <c r="S511" s="12">
        <v>40</v>
      </c>
      <c r="T511" s="12" t="s">
        <v>486</v>
      </c>
      <c r="CH511" s="4"/>
    </row>
    <row r="512" spans="1:86" x14ac:dyDescent="0.25">
      <c r="A512" t="str">
        <f t="shared" si="7"/>
        <v>MattTurner</v>
      </c>
      <c r="B512" s="12" t="s">
        <v>859</v>
      </c>
      <c r="C512" s="13" t="s">
        <v>1362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1.5</v>
      </c>
      <c r="S512" s="12">
        <v>40</v>
      </c>
      <c r="T512" s="12" t="s">
        <v>486</v>
      </c>
      <c r="CH512" s="4"/>
    </row>
    <row r="513" spans="1:86" x14ac:dyDescent="0.25">
      <c r="A513" t="str">
        <f t="shared" si="7"/>
        <v>NikolaMilenkoviÄ‡</v>
      </c>
      <c r="B513" s="12" t="s">
        <v>1363</v>
      </c>
      <c r="C513" s="13" t="s">
        <v>1364</v>
      </c>
      <c r="D513">
        <v>5</v>
      </c>
      <c r="E513">
        <v>2</v>
      </c>
      <c r="F513">
        <v>145</v>
      </c>
      <c r="G513">
        <v>3330</v>
      </c>
      <c r="H513">
        <v>45</v>
      </c>
      <c r="I513">
        <v>107.9</v>
      </c>
      <c r="J513">
        <v>805.2</v>
      </c>
      <c r="K513">
        <v>361</v>
      </c>
      <c r="L513">
        <v>2</v>
      </c>
      <c r="M513">
        <v>499</v>
      </c>
      <c r="N513">
        <v>127.2</v>
      </c>
      <c r="O513">
        <v>13</v>
      </c>
      <c r="P513">
        <v>0</v>
      </c>
      <c r="Q513">
        <v>4</v>
      </c>
      <c r="R513">
        <v>7.6</v>
      </c>
      <c r="S513" s="12">
        <v>55</v>
      </c>
      <c r="T513" s="12" t="s">
        <v>495</v>
      </c>
      <c r="CH513" s="4"/>
    </row>
    <row r="514" spans="1:86" x14ac:dyDescent="0.25">
      <c r="A514" t="str">
        <f t="shared" si="7"/>
        <v>MurilloCosta dos Santos</v>
      </c>
      <c r="B514" s="12" t="s">
        <v>1365</v>
      </c>
      <c r="C514" s="13" t="s">
        <v>1366</v>
      </c>
      <c r="D514">
        <v>2</v>
      </c>
      <c r="E514">
        <v>0</v>
      </c>
      <c r="F514">
        <v>130</v>
      </c>
      <c r="G514">
        <v>3188</v>
      </c>
      <c r="H514">
        <v>44</v>
      </c>
      <c r="I514">
        <v>211.2</v>
      </c>
      <c r="J514">
        <v>927.2</v>
      </c>
      <c r="K514">
        <v>201</v>
      </c>
      <c r="L514">
        <v>18</v>
      </c>
      <c r="M514">
        <v>541</v>
      </c>
      <c r="N514">
        <v>134</v>
      </c>
      <c r="O514">
        <v>12</v>
      </c>
      <c r="P514">
        <v>0</v>
      </c>
      <c r="Q514">
        <v>6</v>
      </c>
      <c r="R514">
        <v>4</v>
      </c>
      <c r="S514" s="12">
        <v>55</v>
      </c>
      <c r="T514" s="12" t="s">
        <v>495</v>
      </c>
      <c r="CH514" s="4"/>
    </row>
    <row r="515" spans="1:86" x14ac:dyDescent="0.25">
      <c r="A515" t="str">
        <f t="shared" ref="A515:A578" si="8">_xlfn.CONCAT(B515,C515)</f>
        <v>OlaAina</v>
      </c>
      <c r="B515" s="12" t="s">
        <v>1367</v>
      </c>
      <c r="C515" s="13" t="s">
        <v>1368</v>
      </c>
      <c r="D515">
        <v>2</v>
      </c>
      <c r="E515">
        <v>1</v>
      </c>
      <c r="F515">
        <v>128</v>
      </c>
      <c r="G515">
        <v>2996</v>
      </c>
      <c r="H515">
        <v>39</v>
      </c>
      <c r="I515">
        <v>282.3</v>
      </c>
      <c r="J515">
        <v>578.20000000000005</v>
      </c>
      <c r="K515">
        <v>80</v>
      </c>
      <c r="L515">
        <v>15</v>
      </c>
      <c r="M515">
        <v>483</v>
      </c>
      <c r="N515">
        <v>94.1</v>
      </c>
      <c r="O515">
        <v>12</v>
      </c>
      <c r="P515">
        <v>0</v>
      </c>
      <c r="Q515">
        <v>5</v>
      </c>
      <c r="R515">
        <v>18.5</v>
      </c>
      <c r="S515" s="12">
        <v>50</v>
      </c>
      <c r="T515" s="12" t="s">
        <v>495</v>
      </c>
      <c r="CH515" s="4"/>
    </row>
    <row r="516" spans="1:86" x14ac:dyDescent="0.25">
      <c r="A516" t="str">
        <f t="shared" si="8"/>
        <v>NecoWilliams</v>
      </c>
      <c r="B516" s="12" t="s">
        <v>1369</v>
      </c>
      <c r="C516" s="13" t="s">
        <v>1</v>
      </c>
      <c r="D516">
        <v>1</v>
      </c>
      <c r="E516">
        <v>3</v>
      </c>
      <c r="F516">
        <v>109</v>
      </c>
      <c r="G516">
        <v>2588</v>
      </c>
      <c r="H516">
        <v>31</v>
      </c>
      <c r="I516">
        <v>305.3</v>
      </c>
      <c r="J516">
        <v>628.4</v>
      </c>
      <c r="K516">
        <v>244</v>
      </c>
      <c r="L516">
        <v>8</v>
      </c>
      <c r="M516">
        <v>435</v>
      </c>
      <c r="N516">
        <v>118</v>
      </c>
      <c r="O516">
        <v>10</v>
      </c>
      <c r="P516">
        <v>0</v>
      </c>
      <c r="Q516">
        <v>7</v>
      </c>
      <c r="R516">
        <v>2.5</v>
      </c>
      <c r="S516" s="12">
        <v>50</v>
      </c>
      <c r="T516" s="12" t="s">
        <v>495</v>
      </c>
      <c r="CH516" s="4"/>
    </row>
    <row r="517" spans="1:86" x14ac:dyDescent="0.25">
      <c r="A517" t="str">
        <f t="shared" si="8"/>
        <v>DavidMota Veiga Teixeira do Carmo</v>
      </c>
      <c r="B517" s="12" t="s">
        <v>484</v>
      </c>
      <c r="C517" s="13" t="s">
        <v>1370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0.1</v>
      </c>
      <c r="S517" s="12">
        <v>45</v>
      </c>
      <c r="T517" s="12" t="s">
        <v>495</v>
      </c>
      <c r="CH517" s="4"/>
    </row>
    <row r="518" spans="1:86" x14ac:dyDescent="0.25">
      <c r="A518" t="str">
        <f t="shared" si="8"/>
        <v>JairPaula da Cunha Filho</v>
      </c>
      <c r="B518" s="12" t="s">
        <v>1371</v>
      </c>
      <c r="C518" s="13" t="s">
        <v>1372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0.1</v>
      </c>
      <c r="S518" s="12">
        <v>45</v>
      </c>
      <c r="T518" s="12" t="s">
        <v>495</v>
      </c>
      <c r="CH518" s="4"/>
    </row>
    <row r="519" spans="1:86" x14ac:dyDescent="0.25">
      <c r="A519" t="str">
        <f t="shared" si="8"/>
        <v>FelipeRodrigues da Silva</v>
      </c>
      <c r="B519" s="12" t="s">
        <v>1373</v>
      </c>
      <c r="C519" s="13" t="s">
        <v>1374</v>
      </c>
      <c r="D519">
        <v>0</v>
      </c>
      <c r="E519">
        <v>0</v>
      </c>
      <c r="F519">
        <v>36</v>
      </c>
      <c r="G519">
        <v>891</v>
      </c>
      <c r="H519">
        <v>14</v>
      </c>
      <c r="I519">
        <v>10.8</v>
      </c>
      <c r="J519">
        <v>205.2</v>
      </c>
      <c r="K519">
        <v>22</v>
      </c>
      <c r="L519">
        <v>2</v>
      </c>
      <c r="M519">
        <v>125</v>
      </c>
      <c r="N519">
        <v>24</v>
      </c>
      <c r="O519">
        <v>3</v>
      </c>
      <c r="P519">
        <v>0</v>
      </c>
      <c r="Q519">
        <v>5</v>
      </c>
      <c r="R519">
        <v>0.1</v>
      </c>
      <c r="S519" s="12">
        <v>45</v>
      </c>
      <c r="T519" s="12" t="s">
        <v>495</v>
      </c>
      <c r="CH519" s="4"/>
    </row>
    <row r="520" spans="1:86" x14ac:dyDescent="0.25">
      <c r="A520" t="str">
        <f t="shared" si="8"/>
        <v>OmarRichards</v>
      </c>
      <c r="B520" s="12" t="s">
        <v>1220</v>
      </c>
      <c r="C520" s="13" t="s">
        <v>962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0.1</v>
      </c>
      <c r="S520" s="12">
        <v>45</v>
      </c>
      <c r="T520" s="12" t="s">
        <v>495</v>
      </c>
      <c r="CH520" s="4"/>
    </row>
    <row r="521" spans="1:86" x14ac:dyDescent="0.25">
      <c r="A521" t="str">
        <f t="shared" si="8"/>
        <v>ZachAbbott</v>
      </c>
      <c r="B521" s="12" t="s">
        <v>1005</v>
      </c>
      <c r="C521" s="12" t="s">
        <v>1375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0.3</v>
      </c>
      <c r="S521" s="12">
        <v>40</v>
      </c>
      <c r="T521" s="12" t="s">
        <v>495</v>
      </c>
    </row>
    <row r="522" spans="1:86" x14ac:dyDescent="0.25">
      <c r="A522" t="str">
        <f t="shared" si="8"/>
        <v>WillyBoly</v>
      </c>
      <c r="B522" s="12" t="s">
        <v>1376</v>
      </c>
      <c r="C522" s="13" t="s">
        <v>1377</v>
      </c>
      <c r="D522">
        <v>0</v>
      </c>
      <c r="E522">
        <v>0</v>
      </c>
      <c r="F522">
        <v>6</v>
      </c>
      <c r="G522">
        <v>146</v>
      </c>
      <c r="H522">
        <v>1</v>
      </c>
      <c r="I522">
        <v>0.4</v>
      </c>
      <c r="J522">
        <v>51</v>
      </c>
      <c r="K522">
        <v>17</v>
      </c>
      <c r="L522">
        <v>0</v>
      </c>
      <c r="M522">
        <v>26</v>
      </c>
      <c r="N522">
        <v>6.8</v>
      </c>
      <c r="O522">
        <v>0</v>
      </c>
      <c r="P522">
        <v>0</v>
      </c>
      <c r="Q522">
        <v>1</v>
      </c>
      <c r="R522">
        <v>0.6</v>
      </c>
      <c r="S522" s="12">
        <v>40</v>
      </c>
      <c r="T522" s="12" t="s">
        <v>495</v>
      </c>
      <c r="CH522" s="4"/>
    </row>
    <row r="523" spans="1:86" x14ac:dyDescent="0.25">
      <c r="A523" t="str">
        <f t="shared" si="8"/>
        <v>MorganGibbs-White</v>
      </c>
      <c r="B523" s="12" t="s">
        <v>582</v>
      </c>
      <c r="C523" s="13" t="s">
        <v>1378</v>
      </c>
      <c r="D523">
        <v>7</v>
      </c>
      <c r="E523">
        <v>11</v>
      </c>
      <c r="F523">
        <v>154</v>
      </c>
      <c r="G523">
        <v>2806</v>
      </c>
      <c r="H523">
        <v>34</v>
      </c>
      <c r="I523">
        <v>793.7</v>
      </c>
      <c r="J523">
        <v>680.4</v>
      </c>
      <c r="K523">
        <v>632</v>
      </c>
      <c r="L523">
        <v>18</v>
      </c>
      <c r="M523">
        <v>594</v>
      </c>
      <c r="N523">
        <v>210.6</v>
      </c>
      <c r="O523">
        <v>13</v>
      </c>
      <c r="P523">
        <v>1</v>
      </c>
      <c r="Q523">
        <v>9</v>
      </c>
      <c r="R523">
        <v>4.5999999999999996</v>
      </c>
      <c r="S523" s="12">
        <v>75</v>
      </c>
      <c r="T523" s="12" t="s">
        <v>518</v>
      </c>
      <c r="CH523" s="4"/>
    </row>
    <row r="524" spans="1:86" x14ac:dyDescent="0.25">
      <c r="A524" t="str">
        <f t="shared" si="8"/>
        <v>CallumHudson-Odoi</v>
      </c>
      <c r="B524" s="12" t="s">
        <v>1037</v>
      </c>
      <c r="C524" s="13" t="s">
        <v>1379</v>
      </c>
      <c r="D524">
        <v>5</v>
      </c>
      <c r="E524">
        <v>3</v>
      </c>
      <c r="F524">
        <v>103</v>
      </c>
      <c r="G524">
        <v>2190</v>
      </c>
      <c r="H524">
        <v>23</v>
      </c>
      <c r="I524">
        <v>663.9</v>
      </c>
      <c r="J524">
        <v>445.6</v>
      </c>
      <c r="K524">
        <v>405</v>
      </c>
      <c r="L524">
        <v>7</v>
      </c>
      <c r="M524">
        <v>454</v>
      </c>
      <c r="N524">
        <v>151</v>
      </c>
      <c r="O524">
        <v>11</v>
      </c>
      <c r="P524">
        <v>0</v>
      </c>
      <c r="Q524">
        <v>2</v>
      </c>
      <c r="R524">
        <v>2.2000000000000002</v>
      </c>
      <c r="S524" s="12">
        <v>60</v>
      </c>
      <c r="T524" s="12" t="s">
        <v>518</v>
      </c>
      <c r="CH524" s="4"/>
    </row>
    <row r="525" spans="1:86" x14ac:dyDescent="0.25">
      <c r="A525" t="str">
        <f t="shared" si="8"/>
        <v>ElliotAnderson</v>
      </c>
      <c r="B525" s="12" t="s">
        <v>1380</v>
      </c>
      <c r="C525" s="13" t="s">
        <v>1381</v>
      </c>
      <c r="D525">
        <v>2</v>
      </c>
      <c r="E525">
        <v>6</v>
      </c>
      <c r="F525">
        <v>107</v>
      </c>
      <c r="G525">
        <v>2726</v>
      </c>
      <c r="H525">
        <v>37</v>
      </c>
      <c r="I525">
        <v>605.20000000000005</v>
      </c>
      <c r="J525">
        <v>638.79999999999995</v>
      </c>
      <c r="K525">
        <v>308</v>
      </c>
      <c r="L525">
        <v>8</v>
      </c>
      <c r="M525">
        <v>526</v>
      </c>
      <c r="N525">
        <v>155.6</v>
      </c>
      <c r="O525">
        <v>13</v>
      </c>
      <c r="P525">
        <v>0</v>
      </c>
      <c r="Q525">
        <v>10</v>
      </c>
      <c r="R525">
        <v>3</v>
      </c>
      <c r="S525" s="12">
        <v>55</v>
      </c>
      <c r="T525" s="12" t="s">
        <v>518</v>
      </c>
      <c r="CH525" s="4"/>
    </row>
    <row r="526" spans="1:86" x14ac:dyDescent="0.25">
      <c r="A526" t="str">
        <f t="shared" si="8"/>
        <v>JoÃ£o PedroFerreira da Silva</v>
      </c>
      <c r="B526" s="12" t="s">
        <v>942</v>
      </c>
      <c r="C526" s="13" t="s">
        <v>1382</v>
      </c>
      <c r="D526">
        <v>3</v>
      </c>
      <c r="E526">
        <v>2</v>
      </c>
      <c r="F526">
        <v>52</v>
      </c>
      <c r="G526">
        <v>835</v>
      </c>
      <c r="H526">
        <v>16</v>
      </c>
      <c r="I526">
        <v>182.9</v>
      </c>
      <c r="J526">
        <v>221.8</v>
      </c>
      <c r="K526">
        <v>239</v>
      </c>
      <c r="L526">
        <v>0</v>
      </c>
      <c r="M526">
        <v>212</v>
      </c>
      <c r="N526">
        <v>64.599999999999994</v>
      </c>
      <c r="O526">
        <v>1</v>
      </c>
      <c r="P526">
        <v>0</v>
      </c>
      <c r="Q526">
        <v>5</v>
      </c>
      <c r="R526">
        <v>0.1</v>
      </c>
      <c r="S526" s="12">
        <v>55</v>
      </c>
      <c r="T526" s="12" t="s">
        <v>518</v>
      </c>
      <c r="CH526" s="4"/>
    </row>
    <row r="527" spans="1:86" x14ac:dyDescent="0.25">
      <c r="A527" t="str">
        <f t="shared" si="8"/>
        <v>NicolÃ¡sDomÃ­nguez</v>
      </c>
      <c r="B527" s="12" t="s">
        <v>1383</v>
      </c>
      <c r="C527" s="13" t="s">
        <v>1384</v>
      </c>
      <c r="D527">
        <v>0</v>
      </c>
      <c r="E527">
        <v>1</v>
      </c>
      <c r="F527">
        <v>54</v>
      </c>
      <c r="G527">
        <v>1954</v>
      </c>
      <c r="H527">
        <v>27</v>
      </c>
      <c r="I527">
        <v>247.2</v>
      </c>
      <c r="J527">
        <v>410.2</v>
      </c>
      <c r="K527">
        <v>237</v>
      </c>
      <c r="L527">
        <v>0</v>
      </c>
      <c r="M527">
        <v>292</v>
      </c>
      <c r="N527">
        <v>89.4</v>
      </c>
      <c r="O527">
        <v>7</v>
      </c>
      <c r="P527">
        <v>0</v>
      </c>
      <c r="Q527">
        <v>9</v>
      </c>
      <c r="R527">
        <v>0</v>
      </c>
      <c r="S527" s="12">
        <v>50</v>
      </c>
      <c r="T527" s="12" t="s">
        <v>518</v>
      </c>
      <c r="CH527" s="4"/>
    </row>
    <row r="528" spans="1:86" x14ac:dyDescent="0.25">
      <c r="A528" t="str">
        <f t="shared" si="8"/>
        <v>LewisO'Brien</v>
      </c>
      <c r="B528" s="12" t="s">
        <v>601</v>
      </c>
      <c r="C528" s="13" t="s">
        <v>1018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s="12">
        <v>50</v>
      </c>
      <c r="T528" s="12" t="s">
        <v>518</v>
      </c>
      <c r="CH528" s="4"/>
    </row>
    <row r="529" spans="1:86" x14ac:dyDescent="0.25">
      <c r="A529" t="str">
        <f t="shared" si="8"/>
        <v>IbrahimSangarÃ©</v>
      </c>
      <c r="B529" s="12" t="s">
        <v>1385</v>
      </c>
      <c r="C529" s="13" t="s">
        <v>1386</v>
      </c>
      <c r="D529">
        <v>0</v>
      </c>
      <c r="E529">
        <v>1</v>
      </c>
      <c r="F529">
        <v>20</v>
      </c>
      <c r="G529">
        <v>584</v>
      </c>
      <c r="H529">
        <v>6</v>
      </c>
      <c r="I529">
        <v>80.3</v>
      </c>
      <c r="J529">
        <v>130.6</v>
      </c>
      <c r="K529">
        <v>21</v>
      </c>
      <c r="L529">
        <v>0</v>
      </c>
      <c r="M529">
        <v>107</v>
      </c>
      <c r="N529">
        <v>23.2</v>
      </c>
      <c r="O529">
        <v>2</v>
      </c>
      <c r="P529">
        <v>0</v>
      </c>
      <c r="Q529">
        <v>3</v>
      </c>
      <c r="R529">
        <v>0.1</v>
      </c>
      <c r="S529" s="12">
        <v>50</v>
      </c>
      <c r="T529" s="12" t="s">
        <v>518</v>
      </c>
      <c r="CH529" s="4"/>
    </row>
    <row r="530" spans="1:86" x14ac:dyDescent="0.25">
      <c r="A530" t="str">
        <f t="shared" si="8"/>
        <v>RyanYates</v>
      </c>
      <c r="B530" s="12" t="s">
        <v>726</v>
      </c>
      <c r="C530" s="13" t="s">
        <v>1387</v>
      </c>
      <c r="D530">
        <v>2</v>
      </c>
      <c r="E530">
        <v>2</v>
      </c>
      <c r="F530">
        <v>67</v>
      </c>
      <c r="G530">
        <v>1901</v>
      </c>
      <c r="H530">
        <v>27</v>
      </c>
      <c r="I530">
        <v>241.1</v>
      </c>
      <c r="J530">
        <v>344.4</v>
      </c>
      <c r="K530">
        <v>265</v>
      </c>
      <c r="L530">
        <v>3</v>
      </c>
      <c r="M530">
        <v>306</v>
      </c>
      <c r="N530">
        <v>85.4</v>
      </c>
      <c r="O530">
        <v>6</v>
      </c>
      <c r="P530">
        <v>0</v>
      </c>
      <c r="Q530">
        <v>10</v>
      </c>
      <c r="R530">
        <v>0.2</v>
      </c>
      <c r="S530" s="12">
        <v>50</v>
      </c>
      <c r="T530" s="12" t="s">
        <v>518</v>
      </c>
      <c r="CH530" s="4"/>
    </row>
    <row r="531" spans="1:86" x14ac:dyDescent="0.25">
      <c r="A531" t="str">
        <f t="shared" si="8"/>
        <v>Ericda Silva Moreira</v>
      </c>
      <c r="B531" s="12" t="s">
        <v>1388</v>
      </c>
      <c r="C531" s="13" t="s">
        <v>1389</v>
      </c>
      <c r="D531">
        <v>0</v>
      </c>
      <c r="E531">
        <v>0</v>
      </c>
      <c r="F531">
        <v>2</v>
      </c>
      <c r="G531">
        <v>28</v>
      </c>
      <c r="H531">
        <v>0</v>
      </c>
      <c r="I531">
        <v>0.3</v>
      </c>
      <c r="J531">
        <v>5.2</v>
      </c>
      <c r="K531">
        <v>0</v>
      </c>
      <c r="L531">
        <v>0</v>
      </c>
      <c r="M531">
        <v>9</v>
      </c>
      <c r="N531">
        <v>0.6</v>
      </c>
      <c r="O531">
        <v>0</v>
      </c>
      <c r="P531">
        <v>0</v>
      </c>
      <c r="Q531">
        <v>0</v>
      </c>
      <c r="R531">
        <v>0.2</v>
      </c>
      <c r="S531" s="12">
        <v>45</v>
      </c>
      <c r="T531" s="12" t="s">
        <v>518</v>
      </c>
      <c r="CH531" s="4"/>
    </row>
    <row r="532" spans="1:86" x14ac:dyDescent="0.25">
      <c r="A532" t="str">
        <f t="shared" si="8"/>
        <v>MarkoStameniÄ‡</v>
      </c>
      <c r="B532" s="12" t="s">
        <v>1390</v>
      </c>
      <c r="C532" s="13" t="s">
        <v>1391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0.1</v>
      </c>
      <c r="S532" s="12">
        <v>45</v>
      </c>
      <c r="T532" s="12" t="s">
        <v>518</v>
      </c>
      <c r="CH532" s="4"/>
    </row>
    <row r="533" spans="1:86" x14ac:dyDescent="0.25">
      <c r="A533" t="str">
        <f t="shared" si="8"/>
        <v>ChrisWood</v>
      </c>
      <c r="B533" s="12" t="s">
        <v>712</v>
      </c>
      <c r="C533" s="13" t="s">
        <v>1392</v>
      </c>
      <c r="D533">
        <v>20</v>
      </c>
      <c r="E533">
        <v>3</v>
      </c>
      <c r="F533">
        <v>200</v>
      </c>
      <c r="G533">
        <v>2958</v>
      </c>
      <c r="H533">
        <v>37</v>
      </c>
      <c r="I533">
        <v>320</v>
      </c>
      <c r="J533">
        <v>838.4</v>
      </c>
      <c r="K533">
        <v>900</v>
      </c>
      <c r="L533">
        <v>41</v>
      </c>
      <c r="M533">
        <v>744</v>
      </c>
      <c r="N533">
        <v>205.6</v>
      </c>
      <c r="O533">
        <v>15</v>
      </c>
      <c r="P533">
        <v>0</v>
      </c>
      <c r="Q533">
        <v>1</v>
      </c>
      <c r="R533">
        <v>15.4</v>
      </c>
      <c r="S533" s="12">
        <v>75</v>
      </c>
      <c r="T533" s="12" t="s">
        <v>546</v>
      </c>
      <c r="CH533" s="4"/>
    </row>
    <row r="534" spans="1:86" x14ac:dyDescent="0.25">
      <c r="A534" t="str">
        <f t="shared" si="8"/>
        <v>Igor JesusMaciel da Cruz</v>
      </c>
      <c r="B534" s="12" t="s">
        <v>327</v>
      </c>
      <c r="C534" s="13" t="s">
        <v>1393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1.4</v>
      </c>
      <c r="S534" s="12">
        <v>60</v>
      </c>
      <c r="T534" s="12" t="s">
        <v>546</v>
      </c>
      <c r="CH534" s="4"/>
    </row>
    <row r="535" spans="1:86" x14ac:dyDescent="0.25">
      <c r="A535" t="str">
        <f t="shared" si="8"/>
        <v>TaiwoAwoniyi</v>
      </c>
      <c r="B535" s="12" t="s">
        <v>1394</v>
      </c>
      <c r="C535" s="13" t="s">
        <v>1395</v>
      </c>
      <c r="D535">
        <v>1</v>
      </c>
      <c r="E535">
        <v>0</v>
      </c>
      <c r="F535">
        <v>32</v>
      </c>
      <c r="G535">
        <v>398</v>
      </c>
      <c r="H535">
        <v>10</v>
      </c>
      <c r="I535">
        <v>40.9</v>
      </c>
      <c r="J535">
        <v>67</v>
      </c>
      <c r="K535">
        <v>118</v>
      </c>
      <c r="L535">
        <v>0</v>
      </c>
      <c r="M535">
        <v>89</v>
      </c>
      <c r="N535">
        <v>21.9</v>
      </c>
      <c r="O535">
        <v>1</v>
      </c>
      <c r="P535">
        <v>0</v>
      </c>
      <c r="Q535">
        <v>0</v>
      </c>
      <c r="R535">
        <v>0.7</v>
      </c>
      <c r="S535" s="12">
        <v>55</v>
      </c>
      <c r="T535" s="12" t="s">
        <v>546</v>
      </c>
      <c r="CH535" s="4"/>
    </row>
    <row r="536" spans="1:86" x14ac:dyDescent="0.25">
      <c r="A536" t="str">
        <f t="shared" si="8"/>
        <v>AnthonyPatterson</v>
      </c>
      <c r="B536" s="12" t="s">
        <v>652</v>
      </c>
      <c r="C536" s="13" t="s">
        <v>1021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0.6</v>
      </c>
      <c r="S536" s="12">
        <v>45</v>
      </c>
      <c r="T536" s="12" t="s">
        <v>486</v>
      </c>
      <c r="CH536" s="4"/>
    </row>
    <row r="537" spans="1:86" x14ac:dyDescent="0.25">
      <c r="A537" t="str">
        <f t="shared" si="8"/>
        <v>SimonMoore</v>
      </c>
      <c r="B537" s="12" t="s">
        <v>1396</v>
      </c>
      <c r="C537" s="13" t="s">
        <v>1397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0.7</v>
      </c>
      <c r="S537" s="12">
        <v>40</v>
      </c>
      <c r="T537" s="12" t="s">
        <v>486</v>
      </c>
      <c r="CH537" s="4"/>
    </row>
    <row r="538" spans="1:86" x14ac:dyDescent="0.25">
      <c r="A538" t="str">
        <f t="shared" si="8"/>
        <v>BlondyNna Noukeu</v>
      </c>
      <c r="B538" s="12" t="s">
        <v>1398</v>
      </c>
      <c r="C538" s="13" t="s">
        <v>1399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0.3</v>
      </c>
      <c r="S538" s="12">
        <v>40</v>
      </c>
      <c r="T538" s="12" t="s">
        <v>486</v>
      </c>
      <c r="CH538" s="4"/>
    </row>
    <row r="539" spans="1:86" x14ac:dyDescent="0.25">
      <c r="A539" t="str">
        <f t="shared" si="8"/>
        <v>DanielBallard</v>
      </c>
      <c r="B539" s="12" t="s">
        <v>747</v>
      </c>
      <c r="C539" s="13" t="s">
        <v>1400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0.3</v>
      </c>
      <c r="S539" s="12">
        <v>45</v>
      </c>
      <c r="T539" s="12" t="s">
        <v>495</v>
      </c>
      <c r="CH539" s="4"/>
    </row>
    <row r="540" spans="1:86" x14ac:dyDescent="0.25">
      <c r="A540" t="str">
        <f t="shared" si="8"/>
        <v>TraiHume</v>
      </c>
      <c r="B540" s="12" t="s">
        <v>1401</v>
      </c>
      <c r="C540" s="13" t="s">
        <v>1402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0.3</v>
      </c>
      <c r="S540" s="12">
        <v>45</v>
      </c>
      <c r="T540" s="12" t="s">
        <v>495</v>
      </c>
      <c r="CH540" s="4"/>
    </row>
    <row r="541" spans="1:86" x14ac:dyDescent="0.25">
      <c r="A541" t="str">
        <f t="shared" si="8"/>
        <v>AjiAlese</v>
      </c>
      <c r="B541" s="12" t="s">
        <v>1403</v>
      </c>
      <c r="C541" s="13" t="s">
        <v>1404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s="12">
        <v>40</v>
      </c>
      <c r="T541" s="12" t="s">
        <v>495</v>
      </c>
      <c r="CH541" s="4"/>
    </row>
    <row r="542" spans="1:86" x14ac:dyDescent="0.25">
      <c r="A542" t="str">
        <f t="shared" si="8"/>
        <v>JoeAnderson</v>
      </c>
      <c r="B542" s="12" t="s">
        <v>556</v>
      </c>
      <c r="C542" s="13" t="s">
        <v>1381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0.5</v>
      </c>
      <c r="S542" s="12">
        <v>40</v>
      </c>
      <c r="T542" s="12" t="s">
        <v>495</v>
      </c>
      <c r="CH542" s="4"/>
    </row>
    <row r="543" spans="1:86" x14ac:dyDescent="0.25">
      <c r="A543" t="str">
        <f t="shared" si="8"/>
        <v>DennisCirkin</v>
      </c>
      <c r="B543" s="12" t="s">
        <v>692</v>
      </c>
      <c r="C543" s="13" t="s">
        <v>1405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0.3</v>
      </c>
      <c r="S543" s="12">
        <v>40</v>
      </c>
      <c r="T543" s="12" t="s">
        <v>495</v>
      </c>
      <c r="CH543" s="4"/>
    </row>
    <row r="544" spans="1:86" x14ac:dyDescent="0.25">
      <c r="A544" t="str">
        <f t="shared" si="8"/>
        <v>Leo FuhrHjelde</v>
      </c>
      <c r="B544" s="12" t="s">
        <v>1406</v>
      </c>
      <c r="C544" s="13" t="s">
        <v>1407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 s="12">
        <v>40</v>
      </c>
      <c r="T544" s="12" t="s">
        <v>495</v>
      </c>
      <c r="CH544" s="4"/>
    </row>
    <row r="545" spans="1:86" x14ac:dyDescent="0.25">
      <c r="A545" t="str">
        <f t="shared" si="8"/>
        <v>NiallHuggins</v>
      </c>
      <c r="B545" s="12" t="s">
        <v>1408</v>
      </c>
      <c r="C545" s="13" t="s">
        <v>1409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0.3</v>
      </c>
      <c r="S545" s="12">
        <v>40</v>
      </c>
      <c r="T545" s="12" t="s">
        <v>495</v>
      </c>
      <c r="CH545" s="4"/>
    </row>
    <row r="546" spans="1:86" x14ac:dyDescent="0.25">
      <c r="A546" t="str">
        <f t="shared" si="8"/>
        <v>ZakJohnson</v>
      </c>
      <c r="B546" s="12" t="s">
        <v>1410</v>
      </c>
      <c r="C546" s="13" t="s">
        <v>1411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0.3</v>
      </c>
      <c r="S546" s="12">
        <v>40</v>
      </c>
      <c r="T546" s="12" t="s">
        <v>495</v>
      </c>
      <c r="CH546" s="4"/>
    </row>
    <row r="547" spans="1:86" x14ac:dyDescent="0.25">
      <c r="A547" t="str">
        <f t="shared" si="8"/>
        <v>LukeO'Nien</v>
      </c>
      <c r="B547" s="12" t="s">
        <v>1088</v>
      </c>
      <c r="C547" s="13" t="s">
        <v>1412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s="12">
        <v>40</v>
      </c>
      <c r="T547" s="12" t="s">
        <v>495</v>
      </c>
      <c r="CH547" s="4"/>
    </row>
    <row r="548" spans="1:86" x14ac:dyDescent="0.25">
      <c r="A548" t="str">
        <f t="shared" si="8"/>
        <v>TimothÃ©ePembÃ©lÃ©</v>
      </c>
      <c r="B548" s="12" t="s">
        <v>1413</v>
      </c>
      <c r="C548" s="13" t="s">
        <v>1414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</v>
      </c>
      <c r="S548" s="12">
        <v>40</v>
      </c>
      <c r="T548" s="12" t="s">
        <v>495</v>
      </c>
      <c r="CH548" s="4"/>
    </row>
    <row r="549" spans="1:86" x14ac:dyDescent="0.25">
      <c r="A549" t="str">
        <f t="shared" si="8"/>
        <v>ReinildoMandava</v>
      </c>
      <c r="B549" s="12" t="s">
        <v>1415</v>
      </c>
      <c r="C549" s="13" t="s">
        <v>1416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8.6999999999999993</v>
      </c>
      <c r="S549" s="12">
        <v>40</v>
      </c>
      <c r="T549" s="12" t="s">
        <v>495</v>
      </c>
      <c r="CH549" s="4"/>
    </row>
    <row r="550" spans="1:86" x14ac:dyDescent="0.25">
      <c r="A550" t="str">
        <f t="shared" si="8"/>
        <v>JensonSeelt</v>
      </c>
      <c r="B550" s="12" t="s">
        <v>1043</v>
      </c>
      <c r="C550" s="13" t="s">
        <v>1417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0.4</v>
      </c>
      <c r="S550" s="12">
        <v>40</v>
      </c>
      <c r="T550" s="12" t="s">
        <v>495</v>
      </c>
      <c r="CH550" s="4"/>
    </row>
    <row r="551" spans="1:86" x14ac:dyDescent="0.25">
      <c r="A551" t="str">
        <f t="shared" si="8"/>
        <v>SimonAdingra</v>
      </c>
      <c r="B551" s="12" t="s">
        <v>1396</v>
      </c>
      <c r="C551" s="13" t="s">
        <v>1418</v>
      </c>
      <c r="D551">
        <v>2</v>
      </c>
      <c r="E551">
        <v>3</v>
      </c>
      <c r="F551">
        <v>60</v>
      </c>
      <c r="G551">
        <v>1081</v>
      </c>
      <c r="H551">
        <v>23</v>
      </c>
      <c r="I551">
        <v>261.89999999999998</v>
      </c>
      <c r="J551">
        <v>212.4</v>
      </c>
      <c r="K551">
        <v>337</v>
      </c>
      <c r="L551">
        <v>0</v>
      </c>
      <c r="M551">
        <v>207</v>
      </c>
      <c r="N551">
        <v>80.900000000000006</v>
      </c>
      <c r="O551">
        <v>2</v>
      </c>
      <c r="P551">
        <v>0</v>
      </c>
      <c r="Q551">
        <v>0</v>
      </c>
      <c r="R551">
        <v>3</v>
      </c>
      <c r="S551" s="12">
        <v>55</v>
      </c>
      <c r="T551" s="12" t="s">
        <v>518</v>
      </c>
      <c r="CH551" s="4"/>
    </row>
    <row r="552" spans="1:86" x14ac:dyDescent="0.25">
      <c r="A552" t="str">
        <f t="shared" si="8"/>
        <v>HabibDiarra</v>
      </c>
      <c r="B552" s="12" t="s">
        <v>1419</v>
      </c>
      <c r="C552" s="13" t="s">
        <v>1420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0.2</v>
      </c>
      <c r="S552" s="12">
        <v>55</v>
      </c>
      <c r="T552" s="12" t="s">
        <v>518</v>
      </c>
      <c r="CH552" s="4"/>
    </row>
    <row r="553" spans="1:86" x14ac:dyDescent="0.25">
      <c r="A553" t="str">
        <f t="shared" si="8"/>
        <v>PatrickRoberts</v>
      </c>
      <c r="B553" s="12" t="s">
        <v>1129</v>
      </c>
      <c r="C553" s="13" t="s">
        <v>626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0.1</v>
      </c>
      <c r="S553" s="12">
        <v>55</v>
      </c>
      <c r="T553" s="12" t="s">
        <v>518</v>
      </c>
      <c r="CH553" s="4"/>
    </row>
    <row r="554" spans="1:86" x14ac:dyDescent="0.25">
      <c r="A554" t="str">
        <f t="shared" si="8"/>
        <v>MilanAleksiÄ‡</v>
      </c>
      <c r="B554" s="12" t="s">
        <v>1421</v>
      </c>
      <c r="C554" s="13" t="s">
        <v>1422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0.1</v>
      </c>
      <c r="S554" s="12">
        <v>50</v>
      </c>
      <c r="T554" s="12" t="s">
        <v>518</v>
      </c>
      <c r="CH554" s="4"/>
    </row>
    <row r="555" spans="1:86" x14ac:dyDescent="0.25">
      <c r="A555" t="str">
        <f t="shared" si="8"/>
        <v>EnzoLe FÃ©e</v>
      </c>
      <c r="B555" s="12" t="s">
        <v>599</v>
      </c>
      <c r="C555" s="13" t="s">
        <v>1423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1.4</v>
      </c>
      <c r="S555" s="12">
        <v>50</v>
      </c>
      <c r="T555" s="12" t="s">
        <v>518</v>
      </c>
      <c r="CH555" s="4"/>
    </row>
    <row r="556" spans="1:86" x14ac:dyDescent="0.25">
      <c r="A556" t="str">
        <f t="shared" si="8"/>
        <v>RomaineMundle</v>
      </c>
      <c r="B556" s="12" t="s">
        <v>1424</v>
      </c>
      <c r="C556" s="13" t="s">
        <v>1425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0.1</v>
      </c>
      <c r="S556" s="12">
        <v>50</v>
      </c>
      <c r="T556" s="12" t="s">
        <v>518</v>
      </c>
      <c r="CH556" s="4"/>
    </row>
    <row r="557" spans="1:86" x14ac:dyDescent="0.25">
      <c r="A557" t="str">
        <f t="shared" si="8"/>
        <v>DanNeil</v>
      </c>
      <c r="B557" s="12" t="s">
        <v>1325</v>
      </c>
      <c r="C557" s="13" t="s">
        <v>1426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0.1</v>
      </c>
      <c r="S557" s="12">
        <v>50</v>
      </c>
      <c r="T557" s="12" t="s">
        <v>518</v>
      </c>
      <c r="CH557" s="4"/>
    </row>
    <row r="558" spans="1:86" x14ac:dyDescent="0.25">
      <c r="A558" t="str">
        <f t="shared" si="8"/>
        <v>IanPoveda-Ocampo</v>
      </c>
      <c r="B558" s="12" t="s">
        <v>566</v>
      </c>
      <c r="C558" s="13" t="s">
        <v>1427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0.1</v>
      </c>
      <c r="S558" s="12">
        <v>50</v>
      </c>
      <c r="T558" s="12" t="s">
        <v>518</v>
      </c>
      <c r="CH558" s="4"/>
    </row>
    <row r="559" spans="1:86" x14ac:dyDescent="0.25">
      <c r="A559" t="str">
        <f t="shared" si="8"/>
        <v>ChrisRigg</v>
      </c>
      <c r="B559" s="12" t="s">
        <v>712</v>
      </c>
      <c r="C559" s="13" t="s">
        <v>1428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0.1</v>
      </c>
      <c r="S559" s="12">
        <v>50</v>
      </c>
      <c r="T559" s="12" t="s">
        <v>518</v>
      </c>
      <c r="CH559" s="4"/>
    </row>
    <row r="560" spans="1:86" x14ac:dyDescent="0.25">
      <c r="A560" t="str">
        <f t="shared" si="8"/>
        <v>NoahSadiki</v>
      </c>
      <c r="B560" s="12" t="s">
        <v>1429</v>
      </c>
      <c r="C560" s="13" t="s">
        <v>1430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0.1</v>
      </c>
      <c r="S560" s="12">
        <v>50</v>
      </c>
      <c r="T560" s="12" t="s">
        <v>518</v>
      </c>
      <c r="CH560" s="4"/>
    </row>
    <row r="561" spans="1:86" x14ac:dyDescent="0.25">
      <c r="A561" t="str">
        <f t="shared" si="8"/>
        <v>ChemsdineTalbi</v>
      </c>
      <c r="B561" s="12" t="s">
        <v>1431</v>
      </c>
      <c r="C561" s="13" t="s">
        <v>1432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0.2</v>
      </c>
      <c r="S561" s="12">
        <v>50</v>
      </c>
      <c r="T561" s="12" t="s">
        <v>518</v>
      </c>
      <c r="CH561" s="4"/>
    </row>
    <row r="562" spans="1:86" x14ac:dyDescent="0.25">
      <c r="A562" t="str">
        <f t="shared" si="8"/>
        <v>AbdoullahBa</v>
      </c>
      <c r="B562" s="12" t="s">
        <v>1433</v>
      </c>
      <c r="C562" s="13" t="s">
        <v>1434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0.4</v>
      </c>
      <c r="S562" s="12">
        <v>45</v>
      </c>
      <c r="T562" s="12" t="s">
        <v>518</v>
      </c>
      <c r="CH562" s="4"/>
    </row>
    <row r="563" spans="1:86" x14ac:dyDescent="0.25">
      <c r="A563" t="str">
        <f t="shared" si="8"/>
        <v>AlanBrowne</v>
      </c>
      <c r="B563" s="12" t="s">
        <v>1435</v>
      </c>
      <c r="C563" s="13" t="s">
        <v>1436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0.1</v>
      </c>
      <c r="S563" s="12">
        <v>45</v>
      </c>
      <c r="T563" s="12" t="s">
        <v>518</v>
      </c>
      <c r="CH563" s="4"/>
    </row>
    <row r="564" spans="1:86" x14ac:dyDescent="0.25">
      <c r="A564" t="str">
        <f t="shared" si="8"/>
        <v>PierreEkwah Elimby</v>
      </c>
      <c r="B564" s="12" t="s">
        <v>1437</v>
      </c>
      <c r="C564" s="13" t="s">
        <v>1438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0.1</v>
      </c>
      <c r="S564" s="12">
        <v>45</v>
      </c>
      <c r="T564" s="12" t="s">
        <v>518</v>
      </c>
      <c r="CH564" s="4"/>
    </row>
    <row r="565" spans="1:86" x14ac:dyDescent="0.25">
      <c r="A565" t="str">
        <f t="shared" si="8"/>
        <v>HarrisonJones</v>
      </c>
      <c r="B565" s="12" t="s">
        <v>1035</v>
      </c>
      <c r="C565" s="13" t="s">
        <v>1181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0.1</v>
      </c>
      <c r="S565" s="12">
        <v>45</v>
      </c>
      <c r="T565" s="12" t="s">
        <v>518</v>
      </c>
      <c r="CH565" s="4"/>
    </row>
    <row r="566" spans="1:86" x14ac:dyDescent="0.25">
      <c r="A566" t="str">
        <f t="shared" si="8"/>
        <v>JayMatete</v>
      </c>
      <c r="B566" s="12" t="s">
        <v>1439</v>
      </c>
      <c r="C566" s="13" t="s">
        <v>1440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0.3</v>
      </c>
      <c r="S566" s="12">
        <v>45</v>
      </c>
      <c r="T566" s="12" t="s">
        <v>518</v>
      </c>
      <c r="CH566" s="4"/>
    </row>
    <row r="567" spans="1:86" x14ac:dyDescent="0.25">
      <c r="A567" t="str">
        <f t="shared" si="8"/>
        <v>NectariosTriantis</v>
      </c>
      <c r="B567" s="12" t="s">
        <v>1441</v>
      </c>
      <c r="C567" s="13" t="s">
        <v>1442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0.1</v>
      </c>
      <c r="S567" s="12">
        <v>45</v>
      </c>
      <c r="T567" s="12" t="s">
        <v>518</v>
      </c>
      <c r="CH567" s="4"/>
    </row>
    <row r="568" spans="1:86" x14ac:dyDescent="0.25">
      <c r="A568" t="str">
        <f t="shared" si="8"/>
        <v>WilsonIsidor</v>
      </c>
      <c r="B568" s="12" t="s">
        <v>1080</v>
      </c>
      <c r="C568" s="13" t="s">
        <v>1443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0.4</v>
      </c>
      <c r="S568" s="12">
        <v>55</v>
      </c>
      <c r="T568" s="12" t="s">
        <v>546</v>
      </c>
      <c r="CH568" s="4"/>
    </row>
    <row r="569" spans="1:86" x14ac:dyDescent="0.25">
      <c r="A569" t="str">
        <f t="shared" si="8"/>
        <v>EliezerMayenda Dossou</v>
      </c>
      <c r="B569" s="12" t="s">
        <v>1444</v>
      </c>
      <c r="C569" s="13" t="s">
        <v>1445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0.5</v>
      </c>
      <c r="S569" s="12">
        <v>55</v>
      </c>
      <c r="T569" s="12" t="s">
        <v>546</v>
      </c>
      <c r="CH569" s="4"/>
    </row>
    <row r="570" spans="1:86" x14ac:dyDescent="0.25">
      <c r="A570" t="str">
        <f t="shared" si="8"/>
        <v>AhmedAbdullahi</v>
      </c>
      <c r="B570" s="12" t="s">
        <v>1446</v>
      </c>
      <c r="C570" s="13" t="s">
        <v>1447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1.2</v>
      </c>
      <c r="S570" s="12">
        <v>45</v>
      </c>
      <c r="T570" s="12" t="s">
        <v>546</v>
      </c>
      <c r="CH570" s="4"/>
    </row>
    <row r="571" spans="1:86" x14ac:dyDescent="0.25">
      <c r="A571" t="str">
        <f t="shared" si="8"/>
        <v>LuÃ­s HemirSilva Semedo</v>
      </c>
      <c r="B571" s="12" t="s">
        <v>1448</v>
      </c>
      <c r="C571" s="13" t="s">
        <v>1449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0.3</v>
      </c>
      <c r="S571" s="12">
        <v>45</v>
      </c>
      <c r="T571" s="12" t="s">
        <v>546</v>
      </c>
      <c r="CH571" s="4"/>
    </row>
    <row r="572" spans="1:86" x14ac:dyDescent="0.25">
      <c r="A572" t="str">
        <f t="shared" si="8"/>
        <v>NazariiRusyn</v>
      </c>
      <c r="B572" s="12" t="s">
        <v>1450</v>
      </c>
      <c r="C572" s="13" t="s">
        <v>1451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0.4</v>
      </c>
      <c r="S572" s="12">
        <v>45</v>
      </c>
      <c r="T572" s="12" t="s">
        <v>546</v>
      </c>
      <c r="CH572" s="4"/>
    </row>
    <row r="573" spans="1:86" x14ac:dyDescent="0.25">
      <c r="A573" t="str">
        <f t="shared" si="8"/>
        <v>GranitXhaka</v>
      </c>
      <c r="B573" s="12" t="s">
        <v>1452</v>
      </c>
      <c r="C573" s="13" t="s">
        <v>1453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1.1000000000000001</v>
      </c>
      <c r="S573" s="12">
        <v>50</v>
      </c>
      <c r="T573" s="12" t="s">
        <v>518</v>
      </c>
      <c r="CH573" s="4"/>
    </row>
    <row r="574" spans="1:86" x14ac:dyDescent="0.25">
      <c r="A574" t="str">
        <f t="shared" si="8"/>
        <v>GuglielmoVicario</v>
      </c>
      <c r="B574" s="12" t="s">
        <v>1454</v>
      </c>
      <c r="C574" s="13" t="s">
        <v>1455</v>
      </c>
      <c r="D574">
        <v>0</v>
      </c>
      <c r="E574">
        <v>0</v>
      </c>
      <c r="F574">
        <v>66</v>
      </c>
      <c r="G574">
        <v>2160</v>
      </c>
      <c r="H574">
        <v>37</v>
      </c>
      <c r="I574">
        <v>0</v>
      </c>
      <c r="J574">
        <v>587.79999999999995</v>
      </c>
      <c r="K574">
        <v>0</v>
      </c>
      <c r="L574">
        <v>2</v>
      </c>
      <c r="M574">
        <v>293</v>
      </c>
      <c r="N574">
        <v>58.5</v>
      </c>
      <c r="O574">
        <v>4</v>
      </c>
      <c r="P574">
        <v>0</v>
      </c>
      <c r="Q574">
        <v>1</v>
      </c>
      <c r="R574">
        <v>3.4</v>
      </c>
      <c r="S574" s="12">
        <v>50</v>
      </c>
      <c r="T574" s="12" t="s">
        <v>486</v>
      </c>
      <c r="CH574" s="4"/>
    </row>
    <row r="575" spans="1:86" x14ac:dyDescent="0.25">
      <c r="A575" t="str">
        <f t="shared" si="8"/>
        <v>BrandonAustin</v>
      </c>
      <c r="B575" s="12" t="s">
        <v>1456</v>
      </c>
      <c r="C575" s="13" t="s">
        <v>1457</v>
      </c>
      <c r="D575">
        <v>0</v>
      </c>
      <c r="E575">
        <v>0</v>
      </c>
      <c r="F575">
        <v>1</v>
      </c>
      <c r="G575">
        <v>90</v>
      </c>
      <c r="H575">
        <v>2</v>
      </c>
      <c r="I575">
        <v>0</v>
      </c>
      <c r="J575">
        <v>20</v>
      </c>
      <c r="K575">
        <v>0</v>
      </c>
      <c r="L575">
        <v>0</v>
      </c>
      <c r="M575">
        <v>7</v>
      </c>
      <c r="N575">
        <v>2</v>
      </c>
      <c r="O575">
        <v>0</v>
      </c>
      <c r="P575">
        <v>0</v>
      </c>
      <c r="Q575">
        <v>0</v>
      </c>
      <c r="R575">
        <v>0.3</v>
      </c>
      <c r="S575" s="12">
        <v>40</v>
      </c>
      <c r="T575" s="12" t="s">
        <v>486</v>
      </c>
      <c r="CH575" s="4"/>
    </row>
    <row r="576" spans="1:86" x14ac:dyDescent="0.25">
      <c r="A576" t="str">
        <f t="shared" si="8"/>
        <v>AntonÃ­nKinskÃ½</v>
      </c>
      <c r="B576" s="12" t="s">
        <v>1458</v>
      </c>
      <c r="C576" s="13" t="s">
        <v>1459</v>
      </c>
      <c r="D576">
        <v>0</v>
      </c>
      <c r="E576">
        <v>0</v>
      </c>
      <c r="F576">
        <v>17</v>
      </c>
      <c r="G576">
        <v>540</v>
      </c>
      <c r="H576">
        <v>11</v>
      </c>
      <c r="I576">
        <v>10.1</v>
      </c>
      <c r="J576">
        <v>208.2</v>
      </c>
      <c r="K576">
        <v>0</v>
      </c>
      <c r="L576">
        <v>0</v>
      </c>
      <c r="M576">
        <v>86</v>
      </c>
      <c r="N576">
        <v>21.7</v>
      </c>
      <c r="O576">
        <v>1</v>
      </c>
      <c r="P576">
        <v>0</v>
      </c>
      <c r="Q576">
        <v>0</v>
      </c>
      <c r="R576">
        <v>6.2</v>
      </c>
      <c r="S576" s="12">
        <v>40</v>
      </c>
      <c r="T576" s="12" t="s">
        <v>486</v>
      </c>
      <c r="CH576" s="4"/>
    </row>
    <row r="577" spans="1:86" x14ac:dyDescent="0.25">
      <c r="A577" t="str">
        <f t="shared" si="8"/>
        <v>PedroPorro Sauceda</v>
      </c>
      <c r="B577" s="12" t="s">
        <v>917</v>
      </c>
      <c r="C577" s="13" t="s">
        <v>1460</v>
      </c>
      <c r="D577">
        <v>2</v>
      </c>
      <c r="E577">
        <v>6</v>
      </c>
      <c r="F577">
        <v>98</v>
      </c>
      <c r="G577">
        <v>2606</v>
      </c>
      <c r="H577">
        <v>47</v>
      </c>
      <c r="I577">
        <v>932.9</v>
      </c>
      <c r="J577">
        <v>778.4</v>
      </c>
      <c r="K577">
        <v>200</v>
      </c>
      <c r="L577">
        <v>6</v>
      </c>
      <c r="M577">
        <v>456</v>
      </c>
      <c r="N577">
        <v>191.2</v>
      </c>
      <c r="O577">
        <v>6</v>
      </c>
      <c r="P577">
        <v>0</v>
      </c>
      <c r="Q577">
        <v>5</v>
      </c>
      <c r="R577">
        <v>10</v>
      </c>
      <c r="S577" s="12">
        <v>55</v>
      </c>
      <c r="T577" s="12" t="s">
        <v>495</v>
      </c>
      <c r="CH577" s="4"/>
    </row>
    <row r="578" spans="1:86" x14ac:dyDescent="0.25">
      <c r="A578" t="str">
        <f t="shared" si="8"/>
        <v>CristianRomero</v>
      </c>
      <c r="B578" s="12" t="s">
        <v>1461</v>
      </c>
      <c r="C578" s="13" t="s">
        <v>1462</v>
      </c>
      <c r="D578">
        <v>1</v>
      </c>
      <c r="E578">
        <v>1</v>
      </c>
      <c r="F578">
        <v>49</v>
      </c>
      <c r="G578">
        <v>1416</v>
      </c>
      <c r="H578">
        <v>22</v>
      </c>
      <c r="I578">
        <v>113.1</v>
      </c>
      <c r="J578">
        <v>343.2</v>
      </c>
      <c r="K578">
        <v>232</v>
      </c>
      <c r="L578">
        <v>3</v>
      </c>
      <c r="M578">
        <v>245</v>
      </c>
      <c r="N578">
        <v>69</v>
      </c>
      <c r="O578">
        <v>3</v>
      </c>
      <c r="P578">
        <v>0</v>
      </c>
      <c r="Q578">
        <v>3</v>
      </c>
      <c r="R578">
        <v>1.6</v>
      </c>
      <c r="S578" s="12">
        <v>50</v>
      </c>
      <c r="T578" s="12" t="s">
        <v>495</v>
      </c>
      <c r="CH578" s="4"/>
    </row>
    <row r="579" spans="1:86" x14ac:dyDescent="0.25">
      <c r="A579" t="str">
        <f t="shared" ref="A579:A642" si="9">_xlfn.CONCAT(B579,C579)</f>
        <v>KevinDanso</v>
      </c>
      <c r="B579" s="12" t="s">
        <v>782</v>
      </c>
      <c r="C579" s="13" t="s">
        <v>1463</v>
      </c>
      <c r="D579">
        <v>0</v>
      </c>
      <c r="E579">
        <v>0</v>
      </c>
      <c r="F579">
        <v>16</v>
      </c>
      <c r="G579">
        <v>842</v>
      </c>
      <c r="H579">
        <v>18</v>
      </c>
      <c r="I579">
        <v>34.4</v>
      </c>
      <c r="J579">
        <v>242</v>
      </c>
      <c r="K579">
        <v>72</v>
      </c>
      <c r="L579">
        <v>0</v>
      </c>
      <c r="M579">
        <v>104</v>
      </c>
      <c r="N579">
        <v>34.9</v>
      </c>
      <c r="O579">
        <v>1</v>
      </c>
      <c r="P579">
        <v>0</v>
      </c>
      <c r="Q579">
        <v>0</v>
      </c>
      <c r="R579">
        <v>0.1</v>
      </c>
      <c r="S579" s="12">
        <v>45</v>
      </c>
      <c r="T579" s="12" t="s">
        <v>495</v>
      </c>
      <c r="CH579" s="4"/>
    </row>
    <row r="580" spans="1:86" x14ac:dyDescent="0.25">
      <c r="A580" t="str">
        <f t="shared" si="9"/>
        <v>BenDavies</v>
      </c>
      <c r="B580" s="12" t="s">
        <v>607</v>
      </c>
      <c r="C580" s="13" t="s">
        <v>1464</v>
      </c>
      <c r="D580">
        <v>0</v>
      </c>
      <c r="E580">
        <v>0</v>
      </c>
      <c r="F580">
        <v>28</v>
      </c>
      <c r="G580">
        <v>1329</v>
      </c>
      <c r="H580">
        <v>26</v>
      </c>
      <c r="I580">
        <v>42.1</v>
      </c>
      <c r="J580">
        <v>343.6</v>
      </c>
      <c r="K580">
        <v>49</v>
      </c>
      <c r="L580">
        <v>0</v>
      </c>
      <c r="M580">
        <v>154</v>
      </c>
      <c r="N580">
        <v>43.7</v>
      </c>
      <c r="O580">
        <v>3</v>
      </c>
      <c r="P580">
        <v>0</v>
      </c>
      <c r="Q580">
        <v>5</v>
      </c>
      <c r="R580">
        <v>0.1</v>
      </c>
      <c r="S580" s="12">
        <v>45</v>
      </c>
      <c r="T580" s="12" t="s">
        <v>495</v>
      </c>
      <c r="CH580" s="4"/>
    </row>
    <row r="581" spans="1:86" x14ac:dyDescent="0.25">
      <c r="A581" t="str">
        <f t="shared" si="9"/>
        <v>RaduDrÄƒguÈ™in</v>
      </c>
      <c r="B581" s="12" t="s">
        <v>1465</v>
      </c>
      <c r="C581" s="13" t="s">
        <v>1466</v>
      </c>
      <c r="D581">
        <v>0</v>
      </c>
      <c r="E581">
        <v>0</v>
      </c>
      <c r="F581">
        <v>24</v>
      </c>
      <c r="G581">
        <v>1250</v>
      </c>
      <c r="H581">
        <v>29</v>
      </c>
      <c r="I581">
        <v>58.1</v>
      </c>
      <c r="J581">
        <v>256.39999999999998</v>
      </c>
      <c r="K581">
        <v>47</v>
      </c>
      <c r="L581">
        <v>0</v>
      </c>
      <c r="M581">
        <v>96</v>
      </c>
      <c r="N581">
        <v>36.200000000000003</v>
      </c>
      <c r="O581">
        <v>2</v>
      </c>
      <c r="P581">
        <v>0</v>
      </c>
      <c r="Q581">
        <v>1</v>
      </c>
      <c r="R581">
        <v>0</v>
      </c>
      <c r="S581" s="12">
        <v>45</v>
      </c>
      <c r="T581" s="12" t="s">
        <v>495</v>
      </c>
      <c r="CH581" s="4"/>
    </row>
    <row r="582" spans="1:86" x14ac:dyDescent="0.25">
      <c r="A582" t="str">
        <f t="shared" si="9"/>
        <v>DjedSpence</v>
      </c>
      <c r="B582" s="12" t="s">
        <v>1467</v>
      </c>
      <c r="C582" s="13" t="s">
        <v>1468</v>
      </c>
      <c r="D582">
        <v>1</v>
      </c>
      <c r="E582">
        <v>2</v>
      </c>
      <c r="F582">
        <v>51</v>
      </c>
      <c r="G582">
        <v>1790</v>
      </c>
      <c r="H582">
        <v>39</v>
      </c>
      <c r="I582">
        <v>226.6</v>
      </c>
      <c r="J582">
        <v>433</v>
      </c>
      <c r="K582">
        <v>100</v>
      </c>
      <c r="L582">
        <v>6</v>
      </c>
      <c r="M582">
        <v>216</v>
      </c>
      <c r="N582">
        <v>76.099999999999994</v>
      </c>
      <c r="O582">
        <v>3</v>
      </c>
      <c r="P582">
        <v>1</v>
      </c>
      <c r="Q582">
        <v>2</v>
      </c>
      <c r="R582">
        <v>0.5</v>
      </c>
      <c r="S582" s="12">
        <v>45</v>
      </c>
      <c r="T582" s="12" t="s">
        <v>495</v>
      </c>
      <c r="CH582" s="4"/>
    </row>
    <row r="583" spans="1:86" x14ac:dyDescent="0.25">
      <c r="A583" t="str">
        <f t="shared" si="9"/>
        <v>DestinyUdogie</v>
      </c>
      <c r="B583" s="12" t="s">
        <v>1469</v>
      </c>
      <c r="C583" s="13" t="s">
        <v>1470</v>
      </c>
      <c r="D583">
        <v>0</v>
      </c>
      <c r="E583">
        <v>1</v>
      </c>
      <c r="F583">
        <v>43</v>
      </c>
      <c r="G583">
        <v>1923</v>
      </c>
      <c r="H583">
        <v>35</v>
      </c>
      <c r="I583">
        <v>256.5</v>
      </c>
      <c r="J583">
        <v>354.8</v>
      </c>
      <c r="K583">
        <v>132</v>
      </c>
      <c r="L583">
        <v>0</v>
      </c>
      <c r="M583">
        <v>233</v>
      </c>
      <c r="N583">
        <v>74.5</v>
      </c>
      <c r="O583">
        <v>2</v>
      </c>
      <c r="P583">
        <v>0</v>
      </c>
      <c r="Q583">
        <v>2</v>
      </c>
      <c r="R583">
        <v>9.9</v>
      </c>
      <c r="S583" s="12">
        <v>45</v>
      </c>
      <c r="T583" s="12" t="s">
        <v>495</v>
      </c>
      <c r="CH583" s="4"/>
    </row>
    <row r="584" spans="1:86" x14ac:dyDescent="0.25">
      <c r="A584" t="str">
        <f t="shared" si="9"/>
        <v>Mickyvan de Ven</v>
      </c>
      <c r="B584" s="12" t="s">
        <v>1471</v>
      </c>
      <c r="C584" s="13" t="s">
        <v>1472</v>
      </c>
      <c r="D584">
        <v>0</v>
      </c>
      <c r="E584">
        <v>2</v>
      </c>
      <c r="F584">
        <v>32</v>
      </c>
      <c r="G584">
        <v>1014</v>
      </c>
      <c r="H584">
        <v>17</v>
      </c>
      <c r="I584">
        <v>39.4</v>
      </c>
      <c r="J584">
        <v>212</v>
      </c>
      <c r="K584">
        <v>57</v>
      </c>
      <c r="L584">
        <v>2</v>
      </c>
      <c r="M584">
        <v>139</v>
      </c>
      <c r="N584">
        <v>30.9</v>
      </c>
      <c r="O584">
        <v>2</v>
      </c>
      <c r="P584">
        <v>0</v>
      </c>
      <c r="Q584">
        <v>4</v>
      </c>
      <c r="R584">
        <v>15.1</v>
      </c>
      <c r="S584" s="12">
        <v>45</v>
      </c>
      <c r="T584" s="12" t="s">
        <v>495</v>
      </c>
      <c r="CH584" s="4"/>
    </row>
    <row r="585" spans="1:86" x14ac:dyDescent="0.25">
      <c r="A585" t="str">
        <f t="shared" si="9"/>
        <v>AshleyPhillips</v>
      </c>
      <c r="B585" s="12" t="s">
        <v>683</v>
      </c>
      <c r="C585" s="13" t="s">
        <v>1248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0.3</v>
      </c>
      <c r="S585" s="12">
        <v>40</v>
      </c>
      <c r="T585" s="12" t="s">
        <v>495</v>
      </c>
      <c r="CH585" s="4"/>
    </row>
    <row r="586" spans="1:86" x14ac:dyDescent="0.25">
      <c r="A586" t="str">
        <f t="shared" si="9"/>
        <v>TakaiKÅta</v>
      </c>
      <c r="B586" s="12" t="s">
        <v>1473</v>
      </c>
      <c r="C586" s="13" t="s">
        <v>1474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0.4</v>
      </c>
      <c r="S586" s="12">
        <v>40</v>
      </c>
      <c r="T586" s="12" t="s">
        <v>495</v>
      </c>
      <c r="CH586" s="4"/>
    </row>
    <row r="587" spans="1:86" x14ac:dyDescent="0.25">
      <c r="A587" t="str">
        <f t="shared" si="9"/>
        <v>LukaVuÅ¡koviÄ‡</v>
      </c>
      <c r="B587" s="12" t="s">
        <v>1475</v>
      </c>
      <c r="C587" s="13" t="s">
        <v>1476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2.8</v>
      </c>
      <c r="S587" s="12">
        <v>40</v>
      </c>
      <c r="T587" s="12" t="s">
        <v>495</v>
      </c>
      <c r="CH587" s="4"/>
    </row>
    <row r="588" spans="1:86" x14ac:dyDescent="0.25">
      <c r="A588" t="str">
        <f t="shared" si="9"/>
        <v>SonHeung-min</v>
      </c>
      <c r="B588" s="12" t="s">
        <v>1477</v>
      </c>
      <c r="C588" s="13" t="s">
        <v>1478</v>
      </c>
      <c r="D588">
        <v>7</v>
      </c>
      <c r="E588">
        <v>10</v>
      </c>
      <c r="F588">
        <v>129</v>
      </c>
      <c r="G588">
        <v>2106</v>
      </c>
      <c r="H588">
        <v>35</v>
      </c>
      <c r="I588">
        <v>734.9</v>
      </c>
      <c r="J588">
        <v>629.6</v>
      </c>
      <c r="K588">
        <v>707</v>
      </c>
      <c r="L588">
        <v>12</v>
      </c>
      <c r="M588">
        <v>543</v>
      </c>
      <c r="N588">
        <v>207.2</v>
      </c>
      <c r="O588">
        <v>4</v>
      </c>
      <c r="P588">
        <v>0</v>
      </c>
      <c r="Q588">
        <v>1</v>
      </c>
      <c r="R588">
        <v>3.1</v>
      </c>
      <c r="S588" s="12">
        <v>85</v>
      </c>
      <c r="T588" s="12" t="s">
        <v>518</v>
      </c>
      <c r="CH588" s="4"/>
    </row>
    <row r="589" spans="1:86" x14ac:dyDescent="0.25">
      <c r="A589" t="str">
        <f t="shared" si="9"/>
        <v>BrennanJohnson</v>
      </c>
      <c r="B589" s="12" t="s">
        <v>1479</v>
      </c>
      <c r="C589" s="13" t="s">
        <v>1411</v>
      </c>
      <c r="D589">
        <v>11</v>
      </c>
      <c r="E589">
        <v>6</v>
      </c>
      <c r="F589">
        <v>137</v>
      </c>
      <c r="G589">
        <v>2171</v>
      </c>
      <c r="H589">
        <v>38</v>
      </c>
      <c r="I589">
        <v>295</v>
      </c>
      <c r="J589">
        <v>559.6</v>
      </c>
      <c r="K589">
        <v>761</v>
      </c>
      <c r="L589">
        <v>13</v>
      </c>
      <c r="M589">
        <v>461</v>
      </c>
      <c r="N589">
        <v>161</v>
      </c>
      <c r="O589">
        <v>2</v>
      </c>
      <c r="P589">
        <v>0</v>
      </c>
      <c r="Q589">
        <v>5</v>
      </c>
      <c r="R589">
        <v>3</v>
      </c>
      <c r="S589" s="12">
        <v>70</v>
      </c>
      <c r="T589" s="12" t="s">
        <v>518</v>
      </c>
      <c r="CH589" s="4"/>
    </row>
    <row r="590" spans="1:86" x14ac:dyDescent="0.25">
      <c r="A590" t="str">
        <f t="shared" si="9"/>
        <v>JamesMaddison</v>
      </c>
      <c r="B590" s="12" t="s">
        <v>708</v>
      </c>
      <c r="C590" s="13" t="s">
        <v>1480</v>
      </c>
      <c r="D590">
        <v>9</v>
      </c>
      <c r="E590">
        <v>8</v>
      </c>
      <c r="F590">
        <v>133</v>
      </c>
      <c r="G590">
        <v>1799</v>
      </c>
      <c r="H590">
        <v>32</v>
      </c>
      <c r="I590">
        <v>702.3</v>
      </c>
      <c r="J590">
        <v>683.4</v>
      </c>
      <c r="K590">
        <v>495</v>
      </c>
      <c r="L590">
        <v>15</v>
      </c>
      <c r="M590">
        <v>592</v>
      </c>
      <c r="N590">
        <v>187.8</v>
      </c>
      <c r="O590">
        <v>6</v>
      </c>
      <c r="P590">
        <v>0</v>
      </c>
      <c r="Q590">
        <v>6</v>
      </c>
      <c r="R590">
        <v>3.3</v>
      </c>
      <c r="S590" s="12">
        <v>70</v>
      </c>
      <c r="T590" s="12" t="s">
        <v>518</v>
      </c>
      <c r="CH590" s="4"/>
    </row>
    <row r="591" spans="1:86" x14ac:dyDescent="0.25">
      <c r="A591" t="str">
        <f t="shared" si="9"/>
        <v>MohammedKudus</v>
      </c>
      <c r="B591" s="12" t="s">
        <v>1481</v>
      </c>
      <c r="C591" s="13" t="s">
        <v>1482</v>
      </c>
      <c r="D591">
        <v>5</v>
      </c>
      <c r="E591">
        <v>4</v>
      </c>
      <c r="F591">
        <v>106</v>
      </c>
      <c r="G591">
        <v>2589</v>
      </c>
      <c r="H591">
        <v>46</v>
      </c>
      <c r="I591">
        <v>552.5</v>
      </c>
      <c r="J591">
        <v>471.6</v>
      </c>
      <c r="K591">
        <v>752</v>
      </c>
      <c r="L591">
        <v>5</v>
      </c>
      <c r="M591">
        <v>373</v>
      </c>
      <c r="N591">
        <v>177.5</v>
      </c>
      <c r="O591">
        <v>7</v>
      </c>
      <c r="P591">
        <v>1</v>
      </c>
      <c r="Q591">
        <v>2</v>
      </c>
      <c r="R591">
        <v>26.8</v>
      </c>
      <c r="S591" s="12">
        <v>65</v>
      </c>
      <c r="T591" s="12" t="s">
        <v>518</v>
      </c>
      <c r="CH591" s="4"/>
    </row>
    <row r="592" spans="1:86" x14ac:dyDescent="0.25">
      <c r="A592" t="str">
        <f t="shared" si="9"/>
        <v>DejanKulusevski</v>
      </c>
      <c r="B592" s="12" t="s">
        <v>1483</v>
      </c>
      <c r="C592" s="13" t="s">
        <v>1484</v>
      </c>
      <c r="D592">
        <v>7</v>
      </c>
      <c r="E592">
        <v>4</v>
      </c>
      <c r="F592">
        <v>117</v>
      </c>
      <c r="G592">
        <v>2386</v>
      </c>
      <c r="H592">
        <v>41</v>
      </c>
      <c r="I592">
        <v>843.8</v>
      </c>
      <c r="J592">
        <v>613.6</v>
      </c>
      <c r="K592">
        <v>733</v>
      </c>
      <c r="L592">
        <v>9</v>
      </c>
      <c r="M592">
        <v>426</v>
      </c>
      <c r="N592">
        <v>218.7</v>
      </c>
      <c r="O592">
        <v>6</v>
      </c>
      <c r="P592">
        <v>0</v>
      </c>
      <c r="Q592">
        <v>3</v>
      </c>
      <c r="R592">
        <v>0</v>
      </c>
      <c r="S592" s="12">
        <v>65</v>
      </c>
      <c r="T592" s="12" t="s">
        <v>518</v>
      </c>
      <c r="CH592" s="4"/>
    </row>
    <row r="593" spans="1:86" x14ac:dyDescent="0.25">
      <c r="A593" t="str">
        <f t="shared" si="9"/>
        <v>MathysTel</v>
      </c>
      <c r="B593" s="12" t="s">
        <v>1485</v>
      </c>
      <c r="C593" s="13" t="s">
        <v>1486</v>
      </c>
      <c r="D593">
        <v>2</v>
      </c>
      <c r="E593">
        <v>2</v>
      </c>
      <c r="F593">
        <v>42</v>
      </c>
      <c r="G593">
        <v>908</v>
      </c>
      <c r="H593">
        <v>20</v>
      </c>
      <c r="I593">
        <v>208.3</v>
      </c>
      <c r="J593">
        <v>183.8</v>
      </c>
      <c r="K593">
        <v>236</v>
      </c>
      <c r="L593">
        <v>2</v>
      </c>
      <c r="M593">
        <v>151</v>
      </c>
      <c r="N593">
        <v>62.3</v>
      </c>
      <c r="O593">
        <v>2</v>
      </c>
      <c r="P593">
        <v>0</v>
      </c>
      <c r="Q593">
        <v>2</v>
      </c>
      <c r="R593">
        <v>0.2</v>
      </c>
      <c r="S593" s="12">
        <v>65</v>
      </c>
      <c r="T593" s="12" t="s">
        <v>518</v>
      </c>
      <c r="CH593" s="4"/>
    </row>
    <row r="594" spans="1:86" x14ac:dyDescent="0.25">
      <c r="A594" t="str">
        <f t="shared" si="9"/>
        <v>RodrigoBentancur</v>
      </c>
      <c r="B594" s="12" t="s">
        <v>1094</v>
      </c>
      <c r="C594" s="13" t="s">
        <v>1487</v>
      </c>
      <c r="D594">
        <v>2</v>
      </c>
      <c r="E594">
        <v>0</v>
      </c>
      <c r="F594">
        <v>49</v>
      </c>
      <c r="G594">
        <v>1640</v>
      </c>
      <c r="H594">
        <v>26</v>
      </c>
      <c r="I594">
        <v>208.5</v>
      </c>
      <c r="J594">
        <v>324.60000000000002</v>
      </c>
      <c r="K594">
        <v>165</v>
      </c>
      <c r="L594">
        <v>1</v>
      </c>
      <c r="M594">
        <v>293</v>
      </c>
      <c r="N594">
        <v>70.2</v>
      </c>
      <c r="O594">
        <v>3</v>
      </c>
      <c r="P594">
        <v>0</v>
      </c>
      <c r="Q594">
        <v>9</v>
      </c>
      <c r="R594">
        <v>0.1</v>
      </c>
      <c r="S594" s="12">
        <v>55</v>
      </c>
      <c r="T594" s="12" t="s">
        <v>518</v>
      </c>
      <c r="CH594" s="4"/>
    </row>
    <row r="595" spans="1:86" x14ac:dyDescent="0.25">
      <c r="A595" t="str">
        <f t="shared" si="9"/>
        <v>LucasBergvall</v>
      </c>
      <c r="B595" s="12" t="s">
        <v>562</v>
      </c>
      <c r="C595" s="13" t="s">
        <v>1488</v>
      </c>
      <c r="D595">
        <v>0</v>
      </c>
      <c r="E595">
        <v>2</v>
      </c>
      <c r="F595">
        <v>44</v>
      </c>
      <c r="G595">
        <v>1200</v>
      </c>
      <c r="H595">
        <v>25</v>
      </c>
      <c r="I595">
        <v>218.7</v>
      </c>
      <c r="J595">
        <v>237.2</v>
      </c>
      <c r="K595">
        <v>97</v>
      </c>
      <c r="L595">
        <v>0</v>
      </c>
      <c r="M595">
        <v>216</v>
      </c>
      <c r="N595">
        <v>55</v>
      </c>
      <c r="O595">
        <v>3</v>
      </c>
      <c r="P595">
        <v>0</v>
      </c>
      <c r="Q595">
        <v>3</v>
      </c>
      <c r="R595">
        <v>0.2</v>
      </c>
      <c r="S595" s="12">
        <v>55</v>
      </c>
      <c r="T595" s="12" t="s">
        <v>518</v>
      </c>
      <c r="CH595" s="4"/>
    </row>
    <row r="596" spans="1:86" x14ac:dyDescent="0.25">
      <c r="A596" t="str">
        <f t="shared" si="9"/>
        <v>YvesBissouma</v>
      </c>
      <c r="B596" s="12" t="s">
        <v>1489</v>
      </c>
      <c r="C596" s="13" t="s">
        <v>1490</v>
      </c>
      <c r="D596">
        <v>2</v>
      </c>
      <c r="E596">
        <v>0</v>
      </c>
      <c r="F596">
        <v>50</v>
      </c>
      <c r="G596">
        <v>1396</v>
      </c>
      <c r="H596">
        <v>28</v>
      </c>
      <c r="I596">
        <v>133.80000000000001</v>
      </c>
      <c r="J596">
        <v>283.8</v>
      </c>
      <c r="K596">
        <v>59</v>
      </c>
      <c r="L596">
        <v>4</v>
      </c>
      <c r="M596">
        <v>258</v>
      </c>
      <c r="N596">
        <v>48</v>
      </c>
      <c r="O596">
        <v>3</v>
      </c>
      <c r="P596">
        <v>0</v>
      </c>
      <c r="Q596">
        <v>7</v>
      </c>
      <c r="R596">
        <v>0.1</v>
      </c>
      <c r="S596" s="12">
        <v>55</v>
      </c>
      <c r="T596" s="12" t="s">
        <v>518</v>
      </c>
      <c r="CH596" s="4"/>
    </row>
    <row r="597" spans="1:86" x14ac:dyDescent="0.25">
      <c r="A597" t="str">
        <f t="shared" si="9"/>
        <v>WilsonOdobert</v>
      </c>
      <c r="B597" s="12" t="s">
        <v>1080</v>
      </c>
      <c r="C597" s="13" t="s">
        <v>1491</v>
      </c>
      <c r="D597">
        <v>1</v>
      </c>
      <c r="E597">
        <v>0</v>
      </c>
      <c r="F597">
        <v>34</v>
      </c>
      <c r="G597">
        <v>843</v>
      </c>
      <c r="H597">
        <v>20</v>
      </c>
      <c r="I597">
        <v>108.6</v>
      </c>
      <c r="J597">
        <v>101.2</v>
      </c>
      <c r="K597">
        <v>156</v>
      </c>
      <c r="L597">
        <v>3</v>
      </c>
      <c r="M597">
        <v>92</v>
      </c>
      <c r="N597">
        <v>36.700000000000003</v>
      </c>
      <c r="O597">
        <v>1</v>
      </c>
      <c r="P597">
        <v>0</v>
      </c>
      <c r="Q597">
        <v>0</v>
      </c>
      <c r="R597">
        <v>0.1</v>
      </c>
      <c r="S597" s="12">
        <v>55</v>
      </c>
      <c r="T597" s="12" t="s">
        <v>518</v>
      </c>
      <c r="CH597" s="4"/>
    </row>
    <row r="598" spans="1:86" x14ac:dyDescent="0.25">
      <c r="A598" t="str">
        <f t="shared" si="9"/>
        <v>ManorSolomon</v>
      </c>
      <c r="B598" s="12" t="s">
        <v>1492</v>
      </c>
      <c r="C598" s="13" t="s">
        <v>1493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0.1</v>
      </c>
      <c r="S598" s="12">
        <v>55</v>
      </c>
      <c r="T598" s="12" t="s">
        <v>518</v>
      </c>
      <c r="CH598" s="4"/>
    </row>
    <row r="599" spans="1:86" x14ac:dyDescent="0.25">
      <c r="A599" t="str">
        <f t="shared" si="9"/>
        <v>BryanGil Salvatierra</v>
      </c>
      <c r="B599" s="12" t="s">
        <v>1251</v>
      </c>
      <c r="C599" s="13" t="s">
        <v>1494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0.1</v>
      </c>
      <c r="S599" s="12">
        <v>50</v>
      </c>
      <c r="T599" s="12" t="s">
        <v>518</v>
      </c>
      <c r="CH599" s="4"/>
    </row>
    <row r="600" spans="1:86" x14ac:dyDescent="0.25">
      <c r="A600" t="str">
        <f t="shared" si="9"/>
        <v>ArchieGray</v>
      </c>
      <c r="B600" s="12" t="s">
        <v>1495</v>
      </c>
      <c r="C600" s="13" t="s">
        <v>1496</v>
      </c>
      <c r="D600">
        <v>0</v>
      </c>
      <c r="E600">
        <v>0</v>
      </c>
      <c r="F600">
        <v>45</v>
      </c>
      <c r="G600">
        <v>1750</v>
      </c>
      <c r="H600">
        <v>41</v>
      </c>
      <c r="I600">
        <v>71.400000000000006</v>
      </c>
      <c r="J600">
        <v>254.6</v>
      </c>
      <c r="K600">
        <v>15</v>
      </c>
      <c r="L600">
        <v>0</v>
      </c>
      <c r="M600">
        <v>253</v>
      </c>
      <c r="N600">
        <v>34.299999999999997</v>
      </c>
      <c r="O600">
        <v>2</v>
      </c>
      <c r="P600">
        <v>0</v>
      </c>
      <c r="Q600">
        <v>1</v>
      </c>
      <c r="R600">
        <v>0.2</v>
      </c>
      <c r="S600" s="12">
        <v>50</v>
      </c>
      <c r="T600" s="12" t="s">
        <v>518</v>
      </c>
      <c r="CH600" s="4"/>
    </row>
    <row r="601" spans="1:86" x14ac:dyDescent="0.25">
      <c r="A601" t="str">
        <f t="shared" si="9"/>
        <v>MikeyMoore</v>
      </c>
      <c r="B601" s="12" t="s">
        <v>1497</v>
      </c>
      <c r="C601" s="13" t="s">
        <v>1397</v>
      </c>
      <c r="D601">
        <v>0</v>
      </c>
      <c r="E601">
        <v>2</v>
      </c>
      <c r="F601">
        <v>19</v>
      </c>
      <c r="G601">
        <v>359</v>
      </c>
      <c r="H601">
        <v>5</v>
      </c>
      <c r="I601">
        <v>45.2</v>
      </c>
      <c r="J601">
        <v>33.200000000000003</v>
      </c>
      <c r="K601">
        <v>34</v>
      </c>
      <c r="L601">
        <v>0</v>
      </c>
      <c r="M601">
        <v>51</v>
      </c>
      <c r="N601">
        <v>11</v>
      </c>
      <c r="O601">
        <v>0</v>
      </c>
      <c r="P601">
        <v>0</v>
      </c>
      <c r="Q601">
        <v>0</v>
      </c>
      <c r="R601">
        <v>0.1</v>
      </c>
      <c r="S601" s="12">
        <v>50</v>
      </c>
      <c r="T601" s="12" t="s">
        <v>518</v>
      </c>
      <c r="CH601" s="4"/>
    </row>
    <row r="602" spans="1:86" x14ac:dyDescent="0.25">
      <c r="A602" t="str">
        <f t="shared" si="9"/>
        <v>Pape MatarSarr</v>
      </c>
      <c r="B602" s="12" t="s">
        <v>1498</v>
      </c>
      <c r="C602" s="13" t="s">
        <v>909</v>
      </c>
      <c r="D602">
        <v>3</v>
      </c>
      <c r="E602">
        <v>2</v>
      </c>
      <c r="F602">
        <v>71</v>
      </c>
      <c r="G602">
        <v>1901</v>
      </c>
      <c r="H602">
        <v>38</v>
      </c>
      <c r="I602">
        <v>257.2</v>
      </c>
      <c r="J602">
        <v>398.4</v>
      </c>
      <c r="K602">
        <v>220</v>
      </c>
      <c r="L602">
        <v>4</v>
      </c>
      <c r="M602">
        <v>365</v>
      </c>
      <c r="N602">
        <v>87.2</v>
      </c>
      <c r="O602">
        <v>2</v>
      </c>
      <c r="P602">
        <v>0</v>
      </c>
      <c r="Q602">
        <v>6</v>
      </c>
      <c r="R602">
        <v>1.3</v>
      </c>
      <c r="S602" s="12">
        <v>50</v>
      </c>
      <c r="T602" s="12" t="s">
        <v>518</v>
      </c>
      <c r="CH602" s="4"/>
    </row>
    <row r="603" spans="1:86" x14ac:dyDescent="0.25">
      <c r="A603" t="str">
        <f t="shared" si="9"/>
        <v>YangMin-hyeok</v>
      </c>
      <c r="B603" s="12" t="s">
        <v>1499</v>
      </c>
      <c r="C603" s="13" t="s">
        <v>1500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0.2</v>
      </c>
      <c r="S603" s="12">
        <v>45</v>
      </c>
      <c r="T603" s="12" t="s">
        <v>518</v>
      </c>
      <c r="CH603" s="4"/>
    </row>
    <row r="604" spans="1:86" x14ac:dyDescent="0.25">
      <c r="A604" t="str">
        <f t="shared" si="9"/>
        <v>CallumOlusesi</v>
      </c>
      <c r="B604" s="12" t="s">
        <v>1037</v>
      </c>
      <c r="C604" s="13" t="s">
        <v>1501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0.2</v>
      </c>
      <c r="S604" s="12">
        <v>45</v>
      </c>
      <c r="T604" s="12" t="s">
        <v>518</v>
      </c>
      <c r="CH604" s="4"/>
    </row>
    <row r="605" spans="1:86" x14ac:dyDescent="0.25">
      <c r="A605" t="str">
        <f t="shared" si="9"/>
        <v>DominicSolanke-Mitchell</v>
      </c>
      <c r="B605" s="12" t="s">
        <v>738</v>
      </c>
      <c r="C605" s="13" t="s">
        <v>1502</v>
      </c>
      <c r="D605">
        <v>9</v>
      </c>
      <c r="E605">
        <v>5</v>
      </c>
      <c r="F605">
        <v>108</v>
      </c>
      <c r="G605">
        <v>2199</v>
      </c>
      <c r="H605">
        <v>43</v>
      </c>
      <c r="I605">
        <v>199.8</v>
      </c>
      <c r="J605">
        <v>505.8</v>
      </c>
      <c r="K605">
        <v>729</v>
      </c>
      <c r="L605">
        <v>7</v>
      </c>
      <c r="M605">
        <v>404</v>
      </c>
      <c r="N605">
        <v>142.1</v>
      </c>
      <c r="O605">
        <v>4</v>
      </c>
      <c r="P605">
        <v>0</v>
      </c>
      <c r="Q605">
        <v>0</v>
      </c>
      <c r="R605">
        <v>15</v>
      </c>
      <c r="S605" s="12">
        <v>75</v>
      </c>
      <c r="T605" s="12" t="s">
        <v>546</v>
      </c>
      <c r="CH605" s="4"/>
    </row>
    <row r="606" spans="1:86" x14ac:dyDescent="0.25">
      <c r="A606" t="str">
        <f t="shared" si="9"/>
        <v>Richarlisonde Andrade</v>
      </c>
      <c r="B606" s="12" t="s">
        <v>187</v>
      </c>
      <c r="C606" s="13" t="s">
        <v>1503</v>
      </c>
      <c r="D606">
        <v>4</v>
      </c>
      <c r="E606">
        <v>1</v>
      </c>
      <c r="F606">
        <v>35</v>
      </c>
      <c r="G606">
        <v>497</v>
      </c>
      <c r="H606">
        <v>9</v>
      </c>
      <c r="I606">
        <v>57.1</v>
      </c>
      <c r="J606">
        <v>180.8</v>
      </c>
      <c r="K606">
        <v>243</v>
      </c>
      <c r="L606">
        <v>0</v>
      </c>
      <c r="M606">
        <v>138</v>
      </c>
      <c r="N606">
        <v>47.4</v>
      </c>
      <c r="O606">
        <v>1</v>
      </c>
      <c r="P606">
        <v>0</v>
      </c>
      <c r="Q606">
        <v>2</v>
      </c>
      <c r="R606">
        <v>0.9</v>
      </c>
      <c r="S606" s="12">
        <v>65</v>
      </c>
      <c r="T606" s="12" t="s">
        <v>546</v>
      </c>
      <c r="CH606" s="4"/>
    </row>
    <row r="607" spans="1:86" x14ac:dyDescent="0.25">
      <c r="A607" t="str">
        <f t="shared" si="9"/>
        <v>WillLankshear</v>
      </c>
      <c r="B607" s="12" t="s">
        <v>691</v>
      </c>
      <c r="C607" s="13" t="s">
        <v>1504</v>
      </c>
      <c r="D607">
        <v>0</v>
      </c>
      <c r="E607">
        <v>0</v>
      </c>
      <c r="F607">
        <v>3</v>
      </c>
      <c r="G607">
        <v>10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7</v>
      </c>
      <c r="N607">
        <v>0</v>
      </c>
      <c r="O607">
        <v>0</v>
      </c>
      <c r="P607">
        <v>0</v>
      </c>
      <c r="Q607">
        <v>0</v>
      </c>
      <c r="R607">
        <v>0.4</v>
      </c>
      <c r="S607" s="12">
        <v>45</v>
      </c>
      <c r="T607" s="12" t="s">
        <v>546</v>
      </c>
      <c r="CH607" s="4"/>
    </row>
    <row r="608" spans="1:86" x14ac:dyDescent="0.25">
      <c r="A608" t="str">
        <f t="shared" si="9"/>
        <v>DaneScarlett</v>
      </c>
      <c r="B608" s="12" t="s">
        <v>1505</v>
      </c>
      <c r="C608" s="13" t="s">
        <v>1506</v>
      </c>
      <c r="D608">
        <v>0</v>
      </c>
      <c r="E608">
        <v>1</v>
      </c>
      <c r="F608">
        <v>6</v>
      </c>
      <c r="G608">
        <v>31</v>
      </c>
      <c r="H608">
        <v>1</v>
      </c>
      <c r="I608">
        <v>11</v>
      </c>
      <c r="J608">
        <v>24.4</v>
      </c>
      <c r="K608">
        <v>17</v>
      </c>
      <c r="L608">
        <v>0</v>
      </c>
      <c r="M608">
        <v>20</v>
      </c>
      <c r="N608">
        <v>5.2</v>
      </c>
      <c r="O608">
        <v>0</v>
      </c>
      <c r="P608">
        <v>0</v>
      </c>
      <c r="Q608">
        <v>0</v>
      </c>
      <c r="R608">
        <v>0.9</v>
      </c>
      <c r="S608" s="12">
        <v>45</v>
      </c>
      <c r="T608" s="12" t="s">
        <v>546</v>
      </c>
      <c r="CH608" s="4"/>
    </row>
    <row r="609" spans="1:86" x14ac:dyDescent="0.25">
      <c r="A609" t="str">
        <f t="shared" si="9"/>
        <v>AlphonseAreola</v>
      </c>
      <c r="B609" s="12" t="s">
        <v>1507</v>
      </c>
      <c r="C609" s="13" t="s">
        <v>1508</v>
      </c>
      <c r="D609">
        <v>0</v>
      </c>
      <c r="E609">
        <v>0</v>
      </c>
      <c r="F609">
        <v>69</v>
      </c>
      <c r="G609">
        <v>2259</v>
      </c>
      <c r="H609">
        <v>41</v>
      </c>
      <c r="I609">
        <v>0</v>
      </c>
      <c r="J609">
        <v>619.79999999999995</v>
      </c>
      <c r="K609">
        <v>0</v>
      </c>
      <c r="L609">
        <v>1</v>
      </c>
      <c r="M609">
        <v>261</v>
      </c>
      <c r="N609">
        <v>62.1</v>
      </c>
      <c r="O609">
        <v>4</v>
      </c>
      <c r="P609">
        <v>0</v>
      </c>
      <c r="Q609">
        <v>0</v>
      </c>
      <c r="R609">
        <v>6.2</v>
      </c>
      <c r="S609" s="12">
        <v>45</v>
      </c>
      <c r="T609" s="12" t="s">
        <v>486</v>
      </c>
      <c r="CH609" s="4"/>
    </row>
    <row r="610" spans="1:86" x14ac:dyDescent="0.25">
      <c r="A610" t="str">
        <f t="shared" si="9"/>
        <v>WesFoderingham</v>
      </c>
      <c r="B610" s="12" t="s">
        <v>1509</v>
      </c>
      <c r="C610" s="13" t="s">
        <v>1510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 s="12">
        <v>40</v>
      </c>
      <c r="T610" s="12" t="s">
        <v>486</v>
      </c>
      <c r="CH610" s="4"/>
    </row>
    <row r="611" spans="1:86" x14ac:dyDescent="0.25">
      <c r="A611" t="str">
        <f t="shared" si="9"/>
        <v>KrisztiÃ¡nHegyi</v>
      </c>
      <c r="B611" s="12" t="s">
        <v>1511</v>
      </c>
      <c r="C611" s="13" t="s">
        <v>1512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0.5</v>
      </c>
      <c r="S611" s="12">
        <v>40</v>
      </c>
      <c r="T611" s="12" t="s">
        <v>486</v>
      </c>
      <c r="CH611" s="4"/>
    </row>
    <row r="612" spans="1:86" x14ac:dyDescent="0.25">
      <c r="A612" t="str">
        <f t="shared" si="9"/>
        <v>El Hadji MalickDiouf</v>
      </c>
      <c r="B612" s="12" t="s">
        <v>1513</v>
      </c>
      <c r="C612" s="13" t="s">
        <v>1514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0.7</v>
      </c>
      <c r="S612" s="12">
        <v>45</v>
      </c>
      <c r="T612" s="12" t="s">
        <v>495</v>
      </c>
      <c r="CH612" s="4"/>
    </row>
    <row r="613" spans="1:86" x14ac:dyDescent="0.25">
      <c r="A613" t="str">
        <f t="shared" si="9"/>
        <v>EmersonPalmieri dos Santos</v>
      </c>
      <c r="B613" s="12" t="s">
        <v>1515</v>
      </c>
      <c r="C613" s="13" t="s">
        <v>1516</v>
      </c>
      <c r="D613">
        <v>2</v>
      </c>
      <c r="E613">
        <v>1</v>
      </c>
      <c r="F613">
        <v>76</v>
      </c>
      <c r="G613">
        <v>2108</v>
      </c>
      <c r="H613">
        <v>41</v>
      </c>
      <c r="I613">
        <v>310.89999999999998</v>
      </c>
      <c r="J613">
        <v>420.4</v>
      </c>
      <c r="K613">
        <v>173</v>
      </c>
      <c r="L613">
        <v>4</v>
      </c>
      <c r="M613">
        <v>219</v>
      </c>
      <c r="N613">
        <v>90.4</v>
      </c>
      <c r="O613">
        <v>5</v>
      </c>
      <c r="P613">
        <v>0</v>
      </c>
      <c r="Q613">
        <v>5</v>
      </c>
      <c r="R613">
        <v>0.2</v>
      </c>
      <c r="S613" s="12">
        <v>45</v>
      </c>
      <c r="T613" s="12" t="s">
        <v>495</v>
      </c>
      <c r="CH613" s="4"/>
    </row>
    <row r="614" spans="1:86" x14ac:dyDescent="0.25">
      <c r="A614" t="str">
        <f t="shared" si="9"/>
        <v>MaximilianKilman</v>
      </c>
      <c r="B614" s="12" t="s">
        <v>1517</v>
      </c>
      <c r="C614" s="13" t="s">
        <v>1518</v>
      </c>
      <c r="D614">
        <v>0</v>
      </c>
      <c r="E614">
        <v>1</v>
      </c>
      <c r="F614">
        <v>82</v>
      </c>
      <c r="G614">
        <v>3348</v>
      </c>
      <c r="H614">
        <v>62</v>
      </c>
      <c r="I614">
        <v>203.3</v>
      </c>
      <c r="J614">
        <v>832.6</v>
      </c>
      <c r="K614">
        <v>149</v>
      </c>
      <c r="L614">
        <v>5</v>
      </c>
      <c r="M614">
        <v>395</v>
      </c>
      <c r="N614">
        <v>118.8</v>
      </c>
      <c r="O614">
        <v>6</v>
      </c>
      <c r="P614">
        <v>0</v>
      </c>
      <c r="Q614">
        <v>5</v>
      </c>
      <c r="R614">
        <v>0.4</v>
      </c>
      <c r="S614" s="12">
        <v>45</v>
      </c>
      <c r="T614" s="12" t="s">
        <v>495</v>
      </c>
      <c r="CH614" s="4"/>
    </row>
    <row r="615" spans="1:86" x14ac:dyDescent="0.25">
      <c r="A615" t="str">
        <f t="shared" si="9"/>
        <v>KonstantinosMavropanos</v>
      </c>
      <c r="B615" s="12" t="s">
        <v>1161</v>
      </c>
      <c r="C615" s="13" t="s">
        <v>1519</v>
      </c>
      <c r="D615">
        <v>0</v>
      </c>
      <c r="E615">
        <v>0</v>
      </c>
      <c r="F615">
        <v>45</v>
      </c>
      <c r="G615">
        <v>2035</v>
      </c>
      <c r="H615">
        <v>39</v>
      </c>
      <c r="I615">
        <v>74.900000000000006</v>
      </c>
      <c r="J615">
        <v>497</v>
      </c>
      <c r="K615">
        <v>160</v>
      </c>
      <c r="L615">
        <v>4</v>
      </c>
      <c r="M615">
        <v>234</v>
      </c>
      <c r="N615">
        <v>73.2</v>
      </c>
      <c r="O615">
        <v>2</v>
      </c>
      <c r="P615">
        <v>1</v>
      </c>
      <c r="Q615">
        <v>4</v>
      </c>
      <c r="R615">
        <v>0.1</v>
      </c>
      <c r="S615" s="12">
        <v>45</v>
      </c>
      <c r="T615" s="12" t="s">
        <v>495</v>
      </c>
      <c r="CH615" s="4"/>
    </row>
    <row r="616" spans="1:86" x14ac:dyDescent="0.25">
      <c r="A616" t="str">
        <f t="shared" si="9"/>
        <v>NayefAguerd</v>
      </c>
      <c r="B616" s="12" t="s">
        <v>1520</v>
      </c>
      <c r="C616" s="13" t="s">
        <v>1521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0.1</v>
      </c>
      <c r="S616" s="12">
        <v>45</v>
      </c>
      <c r="T616" s="12" t="s">
        <v>495</v>
      </c>
      <c r="CH616" s="4"/>
    </row>
    <row r="617" spans="1:86" x14ac:dyDescent="0.25">
      <c r="A617" t="str">
        <f t="shared" si="9"/>
        <v>OllieScarles</v>
      </c>
      <c r="B617" s="12" t="s">
        <v>615</v>
      </c>
      <c r="C617" s="13" t="s">
        <v>1522</v>
      </c>
      <c r="D617">
        <v>0</v>
      </c>
      <c r="E617">
        <v>0</v>
      </c>
      <c r="F617">
        <v>29</v>
      </c>
      <c r="G617">
        <v>659</v>
      </c>
      <c r="H617">
        <v>9</v>
      </c>
      <c r="I617">
        <v>54.3</v>
      </c>
      <c r="J617">
        <v>106.4</v>
      </c>
      <c r="K617">
        <v>24</v>
      </c>
      <c r="L617">
        <v>2</v>
      </c>
      <c r="M617">
        <v>98</v>
      </c>
      <c r="N617">
        <v>18.600000000000001</v>
      </c>
      <c r="O617">
        <v>2</v>
      </c>
      <c r="P617">
        <v>0</v>
      </c>
      <c r="Q617">
        <v>1</v>
      </c>
      <c r="R617">
        <v>0.1</v>
      </c>
      <c r="S617" s="12">
        <v>45</v>
      </c>
      <c r="T617" s="12" t="s">
        <v>495</v>
      </c>
      <c r="CH617" s="4"/>
    </row>
    <row r="618" spans="1:86" x14ac:dyDescent="0.25">
      <c r="A618" t="str">
        <f t="shared" si="9"/>
        <v>Jean-ClairTodibo</v>
      </c>
      <c r="B618" s="12" t="s">
        <v>1523</v>
      </c>
      <c r="C618" s="13" t="s">
        <v>1524</v>
      </c>
      <c r="D618">
        <v>0</v>
      </c>
      <c r="E618">
        <v>0</v>
      </c>
      <c r="F618">
        <v>54</v>
      </c>
      <c r="G618">
        <v>1824</v>
      </c>
      <c r="H618">
        <v>33</v>
      </c>
      <c r="I618">
        <v>37.1</v>
      </c>
      <c r="J618">
        <v>373</v>
      </c>
      <c r="K618">
        <v>35</v>
      </c>
      <c r="L618">
        <v>1</v>
      </c>
      <c r="M618">
        <v>233</v>
      </c>
      <c r="N618">
        <v>44.5</v>
      </c>
      <c r="O618">
        <v>5</v>
      </c>
      <c r="P618">
        <v>0</v>
      </c>
      <c r="Q618">
        <v>3</v>
      </c>
      <c r="R618">
        <v>0.2</v>
      </c>
      <c r="S618" s="12">
        <v>45</v>
      </c>
      <c r="T618" s="12" t="s">
        <v>495</v>
      </c>
      <c r="CH618" s="4"/>
    </row>
    <row r="619" spans="1:86" x14ac:dyDescent="0.25">
      <c r="A619" t="str">
        <f t="shared" si="9"/>
        <v>AaronWan-Bissaka</v>
      </c>
      <c r="B619" s="12" t="s">
        <v>670</v>
      </c>
      <c r="C619" s="13" t="s">
        <v>1525</v>
      </c>
      <c r="D619">
        <v>2</v>
      </c>
      <c r="E619">
        <v>6</v>
      </c>
      <c r="F619">
        <v>118</v>
      </c>
      <c r="G619">
        <v>3154</v>
      </c>
      <c r="H619">
        <v>59</v>
      </c>
      <c r="I619">
        <v>531.5</v>
      </c>
      <c r="J619">
        <v>807.4</v>
      </c>
      <c r="K619">
        <v>188</v>
      </c>
      <c r="L619">
        <v>15</v>
      </c>
      <c r="M619">
        <v>496</v>
      </c>
      <c r="N619">
        <v>152.69999999999999</v>
      </c>
      <c r="O619">
        <v>6</v>
      </c>
      <c r="P619">
        <v>0</v>
      </c>
      <c r="Q619">
        <v>1</v>
      </c>
      <c r="R619">
        <v>32.6</v>
      </c>
      <c r="S619" s="12">
        <v>45</v>
      </c>
      <c r="T619" s="12" t="s">
        <v>495</v>
      </c>
      <c r="CH619" s="4"/>
    </row>
    <row r="620" spans="1:86" x14ac:dyDescent="0.25">
      <c r="A620" t="str">
        <f t="shared" si="9"/>
        <v>KaelanCasey</v>
      </c>
      <c r="B620" s="12" t="s">
        <v>1526</v>
      </c>
      <c r="C620" s="13" t="s">
        <v>1527</v>
      </c>
      <c r="D620">
        <v>0</v>
      </c>
      <c r="E620">
        <v>0</v>
      </c>
      <c r="F620">
        <v>1</v>
      </c>
      <c r="G620">
        <v>1</v>
      </c>
      <c r="H620">
        <v>0</v>
      </c>
      <c r="I620">
        <v>0</v>
      </c>
      <c r="J620">
        <v>2</v>
      </c>
      <c r="K620">
        <v>0</v>
      </c>
      <c r="L620">
        <v>0</v>
      </c>
      <c r="M620">
        <v>3</v>
      </c>
      <c r="N620">
        <v>0.2</v>
      </c>
      <c r="O620">
        <v>0</v>
      </c>
      <c r="P620">
        <v>0</v>
      </c>
      <c r="Q620">
        <v>0</v>
      </c>
      <c r="R620">
        <v>0.8</v>
      </c>
      <c r="S620" s="12">
        <v>40</v>
      </c>
      <c r="T620" s="12" t="s">
        <v>495</v>
      </c>
      <c r="CH620" s="4"/>
    </row>
    <row r="621" spans="1:86" x14ac:dyDescent="0.25">
      <c r="A621" t="str">
        <f t="shared" si="9"/>
        <v>LucasTolentino Coelho de Lima</v>
      </c>
      <c r="B621" s="12" t="s">
        <v>562</v>
      </c>
      <c r="C621" s="13" t="s">
        <v>1528</v>
      </c>
      <c r="D621">
        <v>4</v>
      </c>
      <c r="E621">
        <v>1</v>
      </c>
      <c r="F621">
        <v>80</v>
      </c>
      <c r="G621">
        <v>2374</v>
      </c>
      <c r="H621">
        <v>50</v>
      </c>
      <c r="I621">
        <v>627.70000000000005</v>
      </c>
      <c r="J621">
        <v>433.2</v>
      </c>
      <c r="K621">
        <v>267</v>
      </c>
      <c r="L621">
        <v>5</v>
      </c>
      <c r="M621">
        <v>375</v>
      </c>
      <c r="N621">
        <v>132.6</v>
      </c>
      <c r="O621">
        <v>4</v>
      </c>
      <c r="P621">
        <v>0</v>
      </c>
      <c r="Q621">
        <v>10</v>
      </c>
      <c r="R621">
        <v>0.8</v>
      </c>
      <c r="S621" s="12">
        <v>60</v>
      </c>
      <c r="T621" s="12" t="s">
        <v>518</v>
      </c>
      <c r="CH621" s="4"/>
    </row>
    <row r="622" spans="1:86" x14ac:dyDescent="0.25">
      <c r="A622" t="str">
        <f t="shared" si="9"/>
        <v>TomÃ¡Å¡SouÄek</v>
      </c>
      <c r="B622" s="12" t="s">
        <v>1529</v>
      </c>
      <c r="C622" s="13" t="s">
        <v>1530</v>
      </c>
      <c r="D622">
        <v>9</v>
      </c>
      <c r="E622">
        <v>2</v>
      </c>
      <c r="F622">
        <v>126</v>
      </c>
      <c r="G622">
        <v>2563</v>
      </c>
      <c r="H622">
        <v>44</v>
      </c>
      <c r="I622">
        <v>231.8</v>
      </c>
      <c r="J622">
        <v>672.6</v>
      </c>
      <c r="K622">
        <v>643</v>
      </c>
      <c r="L622">
        <v>15</v>
      </c>
      <c r="M622">
        <v>442</v>
      </c>
      <c r="N622">
        <v>154</v>
      </c>
      <c r="O622">
        <v>7</v>
      </c>
      <c r="P622">
        <v>0</v>
      </c>
      <c r="Q622">
        <v>8</v>
      </c>
      <c r="R622">
        <v>0.9</v>
      </c>
      <c r="S622" s="12">
        <v>60</v>
      </c>
      <c r="T622" s="12" t="s">
        <v>518</v>
      </c>
      <c r="CH622" s="4"/>
    </row>
    <row r="623" spans="1:86" x14ac:dyDescent="0.25">
      <c r="A623" t="str">
        <f t="shared" si="9"/>
        <v>JamesWard-Prowse</v>
      </c>
      <c r="B623" s="12" t="s">
        <v>708</v>
      </c>
      <c r="C623" s="13" t="s">
        <v>1531</v>
      </c>
      <c r="D623">
        <v>1</v>
      </c>
      <c r="E623">
        <v>2</v>
      </c>
      <c r="F623">
        <v>51</v>
      </c>
      <c r="G623">
        <v>1433</v>
      </c>
      <c r="H623">
        <v>18</v>
      </c>
      <c r="I623">
        <v>378.3</v>
      </c>
      <c r="J623">
        <v>282.39999999999998</v>
      </c>
      <c r="K623">
        <v>138</v>
      </c>
      <c r="L623">
        <v>2</v>
      </c>
      <c r="M623">
        <v>293</v>
      </c>
      <c r="N623">
        <v>80</v>
      </c>
      <c r="O623">
        <v>5</v>
      </c>
      <c r="P623">
        <v>1</v>
      </c>
      <c r="Q623">
        <v>2</v>
      </c>
      <c r="R623">
        <v>0.4</v>
      </c>
      <c r="S623" s="12">
        <v>60</v>
      </c>
      <c r="T623" s="12" t="s">
        <v>518</v>
      </c>
      <c r="CH623" s="4"/>
    </row>
    <row r="624" spans="1:86" x14ac:dyDescent="0.25">
      <c r="A624" t="str">
        <f t="shared" si="9"/>
        <v>CrysencioSummerville</v>
      </c>
      <c r="B624" s="12" t="s">
        <v>1532</v>
      </c>
      <c r="C624" s="13" t="s">
        <v>1533</v>
      </c>
      <c r="D624">
        <v>1</v>
      </c>
      <c r="E624">
        <v>1</v>
      </c>
      <c r="F624">
        <v>33</v>
      </c>
      <c r="G624">
        <v>776</v>
      </c>
      <c r="H624">
        <v>20</v>
      </c>
      <c r="I624">
        <v>246.1</v>
      </c>
      <c r="J624">
        <v>156.4</v>
      </c>
      <c r="K624">
        <v>186</v>
      </c>
      <c r="L624">
        <v>2</v>
      </c>
      <c r="M624">
        <v>129</v>
      </c>
      <c r="N624">
        <v>58.7</v>
      </c>
      <c r="O624">
        <v>2</v>
      </c>
      <c r="P624">
        <v>0</v>
      </c>
      <c r="Q624">
        <v>2</v>
      </c>
      <c r="R624">
        <v>0</v>
      </c>
      <c r="S624" s="12">
        <v>55</v>
      </c>
      <c r="T624" s="12" t="s">
        <v>518</v>
      </c>
      <c r="CH624" s="4"/>
    </row>
    <row r="625" spans="1:86" x14ac:dyDescent="0.25">
      <c r="A625" t="str">
        <f t="shared" si="9"/>
        <v>EdsonÃlvarez VelÃ¡zquez</v>
      </c>
      <c r="B625" s="12" t="s">
        <v>1534</v>
      </c>
      <c r="C625" s="13" t="s">
        <v>1535</v>
      </c>
      <c r="D625">
        <v>0</v>
      </c>
      <c r="E625">
        <v>1</v>
      </c>
      <c r="F625">
        <v>40</v>
      </c>
      <c r="G625">
        <v>1769</v>
      </c>
      <c r="H625">
        <v>31</v>
      </c>
      <c r="I625">
        <v>213.9</v>
      </c>
      <c r="J625">
        <v>281.8</v>
      </c>
      <c r="K625">
        <v>51</v>
      </c>
      <c r="L625">
        <v>0</v>
      </c>
      <c r="M625">
        <v>221</v>
      </c>
      <c r="N625">
        <v>54.7</v>
      </c>
      <c r="O625">
        <v>3</v>
      </c>
      <c r="P625">
        <v>1</v>
      </c>
      <c r="Q625">
        <v>7</v>
      </c>
      <c r="R625">
        <v>0.2</v>
      </c>
      <c r="S625" s="12">
        <v>50</v>
      </c>
      <c r="T625" s="12" t="s">
        <v>518</v>
      </c>
      <c r="CH625" s="4"/>
    </row>
    <row r="626" spans="1:86" x14ac:dyDescent="0.25">
      <c r="A626" t="str">
        <f t="shared" si="9"/>
        <v>MaxwelCornet</v>
      </c>
      <c r="B626" s="12" t="s">
        <v>1536</v>
      </c>
      <c r="C626" s="13" t="s">
        <v>1537</v>
      </c>
      <c r="D626">
        <v>0</v>
      </c>
      <c r="E626">
        <v>0</v>
      </c>
      <c r="F626">
        <v>1</v>
      </c>
      <c r="G626">
        <v>71</v>
      </c>
      <c r="H626">
        <v>4</v>
      </c>
      <c r="I626">
        <v>3.5</v>
      </c>
      <c r="J626">
        <v>11.6</v>
      </c>
      <c r="K626">
        <v>7</v>
      </c>
      <c r="L626">
        <v>0</v>
      </c>
      <c r="M626">
        <v>12</v>
      </c>
      <c r="N626">
        <v>2.2000000000000002</v>
      </c>
      <c r="O626">
        <v>0</v>
      </c>
      <c r="P626">
        <v>0</v>
      </c>
      <c r="Q626">
        <v>1</v>
      </c>
      <c r="R626">
        <v>0.1</v>
      </c>
      <c r="S626" s="12">
        <v>50</v>
      </c>
      <c r="T626" s="12" t="s">
        <v>518</v>
      </c>
      <c r="CH626" s="4"/>
    </row>
    <row r="627" spans="1:86" x14ac:dyDescent="0.25">
      <c r="A627" t="str">
        <f t="shared" si="9"/>
        <v>GuidoRodrÃ­guez</v>
      </c>
      <c r="B627" s="12" t="s">
        <v>1538</v>
      </c>
      <c r="C627" s="13" t="s">
        <v>1539</v>
      </c>
      <c r="D627">
        <v>0</v>
      </c>
      <c r="E627">
        <v>1</v>
      </c>
      <c r="F627">
        <v>36</v>
      </c>
      <c r="G627">
        <v>1147</v>
      </c>
      <c r="H627">
        <v>19</v>
      </c>
      <c r="I627">
        <v>79.7</v>
      </c>
      <c r="J627">
        <v>205.4</v>
      </c>
      <c r="K627">
        <v>29</v>
      </c>
      <c r="L627">
        <v>0</v>
      </c>
      <c r="M627">
        <v>193</v>
      </c>
      <c r="N627">
        <v>31.5</v>
      </c>
      <c r="O627">
        <v>4</v>
      </c>
      <c r="P627">
        <v>0</v>
      </c>
      <c r="Q627">
        <v>6</v>
      </c>
      <c r="R627">
        <v>0.1</v>
      </c>
      <c r="S627" s="12">
        <v>50</v>
      </c>
      <c r="T627" s="12" t="s">
        <v>518</v>
      </c>
      <c r="CH627" s="4"/>
    </row>
    <row r="628" spans="1:86" x14ac:dyDescent="0.25">
      <c r="A628" t="str">
        <f t="shared" si="9"/>
        <v>Luis GuilhermeLira dos Santos</v>
      </c>
      <c r="B628" s="12" t="s">
        <v>1540</v>
      </c>
      <c r="C628" s="13" t="s">
        <v>1541</v>
      </c>
      <c r="D628">
        <v>0</v>
      </c>
      <c r="E628">
        <v>0</v>
      </c>
      <c r="F628">
        <v>12</v>
      </c>
      <c r="G628">
        <v>139</v>
      </c>
      <c r="H628">
        <v>5</v>
      </c>
      <c r="I628">
        <v>49.1</v>
      </c>
      <c r="J628">
        <v>27.6</v>
      </c>
      <c r="K628">
        <v>32</v>
      </c>
      <c r="L628">
        <v>0</v>
      </c>
      <c r="M628">
        <v>47</v>
      </c>
      <c r="N628">
        <v>10.8</v>
      </c>
      <c r="O628">
        <v>0</v>
      </c>
      <c r="P628">
        <v>0</v>
      </c>
      <c r="Q628">
        <v>0</v>
      </c>
      <c r="R628">
        <v>0.1</v>
      </c>
      <c r="S628" s="12">
        <v>50</v>
      </c>
      <c r="T628" s="12" t="s">
        <v>518</v>
      </c>
      <c r="CH628" s="4"/>
    </row>
    <row r="629" spans="1:86" x14ac:dyDescent="0.25">
      <c r="A629" t="str">
        <f t="shared" si="9"/>
        <v>GeorgeEarthy</v>
      </c>
      <c r="B629" s="12" t="s">
        <v>931</v>
      </c>
      <c r="C629" s="13" t="s">
        <v>1542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0.2</v>
      </c>
      <c r="S629" s="12">
        <v>45</v>
      </c>
      <c r="T629" s="12" t="s">
        <v>518</v>
      </c>
      <c r="CH629" s="4"/>
    </row>
    <row r="630" spans="1:86" x14ac:dyDescent="0.25">
      <c r="A630" t="str">
        <f t="shared" si="9"/>
        <v>AndyIrving</v>
      </c>
      <c r="B630" s="12" t="s">
        <v>1543</v>
      </c>
      <c r="C630" s="13" t="s">
        <v>1544</v>
      </c>
      <c r="D630">
        <v>0</v>
      </c>
      <c r="E630">
        <v>0</v>
      </c>
      <c r="F630">
        <v>9</v>
      </c>
      <c r="G630">
        <v>161</v>
      </c>
      <c r="H630">
        <v>4</v>
      </c>
      <c r="I630">
        <v>26.5</v>
      </c>
      <c r="J630">
        <v>37.6</v>
      </c>
      <c r="K630">
        <v>17</v>
      </c>
      <c r="L630">
        <v>0</v>
      </c>
      <c r="M630">
        <v>38</v>
      </c>
      <c r="N630">
        <v>8.1</v>
      </c>
      <c r="O630">
        <v>0</v>
      </c>
      <c r="P630">
        <v>0</v>
      </c>
      <c r="Q630">
        <v>2</v>
      </c>
      <c r="R630">
        <v>0.3</v>
      </c>
      <c r="S630" s="12">
        <v>45</v>
      </c>
      <c r="T630" s="12" t="s">
        <v>518</v>
      </c>
      <c r="CH630" s="4"/>
    </row>
    <row r="631" spans="1:86" x14ac:dyDescent="0.25">
      <c r="A631" t="str">
        <f t="shared" si="9"/>
        <v>LewisOrford</v>
      </c>
      <c r="B631" s="12" t="s">
        <v>601</v>
      </c>
      <c r="C631" s="13" t="s">
        <v>1545</v>
      </c>
      <c r="D631">
        <v>0</v>
      </c>
      <c r="E631">
        <v>0</v>
      </c>
      <c r="F631">
        <v>2</v>
      </c>
      <c r="G631">
        <v>47</v>
      </c>
      <c r="H631">
        <v>1</v>
      </c>
      <c r="I631">
        <v>27.6</v>
      </c>
      <c r="J631">
        <v>6.4</v>
      </c>
      <c r="K631">
        <v>6</v>
      </c>
      <c r="L631">
        <v>0</v>
      </c>
      <c r="M631">
        <v>13</v>
      </c>
      <c r="N631">
        <v>4</v>
      </c>
      <c r="O631">
        <v>0</v>
      </c>
      <c r="P631">
        <v>0</v>
      </c>
      <c r="Q631">
        <v>0</v>
      </c>
      <c r="R631">
        <v>0.2</v>
      </c>
      <c r="S631" s="12">
        <v>45</v>
      </c>
      <c r="T631" s="12" t="s">
        <v>518</v>
      </c>
      <c r="CH631" s="4"/>
    </row>
    <row r="632" spans="1:86" x14ac:dyDescent="0.25">
      <c r="A632" t="str">
        <f t="shared" si="9"/>
        <v>FreddiePotts</v>
      </c>
      <c r="B632" s="12" t="s">
        <v>1147</v>
      </c>
      <c r="C632" s="13" t="s">
        <v>1546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0.7</v>
      </c>
      <c r="S632" s="12">
        <v>45</v>
      </c>
      <c r="T632" s="12" t="s">
        <v>518</v>
      </c>
      <c r="CH632" s="4"/>
    </row>
    <row r="633" spans="1:86" x14ac:dyDescent="0.25">
      <c r="A633" t="str">
        <f t="shared" si="9"/>
        <v>JarrodBowen</v>
      </c>
      <c r="B633" s="12" t="s">
        <v>1547</v>
      </c>
      <c r="C633" s="13" t="s">
        <v>1548</v>
      </c>
      <c r="D633">
        <v>13</v>
      </c>
      <c r="E633">
        <v>11</v>
      </c>
      <c r="F633">
        <v>193</v>
      </c>
      <c r="G633">
        <v>2974</v>
      </c>
      <c r="H633">
        <v>50</v>
      </c>
      <c r="I633">
        <v>737.8</v>
      </c>
      <c r="J633">
        <v>903</v>
      </c>
      <c r="K633">
        <v>1081</v>
      </c>
      <c r="L633">
        <v>21</v>
      </c>
      <c r="M633">
        <v>678</v>
      </c>
      <c r="N633">
        <v>271.89999999999998</v>
      </c>
      <c r="O633">
        <v>8</v>
      </c>
      <c r="P633">
        <v>0</v>
      </c>
      <c r="Q633">
        <v>1</v>
      </c>
      <c r="R633">
        <v>19</v>
      </c>
      <c r="S633" s="12">
        <v>80</v>
      </c>
      <c r="T633" s="12" t="s">
        <v>546</v>
      </c>
      <c r="CH633" s="4"/>
    </row>
    <row r="634" spans="1:86" x14ac:dyDescent="0.25">
      <c r="A634" t="str">
        <f t="shared" si="9"/>
        <v>NiclasFÃ¼llkrug</v>
      </c>
      <c r="B634" s="12" t="s">
        <v>1549</v>
      </c>
      <c r="C634" s="13" t="s">
        <v>1550</v>
      </c>
      <c r="D634">
        <v>3</v>
      </c>
      <c r="E634">
        <v>2</v>
      </c>
      <c r="F634">
        <v>42</v>
      </c>
      <c r="G634">
        <v>783</v>
      </c>
      <c r="H634">
        <v>18</v>
      </c>
      <c r="I634">
        <v>173.3</v>
      </c>
      <c r="J634">
        <v>187.2</v>
      </c>
      <c r="K634">
        <v>221</v>
      </c>
      <c r="L634">
        <v>3</v>
      </c>
      <c r="M634">
        <v>152</v>
      </c>
      <c r="N634">
        <v>56.8</v>
      </c>
      <c r="O634">
        <v>2</v>
      </c>
      <c r="P634">
        <v>0</v>
      </c>
      <c r="Q634">
        <v>2</v>
      </c>
      <c r="R634">
        <v>1.3</v>
      </c>
      <c r="S634" s="12">
        <v>60</v>
      </c>
      <c r="T634" s="12" t="s">
        <v>546</v>
      </c>
      <c r="CH634" s="4"/>
    </row>
    <row r="635" spans="1:86" x14ac:dyDescent="0.25">
      <c r="A635" t="str">
        <f t="shared" si="9"/>
        <v>CallumMarshall</v>
      </c>
      <c r="B635" s="12" t="s">
        <v>1037</v>
      </c>
      <c r="C635" s="13" t="s">
        <v>1551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0.9</v>
      </c>
      <c r="S635" s="12">
        <v>45</v>
      </c>
      <c r="T635" s="12" t="s">
        <v>546</v>
      </c>
      <c r="CH635" s="4"/>
    </row>
    <row r="636" spans="1:86" x14ac:dyDescent="0.25">
      <c r="A636" t="str">
        <f t="shared" si="9"/>
        <v>KyleWalker-Peters</v>
      </c>
      <c r="B636" s="12" t="s">
        <v>627</v>
      </c>
      <c r="C636" s="13" t="s">
        <v>1552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0.4</v>
      </c>
      <c r="S636" s="12">
        <v>45</v>
      </c>
      <c r="T636" s="12" t="s">
        <v>495</v>
      </c>
      <c r="CH636" s="4"/>
    </row>
    <row r="637" spans="1:86" x14ac:dyDescent="0.25">
      <c r="A637" t="str">
        <f t="shared" si="9"/>
        <v>SamJohnstone</v>
      </c>
      <c r="B637" s="12" t="s">
        <v>1108</v>
      </c>
      <c r="C637" s="13" t="s">
        <v>1553</v>
      </c>
      <c r="D637">
        <v>0</v>
      </c>
      <c r="E637">
        <v>0</v>
      </c>
      <c r="F637">
        <v>12</v>
      </c>
      <c r="G637">
        <v>630</v>
      </c>
      <c r="H637">
        <v>17</v>
      </c>
      <c r="I637">
        <v>10</v>
      </c>
      <c r="J637">
        <v>193.8</v>
      </c>
      <c r="K637">
        <v>0</v>
      </c>
      <c r="L637">
        <v>0</v>
      </c>
      <c r="M637">
        <v>42</v>
      </c>
      <c r="N637">
        <v>20.399999999999999</v>
      </c>
      <c r="O637">
        <v>0</v>
      </c>
      <c r="P637">
        <v>0</v>
      </c>
      <c r="Q637">
        <v>0</v>
      </c>
      <c r="R637">
        <v>0.2</v>
      </c>
      <c r="S637" s="12">
        <v>45</v>
      </c>
      <c r="T637" s="12" t="s">
        <v>486</v>
      </c>
      <c r="CH637" s="4"/>
    </row>
    <row r="638" spans="1:86" x14ac:dyDescent="0.25">
      <c r="A638" t="str">
        <f t="shared" si="9"/>
        <v>JosÃ©Malheiro de SÃ¡</v>
      </c>
      <c r="B638" s="12" t="s">
        <v>1554</v>
      </c>
      <c r="C638" s="13" t="s">
        <v>1555</v>
      </c>
      <c r="D638">
        <v>0</v>
      </c>
      <c r="E638">
        <v>0</v>
      </c>
      <c r="F638">
        <v>93</v>
      </c>
      <c r="G638">
        <v>2610</v>
      </c>
      <c r="H638">
        <v>48</v>
      </c>
      <c r="I638">
        <v>30</v>
      </c>
      <c r="J638">
        <v>603.4</v>
      </c>
      <c r="K638">
        <v>0</v>
      </c>
      <c r="L638">
        <v>4</v>
      </c>
      <c r="M638">
        <v>305</v>
      </c>
      <c r="N638">
        <v>63.4</v>
      </c>
      <c r="O638">
        <v>7</v>
      </c>
      <c r="P638">
        <v>0</v>
      </c>
      <c r="Q638">
        <v>2</v>
      </c>
      <c r="R638">
        <v>2.6</v>
      </c>
      <c r="S638" s="12">
        <v>45</v>
      </c>
      <c r="T638" s="12" t="s">
        <v>486</v>
      </c>
      <c r="CH638" s="4"/>
    </row>
    <row r="639" spans="1:86" x14ac:dyDescent="0.25">
      <c r="A639" t="str">
        <f t="shared" si="9"/>
        <v>DanielBentley</v>
      </c>
      <c r="B639" s="12" t="s">
        <v>747</v>
      </c>
      <c r="C639" s="13" t="s">
        <v>1556</v>
      </c>
      <c r="D639">
        <v>0</v>
      </c>
      <c r="E639">
        <v>0</v>
      </c>
      <c r="F639">
        <v>9</v>
      </c>
      <c r="G639">
        <v>180</v>
      </c>
      <c r="H639">
        <v>4</v>
      </c>
      <c r="I639">
        <v>0</v>
      </c>
      <c r="J639">
        <v>60</v>
      </c>
      <c r="K639">
        <v>0</v>
      </c>
      <c r="L639">
        <v>1</v>
      </c>
      <c r="M639">
        <v>29</v>
      </c>
      <c r="N639">
        <v>6</v>
      </c>
      <c r="O639">
        <v>1</v>
      </c>
      <c r="P639">
        <v>0</v>
      </c>
      <c r="Q639">
        <v>0</v>
      </c>
      <c r="R639">
        <v>1.1000000000000001</v>
      </c>
      <c r="S639" s="12">
        <v>40</v>
      </c>
      <c r="T639" s="12" t="s">
        <v>486</v>
      </c>
      <c r="CH639" s="4"/>
    </row>
    <row r="640" spans="1:86" x14ac:dyDescent="0.25">
      <c r="A640" t="str">
        <f t="shared" si="9"/>
        <v>TomKing</v>
      </c>
      <c r="B640" s="12" t="s">
        <v>816</v>
      </c>
      <c r="C640" s="13" t="s">
        <v>1090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</v>
      </c>
      <c r="N640">
        <v>0</v>
      </c>
      <c r="O640">
        <v>0</v>
      </c>
      <c r="P640">
        <v>0</v>
      </c>
      <c r="Q640">
        <v>0</v>
      </c>
      <c r="R640">
        <v>3.3</v>
      </c>
      <c r="S640" s="12">
        <v>40</v>
      </c>
      <c r="T640" s="12" t="s">
        <v>486</v>
      </c>
      <c r="CH640" s="4"/>
    </row>
    <row r="641" spans="1:86" x14ac:dyDescent="0.25">
      <c r="A641" t="str">
        <f t="shared" si="9"/>
        <v>EmmanuelAgbadou</v>
      </c>
      <c r="B641" s="12" t="s">
        <v>1557</v>
      </c>
      <c r="C641" s="13" t="s">
        <v>1558</v>
      </c>
      <c r="D641">
        <v>1</v>
      </c>
      <c r="E641">
        <v>0</v>
      </c>
      <c r="F641">
        <v>45</v>
      </c>
      <c r="G641">
        <v>1410</v>
      </c>
      <c r="H641">
        <v>22</v>
      </c>
      <c r="I641">
        <v>57.3</v>
      </c>
      <c r="J641">
        <v>395.2</v>
      </c>
      <c r="K641">
        <v>67</v>
      </c>
      <c r="L641">
        <v>1</v>
      </c>
      <c r="M641">
        <v>223</v>
      </c>
      <c r="N641">
        <v>52</v>
      </c>
      <c r="O641">
        <v>4</v>
      </c>
      <c r="P641">
        <v>0</v>
      </c>
      <c r="Q641">
        <v>3</v>
      </c>
      <c r="R641">
        <v>0.3</v>
      </c>
      <c r="S641" s="12">
        <v>45</v>
      </c>
      <c r="T641" s="12" t="s">
        <v>495</v>
      </c>
      <c r="CH641" s="4"/>
    </row>
    <row r="642" spans="1:86" x14ac:dyDescent="0.25">
      <c r="A642" t="str">
        <f t="shared" si="9"/>
        <v>MattDoherty</v>
      </c>
      <c r="B642" s="12" t="s">
        <v>859</v>
      </c>
      <c r="C642" s="13" t="s">
        <v>1559</v>
      </c>
      <c r="D642">
        <v>2</v>
      </c>
      <c r="E642">
        <v>1</v>
      </c>
      <c r="F642">
        <v>75</v>
      </c>
      <c r="G642">
        <v>2105</v>
      </c>
      <c r="H642">
        <v>38</v>
      </c>
      <c r="I642">
        <v>179.9</v>
      </c>
      <c r="J642">
        <v>502.2</v>
      </c>
      <c r="K642">
        <v>135</v>
      </c>
      <c r="L642">
        <v>4</v>
      </c>
      <c r="M642">
        <v>307</v>
      </c>
      <c r="N642">
        <v>81.8</v>
      </c>
      <c r="O642">
        <v>6</v>
      </c>
      <c r="P642">
        <v>0</v>
      </c>
      <c r="Q642">
        <v>6</v>
      </c>
      <c r="R642">
        <v>0.2</v>
      </c>
      <c r="S642" s="12">
        <v>45</v>
      </c>
      <c r="T642" s="12" t="s">
        <v>495</v>
      </c>
      <c r="CH642" s="4"/>
    </row>
    <row r="643" spans="1:86" x14ac:dyDescent="0.25">
      <c r="A643" t="str">
        <f t="shared" ref="A643:A703" si="10">_xlfn.CONCAT(B643,C643)</f>
        <v>HugoBueno LÃ³pez</v>
      </c>
      <c r="B643" s="12" t="s">
        <v>1197</v>
      </c>
      <c r="C643" s="13" t="s">
        <v>1560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0.1</v>
      </c>
      <c r="S643" s="12">
        <v>45</v>
      </c>
      <c r="T643" s="12" t="s">
        <v>495</v>
      </c>
      <c r="CH643" s="4"/>
    </row>
    <row r="644" spans="1:86" x14ac:dyDescent="0.25">
      <c r="A644" t="str">
        <f t="shared" si="10"/>
        <v>YersonMosquera Valdelamar</v>
      </c>
      <c r="B644" s="12" t="s">
        <v>1561</v>
      </c>
      <c r="C644" s="13" t="s">
        <v>1562</v>
      </c>
      <c r="D644">
        <v>0</v>
      </c>
      <c r="E644">
        <v>0</v>
      </c>
      <c r="F644">
        <v>3</v>
      </c>
      <c r="G644">
        <v>441</v>
      </c>
      <c r="H644">
        <v>12</v>
      </c>
      <c r="I644">
        <v>27.3</v>
      </c>
      <c r="J644">
        <v>110.2</v>
      </c>
      <c r="K644">
        <v>21</v>
      </c>
      <c r="L644">
        <v>0</v>
      </c>
      <c r="M644">
        <v>24</v>
      </c>
      <c r="N644">
        <v>16</v>
      </c>
      <c r="O644">
        <v>0</v>
      </c>
      <c r="P644">
        <v>0</v>
      </c>
      <c r="Q644">
        <v>2</v>
      </c>
      <c r="R644">
        <v>0.1</v>
      </c>
      <c r="S644" s="12">
        <v>45</v>
      </c>
      <c r="T644" s="12" t="s">
        <v>495</v>
      </c>
      <c r="CH644" s="4"/>
    </row>
    <row r="645" spans="1:86" x14ac:dyDescent="0.25">
      <c r="A645" t="str">
        <f t="shared" si="10"/>
        <v>RodrigoMartins Gomes</v>
      </c>
      <c r="B645" s="12" t="s">
        <v>1094</v>
      </c>
      <c r="C645" s="13" t="s">
        <v>1563</v>
      </c>
      <c r="D645">
        <v>2</v>
      </c>
      <c r="E645">
        <v>0</v>
      </c>
      <c r="F645">
        <v>42</v>
      </c>
      <c r="G645">
        <v>794</v>
      </c>
      <c r="H645">
        <v>20</v>
      </c>
      <c r="I645">
        <v>180.2</v>
      </c>
      <c r="J645">
        <v>186.6</v>
      </c>
      <c r="K645">
        <v>113</v>
      </c>
      <c r="L645">
        <v>0</v>
      </c>
      <c r="M645">
        <v>183</v>
      </c>
      <c r="N645">
        <v>47.6</v>
      </c>
      <c r="O645">
        <v>1</v>
      </c>
      <c r="P645">
        <v>0</v>
      </c>
      <c r="Q645">
        <v>0</v>
      </c>
      <c r="R645">
        <v>0.1</v>
      </c>
      <c r="S645" s="12">
        <v>45</v>
      </c>
      <c r="T645" s="12" t="s">
        <v>495</v>
      </c>
      <c r="CH645" s="4"/>
    </row>
    <row r="646" spans="1:86" x14ac:dyDescent="0.25">
      <c r="A646" t="str">
        <f t="shared" si="10"/>
        <v>SantiagoIgnacio Bueno</v>
      </c>
      <c r="B646" s="12" t="s">
        <v>1564</v>
      </c>
      <c r="C646" s="13" t="s">
        <v>1565</v>
      </c>
      <c r="D646">
        <v>0</v>
      </c>
      <c r="E646">
        <v>0</v>
      </c>
      <c r="F646">
        <v>52</v>
      </c>
      <c r="G646">
        <v>1678</v>
      </c>
      <c r="H646">
        <v>34</v>
      </c>
      <c r="I646">
        <v>15.8</v>
      </c>
      <c r="J646">
        <v>345.4</v>
      </c>
      <c r="K646">
        <v>80</v>
      </c>
      <c r="L646">
        <v>2</v>
      </c>
      <c r="M646">
        <v>174</v>
      </c>
      <c r="N646">
        <v>44.2</v>
      </c>
      <c r="O646">
        <v>5</v>
      </c>
      <c r="P646">
        <v>0</v>
      </c>
      <c r="Q646">
        <v>2</v>
      </c>
      <c r="R646">
        <v>0.1</v>
      </c>
      <c r="S646" s="12">
        <v>45</v>
      </c>
      <c r="T646" s="12" t="s">
        <v>495</v>
      </c>
      <c r="CH646" s="4"/>
    </row>
    <row r="647" spans="1:86" x14ac:dyDescent="0.25">
      <c r="A647" t="str">
        <f t="shared" si="10"/>
        <v>TotiGomes</v>
      </c>
      <c r="B647" s="12" t="s">
        <v>1566</v>
      </c>
      <c r="C647" s="13" t="s">
        <v>1567</v>
      </c>
      <c r="D647">
        <v>0</v>
      </c>
      <c r="E647">
        <v>1</v>
      </c>
      <c r="F647">
        <v>79</v>
      </c>
      <c r="G647">
        <v>2613</v>
      </c>
      <c r="H647">
        <v>45</v>
      </c>
      <c r="I647">
        <v>144.19999999999999</v>
      </c>
      <c r="J647">
        <v>617.20000000000005</v>
      </c>
      <c r="K647">
        <v>102</v>
      </c>
      <c r="L647">
        <v>8</v>
      </c>
      <c r="M647">
        <v>370</v>
      </c>
      <c r="N647">
        <v>86.5</v>
      </c>
      <c r="O647">
        <v>8</v>
      </c>
      <c r="P647">
        <v>0</v>
      </c>
      <c r="Q647">
        <v>7</v>
      </c>
      <c r="R647">
        <v>0.2</v>
      </c>
      <c r="S647" s="12">
        <v>45</v>
      </c>
      <c r="T647" s="12" t="s">
        <v>495</v>
      </c>
      <c r="CH647" s="4"/>
    </row>
    <row r="648" spans="1:86" x14ac:dyDescent="0.25">
      <c r="A648" t="str">
        <f t="shared" si="10"/>
        <v>Ki-JanaHoever</v>
      </c>
      <c r="B648" s="12" t="s">
        <v>1568</v>
      </c>
      <c r="C648" s="13" t="s">
        <v>1569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</v>
      </c>
      <c r="S648" s="12">
        <v>40</v>
      </c>
      <c r="T648" s="12" t="s">
        <v>495</v>
      </c>
      <c r="CH648" s="4"/>
    </row>
    <row r="649" spans="1:86" x14ac:dyDescent="0.25">
      <c r="A649" t="str">
        <f t="shared" si="10"/>
        <v>BastienMeupiyou Menadjou</v>
      </c>
      <c r="B649" s="12" t="s">
        <v>1570</v>
      </c>
      <c r="C649" s="13" t="s">
        <v>1571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0.1</v>
      </c>
      <c r="S649" s="12">
        <v>40</v>
      </c>
      <c r="T649" s="12" t="s">
        <v>495</v>
      </c>
      <c r="CH649" s="4"/>
    </row>
    <row r="650" spans="1:86" x14ac:dyDescent="0.25">
      <c r="A650" t="str">
        <f t="shared" si="10"/>
        <v>PedroCardoso de Lima</v>
      </c>
      <c r="B650" s="12" t="s">
        <v>917</v>
      </c>
      <c r="C650" s="13" t="s">
        <v>1572</v>
      </c>
      <c r="D650">
        <v>0</v>
      </c>
      <c r="E650">
        <v>0</v>
      </c>
      <c r="F650">
        <v>2</v>
      </c>
      <c r="G650">
        <v>69</v>
      </c>
      <c r="H650">
        <v>2</v>
      </c>
      <c r="I650">
        <v>34.799999999999997</v>
      </c>
      <c r="J650">
        <v>23.4</v>
      </c>
      <c r="K650">
        <v>11</v>
      </c>
      <c r="L650">
        <v>0</v>
      </c>
      <c r="M650">
        <v>9</v>
      </c>
      <c r="N650">
        <v>6.9</v>
      </c>
      <c r="O650">
        <v>0</v>
      </c>
      <c r="P650">
        <v>0</v>
      </c>
      <c r="Q650">
        <v>0</v>
      </c>
      <c r="R650">
        <v>1.5</v>
      </c>
      <c r="S650" s="12">
        <v>40</v>
      </c>
      <c r="T650" s="12" t="s">
        <v>495</v>
      </c>
      <c r="CH650" s="4"/>
    </row>
    <row r="651" spans="1:86" x14ac:dyDescent="0.25">
      <c r="A651" t="str">
        <f t="shared" si="10"/>
        <v>AlfiePond</v>
      </c>
      <c r="B651" s="12" t="s">
        <v>1573</v>
      </c>
      <c r="C651" s="12" t="s">
        <v>1574</v>
      </c>
      <c r="D651">
        <v>0</v>
      </c>
      <c r="E651">
        <v>0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2.2000000000000002</v>
      </c>
      <c r="S651" s="12">
        <v>40</v>
      </c>
      <c r="T651" s="12" t="s">
        <v>495</v>
      </c>
    </row>
    <row r="652" spans="1:86" x14ac:dyDescent="0.25">
      <c r="A652" t="str">
        <f t="shared" si="10"/>
        <v>HwangHee-chan</v>
      </c>
      <c r="B652" s="12" t="s">
        <v>1575</v>
      </c>
      <c r="C652" s="13" t="s">
        <v>1576</v>
      </c>
      <c r="D652">
        <v>2</v>
      </c>
      <c r="E652">
        <v>1</v>
      </c>
      <c r="F652">
        <v>37</v>
      </c>
      <c r="G652">
        <v>646</v>
      </c>
      <c r="H652">
        <v>19</v>
      </c>
      <c r="I652">
        <v>72.7</v>
      </c>
      <c r="J652">
        <v>111.6</v>
      </c>
      <c r="K652">
        <v>84</v>
      </c>
      <c r="L652">
        <v>0</v>
      </c>
      <c r="M652">
        <v>130</v>
      </c>
      <c r="N652">
        <v>26.7</v>
      </c>
      <c r="O652">
        <v>0</v>
      </c>
      <c r="P652">
        <v>0</v>
      </c>
      <c r="Q652">
        <v>0</v>
      </c>
      <c r="R652">
        <v>0.2</v>
      </c>
      <c r="S652" s="12">
        <v>60</v>
      </c>
      <c r="T652" s="12" t="s">
        <v>518</v>
      </c>
      <c r="CH652" s="4"/>
    </row>
    <row r="653" spans="1:86" x14ac:dyDescent="0.25">
      <c r="A653" t="str">
        <f t="shared" si="10"/>
        <v>AndrÃ©Trindade da Costa Neto</v>
      </c>
      <c r="B653" s="12" t="s">
        <v>1255</v>
      </c>
      <c r="C653" s="13" t="s">
        <v>1577</v>
      </c>
      <c r="D653">
        <v>0</v>
      </c>
      <c r="E653">
        <v>0</v>
      </c>
      <c r="F653">
        <v>61</v>
      </c>
      <c r="G653">
        <v>2472</v>
      </c>
      <c r="H653">
        <v>46</v>
      </c>
      <c r="I653">
        <v>285.5</v>
      </c>
      <c r="J653">
        <v>383.2</v>
      </c>
      <c r="K653">
        <v>30</v>
      </c>
      <c r="L653">
        <v>1</v>
      </c>
      <c r="M653">
        <v>436</v>
      </c>
      <c r="N653">
        <v>69.7</v>
      </c>
      <c r="O653">
        <v>7</v>
      </c>
      <c r="P653">
        <v>0</v>
      </c>
      <c r="Q653">
        <v>7</v>
      </c>
      <c r="R653">
        <v>0.1</v>
      </c>
      <c r="S653" s="12">
        <v>55</v>
      </c>
      <c r="T653" s="12" t="s">
        <v>518</v>
      </c>
      <c r="CH653" s="4"/>
    </row>
    <row r="654" spans="1:86" x14ac:dyDescent="0.25">
      <c r="A654" t="str">
        <f t="shared" si="10"/>
        <v>Jean-RicnerBellegarde</v>
      </c>
      <c r="B654" s="12" t="s">
        <v>1578</v>
      </c>
      <c r="C654" s="13" t="s">
        <v>1579</v>
      </c>
      <c r="D654">
        <v>2</v>
      </c>
      <c r="E654">
        <v>7</v>
      </c>
      <c r="F654">
        <v>90</v>
      </c>
      <c r="G654">
        <v>1666</v>
      </c>
      <c r="H654">
        <v>31</v>
      </c>
      <c r="I654">
        <v>422.8</v>
      </c>
      <c r="J654">
        <v>355.6</v>
      </c>
      <c r="K654">
        <v>200</v>
      </c>
      <c r="L654">
        <v>5</v>
      </c>
      <c r="M654">
        <v>332</v>
      </c>
      <c r="N654">
        <v>97.2</v>
      </c>
      <c r="O654">
        <v>6</v>
      </c>
      <c r="P654">
        <v>0</v>
      </c>
      <c r="Q654">
        <v>3</v>
      </c>
      <c r="R654">
        <v>0.1</v>
      </c>
      <c r="S654" s="12">
        <v>55</v>
      </c>
      <c r="T654" s="12" t="s">
        <v>518</v>
      </c>
      <c r="CH654" s="4"/>
    </row>
    <row r="655" spans="1:86" x14ac:dyDescent="0.25">
      <c r="A655" t="str">
        <f t="shared" si="10"/>
        <v>FerLÃ³pez GonzÃ¡lez</v>
      </c>
      <c r="B655" s="12" t="s">
        <v>1580</v>
      </c>
      <c r="C655" s="13" t="s">
        <v>1581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0.1</v>
      </c>
      <c r="S655" s="12">
        <v>55</v>
      </c>
      <c r="T655" s="12" t="s">
        <v>518</v>
      </c>
      <c r="CH655" s="4"/>
    </row>
    <row r="656" spans="1:86" x14ac:dyDescent="0.25">
      <c r="A656" t="str">
        <f t="shared" si="10"/>
        <v>JoÃ£o VictorGomes da Silva</v>
      </c>
      <c r="B656" s="12" t="s">
        <v>1582</v>
      </c>
      <c r="C656" s="13" t="s">
        <v>1583</v>
      </c>
      <c r="D656">
        <v>3</v>
      </c>
      <c r="E656">
        <v>1</v>
      </c>
      <c r="F656">
        <v>87</v>
      </c>
      <c r="G656">
        <v>2975</v>
      </c>
      <c r="H656">
        <v>59</v>
      </c>
      <c r="I656">
        <v>428.9</v>
      </c>
      <c r="J656">
        <v>513.4</v>
      </c>
      <c r="K656">
        <v>231</v>
      </c>
      <c r="L656">
        <v>7</v>
      </c>
      <c r="M656">
        <v>489</v>
      </c>
      <c r="N656">
        <v>117.3</v>
      </c>
      <c r="O656">
        <v>6</v>
      </c>
      <c r="P656">
        <v>1</v>
      </c>
      <c r="Q656">
        <v>9</v>
      </c>
      <c r="R656">
        <v>0.1</v>
      </c>
      <c r="S656" s="12">
        <v>55</v>
      </c>
      <c r="T656" s="12" t="s">
        <v>518</v>
      </c>
      <c r="CH656" s="4"/>
    </row>
    <row r="657" spans="1:86" x14ac:dyDescent="0.25">
      <c r="A657" t="str">
        <f t="shared" si="10"/>
        <v>GonÃ§alo ManuelGanchinho Guedes</v>
      </c>
      <c r="B657" s="12" t="s">
        <v>1584</v>
      </c>
      <c r="C657" s="13" t="s">
        <v>1585</v>
      </c>
      <c r="D657">
        <v>2</v>
      </c>
      <c r="E657">
        <v>4</v>
      </c>
      <c r="F657">
        <v>62</v>
      </c>
      <c r="G657">
        <v>979</v>
      </c>
      <c r="H657">
        <v>25</v>
      </c>
      <c r="I657">
        <v>213.9</v>
      </c>
      <c r="J657">
        <v>215.8</v>
      </c>
      <c r="K657">
        <v>217</v>
      </c>
      <c r="L657">
        <v>2</v>
      </c>
      <c r="M657">
        <v>187</v>
      </c>
      <c r="N657">
        <v>64</v>
      </c>
      <c r="O657">
        <v>3</v>
      </c>
      <c r="P657">
        <v>0</v>
      </c>
      <c r="Q657">
        <v>1</v>
      </c>
      <c r="R657">
        <v>0.1</v>
      </c>
      <c r="S657" s="12">
        <v>55</v>
      </c>
      <c r="T657" s="12" t="s">
        <v>518</v>
      </c>
      <c r="CH657" s="4"/>
    </row>
    <row r="658" spans="1:86" x14ac:dyDescent="0.25">
      <c r="A658" t="str">
        <f t="shared" si="10"/>
        <v>MarshallMunetsi</v>
      </c>
      <c r="B658" s="12" t="s">
        <v>1551</v>
      </c>
      <c r="C658" s="13" t="s">
        <v>1586</v>
      </c>
      <c r="D658">
        <v>2</v>
      </c>
      <c r="E658">
        <v>2</v>
      </c>
      <c r="F658">
        <v>50</v>
      </c>
      <c r="G658">
        <v>1077</v>
      </c>
      <c r="H658">
        <v>11</v>
      </c>
      <c r="I658">
        <v>132.9</v>
      </c>
      <c r="J658">
        <v>176.8</v>
      </c>
      <c r="K658">
        <v>212</v>
      </c>
      <c r="L658">
        <v>4</v>
      </c>
      <c r="M658">
        <v>134</v>
      </c>
      <c r="N658">
        <v>52.3</v>
      </c>
      <c r="O658">
        <v>5</v>
      </c>
      <c r="P658">
        <v>0</v>
      </c>
      <c r="Q658">
        <v>0</v>
      </c>
      <c r="R658">
        <v>0.1</v>
      </c>
      <c r="S658" s="12">
        <v>55</v>
      </c>
      <c r="T658" s="12" t="s">
        <v>518</v>
      </c>
      <c r="CH658" s="4"/>
    </row>
    <row r="659" spans="1:86" x14ac:dyDescent="0.25">
      <c r="A659" t="str">
        <f t="shared" si="10"/>
        <v>BoubacarTraorÃ©</v>
      </c>
      <c r="B659" s="12" t="s">
        <v>603</v>
      </c>
      <c r="C659" s="13" t="s">
        <v>1587</v>
      </c>
      <c r="D659">
        <v>0</v>
      </c>
      <c r="E659">
        <v>0</v>
      </c>
      <c r="F659">
        <v>1</v>
      </c>
      <c r="G659">
        <v>1</v>
      </c>
      <c r="H659">
        <v>0</v>
      </c>
      <c r="I659">
        <v>0</v>
      </c>
      <c r="J659">
        <v>4</v>
      </c>
      <c r="K659">
        <v>0</v>
      </c>
      <c r="L659">
        <v>0</v>
      </c>
      <c r="M659">
        <v>3</v>
      </c>
      <c r="N659">
        <v>0.4</v>
      </c>
      <c r="O659">
        <v>0</v>
      </c>
      <c r="P659">
        <v>0</v>
      </c>
      <c r="Q659">
        <v>0</v>
      </c>
      <c r="R659">
        <v>0</v>
      </c>
      <c r="S659" s="12">
        <v>50</v>
      </c>
      <c r="T659" s="12" t="s">
        <v>518</v>
      </c>
      <c r="CH659" s="4"/>
    </row>
    <row r="660" spans="1:86" x14ac:dyDescent="0.25">
      <c r="A660" t="str">
        <f t="shared" si="10"/>
        <v>TawandaChirewa</v>
      </c>
      <c r="B660" s="12" t="s">
        <v>1588</v>
      </c>
      <c r="C660" s="13" t="s">
        <v>1589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0.3</v>
      </c>
      <c r="S660" s="12">
        <v>45</v>
      </c>
      <c r="T660" s="12" t="s">
        <v>518</v>
      </c>
      <c r="CH660" s="4"/>
    </row>
    <row r="661" spans="1:86" x14ac:dyDescent="0.25">
      <c r="A661" t="str">
        <f t="shared" si="10"/>
        <v>TomEdozie</v>
      </c>
      <c r="B661" s="12" t="s">
        <v>816</v>
      </c>
      <c r="C661" s="12" t="s">
        <v>1590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0.4</v>
      </c>
      <c r="S661" s="12">
        <v>45</v>
      </c>
      <c r="T661" s="12" t="s">
        <v>518</v>
      </c>
    </row>
    <row r="662" spans="1:86" x14ac:dyDescent="0.25">
      <c r="A662" t="str">
        <f t="shared" si="10"/>
        <v>EnsoGonzÃ¡lez Medina</v>
      </c>
      <c r="B662" s="12" t="s">
        <v>1591</v>
      </c>
      <c r="C662" s="13" t="s">
        <v>1592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1.2</v>
      </c>
      <c r="S662" s="12">
        <v>45</v>
      </c>
      <c r="T662" s="12" t="s">
        <v>518</v>
      </c>
      <c r="CH662" s="4"/>
    </row>
    <row r="663" spans="1:86" x14ac:dyDescent="0.25">
      <c r="A663" t="str">
        <f t="shared" si="10"/>
        <v>JoeHodge</v>
      </c>
      <c r="B663" s="12" t="s">
        <v>556</v>
      </c>
      <c r="C663" s="12" t="s">
        <v>1593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0.6</v>
      </c>
      <c r="S663" s="12">
        <v>45</v>
      </c>
      <c r="T663" s="12" t="s">
        <v>518</v>
      </c>
    </row>
    <row r="664" spans="1:86" x14ac:dyDescent="0.25">
      <c r="A664" t="str">
        <f t="shared" si="10"/>
        <v>JÃ¸rgenStrand Larsen</v>
      </c>
      <c r="B664" s="12" t="s">
        <v>1594</v>
      </c>
      <c r="C664" s="13" t="s">
        <v>1595</v>
      </c>
      <c r="D664">
        <v>14</v>
      </c>
      <c r="E664">
        <v>4</v>
      </c>
      <c r="F664">
        <v>145</v>
      </c>
      <c r="G664">
        <v>2587</v>
      </c>
      <c r="H664">
        <v>52</v>
      </c>
      <c r="I664">
        <v>303.39999999999998</v>
      </c>
      <c r="J664">
        <v>646.79999999999995</v>
      </c>
      <c r="K664">
        <v>848</v>
      </c>
      <c r="L664">
        <v>17</v>
      </c>
      <c r="M664">
        <v>570</v>
      </c>
      <c r="N664">
        <v>179.5</v>
      </c>
      <c r="O664">
        <v>7</v>
      </c>
      <c r="P664">
        <v>0</v>
      </c>
      <c r="Q664">
        <v>4</v>
      </c>
      <c r="R664">
        <v>5.9</v>
      </c>
      <c r="S664" s="12">
        <v>65</v>
      </c>
      <c r="T664" s="12" t="s">
        <v>546</v>
      </c>
      <c r="CH664" s="4"/>
    </row>
    <row r="665" spans="1:86" x14ac:dyDescent="0.25">
      <c r="A665" t="str">
        <f t="shared" si="10"/>
        <v>FÃ¡bioSoares Silva</v>
      </c>
      <c r="B665" s="12" t="s">
        <v>530</v>
      </c>
      <c r="C665" s="13" t="s">
        <v>1596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0.7</v>
      </c>
      <c r="S665" s="12">
        <v>50</v>
      </c>
      <c r="T665" s="12" t="s">
        <v>546</v>
      </c>
      <c r="CH665" s="4"/>
    </row>
    <row r="666" spans="1:86" x14ac:dyDescent="0.25">
      <c r="A666" t="str">
        <f t="shared" si="10"/>
        <v>SaÅ¡aKalajdÅ¾iÄ‡</v>
      </c>
      <c r="B666" s="12" t="s">
        <v>1084</v>
      </c>
      <c r="C666" s="13" t="s">
        <v>1597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0.2</v>
      </c>
      <c r="S666" s="12">
        <v>50</v>
      </c>
      <c r="T666" s="12" t="s">
        <v>546</v>
      </c>
      <c r="CH666" s="4"/>
    </row>
    <row r="667" spans="1:86" x14ac:dyDescent="0.25">
      <c r="A667" t="str">
        <f t="shared" si="10"/>
        <v>LeonChiwome</v>
      </c>
      <c r="B667" s="12" t="s">
        <v>586</v>
      </c>
      <c r="C667" s="12" t="s">
        <v>1598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0.1</v>
      </c>
      <c r="S667" s="12">
        <v>45</v>
      </c>
      <c r="T667" s="12" t="s">
        <v>546</v>
      </c>
    </row>
    <row r="668" spans="1:86" x14ac:dyDescent="0.25">
      <c r="A668" t="str">
        <f t="shared" si="10"/>
        <v>NathanFraser</v>
      </c>
      <c r="B668" s="12" t="s">
        <v>761</v>
      </c>
      <c r="C668" s="12" t="s">
        <v>1599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2.7</v>
      </c>
      <c r="S668" s="12">
        <v>45</v>
      </c>
      <c r="T668" s="12" t="s">
        <v>546</v>
      </c>
    </row>
    <row r="669" spans="1:86" x14ac:dyDescent="0.25">
      <c r="A669" t="str">
        <f t="shared" si="10"/>
        <v>JhonArias</v>
      </c>
      <c r="B669" s="12" t="s">
        <v>1600</v>
      </c>
      <c r="C669" s="13" t="s">
        <v>1601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1.1000000000000001</v>
      </c>
      <c r="S669" s="12">
        <v>55</v>
      </c>
      <c r="T669" s="12" t="s">
        <v>518</v>
      </c>
      <c r="CH669" s="4"/>
    </row>
    <row r="670" spans="1:86" x14ac:dyDescent="0.25">
      <c r="A670" t="str">
        <f t="shared" si="10"/>
        <v>LesleyUgochukwu</v>
      </c>
      <c r="B670" t="s">
        <v>3453</v>
      </c>
      <c r="C670" t="s">
        <v>3454</v>
      </c>
      <c r="S670" s="12">
        <v>5</v>
      </c>
      <c r="T670" s="12" t="s">
        <v>518</v>
      </c>
    </row>
    <row r="671" spans="1:86" x14ac:dyDescent="0.25">
      <c r="A671" t="str">
        <f t="shared" si="10"/>
        <v>KiernanDewsbury-Hall</v>
      </c>
      <c r="B671" t="s">
        <v>928</v>
      </c>
      <c r="C671" t="s">
        <v>929</v>
      </c>
      <c r="S671" s="12">
        <v>5</v>
      </c>
      <c r="T671" s="12" t="s">
        <v>518</v>
      </c>
    </row>
    <row r="672" spans="1:86" x14ac:dyDescent="0.25">
      <c r="A672" t="str">
        <f t="shared" si="10"/>
        <v>DanNdoye</v>
      </c>
      <c r="B672" t="s">
        <v>1325</v>
      </c>
      <c r="C672" t="s">
        <v>3455</v>
      </c>
      <c r="S672" s="12">
        <v>6</v>
      </c>
      <c r="T672" s="12" t="s">
        <v>518</v>
      </c>
    </row>
    <row r="673" spans="1:20" x14ac:dyDescent="0.25">
      <c r="A673" t="str">
        <f t="shared" si="10"/>
        <v>RobinRoefs</v>
      </c>
      <c r="B673" t="s">
        <v>3458</v>
      </c>
      <c r="C673" t="s">
        <v>3456</v>
      </c>
      <c r="S673" s="12">
        <v>4.5</v>
      </c>
      <c r="T673" s="12" t="s">
        <v>486</v>
      </c>
    </row>
    <row r="674" spans="1:20" x14ac:dyDescent="0.25">
      <c r="A674" t="str">
        <f t="shared" si="10"/>
        <v>DavidMoller Wolfe</v>
      </c>
      <c r="B674" t="s">
        <v>484</v>
      </c>
      <c r="C674" t="s">
        <v>3457</v>
      </c>
      <c r="S674" s="12">
        <v>4.5</v>
      </c>
      <c r="T674" s="12" t="s">
        <v>495</v>
      </c>
    </row>
    <row r="675" spans="1:20" x14ac:dyDescent="0.25">
      <c r="A675" t="str">
        <f t="shared" si="10"/>
        <v>FerLopez</v>
      </c>
      <c r="B675" s="12" t="s">
        <v>1580</v>
      </c>
      <c r="C675" s="12" t="s">
        <v>3601</v>
      </c>
      <c r="S675" s="12">
        <v>55</v>
      </c>
      <c r="T675" s="12" t="s">
        <v>518</v>
      </c>
    </row>
    <row r="676" spans="1:20" x14ac:dyDescent="0.25">
      <c r="A676" t="str">
        <f t="shared" si="10"/>
        <v/>
      </c>
    </row>
    <row r="677" spans="1:20" x14ac:dyDescent="0.25">
      <c r="A677" t="str">
        <f t="shared" si="10"/>
        <v/>
      </c>
    </row>
    <row r="678" spans="1:20" x14ac:dyDescent="0.25">
      <c r="A678" t="str">
        <f t="shared" si="10"/>
        <v/>
      </c>
    </row>
    <row r="679" spans="1:20" x14ac:dyDescent="0.25">
      <c r="A679" t="str">
        <f t="shared" si="10"/>
        <v/>
      </c>
    </row>
    <row r="680" spans="1:20" x14ac:dyDescent="0.25">
      <c r="A680" t="str">
        <f t="shared" si="10"/>
        <v/>
      </c>
    </row>
    <row r="681" spans="1:20" x14ac:dyDescent="0.25">
      <c r="A681" t="str">
        <f t="shared" si="10"/>
        <v/>
      </c>
    </row>
    <row r="682" spans="1:20" x14ac:dyDescent="0.25">
      <c r="A682" t="str">
        <f t="shared" si="10"/>
        <v/>
      </c>
    </row>
    <row r="683" spans="1:20" x14ac:dyDescent="0.25">
      <c r="A683" t="str">
        <f t="shared" si="10"/>
        <v/>
      </c>
    </row>
    <row r="684" spans="1:20" x14ac:dyDescent="0.25">
      <c r="A684" t="str">
        <f t="shared" si="10"/>
        <v/>
      </c>
    </row>
    <row r="685" spans="1:20" x14ac:dyDescent="0.25">
      <c r="A685" t="str">
        <f t="shared" si="10"/>
        <v/>
      </c>
    </row>
    <row r="686" spans="1:20" x14ac:dyDescent="0.25">
      <c r="A686" t="str">
        <f t="shared" si="10"/>
        <v/>
      </c>
    </row>
    <row r="687" spans="1:20" x14ac:dyDescent="0.25">
      <c r="A687" t="str">
        <f t="shared" si="10"/>
        <v/>
      </c>
    </row>
    <row r="688" spans="1:20" x14ac:dyDescent="0.25">
      <c r="A688" t="str">
        <f t="shared" si="10"/>
        <v/>
      </c>
    </row>
    <row r="689" spans="1:1" x14ac:dyDescent="0.25">
      <c r="A689" t="str">
        <f t="shared" si="10"/>
        <v/>
      </c>
    </row>
    <row r="690" spans="1:1" x14ac:dyDescent="0.25">
      <c r="A690" t="str">
        <f t="shared" si="10"/>
        <v/>
      </c>
    </row>
    <row r="691" spans="1:1" x14ac:dyDescent="0.25">
      <c r="A691" t="str">
        <f t="shared" si="10"/>
        <v/>
      </c>
    </row>
    <row r="692" spans="1:1" x14ac:dyDescent="0.25">
      <c r="A692" t="str">
        <f t="shared" si="10"/>
        <v/>
      </c>
    </row>
    <row r="693" spans="1:1" x14ac:dyDescent="0.25">
      <c r="A693" t="str">
        <f t="shared" si="10"/>
        <v/>
      </c>
    </row>
    <row r="694" spans="1:1" x14ac:dyDescent="0.25">
      <c r="A694" t="str">
        <f t="shared" si="10"/>
        <v/>
      </c>
    </row>
    <row r="695" spans="1:1" x14ac:dyDescent="0.25">
      <c r="A695" t="str">
        <f t="shared" si="10"/>
        <v/>
      </c>
    </row>
    <row r="696" spans="1:1" x14ac:dyDescent="0.25">
      <c r="A696" t="str">
        <f t="shared" si="10"/>
        <v/>
      </c>
    </row>
    <row r="697" spans="1:1" x14ac:dyDescent="0.25">
      <c r="A697" t="str">
        <f t="shared" si="10"/>
        <v/>
      </c>
    </row>
    <row r="698" spans="1:1" x14ac:dyDescent="0.25">
      <c r="A698" t="str">
        <f t="shared" si="10"/>
        <v/>
      </c>
    </row>
    <row r="699" spans="1:1" x14ac:dyDescent="0.25">
      <c r="A699" t="str">
        <f t="shared" si="10"/>
        <v/>
      </c>
    </row>
    <row r="700" spans="1:1" x14ac:dyDescent="0.25">
      <c r="A700" t="str">
        <f t="shared" si="10"/>
        <v/>
      </c>
    </row>
    <row r="701" spans="1:1" x14ac:dyDescent="0.25">
      <c r="A701" t="str">
        <f t="shared" si="10"/>
        <v/>
      </c>
    </row>
    <row r="702" spans="1:1" x14ac:dyDescent="0.25">
      <c r="A702" t="str">
        <f t="shared" si="10"/>
        <v/>
      </c>
    </row>
    <row r="703" spans="1:1" x14ac:dyDescent="0.25">
      <c r="A703" t="str">
        <f t="shared" si="10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3B2E3-519B-4169-A7C1-BCE9844E3267}">
  <dimension ref="A1:BI21"/>
  <sheetViews>
    <sheetView workbookViewId="0"/>
  </sheetViews>
  <sheetFormatPr defaultRowHeight="15" x14ac:dyDescent="0.25"/>
  <cols>
    <col min="1" max="1" width="13.5703125" bestFit="1" customWidth="1"/>
    <col min="2" max="2" width="14.85546875" bestFit="1" customWidth="1"/>
    <col min="3" max="3" width="11.42578125" bestFit="1" customWidth="1"/>
    <col min="4" max="4" width="14.85546875" bestFit="1" customWidth="1"/>
    <col min="5" max="5" width="11.42578125" bestFit="1" customWidth="1"/>
    <col min="6" max="6" width="14.85546875" bestFit="1" customWidth="1"/>
    <col min="7" max="7" width="11.42578125" bestFit="1" customWidth="1"/>
    <col min="8" max="8" width="14.85546875" bestFit="1" customWidth="1"/>
    <col min="9" max="9" width="11.42578125" bestFit="1" customWidth="1"/>
    <col min="10" max="10" width="14.85546875" bestFit="1" customWidth="1"/>
    <col min="11" max="11" width="11.42578125" bestFit="1" customWidth="1"/>
    <col min="12" max="12" width="14.85546875" bestFit="1" customWidth="1"/>
    <col min="13" max="13" width="11.42578125" bestFit="1" customWidth="1"/>
    <col min="14" max="14" width="14.85546875" bestFit="1" customWidth="1"/>
    <col min="15" max="15" width="11.42578125" bestFit="1" customWidth="1"/>
    <col min="16" max="16" width="14.85546875" bestFit="1" customWidth="1"/>
    <col min="17" max="17" width="11.42578125" bestFit="1" customWidth="1"/>
    <col min="18" max="18" width="14.85546875" bestFit="1" customWidth="1"/>
    <col min="19" max="19" width="11.42578125" bestFit="1" customWidth="1"/>
    <col min="20" max="20" width="15.85546875" bestFit="1" customWidth="1"/>
    <col min="21" max="21" width="12.42578125" bestFit="1" customWidth="1"/>
    <col min="22" max="22" width="15.85546875" bestFit="1" customWidth="1"/>
    <col min="23" max="23" width="12.42578125" bestFit="1" customWidth="1"/>
    <col min="24" max="24" width="15.85546875" bestFit="1" customWidth="1"/>
    <col min="25" max="25" width="12.42578125" bestFit="1" customWidth="1"/>
    <col min="26" max="26" width="15.85546875" bestFit="1" customWidth="1"/>
    <col min="27" max="27" width="12.42578125" bestFit="1" customWidth="1"/>
    <col min="28" max="28" width="15.85546875" bestFit="1" customWidth="1"/>
    <col min="29" max="29" width="12.42578125" bestFit="1" customWidth="1"/>
    <col min="30" max="30" width="15.85546875" bestFit="1" customWidth="1"/>
    <col min="31" max="31" width="12.42578125" bestFit="1" customWidth="1"/>
    <col min="32" max="32" width="15.85546875" bestFit="1" customWidth="1"/>
    <col min="33" max="33" width="12.42578125" bestFit="1" customWidth="1"/>
    <col min="34" max="34" width="15.85546875" bestFit="1" customWidth="1"/>
    <col min="35" max="35" width="12.42578125" bestFit="1" customWidth="1"/>
    <col min="36" max="36" width="15.85546875" bestFit="1" customWidth="1"/>
    <col min="37" max="37" width="12.42578125" bestFit="1" customWidth="1"/>
    <col min="38" max="38" width="15.85546875" bestFit="1" customWidth="1"/>
    <col min="39" max="39" width="12.42578125" bestFit="1" customWidth="1"/>
    <col min="40" max="40" width="15.85546875" bestFit="1" customWidth="1"/>
    <col min="41" max="41" width="12.42578125" bestFit="1" customWidth="1"/>
    <col min="42" max="42" width="15.85546875" bestFit="1" customWidth="1"/>
    <col min="43" max="43" width="12.42578125" bestFit="1" customWidth="1"/>
    <col min="44" max="44" width="15.85546875" bestFit="1" customWidth="1"/>
    <col min="45" max="45" width="12.42578125" bestFit="1" customWidth="1"/>
    <col min="46" max="46" width="15.85546875" bestFit="1" customWidth="1"/>
    <col min="47" max="47" width="12.42578125" bestFit="1" customWidth="1"/>
    <col min="48" max="48" width="15.85546875" bestFit="1" customWidth="1"/>
    <col min="49" max="49" width="12.42578125" bestFit="1" customWidth="1"/>
    <col min="50" max="50" width="15.85546875" bestFit="1" customWidth="1"/>
    <col min="51" max="51" width="12.42578125" bestFit="1" customWidth="1"/>
    <col min="52" max="52" width="15.85546875" bestFit="1" customWidth="1"/>
    <col min="53" max="53" width="12.42578125" bestFit="1" customWidth="1"/>
    <col min="54" max="54" width="15.85546875" bestFit="1" customWidth="1"/>
    <col min="55" max="55" width="12.42578125" bestFit="1" customWidth="1"/>
    <col min="56" max="56" width="15.85546875" bestFit="1" customWidth="1"/>
    <col min="57" max="57" width="12.42578125" bestFit="1" customWidth="1"/>
    <col min="58" max="58" width="15.85546875" bestFit="1" customWidth="1"/>
    <col min="59" max="59" width="12.42578125" bestFit="1" customWidth="1"/>
    <col min="60" max="60" width="15.85546875" bestFit="1" customWidth="1"/>
    <col min="61" max="61" width="12.42578125" bestFit="1" customWidth="1"/>
  </cols>
  <sheetData>
    <row r="1" spans="1:61" s="1" customFormat="1" x14ac:dyDescent="0.25">
      <c r="A1" s="1" t="s">
        <v>0</v>
      </c>
      <c r="B1" s="1" t="s">
        <v>3537</v>
      </c>
      <c r="C1" s="1" t="s">
        <v>3412</v>
      </c>
      <c r="D1" s="1" t="s">
        <v>3538</v>
      </c>
      <c r="E1" s="1" t="s">
        <v>3413</v>
      </c>
      <c r="F1" s="1" t="s">
        <v>3539</v>
      </c>
      <c r="G1" s="1" t="s">
        <v>3414</v>
      </c>
      <c r="H1" s="1" t="s">
        <v>3540</v>
      </c>
      <c r="I1" s="1" t="s">
        <v>3415</v>
      </c>
      <c r="J1" s="1" t="s">
        <v>3541</v>
      </c>
      <c r="K1" s="1" t="s">
        <v>3416</v>
      </c>
      <c r="L1" s="1" t="s">
        <v>3542</v>
      </c>
      <c r="M1" s="1" t="s">
        <v>3543</v>
      </c>
      <c r="N1" s="1" t="s">
        <v>3544</v>
      </c>
      <c r="O1" s="1" t="s">
        <v>3545</v>
      </c>
      <c r="P1" s="1" t="s">
        <v>3546</v>
      </c>
      <c r="Q1" s="1" t="s">
        <v>3547</v>
      </c>
      <c r="R1" s="1" t="s">
        <v>3548</v>
      </c>
      <c r="S1" s="1" t="s">
        <v>3549</v>
      </c>
      <c r="T1" s="1" t="s">
        <v>3550</v>
      </c>
      <c r="U1" s="1" t="s">
        <v>3551</v>
      </c>
      <c r="V1" s="1" t="s">
        <v>3552</v>
      </c>
      <c r="W1" s="1" t="s">
        <v>3553</v>
      </c>
      <c r="X1" s="1" t="s">
        <v>3554</v>
      </c>
      <c r="Y1" s="1" t="s">
        <v>3555</v>
      </c>
      <c r="Z1" s="1" t="s">
        <v>3556</v>
      </c>
      <c r="AA1" s="1" t="s">
        <v>3557</v>
      </c>
      <c r="AB1" s="1" t="s">
        <v>3558</v>
      </c>
      <c r="AC1" s="1" t="s">
        <v>3559</v>
      </c>
      <c r="AD1" s="1" t="s">
        <v>3560</v>
      </c>
      <c r="AE1" s="1" t="s">
        <v>3561</v>
      </c>
      <c r="AF1" s="1" t="s">
        <v>3562</v>
      </c>
      <c r="AG1" s="1" t="s">
        <v>3563</v>
      </c>
      <c r="AH1" s="1" t="s">
        <v>3564</v>
      </c>
      <c r="AI1" s="1" t="s">
        <v>3565</v>
      </c>
      <c r="AJ1" s="1" t="s">
        <v>3566</v>
      </c>
      <c r="AK1" s="1" t="s">
        <v>3567</v>
      </c>
      <c r="AL1" s="1" t="s">
        <v>3568</v>
      </c>
      <c r="AM1" s="1" t="s">
        <v>3569</v>
      </c>
      <c r="AN1" s="1" t="s">
        <v>3570</v>
      </c>
      <c r="AO1" s="1" t="s">
        <v>3571</v>
      </c>
      <c r="AP1" s="1" t="s">
        <v>3572</v>
      </c>
      <c r="AQ1" s="1" t="s">
        <v>3573</v>
      </c>
      <c r="AR1" s="1" t="s">
        <v>3574</v>
      </c>
      <c r="AS1" s="1" t="s">
        <v>3575</v>
      </c>
      <c r="AT1" s="1" t="s">
        <v>3576</v>
      </c>
      <c r="AU1" s="1" t="s">
        <v>3577</v>
      </c>
      <c r="AV1" s="1" t="s">
        <v>3578</v>
      </c>
      <c r="AW1" s="1" t="s">
        <v>3579</v>
      </c>
      <c r="AX1" s="1" t="s">
        <v>3580</v>
      </c>
      <c r="AY1" s="1" t="s">
        <v>3581</v>
      </c>
      <c r="AZ1" s="1" t="s">
        <v>3582</v>
      </c>
      <c r="BA1" s="1" t="s">
        <v>3583</v>
      </c>
      <c r="BB1" s="1" t="s">
        <v>3584</v>
      </c>
      <c r="BC1" s="1" t="s">
        <v>3585</v>
      </c>
      <c r="BD1" s="1" t="s">
        <v>3586</v>
      </c>
      <c r="BE1" s="1" t="s">
        <v>3587</v>
      </c>
      <c r="BF1" s="1" t="s">
        <v>3588</v>
      </c>
      <c r="BG1" s="1" t="s">
        <v>3589</v>
      </c>
      <c r="BH1" s="1" t="s">
        <v>3590</v>
      </c>
      <c r="BI1" s="1" t="s">
        <v>3591</v>
      </c>
    </row>
    <row r="2" spans="1:61" x14ac:dyDescent="0.25">
      <c r="A2" t="s">
        <v>372</v>
      </c>
      <c r="B2" t="s">
        <v>3262</v>
      </c>
      <c r="C2" t="s">
        <v>3402</v>
      </c>
      <c r="D2" t="s">
        <v>3257</v>
      </c>
      <c r="E2" t="s">
        <v>3401</v>
      </c>
      <c r="F2" t="s">
        <v>8</v>
      </c>
      <c r="G2" t="s">
        <v>3402</v>
      </c>
      <c r="H2" t="s">
        <v>3427</v>
      </c>
      <c r="I2" t="s">
        <v>3401</v>
      </c>
      <c r="J2" t="s">
        <v>3260</v>
      </c>
      <c r="K2" t="s">
        <v>3401</v>
      </c>
      <c r="L2" t="s">
        <v>52</v>
      </c>
      <c r="M2" t="s">
        <v>3402</v>
      </c>
      <c r="N2" t="s">
        <v>141</v>
      </c>
      <c r="O2" t="s">
        <v>3401</v>
      </c>
      <c r="P2" t="s">
        <v>104</v>
      </c>
      <c r="Q2" t="s">
        <v>3402</v>
      </c>
      <c r="R2" t="s">
        <v>293</v>
      </c>
      <c r="S2" t="s">
        <v>3401</v>
      </c>
      <c r="T2" t="s">
        <v>196</v>
      </c>
      <c r="U2" t="s">
        <v>3402</v>
      </c>
      <c r="V2" t="s">
        <v>147</v>
      </c>
      <c r="W2" t="s">
        <v>3402</v>
      </c>
      <c r="X2" t="s">
        <v>3428</v>
      </c>
      <c r="Y2" t="s">
        <v>3401</v>
      </c>
      <c r="Z2" t="s">
        <v>283</v>
      </c>
      <c r="AA2" t="s">
        <v>3402</v>
      </c>
      <c r="AB2" t="s">
        <v>332</v>
      </c>
      <c r="AC2" t="s">
        <v>3401</v>
      </c>
      <c r="AD2" t="s">
        <v>49</v>
      </c>
      <c r="AE2" t="s">
        <v>3402</v>
      </c>
      <c r="AF2" t="s">
        <v>254</v>
      </c>
      <c r="AG2" t="s">
        <v>3401</v>
      </c>
      <c r="AH2" t="s">
        <v>421</v>
      </c>
      <c r="AI2" t="s">
        <v>3402</v>
      </c>
      <c r="AJ2" t="s">
        <v>96</v>
      </c>
      <c r="AK2" t="s">
        <v>3401</v>
      </c>
      <c r="AL2" t="s">
        <v>49</v>
      </c>
      <c r="AM2" t="s">
        <v>3401</v>
      </c>
      <c r="AN2" t="s">
        <v>21</v>
      </c>
      <c r="AO2" t="s">
        <v>3402</v>
      </c>
      <c r="AP2" t="s">
        <v>8</v>
      </c>
      <c r="AQ2" t="s">
        <v>3401</v>
      </c>
      <c r="AR2" t="s">
        <v>3427</v>
      </c>
      <c r="AS2" t="s">
        <v>3402</v>
      </c>
      <c r="AT2" t="s">
        <v>3262</v>
      </c>
      <c r="AU2" t="s">
        <v>3401</v>
      </c>
      <c r="AV2" t="s">
        <v>3257</v>
      </c>
      <c r="AW2" t="s">
        <v>3402</v>
      </c>
      <c r="AX2" t="s">
        <v>147</v>
      </c>
      <c r="AY2" t="s">
        <v>3401</v>
      </c>
      <c r="AZ2" t="s">
        <v>332</v>
      </c>
      <c r="BA2" t="s">
        <v>3402</v>
      </c>
      <c r="BB2" t="s">
        <v>3428</v>
      </c>
      <c r="BC2" t="s">
        <v>3402</v>
      </c>
      <c r="BD2" t="s">
        <v>283</v>
      </c>
      <c r="BE2" t="s">
        <v>3401</v>
      </c>
      <c r="BF2" t="s">
        <v>96</v>
      </c>
      <c r="BG2" t="s">
        <v>3402</v>
      </c>
      <c r="BH2" t="s">
        <v>421</v>
      </c>
      <c r="BI2" t="s">
        <v>3401</v>
      </c>
    </row>
    <row r="3" spans="1:61" x14ac:dyDescent="0.25">
      <c r="A3" t="s">
        <v>49</v>
      </c>
      <c r="B3" t="s">
        <v>52</v>
      </c>
      <c r="C3" t="s">
        <v>3401</v>
      </c>
      <c r="D3" t="s">
        <v>332</v>
      </c>
      <c r="E3" t="s">
        <v>3402</v>
      </c>
      <c r="F3" t="s">
        <v>293</v>
      </c>
      <c r="G3" t="s">
        <v>3401</v>
      </c>
      <c r="H3" t="s">
        <v>421</v>
      </c>
      <c r="I3" t="s">
        <v>3402</v>
      </c>
      <c r="J3" t="s">
        <v>147</v>
      </c>
      <c r="K3" t="s">
        <v>3402</v>
      </c>
      <c r="L3" t="s">
        <v>104</v>
      </c>
      <c r="M3" t="s">
        <v>3401</v>
      </c>
      <c r="N3" t="s">
        <v>196</v>
      </c>
      <c r="O3" t="s">
        <v>3401</v>
      </c>
      <c r="P3" t="s">
        <v>3428</v>
      </c>
      <c r="Q3" t="s">
        <v>3402</v>
      </c>
      <c r="R3" t="s">
        <v>3260</v>
      </c>
      <c r="S3" t="s">
        <v>3401</v>
      </c>
      <c r="T3" t="s">
        <v>8</v>
      </c>
      <c r="U3" t="s">
        <v>3402</v>
      </c>
      <c r="V3" t="s">
        <v>21</v>
      </c>
      <c r="W3" t="s">
        <v>3401</v>
      </c>
      <c r="X3" t="s">
        <v>3257</v>
      </c>
      <c r="Y3" t="s">
        <v>3402</v>
      </c>
      <c r="Z3" t="s">
        <v>254</v>
      </c>
      <c r="AA3" t="s">
        <v>3401</v>
      </c>
      <c r="AB3" t="s">
        <v>96</v>
      </c>
      <c r="AC3" t="s">
        <v>3402</v>
      </c>
      <c r="AD3" t="s">
        <v>372</v>
      </c>
      <c r="AE3" t="s">
        <v>3401</v>
      </c>
      <c r="AF3" t="s">
        <v>141</v>
      </c>
      <c r="AG3" t="s">
        <v>3402</v>
      </c>
      <c r="AH3" t="s">
        <v>3262</v>
      </c>
      <c r="AI3" t="s">
        <v>3401</v>
      </c>
      <c r="AJ3" t="s">
        <v>283</v>
      </c>
      <c r="AK3" t="s">
        <v>3402</v>
      </c>
      <c r="AL3" t="s">
        <v>372</v>
      </c>
      <c r="AM3" t="s">
        <v>3402</v>
      </c>
      <c r="AN3" t="s">
        <v>3427</v>
      </c>
      <c r="AO3" t="s">
        <v>3401</v>
      </c>
      <c r="AP3" t="s">
        <v>293</v>
      </c>
      <c r="AQ3" t="s">
        <v>3402</v>
      </c>
      <c r="AR3" t="s">
        <v>421</v>
      </c>
      <c r="AS3" t="s">
        <v>3401</v>
      </c>
      <c r="AT3" t="s">
        <v>52</v>
      </c>
      <c r="AU3" t="s">
        <v>3402</v>
      </c>
      <c r="AV3" t="s">
        <v>332</v>
      </c>
      <c r="AW3" t="s">
        <v>3401</v>
      </c>
      <c r="AX3" t="s">
        <v>21</v>
      </c>
      <c r="AY3" t="s">
        <v>3402</v>
      </c>
      <c r="AZ3" t="s">
        <v>96</v>
      </c>
      <c r="BA3" t="s">
        <v>3401</v>
      </c>
      <c r="BB3" t="s">
        <v>3257</v>
      </c>
      <c r="BC3" t="s">
        <v>3401</v>
      </c>
      <c r="BD3" t="s">
        <v>254</v>
      </c>
      <c r="BE3" t="s">
        <v>3402</v>
      </c>
      <c r="BF3" t="s">
        <v>283</v>
      </c>
      <c r="BG3" t="s">
        <v>3401</v>
      </c>
      <c r="BH3" t="s">
        <v>3262</v>
      </c>
      <c r="BI3" t="s">
        <v>3402</v>
      </c>
    </row>
    <row r="4" spans="1:61" x14ac:dyDescent="0.25">
      <c r="A4" t="s">
        <v>21</v>
      </c>
      <c r="B4" t="s">
        <v>8</v>
      </c>
      <c r="C4" t="s">
        <v>3402</v>
      </c>
      <c r="D4" t="s">
        <v>254</v>
      </c>
      <c r="E4" t="s">
        <v>3401</v>
      </c>
      <c r="F4" t="s">
        <v>3428</v>
      </c>
      <c r="G4" t="s">
        <v>3402</v>
      </c>
      <c r="H4" t="s">
        <v>96</v>
      </c>
      <c r="I4" t="s">
        <v>3401</v>
      </c>
      <c r="J4" t="s">
        <v>52</v>
      </c>
      <c r="K4" t="s">
        <v>3401</v>
      </c>
      <c r="L4" t="s">
        <v>3257</v>
      </c>
      <c r="M4" t="s">
        <v>3402</v>
      </c>
      <c r="N4" t="s">
        <v>104</v>
      </c>
      <c r="O4" t="s">
        <v>3401</v>
      </c>
      <c r="P4" t="s">
        <v>293</v>
      </c>
      <c r="Q4" t="s">
        <v>3402</v>
      </c>
      <c r="R4" t="s">
        <v>3427</v>
      </c>
      <c r="S4" t="s">
        <v>3401</v>
      </c>
      <c r="T4" t="s">
        <v>3260</v>
      </c>
      <c r="U4" t="s">
        <v>3402</v>
      </c>
      <c r="V4" t="s">
        <v>49</v>
      </c>
      <c r="W4" t="s">
        <v>3402</v>
      </c>
      <c r="X4" t="s">
        <v>141</v>
      </c>
      <c r="Y4" t="s">
        <v>3401</v>
      </c>
      <c r="Z4" t="s">
        <v>147</v>
      </c>
      <c r="AA4" t="s">
        <v>3402</v>
      </c>
      <c r="AB4" t="s">
        <v>421</v>
      </c>
      <c r="AC4" t="s">
        <v>3401</v>
      </c>
      <c r="AD4" t="s">
        <v>283</v>
      </c>
      <c r="AE4" t="s">
        <v>3401</v>
      </c>
      <c r="AF4" t="s">
        <v>3262</v>
      </c>
      <c r="AG4" t="s">
        <v>3402</v>
      </c>
      <c r="AH4" t="s">
        <v>196</v>
      </c>
      <c r="AI4" t="s">
        <v>3401</v>
      </c>
      <c r="AJ4" t="s">
        <v>332</v>
      </c>
      <c r="AK4" t="s">
        <v>3402</v>
      </c>
      <c r="AL4" t="s">
        <v>283</v>
      </c>
      <c r="AM4" t="s">
        <v>3402</v>
      </c>
      <c r="AN4" t="s">
        <v>372</v>
      </c>
      <c r="AO4" t="s">
        <v>3401</v>
      </c>
      <c r="AP4" t="s">
        <v>3428</v>
      </c>
      <c r="AQ4" t="s">
        <v>3401</v>
      </c>
      <c r="AR4" t="s">
        <v>96</v>
      </c>
      <c r="AS4" t="s">
        <v>3402</v>
      </c>
      <c r="AT4" t="s">
        <v>8</v>
      </c>
      <c r="AU4" t="s">
        <v>3401</v>
      </c>
      <c r="AV4" t="s">
        <v>254</v>
      </c>
      <c r="AW4" t="s">
        <v>3402</v>
      </c>
      <c r="AX4" t="s">
        <v>49</v>
      </c>
      <c r="AY4" t="s">
        <v>3401</v>
      </c>
      <c r="AZ4" t="s">
        <v>421</v>
      </c>
      <c r="BA4" t="s">
        <v>3402</v>
      </c>
      <c r="BB4" t="s">
        <v>141</v>
      </c>
      <c r="BC4" t="s">
        <v>3402</v>
      </c>
      <c r="BD4" t="s">
        <v>147</v>
      </c>
      <c r="BE4" t="s">
        <v>3401</v>
      </c>
      <c r="BF4" t="s">
        <v>332</v>
      </c>
      <c r="BG4" t="s">
        <v>3401</v>
      </c>
      <c r="BH4" t="s">
        <v>196</v>
      </c>
      <c r="BI4" t="s">
        <v>3402</v>
      </c>
    </row>
    <row r="5" spans="1:61" x14ac:dyDescent="0.25">
      <c r="A5" t="s">
        <v>332</v>
      </c>
      <c r="B5" t="s">
        <v>3427</v>
      </c>
      <c r="C5" t="s">
        <v>3402</v>
      </c>
      <c r="D5" t="s">
        <v>49</v>
      </c>
      <c r="E5" t="s">
        <v>3401</v>
      </c>
      <c r="F5" t="s">
        <v>147</v>
      </c>
      <c r="G5" t="s">
        <v>3402</v>
      </c>
      <c r="H5" t="s">
        <v>283</v>
      </c>
      <c r="I5" t="s">
        <v>3401</v>
      </c>
      <c r="J5" t="s">
        <v>104</v>
      </c>
      <c r="K5" t="s">
        <v>3402</v>
      </c>
      <c r="L5" t="s">
        <v>3262</v>
      </c>
      <c r="M5" t="s">
        <v>3401</v>
      </c>
      <c r="N5" t="s">
        <v>3260</v>
      </c>
      <c r="O5" t="s">
        <v>3401</v>
      </c>
      <c r="P5" t="s">
        <v>141</v>
      </c>
      <c r="Q5" t="s">
        <v>3402</v>
      </c>
      <c r="R5" t="s">
        <v>8</v>
      </c>
      <c r="S5" t="s">
        <v>3401</v>
      </c>
      <c r="T5" t="s">
        <v>293</v>
      </c>
      <c r="U5" t="s">
        <v>3402</v>
      </c>
      <c r="V5" t="s">
        <v>52</v>
      </c>
      <c r="W5" t="s">
        <v>3401</v>
      </c>
      <c r="X5" t="s">
        <v>96</v>
      </c>
      <c r="Y5" t="s">
        <v>3402</v>
      </c>
      <c r="Z5" t="s">
        <v>196</v>
      </c>
      <c r="AA5" t="s">
        <v>3401</v>
      </c>
      <c r="AB5" t="s">
        <v>372</v>
      </c>
      <c r="AC5" t="s">
        <v>3402</v>
      </c>
      <c r="AD5" t="s">
        <v>3428</v>
      </c>
      <c r="AE5" t="s">
        <v>3402</v>
      </c>
      <c r="AF5" t="s">
        <v>3257</v>
      </c>
      <c r="AG5" t="s">
        <v>3401</v>
      </c>
      <c r="AH5" t="s">
        <v>254</v>
      </c>
      <c r="AI5" t="s">
        <v>3402</v>
      </c>
      <c r="AJ5" t="s">
        <v>21</v>
      </c>
      <c r="AK5" t="s">
        <v>3401</v>
      </c>
      <c r="AL5" t="s">
        <v>3428</v>
      </c>
      <c r="AM5" t="s">
        <v>3401</v>
      </c>
      <c r="AN5" t="s">
        <v>421</v>
      </c>
      <c r="AO5" t="s">
        <v>3402</v>
      </c>
      <c r="AP5" t="s">
        <v>147</v>
      </c>
      <c r="AQ5" t="s">
        <v>3401</v>
      </c>
      <c r="AR5" t="s">
        <v>283</v>
      </c>
      <c r="AS5" t="s">
        <v>3402</v>
      </c>
      <c r="AT5" t="s">
        <v>3427</v>
      </c>
      <c r="AU5" t="s">
        <v>3401</v>
      </c>
      <c r="AV5" t="s">
        <v>49</v>
      </c>
      <c r="AW5" t="s">
        <v>3402</v>
      </c>
      <c r="AX5" t="s">
        <v>52</v>
      </c>
      <c r="AY5" t="s">
        <v>3402</v>
      </c>
      <c r="AZ5" t="s">
        <v>372</v>
      </c>
      <c r="BA5" t="s">
        <v>3401</v>
      </c>
      <c r="BB5" t="s">
        <v>96</v>
      </c>
      <c r="BC5" t="s">
        <v>3401</v>
      </c>
      <c r="BD5" t="s">
        <v>196</v>
      </c>
      <c r="BE5" t="s">
        <v>3402</v>
      </c>
      <c r="BF5" t="s">
        <v>21</v>
      </c>
      <c r="BG5" t="s">
        <v>3402</v>
      </c>
      <c r="BH5" t="s">
        <v>254</v>
      </c>
      <c r="BI5" t="s">
        <v>3401</v>
      </c>
    </row>
    <row r="6" spans="1:61" x14ac:dyDescent="0.25">
      <c r="A6" t="s">
        <v>96</v>
      </c>
      <c r="B6" t="s">
        <v>104</v>
      </c>
      <c r="C6" t="s">
        <v>3401</v>
      </c>
      <c r="D6" t="s">
        <v>421</v>
      </c>
      <c r="E6" t="s">
        <v>3402</v>
      </c>
      <c r="F6" t="s">
        <v>3260</v>
      </c>
      <c r="G6" t="s">
        <v>3401</v>
      </c>
      <c r="H6" t="s">
        <v>21</v>
      </c>
      <c r="I6" t="s">
        <v>3402</v>
      </c>
      <c r="J6" t="s">
        <v>3428</v>
      </c>
      <c r="K6" t="s">
        <v>3401</v>
      </c>
      <c r="L6" t="s">
        <v>283</v>
      </c>
      <c r="M6" t="s">
        <v>3402</v>
      </c>
      <c r="N6" t="s">
        <v>254</v>
      </c>
      <c r="O6" t="s">
        <v>3402</v>
      </c>
      <c r="P6" t="s">
        <v>52</v>
      </c>
      <c r="Q6" t="s">
        <v>3401</v>
      </c>
      <c r="R6" t="s">
        <v>3262</v>
      </c>
      <c r="S6" t="s">
        <v>3402</v>
      </c>
      <c r="T6" t="s">
        <v>3257</v>
      </c>
      <c r="U6" t="s">
        <v>3401</v>
      </c>
      <c r="V6" t="s">
        <v>293</v>
      </c>
      <c r="W6" t="s">
        <v>3402</v>
      </c>
      <c r="X6" t="s">
        <v>332</v>
      </c>
      <c r="Y6" t="s">
        <v>3401</v>
      </c>
      <c r="Z6" t="s">
        <v>3427</v>
      </c>
      <c r="AA6" t="s">
        <v>3402</v>
      </c>
      <c r="AB6" t="s">
        <v>49</v>
      </c>
      <c r="AC6" t="s">
        <v>3401</v>
      </c>
      <c r="AD6" t="s">
        <v>141</v>
      </c>
      <c r="AE6" t="s">
        <v>3401</v>
      </c>
      <c r="AF6" t="s">
        <v>8</v>
      </c>
      <c r="AG6" t="s">
        <v>3402</v>
      </c>
      <c r="AH6" t="s">
        <v>147</v>
      </c>
      <c r="AI6" t="s">
        <v>3401</v>
      </c>
      <c r="AJ6" t="s">
        <v>372</v>
      </c>
      <c r="AK6" t="s">
        <v>3402</v>
      </c>
      <c r="AL6" t="s">
        <v>141</v>
      </c>
      <c r="AM6" t="s">
        <v>3402</v>
      </c>
      <c r="AN6" t="s">
        <v>196</v>
      </c>
      <c r="AO6" t="s">
        <v>3401</v>
      </c>
      <c r="AP6" t="s">
        <v>3260</v>
      </c>
      <c r="AQ6" t="s">
        <v>3402</v>
      </c>
      <c r="AR6" t="s">
        <v>21</v>
      </c>
      <c r="AS6" t="s">
        <v>3401</v>
      </c>
      <c r="AT6" t="s">
        <v>104</v>
      </c>
      <c r="AU6" t="s">
        <v>3402</v>
      </c>
      <c r="AV6" t="s">
        <v>421</v>
      </c>
      <c r="AW6" t="s">
        <v>3401</v>
      </c>
      <c r="AX6" t="s">
        <v>293</v>
      </c>
      <c r="AY6" t="s">
        <v>3401</v>
      </c>
      <c r="AZ6" t="s">
        <v>49</v>
      </c>
      <c r="BA6" t="s">
        <v>3402</v>
      </c>
      <c r="BB6" t="s">
        <v>332</v>
      </c>
      <c r="BC6" t="s">
        <v>3402</v>
      </c>
      <c r="BD6" t="s">
        <v>3427</v>
      </c>
      <c r="BE6" t="s">
        <v>3401</v>
      </c>
      <c r="BF6" t="s">
        <v>372</v>
      </c>
      <c r="BG6" t="s">
        <v>3401</v>
      </c>
      <c r="BH6" t="s">
        <v>147</v>
      </c>
      <c r="BI6" t="s">
        <v>3402</v>
      </c>
    </row>
    <row r="7" spans="1:61" x14ac:dyDescent="0.25">
      <c r="A7" t="s">
        <v>196</v>
      </c>
      <c r="B7" t="s">
        <v>3428</v>
      </c>
      <c r="C7" t="s">
        <v>3402</v>
      </c>
      <c r="D7" t="s">
        <v>147</v>
      </c>
      <c r="E7" t="s">
        <v>3401</v>
      </c>
      <c r="F7" t="s">
        <v>3262</v>
      </c>
      <c r="G7" t="s">
        <v>3402</v>
      </c>
      <c r="H7" t="s">
        <v>8</v>
      </c>
      <c r="I7" t="s">
        <v>3401</v>
      </c>
      <c r="J7" t="s">
        <v>3427</v>
      </c>
      <c r="K7" t="s">
        <v>3401</v>
      </c>
      <c r="L7" t="s">
        <v>3260</v>
      </c>
      <c r="M7" t="s">
        <v>3402</v>
      </c>
      <c r="N7" t="s">
        <v>49</v>
      </c>
      <c r="O7" t="s">
        <v>3402</v>
      </c>
      <c r="P7" t="s">
        <v>3257</v>
      </c>
      <c r="Q7" t="s">
        <v>3401</v>
      </c>
      <c r="R7" t="s">
        <v>254</v>
      </c>
      <c r="S7" t="s">
        <v>3402</v>
      </c>
      <c r="T7" t="s">
        <v>372</v>
      </c>
      <c r="U7" t="s">
        <v>3401</v>
      </c>
      <c r="V7" t="s">
        <v>141</v>
      </c>
      <c r="W7" t="s">
        <v>3402</v>
      </c>
      <c r="X7" t="s">
        <v>283</v>
      </c>
      <c r="Y7" t="s">
        <v>3401</v>
      </c>
      <c r="Z7" t="s">
        <v>332</v>
      </c>
      <c r="AA7" t="s">
        <v>3402</v>
      </c>
      <c r="AB7" t="s">
        <v>293</v>
      </c>
      <c r="AC7" t="s">
        <v>3401</v>
      </c>
      <c r="AD7" t="s">
        <v>52</v>
      </c>
      <c r="AE7" t="s">
        <v>3402</v>
      </c>
      <c r="AF7" t="s">
        <v>104</v>
      </c>
      <c r="AG7" t="s">
        <v>3401</v>
      </c>
      <c r="AH7" t="s">
        <v>21</v>
      </c>
      <c r="AI7" t="s">
        <v>3402</v>
      </c>
      <c r="AJ7" t="s">
        <v>421</v>
      </c>
      <c r="AK7" t="s">
        <v>3401</v>
      </c>
      <c r="AL7" t="s">
        <v>52</v>
      </c>
      <c r="AM7" t="s">
        <v>3401</v>
      </c>
      <c r="AN7" t="s">
        <v>96</v>
      </c>
      <c r="AO7" t="s">
        <v>3402</v>
      </c>
      <c r="AP7" t="s">
        <v>3262</v>
      </c>
      <c r="AQ7" t="s">
        <v>3401</v>
      </c>
      <c r="AR7" t="s">
        <v>8</v>
      </c>
      <c r="AS7" t="s">
        <v>3402</v>
      </c>
      <c r="AT7" t="s">
        <v>3428</v>
      </c>
      <c r="AU7" t="s">
        <v>3401</v>
      </c>
      <c r="AV7" t="s">
        <v>147</v>
      </c>
      <c r="AW7" t="s">
        <v>3402</v>
      </c>
      <c r="AX7" t="s">
        <v>141</v>
      </c>
      <c r="AY7" t="s">
        <v>3401</v>
      </c>
      <c r="AZ7" t="s">
        <v>293</v>
      </c>
      <c r="BA7" t="s">
        <v>3402</v>
      </c>
      <c r="BB7" t="s">
        <v>283</v>
      </c>
      <c r="BC7" t="s">
        <v>3402</v>
      </c>
      <c r="BD7" t="s">
        <v>332</v>
      </c>
      <c r="BE7" t="s">
        <v>3401</v>
      </c>
      <c r="BF7" t="s">
        <v>421</v>
      </c>
      <c r="BG7" t="s">
        <v>3402</v>
      </c>
      <c r="BH7" t="s">
        <v>21</v>
      </c>
      <c r="BI7" t="s">
        <v>3401</v>
      </c>
    </row>
    <row r="8" spans="1:61" x14ac:dyDescent="0.25">
      <c r="A8" t="s">
        <v>283</v>
      </c>
      <c r="B8" t="s">
        <v>293</v>
      </c>
      <c r="C8" t="s">
        <v>3401</v>
      </c>
      <c r="D8" t="s">
        <v>141</v>
      </c>
      <c r="E8" t="s">
        <v>3402</v>
      </c>
      <c r="F8" t="s">
        <v>104</v>
      </c>
      <c r="G8" t="s">
        <v>3401</v>
      </c>
      <c r="H8" t="s">
        <v>332</v>
      </c>
      <c r="I8" t="s">
        <v>3402</v>
      </c>
      <c r="J8" t="s">
        <v>3262</v>
      </c>
      <c r="K8" t="s">
        <v>3402</v>
      </c>
      <c r="L8" t="s">
        <v>96</v>
      </c>
      <c r="M8" t="s">
        <v>3401</v>
      </c>
      <c r="N8" t="s">
        <v>8</v>
      </c>
      <c r="O8" t="s">
        <v>3401</v>
      </c>
      <c r="P8" t="s">
        <v>3427</v>
      </c>
      <c r="Q8" t="s">
        <v>3402</v>
      </c>
      <c r="R8" t="s">
        <v>147</v>
      </c>
      <c r="S8" t="s">
        <v>3401</v>
      </c>
      <c r="T8" t="s">
        <v>3428</v>
      </c>
      <c r="U8" t="s">
        <v>3402</v>
      </c>
      <c r="V8" t="s">
        <v>254</v>
      </c>
      <c r="W8" t="s">
        <v>3401</v>
      </c>
      <c r="X8" t="s">
        <v>196</v>
      </c>
      <c r="Y8" t="s">
        <v>3402</v>
      </c>
      <c r="Z8" t="s">
        <v>372</v>
      </c>
      <c r="AA8" t="s">
        <v>3401</v>
      </c>
      <c r="AB8" t="s">
        <v>3257</v>
      </c>
      <c r="AC8" t="s">
        <v>3402</v>
      </c>
      <c r="AD8" t="s">
        <v>21</v>
      </c>
      <c r="AE8" t="s">
        <v>3402</v>
      </c>
      <c r="AF8" t="s">
        <v>421</v>
      </c>
      <c r="AG8" t="s">
        <v>3401</v>
      </c>
      <c r="AH8" t="s">
        <v>52</v>
      </c>
      <c r="AI8" t="s">
        <v>3402</v>
      </c>
      <c r="AJ8" t="s">
        <v>49</v>
      </c>
      <c r="AK8" t="s">
        <v>3401</v>
      </c>
      <c r="AL8" t="s">
        <v>21</v>
      </c>
      <c r="AM8" t="s">
        <v>3401</v>
      </c>
      <c r="AN8" t="s">
        <v>3260</v>
      </c>
      <c r="AO8" t="s">
        <v>3402</v>
      </c>
      <c r="AP8" t="s">
        <v>104</v>
      </c>
      <c r="AQ8" t="s">
        <v>3402</v>
      </c>
      <c r="AR8" t="s">
        <v>332</v>
      </c>
      <c r="AS8" t="s">
        <v>3401</v>
      </c>
      <c r="AT8" t="s">
        <v>293</v>
      </c>
      <c r="AU8" t="s">
        <v>3402</v>
      </c>
      <c r="AV8" t="s">
        <v>141</v>
      </c>
      <c r="AW8" t="s">
        <v>3401</v>
      </c>
      <c r="AX8" t="s">
        <v>254</v>
      </c>
      <c r="AY8" t="s">
        <v>3402</v>
      </c>
      <c r="AZ8" t="s">
        <v>3257</v>
      </c>
      <c r="BA8" t="s">
        <v>3401</v>
      </c>
      <c r="BB8" t="s">
        <v>196</v>
      </c>
      <c r="BC8" t="s">
        <v>3401</v>
      </c>
      <c r="BD8" t="s">
        <v>372</v>
      </c>
      <c r="BE8" t="s">
        <v>3402</v>
      </c>
      <c r="BF8" t="s">
        <v>49</v>
      </c>
      <c r="BG8" t="s">
        <v>3402</v>
      </c>
      <c r="BH8" t="s">
        <v>52</v>
      </c>
      <c r="BI8" t="s">
        <v>3401</v>
      </c>
    </row>
    <row r="9" spans="1:61" x14ac:dyDescent="0.25">
      <c r="A9" t="s">
        <v>293</v>
      </c>
      <c r="B9" t="s">
        <v>283</v>
      </c>
      <c r="C9" t="s">
        <v>3402</v>
      </c>
      <c r="D9" t="s">
        <v>3427</v>
      </c>
      <c r="E9" t="s">
        <v>3401</v>
      </c>
      <c r="F9" t="s">
        <v>49</v>
      </c>
      <c r="G9" t="s">
        <v>3402</v>
      </c>
      <c r="H9" t="s">
        <v>147</v>
      </c>
      <c r="I9" t="s">
        <v>3401</v>
      </c>
      <c r="J9" t="s">
        <v>141</v>
      </c>
      <c r="K9" t="s">
        <v>3402</v>
      </c>
      <c r="L9" t="s">
        <v>8</v>
      </c>
      <c r="M9" t="s">
        <v>3401</v>
      </c>
      <c r="N9" t="s">
        <v>421</v>
      </c>
      <c r="O9" t="s">
        <v>3402</v>
      </c>
      <c r="P9" t="s">
        <v>21</v>
      </c>
      <c r="Q9" t="s">
        <v>3401</v>
      </c>
      <c r="R9" t="s">
        <v>372</v>
      </c>
      <c r="S9" t="s">
        <v>3402</v>
      </c>
      <c r="T9" t="s">
        <v>332</v>
      </c>
      <c r="U9" t="s">
        <v>3401</v>
      </c>
      <c r="V9" t="s">
        <v>96</v>
      </c>
      <c r="W9" t="s">
        <v>3401</v>
      </c>
      <c r="X9" t="s">
        <v>254</v>
      </c>
      <c r="Y9" t="s">
        <v>3402</v>
      </c>
      <c r="Z9" t="s">
        <v>3262</v>
      </c>
      <c r="AA9" t="s">
        <v>3401</v>
      </c>
      <c r="AB9" t="s">
        <v>196</v>
      </c>
      <c r="AC9" t="s">
        <v>3402</v>
      </c>
      <c r="AD9" t="s">
        <v>104</v>
      </c>
      <c r="AE9" t="s">
        <v>3402</v>
      </c>
      <c r="AF9" t="s">
        <v>3260</v>
      </c>
      <c r="AG9" t="s">
        <v>3401</v>
      </c>
      <c r="AH9" t="s">
        <v>3257</v>
      </c>
      <c r="AI9" t="s">
        <v>3402</v>
      </c>
      <c r="AJ9" t="s">
        <v>3428</v>
      </c>
      <c r="AK9" t="s">
        <v>3401</v>
      </c>
      <c r="AL9" t="s">
        <v>104</v>
      </c>
      <c r="AM9" t="s">
        <v>3401</v>
      </c>
      <c r="AN9" t="s">
        <v>52</v>
      </c>
      <c r="AO9" t="s">
        <v>3402</v>
      </c>
      <c r="AP9" t="s">
        <v>49</v>
      </c>
      <c r="AQ9" t="s">
        <v>3401</v>
      </c>
      <c r="AR9" t="s">
        <v>147</v>
      </c>
      <c r="AS9" t="s">
        <v>3402</v>
      </c>
      <c r="AT9" t="s">
        <v>283</v>
      </c>
      <c r="AU9" t="s">
        <v>3401</v>
      </c>
      <c r="AV9" t="s">
        <v>3427</v>
      </c>
      <c r="AW9" t="s">
        <v>3402</v>
      </c>
      <c r="AX9" t="s">
        <v>96</v>
      </c>
      <c r="AY9" t="s">
        <v>3402</v>
      </c>
      <c r="AZ9" t="s">
        <v>196</v>
      </c>
      <c r="BA9" t="s">
        <v>3401</v>
      </c>
      <c r="BB9" t="s">
        <v>254</v>
      </c>
      <c r="BC9" t="s">
        <v>3401</v>
      </c>
      <c r="BD9" t="s">
        <v>3262</v>
      </c>
      <c r="BE9" t="s">
        <v>3402</v>
      </c>
      <c r="BF9" t="s">
        <v>3428</v>
      </c>
      <c r="BG9" t="s">
        <v>3402</v>
      </c>
      <c r="BH9" t="s">
        <v>3257</v>
      </c>
      <c r="BI9" t="s">
        <v>3401</v>
      </c>
    </row>
    <row r="10" spans="1:61" x14ac:dyDescent="0.25">
      <c r="A10" t="s">
        <v>421</v>
      </c>
      <c r="B10" t="s">
        <v>3257</v>
      </c>
      <c r="C10" t="s">
        <v>3402</v>
      </c>
      <c r="D10" t="s">
        <v>96</v>
      </c>
      <c r="E10" t="s">
        <v>3401</v>
      </c>
      <c r="F10" t="s">
        <v>254</v>
      </c>
      <c r="G10" t="s">
        <v>3402</v>
      </c>
      <c r="H10" t="s">
        <v>49</v>
      </c>
      <c r="I10" t="s">
        <v>3401</v>
      </c>
      <c r="J10" t="s">
        <v>8</v>
      </c>
      <c r="K10" t="s">
        <v>3402</v>
      </c>
      <c r="L10" t="s">
        <v>141</v>
      </c>
      <c r="M10" t="s">
        <v>3401</v>
      </c>
      <c r="N10" t="s">
        <v>293</v>
      </c>
      <c r="O10" t="s">
        <v>3401</v>
      </c>
      <c r="P10" t="s">
        <v>3260</v>
      </c>
      <c r="Q10" t="s">
        <v>3402</v>
      </c>
      <c r="R10" t="s">
        <v>3428</v>
      </c>
      <c r="S10" t="s">
        <v>3401</v>
      </c>
      <c r="T10" t="s">
        <v>147</v>
      </c>
      <c r="U10" t="s">
        <v>3402</v>
      </c>
      <c r="V10" t="s">
        <v>104</v>
      </c>
      <c r="W10" t="s">
        <v>3401</v>
      </c>
      <c r="X10" t="s">
        <v>3262</v>
      </c>
      <c r="Y10" t="s">
        <v>3402</v>
      </c>
      <c r="Z10" t="s">
        <v>52</v>
      </c>
      <c r="AA10" t="s">
        <v>3401</v>
      </c>
      <c r="AB10" t="s">
        <v>21</v>
      </c>
      <c r="AC10" t="s">
        <v>3402</v>
      </c>
      <c r="AD10" t="s">
        <v>3427</v>
      </c>
      <c r="AE10" t="s">
        <v>3401</v>
      </c>
      <c r="AF10" t="s">
        <v>283</v>
      </c>
      <c r="AG10" t="s">
        <v>3402</v>
      </c>
      <c r="AH10" t="s">
        <v>372</v>
      </c>
      <c r="AI10" t="s">
        <v>3401</v>
      </c>
      <c r="AJ10" t="s">
        <v>196</v>
      </c>
      <c r="AK10" t="s">
        <v>3402</v>
      </c>
      <c r="AL10" t="s">
        <v>3427</v>
      </c>
      <c r="AM10" t="s">
        <v>3402</v>
      </c>
      <c r="AN10" t="s">
        <v>332</v>
      </c>
      <c r="AO10" t="s">
        <v>3401</v>
      </c>
      <c r="AP10" t="s">
        <v>254</v>
      </c>
      <c r="AQ10" t="s">
        <v>3401</v>
      </c>
      <c r="AR10" t="s">
        <v>49</v>
      </c>
      <c r="AS10" t="s">
        <v>3402</v>
      </c>
      <c r="AT10" t="s">
        <v>3257</v>
      </c>
      <c r="AU10" t="s">
        <v>3401</v>
      </c>
      <c r="AV10" t="s">
        <v>96</v>
      </c>
      <c r="AW10" t="s">
        <v>3402</v>
      </c>
      <c r="AX10" t="s">
        <v>104</v>
      </c>
      <c r="AY10" t="s">
        <v>3402</v>
      </c>
      <c r="AZ10" t="s">
        <v>21</v>
      </c>
      <c r="BA10" t="s">
        <v>3401</v>
      </c>
      <c r="BB10" t="s">
        <v>3262</v>
      </c>
      <c r="BC10" t="s">
        <v>3401</v>
      </c>
      <c r="BD10" t="s">
        <v>52</v>
      </c>
      <c r="BE10" t="s">
        <v>3402</v>
      </c>
      <c r="BF10" t="s">
        <v>196</v>
      </c>
      <c r="BG10" t="s">
        <v>3401</v>
      </c>
      <c r="BH10" t="s">
        <v>372</v>
      </c>
      <c r="BI10" t="s">
        <v>3402</v>
      </c>
    </row>
    <row r="11" spans="1:61" x14ac:dyDescent="0.25">
      <c r="A11" t="s">
        <v>104</v>
      </c>
      <c r="B11" t="s">
        <v>96</v>
      </c>
      <c r="C11" t="s">
        <v>3402</v>
      </c>
      <c r="D11" t="s">
        <v>3262</v>
      </c>
      <c r="E11" t="s">
        <v>3401</v>
      </c>
      <c r="F11" t="s">
        <v>283</v>
      </c>
      <c r="G11" t="s">
        <v>3402</v>
      </c>
      <c r="H11" t="s">
        <v>3257</v>
      </c>
      <c r="I11" t="s">
        <v>3401</v>
      </c>
      <c r="J11" t="s">
        <v>332</v>
      </c>
      <c r="K11" t="s">
        <v>3401</v>
      </c>
      <c r="L11" t="s">
        <v>49</v>
      </c>
      <c r="M11" t="s">
        <v>3402</v>
      </c>
      <c r="N11" t="s">
        <v>21</v>
      </c>
      <c r="O11" t="s">
        <v>3402</v>
      </c>
      <c r="P11" t="s">
        <v>372</v>
      </c>
      <c r="Q11" t="s">
        <v>3401</v>
      </c>
      <c r="R11" t="s">
        <v>52</v>
      </c>
      <c r="S11" t="s">
        <v>3402</v>
      </c>
      <c r="T11" t="s">
        <v>254</v>
      </c>
      <c r="U11" t="s">
        <v>3401</v>
      </c>
      <c r="V11" t="s">
        <v>421</v>
      </c>
      <c r="W11" t="s">
        <v>3402</v>
      </c>
      <c r="X11" t="s">
        <v>147</v>
      </c>
      <c r="Y11" t="s">
        <v>3401</v>
      </c>
      <c r="Z11" t="s">
        <v>3428</v>
      </c>
      <c r="AA11" t="s">
        <v>3402</v>
      </c>
      <c r="AB11" t="s">
        <v>3260</v>
      </c>
      <c r="AC11" t="s">
        <v>3401</v>
      </c>
      <c r="AD11" t="s">
        <v>293</v>
      </c>
      <c r="AE11" t="s">
        <v>3401</v>
      </c>
      <c r="AF11" t="s">
        <v>196</v>
      </c>
      <c r="AG11" t="s">
        <v>3402</v>
      </c>
      <c r="AH11" t="s">
        <v>3427</v>
      </c>
      <c r="AI11" t="s">
        <v>3401</v>
      </c>
      <c r="AJ11" t="s">
        <v>141</v>
      </c>
      <c r="AK11" t="s">
        <v>3402</v>
      </c>
      <c r="AL11" t="s">
        <v>293</v>
      </c>
      <c r="AM11" t="s">
        <v>3402</v>
      </c>
      <c r="AN11" t="s">
        <v>8</v>
      </c>
      <c r="AO11" t="s">
        <v>3401</v>
      </c>
      <c r="AP11" t="s">
        <v>283</v>
      </c>
      <c r="AQ11" t="s">
        <v>3401</v>
      </c>
      <c r="AR11" t="s">
        <v>3257</v>
      </c>
      <c r="AS11" t="s">
        <v>3402</v>
      </c>
      <c r="AT11" t="s">
        <v>96</v>
      </c>
      <c r="AU11" t="s">
        <v>3401</v>
      </c>
      <c r="AV11" t="s">
        <v>3262</v>
      </c>
      <c r="AW11" t="s">
        <v>3402</v>
      </c>
      <c r="AX11" t="s">
        <v>421</v>
      </c>
      <c r="AY11" t="s">
        <v>3401</v>
      </c>
      <c r="AZ11" t="s">
        <v>3260</v>
      </c>
      <c r="BA11" t="s">
        <v>3402</v>
      </c>
      <c r="BB11" t="s">
        <v>147</v>
      </c>
      <c r="BC11" t="s">
        <v>3402</v>
      </c>
      <c r="BD11" t="s">
        <v>3428</v>
      </c>
      <c r="BE11" t="s">
        <v>3401</v>
      </c>
      <c r="BF11" t="s">
        <v>141</v>
      </c>
      <c r="BG11" t="s">
        <v>3401</v>
      </c>
      <c r="BH11" t="s">
        <v>3427</v>
      </c>
      <c r="BI11" t="s">
        <v>3402</v>
      </c>
    </row>
    <row r="12" spans="1:61" x14ac:dyDescent="0.25">
      <c r="A12" t="s">
        <v>3257</v>
      </c>
      <c r="B12" t="s">
        <v>421</v>
      </c>
      <c r="C12" t="s">
        <v>3401</v>
      </c>
      <c r="D12" t="s">
        <v>372</v>
      </c>
      <c r="E12" t="s">
        <v>3402</v>
      </c>
      <c r="F12" t="s">
        <v>52</v>
      </c>
      <c r="G12" t="s">
        <v>3401</v>
      </c>
      <c r="H12" t="s">
        <v>104</v>
      </c>
      <c r="I12" t="s">
        <v>3402</v>
      </c>
      <c r="J12" t="s">
        <v>254</v>
      </c>
      <c r="K12" t="s">
        <v>3402</v>
      </c>
      <c r="L12" t="s">
        <v>21</v>
      </c>
      <c r="M12" t="s">
        <v>3401</v>
      </c>
      <c r="N12" t="s">
        <v>3428</v>
      </c>
      <c r="O12" t="s">
        <v>3401</v>
      </c>
      <c r="P12" t="s">
        <v>196</v>
      </c>
      <c r="Q12" t="s">
        <v>3402</v>
      </c>
      <c r="R12" t="s">
        <v>141</v>
      </c>
      <c r="S12" t="s">
        <v>3401</v>
      </c>
      <c r="T12" t="s">
        <v>96</v>
      </c>
      <c r="U12" t="s">
        <v>3402</v>
      </c>
      <c r="V12" t="s">
        <v>3427</v>
      </c>
      <c r="W12" t="s">
        <v>3402</v>
      </c>
      <c r="X12" t="s">
        <v>49</v>
      </c>
      <c r="Y12" t="s">
        <v>3401</v>
      </c>
      <c r="Z12" t="s">
        <v>3260</v>
      </c>
      <c r="AA12" t="s">
        <v>3402</v>
      </c>
      <c r="AB12" t="s">
        <v>283</v>
      </c>
      <c r="AC12" t="s">
        <v>3401</v>
      </c>
      <c r="AD12" t="s">
        <v>8</v>
      </c>
      <c r="AE12" t="s">
        <v>3401</v>
      </c>
      <c r="AF12" t="s">
        <v>332</v>
      </c>
      <c r="AG12" t="s">
        <v>3402</v>
      </c>
      <c r="AH12" t="s">
        <v>293</v>
      </c>
      <c r="AI12" t="s">
        <v>3401</v>
      </c>
      <c r="AJ12" t="s">
        <v>147</v>
      </c>
      <c r="AK12" t="s">
        <v>3402</v>
      </c>
      <c r="AL12" t="s">
        <v>8</v>
      </c>
      <c r="AM12" t="s">
        <v>3402</v>
      </c>
      <c r="AN12" t="s">
        <v>3262</v>
      </c>
      <c r="AO12" t="s">
        <v>3401</v>
      </c>
      <c r="AP12" t="s">
        <v>52</v>
      </c>
      <c r="AQ12" t="s">
        <v>3402</v>
      </c>
      <c r="AR12" t="s">
        <v>104</v>
      </c>
      <c r="AS12" t="s">
        <v>3401</v>
      </c>
      <c r="AT12" t="s">
        <v>421</v>
      </c>
      <c r="AU12" t="s">
        <v>3402</v>
      </c>
      <c r="AV12" t="s">
        <v>372</v>
      </c>
      <c r="AW12" t="s">
        <v>3401</v>
      </c>
      <c r="AX12" t="s">
        <v>3427</v>
      </c>
      <c r="AY12" t="s">
        <v>3401</v>
      </c>
      <c r="AZ12" t="s">
        <v>283</v>
      </c>
      <c r="BA12" t="s">
        <v>3402</v>
      </c>
      <c r="BB12" t="s">
        <v>49</v>
      </c>
      <c r="BC12" t="s">
        <v>3402</v>
      </c>
      <c r="BD12" t="s">
        <v>3260</v>
      </c>
      <c r="BE12" t="s">
        <v>3401</v>
      </c>
      <c r="BF12" t="s">
        <v>147</v>
      </c>
      <c r="BG12" t="s">
        <v>3401</v>
      </c>
      <c r="BH12" t="s">
        <v>293</v>
      </c>
      <c r="BI12" t="s">
        <v>3402</v>
      </c>
    </row>
    <row r="13" spans="1:61" x14ac:dyDescent="0.25">
      <c r="A13" t="s">
        <v>8</v>
      </c>
      <c r="B13" t="s">
        <v>21</v>
      </c>
      <c r="C13" t="s">
        <v>3401</v>
      </c>
      <c r="D13" t="s">
        <v>52</v>
      </c>
      <c r="E13" t="s">
        <v>3402</v>
      </c>
      <c r="F13" t="s">
        <v>372</v>
      </c>
      <c r="G13" t="s">
        <v>3401</v>
      </c>
      <c r="H13" t="s">
        <v>196</v>
      </c>
      <c r="I13" t="s">
        <v>3402</v>
      </c>
      <c r="J13" t="s">
        <v>421</v>
      </c>
      <c r="K13" t="s">
        <v>3401</v>
      </c>
      <c r="L13" t="s">
        <v>293</v>
      </c>
      <c r="M13" t="s">
        <v>3402</v>
      </c>
      <c r="N13" t="s">
        <v>283</v>
      </c>
      <c r="O13" t="s">
        <v>3402</v>
      </c>
      <c r="P13" t="s">
        <v>3262</v>
      </c>
      <c r="Q13" t="s">
        <v>3401</v>
      </c>
      <c r="R13" t="s">
        <v>332</v>
      </c>
      <c r="S13" t="s">
        <v>3402</v>
      </c>
      <c r="T13" t="s">
        <v>49</v>
      </c>
      <c r="U13" t="s">
        <v>3401</v>
      </c>
      <c r="V13" t="s">
        <v>3260</v>
      </c>
      <c r="W13" t="s">
        <v>3402</v>
      </c>
      <c r="X13" t="s">
        <v>3427</v>
      </c>
      <c r="Y13" t="s">
        <v>3401</v>
      </c>
      <c r="Z13" t="s">
        <v>141</v>
      </c>
      <c r="AA13" t="s">
        <v>3402</v>
      </c>
      <c r="AB13" t="s">
        <v>147</v>
      </c>
      <c r="AC13" t="s">
        <v>3401</v>
      </c>
      <c r="AD13" t="s">
        <v>3257</v>
      </c>
      <c r="AE13" t="s">
        <v>3402</v>
      </c>
      <c r="AF13" t="s">
        <v>96</v>
      </c>
      <c r="AG13" t="s">
        <v>3401</v>
      </c>
      <c r="AH13" t="s">
        <v>3428</v>
      </c>
      <c r="AI13" t="s">
        <v>3402</v>
      </c>
      <c r="AJ13" t="s">
        <v>254</v>
      </c>
      <c r="AK13" t="s">
        <v>3401</v>
      </c>
      <c r="AL13" t="s">
        <v>3257</v>
      </c>
      <c r="AM13" t="s">
        <v>3401</v>
      </c>
      <c r="AN13" t="s">
        <v>104</v>
      </c>
      <c r="AO13" t="s">
        <v>3402</v>
      </c>
      <c r="AP13" t="s">
        <v>372</v>
      </c>
      <c r="AQ13" t="s">
        <v>3402</v>
      </c>
      <c r="AR13" t="s">
        <v>196</v>
      </c>
      <c r="AS13" t="s">
        <v>3401</v>
      </c>
      <c r="AT13" t="s">
        <v>21</v>
      </c>
      <c r="AU13" t="s">
        <v>3402</v>
      </c>
      <c r="AV13" t="s">
        <v>52</v>
      </c>
      <c r="AW13" t="s">
        <v>3401</v>
      </c>
      <c r="AX13" t="s">
        <v>3260</v>
      </c>
      <c r="AY13" t="s">
        <v>3401</v>
      </c>
      <c r="AZ13" t="s">
        <v>147</v>
      </c>
      <c r="BA13" t="s">
        <v>3402</v>
      </c>
      <c r="BB13" t="s">
        <v>3427</v>
      </c>
      <c r="BC13" t="s">
        <v>3402</v>
      </c>
      <c r="BD13" t="s">
        <v>141</v>
      </c>
      <c r="BE13" t="s">
        <v>3401</v>
      </c>
      <c r="BF13" t="s">
        <v>254</v>
      </c>
      <c r="BG13" t="s">
        <v>3402</v>
      </c>
      <c r="BH13" t="s">
        <v>3428</v>
      </c>
      <c r="BI13" t="s">
        <v>3401</v>
      </c>
    </row>
    <row r="14" spans="1:61" x14ac:dyDescent="0.25">
      <c r="A14" t="s">
        <v>3260</v>
      </c>
      <c r="B14" t="s">
        <v>254</v>
      </c>
      <c r="C14" t="s">
        <v>3402</v>
      </c>
      <c r="D14" t="s">
        <v>3428</v>
      </c>
      <c r="E14" t="s">
        <v>3401</v>
      </c>
      <c r="F14" t="s">
        <v>96</v>
      </c>
      <c r="G14" t="s">
        <v>3402</v>
      </c>
      <c r="H14" t="s">
        <v>3262</v>
      </c>
      <c r="I14" t="s">
        <v>3401</v>
      </c>
      <c r="J14" t="s">
        <v>372</v>
      </c>
      <c r="K14" t="s">
        <v>3402</v>
      </c>
      <c r="L14" t="s">
        <v>196</v>
      </c>
      <c r="M14" t="s">
        <v>3401</v>
      </c>
      <c r="N14" t="s">
        <v>332</v>
      </c>
      <c r="O14" t="s">
        <v>3402</v>
      </c>
      <c r="P14" t="s">
        <v>421</v>
      </c>
      <c r="Q14" t="s">
        <v>3401</v>
      </c>
      <c r="R14" t="s">
        <v>49</v>
      </c>
      <c r="S14" t="s">
        <v>3402</v>
      </c>
      <c r="T14" t="s">
        <v>21</v>
      </c>
      <c r="U14" t="s">
        <v>3401</v>
      </c>
      <c r="V14" t="s">
        <v>8</v>
      </c>
      <c r="W14" t="s">
        <v>3401</v>
      </c>
      <c r="X14" t="s">
        <v>52</v>
      </c>
      <c r="Y14" t="s">
        <v>3402</v>
      </c>
      <c r="Z14" t="s">
        <v>3257</v>
      </c>
      <c r="AA14" t="s">
        <v>3401</v>
      </c>
      <c r="AB14" t="s">
        <v>104</v>
      </c>
      <c r="AC14" t="s">
        <v>3402</v>
      </c>
      <c r="AD14" t="s">
        <v>147</v>
      </c>
      <c r="AE14" t="s">
        <v>3401</v>
      </c>
      <c r="AF14" t="s">
        <v>293</v>
      </c>
      <c r="AG14" t="s">
        <v>3402</v>
      </c>
      <c r="AH14" t="s">
        <v>141</v>
      </c>
      <c r="AI14" t="s">
        <v>3401</v>
      </c>
      <c r="AJ14" t="s">
        <v>3427</v>
      </c>
      <c r="AK14" t="s">
        <v>3402</v>
      </c>
      <c r="AL14" t="s">
        <v>147</v>
      </c>
      <c r="AM14" t="s">
        <v>3402</v>
      </c>
      <c r="AN14" t="s">
        <v>283</v>
      </c>
      <c r="AO14" t="s">
        <v>3401</v>
      </c>
      <c r="AP14" t="s">
        <v>96</v>
      </c>
      <c r="AQ14" t="s">
        <v>3401</v>
      </c>
      <c r="AR14" t="s">
        <v>3262</v>
      </c>
      <c r="AS14" t="s">
        <v>3402</v>
      </c>
      <c r="AT14" t="s">
        <v>254</v>
      </c>
      <c r="AU14" t="s">
        <v>3401</v>
      </c>
      <c r="AV14" t="s">
        <v>3428</v>
      </c>
      <c r="AW14" t="s">
        <v>3402</v>
      </c>
      <c r="AX14" t="s">
        <v>8</v>
      </c>
      <c r="AY14" t="s">
        <v>3402</v>
      </c>
      <c r="AZ14" t="s">
        <v>104</v>
      </c>
      <c r="BA14" t="s">
        <v>3401</v>
      </c>
      <c r="BB14" t="s">
        <v>52</v>
      </c>
      <c r="BC14" t="s">
        <v>3401</v>
      </c>
      <c r="BD14" t="s">
        <v>3257</v>
      </c>
      <c r="BE14" t="s">
        <v>3402</v>
      </c>
      <c r="BF14" t="s">
        <v>3427</v>
      </c>
      <c r="BG14" t="s">
        <v>3401</v>
      </c>
      <c r="BH14" t="s">
        <v>141</v>
      </c>
      <c r="BI14" t="s">
        <v>3402</v>
      </c>
    </row>
    <row r="15" spans="1:61" x14ac:dyDescent="0.25">
      <c r="A15" t="s">
        <v>3262</v>
      </c>
      <c r="B15" t="s">
        <v>372</v>
      </c>
      <c r="C15" t="s">
        <v>3401</v>
      </c>
      <c r="D15" t="s">
        <v>104</v>
      </c>
      <c r="E15" t="s">
        <v>3402</v>
      </c>
      <c r="F15" t="s">
        <v>196</v>
      </c>
      <c r="G15" t="s">
        <v>3401</v>
      </c>
      <c r="H15" t="s">
        <v>3260</v>
      </c>
      <c r="I15" t="s">
        <v>3402</v>
      </c>
      <c r="J15" t="s">
        <v>283</v>
      </c>
      <c r="K15" t="s">
        <v>3401</v>
      </c>
      <c r="L15" t="s">
        <v>332</v>
      </c>
      <c r="M15" t="s">
        <v>3402</v>
      </c>
      <c r="N15" t="s">
        <v>147</v>
      </c>
      <c r="O15" t="s">
        <v>3401</v>
      </c>
      <c r="P15" t="s">
        <v>8</v>
      </c>
      <c r="Q15" t="s">
        <v>3402</v>
      </c>
      <c r="R15" t="s">
        <v>96</v>
      </c>
      <c r="S15" t="s">
        <v>3401</v>
      </c>
      <c r="T15" t="s">
        <v>3427</v>
      </c>
      <c r="U15" t="s">
        <v>3402</v>
      </c>
      <c r="V15" t="s">
        <v>3428</v>
      </c>
      <c r="W15" t="s">
        <v>3402</v>
      </c>
      <c r="X15" t="s">
        <v>421</v>
      </c>
      <c r="Y15" t="s">
        <v>3401</v>
      </c>
      <c r="Z15" t="s">
        <v>293</v>
      </c>
      <c r="AA15" t="s">
        <v>3402</v>
      </c>
      <c r="AB15" t="s">
        <v>141</v>
      </c>
      <c r="AC15" t="s">
        <v>3401</v>
      </c>
      <c r="AD15" t="s">
        <v>254</v>
      </c>
      <c r="AE15" t="s">
        <v>3402</v>
      </c>
      <c r="AF15" t="s">
        <v>21</v>
      </c>
      <c r="AG15" t="s">
        <v>3401</v>
      </c>
      <c r="AH15" t="s">
        <v>49</v>
      </c>
      <c r="AI15" t="s">
        <v>3402</v>
      </c>
      <c r="AJ15" t="s">
        <v>52</v>
      </c>
      <c r="AK15" t="s">
        <v>3401</v>
      </c>
      <c r="AL15" t="s">
        <v>254</v>
      </c>
      <c r="AM15" t="s">
        <v>3401</v>
      </c>
      <c r="AN15" t="s">
        <v>3257</v>
      </c>
      <c r="AO15" t="s">
        <v>3402</v>
      </c>
      <c r="AP15" t="s">
        <v>196</v>
      </c>
      <c r="AQ15" t="s">
        <v>3402</v>
      </c>
      <c r="AR15" t="s">
        <v>3260</v>
      </c>
      <c r="AS15" t="s">
        <v>3401</v>
      </c>
      <c r="AT15" t="s">
        <v>372</v>
      </c>
      <c r="AU15" t="s">
        <v>3402</v>
      </c>
      <c r="AV15" t="s">
        <v>104</v>
      </c>
      <c r="AW15" t="s">
        <v>3401</v>
      </c>
      <c r="AX15" t="s">
        <v>3428</v>
      </c>
      <c r="AY15" t="s">
        <v>3401</v>
      </c>
      <c r="AZ15" t="s">
        <v>141</v>
      </c>
      <c r="BA15" t="s">
        <v>3402</v>
      </c>
      <c r="BB15" t="s">
        <v>421</v>
      </c>
      <c r="BC15" t="s">
        <v>3402</v>
      </c>
      <c r="BD15" t="s">
        <v>293</v>
      </c>
      <c r="BE15" t="s">
        <v>3401</v>
      </c>
      <c r="BF15" t="s">
        <v>52</v>
      </c>
      <c r="BG15" t="s">
        <v>3402</v>
      </c>
      <c r="BH15" t="s">
        <v>49</v>
      </c>
      <c r="BI15" t="s">
        <v>3401</v>
      </c>
    </row>
    <row r="16" spans="1:61" x14ac:dyDescent="0.25">
      <c r="A16" t="s">
        <v>52</v>
      </c>
      <c r="B16" t="s">
        <v>49</v>
      </c>
      <c r="C16" t="s">
        <v>3402</v>
      </c>
      <c r="D16" t="s">
        <v>8</v>
      </c>
      <c r="E16" t="s">
        <v>3401</v>
      </c>
      <c r="F16" t="s">
        <v>3257</v>
      </c>
      <c r="G16" t="s">
        <v>3402</v>
      </c>
      <c r="H16" t="s">
        <v>254</v>
      </c>
      <c r="I16" t="s">
        <v>3401</v>
      </c>
      <c r="J16" t="s">
        <v>21</v>
      </c>
      <c r="K16" t="s">
        <v>3402</v>
      </c>
      <c r="L16" t="s">
        <v>372</v>
      </c>
      <c r="M16" t="s">
        <v>3401</v>
      </c>
      <c r="N16" t="s">
        <v>3427</v>
      </c>
      <c r="O16" t="s">
        <v>3401</v>
      </c>
      <c r="P16" t="s">
        <v>96</v>
      </c>
      <c r="Q16" t="s">
        <v>3402</v>
      </c>
      <c r="R16" t="s">
        <v>104</v>
      </c>
      <c r="S16" t="s">
        <v>3401</v>
      </c>
      <c r="T16" t="s">
        <v>141</v>
      </c>
      <c r="U16" t="s">
        <v>3402</v>
      </c>
      <c r="V16" t="s">
        <v>332</v>
      </c>
      <c r="W16" t="s">
        <v>3402</v>
      </c>
      <c r="X16" t="s">
        <v>3260</v>
      </c>
      <c r="Y16" t="s">
        <v>3401</v>
      </c>
      <c r="Z16" t="s">
        <v>421</v>
      </c>
      <c r="AA16" t="s">
        <v>3402</v>
      </c>
      <c r="AB16" t="s">
        <v>3428</v>
      </c>
      <c r="AC16" t="s">
        <v>3401</v>
      </c>
      <c r="AD16" t="s">
        <v>196</v>
      </c>
      <c r="AE16" t="s">
        <v>3401</v>
      </c>
      <c r="AF16" t="s">
        <v>147</v>
      </c>
      <c r="AG16" t="s">
        <v>3402</v>
      </c>
      <c r="AH16" t="s">
        <v>283</v>
      </c>
      <c r="AI16" t="s">
        <v>3401</v>
      </c>
      <c r="AJ16" t="s">
        <v>3262</v>
      </c>
      <c r="AK16" t="s">
        <v>3402</v>
      </c>
      <c r="AL16" t="s">
        <v>196</v>
      </c>
      <c r="AM16" t="s">
        <v>3402</v>
      </c>
      <c r="AN16" t="s">
        <v>293</v>
      </c>
      <c r="AO16" t="s">
        <v>3401</v>
      </c>
      <c r="AP16" t="s">
        <v>3257</v>
      </c>
      <c r="AQ16" t="s">
        <v>3401</v>
      </c>
      <c r="AR16" t="s">
        <v>254</v>
      </c>
      <c r="AS16" t="s">
        <v>3402</v>
      </c>
      <c r="AT16" t="s">
        <v>49</v>
      </c>
      <c r="AU16" t="s">
        <v>3401</v>
      </c>
      <c r="AV16" t="s">
        <v>8</v>
      </c>
      <c r="AW16" t="s">
        <v>3402</v>
      </c>
      <c r="AX16" t="s">
        <v>332</v>
      </c>
      <c r="AY16" t="s">
        <v>3401</v>
      </c>
      <c r="AZ16" t="s">
        <v>3428</v>
      </c>
      <c r="BA16" t="s">
        <v>3402</v>
      </c>
      <c r="BB16" t="s">
        <v>3260</v>
      </c>
      <c r="BC16" t="s">
        <v>3402</v>
      </c>
      <c r="BD16" t="s">
        <v>421</v>
      </c>
      <c r="BE16" t="s">
        <v>3401</v>
      </c>
      <c r="BF16" t="s">
        <v>3262</v>
      </c>
      <c r="BG16" t="s">
        <v>3401</v>
      </c>
      <c r="BH16" t="s">
        <v>283</v>
      </c>
      <c r="BI16" t="s">
        <v>3402</v>
      </c>
    </row>
    <row r="17" spans="1:61" x14ac:dyDescent="0.25">
      <c r="A17" t="s">
        <v>3427</v>
      </c>
      <c r="B17" t="s">
        <v>332</v>
      </c>
      <c r="C17" t="s">
        <v>3401</v>
      </c>
      <c r="D17" t="s">
        <v>293</v>
      </c>
      <c r="E17" t="s">
        <v>3402</v>
      </c>
      <c r="F17" t="s">
        <v>141</v>
      </c>
      <c r="G17" t="s">
        <v>3401</v>
      </c>
      <c r="H17" t="s">
        <v>372</v>
      </c>
      <c r="I17" t="s">
        <v>3402</v>
      </c>
      <c r="J17" t="s">
        <v>196</v>
      </c>
      <c r="K17" t="s">
        <v>3402</v>
      </c>
      <c r="L17" t="s">
        <v>147</v>
      </c>
      <c r="M17" t="s">
        <v>3401</v>
      </c>
      <c r="N17" t="s">
        <v>52</v>
      </c>
      <c r="O17" t="s">
        <v>3402</v>
      </c>
      <c r="P17" t="s">
        <v>283</v>
      </c>
      <c r="Q17" t="s">
        <v>3401</v>
      </c>
      <c r="R17" t="s">
        <v>21</v>
      </c>
      <c r="S17" t="s">
        <v>3402</v>
      </c>
      <c r="T17" t="s">
        <v>3262</v>
      </c>
      <c r="U17" t="s">
        <v>3401</v>
      </c>
      <c r="V17" t="s">
        <v>3257</v>
      </c>
      <c r="W17" t="s">
        <v>3401</v>
      </c>
      <c r="X17" t="s">
        <v>8</v>
      </c>
      <c r="Y17" t="s">
        <v>3402</v>
      </c>
      <c r="Z17" t="s">
        <v>96</v>
      </c>
      <c r="AA17" t="s">
        <v>3401</v>
      </c>
      <c r="AB17" t="s">
        <v>254</v>
      </c>
      <c r="AC17" t="s">
        <v>3402</v>
      </c>
      <c r="AD17" t="s">
        <v>421</v>
      </c>
      <c r="AE17" t="s">
        <v>3402</v>
      </c>
      <c r="AF17" t="s">
        <v>3428</v>
      </c>
      <c r="AG17" t="s">
        <v>3401</v>
      </c>
      <c r="AH17" t="s">
        <v>104</v>
      </c>
      <c r="AI17" t="s">
        <v>3402</v>
      </c>
      <c r="AJ17" t="s">
        <v>3260</v>
      </c>
      <c r="AK17" t="s">
        <v>3401</v>
      </c>
      <c r="AL17" t="s">
        <v>421</v>
      </c>
      <c r="AM17" t="s">
        <v>3401</v>
      </c>
      <c r="AN17" t="s">
        <v>49</v>
      </c>
      <c r="AO17" t="s">
        <v>3402</v>
      </c>
      <c r="AP17" t="s">
        <v>141</v>
      </c>
      <c r="AQ17" t="s">
        <v>3402</v>
      </c>
      <c r="AR17" t="s">
        <v>372</v>
      </c>
      <c r="AS17" t="s">
        <v>3401</v>
      </c>
      <c r="AT17" t="s">
        <v>332</v>
      </c>
      <c r="AU17" t="s">
        <v>3402</v>
      </c>
      <c r="AV17" t="s">
        <v>293</v>
      </c>
      <c r="AW17" t="s">
        <v>3401</v>
      </c>
      <c r="AX17" t="s">
        <v>3257</v>
      </c>
      <c r="AY17" t="s">
        <v>3402</v>
      </c>
      <c r="AZ17" t="s">
        <v>254</v>
      </c>
      <c r="BA17" t="s">
        <v>3401</v>
      </c>
      <c r="BB17" t="s">
        <v>8</v>
      </c>
      <c r="BC17" t="s">
        <v>3401</v>
      </c>
      <c r="BD17" t="s">
        <v>96</v>
      </c>
      <c r="BE17" t="s">
        <v>3402</v>
      </c>
      <c r="BF17" t="s">
        <v>3260</v>
      </c>
      <c r="BG17" t="s">
        <v>3402</v>
      </c>
      <c r="BH17" t="s">
        <v>104</v>
      </c>
      <c r="BI17" t="s">
        <v>3401</v>
      </c>
    </row>
    <row r="18" spans="1:61" x14ac:dyDescent="0.25">
      <c r="A18" t="s">
        <v>3428</v>
      </c>
      <c r="B18" t="s">
        <v>196</v>
      </c>
      <c r="C18" t="s">
        <v>3401</v>
      </c>
      <c r="D18" t="s">
        <v>3260</v>
      </c>
      <c r="E18" t="s">
        <v>3402</v>
      </c>
      <c r="F18" t="s">
        <v>21</v>
      </c>
      <c r="G18" t="s">
        <v>3401</v>
      </c>
      <c r="H18" t="s">
        <v>141</v>
      </c>
      <c r="I18" t="s">
        <v>3402</v>
      </c>
      <c r="J18" t="s">
        <v>96</v>
      </c>
      <c r="K18" t="s">
        <v>3402</v>
      </c>
      <c r="L18" t="s">
        <v>254</v>
      </c>
      <c r="M18" t="s">
        <v>3401</v>
      </c>
      <c r="N18" t="s">
        <v>3257</v>
      </c>
      <c r="O18" t="s">
        <v>3402</v>
      </c>
      <c r="P18" t="s">
        <v>49</v>
      </c>
      <c r="Q18" t="s">
        <v>3401</v>
      </c>
      <c r="R18" t="s">
        <v>421</v>
      </c>
      <c r="S18" t="s">
        <v>3402</v>
      </c>
      <c r="T18" t="s">
        <v>283</v>
      </c>
      <c r="U18" t="s">
        <v>3401</v>
      </c>
      <c r="V18" t="s">
        <v>3262</v>
      </c>
      <c r="W18" t="s">
        <v>3401</v>
      </c>
      <c r="X18" t="s">
        <v>372</v>
      </c>
      <c r="Y18" t="s">
        <v>3402</v>
      </c>
      <c r="Z18" t="s">
        <v>104</v>
      </c>
      <c r="AA18" t="s">
        <v>3401</v>
      </c>
      <c r="AB18" t="s">
        <v>52</v>
      </c>
      <c r="AC18" t="s">
        <v>3402</v>
      </c>
      <c r="AD18" t="s">
        <v>332</v>
      </c>
      <c r="AE18" t="s">
        <v>3401</v>
      </c>
      <c r="AF18" t="s">
        <v>3427</v>
      </c>
      <c r="AG18" t="s">
        <v>3402</v>
      </c>
      <c r="AH18" t="s">
        <v>8</v>
      </c>
      <c r="AI18" t="s">
        <v>3401</v>
      </c>
      <c r="AJ18" t="s">
        <v>293</v>
      </c>
      <c r="AK18" t="s">
        <v>3402</v>
      </c>
      <c r="AL18" t="s">
        <v>332</v>
      </c>
      <c r="AM18" t="s">
        <v>3402</v>
      </c>
      <c r="AN18" t="s">
        <v>147</v>
      </c>
      <c r="AO18" t="s">
        <v>3401</v>
      </c>
      <c r="AP18" t="s">
        <v>21</v>
      </c>
      <c r="AQ18" t="s">
        <v>3402</v>
      </c>
      <c r="AR18" t="s">
        <v>141</v>
      </c>
      <c r="AS18" t="s">
        <v>3401</v>
      </c>
      <c r="AT18" t="s">
        <v>196</v>
      </c>
      <c r="AU18" t="s">
        <v>3402</v>
      </c>
      <c r="AV18" t="s">
        <v>3260</v>
      </c>
      <c r="AW18" t="s">
        <v>3401</v>
      </c>
      <c r="AX18" t="s">
        <v>3262</v>
      </c>
      <c r="AY18" t="s">
        <v>3402</v>
      </c>
      <c r="AZ18" t="s">
        <v>52</v>
      </c>
      <c r="BA18" t="s">
        <v>3401</v>
      </c>
      <c r="BB18" t="s">
        <v>372</v>
      </c>
      <c r="BC18" t="s">
        <v>3401</v>
      </c>
      <c r="BD18" t="s">
        <v>104</v>
      </c>
      <c r="BE18" t="s">
        <v>3402</v>
      </c>
      <c r="BF18" t="s">
        <v>293</v>
      </c>
      <c r="BG18" t="s">
        <v>3401</v>
      </c>
      <c r="BH18" t="s">
        <v>8</v>
      </c>
      <c r="BI18" t="s">
        <v>3402</v>
      </c>
    </row>
    <row r="19" spans="1:61" x14ac:dyDescent="0.25">
      <c r="A19" t="s">
        <v>147</v>
      </c>
      <c r="B19" t="s">
        <v>141</v>
      </c>
      <c r="C19" t="s">
        <v>3401</v>
      </c>
      <c r="D19" t="s">
        <v>196</v>
      </c>
      <c r="E19" t="s">
        <v>3402</v>
      </c>
      <c r="F19" t="s">
        <v>332</v>
      </c>
      <c r="G19" t="s">
        <v>3401</v>
      </c>
      <c r="H19" t="s">
        <v>293</v>
      </c>
      <c r="I19" t="s">
        <v>3402</v>
      </c>
      <c r="J19" t="s">
        <v>49</v>
      </c>
      <c r="K19" t="s">
        <v>3401</v>
      </c>
      <c r="L19" t="s">
        <v>3427</v>
      </c>
      <c r="M19" t="s">
        <v>3402</v>
      </c>
      <c r="N19" t="s">
        <v>3262</v>
      </c>
      <c r="O19" t="s">
        <v>3402</v>
      </c>
      <c r="P19" t="s">
        <v>254</v>
      </c>
      <c r="Q19" t="s">
        <v>3401</v>
      </c>
      <c r="R19" t="s">
        <v>283</v>
      </c>
      <c r="S19" t="s">
        <v>3402</v>
      </c>
      <c r="T19" t="s">
        <v>421</v>
      </c>
      <c r="U19" t="s">
        <v>3401</v>
      </c>
      <c r="V19" t="s">
        <v>372</v>
      </c>
      <c r="W19" t="s">
        <v>3401</v>
      </c>
      <c r="X19" t="s">
        <v>104</v>
      </c>
      <c r="Y19" t="s">
        <v>3402</v>
      </c>
      <c r="Z19" t="s">
        <v>21</v>
      </c>
      <c r="AA19" t="s">
        <v>3401</v>
      </c>
      <c r="AB19" t="s">
        <v>8</v>
      </c>
      <c r="AC19" t="s">
        <v>3402</v>
      </c>
      <c r="AD19" t="s">
        <v>3260</v>
      </c>
      <c r="AE19" t="s">
        <v>3402</v>
      </c>
      <c r="AF19" t="s">
        <v>52</v>
      </c>
      <c r="AG19" t="s">
        <v>3401</v>
      </c>
      <c r="AH19" t="s">
        <v>96</v>
      </c>
      <c r="AI19" t="s">
        <v>3402</v>
      </c>
      <c r="AJ19" t="s">
        <v>3257</v>
      </c>
      <c r="AK19" t="s">
        <v>3401</v>
      </c>
      <c r="AL19" t="s">
        <v>3260</v>
      </c>
      <c r="AM19" t="s">
        <v>3401</v>
      </c>
      <c r="AN19" t="s">
        <v>3428</v>
      </c>
      <c r="AO19" t="s">
        <v>3402</v>
      </c>
      <c r="AP19" t="s">
        <v>332</v>
      </c>
      <c r="AQ19" t="s">
        <v>3402</v>
      </c>
      <c r="AR19" t="s">
        <v>293</v>
      </c>
      <c r="AS19" t="s">
        <v>3401</v>
      </c>
      <c r="AT19" t="s">
        <v>141</v>
      </c>
      <c r="AU19" t="s">
        <v>3402</v>
      </c>
      <c r="AV19" t="s">
        <v>196</v>
      </c>
      <c r="AW19" t="s">
        <v>3401</v>
      </c>
      <c r="AX19" t="s">
        <v>372</v>
      </c>
      <c r="AY19" t="s">
        <v>3402</v>
      </c>
      <c r="AZ19" t="s">
        <v>8</v>
      </c>
      <c r="BA19" t="s">
        <v>3401</v>
      </c>
      <c r="BB19" t="s">
        <v>104</v>
      </c>
      <c r="BC19" t="s">
        <v>3401</v>
      </c>
      <c r="BD19" t="s">
        <v>21</v>
      </c>
      <c r="BE19" t="s">
        <v>3402</v>
      </c>
      <c r="BF19" t="s">
        <v>3257</v>
      </c>
      <c r="BG19" t="s">
        <v>3402</v>
      </c>
      <c r="BH19" t="s">
        <v>96</v>
      </c>
      <c r="BI19" t="s">
        <v>3401</v>
      </c>
    </row>
    <row r="20" spans="1:61" x14ac:dyDescent="0.25">
      <c r="A20" t="s">
        <v>141</v>
      </c>
      <c r="B20" t="s">
        <v>147</v>
      </c>
      <c r="C20" t="s">
        <v>3402</v>
      </c>
      <c r="D20" t="s">
        <v>283</v>
      </c>
      <c r="E20" t="s">
        <v>3401</v>
      </c>
      <c r="F20" t="s">
        <v>3427</v>
      </c>
      <c r="G20" t="s">
        <v>3402</v>
      </c>
      <c r="H20" t="s">
        <v>3428</v>
      </c>
      <c r="I20" t="s">
        <v>3401</v>
      </c>
      <c r="J20" t="s">
        <v>293</v>
      </c>
      <c r="K20" t="s">
        <v>3401</v>
      </c>
      <c r="L20" t="s">
        <v>421</v>
      </c>
      <c r="M20" t="s">
        <v>3402</v>
      </c>
      <c r="N20" t="s">
        <v>372</v>
      </c>
      <c r="O20" t="s">
        <v>3402</v>
      </c>
      <c r="P20" t="s">
        <v>332</v>
      </c>
      <c r="Q20" t="s">
        <v>3401</v>
      </c>
      <c r="R20" t="s">
        <v>3257</v>
      </c>
      <c r="S20" t="s">
        <v>3402</v>
      </c>
      <c r="T20" t="s">
        <v>52</v>
      </c>
      <c r="U20" t="s">
        <v>3401</v>
      </c>
      <c r="V20" t="s">
        <v>196</v>
      </c>
      <c r="W20" t="s">
        <v>3401</v>
      </c>
      <c r="X20" t="s">
        <v>21</v>
      </c>
      <c r="Y20" t="s">
        <v>3402</v>
      </c>
      <c r="Z20" t="s">
        <v>8</v>
      </c>
      <c r="AA20" t="s">
        <v>3401</v>
      </c>
      <c r="AB20" t="s">
        <v>3262</v>
      </c>
      <c r="AC20" t="s">
        <v>3402</v>
      </c>
      <c r="AD20" t="s">
        <v>96</v>
      </c>
      <c r="AE20" t="s">
        <v>3402</v>
      </c>
      <c r="AF20" t="s">
        <v>49</v>
      </c>
      <c r="AG20" t="s">
        <v>3401</v>
      </c>
      <c r="AH20" t="s">
        <v>3260</v>
      </c>
      <c r="AI20" t="s">
        <v>3402</v>
      </c>
      <c r="AJ20" t="s">
        <v>104</v>
      </c>
      <c r="AK20" t="s">
        <v>3401</v>
      </c>
      <c r="AL20" t="s">
        <v>96</v>
      </c>
      <c r="AM20" t="s">
        <v>3401</v>
      </c>
      <c r="AN20" t="s">
        <v>254</v>
      </c>
      <c r="AO20" t="s">
        <v>3402</v>
      </c>
      <c r="AP20" t="s">
        <v>3427</v>
      </c>
      <c r="AQ20" t="s">
        <v>3401</v>
      </c>
      <c r="AR20" t="s">
        <v>3428</v>
      </c>
      <c r="AS20" t="s">
        <v>3402</v>
      </c>
      <c r="AT20" t="s">
        <v>147</v>
      </c>
      <c r="AU20" t="s">
        <v>3401</v>
      </c>
      <c r="AV20" t="s">
        <v>283</v>
      </c>
      <c r="AW20" t="s">
        <v>3402</v>
      </c>
      <c r="AX20" t="s">
        <v>196</v>
      </c>
      <c r="AY20" t="s">
        <v>3402</v>
      </c>
      <c r="AZ20" t="s">
        <v>3262</v>
      </c>
      <c r="BA20" t="s">
        <v>3401</v>
      </c>
      <c r="BB20" t="s">
        <v>21</v>
      </c>
      <c r="BC20" t="s">
        <v>3401</v>
      </c>
      <c r="BD20" t="s">
        <v>8</v>
      </c>
      <c r="BE20" t="s">
        <v>3402</v>
      </c>
      <c r="BF20" t="s">
        <v>104</v>
      </c>
      <c r="BG20" t="s">
        <v>3402</v>
      </c>
      <c r="BH20" t="s">
        <v>3260</v>
      </c>
      <c r="BI20" t="s">
        <v>3401</v>
      </c>
    </row>
    <row r="21" spans="1:61" x14ac:dyDescent="0.25">
      <c r="A21" t="s">
        <v>254</v>
      </c>
      <c r="B21" t="s">
        <v>3260</v>
      </c>
      <c r="C21" t="s">
        <v>3401</v>
      </c>
      <c r="D21" t="s">
        <v>21</v>
      </c>
      <c r="E21" t="s">
        <v>3402</v>
      </c>
      <c r="F21" t="s">
        <v>421</v>
      </c>
      <c r="G21" t="s">
        <v>3401</v>
      </c>
      <c r="H21" t="s">
        <v>52</v>
      </c>
      <c r="I21" t="s">
        <v>3402</v>
      </c>
      <c r="J21" t="s">
        <v>3257</v>
      </c>
      <c r="K21" t="s">
        <v>3401</v>
      </c>
      <c r="L21" t="s">
        <v>3428</v>
      </c>
      <c r="M21" t="s">
        <v>3402</v>
      </c>
      <c r="N21" t="s">
        <v>96</v>
      </c>
      <c r="O21" t="s">
        <v>3401</v>
      </c>
      <c r="P21" t="s">
        <v>147</v>
      </c>
      <c r="Q21" t="s">
        <v>3402</v>
      </c>
      <c r="R21" t="s">
        <v>196</v>
      </c>
      <c r="S21" t="s">
        <v>3401</v>
      </c>
      <c r="T21" t="s">
        <v>104</v>
      </c>
      <c r="U21" t="s">
        <v>3402</v>
      </c>
      <c r="V21" t="s">
        <v>283</v>
      </c>
      <c r="W21" t="s">
        <v>3402</v>
      </c>
      <c r="X21" t="s">
        <v>293</v>
      </c>
      <c r="Y21" t="s">
        <v>3401</v>
      </c>
      <c r="Z21" t="s">
        <v>49</v>
      </c>
      <c r="AA21" t="s">
        <v>3402</v>
      </c>
      <c r="AB21" t="s">
        <v>3427</v>
      </c>
      <c r="AC21" t="s">
        <v>3401</v>
      </c>
      <c r="AD21" t="s">
        <v>3262</v>
      </c>
      <c r="AE21" t="s">
        <v>3401</v>
      </c>
      <c r="AF21" t="s">
        <v>372</v>
      </c>
      <c r="AG21" t="s">
        <v>3402</v>
      </c>
      <c r="AH21" t="s">
        <v>332</v>
      </c>
      <c r="AI21" t="s">
        <v>3401</v>
      </c>
      <c r="AJ21" t="s">
        <v>8</v>
      </c>
      <c r="AK21" t="s">
        <v>3402</v>
      </c>
      <c r="AL21" t="s">
        <v>3262</v>
      </c>
      <c r="AM21" t="s">
        <v>3402</v>
      </c>
      <c r="AN21" t="s">
        <v>141</v>
      </c>
      <c r="AO21" t="s">
        <v>3401</v>
      </c>
      <c r="AP21" t="s">
        <v>421</v>
      </c>
      <c r="AQ21" t="s">
        <v>3402</v>
      </c>
      <c r="AR21" t="s">
        <v>52</v>
      </c>
      <c r="AS21" t="s">
        <v>3401</v>
      </c>
      <c r="AT21" t="s">
        <v>3260</v>
      </c>
      <c r="AU21" t="s">
        <v>3402</v>
      </c>
      <c r="AV21" t="s">
        <v>21</v>
      </c>
      <c r="AW21" t="s">
        <v>3401</v>
      </c>
      <c r="AX21" t="s">
        <v>283</v>
      </c>
      <c r="AY21" t="s">
        <v>3402</v>
      </c>
      <c r="AZ21" t="s">
        <v>3427</v>
      </c>
      <c r="BA21" t="s">
        <v>3402</v>
      </c>
      <c r="BB21" t="s">
        <v>293</v>
      </c>
      <c r="BC21" t="s">
        <v>3402</v>
      </c>
      <c r="BD21" t="s">
        <v>49</v>
      </c>
      <c r="BE21" t="s">
        <v>3401</v>
      </c>
      <c r="BF21" t="s">
        <v>8</v>
      </c>
      <c r="BG21" t="s">
        <v>3401</v>
      </c>
      <c r="BH21" t="s">
        <v>332</v>
      </c>
      <c r="BI21" t="s">
        <v>3402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A299F-A598-4834-AE31-EFE8D5193E42}">
  <dimension ref="A1:V21"/>
  <sheetViews>
    <sheetView workbookViewId="0"/>
  </sheetViews>
  <sheetFormatPr defaultRowHeight="15" x14ac:dyDescent="0.25"/>
  <cols>
    <col min="1" max="1" width="13.5703125" bestFit="1" customWidth="1"/>
    <col min="2" max="2" width="8.7109375" bestFit="1" customWidth="1"/>
    <col min="3" max="3" width="14.85546875" bestFit="1" customWidth="1"/>
    <col min="4" max="4" width="24" bestFit="1" customWidth="1"/>
    <col min="5" max="5" width="24.7109375" bestFit="1" customWidth="1"/>
    <col min="6" max="6" width="11.42578125" bestFit="1" customWidth="1"/>
    <col min="7" max="7" width="14.85546875" bestFit="1" customWidth="1"/>
    <col min="8" max="8" width="24" bestFit="1" customWidth="1"/>
    <col min="9" max="9" width="24.7109375" bestFit="1" customWidth="1"/>
    <col min="10" max="10" width="11.42578125" bestFit="1" customWidth="1"/>
    <col min="11" max="11" width="14.85546875" bestFit="1" customWidth="1"/>
    <col min="12" max="12" width="24" bestFit="1" customWidth="1"/>
    <col min="13" max="13" width="24.7109375" bestFit="1" customWidth="1"/>
    <col min="14" max="14" width="11.42578125" bestFit="1" customWidth="1"/>
    <col min="15" max="15" width="14.85546875" bestFit="1" customWidth="1"/>
    <col min="16" max="16" width="24" bestFit="1" customWidth="1"/>
    <col min="17" max="17" width="24.7109375" bestFit="1" customWidth="1"/>
    <col min="18" max="18" width="11.42578125" bestFit="1" customWidth="1"/>
    <col min="19" max="19" width="14.85546875" bestFit="1" customWidth="1"/>
    <col min="20" max="20" width="24" bestFit="1" customWidth="1"/>
    <col min="21" max="21" width="24.7109375" bestFit="1" customWidth="1"/>
    <col min="22" max="22" width="11.42578125" bestFit="1" customWidth="1"/>
  </cols>
  <sheetData>
    <row r="1" spans="1:22" s="1" customFormat="1" x14ac:dyDescent="0.25">
      <c r="A1" s="1" t="s">
        <v>0</v>
      </c>
      <c r="B1" s="1" t="s">
        <v>3536</v>
      </c>
      <c r="C1" s="1" t="s">
        <v>3538</v>
      </c>
      <c r="D1" s="1" t="s">
        <v>3419</v>
      </c>
      <c r="E1" s="1" t="s">
        <v>3420</v>
      </c>
      <c r="F1" s="1" t="s">
        <v>3413</v>
      </c>
      <c r="G1" s="1" t="s">
        <v>3539</v>
      </c>
      <c r="H1" s="1" t="s">
        <v>3421</v>
      </c>
      <c r="I1" s="1" t="s">
        <v>3422</v>
      </c>
      <c r="J1" s="1" t="s">
        <v>3414</v>
      </c>
      <c r="K1" s="1" t="s">
        <v>3540</v>
      </c>
      <c r="L1" s="1" t="s">
        <v>3423</v>
      </c>
      <c r="M1" s="1" t="s">
        <v>3424</v>
      </c>
      <c r="N1" s="1" t="s">
        <v>3415</v>
      </c>
      <c r="O1" s="1" t="s">
        <v>3541</v>
      </c>
      <c r="P1" s="1" t="s">
        <v>3425</v>
      </c>
      <c r="Q1" s="1" t="s">
        <v>3426</v>
      </c>
      <c r="R1" s="1" t="s">
        <v>3416</v>
      </c>
      <c r="S1" s="1" t="s">
        <v>3542</v>
      </c>
      <c r="T1" s="1" t="s">
        <v>4268</v>
      </c>
      <c r="U1" s="1" t="s">
        <v>4269</v>
      </c>
      <c r="V1" s="1" t="s">
        <v>3543</v>
      </c>
    </row>
    <row r="2" spans="1:22" x14ac:dyDescent="0.25">
      <c r="A2" t="s">
        <v>372</v>
      </c>
      <c r="B2" s="3">
        <f>VLOOKUP(A2,'Top 6 Odds'!A$2:C$21,3,FALSE)</f>
        <v>0.88924458672357831</v>
      </c>
      <c r="C2" t="str">
        <f>VLOOKUP($A2,Fixtures!$A$2:$CA$21,4,FALSE)</f>
        <v>Leeds</v>
      </c>
      <c r="D2" s="3">
        <f>VLOOKUP(C2,'Top 6 Odds'!$A$2:$C$21,3,FALSE)</f>
        <v>2.8011204481792715E-2</v>
      </c>
      <c r="E2" s="10">
        <f>$B2-D2</f>
        <v>0.86123338224178558</v>
      </c>
      <c r="F2" t="str">
        <f>VLOOKUP($A2,Fixtures!$A$2:$CA$21,5,FALSE)</f>
        <v>H</v>
      </c>
      <c r="G2" t="str">
        <f>VLOOKUP($A2,Fixtures!$A$2:$CA$21,6,FALSE)</f>
        <v>Liverpool</v>
      </c>
      <c r="H2" s="3">
        <f>VLOOKUP(G2,'Top 6 Odds'!$A$2:$C$21,3,FALSE)</f>
        <v>0.89678055779750687</v>
      </c>
      <c r="I2" s="10">
        <f>$B2-H2</f>
        <v>-7.5359710739285601E-3</v>
      </c>
      <c r="J2" t="str">
        <f>VLOOKUP($A2,Fixtures!$A$2:$CA$21,7,FALSE)</f>
        <v>A</v>
      </c>
      <c r="K2" t="str">
        <f>VLOOKUP($A2,Fixtures!$A$2:$CA$21,8,FALSE)</f>
        <v>Nott'm Forest</v>
      </c>
      <c r="L2" s="3">
        <f>VLOOKUP(K2,'Top 6 Odds'!$A$2:$C$21,3,FALSE)</f>
        <v>0.10582010582010581</v>
      </c>
      <c r="M2" s="10">
        <f>$B2-L2</f>
        <v>0.7834244809034725</v>
      </c>
      <c r="N2" t="str">
        <f>VLOOKUP($A2,Fixtures!$A$2:$CA$21,9,FALSE)</f>
        <v>H</v>
      </c>
      <c r="O2" t="str">
        <f>VLOOKUP($A2,Fixtures!$A$2:$CA$21,10,FALSE)</f>
        <v>Man City</v>
      </c>
      <c r="P2" s="3">
        <f>VLOOKUP(O2,'Top 6 Odds'!$A$2:$C$21,3,FALSE)</f>
        <v>0.87939146110891264</v>
      </c>
      <c r="Q2" s="10">
        <f>$B2-P2</f>
        <v>9.8531256146656698E-3</v>
      </c>
      <c r="R2" t="str">
        <f>VLOOKUP($A2,Fixtures!$A$2:$CA$21,11,FALSE)</f>
        <v>H</v>
      </c>
      <c r="S2" t="str">
        <f>VLOOKUP($A2,Fixtures!$A$2:$CA$21,12,FALSE)</f>
        <v>Newcastle</v>
      </c>
      <c r="T2" s="3">
        <f>VLOOKUP(S2,'Top 6 Odds'!$A$2:$C$21,3,FALSE)</f>
        <v>0.50125313283208017</v>
      </c>
      <c r="U2" s="10">
        <f>$B2-T2</f>
        <v>0.38799145389149814</v>
      </c>
      <c r="V2" t="str">
        <f>VLOOKUP($A2,Fixtures!$A$2:$CA$21,13,FALSE)</f>
        <v>A</v>
      </c>
    </row>
    <row r="3" spans="1:22" x14ac:dyDescent="0.25">
      <c r="A3" t="s">
        <v>49</v>
      </c>
      <c r="B3" s="3">
        <f>VLOOKUP(A3,'Top 6 Odds'!A$2:C$21,3,FALSE)</f>
        <v>0.42328042328042326</v>
      </c>
      <c r="C3" t="str">
        <f>VLOOKUP($A3,Fixtures!$A$2:$CA$21,4,FALSE)</f>
        <v>Brentford</v>
      </c>
      <c r="D3" s="3">
        <f>VLOOKUP(C3,'Top 6 Odds'!$A$2:$C$21,3,FALSE)</f>
        <v>5.6022408963585429E-2</v>
      </c>
      <c r="E3" s="10">
        <f t="shared" ref="E3:E21" si="0">$B3-D3</f>
        <v>0.3672580143168378</v>
      </c>
      <c r="F3" t="str">
        <f>VLOOKUP($A3,Fixtures!$A$2:$CA$21,5,FALSE)</f>
        <v>A</v>
      </c>
      <c r="G3" t="str">
        <f>VLOOKUP($A3,Fixtures!$A$2:$CA$21,6,FALSE)</f>
        <v>Crystal Palace</v>
      </c>
      <c r="H3" s="3">
        <f>VLOOKUP(G3,'Top 6 Odds'!$A$2:$C$21,3,FALSE)</f>
        <v>0.10582010582010581</v>
      </c>
      <c r="I3" s="10">
        <f t="shared" ref="I3:I21" si="1">$B3-H3</f>
        <v>0.31746031746031744</v>
      </c>
      <c r="J3" t="str">
        <f>VLOOKUP($A3,Fixtures!$A$2:$CA$21,7,FALSE)</f>
        <v>H</v>
      </c>
      <c r="K3" t="str">
        <f>VLOOKUP($A3,Fixtures!$A$2:$CA$21,8,FALSE)</f>
        <v>Everton</v>
      </c>
      <c r="L3" s="3">
        <f>VLOOKUP(K3,'Top 6 Odds'!$A$2:$C$21,3,FALSE)</f>
        <v>8.6580086580086577E-2</v>
      </c>
      <c r="M3" s="10">
        <f t="shared" ref="M3:M21" si="2">$B3-L3</f>
        <v>0.33670033670033667</v>
      </c>
      <c r="N3" t="str">
        <f>VLOOKUP($A3,Fixtures!$A$2:$CA$21,7,FALSE)</f>
        <v>H</v>
      </c>
      <c r="O3" t="str">
        <f>VLOOKUP($A3,Fixtures!$A$2:$CA$21,10,FALSE)</f>
        <v>Sunderland</v>
      </c>
      <c r="P3" s="3">
        <f>VLOOKUP(O3,'Top 6 Odds'!$A$2:$C$21,3,FALSE)</f>
        <v>1.8674136321195144E-2</v>
      </c>
      <c r="Q3" s="10">
        <f t="shared" ref="Q3:Q21" si="3">$B3-P3</f>
        <v>0.40460628695922812</v>
      </c>
      <c r="R3" t="str">
        <f>VLOOKUP($A3,Fixtures!$A$2:$CA$21,11,FALSE)</f>
        <v>A</v>
      </c>
      <c r="S3" t="str">
        <f>VLOOKUP($A3,Fixtures!$A$2:$CA$21,12,FALSE)</f>
        <v>Fulham</v>
      </c>
      <c r="T3" s="3">
        <f>VLOOKUP(S3,'Top 6 Odds'!$A$2:$C$21,3,FALSE)</f>
        <v>6.3492063492063489E-2</v>
      </c>
      <c r="U3" s="10">
        <f t="shared" ref="U3:U21" si="4">$B3-T3</f>
        <v>0.35978835978835977</v>
      </c>
      <c r="V3" t="str">
        <f>VLOOKUP($A3,Fixtures!$A$2:$CA$21,13,FALSE)</f>
        <v>H</v>
      </c>
    </row>
    <row r="4" spans="1:22" x14ac:dyDescent="0.25">
      <c r="A4" t="s">
        <v>21</v>
      </c>
      <c r="B4" s="3">
        <f>VLOOKUP(A4,'Top 6 Odds'!A$2:C$21,3,FALSE)</f>
        <v>9.5238095238095233E-2</v>
      </c>
      <c r="C4" t="str">
        <f>VLOOKUP($A4,Fixtures!$A$2:$CA$21,4,FALSE)</f>
        <v>Wolves</v>
      </c>
      <c r="D4" s="3">
        <f>VLOOKUP(C4,'Top 6 Odds'!$A$2:$C$21,3,FALSE)</f>
        <v>4.5351473922902487E-2</v>
      </c>
      <c r="E4" s="10">
        <f t="shared" si="0"/>
        <v>4.9886621315192746E-2</v>
      </c>
      <c r="F4" t="str">
        <f>VLOOKUP($A4,Fixtures!$A$2:$CA$21,5,FALSE)</f>
        <v>H</v>
      </c>
      <c r="G4" t="str">
        <f>VLOOKUP($A4,Fixtures!$A$2:$CA$21,6,FALSE)</f>
        <v>Spurs</v>
      </c>
      <c r="H4" s="3">
        <f>VLOOKUP(G4,'Top 6 Odds'!$A$2:$C$21,3,FALSE)</f>
        <v>0.36350418029807341</v>
      </c>
      <c r="I4" s="10">
        <f t="shared" si="1"/>
        <v>-0.26826608505997818</v>
      </c>
      <c r="J4" t="str">
        <f>VLOOKUP($A4,Fixtures!$A$2:$CA$21,7,FALSE)</f>
        <v>A</v>
      </c>
      <c r="K4" t="str">
        <f>VLOOKUP($A4,Fixtures!$A$2:$CA$21,8,FALSE)</f>
        <v>Brighton</v>
      </c>
      <c r="L4" s="3">
        <f>VLOOKUP(K4,'Top 6 Odds'!$A$2:$C$21,3,FALSE)</f>
        <v>0.17316017316017315</v>
      </c>
      <c r="M4" s="10">
        <f t="shared" si="2"/>
        <v>-7.792207792207792E-2</v>
      </c>
      <c r="N4" t="str">
        <f>VLOOKUP($A4,Fixtures!$A$2:$CA$21,7,FALSE)</f>
        <v>A</v>
      </c>
      <c r="O4" t="str">
        <f>VLOOKUP($A4,Fixtures!$A$2:$CA$21,10,FALSE)</f>
        <v>Newcastle</v>
      </c>
      <c r="P4" s="3">
        <f>VLOOKUP(O4,'Top 6 Odds'!$A$2:$C$21,3,FALSE)</f>
        <v>0.50125313283208017</v>
      </c>
      <c r="Q4" s="10">
        <f t="shared" si="3"/>
        <v>-0.40601503759398494</v>
      </c>
      <c r="R4" t="str">
        <f>VLOOKUP($A4,Fixtures!$A$2:$CA$21,11,FALSE)</f>
        <v>H</v>
      </c>
      <c r="S4" t="str">
        <f>VLOOKUP($A4,Fixtures!$A$2:$CA$21,12,FALSE)</f>
        <v>Leeds</v>
      </c>
      <c r="T4" s="3">
        <f>VLOOKUP(S4,'Top 6 Odds'!$A$2:$C$21,3,FALSE)</f>
        <v>2.8011204481792715E-2</v>
      </c>
      <c r="U4" s="10">
        <f t="shared" si="4"/>
        <v>6.7226890756302518E-2</v>
      </c>
      <c r="V4" t="str">
        <f>VLOOKUP($A4,Fixtures!$A$2:$CA$21,13,FALSE)</f>
        <v>A</v>
      </c>
    </row>
    <row r="5" spans="1:22" x14ac:dyDescent="0.25">
      <c r="A5" t="s">
        <v>332</v>
      </c>
      <c r="B5" s="3">
        <f>VLOOKUP(A5,'Top 6 Odds'!A$2:C$21,3,FALSE)</f>
        <v>5.6022408963585429E-2</v>
      </c>
      <c r="C5" t="str">
        <f>VLOOKUP($A5,Fixtures!$A$2:$CA$21,4,FALSE)</f>
        <v>Aston Villa</v>
      </c>
      <c r="D5" s="3">
        <f>VLOOKUP(C5,'Top 6 Odds'!$A$2:$C$21,3,FALSE)</f>
        <v>0.42328042328042326</v>
      </c>
      <c r="E5" s="10">
        <f t="shared" si="0"/>
        <v>-0.3672580143168378</v>
      </c>
      <c r="F5" t="str">
        <f>VLOOKUP($A5,Fixtures!$A$2:$CA$21,5,FALSE)</f>
        <v>H</v>
      </c>
      <c r="G5" t="str">
        <f>VLOOKUP($A5,Fixtures!$A$2:$CA$21,6,FALSE)</f>
        <v>Sunderland</v>
      </c>
      <c r="H5" s="3">
        <f>VLOOKUP(G5,'Top 6 Odds'!$A$2:$C$21,3,FALSE)</f>
        <v>1.8674136321195144E-2</v>
      </c>
      <c r="I5" s="10">
        <f t="shared" si="1"/>
        <v>3.7348272642390282E-2</v>
      </c>
      <c r="J5" t="str">
        <f>VLOOKUP($A5,Fixtures!$A$2:$CA$21,7,FALSE)</f>
        <v>A</v>
      </c>
      <c r="K5" t="str">
        <f>VLOOKUP($A5,Fixtures!$A$2:$CA$21,8,FALSE)</f>
        <v>Chelsea</v>
      </c>
      <c r="L5" s="3">
        <f>VLOOKUP(K5,'Top 6 Odds'!$A$2:$C$21,3,FALSE)</f>
        <v>0.82101806239737274</v>
      </c>
      <c r="M5" s="10">
        <f t="shared" si="2"/>
        <v>-0.76499565343378728</v>
      </c>
      <c r="N5" t="str">
        <f>VLOOKUP($A5,Fixtures!$A$2:$CA$21,7,FALSE)</f>
        <v>A</v>
      </c>
      <c r="O5" t="str">
        <f>VLOOKUP($A5,Fixtures!$A$2:$CA$21,10,FALSE)</f>
        <v>Fulham</v>
      </c>
      <c r="P5" s="3">
        <f>VLOOKUP(O5,'Top 6 Odds'!$A$2:$C$21,3,FALSE)</f>
        <v>6.3492063492063489E-2</v>
      </c>
      <c r="Q5" s="10">
        <f t="shared" si="3"/>
        <v>-7.4696545284780591E-3</v>
      </c>
      <c r="R5" t="str">
        <f>VLOOKUP($A5,Fixtures!$A$2:$CA$21,11,FALSE)</f>
        <v>A</v>
      </c>
      <c r="S5" t="str">
        <f>VLOOKUP($A5,Fixtures!$A$2:$CA$21,12,FALSE)</f>
        <v>Man Utd</v>
      </c>
      <c r="T5" s="3">
        <f>VLOOKUP(S5,'Top 6 Odds'!$A$2:$C$21,3,FALSE)</f>
        <v>0.52910052910052907</v>
      </c>
      <c r="U5" s="10">
        <f t="shared" si="4"/>
        <v>-0.47307812013694361</v>
      </c>
      <c r="V5" t="str">
        <f>VLOOKUP($A5,Fixtures!$A$2:$CA$21,13,FALSE)</f>
        <v>H</v>
      </c>
    </row>
    <row r="6" spans="1:22" x14ac:dyDescent="0.25">
      <c r="A6" t="s">
        <v>96</v>
      </c>
      <c r="B6" s="3">
        <f>VLOOKUP(A6,'Top 6 Odds'!A$2:C$21,3,FALSE)</f>
        <v>0.17316017316017315</v>
      </c>
      <c r="C6" t="str">
        <f>VLOOKUP($A6,Fixtures!$A$2:$CA$21,4,FALSE)</f>
        <v>Everton</v>
      </c>
      <c r="D6" s="3">
        <f>VLOOKUP(C6,'Top 6 Odds'!$A$2:$C$21,3,FALSE)</f>
        <v>8.6580086580086577E-2</v>
      </c>
      <c r="E6" s="10">
        <f t="shared" si="0"/>
        <v>8.6580086580086577E-2</v>
      </c>
      <c r="F6" t="str">
        <f>VLOOKUP($A6,Fixtures!$A$2:$CA$21,5,FALSE)</f>
        <v>A</v>
      </c>
      <c r="G6" t="str">
        <f>VLOOKUP($A6,Fixtures!$A$2:$CA$21,6,FALSE)</f>
        <v>Man City</v>
      </c>
      <c r="H6" s="3">
        <f>VLOOKUP(G6,'Top 6 Odds'!$A$2:$C$21,3,FALSE)</f>
        <v>0.87939146110891264</v>
      </c>
      <c r="I6" s="10">
        <f t="shared" si="1"/>
        <v>-0.70623128794873946</v>
      </c>
      <c r="J6" t="str">
        <f>VLOOKUP($A6,Fixtures!$A$2:$CA$21,7,FALSE)</f>
        <v>H</v>
      </c>
      <c r="K6" t="str">
        <f>VLOOKUP($A6,Fixtures!$A$2:$CA$21,8,FALSE)</f>
        <v>Bournemouth</v>
      </c>
      <c r="L6" s="3">
        <f>VLOOKUP(K6,'Top 6 Odds'!$A$2:$C$21,3,FALSE)</f>
        <v>9.5238095238095233E-2</v>
      </c>
      <c r="M6" s="10">
        <f t="shared" si="2"/>
        <v>7.792207792207792E-2</v>
      </c>
      <c r="N6" t="str">
        <f>VLOOKUP($A6,Fixtures!$A$2:$CA$21,7,FALSE)</f>
        <v>H</v>
      </c>
      <c r="O6" t="str">
        <f>VLOOKUP($A6,Fixtures!$A$2:$CA$21,10,FALSE)</f>
        <v>Spurs</v>
      </c>
      <c r="P6" s="3">
        <f>VLOOKUP(O6,'Top 6 Odds'!$A$2:$C$21,3,FALSE)</f>
        <v>0.36350418029807341</v>
      </c>
      <c r="Q6" s="10">
        <f t="shared" si="3"/>
        <v>-0.19034400713790026</v>
      </c>
      <c r="R6" t="str">
        <f>VLOOKUP($A6,Fixtures!$A$2:$CA$21,11,FALSE)</f>
        <v>H</v>
      </c>
      <c r="S6" t="str">
        <f>VLOOKUP($A6,Fixtures!$A$2:$CA$21,12,FALSE)</f>
        <v>Chelsea</v>
      </c>
      <c r="T6" s="3">
        <f>VLOOKUP(S6,'Top 6 Odds'!$A$2:$C$21,3,FALSE)</f>
        <v>0.82101806239737274</v>
      </c>
      <c r="U6" s="10">
        <f t="shared" si="4"/>
        <v>-0.64785788923719956</v>
      </c>
      <c r="V6" t="str">
        <f>VLOOKUP($A6,Fixtures!$A$2:$CA$21,13,FALSE)</f>
        <v>A</v>
      </c>
    </row>
    <row r="7" spans="1:22" x14ac:dyDescent="0.25">
      <c r="A7" t="s">
        <v>196</v>
      </c>
      <c r="B7" s="3">
        <f>VLOOKUP(A7,'Top 6 Odds'!A$2:C$21,3,FALSE)</f>
        <v>1.4214641080312722E-2</v>
      </c>
      <c r="C7" t="str">
        <f>VLOOKUP($A7,Fixtures!$A$2:$CA$21,4,FALSE)</f>
        <v>Sunderland</v>
      </c>
      <c r="D7" s="3">
        <f>VLOOKUP(C7,'Top 6 Odds'!$A$2:$C$21,3,FALSE)</f>
        <v>1.8674136321195144E-2</v>
      </c>
      <c r="E7" s="10">
        <f t="shared" si="0"/>
        <v>-4.4594952408824225E-3</v>
      </c>
      <c r="F7" t="str">
        <f>VLOOKUP($A7,Fixtures!$A$2:$CA$21,5,FALSE)</f>
        <v>H</v>
      </c>
      <c r="G7" t="str">
        <f>VLOOKUP($A7,Fixtures!$A$2:$CA$21,6,FALSE)</f>
        <v>Man Utd</v>
      </c>
      <c r="H7" s="3">
        <f>VLOOKUP(G7,'Top 6 Odds'!$A$2:$C$21,3,FALSE)</f>
        <v>0.52910052910052907</v>
      </c>
      <c r="I7" s="10">
        <f t="shared" si="1"/>
        <v>-0.5148858880202164</v>
      </c>
      <c r="J7" t="str">
        <f>VLOOKUP($A7,Fixtures!$A$2:$CA$21,7,FALSE)</f>
        <v>A</v>
      </c>
      <c r="K7" t="str">
        <f>VLOOKUP($A7,Fixtures!$A$2:$CA$21,8,FALSE)</f>
        <v>Liverpool</v>
      </c>
      <c r="L7" s="3">
        <f>VLOOKUP(K7,'Top 6 Odds'!$A$2:$C$21,3,FALSE)</f>
        <v>0.89678055779750687</v>
      </c>
      <c r="M7" s="10">
        <f t="shared" si="2"/>
        <v>-0.8825659167171942</v>
      </c>
      <c r="N7" t="str">
        <f>VLOOKUP($A7,Fixtures!$A$2:$CA$21,7,FALSE)</f>
        <v>A</v>
      </c>
      <c r="O7" t="str">
        <f>VLOOKUP($A7,Fixtures!$A$2:$CA$21,10,FALSE)</f>
        <v>Nott'm Forest</v>
      </c>
      <c r="P7" s="3">
        <f>VLOOKUP(O7,'Top 6 Odds'!$A$2:$C$21,3,FALSE)</f>
        <v>0.10582010582010581</v>
      </c>
      <c r="Q7" s="10">
        <f t="shared" si="3"/>
        <v>-9.1605464739793085E-2</v>
      </c>
      <c r="R7" t="str">
        <f>VLOOKUP($A7,Fixtures!$A$2:$CA$21,11,FALSE)</f>
        <v>H</v>
      </c>
      <c r="S7" t="str">
        <f>VLOOKUP($A7,Fixtures!$A$2:$CA$21,12,FALSE)</f>
        <v>Man City</v>
      </c>
      <c r="T7" s="3">
        <f>VLOOKUP(S7,'Top 6 Odds'!$A$2:$C$21,3,FALSE)</f>
        <v>0.87939146110891264</v>
      </c>
      <c r="U7" s="10">
        <f t="shared" si="4"/>
        <v>-0.86517682002859997</v>
      </c>
      <c r="V7" t="str">
        <f>VLOOKUP($A7,Fixtures!$A$2:$CA$21,13,FALSE)</f>
        <v>A</v>
      </c>
    </row>
    <row r="8" spans="1:22" x14ac:dyDescent="0.25">
      <c r="A8" t="s">
        <v>283</v>
      </c>
      <c r="B8" s="3">
        <f>VLOOKUP(A8,'Top 6 Odds'!A$2:C$21,3,FALSE)</f>
        <v>0.82101806239737274</v>
      </c>
      <c r="C8" t="str">
        <f>VLOOKUP($A8,Fixtures!$A$2:$CA$21,4,FALSE)</f>
        <v>West Ham</v>
      </c>
      <c r="D8" s="3">
        <f>VLOOKUP(C8,'Top 6 Odds'!$A$2:$C$21,3,FALSE)</f>
        <v>6.3492063492063489E-2</v>
      </c>
      <c r="E8" s="10">
        <f t="shared" si="0"/>
        <v>0.75752599890530925</v>
      </c>
      <c r="F8" t="str">
        <f>VLOOKUP($A8,Fixtures!$A$2:$CA$21,5,FALSE)</f>
        <v>A</v>
      </c>
      <c r="G8" t="str">
        <f>VLOOKUP($A8,Fixtures!$A$2:$CA$21,6,FALSE)</f>
        <v>Fulham</v>
      </c>
      <c r="H8" s="3">
        <f>VLOOKUP(G8,'Top 6 Odds'!$A$2:$C$21,3,FALSE)</f>
        <v>6.3492063492063489E-2</v>
      </c>
      <c r="I8" s="10">
        <f t="shared" si="1"/>
        <v>0.75752599890530925</v>
      </c>
      <c r="J8" t="str">
        <f>VLOOKUP($A8,Fixtures!$A$2:$CA$21,7,FALSE)</f>
        <v>H</v>
      </c>
      <c r="K8" t="str">
        <f>VLOOKUP($A8,Fixtures!$A$2:$CA$21,8,FALSE)</f>
        <v>Brentford</v>
      </c>
      <c r="L8" s="3">
        <f>VLOOKUP(K8,'Top 6 Odds'!$A$2:$C$21,3,FALSE)</f>
        <v>5.6022408963585429E-2</v>
      </c>
      <c r="M8" s="10">
        <f t="shared" si="2"/>
        <v>0.76499565343378728</v>
      </c>
      <c r="N8" t="str">
        <f>VLOOKUP($A8,Fixtures!$A$2:$CA$21,7,FALSE)</f>
        <v>H</v>
      </c>
      <c r="O8" t="str">
        <f>VLOOKUP($A8,Fixtures!$A$2:$CA$21,10,FALSE)</f>
        <v>Man Utd</v>
      </c>
      <c r="P8" s="3">
        <f>VLOOKUP(O8,'Top 6 Odds'!$A$2:$C$21,3,FALSE)</f>
        <v>0.52910052910052907</v>
      </c>
      <c r="Q8" s="10">
        <f t="shared" si="3"/>
        <v>0.29191753329684367</v>
      </c>
      <c r="R8" t="str">
        <f>VLOOKUP($A8,Fixtures!$A$2:$CA$21,11,FALSE)</f>
        <v>A</v>
      </c>
      <c r="S8" t="str">
        <f>VLOOKUP($A8,Fixtures!$A$2:$CA$21,12,FALSE)</f>
        <v>Brighton</v>
      </c>
      <c r="T8" s="3">
        <f>VLOOKUP(S8,'Top 6 Odds'!$A$2:$C$21,3,FALSE)</f>
        <v>0.17316017316017315</v>
      </c>
      <c r="U8" s="10">
        <f t="shared" si="4"/>
        <v>0.64785788923719956</v>
      </c>
      <c r="V8" t="str">
        <f>VLOOKUP($A8,Fixtures!$A$2:$CA$21,13,FALSE)</f>
        <v>H</v>
      </c>
    </row>
    <row r="9" spans="1:22" x14ac:dyDescent="0.25">
      <c r="A9" t="s">
        <v>293</v>
      </c>
      <c r="B9" s="3">
        <f>VLOOKUP(A9,'Top 6 Odds'!A$2:C$21,3,FALSE)</f>
        <v>0.10582010582010581</v>
      </c>
      <c r="C9" t="str">
        <f>VLOOKUP($A9,Fixtures!$A$2:$CA$21,4,FALSE)</f>
        <v>Nott'm Forest</v>
      </c>
      <c r="D9" s="3">
        <f>VLOOKUP(C9,'Top 6 Odds'!$A$2:$C$21,3,FALSE)</f>
        <v>0.10582010582010581</v>
      </c>
      <c r="E9" s="10">
        <f t="shared" si="0"/>
        <v>0</v>
      </c>
      <c r="F9" t="str">
        <f>VLOOKUP($A9,Fixtures!$A$2:$CA$21,5,FALSE)</f>
        <v>H</v>
      </c>
      <c r="G9" t="str">
        <f>VLOOKUP($A9,Fixtures!$A$2:$CA$21,6,FALSE)</f>
        <v>Aston Villa</v>
      </c>
      <c r="H9" s="3">
        <f>VLOOKUP(G9,'Top 6 Odds'!$A$2:$C$21,3,FALSE)</f>
        <v>0.42328042328042326</v>
      </c>
      <c r="I9" s="10">
        <f t="shared" si="1"/>
        <v>-0.31746031746031744</v>
      </c>
      <c r="J9" t="str">
        <f>VLOOKUP($A9,Fixtures!$A$2:$CA$21,7,FALSE)</f>
        <v>A</v>
      </c>
      <c r="K9" t="str">
        <f>VLOOKUP($A9,Fixtures!$A$2:$CA$21,8,FALSE)</f>
        <v>Sunderland</v>
      </c>
      <c r="L9" s="3">
        <f>VLOOKUP(K9,'Top 6 Odds'!$A$2:$C$21,3,FALSE)</f>
        <v>1.8674136321195144E-2</v>
      </c>
      <c r="M9" s="10">
        <f t="shared" si="2"/>
        <v>8.7145969498910666E-2</v>
      </c>
      <c r="N9" t="str">
        <f>VLOOKUP($A9,Fixtures!$A$2:$CA$21,7,FALSE)</f>
        <v>A</v>
      </c>
      <c r="O9" t="str">
        <f>VLOOKUP($A9,Fixtures!$A$2:$CA$21,10,FALSE)</f>
        <v>West Ham</v>
      </c>
      <c r="P9" s="3">
        <f>VLOOKUP(O9,'Top 6 Odds'!$A$2:$C$21,3,FALSE)</f>
        <v>6.3492063492063489E-2</v>
      </c>
      <c r="Q9" s="10">
        <f t="shared" si="3"/>
        <v>4.2328042328042326E-2</v>
      </c>
      <c r="R9" t="str">
        <f>VLOOKUP($A9,Fixtures!$A$2:$CA$21,11,FALSE)</f>
        <v>A</v>
      </c>
      <c r="S9" t="str">
        <f>VLOOKUP($A9,Fixtures!$A$2:$CA$21,12,FALSE)</f>
        <v>Liverpool</v>
      </c>
      <c r="T9" s="3">
        <f>VLOOKUP(S9,'Top 6 Odds'!$A$2:$C$21,3,FALSE)</f>
        <v>0.89678055779750687</v>
      </c>
      <c r="U9" s="10">
        <f t="shared" si="4"/>
        <v>-0.79096045197740106</v>
      </c>
      <c r="V9" t="str">
        <f>VLOOKUP($A9,Fixtures!$A$2:$CA$21,13,FALSE)</f>
        <v>H</v>
      </c>
    </row>
    <row r="10" spans="1:22" x14ac:dyDescent="0.25">
      <c r="A10" t="s">
        <v>421</v>
      </c>
      <c r="B10" s="3">
        <f>VLOOKUP(A10,'Top 6 Odds'!A$2:C$21,3,FALSE)</f>
        <v>8.6580086580086577E-2</v>
      </c>
      <c r="C10" t="str">
        <f>VLOOKUP($A10,Fixtures!$A$2:$CA$21,4,FALSE)</f>
        <v>Brighton</v>
      </c>
      <c r="D10" s="3">
        <f>VLOOKUP(C10,'Top 6 Odds'!$A$2:$C$21,3,FALSE)</f>
        <v>0.17316017316017315</v>
      </c>
      <c r="E10" s="10">
        <f t="shared" si="0"/>
        <v>-8.6580086580086577E-2</v>
      </c>
      <c r="F10" t="str">
        <f>VLOOKUP($A10,Fixtures!$A$2:$CA$21,5,FALSE)</f>
        <v>H</v>
      </c>
      <c r="G10" t="str">
        <f>VLOOKUP($A10,Fixtures!$A$2:$CA$21,6,FALSE)</f>
        <v>Wolves</v>
      </c>
      <c r="H10" s="3">
        <f>VLOOKUP(G10,'Top 6 Odds'!$A$2:$C$21,3,FALSE)</f>
        <v>4.5351473922902487E-2</v>
      </c>
      <c r="I10" s="10">
        <f t="shared" si="1"/>
        <v>4.122861265718409E-2</v>
      </c>
      <c r="J10" t="str">
        <f>VLOOKUP($A10,Fixtures!$A$2:$CA$21,7,FALSE)</f>
        <v>A</v>
      </c>
      <c r="K10" t="str">
        <f>VLOOKUP($A10,Fixtures!$A$2:$CA$21,8,FALSE)</f>
        <v>Aston Villa</v>
      </c>
      <c r="L10" s="3">
        <f>VLOOKUP(K10,'Top 6 Odds'!$A$2:$C$21,3,FALSE)</f>
        <v>0.42328042328042326</v>
      </c>
      <c r="M10" s="10">
        <f t="shared" si="2"/>
        <v>-0.33670033670033667</v>
      </c>
      <c r="N10" t="str">
        <f>VLOOKUP($A10,Fixtures!$A$2:$CA$21,7,FALSE)</f>
        <v>A</v>
      </c>
      <c r="O10" t="str">
        <f>VLOOKUP($A10,Fixtures!$A$2:$CA$21,10,FALSE)</f>
        <v>Liverpool</v>
      </c>
      <c r="P10" s="3">
        <f>VLOOKUP(O10,'Top 6 Odds'!$A$2:$C$21,3,FALSE)</f>
        <v>0.89678055779750687</v>
      </c>
      <c r="Q10" s="10">
        <f t="shared" si="3"/>
        <v>-0.81020047121742034</v>
      </c>
      <c r="R10" t="str">
        <f>VLOOKUP($A10,Fixtures!$A$2:$CA$21,11,FALSE)</f>
        <v>A</v>
      </c>
      <c r="S10" t="str">
        <f>VLOOKUP($A10,Fixtures!$A$2:$CA$21,12,FALSE)</f>
        <v>West Ham</v>
      </c>
      <c r="T10" s="3">
        <f>VLOOKUP(S10,'Top 6 Odds'!$A$2:$C$21,3,FALSE)</f>
        <v>6.3492063492063489E-2</v>
      </c>
      <c r="U10" s="10">
        <f t="shared" si="4"/>
        <v>2.3088023088023088E-2</v>
      </c>
      <c r="V10" t="str">
        <f>VLOOKUP($A10,Fixtures!$A$2:$CA$21,13,FALSE)</f>
        <v>H</v>
      </c>
    </row>
    <row r="11" spans="1:22" x14ac:dyDescent="0.25">
      <c r="A11" t="s">
        <v>104</v>
      </c>
      <c r="B11" s="3">
        <f>VLOOKUP(A11,'Top 6 Odds'!A$2:C$21,3,FALSE)</f>
        <v>6.3492063492063489E-2</v>
      </c>
      <c r="C11" t="str">
        <f>VLOOKUP($A11,Fixtures!$A$2:$CA$21,4,FALSE)</f>
        <v>Man Utd</v>
      </c>
      <c r="D11" s="3">
        <f>VLOOKUP(C11,'Top 6 Odds'!$A$2:$C$21,3,FALSE)</f>
        <v>0.52910052910052907</v>
      </c>
      <c r="E11" s="10">
        <f t="shared" si="0"/>
        <v>-0.46560846560846558</v>
      </c>
      <c r="F11" t="str">
        <f>VLOOKUP($A11,Fixtures!$A$2:$CA$21,5,FALSE)</f>
        <v>H</v>
      </c>
      <c r="G11" t="str">
        <f>VLOOKUP($A11,Fixtures!$A$2:$CA$21,6,FALSE)</f>
        <v>Chelsea</v>
      </c>
      <c r="H11" s="3">
        <f>VLOOKUP(G11,'Top 6 Odds'!$A$2:$C$21,3,FALSE)</f>
        <v>0.82101806239737274</v>
      </c>
      <c r="I11" s="10">
        <f t="shared" si="1"/>
        <v>-0.75752599890530925</v>
      </c>
      <c r="J11" t="str">
        <f>VLOOKUP($A11,Fixtures!$A$2:$CA$21,7,FALSE)</f>
        <v>A</v>
      </c>
      <c r="K11" t="str">
        <f>VLOOKUP($A11,Fixtures!$A$2:$CA$21,8,FALSE)</f>
        <v>Leeds</v>
      </c>
      <c r="L11" s="3">
        <f>VLOOKUP(K11,'Top 6 Odds'!$A$2:$C$21,3,FALSE)</f>
        <v>2.8011204481792715E-2</v>
      </c>
      <c r="M11" s="10">
        <f t="shared" si="2"/>
        <v>3.5480859010270774E-2</v>
      </c>
      <c r="N11" t="str">
        <f>VLOOKUP($A11,Fixtures!$A$2:$CA$21,7,FALSE)</f>
        <v>A</v>
      </c>
      <c r="O11" t="str">
        <f>VLOOKUP($A11,Fixtures!$A$2:$CA$21,10,FALSE)</f>
        <v>Brentford</v>
      </c>
      <c r="P11" s="3">
        <f>VLOOKUP(O11,'Top 6 Odds'!$A$2:$C$21,3,FALSE)</f>
        <v>5.6022408963585429E-2</v>
      </c>
      <c r="Q11" s="10">
        <f t="shared" si="3"/>
        <v>7.4696545284780591E-3</v>
      </c>
      <c r="R11" t="str">
        <f>VLOOKUP($A11,Fixtures!$A$2:$CA$21,11,FALSE)</f>
        <v>H</v>
      </c>
      <c r="S11" t="str">
        <f>VLOOKUP($A11,Fixtures!$A$2:$CA$21,12,FALSE)</f>
        <v>Aston Villa</v>
      </c>
      <c r="T11" s="3">
        <f>VLOOKUP(S11,'Top 6 Odds'!$A$2:$C$21,3,FALSE)</f>
        <v>0.42328042328042326</v>
      </c>
      <c r="U11" s="10">
        <f t="shared" si="4"/>
        <v>-0.35978835978835977</v>
      </c>
      <c r="V11" t="str">
        <f>VLOOKUP($A11,Fixtures!$A$2:$CA$21,13,FALSE)</f>
        <v>A</v>
      </c>
    </row>
    <row r="12" spans="1:22" x14ac:dyDescent="0.25">
      <c r="A12" t="s">
        <v>3257</v>
      </c>
      <c r="B12" s="3">
        <f>VLOOKUP(A12,'Top 6 Odds'!A$2:C$21,3,FALSE)</f>
        <v>2.8011204481792715E-2</v>
      </c>
      <c r="C12" t="str">
        <f>VLOOKUP($A12,Fixtures!$A$2:$CA$21,4,FALSE)</f>
        <v>Arsenal</v>
      </c>
      <c r="D12" s="3">
        <f>VLOOKUP(C12,'Top 6 Odds'!$A$2:$C$21,3,FALSE)</f>
        <v>0.88924458672357831</v>
      </c>
      <c r="E12" s="10">
        <f t="shared" si="0"/>
        <v>-0.86123338224178558</v>
      </c>
      <c r="F12" t="str">
        <f>VLOOKUP($A12,Fixtures!$A$2:$CA$21,5,FALSE)</f>
        <v>A</v>
      </c>
      <c r="G12" t="str">
        <f>VLOOKUP($A12,Fixtures!$A$2:$CA$21,6,FALSE)</f>
        <v>Newcastle</v>
      </c>
      <c r="H12" s="3">
        <f>VLOOKUP(G12,'Top 6 Odds'!$A$2:$C$21,3,FALSE)</f>
        <v>0.50125313283208017</v>
      </c>
      <c r="I12" s="10">
        <f t="shared" si="1"/>
        <v>-0.47324192835028744</v>
      </c>
      <c r="J12" t="str">
        <f>VLOOKUP($A12,Fixtures!$A$2:$CA$21,7,FALSE)</f>
        <v>H</v>
      </c>
      <c r="K12" t="str">
        <f>VLOOKUP($A12,Fixtures!$A$2:$CA$21,8,FALSE)</f>
        <v>Fulham</v>
      </c>
      <c r="L12" s="3">
        <f>VLOOKUP(K12,'Top 6 Odds'!$A$2:$C$21,3,FALSE)</f>
        <v>6.3492063492063489E-2</v>
      </c>
      <c r="M12" s="10">
        <f t="shared" si="2"/>
        <v>-3.5480859010270774E-2</v>
      </c>
      <c r="N12" t="str">
        <f>VLOOKUP($A12,Fixtures!$A$2:$CA$21,7,FALSE)</f>
        <v>H</v>
      </c>
      <c r="O12" t="str">
        <f>VLOOKUP($A12,Fixtures!$A$2:$CA$21,10,FALSE)</f>
        <v>Wolves</v>
      </c>
      <c r="P12" s="3">
        <f>VLOOKUP(O12,'Top 6 Odds'!$A$2:$C$21,3,FALSE)</f>
        <v>4.5351473922902487E-2</v>
      </c>
      <c r="Q12" s="10">
        <f t="shared" si="3"/>
        <v>-1.7340269441109772E-2</v>
      </c>
      <c r="R12" t="str">
        <f>VLOOKUP($A12,Fixtures!$A$2:$CA$21,11,FALSE)</f>
        <v>A</v>
      </c>
      <c r="S12" t="str">
        <f>VLOOKUP($A12,Fixtures!$A$2:$CA$21,12,FALSE)</f>
        <v>Bournemouth</v>
      </c>
      <c r="T12" s="3">
        <f>VLOOKUP(S12,'Top 6 Odds'!$A$2:$C$21,3,FALSE)</f>
        <v>9.5238095238095233E-2</v>
      </c>
      <c r="U12" s="10">
        <f t="shared" si="4"/>
        <v>-6.7226890756302518E-2</v>
      </c>
      <c r="V12" t="str">
        <f>VLOOKUP($A12,Fixtures!$A$2:$CA$21,13,FALSE)</f>
        <v>H</v>
      </c>
    </row>
    <row r="13" spans="1:22" x14ac:dyDescent="0.25">
      <c r="A13" t="s">
        <v>8</v>
      </c>
      <c r="B13" s="3">
        <f>VLOOKUP(A13,'Top 6 Odds'!A$2:C$21,3,FALSE)</f>
        <v>0.89678055779750687</v>
      </c>
      <c r="C13" t="str">
        <f>VLOOKUP($A13,Fixtures!$A$2:$CA$21,4,FALSE)</f>
        <v>Newcastle</v>
      </c>
      <c r="D13" s="3">
        <f>VLOOKUP(C13,'Top 6 Odds'!$A$2:$C$21,3,FALSE)</f>
        <v>0.50125313283208017</v>
      </c>
      <c r="E13" s="10">
        <f t="shared" si="0"/>
        <v>0.3955274249654267</v>
      </c>
      <c r="F13" t="str">
        <f>VLOOKUP($A13,Fixtures!$A$2:$CA$21,5,FALSE)</f>
        <v>A</v>
      </c>
      <c r="G13" t="str">
        <f>VLOOKUP($A13,Fixtures!$A$2:$CA$21,6,FALSE)</f>
        <v>Arsenal</v>
      </c>
      <c r="H13" s="3">
        <f>VLOOKUP(G13,'Top 6 Odds'!$A$2:$C$21,3,FALSE)</f>
        <v>0.88924458672357831</v>
      </c>
      <c r="I13" s="10">
        <f t="shared" si="1"/>
        <v>7.5359710739285601E-3</v>
      </c>
      <c r="J13" t="str">
        <f>VLOOKUP($A13,Fixtures!$A$2:$CA$21,7,FALSE)</f>
        <v>H</v>
      </c>
      <c r="K13" t="str">
        <f>VLOOKUP($A13,Fixtures!$A$2:$CA$21,8,FALSE)</f>
        <v>Burnley</v>
      </c>
      <c r="L13" s="3">
        <f>VLOOKUP(K13,'Top 6 Odds'!$A$2:$C$21,3,FALSE)</f>
        <v>1.4214641080312722E-2</v>
      </c>
      <c r="M13" s="10">
        <f t="shared" si="2"/>
        <v>0.8825659167171942</v>
      </c>
      <c r="N13" t="str">
        <f>VLOOKUP($A13,Fixtures!$A$2:$CA$21,7,FALSE)</f>
        <v>H</v>
      </c>
      <c r="O13" t="str">
        <f>VLOOKUP($A13,Fixtures!$A$2:$CA$21,10,FALSE)</f>
        <v>Everton</v>
      </c>
      <c r="P13" s="3">
        <f>VLOOKUP(O13,'Top 6 Odds'!$A$2:$C$21,3,FALSE)</f>
        <v>8.6580086580086577E-2</v>
      </c>
      <c r="Q13" s="10">
        <f t="shared" si="3"/>
        <v>0.81020047121742034</v>
      </c>
      <c r="R13" t="str">
        <f>VLOOKUP($A13,Fixtures!$A$2:$CA$21,11,FALSE)</f>
        <v>H</v>
      </c>
      <c r="S13" t="str">
        <f>VLOOKUP($A13,Fixtures!$A$2:$CA$21,12,FALSE)</f>
        <v>Crystal Palace</v>
      </c>
      <c r="T13" s="3">
        <f>VLOOKUP(S13,'Top 6 Odds'!$A$2:$C$21,3,FALSE)</f>
        <v>0.10582010582010581</v>
      </c>
      <c r="U13" s="10">
        <f t="shared" si="4"/>
        <v>0.79096045197740106</v>
      </c>
      <c r="V13" t="str">
        <f>VLOOKUP($A13,Fixtures!$A$2:$CA$21,13,FALSE)</f>
        <v>A</v>
      </c>
    </row>
    <row r="14" spans="1:22" x14ac:dyDescent="0.25">
      <c r="A14" t="s">
        <v>3260</v>
      </c>
      <c r="B14" s="3">
        <f>VLOOKUP(A14,'Top 6 Odds'!A$2:C$21,3,FALSE)</f>
        <v>0.87939146110891264</v>
      </c>
      <c r="C14" t="str">
        <f>VLOOKUP($A14,Fixtures!$A$2:$CA$21,4,FALSE)</f>
        <v>Spurs</v>
      </c>
      <c r="D14" s="3">
        <f>VLOOKUP(C14,'Top 6 Odds'!$A$2:$C$21,3,FALSE)</f>
        <v>0.36350418029807341</v>
      </c>
      <c r="E14" s="10">
        <f t="shared" si="0"/>
        <v>0.51588728081083923</v>
      </c>
      <c r="F14" t="str">
        <f>VLOOKUP($A14,Fixtures!$A$2:$CA$21,5,FALSE)</f>
        <v>H</v>
      </c>
      <c r="G14" t="str">
        <f>VLOOKUP($A14,Fixtures!$A$2:$CA$21,6,FALSE)</f>
        <v>Brighton</v>
      </c>
      <c r="H14" s="3">
        <f>VLOOKUP(G14,'Top 6 Odds'!$A$2:$C$21,3,FALSE)</f>
        <v>0.17316017316017315</v>
      </c>
      <c r="I14" s="10">
        <f t="shared" si="1"/>
        <v>0.70623128794873946</v>
      </c>
      <c r="J14" t="str">
        <f>VLOOKUP($A14,Fixtures!$A$2:$CA$21,7,FALSE)</f>
        <v>A</v>
      </c>
      <c r="K14" t="str">
        <f>VLOOKUP($A14,Fixtures!$A$2:$CA$21,8,FALSE)</f>
        <v>Man Utd</v>
      </c>
      <c r="L14" s="3">
        <f>VLOOKUP(K14,'Top 6 Odds'!$A$2:$C$21,3,FALSE)</f>
        <v>0.52910052910052907</v>
      </c>
      <c r="M14" s="10">
        <f t="shared" si="2"/>
        <v>0.35029093200838357</v>
      </c>
      <c r="N14" t="str">
        <f>VLOOKUP($A14,Fixtures!$A$2:$CA$21,7,FALSE)</f>
        <v>A</v>
      </c>
      <c r="O14" t="str">
        <f>VLOOKUP($A14,Fixtures!$A$2:$CA$21,10,FALSE)</f>
        <v>Arsenal</v>
      </c>
      <c r="P14" s="3">
        <f>VLOOKUP(O14,'Top 6 Odds'!$A$2:$C$21,3,FALSE)</f>
        <v>0.88924458672357831</v>
      </c>
      <c r="Q14" s="10">
        <f t="shared" si="3"/>
        <v>-9.8531256146656698E-3</v>
      </c>
      <c r="R14" t="str">
        <f>VLOOKUP($A14,Fixtures!$A$2:$CA$21,11,FALSE)</f>
        <v>A</v>
      </c>
      <c r="S14" t="str">
        <f>VLOOKUP($A14,Fixtures!$A$2:$CA$21,12,FALSE)</f>
        <v>Burnley</v>
      </c>
      <c r="T14" s="3">
        <f>VLOOKUP(S14,'Top 6 Odds'!$A$2:$C$21,3,FALSE)</f>
        <v>1.4214641080312722E-2</v>
      </c>
      <c r="U14" s="10">
        <f t="shared" si="4"/>
        <v>0.86517682002859997</v>
      </c>
      <c r="V14" t="str">
        <f>VLOOKUP($A14,Fixtures!$A$2:$CA$21,13,FALSE)</f>
        <v>H</v>
      </c>
    </row>
    <row r="15" spans="1:22" x14ac:dyDescent="0.25">
      <c r="A15" t="s">
        <v>3262</v>
      </c>
      <c r="B15" s="3">
        <f>VLOOKUP(A15,'Top 6 Odds'!A$2:C$21,3,FALSE)</f>
        <v>0.52910052910052907</v>
      </c>
      <c r="C15" t="str">
        <f>VLOOKUP($A15,Fixtures!$A$2:$CA$21,4,FALSE)</f>
        <v>Fulham</v>
      </c>
      <c r="D15" s="3">
        <f>VLOOKUP(C15,'Top 6 Odds'!$A$2:$C$21,3,FALSE)</f>
        <v>6.3492063492063489E-2</v>
      </c>
      <c r="E15" s="10">
        <f t="shared" si="0"/>
        <v>0.46560846560846558</v>
      </c>
      <c r="F15" t="str">
        <f>VLOOKUP($A15,Fixtures!$A$2:$CA$21,5,FALSE)</f>
        <v>A</v>
      </c>
      <c r="G15" t="str">
        <f>VLOOKUP($A15,Fixtures!$A$2:$CA$21,6,FALSE)</f>
        <v>Burnley</v>
      </c>
      <c r="H15" s="3">
        <f>VLOOKUP(G15,'Top 6 Odds'!$A$2:$C$21,3,FALSE)</f>
        <v>1.4214641080312722E-2</v>
      </c>
      <c r="I15" s="10">
        <f t="shared" si="1"/>
        <v>0.5148858880202164</v>
      </c>
      <c r="J15" t="str">
        <f>VLOOKUP($A15,Fixtures!$A$2:$CA$21,7,FALSE)</f>
        <v>H</v>
      </c>
      <c r="K15" t="str">
        <f>VLOOKUP($A15,Fixtures!$A$2:$CA$21,8,FALSE)</f>
        <v>Man City</v>
      </c>
      <c r="L15" s="3">
        <f>VLOOKUP(K15,'Top 6 Odds'!$A$2:$C$21,3,FALSE)</f>
        <v>0.87939146110891264</v>
      </c>
      <c r="M15" s="10">
        <f t="shared" si="2"/>
        <v>-0.35029093200838357</v>
      </c>
      <c r="N15" t="str">
        <f>VLOOKUP($A15,Fixtures!$A$2:$CA$21,7,FALSE)</f>
        <v>H</v>
      </c>
      <c r="O15" t="str">
        <f>VLOOKUP($A15,Fixtures!$A$2:$CA$21,10,FALSE)</f>
        <v>Chelsea</v>
      </c>
      <c r="P15" s="3">
        <f>VLOOKUP(O15,'Top 6 Odds'!$A$2:$C$21,3,FALSE)</f>
        <v>0.82101806239737274</v>
      </c>
      <c r="Q15" s="10">
        <f t="shared" si="3"/>
        <v>-0.29191753329684367</v>
      </c>
      <c r="R15" t="str">
        <f>VLOOKUP($A15,Fixtures!$A$2:$CA$21,11,FALSE)</f>
        <v>H</v>
      </c>
      <c r="S15" t="str">
        <f>VLOOKUP($A15,Fixtures!$A$2:$CA$21,12,FALSE)</f>
        <v>Brentford</v>
      </c>
      <c r="T15" s="3">
        <f>VLOOKUP(S15,'Top 6 Odds'!$A$2:$C$21,3,FALSE)</f>
        <v>5.6022408963585429E-2</v>
      </c>
      <c r="U15" s="10">
        <f t="shared" si="4"/>
        <v>0.47307812013694361</v>
      </c>
      <c r="V15" t="str">
        <f>VLOOKUP($A15,Fixtures!$A$2:$CA$21,13,FALSE)</f>
        <v>A</v>
      </c>
    </row>
    <row r="16" spans="1:22" x14ac:dyDescent="0.25">
      <c r="A16" t="s">
        <v>52</v>
      </c>
      <c r="B16" s="3">
        <f>VLOOKUP(A16,'Top 6 Odds'!A$2:C$21,3,FALSE)</f>
        <v>0.50125313283208017</v>
      </c>
      <c r="C16" t="str">
        <f>VLOOKUP($A16,Fixtures!$A$2:$CA$21,4,FALSE)</f>
        <v>Liverpool</v>
      </c>
      <c r="D16" s="3">
        <f>VLOOKUP(C16,'Top 6 Odds'!$A$2:$C$21,3,FALSE)</f>
        <v>0.89678055779750687</v>
      </c>
      <c r="E16" s="10">
        <f t="shared" si="0"/>
        <v>-0.3955274249654267</v>
      </c>
      <c r="F16" t="str">
        <f>VLOOKUP($A16,Fixtures!$A$2:$CA$21,5,FALSE)</f>
        <v>H</v>
      </c>
      <c r="G16" t="str">
        <f>VLOOKUP($A16,Fixtures!$A$2:$CA$21,6,FALSE)</f>
        <v>Leeds</v>
      </c>
      <c r="H16" s="3">
        <f>VLOOKUP(G16,'Top 6 Odds'!$A$2:$C$21,3,FALSE)</f>
        <v>2.8011204481792715E-2</v>
      </c>
      <c r="I16" s="10">
        <f t="shared" si="1"/>
        <v>0.47324192835028744</v>
      </c>
      <c r="J16" t="str">
        <f>VLOOKUP($A16,Fixtures!$A$2:$CA$21,7,FALSE)</f>
        <v>A</v>
      </c>
      <c r="K16" t="str">
        <f>VLOOKUP($A16,Fixtures!$A$2:$CA$21,8,FALSE)</f>
        <v>Wolves</v>
      </c>
      <c r="L16" s="3">
        <f>VLOOKUP(K16,'Top 6 Odds'!$A$2:$C$21,3,FALSE)</f>
        <v>4.5351473922902487E-2</v>
      </c>
      <c r="M16" s="10">
        <f t="shared" si="2"/>
        <v>0.45590165890917767</v>
      </c>
      <c r="N16" t="str">
        <f>VLOOKUP($A16,Fixtures!$A$2:$CA$21,7,FALSE)</f>
        <v>A</v>
      </c>
      <c r="O16" t="str">
        <f>VLOOKUP($A16,Fixtures!$A$2:$CA$21,10,FALSE)</f>
        <v>Bournemouth</v>
      </c>
      <c r="P16" s="3">
        <f>VLOOKUP(O16,'Top 6 Odds'!$A$2:$C$21,3,FALSE)</f>
        <v>9.5238095238095233E-2</v>
      </c>
      <c r="Q16" s="10">
        <f t="shared" si="3"/>
        <v>0.40601503759398494</v>
      </c>
      <c r="R16" t="str">
        <f>VLOOKUP($A16,Fixtures!$A$2:$CA$21,11,FALSE)</f>
        <v>A</v>
      </c>
      <c r="S16" t="str">
        <f>VLOOKUP($A16,Fixtures!$A$2:$CA$21,12,FALSE)</f>
        <v>Arsenal</v>
      </c>
      <c r="T16" s="3">
        <f>VLOOKUP(S16,'Top 6 Odds'!$A$2:$C$21,3,FALSE)</f>
        <v>0.88924458672357831</v>
      </c>
      <c r="U16" s="10">
        <f t="shared" si="4"/>
        <v>-0.38799145389149814</v>
      </c>
      <c r="V16" t="str">
        <f>VLOOKUP($A16,Fixtures!$A$2:$CA$21,13,FALSE)</f>
        <v>H</v>
      </c>
    </row>
    <row r="17" spans="1:22" x14ac:dyDescent="0.25">
      <c r="A17" t="s">
        <v>3427</v>
      </c>
      <c r="B17" s="3">
        <f>VLOOKUP(A17,'Top 6 Odds'!A$2:C$21,3,FALSE)</f>
        <v>0.10582010582010581</v>
      </c>
      <c r="C17" t="str">
        <f>VLOOKUP($A17,Fixtures!$A$2:$CA$21,4,FALSE)</f>
        <v>Crystal Palace</v>
      </c>
      <c r="D17" s="3">
        <f>VLOOKUP(C17,'Top 6 Odds'!$A$2:$C$21,3,FALSE)</f>
        <v>0.10582010582010581</v>
      </c>
      <c r="E17" s="10">
        <f t="shared" si="0"/>
        <v>0</v>
      </c>
      <c r="F17" t="str">
        <f>VLOOKUP($A17,Fixtures!$A$2:$CA$21,5,FALSE)</f>
        <v>A</v>
      </c>
      <c r="G17" t="str">
        <f>VLOOKUP($A17,Fixtures!$A$2:$CA$21,6,FALSE)</f>
        <v>West Ham</v>
      </c>
      <c r="H17" s="3">
        <f>VLOOKUP(G17,'Top 6 Odds'!$A$2:$C$21,3,FALSE)</f>
        <v>6.3492063492063489E-2</v>
      </c>
      <c r="I17" s="10">
        <f t="shared" si="1"/>
        <v>4.2328042328042326E-2</v>
      </c>
      <c r="J17" t="str">
        <f>VLOOKUP($A17,Fixtures!$A$2:$CA$21,7,FALSE)</f>
        <v>H</v>
      </c>
      <c r="K17" t="str">
        <f>VLOOKUP($A17,Fixtures!$A$2:$CA$21,8,FALSE)</f>
        <v>Arsenal</v>
      </c>
      <c r="L17" s="3">
        <f>VLOOKUP(K17,'Top 6 Odds'!$A$2:$C$21,3,FALSE)</f>
        <v>0.88924458672357831</v>
      </c>
      <c r="M17" s="10">
        <f t="shared" si="2"/>
        <v>-0.7834244809034725</v>
      </c>
      <c r="N17" t="str">
        <f>VLOOKUP($A17,Fixtures!$A$2:$CA$21,7,FALSE)</f>
        <v>H</v>
      </c>
      <c r="O17" t="str">
        <f>VLOOKUP($A17,Fixtures!$A$2:$CA$21,10,FALSE)</f>
        <v>Burnley</v>
      </c>
      <c r="P17" s="3">
        <f>VLOOKUP(O17,'Top 6 Odds'!$A$2:$C$21,3,FALSE)</f>
        <v>1.4214641080312722E-2</v>
      </c>
      <c r="Q17" s="10">
        <f t="shared" si="3"/>
        <v>9.1605464739793085E-2</v>
      </c>
      <c r="R17" t="str">
        <f>VLOOKUP($A17,Fixtures!$A$2:$CA$21,11,FALSE)</f>
        <v>A</v>
      </c>
      <c r="S17" t="str">
        <f>VLOOKUP($A17,Fixtures!$A$2:$CA$21,12,FALSE)</f>
        <v>Sunderland</v>
      </c>
      <c r="T17" s="3">
        <f>VLOOKUP(S17,'Top 6 Odds'!$A$2:$C$21,3,FALSE)</f>
        <v>1.8674136321195144E-2</v>
      </c>
      <c r="U17" s="10">
        <f t="shared" si="4"/>
        <v>8.7145969498910666E-2</v>
      </c>
      <c r="V17" t="str">
        <f>VLOOKUP($A17,Fixtures!$A$2:$CA$21,13,FALSE)</f>
        <v>H</v>
      </c>
    </row>
    <row r="18" spans="1:22" x14ac:dyDescent="0.25">
      <c r="A18" t="s">
        <v>147</v>
      </c>
      <c r="B18" s="3">
        <f>VLOOKUP(A18,'Top 6 Odds'!A$2:C$21,3,FALSE)</f>
        <v>1.8674136321195144E-2</v>
      </c>
      <c r="C18" t="str">
        <f>VLOOKUP($A18,Fixtures!$A$2:$CA$21,4,FALSE)</f>
        <v>Burnley</v>
      </c>
      <c r="D18" s="3">
        <f>VLOOKUP(C18,'Top 6 Odds'!$A$2:$C$21,3,FALSE)</f>
        <v>1.4214641080312722E-2</v>
      </c>
      <c r="E18" s="10">
        <f t="shared" si="0"/>
        <v>4.4594952408824225E-3</v>
      </c>
      <c r="F18" t="str">
        <f>VLOOKUP($A18,Fixtures!$A$2:$CA$21,5,FALSE)</f>
        <v>A</v>
      </c>
      <c r="G18" t="str">
        <f>VLOOKUP($A18,Fixtures!$A$2:$CA$21,6,FALSE)</f>
        <v>Brentford</v>
      </c>
      <c r="H18" s="3">
        <f>VLOOKUP(G18,'Top 6 Odds'!$A$2:$C$21,3,FALSE)</f>
        <v>5.6022408963585429E-2</v>
      </c>
      <c r="I18" s="10">
        <f t="shared" si="1"/>
        <v>-3.7348272642390282E-2</v>
      </c>
      <c r="J18" t="str">
        <f>VLOOKUP($A18,Fixtures!$A$2:$CA$21,7,FALSE)</f>
        <v>H</v>
      </c>
      <c r="K18" t="str">
        <f>VLOOKUP($A18,Fixtures!$A$2:$CA$21,8,FALSE)</f>
        <v>Crystal Palace</v>
      </c>
      <c r="L18" s="3">
        <f>VLOOKUP(K18,'Top 6 Odds'!$A$2:$C$21,3,FALSE)</f>
        <v>0.10582010582010581</v>
      </c>
      <c r="M18" s="10">
        <f t="shared" si="2"/>
        <v>-8.7145969498910666E-2</v>
      </c>
      <c r="N18" t="str">
        <f>VLOOKUP($A18,Fixtures!$A$2:$CA$21,7,FALSE)</f>
        <v>H</v>
      </c>
      <c r="O18" t="str">
        <f>VLOOKUP($A18,Fixtures!$A$2:$CA$21,10,FALSE)</f>
        <v>Aston Villa</v>
      </c>
      <c r="P18" s="3">
        <f>VLOOKUP(O18,'Top 6 Odds'!$A$2:$C$21,3,FALSE)</f>
        <v>0.42328042328042326</v>
      </c>
      <c r="Q18" s="10">
        <f t="shared" si="3"/>
        <v>-0.40460628695922812</v>
      </c>
      <c r="R18" t="str">
        <f>VLOOKUP($A18,Fixtures!$A$2:$CA$21,11,FALSE)</f>
        <v>H</v>
      </c>
      <c r="S18" t="str">
        <f>VLOOKUP($A18,Fixtures!$A$2:$CA$21,12,FALSE)</f>
        <v>Nott'm Forest</v>
      </c>
      <c r="T18" s="3">
        <f>VLOOKUP(S18,'Top 6 Odds'!$A$2:$C$21,3,FALSE)</f>
        <v>0.10582010582010581</v>
      </c>
      <c r="U18" s="10">
        <f t="shared" si="4"/>
        <v>-8.7145969498910666E-2</v>
      </c>
      <c r="V18" t="str">
        <f>VLOOKUP($A18,Fixtures!$A$2:$CA$21,13,FALSE)</f>
        <v>A</v>
      </c>
    </row>
    <row r="19" spans="1:22" x14ac:dyDescent="0.25">
      <c r="A19" t="s">
        <v>3428</v>
      </c>
      <c r="B19" s="3">
        <f>VLOOKUP(A19,'Top 6 Odds'!A$2:C$21,3,FALSE)</f>
        <v>0.36350418029807341</v>
      </c>
      <c r="C19" t="str">
        <f>VLOOKUP($A19,Fixtures!$A$2:$CA$21,4,FALSE)</f>
        <v>Man City</v>
      </c>
      <c r="D19" s="3">
        <f>VLOOKUP(C19,'Top 6 Odds'!$A$2:$C$21,3,FALSE)</f>
        <v>0.87939146110891264</v>
      </c>
      <c r="E19" s="10">
        <f t="shared" si="0"/>
        <v>-0.51588728081083923</v>
      </c>
      <c r="F19" t="str">
        <f>VLOOKUP($A19,Fixtures!$A$2:$CA$21,5,FALSE)</f>
        <v>A</v>
      </c>
      <c r="G19" t="str">
        <f>VLOOKUP($A19,Fixtures!$A$2:$CA$21,6,FALSE)</f>
        <v>Bournemouth</v>
      </c>
      <c r="H19" s="3">
        <f>VLOOKUP(G19,'Top 6 Odds'!$A$2:$C$21,3,FALSE)</f>
        <v>9.5238095238095233E-2</v>
      </c>
      <c r="I19" s="10">
        <f t="shared" si="1"/>
        <v>0.26826608505997818</v>
      </c>
      <c r="J19" t="str">
        <f>VLOOKUP($A19,Fixtures!$A$2:$CA$21,7,FALSE)</f>
        <v>H</v>
      </c>
      <c r="K19" t="str">
        <f>VLOOKUP($A19,Fixtures!$A$2:$CA$21,8,FALSE)</f>
        <v>West Ham</v>
      </c>
      <c r="L19" s="3">
        <f>VLOOKUP(K19,'Top 6 Odds'!$A$2:$C$21,3,FALSE)</f>
        <v>6.3492063492063489E-2</v>
      </c>
      <c r="M19" s="10">
        <f t="shared" si="2"/>
        <v>0.30001211680600992</v>
      </c>
      <c r="N19" t="str">
        <f>VLOOKUP($A19,Fixtures!$A$2:$CA$21,7,FALSE)</f>
        <v>H</v>
      </c>
      <c r="O19" t="str">
        <f>VLOOKUP($A19,Fixtures!$A$2:$CA$21,10,FALSE)</f>
        <v>Brighton</v>
      </c>
      <c r="P19" s="3">
        <f>VLOOKUP(O19,'Top 6 Odds'!$A$2:$C$21,3,FALSE)</f>
        <v>0.17316017316017315</v>
      </c>
      <c r="Q19" s="10">
        <f t="shared" si="3"/>
        <v>0.19034400713790026</v>
      </c>
      <c r="R19" t="str">
        <f>VLOOKUP($A19,Fixtures!$A$2:$CA$21,11,FALSE)</f>
        <v>A</v>
      </c>
      <c r="S19" t="str">
        <f>VLOOKUP($A19,Fixtures!$A$2:$CA$21,12,FALSE)</f>
        <v>Wolves</v>
      </c>
      <c r="T19" s="3">
        <f>VLOOKUP(S19,'Top 6 Odds'!$A$2:$C$21,3,FALSE)</f>
        <v>4.5351473922902487E-2</v>
      </c>
      <c r="U19" s="10">
        <f t="shared" si="4"/>
        <v>0.3181527063751709</v>
      </c>
      <c r="V19" t="str">
        <f>VLOOKUP($A19,Fixtures!$A$2:$CA$21,13,FALSE)</f>
        <v>H</v>
      </c>
    </row>
    <row r="20" spans="1:22" x14ac:dyDescent="0.25">
      <c r="A20" t="s">
        <v>141</v>
      </c>
      <c r="B20" s="3">
        <f>VLOOKUP(A20,'Top 6 Odds'!A$2:C$21,3,FALSE)</f>
        <v>6.3492063492063489E-2</v>
      </c>
      <c r="C20" t="str">
        <f>VLOOKUP($A20,Fixtures!$A$2:$CA$21,4,FALSE)</f>
        <v>Chelsea</v>
      </c>
      <c r="D20" s="3">
        <f>VLOOKUP(C20,'Top 6 Odds'!$A$2:$C$21,3,FALSE)</f>
        <v>0.82101806239737274</v>
      </c>
      <c r="E20" s="10">
        <f t="shared" si="0"/>
        <v>-0.75752599890530925</v>
      </c>
      <c r="F20" t="str">
        <f>VLOOKUP($A20,Fixtures!$A$2:$CA$21,5,FALSE)</f>
        <v>H</v>
      </c>
      <c r="G20" t="str">
        <f>VLOOKUP($A20,Fixtures!$A$2:$CA$21,6,FALSE)</f>
        <v>Nott'm Forest</v>
      </c>
      <c r="H20" s="3">
        <f>VLOOKUP(G20,'Top 6 Odds'!$A$2:$C$21,3,FALSE)</f>
        <v>0.10582010582010581</v>
      </c>
      <c r="I20" s="10">
        <f t="shared" si="1"/>
        <v>-4.2328042328042326E-2</v>
      </c>
      <c r="J20" t="str">
        <f>VLOOKUP($A20,Fixtures!$A$2:$CA$21,7,FALSE)</f>
        <v>A</v>
      </c>
      <c r="K20" t="str">
        <f>VLOOKUP($A20,Fixtures!$A$2:$CA$21,8,FALSE)</f>
        <v>Spurs</v>
      </c>
      <c r="L20" s="3">
        <f>VLOOKUP(K20,'Top 6 Odds'!$A$2:$C$21,3,FALSE)</f>
        <v>0.36350418029807341</v>
      </c>
      <c r="M20" s="10">
        <f t="shared" si="2"/>
        <v>-0.30001211680600992</v>
      </c>
      <c r="N20" t="str">
        <f>VLOOKUP($A20,Fixtures!$A$2:$CA$21,7,FALSE)</f>
        <v>A</v>
      </c>
      <c r="O20" t="str">
        <f>VLOOKUP($A20,Fixtures!$A$2:$CA$21,10,FALSE)</f>
        <v>Crystal Palace</v>
      </c>
      <c r="P20" s="3">
        <f>VLOOKUP(O20,'Top 6 Odds'!$A$2:$C$21,3,FALSE)</f>
        <v>0.10582010582010581</v>
      </c>
      <c r="Q20" s="10">
        <f t="shared" si="3"/>
        <v>-4.2328042328042326E-2</v>
      </c>
      <c r="R20" t="str">
        <f>VLOOKUP($A20,Fixtures!$A$2:$CA$21,11,FALSE)</f>
        <v>H</v>
      </c>
      <c r="S20" t="str">
        <f>VLOOKUP($A20,Fixtures!$A$2:$CA$21,12,FALSE)</f>
        <v>Everton</v>
      </c>
      <c r="T20" s="3">
        <f>VLOOKUP(S20,'Top 6 Odds'!$A$2:$C$21,3,FALSE)</f>
        <v>8.6580086580086577E-2</v>
      </c>
      <c r="U20" s="10">
        <f t="shared" si="4"/>
        <v>-2.3088023088023088E-2</v>
      </c>
      <c r="V20" t="str">
        <f>VLOOKUP($A20,Fixtures!$A$2:$CA$21,13,FALSE)</f>
        <v>A</v>
      </c>
    </row>
    <row r="21" spans="1:22" x14ac:dyDescent="0.25">
      <c r="A21" t="s">
        <v>254</v>
      </c>
      <c r="B21" s="3">
        <f>VLOOKUP(A21,'Top 6 Odds'!A$2:C$21,3,FALSE)</f>
        <v>4.5351473922902487E-2</v>
      </c>
      <c r="C21" t="str">
        <f>VLOOKUP($A21,Fixtures!$A$2:$CA$21,4,FALSE)</f>
        <v>Bournemouth</v>
      </c>
      <c r="D21" s="3">
        <f>VLOOKUP(C21,'Top 6 Odds'!$A$2:$C$21,3,FALSE)</f>
        <v>9.5238095238095233E-2</v>
      </c>
      <c r="E21" s="10">
        <f t="shared" si="0"/>
        <v>-4.9886621315192746E-2</v>
      </c>
      <c r="F21" t="str">
        <f>VLOOKUP($A21,Fixtures!$A$2:$CA$21,5,FALSE)</f>
        <v>A</v>
      </c>
      <c r="G21" t="str">
        <f>VLOOKUP($A21,Fixtures!$A$2:$CA$21,6,FALSE)</f>
        <v>Everton</v>
      </c>
      <c r="H21" s="3">
        <f>VLOOKUP(G21,'Top 6 Odds'!$A$2:$C$21,3,FALSE)</f>
        <v>8.6580086580086577E-2</v>
      </c>
      <c r="I21" s="10">
        <f t="shared" si="1"/>
        <v>-4.122861265718409E-2</v>
      </c>
      <c r="J21" t="str">
        <f>VLOOKUP($A21,Fixtures!$A$2:$CA$21,7,FALSE)</f>
        <v>H</v>
      </c>
      <c r="K21" t="str">
        <f>VLOOKUP($A21,Fixtures!$A$2:$CA$21,8,FALSE)</f>
        <v>Newcastle</v>
      </c>
      <c r="L21" s="3">
        <f>VLOOKUP(K21,'Top 6 Odds'!$A$2:$C$21,3,FALSE)</f>
        <v>0.50125313283208017</v>
      </c>
      <c r="M21" s="10">
        <f t="shared" si="2"/>
        <v>-0.45590165890917767</v>
      </c>
      <c r="N21" t="str">
        <f>VLOOKUP($A21,Fixtures!$A$2:$CA$21,7,FALSE)</f>
        <v>H</v>
      </c>
      <c r="O21" t="str">
        <f>VLOOKUP($A21,Fixtures!$A$2:$CA$21,10,FALSE)</f>
        <v>Leeds</v>
      </c>
      <c r="P21" s="3">
        <f>VLOOKUP(O21,'Top 6 Odds'!$A$2:$C$21,3,FALSE)</f>
        <v>2.8011204481792715E-2</v>
      </c>
      <c r="Q21" s="10">
        <f t="shared" si="3"/>
        <v>1.7340269441109772E-2</v>
      </c>
      <c r="R21" t="str">
        <f>VLOOKUP($A21,Fixtures!$A$2:$CA$21,11,FALSE)</f>
        <v>H</v>
      </c>
      <c r="S21" t="str">
        <f>VLOOKUP($A21,Fixtures!$A$2:$CA$21,12,FALSE)</f>
        <v>Spurs</v>
      </c>
      <c r="T21" s="3">
        <f>VLOOKUP(S21,'Top 6 Odds'!$A$2:$C$21,3,FALSE)</f>
        <v>0.36350418029807341</v>
      </c>
      <c r="U21" s="10">
        <f t="shared" si="4"/>
        <v>-0.3181527063751709</v>
      </c>
      <c r="V21" t="str">
        <f>VLOOKUP($A21,Fixtures!$A$2:$CA$21,13,FALSE)</f>
        <v>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A04E-E0FE-4A70-8776-5354D905A7B9}">
  <dimension ref="A1:K180"/>
  <sheetViews>
    <sheetView workbookViewId="0"/>
  </sheetViews>
  <sheetFormatPr defaultRowHeight="15" x14ac:dyDescent="0.25"/>
  <cols>
    <col min="1" max="1" width="24.5703125" bestFit="1" customWidth="1"/>
    <col min="2" max="2" width="5" bestFit="1" customWidth="1"/>
    <col min="3" max="3" width="4" bestFit="1" customWidth="1"/>
    <col min="4" max="4" width="6.85546875" bestFit="1" customWidth="1"/>
    <col min="5" max="5" width="3.42578125" bestFit="1" customWidth="1"/>
    <col min="6" max="6" width="4" bestFit="1" customWidth="1"/>
    <col min="7" max="7" width="12" bestFit="1" customWidth="1"/>
    <col min="8" max="8" width="10.7109375" style="3" bestFit="1" customWidth="1"/>
    <col min="9" max="9" width="24.5703125" bestFit="1" customWidth="1"/>
    <col min="10" max="10" width="18.42578125" bestFit="1" customWidth="1"/>
    <col min="11" max="11" width="8.140625" bestFit="1" customWidth="1"/>
  </cols>
  <sheetData>
    <row r="1" spans="1:11" s="1" customFormat="1" x14ac:dyDescent="0.25">
      <c r="A1" s="1" t="s">
        <v>464</v>
      </c>
      <c r="B1" s="1" t="s">
        <v>3681</v>
      </c>
      <c r="C1" s="1" t="s">
        <v>3680</v>
      </c>
      <c r="D1" s="1" t="s">
        <v>3679</v>
      </c>
      <c r="E1" s="1" t="s">
        <v>3678</v>
      </c>
      <c r="F1" s="1" t="s">
        <v>3677</v>
      </c>
      <c r="G1" s="1" t="s">
        <v>3993</v>
      </c>
      <c r="H1" s="2" t="s">
        <v>3676</v>
      </c>
      <c r="I1" s="1" t="s">
        <v>3684</v>
      </c>
      <c r="J1" s="1" t="s">
        <v>3675</v>
      </c>
      <c r="K1" s="1" t="s">
        <v>3737</v>
      </c>
    </row>
    <row r="2" spans="1:11" x14ac:dyDescent="0.25">
      <c r="A2" t="s">
        <v>3743</v>
      </c>
      <c r="B2">
        <v>1</v>
      </c>
      <c r="C2">
        <v>2</v>
      </c>
      <c r="D2">
        <v>3</v>
      </c>
      <c r="E2">
        <v>1</v>
      </c>
      <c r="F2">
        <v>0</v>
      </c>
      <c r="G2">
        <v>6</v>
      </c>
      <c r="H2" s="3">
        <f t="shared" ref="H2:H33" si="0">1-_xlfn.NORM.DIST(10, G2, J$2, TRUE)</f>
        <v>7.1770955943534331E-2</v>
      </c>
      <c r="I2" t="e">
        <f>VLOOKUP(A2,Players!$A:$A,1,FALSE)</f>
        <v>#N/A</v>
      </c>
      <c r="J2" s="15">
        <f>_xlfn.STDEV.S(G:G)</f>
        <v>2.7346170339480702</v>
      </c>
      <c r="K2" s="10">
        <f>AVERAGE(H:H)</f>
        <v>0.29152339856241527</v>
      </c>
    </row>
    <row r="3" spans="1:11" x14ac:dyDescent="0.25">
      <c r="A3" t="s">
        <v>303</v>
      </c>
      <c r="B3">
        <v>1.9</v>
      </c>
      <c r="C3">
        <v>2</v>
      </c>
      <c r="D3">
        <v>1</v>
      </c>
      <c r="E3">
        <v>1</v>
      </c>
      <c r="F3">
        <v>2</v>
      </c>
      <c r="G3">
        <v>3.1578947368421053</v>
      </c>
      <c r="H3" s="3">
        <f t="shared" si="0"/>
        <v>6.1741003005392203E-3</v>
      </c>
      <c r="I3" t="str">
        <f>VLOOKUP(A3,Players!A:A,1,FALSE)</f>
        <v>Josh Acheampong</v>
      </c>
    </row>
    <row r="4" spans="1:11" x14ac:dyDescent="0.25">
      <c r="A4" t="s">
        <v>319</v>
      </c>
      <c r="B4">
        <v>15.7</v>
      </c>
      <c r="C4">
        <v>17</v>
      </c>
      <c r="D4">
        <v>9</v>
      </c>
      <c r="E4">
        <v>11</v>
      </c>
      <c r="F4">
        <v>80</v>
      </c>
      <c r="G4">
        <v>7.4522292993630579</v>
      </c>
      <c r="H4" s="3">
        <f t="shared" si="0"/>
        <v>0.17575259768273499</v>
      </c>
      <c r="I4" t="str">
        <f>VLOOKUP(A4,Players!A:A,1,FALSE)</f>
        <v>Tosin Adarabioyo</v>
      </c>
    </row>
    <row r="5" spans="1:11" x14ac:dyDescent="0.25">
      <c r="A5" t="s">
        <v>279</v>
      </c>
      <c r="B5">
        <v>15.7</v>
      </c>
      <c r="C5">
        <v>30</v>
      </c>
      <c r="D5">
        <v>19</v>
      </c>
      <c r="E5">
        <v>12</v>
      </c>
      <c r="F5">
        <v>90</v>
      </c>
      <c r="G5">
        <v>9.6178343949044596</v>
      </c>
      <c r="H5" s="3">
        <f t="shared" si="0"/>
        <v>0.4444283445678272</v>
      </c>
      <c r="I5" t="str">
        <f>VLOOKUP(A5,Players!A:A,1,FALSE)</f>
        <v>Emmanuel Agbadou</v>
      </c>
    </row>
    <row r="6" spans="1:11" x14ac:dyDescent="0.25">
      <c r="A6" t="s">
        <v>357</v>
      </c>
      <c r="B6">
        <v>33.299999999999997</v>
      </c>
      <c r="C6">
        <v>55</v>
      </c>
      <c r="D6">
        <v>34</v>
      </c>
      <c r="E6">
        <v>33</v>
      </c>
      <c r="F6">
        <v>115</v>
      </c>
      <c r="G6">
        <v>7.1171171171171181</v>
      </c>
      <c r="H6" s="3">
        <f t="shared" si="0"/>
        <v>0.14589152841201214</v>
      </c>
      <c r="I6" t="str">
        <f>VLOOKUP(A6,Players!A:A,1,FALSE)</f>
        <v>Ola Aina</v>
      </c>
    </row>
    <row r="7" spans="1:11" x14ac:dyDescent="0.25">
      <c r="A7" t="s">
        <v>4016</v>
      </c>
      <c r="B7">
        <v>34.5</v>
      </c>
      <c r="C7">
        <v>89</v>
      </c>
      <c r="D7">
        <v>42</v>
      </c>
      <c r="E7">
        <v>26</v>
      </c>
      <c r="F7">
        <v>75</v>
      </c>
      <c r="G7">
        <v>6.72463768115942</v>
      </c>
      <c r="H7" s="3">
        <f t="shared" si="0"/>
        <v>0.11550897554143336</v>
      </c>
      <c r="I7" t="e">
        <f>VLOOKUP(A7,Players!A:A,1,FALSE)</f>
        <v>#N/A</v>
      </c>
    </row>
    <row r="8" spans="1:11" x14ac:dyDescent="0.25">
      <c r="A8" t="s">
        <v>361</v>
      </c>
      <c r="B8">
        <v>16</v>
      </c>
      <c r="C8">
        <v>26</v>
      </c>
      <c r="D8">
        <v>17</v>
      </c>
      <c r="E8">
        <v>12</v>
      </c>
      <c r="F8">
        <v>50</v>
      </c>
      <c r="G8">
        <v>6.5625</v>
      </c>
      <c r="H8" s="3">
        <f t="shared" si="0"/>
        <v>0.10437109830913582</v>
      </c>
      <c r="I8" t="str">
        <f>VLOOKUP(A8,Players!A:A,1,FALSE)</f>
        <v>Kristoffer Ajer</v>
      </c>
    </row>
    <row r="9" spans="1:11" x14ac:dyDescent="0.25">
      <c r="A9" t="s">
        <v>273</v>
      </c>
      <c r="B9">
        <v>22.4</v>
      </c>
      <c r="C9">
        <v>19</v>
      </c>
      <c r="D9">
        <v>11</v>
      </c>
      <c r="E9">
        <v>9</v>
      </c>
      <c r="F9">
        <v>64</v>
      </c>
      <c r="G9">
        <v>4.5982142857142856</v>
      </c>
      <c r="H9" s="3">
        <f t="shared" si="0"/>
        <v>2.4115051691972367E-2</v>
      </c>
      <c r="I9" t="str">
        <f>VLOOKUP(A9,Players!A:A,1,FALSE)</f>
        <v>Manuel Akanji</v>
      </c>
    </row>
    <row r="10" spans="1:11" x14ac:dyDescent="0.25">
      <c r="A10" t="s">
        <v>275</v>
      </c>
      <c r="B10">
        <v>7.5</v>
      </c>
      <c r="C10">
        <v>9</v>
      </c>
      <c r="D10">
        <v>7</v>
      </c>
      <c r="E10">
        <v>3</v>
      </c>
      <c r="F10">
        <v>22</v>
      </c>
      <c r="G10">
        <v>5.4666666666666668</v>
      </c>
      <c r="H10" s="3">
        <f t="shared" si="0"/>
        <v>4.8683158363359458E-2</v>
      </c>
      <c r="I10" t="str">
        <f>VLOOKUP(A10,Players!A:A,1,FALSE)</f>
        <v>Nathan Ake</v>
      </c>
    </row>
    <row r="11" spans="1:11" x14ac:dyDescent="0.25">
      <c r="A11" t="s">
        <v>3642</v>
      </c>
      <c r="B11">
        <v>26.3</v>
      </c>
      <c r="C11">
        <v>72</v>
      </c>
      <c r="D11">
        <v>26</v>
      </c>
      <c r="E11">
        <v>31</v>
      </c>
      <c r="F11">
        <v>55</v>
      </c>
      <c r="G11">
        <v>6.9961977186311781</v>
      </c>
      <c r="H11" s="3">
        <f t="shared" si="0"/>
        <v>0.13600703615920173</v>
      </c>
      <c r="I11" t="e">
        <f>VLOOKUP(A11,Players!A:A,1,FALSE)</f>
        <v>#N/A</v>
      </c>
    </row>
    <row r="12" spans="1:11" x14ac:dyDescent="0.25">
      <c r="A12" t="s">
        <v>3763</v>
      </c>
      <c r="B12">
        <v>3.8</v>
      </c>
      <c r="C12">
        <v>6</v>
      </c>
      <c r="D12">
        <v>11</v>
      </c>
      <c r="E12">
        <v>2</v>
      </c>
      <c r="F12">
        <v>11</v>
      </c>
      <c r="G12">
        <v>7.8947368421052637</v>
      </c>
      <c r="H12" s="3">
        <f t="shared" si="0"/>
        <v>0.22069246022056288</v>
      </c>
      <c r="I12" t="str">
        <f>VLOOKUP(A12,Players!A:A,1,FALSE)</f>
        <v>Harry Amass</v>
      </c>
    </row>
    <row r="13" spans="1:11" x14ac:dyDescent="0.25">
      <c r="A13" t="s">
        <v>137</v>
      </c>
      <c r="B13">
        <v>1</v>
      </c>
      <c r="C13">
        <v>1</v>
      </c>
      <c r="D13">
        <v>0</v>
      </c>
      <c r="E13">
        <v>0</v>
      </c>
      <c r="F13">
        <v>7</v>
      </c>
      <c r="G13">
        <v>8</v>
      </c>
      <c r="H13" s="3">
        <f t="shared" si="0"/>
        <v>0.23227847463248086</v>
      </c>
      <c r="I13" t="str">
        <f>VLOOKUP(A13,Players!A:A,1,FALSE)</f>
        <v>Joachim Andersen</v>
      </c>
    </row>
    <row r="14" spans="1:11" x14ac:dyDescent="0.25">
      <c r="A14" t="s">
        <v>137</v>
      </c>
      <c r="B14">
        <v>28.7</v>
      </c>
      <c r="C14">
        <v>27</v>
      </c>
      <c r="D14">
        <v>37</v>
      </c>
      <c r="E14">
        <v>34</v>
      </c>
      <c r="F14">
        <v>188</v>
      </c>
      <c r="G14">
        <v>9.9651567944250878</v>
      </c>
      <c r="H14" s="3">
        <f t="shared" si="0"/>
        <v>0.49491700241363379</v>
      </c>
      <c r="I14" t="str">
        <f>VLOOKUP(A14,Players!A:A,1,FALSE)</f>
        <v>Joachim Andersen</v>
      </c>
    </row>
    <row r="15" spans="1:11" x14ac:dyDescent="0.25">
      <c r="A15" t="s">
        <v>42</v>
      </c>
      <c r="B15">
        <v>5.5</v>
      </c>
      <c r="C15">
        <v>10</v>
      </c>
      <c r="D15">
        <v>3</v>
      </c>
      <c r="E15">
        <v>6</v>
      </c>
      <c r="F15">
        <v>18</v>
      </c>
      <c r="G15">
        <v>6.7272727272727275</v>
      </c>
      <c r="H15" s="3">
        <f t="shared" si="0"/>
        <v>0.11569670680899391</v>
      </c>
      <c r="I15" t="str">
        <f>VLOOKUP(A15,Players!A:A,1,FALSE)</f>
        <v>Julian Araujo</v>
      </c>
    </row>
    <row r="16" spans="1:11" x14ac:dyDescent="0.25">
      <c r="A16" t="s">
        <v>316</v>
      </c>
      <c r="B16">
        <v>3.7</v>
      </c>
      <c r="C16">
        <v>9</v>
      </c>
      <c r="D16">
        <v>2</v>
      </c>
      <c r="E16">
        <v>6</v>
      </c>
      <c r="F16">
        <v>12</v>
      </c>
      <c r="G16">
        <v>7.8378378378378377</v>
      </c>
      <c r="H16" s="3">
        <f t="shared" si="0"/>
        <v>0.21457015981464633</v>
      </c>
      <c r="I16" t="str">
        <f>VLOOKUP(A16,Players!A:A,1,FALSE)</f>
        <v>Benoit Badiashile</v>
      </c>
    </row>
    <row r="17" spans="1:9" x14ac:dyDescent="0.25">
      <c r="A17" t="s">
        <v>138</v>
      </c>
      <c r="B17">
        <v>34.200000000000003</v>
      </c>
      <c r="C17">
        <v>54</v>
      </c>
      <c r="D17">
        <v>40</v>
      </c>
      <c r="E17">
        <v>20</v>
      </c>
      <c r="F17">
        <v>118</v>
      </c>
      <c r="G17">
        <v>6.7836257309941512</v>
      </c>
      <c r="H17" s="3">
        <f t="shared" si="0"/>
        <v>0.11976349312325207</v>
      </c>
      <c r="I17" t="str">
        <f>VLOOKUP(A17,Players!A:A,1,FALSE)</f>
        <v>Calvin Bassey</v>
      </c>
    </row>
    <row r="18" spans="1:9" x14ac:dyDescent="0.25">
      <c r="A18" t="s">
        <v>3636</v>
      </c>
      <c r="B18">
        <v>28.1</v>
      </c>
      <c r="C18">
        <v>36</v>
      </c>
      <c r="D18">
        <v>47</v>
      </c>
      <c r="E18">
        <v>56</v>
      </c>
      <c r="F18">
        <v>190</v>
      </c>
      <c r="G18">
        <v>11.708185053380783</v>
      </c>
      <c r="H18" s="3">
        <f t="shared" si="0"/>
        <v>0.73390038501347932</v>
      </c>
      <c r="I18" t="e">
        <f>VLOOKUP(A18,Players!A:A,1,FALSE)</f>
        <v>#N/A</v>
      </c>
    </row>
    <row r="19" spans="1:9" x14ac:dyDescent="0.25">
      <c r="A19" t="s">
        <v>3782</v>
      </c>
      <c r="B19">
        <v>3.7</v>
      </c>
      <c r="C19">
        <v>7</v>
      </c>
      <c r="D19">
        <v>2</v>
      </c>
      <c r="E19">
        <v>5</v>
      </c>
      <c r="F19">
        <v>21</v>
      </c>
      <c r="G19">
        <v>9.4594594594594597</v>
      </c>
      <c r="H19" s="3">
        <f t="shared" si="0"/>
        <v>0.42165323507585184</v>
      </c>
      <c r="I19" t="e">
        <f>VLOOKUP(A19,Players!A:A,1,FALSE)</f>
        <v>#N/A</v>
      </c>
    </row>
    <row r="20" spans="1:9" x14ac:dyDescent="0.25">
      <c r="A20" t="s">
        <v>3637</v>
      </c>
      <c r="B20">
        <v>27.6</v>
      </c>
      <c r="C20">
        <v>87</v>
      </c>
      <c r="D20">
        <v>38</v>
      </c>
      <c r="E20">
        <v>42</v>
      </c>
      <c r="F20">
        <v>75</v>
      </c>
      <c r="G20">
        <v>8.7681159420289845</v>
      </c>
      <c r="H20" s="3">
        <f t="shared" si="0"/>
        <v>0.32618300635666952</v>
      </c>
      <c r="I20" t="e">
        <f>VLOOKUP(A20,Players!A:A,1,FALSE)</f>
        <v>#N/A</v>
      </c>
    </row>
    <row r="21" spans="1:9" x14ac:dyDescent="0.25">
      <c r="A21" t="s">
        <v>359</v>
      </c>
      <c r="B21">
        <v>1.7</v>
      </c>
      <c r="C21">
        <v>6</v>
      </c>
      <c r="D21">
        <v>4</v>
      </c>
      <c r="E21">
        <v>3</v>
      </c>
      <c r="F21">
        <v>12</v>
      </c>
      <c r="G21">
        <v>14.705882352941178</v>
      </c>
      <c r="H21" s="3">
        <f t="shared" si="0"/>
        <v>0.95736152858835</v>
      </c>
      <c r="I21" t="str">
        <f>VLOOKUP(A21,Players!A:A,1,FALSE)</f>
        <v>Willy Boly</v>
      </c>
    </row>
    <row r="22" spans="1:9" x14ac:dyDescent="0.25">
      <c r="A22" t="s">
        <v>89</v>
      </c>
      <c r="B22">
        <v>4.5999999999999996</v>
      </c>
      <c r="C22">
        <v>12</v>
      </c>
      <c r="D22">
        <v>5</v>
      </c>
      <c r="E22">
        <v>5</v>
      </c>
      <c r="F22">
        <v>25</v>
      </c>
      <c r="G22">
        <v>10.217391304347826</v>
      </c>
      <c r="H22" s="3">
        <f t="shared" si="0"/>
        <v>0.53168097088806099</v>
      </c>
      <c r="I22" t="str">
        <f>VLOOKUP(A22,Players!A:A,1,FALSE)</f>
        <v>Sven Botman</v>
      </c>
    </row>
    <row r="23" spans="1:9" x14ac:dyDescent="0.25">
      <c r="A23" t="s">
        <v>19</v>
      </c>
      <c r="B23">
        <v>8.4</v>
      </c>
      <c r="C23">
        <v>14</v>
      </c>
      <c r="D23">
        <v>9</v>
      </c>
      <c r="E23">
        <v>4</v>
      </c>
      <c r="F23">
        <v>31</v>
      </c>
      <c r="G23">
        <v>6.9047619047619042</v>
      </c>
      <c r="H23" s="3">
        <f t="shared" si="0"/>
        <v>0.12884399959966242</v>
      </c>
      <c r="I23" t="str">
        <f>VLOOKUP(A23,Players!A:A,1,FALSE)</f>
        <v>Conor Bradley</v>
      </c>
    </row>
    <row r="24" spans="1:9" x14ac:dyDescent="0.25">
      <c r="A24" t="s">
        <v>460</v>
      </c>
      <c r="B24">
        <v>27.9</v>
      </c>
      <c r="C24">
        <v>36</v>
      </c>
      <c r="D24">
        <v>31</v>
      </c>
      <c r="E24">
        <v>27</v>
      </c>
      <c r="F24">
        <v>191</v>
      </c>
      <c r="G24">
        <v>10.21505376344086</v>
      </c>
      <c r="H24" s="3">
        <f t="shared" si="0"/>
        <v>0.53134102077906686</v>
      </c>
      <c r="I24" t="str">
        <f>VLOOKUP(A24,Players!A:A,1,FALSE)</f>
        <v>Jarrad Branthwaite</v>
      </c>
    </row>
    <row r="25" spans="1:9" x14ac:dyDescent="0.25">
      <c r="A25" t="s">
        <v>3658</v>
      </c>
      <c r="B25">
        <v>11.9</v>
      </c>
      <c r="C25">
        <v>19</v>
      </c>
      <c r="D25">
        <v>10</v>
      </c>
      <c r="E25">
        <v>9</v>
      </c>
      <c r="F25">
        <v>29</v>
      </c>
      <c r="G25">
        <v>5.6302521008403357</v>
      </c>
      <c r="H25" s="3">
        <f t="shared" si="0"/>
        <v>5.50284114011651E-2</v>
      </c>
      <c r="I25" t="e">
        <f>VLOOKUP(A25,Players!A:A,1,FALSE)</f>
        <v>#N/A</v>
      </c>
    </row>
    <row r="26" spans="1:9" x14ac:dyDescent="0.25">
      <c r="A26" t="s">
        <v>281</v>
      </c>
      <c r="B26">
        <v>18.7</v>
      </c>
      <c r="C26">
        <v>41</v>
      </c>
      <c r="D26">
        <v>36</v>
      </c>
      <c r="E26">
        <v>15</v>
      </c>
      <c r="F26">
        <v>70</v>
      </c>
      <c r="G26">
        <v>8.6631016042780757</v>
      </c>
      <c r="H26" s="3">
        <f t="shared" si="0"/>
        <v>0.312463480679816</v>
      </c>
      <c r="I26" t="str">
        <f>VLOOKUP(A26,Players!A:A,1,FALSE)</f>
        <v>Santiago Bueno</v>
      </c>
    </row>
    <row r="27" spans="1:9" x14ac:dyDescent="0.25">
      <c r="A27" t="s">
        <v>3650</v>
      </c>
      <c r="B27">
        <v>17.100000000000001</v>
      </c>
      <c r="C27">
        <v>17</v>
      </c>
      <c r="D27">
        <v>20</v>
      </c>
      <c r="E27">
        <v>14</v>
      </c>
      <c r="F27">
        <v>128</v>
      </c>
      <c r="G27">
        <v>10.467836257309941</v>
      </c>
      <c r="H27" s="3">
        <f t="shared" si="0"/>
        <v>0.56791927803841724</v>
      </c>
      <c r="I27" t="e">
        <f>VLOOKUP(A27,Players!A:A,1,FALSE)</f>
        <v>#N/A</v>
      </c>
    </row>
    <row r="28" spans="1:9" x14ac:dyDescent="0.25">
      <c r="A28" t="s">
        <v>93</v>
      </c>
      <c r="B28">
        <v>37</v>
      </c>
      <c r="C28">
        <v>39</v>
      </c>
      <c r="D28">
        <v>36</v>
      </c>
      <c r="E28">
        <v>27</v>
      </c>
      <c r="F28">
        <v>197</v>
      </c>
      <c r="G28">
        <v>8.0810810810810807</v>
      </c>
      <c r="H28" s="3">
        <f t="shared" si="0"/>
        <v>0.24142878597214035</v>
      </c>
      <c r="I28" t="str">
        <f>VLOOKUP(A28,Players!A:A,1,FALSE)</f>
        <v>Dan Burn</v>
      </c>
    </row>
    <row r="29" spans="1:9" x14ac:dyDescent="0.25">
      <c r="A29" t="s">
        <v>402</v>
      </c>
      <c r="B29">
        <v>10.9</v>
      </c>
      <c r="C29">
        <v>27</v>
      </c>
      <c r="D29">
        <v>12</v>
      </c>
      <c r="E29">
        <v>9</v>
      </c>
      <c r="F29">
        <v>25</v>
      </c>
      <c r="G29">
        <v>6.6972477064220177</v>
      </c>
      <c r="H29" s="3">
        <f t="shared" si="0"/>
        <v>0.11357041312371852</v>
      </c>
      <c r="I29" t="str">
        <f>VLOOKUP(A29,Players!A:A,1,FALSE)</f>
        <v>Riccardo Calafiori</v>
      </c>
    </row>
    <row r="30" spans="1:9" x14ac:dyDescent="0.25">
      <c r="A30" t="s">
        <v>3664</v>
      </c>
      <c r="B30">
        <v>9.1999999999999993</v>
      </c>
      <c r="C30">
        <v>8</v>
      </c>
      <c r="D30">
        <v>13</v>
      </c>
      <c r="E30">
        <v>5</v>
      </c>
      <c r="F30">
        <v>36</v>
      </c>
      <c r="G30">
        <v>6.7391304347826093</v>
      </c>
      <c r="H30" s="3">
        <f t="shared" si="0"/>
        <v>0.11654417922857918</v>
      </c>
      <c r="I30" t="e">
        <f>VLOOKUP(A30,Players!A:A,1,FALSE)</f>
        <v>#N/A</v>
      </c>
    </row>
    <row r="31" spans="1:9" x14ac:dyDescent="0.25">
      <c r="A31" t="s">
        <v>80</v>
      </c>
      <c r="B31">
        <v>23</v>
      </c>
      <c r="C31">
        <v>56</v>
      </c>
      <c r="D31">
        <v>22</v>
      </c>
      <c r="E31">
        <v>23</v>
      </c>
      <c r="F31">
        <v>70</v>
      </c>
      <c r="G31">
        <v>7.4347826086956523</v>
      </c>
      <c r="H31" s="3">
        <f t="shared" si="0"/>
        <v>0.17410842912804669</v>
      </c>
      <c r="I31" t="str">
        <f>VLOOKUP(A31,Players!A:A,1,FALSE)</f>
        <v>Matty Cash</v>
      </c>
    </row>
    <row r="32" spans="1:9" x14ac:dyDescent="0.25">
      <c r="A32" t="s">
        <v>3806</v>
      </c>
      <c r="B32">
        <v>0.2</v>
      </c>
      <c r="C32">
        <v>0</v>
      </c>
      <c r="D32">
        <v>0</v>
      </c>
      <c r="E32">
        <v>0</v>
      </c>
      <c r="F32">
        <v>2</v>
      </c>
      <c r="G32">
        <v>10</v>
      </c>
      <c r="H32" s="3">
        <f t="shared" si="0"/>
        <v>0.5</v>
      </c>
      <c r="I32" t="str">
        <f>VLOOKUP(A32,Players!A:A,1,FALSE)</f>
        <v>Eiran Cashin</v>
      </c>
    </row>
    <row r="33" spans="1:9" x14ac:dyDescent="0.25">
      <c r="A33" t="s">
        <v>136</v>
      </c>
      <c r="B33">
        <v>18.3</v>
      </c>
      <c r="C33">
        <v>46</v>
      </c>
      <c r="D33">
        <v>15</v>
      </c>
      <c r="E33">
        <v>22</v>
      </c>
      <c r="F33">
        <v>83</v>
      </c>
      <c r="G33">
        <v>9.0710382513661205</v>
      </c>
      <c r="H33" s="3">
        <f t="shared" si="0"/>
        <v>0.36703953126737132</v>
      </c>
      <c r="I33" t="str">
        <f>VLOOKUP(A33,Players!A:A,1,FALSE)</f>
        <v>Timothy Castagne</v>
      </c>
    </row>
    <row r="34" spans="1:9" x14ac:dyDescent="0.25">
      <c r="A34" t="s">
        <v>314</v>
      </c>
      <c r="B34">
        <v>11.8</v>
      </c>
      <c r="C34">
        <v>20</v>
      </c>
      <c r="D34">
        <v>19</v>
      </c>
      <c r="E34">
        <v>19</v>
      </c>
      <c r="F34">
        <v>57</v>
      </c>
      <c r="G34">
        <v>9.7457627118644066</v>
      </c>
      <c r="H34" s="3">
        <f t="shared" ref="H34:H63" si="1">1-_xlfn.NORM.DIST(10, G34, J$2, TRUE)</f>
        <v>0.46296370560562217</v>
      </c>
      <c r="I34" t="str">
        <f>VLOOKUP(A34,Players!A:A,1,FALSE)</f>
        <v>Trevoh Chalobah</v>
      </c>
    </row>
    <row r="35" spans="1:9" x14ac:dyDescent="0.25">
      <c r="A35" t="s">
        <v>314</v>
      </c>
      <c r="B35">
        <v>10.1</v>
      </c>
      <c r="C35">
        <v>11</v>
      </c>
      <c r="D35">
        <v>6</v>
      </c>
      <c r="E35">
        <v>10</v>
      </c>
      <c r="F35">
        <v>48</v>
      </c>
      <c r="G35">
        <v>7.4257425742574261</v>
      </c>
      <c r="H35" s="3">
        <f t="shared" si="1"/>
        <v>0.1732603583311928</v>
      </c>
      <c r="I35" t="str">
        <f>VLOOKUP(A35,Players!A:A,1,FALSE)</f>
        <v>Trevoh Chalobah</v>
      </c>
    </row>
    <row r="36" spans="1:9" x14ac:dyDescent="0.25">
      <c r="A36" t="s">
        <v>3810</v>
      </c>
      <c r="B36">
        <v>2.9</v>
      </c>
      <c r="C36">
        <v>7</v>
      </c>
      <c r="D36">
        <v>6</v>
      </c>
      <c r="E36">
        <v>6</v>
      </c>
      <c r="F36">
        <v>16</v>
      </c>
      <c r="G36">
        <v>12.068965517241379</v>
      </c>
      <c r="H36" s="3">
        <f t="shared" si="1"/>
        <v>0.77535021838758988</v>
      </c>
      <c r="I36" t="e">
        <f>VLOOKUP(A36,Players!A:A,1,FALSE)</f>
        <v>#N/A</v>
      </c>
    </row>
    <row r="37" spans="1:9" x14ac:dyDescent="0.25">
      <c r="A37" t="s">
        <v>3814</v>
      </c>
      <c r="B37">
        <v>4.2</v>
      </c>
      <c r="C37">
        <v>5</v>
      </c>
      <c r="D37">
        <v>5</v>
      </c>
      <c r="E37">
        <v>4</v>
      </c>
      <c r="F37">
        <v>14</v>
      </c>
      <c r="G37">
        <v>6.6666666666666661</v>
      </c>
      <c r="H37" s="3">
        <f t="shared" si="1"/>
        <v>0.11143353545702517</v>
      </c>
      <c r="I37" t="e">
        <f>VLOOKUP(A37,Players!A:A,1,FALSE)</f>
        <v>#N/A</v>
      </c>
    </row>
    <row r="38" spans="1:9" x14ac:dyDescent="0.25">
      <c r="A38" t="s">
        <v>3648</v>
      </c>
      <c r="B38">
        <v>19</v>
      </c>
      <c r="C38">
        <v>13</v>
      </c>
      <c r="D38">
        <v>32</v>
      </c>
      <c r="E38">
        <v>13</v>
      </c>
      <c r="F38">
        <v>71</v>
      </c>
      <c r="G38">
        <v>6.7894736842105265</v>
      </c>
      <c r="H38" s="3">
        <f t="shared" si="1"/>
        <v>0.12019122064167209</v>
      </c>
      <c r="I38" t="e">
        <f>VLOOKUP(A38,Players!A:A,1,FALSE)</f>
        <v>#N/A</v>
      </c>
    </row>
    <row r="39" spans="1:9" x14ac:dyDescent="0.25">
      <c r="A39" t="s">
        <v>456</v>
      </c>
      <c r="B39">
        <v>2.4</v>
      </c>
      <c r="C39">
        <v>3</v>
      </c>
      <c r="D39">
        <v>5</v>
      </c>
      <c r="E39">
        <v>1</v>
      </c>
      <c r="F39">
        <v>8</v>
      </c>
      <c r="G39">
        <v>7.0833333333333339</v>
      </c>
      <c r="H39" s="3">
        <f t="shared" si="1"/>
        <v>0.14308251651207904</v>
      </c>
      <c r="I39" t="e">
        <f>VLOOKUP(A39,Players!A:A,1,FALSE)</f>
        <v>#N/A</v>
      </c>
    </row>
    <row r="40" spans="1:9" x14ac:dyDescent="0.25">
      <c r="A40" t="s">
        <v>366</v>
      </c>
      <c r="B40">
        <v>38</v>
      </c>
      <c r="C40">
        <v>40</v>
      </c>
      <c r="D40">
        <v>77</v>
      </c>
      <c r="E40">
        <v>34</v>
      </c>
      <c r="F40">
        <v>226</v>
      </c>
      <c r="G40">
        <v>9.9210526315789469</v>
      </c>
      <c r="H40" s="3">
        <f t="shared" si="1"/>
        <v>0.48848428560984214</v>
      </c>
      <c r="I40" t="str">
        <f>VLOOKUP(A40,Players!A:A,1,FALSE)</f>
        <v>Nathan Collins</v>
      </c>
    </row>
    <row r="41" spans="1:9" x14ac:dyDescent="0.25">
      <c r="A41" t="s">
        <v>3620</v>
      </c>
      <c r="B41">
        <v>35</v>
      </c>
      <c r="C41">
        <v>47</v>
      </c>
      <c r="D41">
        <v>37</v>
      </c>
      <c r="E41">
        <v>33</v>
      </c>
      <c r="F41">
        <v>118</v>
      </c>
      <c r="G41">
        <v>6.7142857142857144</v>
      </c>
      <c r="H41" s="3">
        <f t="shared" si="1"/>
        <v>0.11477355549084778</v>
      </c>
      <c r="I41" t="e">
        <f>VLOOKUP(A41,Players!A:A,1,FALSE)</f>
        <v>#N/A</v>
      </c>
    </row>
    <row r="42" spans="1:9" x14ac:dyDescent="0.25">
      <c r="A42" t="s">
        <v>3659</v>
      </c>
      <c r="B42">
        <v>11.9</v>
      </c>
      <c r="C42">
        <v>22</v>
      </c>
      <c r="D42">
        <v>13</v>
      </c>
      <c r="E42">
        <v>8</v>
      </c>
      <c r="F42">
        <v>39</v>
      </c>
      <c r="G42">
        <v>6.8907563025210079</v>
      </c>
      <c r="H42" s="3">
        <f t="shared" si="1"/>
        <v>0.12777035586816721</v>
      </c>
      <c r="I42" t="e">
        <f>VLOOKUP(A42,Players!A:A,1,FALSE)</f>
        <v>#N/A</v>
      </c>
    </row>
    <row r="43" spans="1:9" x14ac:dyDescent="0.25">
      <c r="A43" t="s">
        <v>3818</v>
      </c>
      <c r="B43">
        <v>1.2</v>
      </c>
      <c r="C43">
        <v>6</v>
      </c>
      <c r="D43">
        <v>3</v>
      </c>
      <c r="E43">
        <v>5</v>
      </c>
      <c r="F43">
        <v>1</v>
      </c>
      <c r="G43">
        <v>12.5</v>
      </c>
      <c r="H43" s="3">
        <f t="shared" si="1"/>
        <v>0.81969537699321526</v>
      </c>
      <c r="I43" t="e">
        <f>VLOOKUP(A43,Players!A:A,1,FALSE)</f>
        <v>#N/A</v>
      </c>
    </row>
    <row r="44" spans="1:9" x14ac:dyDescent="0.25">
      <c r="A44" t="s">
        <v>3665</v>
      </c>
      <c r="B44">
        <v>9.1999999999999993</v>
      </c>
      <c r="C44">
        <v>11</v>
      </c>
      <c r="D44">
        <v>9</v>
      </c>
      <c r="E44">
        <v>8</v>
      </c>
      <c r="F44">
        <v>37</v>
      </c>
      <c r="G44">
        <v>7.0652173913043486</v>
      </c>
      <c r="H44" s="3">
        <f t="shared" si="1"/>
        <v>0.14159138366393964</v>
      </c>
      <c r="I44" t="e">
        <f>VLOOKUP(A44,Players!A:A,1,FALSE)</f>
        <v>#N/A</v>
      </c>
    </row>
    <row r="45" spans="1:9" x14ac:dyDescent="0.25">
      <c r="A45" t="s">
        <v>312</v>
      </c>
      <c r="B45">
        <v>33.200000000000003</v>
      </c>
      <c r="C45">
        <v>67</v>
      </c>
      <c r="D45">
        <v>49</v>
      </c>
      <c r="E45">
        <v>28</v>
      </c>
      <c r="F45">
        <v>95</v>
      </c>
      <c r="G45">
        <v>7.1987951807228914</v>
      </c>
      <c r="H45" s="3">
        <f t="shared" si="1"/>
        <v>0.15283500671746453</v>
      </c>
      <c r="I45" t="str">
        <f>VLOOKUP(A45,Players!A:A,1,FALSE)</f>
        <v>Marc Cucurella</v>
      </c>
    </row>
    <row r="46" spans="1:9" x14ac:dyDescent="0.25">
      <c r="A46" t="s">
        <v>133</v>
      </c>
      <c r="B46">
        <v>3.9</v>
      </c>
      <c r="C46">
        <v>6</v>
      </c>
      <c r="D46">
        <v>4</v>
      </c>
      <c r="E46">
        <v>2</v>
      </c>
      <c r="F46">
        <v>26</v>
      </c>
      <c r="G46">
        <v>9.7435897435897445</v>
      </c>
      <c r="H46" s="3">
        <f t="shared" si="1"/>
        <v>0.46264807874531377</v>
      </c>
      <c r="I46" t="str">
        <f>VLOOKUP(A46,Players!A:A,1,FALSE)</f>
        <v>Jorge Cuenca</v>
      </c>
    </row>
    <row r="47" spans="1:9" x14ac:dyDescent="0.25">
      <c r="A47" t="s">
        <v>404</v>
      </c>
      <c r="B47">
        <v>31.3</v>
      </c>
      <c r="C47">
        <v>68</v>
      </c>
      <c r="D47">
        <v>22</v>
      </c>
      <c r="E47">
        <v>37</v>
      </c>
      <c r="F47">
        <v>72</v>
      </c>
      <c r="G47">
        <v>6.3578274760383389</v>
      </c>
      <c r="H47" s="3">
        <f t="shared" si="1"/>
        <v>9.1450365564731073E-2</v>
      </c>
      <c r="I47" t="e">
        <f>VLOOKUP(A47,Players!A:A,1,FALSE)</f>
        <v>#N/A</v>
      </c>
    </row>
    <row r="48" spans="1:9" x14ac:dyDescent="0.25">
      <c r="A48" t="s">
        <v>215</v>
      </c>
      <c r="B48">
        <v>9.4</v>
      </c>
      <c r="C48">
        <v>7</v>
      </c>
      <c r="D48">
        <v>15</v>
      </c>
      <c r="E48">
        <v>6</v>
      </c>
      <c r="F48">
        <v>71</v>
      </c>
      <c r="G48">
        <v>10.531914893617021</v>
      </c>
      <c r="H48" s="3">
        <f t="shared" si="1"/>
        <v>0.57711236590528681</v>
      </c>
      <c r="I48" t="str">
        <f>VLOOKUP(A48,Players!A:A,1,FALSE)</f>
        <v>Kevin Danso</v>
      </c>
    </row>
    <row r="49" spans="1:9" x14ac:dyDescent="0.25">
      <c r="A49" t="s">
        <v>223</v>
      </c>
      <c r="B49">
        <v>14.8</v>
      </c>
      <c r="C49">
        <v>17</v>
      </c>
      <c r="D49">
        <v>28</v>
      </c>
      <c r="E49">
        <v>12</v>
      </c>
      <c r="F49">
        <v>81</v>
      </c>
      <c r="G49">
        <v>9.3243243243243246</v>
      </c>
      <c r="H49" s="3">
        <f t="shared" si="1"/>
        <v>0.40242223622469075</v>
      </c>
      <c r="I49" t="str">
        <f>VLOOKUP(A49,Players!A:A,1,FALSE)</f>
        <v>Ben Davies</v>
      </c>
    </row>
    <row r="50" spans="1:9" x14ac:dyDescent="0.25">
      <c r="A50" t="s">
        <v>3634</v>
      </c>
      <c r="B50">
        <v>30.5</v>
      </c>
      <c r="C50">
        <v>46</v>
      </c>
      <c r="D50">
        <v>25</v>
      </c>
      <c r="E50">
        <v>25</v>
      </c>
      <c r="F50">
        <v>77</v>
      </c>
      <c r="G50">
        <v>5.6721311475409832</v>
      </c>
      <c r="H50" s="3">
        <f t="shared" si="1"/>
        <v>5.6753665701502309E-2</v>
      </c>
      <c r="I50" t="e">
        <f>VLOOKUP(A50,Players!A:A,1,FALSE)</f>
        <v>#N/A</v>
      </c>
    </row>
    <row r="51" spans="1:9" x14ac:dyDescent="0.25">
      <c r="A51" t="s">
        <v>3660</v>
      </c>
      <c r="B51">
        <v>10.8</v>
      </c>
      <c r="C51">
        <v>15</v>
      </c>
      <c r="D51">
        <v>16</v>
      </c>
      <c r="E51">
        <v>9</v>
      </c>
      <c r="F51">
        <v>52</v>
      </c>
      <c r="G51">
        <v>8.5185185185185173</v>
      </c>
      <c r="H51" s="3">
        <f t="shared" si="1"/>
        <v>0.29399502950096301</v>
      </c>
      <c r="I51" t="e">
        <f>VLOOKUP(A51,Players!A:A,1,FALSE)</f>
        <v>#N/A</v>
      </c>
    </row>
    <row r="52" spans="1:9" x14ac:dyDescent="0.25">
      <c r="A52" t="s">
        <v>370</v>
      </c>
      <c r="B52">
        <v>28.7</v>
      </c>
      <c r="C52">
        <v>39</v>
      </c>
      <c r="D52">
        <v>52</v>
      </c>
      <c r="E52">
        <v>21</v>
      </c>
      <c r="F52">
        <v>134</v>
      </c>
      <c r="G52">
        <v>8.5714285714285712</v>
      </c>
      <c r="H52" s="3">
        <f t="shared" si="1"/>
        <v>0.3006949746868649</v>
      </c>
      <c r="I52" t="str">
        <f>VLOOKUP(A52,Players!A:A,1,FALSE)</f>
        <v>Sepp van den Berg</v>
      </c>
    </row>
    <row r="53" spans="1:9" x14ac:dyDescent="0.25">
      <c r="A53" t="s">
        <v>278</v>
      </c>
      <c r="B53">
        <v>25.2</v>
      </c>
      <c r="C53">
        <v>17</v>
      </c>
      <c r="D53">
        <v>23</v>
      </c>
      <c r="E53">
        <v>20</v>
      </c>
      <c r="F53">
        <v>71</v>
      </c>
      <c r="G53">
        <v>5.1984126984126986</v>
      </c>
      <c r="H53" s="3">
        <f t="shared" si="1"/>
        <v>3.9556700423795332E-2</v>
      </c>
      <c r="I53" t="str">
        <f>VLOOKUP(A53,Players!A:A,1,FALSE)</f>
        <v>Ruben Dias</v>
      </c>
    </row>
    <row r="54" spans="1:9" x14ac:dyDescent="0.25">
      <c r="A54" t="s">
        <v>74</v>
      </c>
      <c r="B54">
        <v>26.1</v>
      </c>
      <c r="C54">
        <v>65</v>
      </c>
      <c r="D54">
        <v>23</v>
      </c>
      <c r="E54">
        <v>25</v>
      </c>
      <c r="F54">
        <v>89</v>
      </c>
      <c r="G54">
        <v>7.7394636015325666</v>
      </c>
      <c r="H54" s="3">
        <f t="shared" si="1"/>
        <v>0.20422133906632478</v>
      </c>
      <c r="I54" t="str">
        <f>VLOOKUP(A54,Players!A:A,1,FALSE)</f>
        <v>Lucas Digne</v>
      </c>
    </row>
    <row r="55" spans="1:9" x14ac:dyDescent="0.25">
      <c r="A55" t="s">
        <v>139</v>
      </c>
      <c r="B55">
        <v>14.9</v>
      </c>
      <c r="C55">
        <v>26</v>
      </c>
      <c r="D55">
        <v>10</v>
      </c>
      <c r="E55">
        <v>9</v>
      </c>
      <c r="F55">
        <v>72</v>
      </c>
      <c r="G55">
        <v>7.8523489932885902</v>
      </c>
      <c r="H55" s="3">
        <f t="shared" si="1"/>
        <v>0.216122101958378</v>
      </c>
      <c r="I55" t="str">
        <f>VLOOKUP(A55,Players!A:A,1,FALSE)</f>
        <v>Issa Diop</v>
      </c>
    </row>
    <row r="56" spans="1:9" x14ac:dyDescent="0.25">
      <c r="A56" t="s">
        <v>3673</v>
      </c>
      <c r="B56">
        <v>5.4</v>
      </c>
      <c r="C56">
        <v>8</v>
      </c>
      <c r="D56">
        <v>4</v>
      </c>
      <c r="E56">
        <v>5</v>
      </c>
      <c r="F56">
        <v>18</v>
      </c>
      <c r="G56">
        <v>6.481481481481481</v>
      </c>
      <c r="H56" s="3">
        <f t="shared" si="1"/>
        <v>9.9106654868882149E-2</v>
      </c>
      <c r="I56" t="e">
        <f>VLOOKUP(A56,Players!A:A,1,FALSE)</f>
        <v>#N/A</v>
      </c>
    </row>
    <row r="57" spans="1:9" x14ac:dyDescent="0.25">
      <c r="A57" t="s">
        <v>3830</v>
      </c>
      <c r="B57">
        <v>0.7</v>
      </c>
      <c r="C57">
        <v>0</v>
      </c>
      <c r="D57">
        <v>0</v>
      </c>
      <c r="E57">
        <v>2</v>
      </c>
      <c r="F57">
        <v>4</v>
      </c>
      <c r="G57">
        <v>8.5714285714285712</v>
      </c>
      <c r="H57" s="3">
        <f t="shared" si="1"/>
        <v>0.3006949746868649</v>
      </c>
      <c r="I57" t="e">
        <f>VLOOKUP(A57,Players!A:A,1,FALSE)</f>
        <v>#N/A</v>
      </c>
    </row>
    <row r="58" spans="1:9" x14ac:dyDescent="0.25">
      <c r="A58" t="s">
        <v>274</v>
      </c>
      <c r="B58">
        <v>23.4</v>
      </c>
      <c r="C58">
        <v>38</v>
      </c>
      <c r="D58">
        <v>28</v>
      </c>
      <c r="E58">
        <v>22</v>
      </c>
      <c r="F58">
        <v>102</v>
      </c>
      <c r="G58">
        <v>8.119658119658121</v>
      </c>
      <c r="H58" s="3">
        <f t="shared" si="1"/>
        <v>0.24585014191017873</v>
      </c>
      <c r="I58" t="str">
        <f>VLOOKUP(A58,Players!A:A,1,FALSE)</f>
        <v>Matt Doherty</v>
      </c>
    </row>
    <row r="59" spans="1:9" x14ac:dyDescent="0.25">
      <c r="A59" t="s">
        <v>398</v>
      </c>
      <c r="B59">
        <v>9.4</v>
      </c>
      <c r="C59">
        <v>31</v>
      </c>
      <c r="D59">
        <v>11</v>
      </c>
      <c r="E59">
        <v>4</v>
      </c>
      <c r="F59">
        <v>23</v>
      </c>
      <c r="G59">
        <v>7.3404255319148932</v>
      </c>
      <c r="H59" s="3">
        <f t="shared" si="1"/>
        <v>0.16538644044531303</v>
      </c>
      <c r="I59" t="str">
        <f>VLOOKUP(A59,Players!A:A,1,FALSE)</f>
        <v>Patrick Dorgu</v>
      </c>
    </row>
    <row r="60" spans="1:9" x14ac:dyDescent="0.25">
      <c r="A60" t="s">
        <v>3833</v>
      </c>
      <c r="B60">
        <v>0.2</v>
      </c>
      <c r="C60">
        <v>0</v>
      </c>
      <c r="D60">
        <v>0</v>
      </c>
      <c r="E60">
        <v>0</v>
      </c>
      <c r="F60">
        <v>0</v>
      </c>
      <c r="G60">
        <v>0</v>
      </c>
      <c r="H60" s="3">
        <f t="shared" si="1"/>
        <v>1.2768219521852586E-4</v>
      </c>
      <c r="I60" t="e">
        <f>VLOOKUP(A60,Players!A:A,1,FALSE)</f>
        <v>#N/A</v>
      </c>
    </row>
    <row r="61" spans="1:9" x14ac:dyDescent="0.25">
      <c r="A61" t="s">
        <v>4019</v>
      </c>
      <c r="B61">
        <v>13.9</v>
      </c>
      <c r="C61">
        <v>10</v>
      </c>
      <c r="D61">
        <v>22</v>
      </c>
      <c r="E61">
        <v>15</v>
      </c>
      <c r="F61">
        <v>49</v>
      </c>
      <c r="G61">
        <v>6.9064748201438846</v>
      </c>
      <c r="H61" s="3">
        <f t="shared" si="1"/>
        <v>0.12897573677210417</v>
      </c>
      <c r="I61" t="e">
        <f>VLOOKUP(A61,Players!A:A,1,FALSE)</f>
        <v>#N/A</v>
      </c>
    </row>
    <row r="62" spans="1:9" x14ac:dyDescent="0.25">
      <c r="A62" t="s">
        <v>128</v>
      </c>
      <c r="B62">
        <v>23.1</v>
      </c>
      <c r="C62">
        <v>17</v>
      </c>
      <c r="D62">
        <v>28</v>
      </c>
      <c r="E62">
        <v>13</v>
      </c>
      <c r="F62">
        <v>79</v>
      </c>
      <c r="G62">
        <v>5.9307359307359304</v>
      </c>
      <c r="H62" s="3">
        <f t="shared" si="1"/>
        <v>6.8368025124364573E-2</v>
      </c>
      <c r="I62" t="str">
        <f>VLOOKUP(A62,Players!A:A,1,FALSE)</f>
        <v>Lewis Dunk</v>
      </c>
    </row>
    <row r="63" spans="1:9" x14ac:dyDescent="0.25">
      <c r="A63" t="s">
        <v>3842</v>
      </c>
      <c r="B63">
        <v>0.1</v>
      </c>
      <c r="C63">
        <v>0</v>
      </c>
      <c r="D63">
        <v>1</v>
      </c>
      <c r="E63">
        <v>0</v>
      </c>
      <c r="F63">
        <v>0</v>
      </c>
      <c r="G63">
        <v>10</v>
      </c>
      <c r="H63" s="3">
        <f t="shared" si="1"/>
        <v>0.5</v>
      </c>
      <c r="I63" t="e">
        <f>VLOOKUP(A63,Players!A:A,1,FALSE)</f>
        <v>#N/A</v>
      </c>
    </row>
    <row r="64" spans="1:9" x14ac:dyDescent="0.25">
      <c r="A64" t="s">
        <v>4020</v>
      </c>
      <c r="B64">
        <v>26.7</v>
      </c>
      <c r="C64">
        <v>65</v>
      </c>
      <c r="D64">
        <v>20</v>
      </c>
      <c r="E64">
        <v>37</v>
      </c>
      <c r="F64">
        <v>65</v>
      </c>
      <c r="G64">
        <v>7.0037453183520597</v>
      </c>
      <c r="H64" s="3">
        <f t="shared" ref="H64:H95" si="2">1-_xlfn.NORM.DIST(10, G64, J$2, TRUE)</f>
        <v>0.13661026032986634</v>
      </c>
      <c r="I64" t="e">
        <f>VLOOKUP(A64,Players!A:A,1,FALSE)</f>
        <v>#N/A</v>
      </c>
    </row>
    <row r="65" spans="1:9" x14ac:dyDescent="0.25">
      <c r="A65" t="s">
        <v>3845</v>
      </c>
      <c r="B65">
        <v>3.5</v>
      </c>
      <c r="C65">
        <v>8</v>
      </c>
      <c r="D65">
        <v>3</v>
      </c>
      <c r="E65">
        <v>5</v>
      </c>
      <c r="F65">
        <v>15</v>
      </c>
      <c r="G65">
        <v>8.8571428571428577</v>
      </c>
      <c r="H65" s="3">
        <f t="shared" si="2"/>
        <v>0.33800200356047261</v>
      </c>
      <c r="I65" t="e">
        <f>VLOOKUP(A65,Players!A:A,1,FALSE)</f>
        <v>#N/A</v>
      </c>
    </row>
    <row r="66" spans="1:9" x14ac:dyDescent="0.25">
      <c r="A66" t="s">
        <v>3633</v>
      </c>
      <c r="B66">
        <v>31.3</v>
      </c>
      <c r="C66">
        <v>42</v>
      </c>
      <c r="D66">
        <v>48</v>
      </c>
      <c r="E66">
        <v>26</v>
      </c>
      <c r="F66">
        <v>185</v>
      </c>
      <c r="G66">
        <v>9.6166134185303509</v>
      </c>
      <c r="H66" s="3">
        <f t="shared" si="2"/>
        <v>0.44425195768519599</v>
      </c>
      <c r="I66" t="e">
        <f>VLOOKUP(A66,Players!A:A,1,FALSE)</f>
        <v>#N/A</v>
      </c>
    </row>
    <row r="67" spans="1:9" x14ac:dyDescent="0.25">
      <c r="A67" t="s">
        <v>3655</v>
      </c>
      <c r="B67">
        <v>13</v>
      </c>
      <c r="C67">
        <v>13</v>
      </c>
      <c r="D67">
        <v>14</v>
      </c>
      <c r="E67">
        <v>14</v>
      </c>
      <c r="F67">
        <v>55</v>
      </c>
      <c r="G67">
        <v>7.384615384615385</v>
      </c>
      <c r="H67" s="3">
        <f t="shared" si="2"/>
        <v>0.16943538008706793</v>
      </c>
      <c r="I67" t="str">
        <f>VLOOKUP(A67,Players!A:A,1,FALSE)</f>
        <v>Wesley Fofana</v>
      </c>
    </row>
    <row r="68" spans="1:9" x14ac:dyDescent="0.25">
      <c r="A68" t="s">
        <v>419</v>
      </c>
      <c r="B68">
        <v>1.8</v>
      </c>
      <c r="C68">
        <v>5</v>
      </c>
      <c r="D68">
        <v>2</v>
      </c>
      <c r="E68">
        <v>1</v>
      </c>
      <c r="F68">
        <v>11</v>
      </c>
      <c r="G68">
        <v>10.555555555555555</v>
      </c>
      <c r="H68" s="3">
        <f t="shared" si="2"/>
        <v>0.58049369129391848</v>
      </c>
      <c r="I68" t="str">
        <f>VLOOKUP(A68,Players!A:A,1,FALSE)</f>
        <v>Tyler Fredricson</v>
      </c>
    </row>
    <row r="69" spans="1:9" x14ac:dyDescent="0.25">
      <c r="A69" t="s">
        <v>3860</v>
      </c>
      <c r="B69">
        <v>1.8</v>
      </c>
      <c r="C69">
        <v>1</v>
      </c>
      <c r="D69">
        <v>1</v>
      </c>
      <c r="E69">
        <v>2</v>
      </c>
      <c r="F69">
        <v>3</v>
      </c>
      <c r="G69">
        <v>3.8888888888888888</v>
      </c>
      <c r="H69" s="3">
        <f t="shared" si="2"/>
        <v>1.2717775493492622E-2</v>
      </c>
      <c r="I69" t="e">
        <f>VLOOKUP(A69,Players!A:A,1,FALSE)</f>
        <v>#N/A</v>
      </c>
    </row>
    <row r="70" spans="1:9" x14ac:dyDescent="0.25">
      <c r="A70" t="s">
        <v>280</v>
      </c>
      <c r="B70">
        <v>29</v>
      </c>
      <c r="C70">
        <v>61</v>
      </c>
      <c r="D70">
        <v>29</v>
      </c>
      <c r="E70">
        <v>25</v>
      </c>
      <c r="F70">
        <v>152</v>
      </c>
      <c r="G70">
        <v>9.2068965517241388</v>
      </c>
      <c r="H70" s="3">
        <f t="shared" si="2"/>
        <v>0.38589909547900936</v>
      </c>
      <c r="I70" t="str">
        <f>VLOOKUP(A70,Players!A:A,1,FALSE)</f>
        <v>Toti Gomes</v>
      </c>
    </row>
    <row r="71" spans="1:9" x14ac:dyDescent="0.25">
      <c r="A71" t="s">
        <v>3670</v>
      </c>
      <c r="B71">
        <v>5.8</v>
      </c>
      <c r="C71">
        <v>13</v>
      </c>
      <c r="D71">
        <v>9</v>
      </c>
      <c r="E71">
        <v>7</v>
      </c>
      <c r="F71">
        <v>20</v>
      </c>
      <c r="G71">
        <v>8.4482758620689662</v>
      </c>
      <c r="H71" s="3">
        <f t="shared" si="2"/>
        <v>0.28520850341756876</v>
      </c>
      <c r="I71" t="str">
        <f>VLOOKUP(A71,Players!A:A,1,FALSE)</f>
        <v>Joe Gomez</v>
      </c>
    </row>
    <row r="72" spans="1:9" x14ac:dyDescent="0.25">
      <c r="A72" t="s">
        <v>3644</v>
      </c>
      <c r="B72">
        <v>24.5</v>
      </c>
      <c r="C72">
        <v>40</v>
      </c>
      <c r="D72">
        <v>41</v>
      </c>
      <c r="E72">
        <v>21</v>
      </c>
      <c r="F72">
        <v>148</v>
      </c>
      <c r="G72">
        <v>10.204081632653061</v>
      </c>
      <c r="H72" s="3">
        <f t="shared" si="2"/>
        <v>0.52974503526823602</v>
      </c>
      <c r="I72" t="e">
        <f>VLOOKUP(A72,Players!A:A,1,FALSE)</f>
        <v>#N/A</v>
      </c>
    </row>
    <row r="73" spans="1:9" x14ac:dyDescent="0.25">
      <c r="A73" t="s">
        <v>322</v>
      </c>
      <c r="B73">
        <v>34</v>
      </c>
      <c r="C73">
        <v>61</v>
      </c>
      <c r="D73">
        <v>55</v>
      </c>
      <c r="E73">
        <v>28</v>
      </c>
      <c r="F73">
        <v>163</v>
      </c>
      <c r="G73">
        <v>9.0294117647058822</v>
      </c>
      <c r="H73" s="3">
        <f t="shared" si="2"/>
        <v>0.36132230256184339</v>
      </c>
      <c r="I73" t="str">
        <f>VLOOKUP(A73,Players!A:A,1,FALSE)</f>
        <v>Marc Guehi</v>
      </c>
    </row>
    <row r="74" spans="1:9" x14ac:dyDescent="0.25">
      <c r="A74" t="s">
        <v>305</v>
      </c>
      <c r="B74">
        <v>20.7</v>
      </c>
      <c r="C74">
        <v>45</v>
      </c>
      <c r="D74">
        <v>29</v>
      </c>
      <c r="E74">
        <v>24</v>
      </c>
      <c r="F74">
        <v>49</v>
      </c>
      <c r="G74">
        <v>7.1014492753623193</v>
      </c>
      <c r="H74" s="3">
        <f t="shared" si="2"/>
        <v>0.1445842225160614</v>
      </c>
      <c r="I74" t="str">
        <f>VLOOKUP(A74,Players!A:A,1,FALSE)</f>
        <v>Malo Gusto</v>
      </c>
    </row>
    <row r="75" spans="1:9" x14ac:dyDescent="0.25">
      <c r="A75" t="s">
        <v>263</v>
      </c>
      <c r="B75">
        <v>36.4</v>
      </c>
      <c r="C75">
        <v>58</v>
      </c>
      <c r="D75">
        <v>42</v>
      </c>
      <c r="E75">
        <v>44</v>
      </c>
      <c r="F75">
        <v>122</v>
      </c>
      <c r="G75">
        <v>7.3076923076923084</v>
      </c>
      <c r="H75" s="3">
        <f t="shared" si="2"/>
        <v>0.16242792695107755</v>
      </c>
      <c r="I75" t="e">
        <f>VLOOKUP(A75,Players!A:A,1,FALSE)</f>
        <v>#N/A</v>
      </c>
    </row>
    <row r="76" spans="1:9" x14ac:dyDescent="0.25">
      <c r="A76" t="s">
        <v>71</v>
      </c>
      <c r="B76">
        <v>24.3</v>
      </c>
      <c r="C76">
        <v>58</v>
      </c>
      <c r="D76">
        <v>33</v>
      </c>
      <c r="E76">
        <v>18</v>
      </c>
      <c r="F76">
        <v>75</v>
      </c>
      <c r="G76">
        <v>7.57201646090535</v>
      </c>
      <c r="H76" s="3">
        <f t="shared" si="2"/>
        <v>0.187305429079477</v>
      </c>
      <c r="I76" t="str">
        <f>VLOOKUP(A76,Players!A:A,1,FALSE)</f>
        <v>Lewis Hall</v>
      </c>
    </row>
    <row r="77" spans="1:9" x14ac:dyDescent="0.25">
      <c r="A77" t="s">
        <v>3632</v>
      </c>
      <c r="B77">
        <v>31.4</v>
      </c>
      <c r="C77">
        <v>28</v>
      </c>
      <c r="D77">
        <v>65</v>
      </c>
      <c r="E77">
        <v>30</v>
      </c>
      <c r="F77">
        <v>141</v>
      </c>
      <c r="G77">
        <v>8.4076433121019107</v>
      </c>
      <c r="H77" s="3">
        <f t="shared" si="2"/>
        <v>0.2801836439687877</v>
      </c>
      <c r="I77" t="e">
        <f>VLOOKUP(A77,Players!A:A,1,FALSE)</f>
        <v>#N/A</v>
      </c>
    </row>
    <row r="78" spans="1:9" x14ac:dyDescent="0.25">
      <c r="A78" t="s">
        <v>3519</v>
      </c>
      <c r="B78">
        <v>1.9</v>
      </c>
      <c r="C78">
        <v>4</v>
      </c>
      <c r="D78">
        <v>2</v>
      </c>
      <c r="E78">
        <v>4</v>
      </c>
      <c r="F78">
        <v>9</v>
      </c>
      <c r="G78">
        <v>10</v>
      </c>
      <c r="H78" s="3">
        <f t="shared" si="2"/>
        <v>0.5</v>
      </c>
      <c r="I78" t="str">
        <f>VLOOKUP(A78,Players!A:A,1,FALSE)</f>
        <v>Ayden Heaven</v>
      </c>
    </row>
    <row r="79" spans="1:9" x14ac:dyDescent="0.25">
      <c r="A79" t="s">
        <v>132</v>
      </c>
      <c r="B79">
        <v>32.9</v>
      </c>
      <c r="C79">
        <v>45</v>
      </c>
      <c r="D79">
        <v>37</v>
      </c>
      <c r="E79">
        <v>24</v>
      </c>
      <c r="F79">
        <v>142</v>
      </c>
      <c r="G79">
        <v>7.537993920972645</v>
      </c>
      <c r="H79" s="3">
        <f t="shared" si="2"/>
        <v>0.1839773569277845</v>
      </c>
      <c r="I79" t="str">
        <f>VLOOKUP(A79,Players!A:A,1,FALSE)</f>
        <v>Jan Paul van Hecke</v>
      </c>
    </row>
    <row r="80" spans="1:9" x14ac:dyDescent="0.25">
      <c r="A80" t="s">
        <v>358</v>
      </c>
      <c r="B80">
        <v>1.1000000000000001</v>
      </c>
      <c r="C80">
        <v>2</v>
      </c>
      <c r="D80">
        <v>4</v>
      </c>
      <c r="E80">
        <v>1</v>
      </c>
      <c r="F80">
        <v>2</v>
      </c>
      <c r="G80">
        <v>8.1818181818181817</v>
      </c>
      <c r="H80" s="3">
        <f t="shared" si="2"/>
        <v>0.25306483550834435</v>
      </c>
      <c r="I80" t="str">
        <f>VLOOKUP(A80,Players!A:A,1,FALSE)</f>
        <v>Rico Henry</v>
      </c>
    </row>
    <row r="81" spans="1:9" x14ac:dyDescent="0.25">
      <c r="A81" t="s">
        <v>41</v>
      </c>
      <c r="B81">
        <v>5</v>
      </c>
      <c r="C81">
        <v>15</v>
      </c>
      <c r="D81">
        <v>5</v>
      </c>
      <c r="E81">
        <v>9</v>
      </c>
      <c r="F81">
        <v>31</v>
      </c>
      <c r="G81">
        <v>12</v>
      </c>
      <c r="H81" s="3">
        <f t="shared" si="2"/>
        <v>0.76772152536751914</v>
      </c>
      <c r="I81" t="str">
        <f>VLOOKUP(A81,Players!A:A,1,FALSE)</f>
        <v>James Hill</v>
      </c>
    </row>
    <row r="82" spans="1:9" x14ac:dyDescent="0.25">
      <c r="A82" t="s">
        <v>3638</v>
      </c>
      <c r="B82">
        <v>27</v>
      </c>
      <c r="C82">
        <v>36</v>
      </c>
      <c r="D82">
        <v>40</v>
      </c>
      <c r="E82">
        <v>51</v>
      </c>
      <c r="F82">
        <v>198</v>
      </c>
      <c r="G82">
        <v>12.037037037037036</v>
      </c>
      <c r="H82" s="3">
        <f t="shared" si="2"/>
        <v>0.77183621261037549</v>
      </c>
      <c r="I82" t="e">
        <f>VLOOKUP(A82,Players!A:A,1,FALSE)</f>
        <v>#N/A</v>
      </c>
    </row>
    <row r="83" spans="1:9" x14ac:dyDescent="0.25">
      <c r="A83" t="s">
        <v>2115</v>
      </c>
      <c r="B83">
        <v>10.7</v>
      </c>
      <c r="C83">
        <v>5</v>
      </c>
      <c r="D83">
        <v>24</v>
      </c>
      <c r="E83">
        <v>4</v>
      </c>
      <c r="F83">
        <v>39</v>
      </c>
      <c r="G83">
        <v>6.7289719626168232</v>
      </c>
      <c r="H83" s="3">
        <f t="shared" si="2"/>
        <v>0.11581788203749543</v>
      </c>
      <c r="I83" t="e">
        <f>VLOOKUP(A83,Players!A:A,1,FALSE)</f>
        <v>#N/A</v>
      </c>
    </row>
    <row r="84" spans="1:9" x14ac:dyDescent="0.25">
      <c r="A84" t="s">
        <v>3886</v>
      </c>
      <c r="B84">
        <v>0.3</v>
      </c>
      <c r="C84">
        <v>0</v>
      </c>
      <c r="D84">
        <v>0</v>
      </c>
      <c r="E84">
        <v>0</v>
      </c>
      <c r="F84">
        <v>2</v>
      </c>
      <c r="G84">
        <v>6.666666666666667</v>
      </c>
      <c r="H84" s="3">
        <f t="shared" si="2"/>
        <v>0.11143353545702528</v>
      </c>
      <c r="I84" t="e">
        <f>VLOOKUP(A84,Players!A:A,1,FALSE)</f>
        <v>#N/A</v>
      </c>
    </row>
    <row r="85" spans="1:9" x14ac:dyDescent="0.25">
      <c r="A85" t="s">
        <v>3629</v>
      </c>
      <c r="B85">
        <v>32.4</v>
      </c>
      <c r="C85">
        <v>58</v>
      </c>
      <c r="D85">
        <v>48</v>
      </c>
      <c r="E85">
        <v>46</v>
      </c>
      <c r="F85">
        <v>141</v>
      </c>
      <c r="G85">
        <v>9.0432098765432105</v>
      </c>
      <c r="H85" s="3">
        <f t="shared" si="2"/>
        <v>0.36321406085220098</v>
      </c>
      <c r="I85" t="e">
        <f>VLOOKUP(A85,Players!A:A,1,FALSE)</f>
        <v>#N/A</v>
      </c>
    </row>
    <row r="86" spans="1:9" x14ac:dyDescent="0.25">
      <c r="A86" t="s">
        <v>3891</v>
      </c>
      <c r="B86">
        <v>0.2</v>
      </c>
      <c r="C86">
        <v>0</v>
      </c>
      <c r="D86">
        <v>0</v>
      </c>
      <c r="E86">
        <v>2</v>
      </c>
      <c r="F86">
        <v>0</v>
      </c>
      <c r="G86">
        <v>10</v>
      </c>
      <c r="H86" s="3">
        <f t="shared" si="2"/>
        <v>0.5</v>
      </c>
      <c r="I86" t="e">
        <f>VLOOKUP(A86,Players!A:A,1,FALSE)</f>
        <v>#N/A</v>
      </c>
    </row>
    <row r="87" spans="1:9" x14ac:dyDescent="0.25">
      <c r="A87" t="s">
        <v>362</v>
      </c>
      <c r="B87">
        <v>5.9</v>
      </c>
      <c r="C87">
        <v>17</v>
      </c>
      <c r="D87">
        <v>3</v>
      </c>
      <c r="E87">
        <v>7</v>
      </c>
      <c r="F87">
        <v>19</v>
      </c>
      <c r="G87">
        <v>7.7966101694915251</v>
      </c>
      <c r="H87" s="3">
        <f t="shared" si="2"/>
        <v>0.21019644274740035</v>
      </c>
      <c r="I87" t="str">
        <f>VLOOKUP(A87,Players!A:A,1,FALSE)</f>
        <v>Michael Kayode</v>
      </c>
    </row>
    <row r="88" spans="1:9" x14ac:dyDescent="0.25">
      <c r="A88" t="s">
        <v>454</v>
      </c>
      <c r="B88">
        <v>11.7</v>
      </c>
      <c r="C88">
        <v>12</v>
      </c>
      <c r="D88">
        <v>14</v>
      </c>
      <c r="E88">
        <v>16</v>
      </c>
      <c r="F88">
        <v>65</v>
      </c>
      <c r="G88">
        <v>9.1452991452991466</v>
      </c>
      <c r="H88" s="3">
        <f t="shared" si="2"/>
        <v>0.37731179909204804</v>
      </c>
      <c r="I88" t="str">
        <f>VLOOKUP(A88,Players!A:A,1,FALSE)</f>
        <v>Michael Keane</v>
      </c>
    </row>
    <row r="89" spans="1:9" x14ac:dyDescent="0.25">
      <c r="A89" t="s">
        <v>3893</v>
      </c>
      <c r="B89">
        <v>3.4</v>
      </c>
      <c r="C89">
        <v>5</v>
      </c>
      <c r="D89">
        <v>6</v>
      </c>
      <c r="E89">
        <v>1</v>
      </c>
      <c r="F89">
        <v>17</v>
      </c>
      <c r="G89">
        <v>8.5294117647058822</v>
      </c>
      <c r="H89" s="3">
        <f t="shared" si="2"/>
        <v>0.29536877719746535</v>
      </c>
      <c r="I89" t="e">
        <f>VLOOKUP(A89,Players!A:A,1,FALSE)</f>
        <v>#N/A</v>
      </c>
    </row>
    <row r="90" spans="1:9" x14ac:dyDescent="0.25">
      <c r="A90" t="s">
        <v>31</v>
      </c>
      <c r="B90">
        <v>37.1</v>
      </c>
      <c r="C90">
        <v>52</v>
      </c>
      <c r="D90">
        <v>38</v>
      </c>
      <c r="E90">
        <v>45</v>
      </c>
      <c r="F90">
        <v>106</v>
      </c>
      <c r="G90">
        <v>6.4959568733153636</v>
      </c>
      <c r="H90" s="3">
        <f t="shared" si="2"/>
        <v>0.10003270920390828</v>
      </c>
      <c r="I90" t="str">
        <f>VLOOKUP(A90,Players!A:A,1,FALSE)</f>
        <v>Milos Kerkez</v>
      </c>
    </row>
    <row r="91" spans="1:9" x14ac:dyDescent="0.25">
      <c r="A91" t="s">
        <v>3671</v>
      </c>
      <c r="B91">
        <v>5.6</v>
      </c>
      <c r="C91">
        <v>5</v>
      </c>
      <c r="D91">
        <v>5</v>
      </c>
      <c r="E91">
        <v>3</v>
      </c>
      <c r="F91">
        <v>29</v>
      </c>
      <c r="G91">
        <v>7.5000000000000009</v>
      </c>
      <c r="H91" s="3">
        <f t="shared" si="2"/>
        <v>0.18030462300678474</v>
      </c>
      <c r="I91" t="str">
        <f>VLOOKUP(A91,Players!A:A,1,FALSE)</f>
        <v>Abdukodir Khusanov</v>
      </c>
    </row>
    <row r="92" spans="1:9" x14ac:dyDescent="0.25">
      <c r="A92" t="s">
        <v>179</v>
      </c>
      <c r="B92">
        <v>37.200000000000003</v>
      </c>
      <c r="C92">
        <v>39</v>
      </c>
      <c r="D92">
        <v>58</v>
      </c>
      <c r="E92">
        <v>38</v>
      </c>
      <c r="F92">
        <v>212</v>
      </c>
      <c r="G92">
        <v>9.327956989247312</v>
      </c>
      <c r="H92" s="3">
        <f t="shared" si="2"/>
        <v>0.40293634292569236</v>
      </c>
      <c r="I92" t="str">
        <f>VLOOKUP(A92,Players!A:A,1,FALSE)</f>
        <v>Max Kilman</v>
      </c>
    </row>
    <row r="93" spans="1:9" x14ac:dyDescent="0.25">
      <c r="A93" t="s">
        <v>409</v>
      </c>
      <c r="B93">
        <v>12.5</v>
      </c>
      <c r="C93">
        <v>22</v>
      </c>
      <c r="D93">
        <v>13</v>
      </c>
      <c r="E93">
        <v>6</v>
      </c>
      <c r="F93">
        <v>58</v>
      </c>
      <c r="G93">
        <v>7.92</v>
      </c>
      <c r="H93" s="3">
        <f t="shared" si="2"/>
        <v>0.22344251678083882</v>
      </c>
      <c r="I93" t="str">
        <f>VLOOKUP(A93,Players!A:A,1,FALSE)</f>
        <v>Jakub Kiwior</v>
      </c>
    </row>
    <row r="94" spans="1:9" x14ac:dyDescent="0.25">
      <c r="A94" t="s">
        <v>40</v>
      </c>
      <c r="B94">
        <v>28.4</v>
      </c>
      <c r="C94">
        <v>40</v>
      </c>
      <c r="D94">
        <v>29</v>
      </c>
      <c r="E94">
        <v>17</v>
      </c>
      <c r="F94">
        <v>133</v>
      </c>
      <c r="G94">
        <v>7.711267605633803</v>
      </c>
      <c r="H94" s="3">
        <f t="shared" si="2"/>
        <v>0.20131088484775217</v>
      </c>
      <c r="I94" t="str">
        <f>VLOOKUP(A94,Players!A:A,1,FALSE)</f>
        <v>Ibrahima Konate</v>
      </c>
    </row>
    <row r="95" spans="1:9" x14ac:dyDescent="0.25">
      <c r="A95" t="s">
        <v>90</v>
      </c>
      <c r="B95">
        <v>32.6</v>
      </c>
      <c r="C95">
        <v>34</v>
      </c>
      <c r="D95">
        <v>20</v>
      </c>
      <c r="E95">
        <v>24</v>
      </c>
      <c r="F95">
        <v>114</v>
      </c>
      <c r="G95">
        <v>5.889570552147239</v>
      </c>
      <c r="H95" s="3">
        <f t="shared" si="2"/>
        <v>6.6405376188486409E-2</v>
      </c>
      <c r="I95" t="str">
        <f>VLOOKUP(A95,Players!A:A,1,FALSE)</f>
        <v>Ezri Konsa</v>
      </c>
    </row>
    <row r="96" spans="1:9" x14ac:dyDescent="0.25">
      <c r="A96" t="s">
        <v>3899</v>
      </c>
      <c r="B96">
        <v>0.1</v>
      </c>
      <c r="C96">
        <v>2</v>
      </c>
      <c r="D96">
        <v>0</v>
      </c>
      <c r="E96">
        <v>0</v>
      </c>
      <c r="F96">
        <v>1</v>
      </c>
      <c r="G96">
        <v>30</v>
      </c>
      <c r="H96" s="3">
        <f t="shared" ref="H96:H127" si="3">1-_xlfn.NORM.DIST(10, G96, J$2, TRUE)</f>
        <v>0.99999999999986999</v>
      </c>
      <c r="I96" t="str">
        <f>VLOOKUP(A96,Players!A:A,1,FALSE)</f>
        <v>Caleb Kporha</v>
      </c>
    </row>
    <row r="97" spans="1:9" x14ac:dyDescent="0.25">
      <c r="A97" t="s">
        <v>94</v>
      </c>
      <c r="B97">
        <v>3.8</v>
      </c>
      <c r="C97">
        <v>4</v>
      </c>
      <c r="D97">
        <v>5</v>
      </c>
      <c r="E97">
        <v>2</v>
      </c>
      <c r="F97">
        <v>16</v>
      </c>
      <c r="G97">
        <v>7.1052631578947372</v>
      </c>
      <c r="H97" s="3">
        <f t="shared" si="3"/>
        <v>0.14490171924407658</v>
      </c>
      <c r="I97" t="str">
        <f>VLOOKUP(A97,Players!A:A,1,FALSE)</f>
        <v>Emil Krafth</v>
      </c>
    </row>
    <row r="98" spans="1:9" x14ac:dyDescent="0.25">
      <c r="A98" t="s">
        <v>323</v>
      </c>
      <c r="B98">
        <v>34.6</v>
      </c>
      <c r="C98">
        <v>68</v>
      </c>
      <c r="D98">
        <v>48</v>
      </c>
      <c r="E98">
        <v>54</v>
      </c>
      <c r="F98">
        <v>207</v>
      </c>
      <c r="G98">
        <v>10.895953757225433</v>
      </c>
      <c r="H98" s="3">
        <f t="shared" si="3"/>
        <v>0.62840582749579388</v>
      </c>
      <c r="I98" t="str">
        <f>VLOOKUP(A98,Players!A:A,1,FALSE)</f>
        <v>Maxence Lacroix</v>
      </c>
    </row>
    <row r="99" spans="1:9" x14ac:dyDescent="0.25">
      <c r="A99" t="s">
        <v>3662</v>
      </c>
      <c r="B99">
        <v>9.6</v>
      </c>
      <c r="C99">
        <v>17</v>
      </c>
      <c r="D99">
        <v>15</v>
      </c>
      <c r="E99">
        <v>7</v>
      </c>
      <c r="F99">
        <v>23</v>
      </c>
      <c r="G99">
        <v>6.4583333333333339</v>
      </c>
      <c r="H99" s="3">
        <f t="shared" si="3"/>
        <v>9.7638822085645893E-2</v>
      </c>
      <c r="I99" t="str">
        <f>VLOOKUP(A99,Players!A:A,1,FALSE)</f>
        <v>Tariq Lamptey</v>
      </c>
    </row>
    <row r="100" spans="1:9" x14ac:dyDescent="0.25">
      <c r="A100" t="s">
        <v>408</v>
      </c>
      <c r="B100">
        <v>15.2</v>
      </c>
      <c r="C100">
        <v>22</v>
      </c>
      <c r="D100">
        <v>4</v>
      </c>
      <c r="E100">
        <v>7</v>
      </c>
      <c r="F100">
        <v>27</v>
      </c>
      <c r="G100">
        <v>3.9473684210526319</v>
      </c>
      <c r="H100" s="3">
        <f t="shared" si="3"/>
        <v>1.3437178564301377E-2</v>
      </c>
      <c r="I100" t="str">
        <f>VLOOKUP(A100,Players!A:A,1,FALSE)</f>
        <v>Myles Lewis-Skelly</v>
      </c>
    </row>
    <row r="101" spans="1:9" x14ac:dyDescent="0.25">
      <c r="A101" t="s">
        <v>417</v>
      </c>
      <c r="B101">
        <v>23.6</v>
      </c>
      <c r="C101">
        <v>30</v>
      </c>
      <c r="D101">
        <v>29</v>
      </c>
      <c r="E101">
        <v>33</v>
      </c>
      <c r="F101">
        <v>96</v>
      </c>
      <c r="G101">
        <v>7.9661016949152534</v>
      </c>
      <c r="H101" s="3">
        <f t="shared" si="3"/>
        <v>0.228510892573348</v>
      </c>
      <c r="I101" t="str">
        <f>VLOOKUP(A101,Players!A:A,1,FALSE)</f>
        <v>Matthijs de Ligt</v>
      </c>
    </row>
    <row r="102" spans="1:9" x14ac:dyDescent="0.25">
      <c r="A102" t="s">
        <v>276</v>
      </c>
      <c r="B102">
        <v>0.8</v>
      </c>
      <c r="C102">
        <v>1</v>
      </c>
      <c r="D102">
        <v>0</v>
      </c>
      <c r="E102">
        <v>2</v>
      </c>
      <c r="F102">
        <v>5</v>
      </c>
      <c r="G102">
        <v>10</v>
      </c>
      <c r="H102" s="3">
        <f t="shared" si="3"/>
        <v>0.5</v>
      </c>
      <c r="I102" t="e">
        <f>VLOOKUP(A102,Players!A:A,1,FALSE)</f>
        <v>#N/A</v>
      </c>
    </row>
    <row r="103" spans="1:9" x14ac:dyDescent="0.25">
      <c r="A103" t="s">
        <v>4021</v>
      </c>
      <c r="B103">
        <v>7.8</v>
      </c>
      <c r="C103">
        <v>7</v>
      </c>
      <c r="D103">
        <v>6</v>
      </c>
      <c r="E103">
        <v>8</v>
      </c>
      <c r="F103">
        <v>36</v>
      </c>
      <c r="G103">
        <v>7.3076923076923075</v>
      </c>
      <c r="H103" s="3">
        <f t="shared" si="3"/>
        <v>0.16242792695107755</v>
      </c>
      <c r="I103" t="e">
        <f>VLOOKUP(A103,Players!A:A,1,FALSE)</f>
        <v>#N/A</v>
      </c>
    </row>
    <row r="104" spans="1:9" x14ac:dyDescent="0.25">
      <c r="A104" t="s">
        <v>87</v>
      </c>
      <c r="B104">
        <v>31.6</v>
      </c>
      <c r="C104">
        <v>54</v>
      </c>
      <c r="D104">
        <v>37</v>
      </c>
      <c r="E104">
        <v>23</v>
      </c>
      <c r="F104">
        <v>108</v>
      </c>
      <c r="G104">
        <v>7.0253164556962018</v>
      </c>
      <c r="H104" s="3">
        <f t="shared" si="3"/>
        <v>0.13834435815723645</v>
      </c>
      <c r="I104" t="str">
        <f>VLOOKUP(A104,Players!A:A,1,FALSE)</f>
        <v>Valentino Livramento</v>
      </c>
    </row>
    <row r="105" spans="1:9" x14ac:dyDescent="0.25">
      <c r="A105" t="s">
        <v>70</v>
      </c>
      <c r="B105">
        <v>12.7</v>
      </c>
      <c r="C105">
        <v>29</v>
      </c>
      <c r="D105">
        <v>13</v>
      </c>
      <c r="E105">
        <v>15</v>
      </c>
      <c r="F105">
        <v>39</v>
      </c>
      <c r="G105">
        <v>7.559055118110237</v>
      </c>
      <c r="H105" s="3">
        <f t="shared" si="3"/>
        <v>0.18603319057910306</v>
      </c>
      <c r="I105" t="str">
        <f>VLOOKUP(A105,Players!A:A,1,FALSE)</f>
        <v>Ian Maatsen</v>
      </c>
    </row>
    <row r="106" spans="1:9" x14ac:dyDescent="0.25">
      <c r="A106" t="s">
        <v>406</v>
      </c>
      <c r="B106">
        <v>26.3</v>
      </c>
      <c r="C106">
        <v>25</v>
      </c>
      <c r="D106">
        <v>42</v>
      </c>
      <c r="E106">
        <v>16</v>
      </c>
      <c r="F106">
        <v>93</v>
      </c>
      <c r="G106">
        <v>6.6920152091254748</v>
      </c>
      <c r="H106" s="3">
        <f t="shared" si="3"/>
        <v>0.11320273058355701</v>
      </c>
      <c r="I106" t="str">
        <f>VLOOKUP(A106,Players!A:A,1,FALSE)</f>
        <v>Gabriel Magalhaes</v>
      </c>
    </row>
    <row r="107" spans="1:9" x14ac:dyDescent="0.25">
      <c r="A107" t="s">
        <v>415</v>
      </c>
      <c r="B107">
        <v>19.5</v>
      </c>
      <c r="C107">
        <v>30</v>
      </c>
      <c r="D107">
        <v>15</v>
      </c>
      <c r="E107">
        <v>40</v>
      </c>
      <c r="F107">
        <v>78</v>
      </c>
      <c r="G107">
        <v>8.3589743589743595</v>
      </c>
      <c r="H107" s="3">
        <f t="shared" si="3"/>
        <v>0.27422199453944618</v>
      </c>
      <c r="I107" t="str">
        <f>VLOOKUP(A107,Players!A:A,1,FALSE)</f>
        <v>Harry Maguire</v>
      </c>
    </row>
    <row r="108" spans="1:9" x14ac:dyDescent="0.25">
      <c r="A108" t="s">
        <v>3909</v>
      </c>
      <c r="B108">
        <v>1.1000000000000001</v>
      </c>
      <c r="C108">
        <v>2</v>
      </c>
      <c r="D108">
        <v>0</v>
      </c>
      <c r="E108">
        <v>1</v>
      </c>
      <c r="F108">
        <v>1</v>
      </c>
      <c r="G108">
        <v>3.6363636363636362</v>
      </c>
      <c r="H108" s="3">
        <f t="shared" si="3"/>
        <v>9.9808565270139704E-3</v>
      </c>
      <c r="I108" t="str">
        <f>VLOOKUP(A108,Players!A:A,1,FALSE)</f>
        <v>Tyrell Malacia</v>
      </c>
    </row>
    <row r="109" spans="1:9" x14ac:dyDescent="0.25">
      <c r="A109" t="s">
        <v>3647</v>
      </c>
      <c r="B109">
        <v>19.5</v>
      </c>
      <c r="C109">
        <v>40</v>
      </c>
      <c r="D109">
        <v>22</v>
      </c>
      <c r="E109">
        <v>32</v>
      </c>
      <c r="F109">
        <v>57</v>
      </c>
      <c r="G109">
        <v>7.7435897435897436</v>
      </c>
      <c r="H109" s="3">
        <f t="shared" si="3"/>
        <v>0.20464934065660434</v>
      </c>
      <c r="I109" t="e">
        <f>VLOOKUP(A109,Players!A:A,1,FALSE)</f>
        <v>#N/A</v>
      </c>
    </row>
    <row r="110" spans="1:9" x14ac:dyDescent="0.25">
      <c r="A110" t="s">
        <v>174</v>
      </c>
      <c r="B110">
        <v>22.7</v>
      </c>
      <c r="C110">
        <v>35</v>
      </c>
      <c r="D110">
        <v>25</v>
      </c>
      <c r="E110">
        <v>40</v>
      </c>
      <c r="F110">
        <v>126</v>
      </c>
      <c r="G110">
        <v>9.9559471365638768</v>
      </c>
      <c r="H110" s="3">
        <f t="shared" si="3"/>
        <v>0.49357358288994524</v>
      </c>
      <c r="I110" t="str">
        <f>VLOOKUP(A110,Players!A:A,1,FALSE)</f>
        <v>Konstantinos Mavropanos</v>
      </c>
    </row>
    <row r="111" spans="1:9" x14ac:dyDescent="0.25">
      <c r="A111" t="s">
        <v>413</v>
      </c>
      <c r="B111">
        <v>31.5</v>
      </c>
      <c r="C111">
        <v>115</v>
      </c>
      <c r="D111">
        <v>36</v>
      </c>
      <c r="E111">
        <v>34</v>
      </c>
      <c r="F111">
        <v>95</v>
      </c>
      <c r="G111">
        <v>8.8888888888888893</v>
      </c>
      <c r="H111" s="3">
        <f t="shared" si="3"/>
        <v>0.34225622866089711</v>
      </c>
      <c r="I111" t="str">
        <f>VLOOKUP(A111,Players!A:A,1,FALSE)</f>
        <v>Noussair Mazraoui</v>
      </c>
    </row>
    <row r="112" spans="1:9" x14ac:dyDescent="0.25">
      <c r="A112" t="s">
        <v>3919</v>
      </c>
      <c r="B112">
        <v>2</v>
      </c>
      <c r="C112">
        <v>2</v>
      </c>
      <c r="D112">
        <v>3</v>
      </c>
      <c r="E112">
        <v>4</v>
      </c>
      <c r="F112">
        <v>7</v>
      </c>
      <c r="G112">
        <v>8</v>
      </c>
      <c r="H112" s="3">
        <f t="shared" si="3"/>
        <v>0.23227847463248086</v>
      </c>
      <c r="I112" t="e">
        <f>VLOOKUP(A112,Players!A:A,1,FALSE)</f>
        <v>#N/A</v>
      </c>
    </row>
    <row r="113" spans="1:9" x14ac:dyDescent="0.25">
      <c r="A113" t="s">
        <v>354</v>
      </c>
      <c r="B113">
        <v>0.1</v>
      </c>
      <c r="C113">
        <v>0</v>
      </c>
      <c r="D113">
        <v>0</v>
      </c>
      <c r="E113">
        <v>0</v>
      </c>
      <c r="F113">
        <v>0</v>
      </c>
      <c r="G113">
        <v>0</v>
      </c>
      <c r="H113" s="3">
        <f t="shared" si="3"/>
        <v>1.2768219521852586E-4</v>
      </c>
      <c r="I113" t="str">
        <f>VLOOKUP(A113,Players!A:A,1,FALSE)</f>
        <v>Jayden Meghoma</v>
      </c>
    </row>
    <row r="114" spans="1:9" x14ac:dyDescent="0.25">
      <c r="A114" t="s">
        <v>356</v>
      </c>
      <c r="B114">
        <v>37</v>
      </c>
      <c r="C114">
        <v>51</v>
      </c>
      <c r="D114">
        <v>41</v>
      </c>
      <c r="E114">
        <v>27</v>
      </c>
      <c r="F114">
        <v>209</v>
      </c>
      <c r="G114">
        <v>8.8648648648648649</v>
      </c>
      <c r="H114" s="3">
        <f t="shared" si="3"/>
        <v>0.33903493805625307</v>
      </c>
      <c r="I114" t="str">
        <f>VLOOKUP(A114,Players!A:A,1,FALSE)</f>
        <v>Nikola Milenkovic</v>
      </c>
    </row>
    <row r="115" spans="1:9" x14ac:dyDescent="0.25">
      <c r="A115" t="s">
        <v>88</v>
      </c>
      <c r="B115">
        <v>12.4</v>
      </c>
      <c r="C115">
        <v>7</v>
      </c>
      <c r="D115">
        <v>13</v>
      </c>
      <c r="E115">
        <v>7</v>
      </c>
      <c r="F115">
        <v>61</v>
      </c>
      <c r="G115">
        <v>7.096774193548387</v>
      </c>
      <c r="H115" s="3">
        <f t="shared" si="3"/>
        <v>0.14419567278310275</v>
      </c>
      <c r="I115" t="str">
        <f>VLOOKUP(A115,Players!A:A,1,FALSE)</f>
        <v>Tyrone Mings</v>
      </c>
    </row>
    <row r="116" spans="1:9" x14ac:dyDescent="0.25">
      <c r="A116" t="s">
        <v>320</v>
      </c>
      <c r="B116">
        <v>34.4</v>
      </c>
      <c r="C116">
        <v>91</v>
      </c>
      <c r="D116">
        <v>68</v>
      </c>
      <c r="E116">
        <v>19</v>
      </c>
      <c r="F116">
        <v>108</v>
      </c>
      <c r="G116">
        <v>8.3139534883720927</v>
      </c>
      <c r="H116" s="3">
        <f t="shared" si="3"/>
        <v>0.26876357419492169</v>
      </c>
      <c r="I116" t="str">
        <f>VLOOKUP(A116,Players!A:A,1,FALSE)</f>
        <v>Tyrick Mitchell</v>
      </c>
    </row>
    <row r="117" spans="1:9" x14ac:dyDescent="0.25">
      <c r="A117" t="s">
        <v>2872</v>
      </c>
      <c r="B117">
        <v>10.1</v>
      </c>
      <c r="C117">
        <v>22</v>
      </c>
      <c r="D117">
        <v>14</v>
      </c>
      <c r="E117">
        <v>10</v>
      </c>
      <c r="F117">
        <v>78</v>
      </c>
      <c r="G117">
        <v>12.277227722772277</v>
      </c>
      <c r="H117" s="3">
        <f t="shared" si="3"/>
        <v>0.79750459195380285</v>
      </c>
      <c r="I117" t="e">
        <f>VLOOKUP(A117,Players!A:A,1,FALSE)</f>
        <v>#N/A</v>
      </c>
    </row>
    <row r="118" spans="1:9" x14ac:dyDescent="0.25">
      <c r="A118" t="s">
        <v>3925</v>
      </c>
      <c r="B118">
        <v>4.9000000000000004</v>
      </c>
      <c r="C118">
        <v>11</v>
      </c>
      <c r="D118">
        <v>13</v>
      </c>
      <c r="E118">
        <v>10</v>
      </c>
      <c r="F118">
        <v>14</v>
      </c>
      <c r="G118">
        <v>9.7959183673469372</v>
      </c>
      <c r="H118" s="3">
        <f t="shared" si="3"/>
        <v>0.47025496473176376</v>
      </c>
      <c r="I118" t="e">
        <f>VLOOKUP(A118,Players!A:A,1,FALSE)</f>
        <v>#N/A</v>
      </c>
    </row>
    <row r="119" spans="1:9" x14ac:dyDescent="0.25">
      <c r="A119" t="s">
        <v>3619</v>
      </c>
      <c r="B119">
        <v>35.9</v>
      </c>
      <c r="C119">
        <v>123</v>
      </c>
      <c r="D119">
        <v>40</v>
      </c>
      <c r="E119">
        <v>44</v>
      </c>
      <c r="F119">
        <v>108</v>
      </c>
      <c r="G119">
        <v>8.7743732590529255</v>
      </c>
      <c r="H119" s="3">
        <f t="shared" si="3"/>
        <v>0.32700820679871867</v>
      </c>
      <c r="I119" t="e">
        <f>VLOOKUP(A119,Players!A:A,1,FALSE)</f>
        <v>#N/A</v>
      </c>
    </row>
    <row r="120" spans="1:9" x14ac:dyDescent="0.25">
      <c r="A120" t="s">
        <v>1365</v>
      </c>
      <c r="B120">
        <v>35.4</v>
      </c>
      <c r="C120">
        <v>53</v>
      </c>
      <c r="D120">
        <v>69</v>
      </c>
      <c r="E120">
        <v>36</v>
      </c>
      <c r="F120">
        <v>249</v>
      </c>
      <c r="G120">
        <v>11.497175141242938</v>
      </c>
      <c r="H120" s="3">
        <f t="shared" si="3"/>
        <v>0.70797888807616138</v>
      </c>
      <c r="I120" t="e">
        <f>VLOOKUP(A120,Players!A:A,1,FALSE)</f>
        <v>#N/A</v>
      </c>
    </row>
    <row r="121" spans="1:9" x14ac:dyDescent="0.25">
      <c r="A121" t="s">
        <v>458</v>
      </c>
      <c r="B121">
        <v>34.200000000000003</v>
      </c>
      <c r="C121">
        <v>63</v>
      </c>
      <c r="D121">
        <v>25</v>
      </c>
      <c r="E121">
        <v>44</v>
      </c>
      <c r="F121">
        <v>145</v>
      </c>
      <c r="G121">
        <v>8.0994152046783618</v>
      </c>
      <c r="H121" s="3">
        <f t="shared" si="3"/>
        <v>0.24352467655008525</v>
      </c>
      <c r="I121" t="e">
        <f>VLOOKUP(A121,Players!A:A,1,FALSE)</f>
        <v>#N/A</v>
      </c>
    </row>
    <row r="122" spans="1:9" x14ac:dyDescent="0.25">
      <c r="A122" t="s">
        <v>4022</v>
      </c>
      <c r="B122">
        <v>1.4</v>
      </c>
      <c r="C122">
        <v>7</v>
      </c>
      <c r="D122">
        <v>1</v>
      </c>
      <c r="E122">
        <v>0</v>
      </c>
      <c r="F122">
        <v>3</v>
      </c>
      <c r="G122">
        <v>7.8571428571428577</v>
      </c>
      <c r="H122" s="3">
        <f t="shared" si="3"/>
        <v>0.21663622216698841</v>
      </c>
      <c r="I122" t="e">
        <f>VLOOKUP(A122,Players!A:A,1,FALSE)</f>
        <v>#N/A</v>
      </c>
    </row>
    <row r="123" spans="1:9" x14ac:dyDescent="0.25">
      <c r="A123" t="s">
        <v>450</v>
      </c>
      <c r="B123">
        <v>17.5</v>
      </c>
      <c r="C123">
        <v>26</v>
      </c>
      <c r="D123">
        <v>17</v>
      </c>
      <c r="E123">
        <v>4</v>
      </c>
      <c r="F123">
        <v>93</v>
      </c>
      <c r="G123">
        <v>8</v>
      </c>
      <c r="H123" s="3">
        <f t="shared" si="3"/>
        <v>0.23227847463248086</v>
      </c>
      <c r="I123" t="str">
        <f>VLOOKUP(A123,Players!A:A,1,FALSE)</f>
        <v>Jake O'Brien</v>
      </c>
    </row>
    <row r="124" spans="1:9" x14ac:dyDescent="0.25">
      <c r="A124" t="s">
        <v>3622</v>
      </c>
      <c r="B124">
        <v>34.700000000000003</v>
      </c>
      <c r="C124">
        <v>49</v>
      </c>
      <c r="D124">
        <v>62</v>
      </c>
      <c r="E124">
        <v>33</v>
      </c>
      <c r="F124">
        <v>225</v>
      </c>
      <c r="G124">
        <v>10.63400576368876</v>
      </c>
      <c r="H124" s="3">
        <f t="shared" si="3"/>
        <v>0.59167058167424336</v>
      </c>
      <c r="I124" t="e">
        <f>VLOOKUP(A124,Players!A:A,1,FALSE)</f>
        <v>#N/A</v>
      </c>
    </row>
    <row r="125" spans="1:9" x14ac:dyDescent="0.25">
      <c r="A125" t="s">
        <v>3656</v>
      </c>
      <c r="B125">
        <v>12.5</v>
      </c>
      <c r="C125">
        <v>25</v>
      </c>
      <c r="D125">
        <v>24</v>
      </c>
      <c r="E125">
        <v>15</v>
      </c>
      <c r="F125">
        <v>79</v>
      </c>
      <c r="G125">
        <v>11.44</v>
      </c>
      <c r="H125" s="3">
        <f t="shared" si="3"/>
        <v>0.70075803915417723</v>
      </c>
      <c r="I125" t="e">
        <f>VLOOKUP(A125,Players!A:A,1,FALSE)</f>
        <v>#N/A</v>
      </c>
    </row>
    <row r="126" spans="1:9" x14ac:dyDescent="0.25">
      <c r="A126" t="s">
        <v>3669</v>
      </c>
      <c r="B126">
        <v>5.9</v>
      </c>
      <c r="C126">
        <v>9</v>
      </c>
      <c r="D126">
        <v>5</v>
      </c>
      <c r="E126">
        <v>4</v>
      </c>
      <c r="F126">
        <v>12</v>
      </c>
      <c r="G126">
        <v>5.0847457627118642</v>
      </c>
      <c r="H126" s="3">
        <f t="shared" si="3"/>
        <v>3.6134516248792603E-2</v>
      </c>
      <c r="I126" t="e">
        <f>VLOOKUP(A126,Players!A:A,1,FALSE)</f>
        <v>#N/A</v>
      </c>
    </row>
    <row r="127" spans="1:9" x14ac:dyDescent="0.25">
      <c r="A127" t="s">
        <v>3645</v>
      </c>
      <c r="B127">
        <v>23.5</v>
      </c>
      <c r="C127">
        <v>60</v>
      </c>
      <c r="D127">
        <v>32</v>
      </c>
      <c r="E127">
        <v>21</v>
      </c>
      <c r="F127">
        <v>59</v>
      </c>
      <c r="G127">
        <v>7.3191489361702127</v>
      </c>
      <c r="H127" s="3">
        <f t="shared" si="3"/>
        <v>0.16345946477259543</v>
      </c>
      <c r="I127" t="e">
        <f>VLOOKUP(A127,Players!A:A,1,FALSE)</f>
        <v>#N/A</v>
      </c>
    </row>
    <row r="128" spans="1:9" x14ac:dyDescent="0.25">
      <c r="A128" t="s">
        <v>449</v>
      </c>
      <c r="B128">
        <v>3.9</v>
      </c>
      <c r="C128">
        <v>11</v>
      </c>
      <c r="D128">
        <v>2</v>
      </c>
      <c r="E128">
        <v>2</v>
      </c>
      <c r="F128">
        <v>7</v>
      </c>
      <c r="G128">
        <v>5.6410256410256414</v>
      </c>
      <c r="H128" s="3">
        <f t="shared" ref="H128:H130" si="4">1-_xlfn.NORM.DIST(10, G128, J$2, TRUE)</f>
        <v>5.5468230123897455E-2</v>
      </c>
      <c r="I128" t="str">
        <f>VLOOKUP(A128,Players!A:A,1,FALSE)</f>
        <v>Nathan Patterson</v>
      </c>
    </row>
    <row r="129" spans="1:9" x14ac:dyDescent="0.25">
      <c r="A129" t="s">
        <v>3941</v>
      </c>
      <c r="B129">
        <v>4.3</v>
      </c>
      <c r="C129">
        <v>13</v>
      </c>
      <c r="D129">
        <v>8</v>
      </c>
      <c r="E129">
        <v>4</v>
      </c>
      <c r="F129">
        <v>11</v>
      </c>
      <c r="G129">
        <v>8.3720930232558146</v>
      </c>
      <c r="H129" s="3">
        <f t="shared" si="4"/>
        <v>0.27582276635535097</v>
      </c>
      <c r="I129" t="e">
        <f>VLOOKUP(A129,Players!A:A,1,FALSE)</f>
        <v>#N/A</v>
      </c>
    </row>
    <row r="130" spans="1:9" x14ac:dyDescent="0.25">
      <c r="A130" t="s">
        <v>368</v>
      </c>
      <c r="B130">
        <v>21.3</v>
      </c>
      <c r="C130">
        <v>35</v>
      </c>
      <c r="D130">
        <v>29</v>
      </c>
      <c r="E130">
        <v>24</v>
      </c>
      <c r="F130">
        <v>142</v>
      </c>
      <c r="G130">
        <v>10.7981220657277</v>
      </c>
      <c r="H130" s="3">
        <f t="shared" si="4"/>
        <v>0.61480271002983655</v>
      </c>
      <c r="I130" t="str">
        <f>VLOOKUP(A130,Players!A:A,1,FALSE)</f>
        <v>Ethan Pinnock</v>
      </c>
    </row>
    <row r="131" spans="1:9" x14ac:dyDescent="0.25">
      <c r="A131" t="s">
        <v>194</v>
      </c>
      <c r="B131">
        <v>29</v>
      </c>
      <c r="C131">
        <v>66</v>
      </c>
      <c r="D131">
        <v>44</v>
      </c>
      <c r="E131">
        <v>36</v>
      </c>
      <c r="F131">
        <v>84</v>
      </c>
      <c r="G131">
        <v>7.931034482758621</v>
      </c>
      <c r="H131" s="3">
        <f t="shared" ref="H131:H180" si="5">1-_xlfn.NORM.DIST(10, G131, J$2, TRUE)</f>
        <v>0.22464978161241012</v>
      </c>
      <c r="I131" t="str">
        <f>VLOOKUP(A131,Players!A:A,1,FALSE)</f>
        <v>Pedro Porro</v>
      </c>
    </row>
    <row r="132" spans="1:9" x14ac:dyDescent="0.25">
      <c r="A132" t="s">
        <v>3672</v>
      </c>
      <c r="B132">
        <v>5.5</v>
      </c>
      <c r="C132">
        <v>12</v>
      </c>
      <c r="D132">
        <v>10</v>
      </c>
      <c r="E132">
        <v>7</v>
      </c>
      <c r="F132">
        <v>28</v>
      </c>
      <c r="G132">
        <v>10.363636363636363</v>
      </c>
      <c r="H132" s="3">
        <f t="shared" si="5"/>
        <v>0.5528935199489553</v>
      </c>
      <c r="I132" t="e">
        <f>VLOOKUP(A132,Players!A:A,1,FALSE)</f>
        <v>#N/A</v>
      </c>
    </row>
    <row r="133" spans="1:9" x14ac:dyDescent="0.25">
      <c r="A133" t="s">
        <v>4023</v>
      </c>
      <c r="B133">
        <v>2.2000000000000002</v>
      </c>
      <c r="C133">
        <v>4</v>
      </c>
      <c r="D133">
        <v>7</v>
      </c>
      <c r="E133">
        <v>4</v>
      </c>
      <c r="F133">
        <v>8</v>
      </c>
      <c r="G133">
        <v>10.454545454545453</v>
      </c>
      <c r="H133" s="3">
        <f t="shared" si="5"/>
        <v>0.56600771717519194</v>
      </c>
      <c r="I133" t="e">
        <f>VLOOKUP(A133,Players!A:A,1,FALSE)</f>
        <v>#N/A</v>
      </c>
    </row>
    <row r="134" spans="1:9" x14ac:dyDescent="0.25">
      <c r="A134" t="s">
        <v>2295</v>
      </c>
      <c r="B134">
        <v>1</v>
      </c>
      <c r="C134">
        <v>5</v>
      </c>
      <c r="D134">
        <v>0</v>
      </c>
      <c r="E134">
        <v>2</v>
      </c>
      <c r="F134">
        <v>0</v>
      </c>
      <c r="G134">
        <v>7</v>
      </c>
      <c r="H134" s="3">
        <f t="shared" si="5"/>
        <v>0.13631069626245651</v>
      </c>
      <c r="I134" t="e">
        <f>VLOOKUP(A134,Players!A:A,1,FALSE)</f>
        <v>#N/A</v>
      </c>
    </row>
    <row r="135" spans="1:9" x14ac:dyDescent="0.25">
      <c r="A135" t="s">
        <v>321</v>
      </c>
      <c r="B135">
        <v>21.4</v>
      </c>
      <c r="C135">
        <v>47</v>
      </c>
      <c r="D135">
        <v>40</v>
      </c>
      <c r="E135">
        <v>19</v>
      </c>
      <c r="F135">
        <v>121</v>
      </c>
      <c r="G135">
        <v>10.60747663551402</v>
      </c>
      <c r="H135" s="3">
        <f t="shared" si="5"/>
        <v>0.58789880351178114</v>
      </c>
      <c r="I135" t="str">
        <f>VLOOKUP(A135,Players!A:A,1,FALSE)</f>
        <v>Chris Richards</v>
      </c>
    </row>
    <row r="136" spans="1:9" x14ac:dyDescent="0.25">
      <c r="A136" t="s">
        <v>22</v>
      </c>
      <c r="B136">
        <v>27.6</v>
      </c>
      <c r="C136">
        <v>39</v>
      </c>
      <c r="D136">
        <v>10</v>
      </c>
      <c r="E136">
        <v>21</v>
      </c>
      <c r="F136">
        <v>54</v>
      </c>
      <c r="G136">
        <v>4.4927536231884053</v>
      </c>
      <c r="H136" s="3">
        <f t="shared" si="5"/>
        <v>2.2009995040269237E-2</v>
      </c>
      <c r="I136" t="str">
        <f>VLOOKUP(A136,Players!A:A,1,FALSE)</f>
        <v>Andrew Robertson</v>
      </c>
    </row>
    <row r="137" spans="1:9" x14ac:dyDescent="0.25">
      <c r="A137" t="s">
        <v>125</v>
      </c>
      <c r="B137">
        <v>35.200000000000003</v>
      </c>
      <c r="C137">
        <v>95</v>
      </c>
      <c r="D137">
        <v>43</v>
      </c>
      <c r="E137">
        <v>62</v>
      </c>
      <c r="F137">
        <v>133</v>
      </c>
      <c r="G137">
        <v>9.4602272727272716</v>
      </c>
      <c r="H137" s="3">
        <f t="shared" si="5"/>
        <v>0.42176308426970488</v>
      </c>
      <c r="I137" t="str">
        <f>VLOOKUP(A137,Players!A:A,1,FALSE)</f>
        <v>Antonee Robinson</v>
      </c>
    </row>
    <row r="138" spans="1:9" x14ac:dyDescent="0.25">
      <c r="A138" t="s">
        <v>351</v>
      </c>
      <c r="B138">
        <v>12.2</v>
      </c>
      <c r="C138">
        <v>18</v>
      </c>
      <c r="D138">
        <v>12</v>
      </c>
      <c r="E138">
        <v>4</v>
      </c>
      <c r="F138">
        <v>35</v>
      </c>
      <c r="G138">
        <v>5.6557377049180335</v>
      </c>
      <c r="H138" s="3">
        <f t="shared" si="5"/>
        <v>5.6073312274347642E-2</v>
      </c>
      <c r="I138" t="e">
        <f>VLOOKUP(A138,Players!A:A,1,FALSE)</f>
        <v>#N/A</v>
      </c>
    </row>
    <row r="139" spans="1:9" x14ac:dyDescent="0.25">
      <c r="A139" t="s">
        <v>221</v>
      </c>
      <c r="B139">
        <v>15.7</v>
      </c>
      <c r="C139">
        <v>35</v>
      </c>
      <c r="D139">
        <v>18</v>
      </c>
      <c r="E139">
        <v>21</v>
      </c>
      <c r="F139">
        <v>57</v>
      </c>
      <c r="G139">
        <v>8.3439490445859885</v>
      </c>
      <c r="H139" s="3">
        <f t="shared" si="5"/>
        <v>0.27239422343888031</v>
      </c>
      <c r="I139" t="str">
        <f>VLOOKUP(A139,Players!A:A,1,FALSE)</f>
        <v>Cristian Romero</v>
      </c>
    </row>
    <row r="140" spans="1:9" x14ac:dyDescent="0.25">
      <c r="A140" t="s">
        <v>418</v>
      </c>
      <c r="B140">
        <v>33.799999999999997</v>
      </c>
      <c r="C140">
        <v>62</v>
      </c>
      <c r="D140">
        <v>25</v>
      </c>
      <c r="E140">
        <v>21</v>
      </c>
      <c r="F140">
        <v>119</v>
      </c>
      <c r="G140">
        <v>6.7159763313609471</v>
      </c>
      <c r="H140" s="3">
        <f t="shared" si="5"/>
        <v>0.1148934314558212</v>
      </c>
      <c r="I140" t="str">
        <f>VLOOKUP(A140,Players!A:A,1,FALSE)</f>
        <v>William Saliba</v>
      </c>
    </row>
    <row r="141" spans="1:9" x14ac:dyDescent="0.25">
      <c r="A141" t="s">
        <v>85</v>
      </c>
      <c r="B141">
        <v>32.6</v>
      </c>
      <c r="C141">
        <v>36</v>
      </c>
      <c r="D141">
        <v>38</v>
      </c>
      <c r="E141">
        <v>45</v>
      </c>
      <c r="F141">
        <v>138</v>
      </c>
      <c r="G141">
        <v>7.8834355828220852</v>
      </c>
      <c r="H141" s="3">
        <f t="shared" si="5"/>
        <v>0.21946854933195226</v>
      </c>
      <c r="I141" t="str">
        <f>VLOOKUP(A141,Players!A:A,1,FALSE)</f>
        <v>Fabian Schar</v>
      </c>
    </row>
    <row r="142" spans="1:9" x14ac:dyDescent="0.25">
      <c r="A142" t="s">
        <v>4024</v>
      </c>
      <c r="B142">
        <v>32.1</v>
      </c>
      <c r="C142">
        <v>62</v>
      </c>
      <c r="D142">
        <v>32</v>
      </c>
      <c r="E142">
        <v>23</v>
      </c>
      <c r="F142">
        <v>104</v>
      </c>
      <c r="G142">
        <v>6.8847352024922115</v>
      </c>
      <c r="H142" s="3">
        <f t="shared" si="5"/>
        <v>0.12731070595264726</v>
      </c>
      <c r="I142" t="e">
        <f>VLOOKUP(A142,Players!A:A,1,FALSE)</f>
        <v>#N/A</v>
      </c>
    </row>
    <row r="143" spans="1:9" x14ac:dyDescent="0.25">
      <c r="A143" t="s">
        <v>44</v>
      </c>
      <c r="B143">
        <v>12.3</v>
      </c>
      <c r="C143">
        <v>39</v>
      </c>
      <c r="D143">
        <v>16</v>
      </c>
      <c r="E143">
        <v>14</v>
      </c>
      <c r="F143">
        <v>58</v>
      </c>
      <c r="G143">
        <v>10.325203252032519</v>
      </c>
      <c r="H143" s="3">
        <f t="shared" si="5"/>
        <v>0.54733100756780662</v>
      </c>
      <c r="I143" t="str">
        <f>VLOOKUP(A143,Players!A:A,1,FALSE)</f>
        <v>Marcos Senesi</v>
      </c>
    </row>
    <row r="144" spans="1:9" x14ac:dyDescent="0.25">
      <c r="A144" t="s">
        <v>405</v>
      </c>
      <c r="B144">
        <v>3.9</v>
      </c>
      <c r="C144">
        <v>4</v>
      </c>
      <c r="D144">
        <v>6</v>
      </c>
      <c r="E144">
        <v>2</v>
      </c>
      <c r="F144">
        <v>7</v>
      </c>
      <c r="G144">
        <v>4.8717948717948723</v>
      </c>
      <c r="H144" s="3">
        <f t="shared" si="5"/>
        <v>3.0376289680617008E-2</v>
      </c>
      <c r="I144" t="str">
        <f>VLOOKUP(A144,Players!A:A,1,FALSE)</f>
        <v>Luke Shaw</v>
      </c>
    </row>
    <row r="145" spans="1:9" x14ac:dyDescent="0.25">
      <c r="A145" t="s">
        <v>3962</v>
      </c>
      <c r="B145">
        <v>1.1000000000000001</v>
      </c>
      <c r="C145">
        <v>1</v>
      </c>
      <c r="D145">
        <v>1</v>
      </c>
      <c r="E145">
        <v>0</v>
      </c>
      <c r="F145">
        <v>2</v>
      </c>
      <c r="G145">
        <v>3.6363636363636362</v>
      </c>
      <c r="H145" s="3">
        <f t="shared" si="5"/>
        <v>9.9808565270139704E-3</v>
      </c>
      <c r="I145" t="e">
        <f>VLOOKUP(A145,Players!A:A,1,FALSE)</f>
        <v>#N/A</v>
      </c>
    </row>
    <row r="146" spans="1:9" x14ac:dyDescent="0.25">
      <c r="A146" t="s">
        <v>45</v>
      </c>
      <c r="B146">
        <v>17.7</v>
      </c>
      <c r="C146">
        <v>24</v>
      </c>
      <c r="D146">
        <v>13</v>
      </c>
      <c r="E146">
        <v>15</v>
      </c>
      <c r="F146">
        <v>49</v>
      </c>
      <c r="G146">
        <v>5.7062146892655372</v>
      </c>
      <c r="H146" s="3">
        <f t="shared" si="5"/>
        <v>5.8188987677007753E-2</v>
      </c>
      <c r="I146" t="str">
        <f>VLOOKUP(A146,Players!A:A,1,FALSE)</f>
        <v>Adam Smith</v>
      </c>
    </row>
    <row r="147" spans="1:9" x14ac:dyDescent="0.25">
      <c r="A147" t="s">
        <v>205</v>
      </c>
      <c r="B147">
        <v>19.899999999999999</v>
      </c>
      <c r="C147">
        <v>47</v>
      </c>
      <c r="D147">
        <v>28</v>
      </c>
      <c r="E147">
        <v>21</v>
      </c>
      <c r="F147">
        <v>74</v>
      </c>
      <c r="G147">
        <v>8.542713567839197</v>
      </c>
      <c r="H147" s="3">
        <f t="shared" si="5"/>
        <v>0.297050261573372</v>
      </c>
      <c r="I147" t="str">
        <f>VLOOKUP(A147,Players!A:A,1,FALSE)</f>
        <v>Djed Spence</v>
      </c>
    </row>
    <row r="148" spans="1:9" x14ac:dyDescent="0.25">
      <c r="A148" t="s">
        <v>3652</v>
      </c>
      <c r="B148">
        <v>15.4</v>
      </c>
      <c r="C148">
        <v>34</v>
      </c>
      <c r="D148">
        <v>20</v>
      </c>
      <c r="E148">
        <v>13</v>
      </c>
      <c r="F148">
        <v>53</v>
      </c>
      <c r="G148">
        <v>7.7922077922077921</v>
      </c>
      <c r="H148" s="3">
        <f t="shared" si="5"/>
        <v>0.20973252244569474</v>
      </c>
      <c r="I148" t="e">
        <f>VLOOKUP(A148,Players!A:A,1,FALSE)</f>
        <v>#N/A</v>
      </c>
    </row>
    <row r="149" spans="1:9" x14ac:dyDescent="0.25">
      <c r="A149" t="s">
        <v>86</v>
      </c>
      <c r="B149">
        <v>0.2</v>
      </c>
      <c r="C149">
        <v>0</v>
      </c>
      <c r="D149">
        <v>0</v>
      </c>
      <c r="E149">
        <v>1</v>
      </c>
      <c r="F149">
        <v>1</v>
      </c>
      <c r="G149">
        <v>10</v>
      </c>
      <c r="H149" s="3">
        <f t="shared" si="5"/>
        <v>0.5</v>
      </c>
      <c r="I149" t="str">
        <f>VLOOKUP(A149,Players!A:A,1,FALSE)</f>
        <v>Matt Targett</v>
      </c>
    </row>
    <row r="150" spans="1:9" x14ac:dyDescent="0.25">
      <c r="A150" t="s">
        <v>446</v>
      </c>
      <c r="B150">
        <v>32.5</v>
      </c>
      <c r="C150">
        <v>64</v>
      </c>
      <c r="D150">
        <v>57</v>
      </c>
      <c r="E150">
        <v>41</v>
      </c>
      <c r="F150">
        <v>213</v>
      </c>
      <c r="G150">
        <v>11.538461538461538</v>
      </c>
      <c r="H150" s="3">
        <f t="shared" si="5"/>
        <v>0.71314211926615234</v>
      </c>
      <c r="I150" t="str">
        <f>VLOOKUP(A150,Players!A:A,1,FALSE)</f>
        <v>James Tarkowski</v>
      </c>
    </row>
    <row r="151" spans="1:9" x14ac:dyDescent="0.25">
      <c r="A151" t="s">
        <v>3974</v>
      </c>
      <c r="B151">
        <v>4</v>
      </c>
      <c r="C151">
        <v>7</v>
      </c>
      <c r="D151">
        <v>8</v>
      </c>
      <c r="E151">
        <v>5</v>
      </c>
      <c r="F151">
        <v>31</v>
      </c>
      <c r="G151">
        <v>12.75</v>
      </c>
      <c r="H151" s="3">
        <f t="shared" si="5"/>
        <v>0.84270206893241961</v>
      </c>
      <c r="I151" t="e">
        <f>VLOOKUP(A151,Players!A:A,1,FALSE)</f>
        <v>#N/A</v>
      </c>
    </row>
    <row r="152" spans="1:9" x14ac:dyDescent="0.25">
      <c r="A152" t="s">
        <v>127</v>
      </c>
      <c r="B152">
        <v>19.7</v>
      </c>
      <c r="C152">
        <v>56</v>
      </c>
      <c r="D152">
        <v>31</v>
      </c>
      <c r="E152">
        <v>32</v>
      </c>
      <c r="F152">
        <v>67</v>
      </c>
      <c r="G152">
        <v>9.4416243654822338</v>
      </c>
      <c r="H152" s="3">
        <f t="shared" si="5"/>
        <v>0.41910334399413729</v>
      </c>
      <c r="I152" t="str">
        <f>VLOOKUP(A152,Players!A:A,1,FALSE)</f>
        <v>Kenny Tete</v>
      </c>
    </row>
    <row r="153" spans="1:9" x14ac:dyDescent="0.25">
      <c r="A153" t="s">
        <v>3657</v>
      </c>
      <c r="B153">
        <v>12.3</v>
      </c>
      <c r="C153">
        <v>31</v>
      </c>
      <c r="D153">
        <v>15</v>
      </c>
      <c r="E153">
        <v>21</v>
      </c>
      <c r="F153">
        <v>49</v>
      </c>
      <c r="G153">
        <v>9.4308943089430883</v>
      </c>
      <c r="H153" s="3">
        <f t="shared" si="5"/>
        <v>0.41757089146320769</v>
      </c>
      <c r="I153" t="e">
        <f>VLOOKUP(A153,Players!A:A,1,FALSE)</f>
        <v>#N/A</v>
      </c>
    </row>
    <row r="154" spans="1:9" x14ac:dyDescent="0.25">
      <c r="A154" t="s">
        <v>410</v>
      </c>
      <c r="B154">
        <v>26.9</v>
      </c>
      <c r="C154">
        <v>58</v>
      </c>
      <c r="D154">
        <v>19</v>
      </c>
      <c r="E154">
        <v>22</v>
      </c>
      <c r="F154">
        <v>44</v>
      </c>
      <c r="G154">
        <v>5.3159851301115246</v>
      </c>
      <c r="H154" s="3">
        <f t="shared" si="5"/>
        <v>4.3369191817469233E-2</v>
      </c>
      <c r="I154" t="e">
        <f>VLOOKUP(A154,Players!A:A,1,FALSE)</f>
        <v>#N/A</v>
      </c>
    </row>
    <row r="155" spans="1:9" x14ac:dyDescent="0.25">
      <c r="A155" t="s">
        <v>186</v>
      </c>
      <c r="B155">
        <v>20.3</v>
      </c>
      <c r="C155">
        <v>47</v>
      </c>
      <c r="D155">
        <v>25</v>
      </c>
      <c r="E155">
        <v>26</v>
      </c>
      <c r="F155">
        <v>83</v>
      </c>
      <c r="G155">
        <v>8.916256157635468</v>
      </c>
      <c r="H155" s="3">
        <f t="shared" si="5"/>
        <v>0.3459398255161108</v>
      </c>
      <c r="I155" t="str">
        <f>VLOOKUP(A155,Players!A:A,1,FALSE)</f>
        <v>Jean-Clair Todibo</v>
      </c>
    </row>
    <row r="156" spans="1:9" x14ac:dyDescent="0.25">
      <c r="A156" t="s">
        <v>3976</v>
      </c>
      <c r="B156">
        <v>1.5</v>
      </c>
      <c r="C156">
        <v>5</v>
      </c>
      <c r="D156">
        <v>2</v>
      </c>
      <c r="E156">
        <v>2</v>
      </c>
      <c r="F156">
        <v>12</v>
      </c>
      <c r="G156">
        <v>14</v>
      </c>
      <c r="H156" s="3">
        <f t="shared" si="5"/>
        <v>0.92822904405646567</v>
      </c>
      <c r="I156" t="e">
        <f>VLOOKUP(A156,Players!A:A,1,FALSE)</f>
        <v>#N/A</v>
      </c>
    </row>
    <row r="157" spans="1:9" x14ac:dyDescent="0.25">
      <c r="A157" t="s">
        <v>3977</v>
      </c>
      <c r="B157">
        <v>0.1</v>
      </c>
      <c r="C157">
        <v>0</v>
      </c>
      <c r="D157">
        <v>0</v>
      </c>
      <c r="E157">
        <v>0</v>
      </c>
      <c r="F157">
        <v>1</v>
      </c>
      <c r="G157">
        <v>10</v>
      </c>
      <c r="H157" s="3">
        <f t="shared" si="5"/>
        <v>0.5</v>
      </c>
      <c r="I157" t="e">
        <f>VLOOKUP(A157,Players!A:A,1,FALSE)</f>
        <v>#N/A</v>
      </c>
    </row>
    <row r="158" spans="1:9" x14ac:dyDescent="0.25">
      <c r="A158" t="s">
        <v>91</v>
      </c>
      <c r="B158">
        <v>22.4</v>
      </c>
      <c r="C158">
        <v>21</v>
      </c>
      <c r="D158">
        <v>16</v>
      </c>
      <c r="E158">
        <v>10</v>
      </c>
      <c r="F158">
        <v>75</v>
      </c>
      <c r="G158">
        <v>5.4464285714285721</v>
      </c>
      <c r="H158" s="3">
        <f t="shared" si="5"/>
        <v>4.7940546050699306E-2</v>
      </c>
      <c r="I158" t="str">
        <f>VLOOKUP(A158,Players!A:A,1,FALSE)</f>
        <v>Pau Torres</v>
      </c>
    </row>
    <row r="159" spans="1:9" x14ac:dyDescent="0.25">
      <c r="A159" t="s">
        <v>3978</v>
      </c>
      <c r="B159">
        <v>3.7</v>
      </c>
      <c r="C159">
        <v>11</v>
      </c>
      <c r="D159">
        <v>8</v>
      </c>
      <c r="E159">
        <v>4</v>
      </c>
      <c r="F159">
        <v>16</v>
      </c>
      <c r="G159">
        <v>10.54054054054054</v>
      </c>
      <c r="H159" s="3">
        <f t="shared" si="5"/>
        <v>0.57834676492414816</v>
      </c>
      <c r="I159" t="e">
        <f>VLOOKUP(A159,Players!A:A,1,FALSE)</f>
        <v>#N/A</v>
      </c>
    </row>
    <row r="160" spans="1:9" x14ac:dyDescent="0.25">
      <c r="A160" t="s">
        <v>76</v>
      </c>
      <c r="B160">
        <v>14.5</v>
      </c>
      <c r="C160">
        <v>38</v>
      </c>
      <c r="D160">
        <v>11</v>
      </c>
      <c r="E160">
        <v>12</v>
      </c>
      <c r="F160">
        <v>49</v>
      </c>
      <c r="G160">
        <v>7.5862068965517242</v>
      </c>
      <c r="H160" s="3">
        <f t="shared" si="5"/>
        <v>0.18870446312037681</v>
      </c>
      <c r="I160" t="str">
        <f>VLOOKUP(A160,Players!A:A,1,FALSE)</f>
        <v>Kieran Trippier</v>
      </c>
    </row>
    <row r="161" spans="1:9" x14ac:dyDescent="0.25">
      <c r="A161" t="s">
        <v>3663</v>
      </c>
      <c r="B161">
        <v>9.3000000000000007</v>
      </c>
      <c r="C161">
        <v>31</v>
      </c>
      <c r="D161">
        <v>5</v>
      </c>
      <c r="E161">
        <v>11</v>
      </c>
      <c r="F161">
        <v>20</v>
      </c>
      <c r="G161">
        <v>7.204301075268817</v>
      </c>
      <c r="H161" s="3">
        <f t="shared" si="5"/>
        <v>0.1533108216142316</v>
      </c>
      <c r="I161" t="e">
        <f>VLOOKUP(A161,Players!A:A,1,FALSE)</f>
        <v>#N/A</v>
      </c>
    </row>
    <row r="162" spans="1:9" x14ac:dyDescent="0.25">
      <c r="A162" t="s">
        <v>234</v>
      </c>
      <c r="B162">
        <v>19</v>
      </c>
      <c r="C162">
        <v>31</v>
      </c>
      <c r="D162">
        <v>21</v>
      </c>
      <c r="E162">
        <v>23</v>
      </c>
      <c r="F162">
        <v>56</v>
      </c>
      <c r="G162">
        <v>6.8947368421052628</v>
      </c>
      <c r="H162" s="3">
        <f t="shared" si="5"/>
        <v>0.12807486226605092</v>
      </c>
      <c r="I162" t="str">
        <f>VLOOKUP(A162,Players!A:A,1,FALSE)</f>
        <v>Axel Tuanzebe</v>
      </c>
    </row>
    <row r="163" spans="1:9" x14ac:dyDescent="0.25">
      <c r="A163" t="s">
        <v>199</v>
      </c>
      <c r="B163">
        <v>21.4</v>
      </c>
      <c r="C163">
        <v>75</v>
      </c>
      <c r="D163">
        <v>40</v>
      </c>
      <c r="E163">
        <v>22</v>
      </c>
      <c r="F163">
        <v>36</v>
      </c>
      <c r="G163">
        <v>8.0841121495327108</v>
      </c>
      <c r="H163" s="3">
        <f t="shared" si="5"/>
        <v>0.24177460929077565</v>
      </c>
      <c r="I163" t="str">
        <f>VLOOKUP(A163,Players!A:A,1,FALSE)</f>
        <v>Destiny Udogie</v>
      </c>
    </row>
    <row r="164" spans="1:9" x14ac:dyDescent="0.25">
      <c r="A164" t="s">
        <v>37</v>
      </c>
      <c r="B164">
        <v>37</v>
      </c>
      <c r="C164">
        <v>38</v>
      </c>
      <c r="D164">
        <v>27</v>
      </c>
      <c r="E164">
        <v>56</v>
      </c>
      <c r="F164">
        <v>190</v>
      </c>
      <c r="G164">
        <v>8.4054054054054053</v>
      </c>
      <c r="H164" s="3">
        <f t="shared" si="5"/>
        <v>0.27990814233668426</v>
      </c>
      <c r="I164" t="str">
        <f>VLOOKUP(A164,Players!A:A,1,FALSE)</f>
        <v>Virgil van Dijk</v>
      </c>
    </row>
    <row r="165" spans="1:9" x14ac:dyDescent="0.25">
      <c r="A165" t="s">
        <v>135</v>
      </c>
      <c r="B165">
        <v>18.899999999999999</v>
      </c>
      <c r="C165">
        <v>43</v>
      </c>
      <c r="D165">
        <v>22</v>
      </c>
      <c r="E165">
        <v>19</v>
      </c>
      <c r="F165">
        <v>66</v>
      </c>
      <c r="G165">
        <v>7.9365079365079367</v>
      </c>
      <c r="H165" s="3">
        <f t="shared" si="5"/>
        <v>0.22524999343252905</v>
      </c>
      <c r="I165" t="e">
        <f>VLOOKUP(A165,Players!A:A,1,FALSE)</f>
        <v>#N/A</v>
      </c>
    </row>
    <row r="166" spans="1:9" x14ac:dyDescent="0.25">
      <c r="A166" t="s">
        <v>228</v>
      </c>
      <c r="B166">
        <v>11.3</v>
      </c>
      <c r="C166">
        <v>10</v>
      </c>
      <c r="D166">
        <v>12</v>
      </c>
      <c r="E166">
        <v>10</v>
      </c>
      <c r="F166">
        <v>39</v>
      </c>
      <c r="G166">
        <v>6.2831858407079642</v>
      </c>
      <c r="H166" s="3">
        <f t="shared" si="5"/>
        <v>8.7046088944910727E-2</v>
      </c>
      <c r="I166" t="str">
        <f>VLOOKUP(A166,Players!A:A,1,FALSE)</f>
        <v>Micky van de Ven</v>
      </c>
    </row>
    <row r="167" spans="1:9" x14ac:dyDescent="0.25">
      <c r="A167" t="s">
        <v>3651</v>
      </c>
      <c r="B167">
        <v>15.5</v>
      </c>
      <c r="C167">
        <v>22</v>
      </c>
      <c r="D167">
        <v>21</v>
      </c>
      <c r="E167">
        <v>16</v>
      </c>
      <c r="F167">
        <v>74</v>
      </c>
      <c r="G167">
        <v>8.5806451612903221</v>
      </c>
      <c r="H167" s="3">
        <f t="shared" si="5"/>
        <v>0.3018690741420893</v>
      </c>
      <c r="I167" t="e">
        <f>VLOOKUP(A167,Players!A:A,1,FALSE)</f>
        <v>#N/A</v>
      </c>
    </row>
    <row r="168" spans="1:9" x14ac:dyDescent="0.25">
      <c r="A168" t="s">
        <v>237</v>
      </c>
      <c r="B168">
        <v>10.8</v>
      </c>
      <c r="C168">
        <v>17</v>
      </c>
      <c r="D168">
        <v>13</v>
      </c>
      <c r="E168">
        <v>3</v>
      </c>
      <c r="F168">
        <v>13</v>
      </c>
      <c r="G168">
        <v>4.2592592592592586</v>
      </c>
      <c r="H168" s="3">
        <f t="shared" si="5"/>
        <v>1.789588889894056E-2</v>
      </c>
      <c r="I168" t="str">
        <f>VLOOKUP(A168,Players!A:A,1,FALSE)</f>
        <v>Kyle Walker</v>
      </c>
    </row>
    <row r="169" spans="1:9" x14ac:dyDescent="0.25">
      <c r="A169" t="s">
        <v>165</v>
      </c>
      <c r="B169">
        <v>32.4</v>
      </c>
      <c r="C169">
        <v>44</v>
      </c>
      <c r="D169">
        <v>27</v>
      </c>
      <c r="E169">
        <v>19</v>
      </c>
      <c r="F169">
        <v>90</v>
      </c>
      <c r="G169">
        <v>5.5555555555555554</v>
      </c>
      <c r="H169" s="3">
        <f t="shared" si="5"/>
        <v>5.2054334427740767E-2</v>
      </c>
      <c r="I169" t="str">
        <f>VLOOKUP(A169,Players!A:A,1,FALSE)</f>
        <v>Kyle Walker-Peters</v>
      </c>
    </row>
    <row r="170" spans="1:9" x14ac:dyDescent="0.25">
      <c r="A170" t="s">
        <v>177</v>
      </c>
      <c r="B170">
        <v>35</v>
      </c>
      <c r="C170">
        <v>70</v>
      </c>
      <c r="D170">
        <v>37</v>
      </c>
      <c r="E170">
        <v>66</v>
      </c>
      <c r="F170">
        <v>125</v>
      </c>
      <c r="G170">
        <v>8.5142857142857142</v>
      </c>
      <c r="H170" s="3">
        <f t="shared" si="5"/>
        <v>0.29346202847854352</v>
      </c>
      <c r="I170" t="str">
        <f>VLOOKUP(A170,Players!A:A,1,FALSE)</f>
        <v>Aaron Wan-Bissaka</v>
      </c>
    </row>
    <row r="171" spans="1:9" x14ac:dyDescent="0.25">
      <c r="A171" t="s">
        <v>3989</v>
      </c>
      <c r="B171">
        <v>0.8</v>
      </c>
      <c r="C171">
        <v>2</v>
      </c>
      <c r="D171">
        <v>0</v>
      </c>
      <c r="E171">
        <v>0</v>
      </c>
      <c r="F171">
        <v>3</v>
      </c>
      <c r="G171">
        <v>6.25</v>
      </c>
      <c r="H171" s="3">
        <f t="shared" si="5"/>
        <v>8.5139607674898921E-2</v>
      </c>
      <c r="I171" t="e">
        <f>VLOOKUP(A171,Players!A:A,1,FALSE)</f>
        <v>#N/A</v>
      </c>
    </row>
    <row r="172" spans="1:9" x14ac:dyDescent="0.25">
      <c r="A172" t="s">
        <v>3661</v>
      </c>
      <c r="B172">
        <v>9.9</v>
      </c>
      <c r="C172">
        <v>10</v>
      </c>
      <c r="D172">
        <v>16</v>
      </c>
      <c r="E172">
        <v>20</v>
      </c>
      <c r="F172">
        <v>41</v>
      </c>
      <c r="G172">
        <v>8.7878787878787872</v>
      </c>
      <c r="H172" s="3">
        <f t="shared" si="5"/>
        <v>0.32879216598917127</v>
      </c>
      <c r="I172" t="str">
        <f>VLOOKUP(A172,Players!A:A,1,FALSE)</f>
        <v>Adam Webster</v>
      </c>
    </row>
    <row r="173" spans="1:9" x14ac:dyDescent="0.25">
      <c r="A173" t="s">
        <v>3674</v>
      </c>
      <c r="B173">
        <v>5.4</v>
      </c>
      <c r="C173">
        <v>21</v>
      </c>
      <c r="D173">
        <v>5</v>
      </c>
      <c r="E173">
        <v>7</v>
      </c>
      <c r="F173">
        <v>36</v>
      </c>
      <c r="G173">
        <v>12.777777777777777</v>
      </c>
      <c r="H173" s="3">
        <f t="shared" si="5"/>
        <v>0.84513365809522223</v>
      </c>
      <c r="I173" t="e">
        <f>VLOOKUP(A173,Players!A:A,1,FALSE)</f>
        <v>#N/A</v>
      </c>
    </row>
    <row r="174" spans="1:9" x14ac:dyDescent="0.25">
      <c r="A174" t="s">
        <v>403</v>
      </c>
      <c r="B174">
        <v>13.3</v>
      </c>
      <c r="C174">
        <v>20</v>
      </c>
      <c r="D174">
        <v>10</v>
      </c>
      <c r="E174">
        <v>16</v>
      </c>
      <c r="F174">
        <v>44</v>
      </c>
      <c r="G174">
        <v>6.7669172932330826</v>
      </c>
      <c r="H174" s="3">
        <f t="shared" si="5"/>
        <v>0.11854733253014516</v>
      </c>
      <c r="I174" t="str">
        <f>VLOOKUP(A174,Players!A:A,1,FALSE)</f>
        <v>Ben White</v>
      </c>
    </row>
    <row r="175" spans="1:9" x14ac:dyDescent="0.25">
      <c r="A175" t="s">
        <v>346</v>
      </c>
      <c r="B175">
        <v>28.8</v>
      </c>
      <c r="C175">
        <v>90</v>
      </c>
      <c r="D175">
        <v>42</v>
      </c>
      <c r="E175">
        <v>31</v>
      </c>
      <c r="F175">
        <v>137</v>
      </c>
      <c r="G175">
        <v>10.416666666666666</v>
      </c>
      <c r="H175" s="3">
        <f t="shared" si="5"/>
        <v>0.56055144191109796</v>
      </c>
      <c r="I175" t="str">
        <f>VLOOKUP(A175,Players!A:A,1,FALSE)</f>
        <v>Neco Williams</v>
      </c>
    </row>
    <row r="176" spans="1:9" x14ac:dyDescent="0.25">
      <c r="A176" t="s">
        <v>3666</v>
      </c>
      <c r="B176">
        <v>8.6</v>
      </c>
      <c r="C176">
        <v>14</v>
      </c>
      <c r="D176">
        <v>9</v>
      </c>
      <c r="E176">
        <v>5</v>
      </c>
      <c r="F176">
        <v>39</v>
      </c>
      <c r="G176">
        <v>7.7906976744186052</v>
      </c>
      <c r="H176" s="3">
        <f t="shared" si="5"/>
        <v>0.20957352577264332</v>
      </c>
      <c r="I176" t="e">
        <f>VLOOKUP(A176,Players!A:A,1,FALSE)</f>
        <v>#N/A</v>
      </c>
    </row>
    <row r="177" spans="1:9" x14ac:dyDescent="0.25">
      <c r="A177" t="s">
        <v>3654</v>
      </c>
      <c r="B177">
        <v>13.2</v>
      </c>
      <c r="C177">
        <v>9</v>
      </c>
      <c r="D177">
        <v>21</v>
      </c>
      <c r="E177">
        <v>19</v>
      </c>
      <c r="F177">
        <v>76</v>
      </c>
      <c r="G177">
        <v>9.4696969696969706</v>
      </c>
      <c r="H177" s="3">
        <f t="shared" si="5"/>
        <v>0.42311838898520093</v>
      </c>
      <c r="I177" t="e">
        <f>VLOOKUP(A177,Players!A:A,1,FALSE)</f>
        <v>#N/A</v>
      </c>
    </row>
    <row r="178" spans="1:9" x14ac:dyDescent="0.25">
      <c r="A178" t="s">
        <v>416</v>
      </c>
      <c r="B178">
        <v>12.9</v>
      </c>
      <c r="C178">
        <v>29</v>
      </c>
      <c r="D178">
        <v>5</v>
      </c>
      <c r="E178">
        <v>18</v>
      </c>
      <c r="F178">
        <v>43</v>
      </c>
      <c r="G178">
        <v>7.3643410852713176</v>
      </c>
      <c r="H178" s="3">
        <f t="shared" si="5"/>
        <v>0.16756989275621759</v>
      </c>
      <c r="I178" t="str">
        <f>VLOOKUP(A178,Players!A:A,1,FALSE)</f>
        <v>Leny Yoro</v>
      </c>
    </row>
    <row r="179" spans="1:9" x14ac:dyDescent="0.25">
      <c r="A179" t="s">
        <v>3646</v>
      </c>
      <c r="B179">
        <v>20.8</v>
      </c>
      <c r="C179">
        <v>58</v>
      </c>
      <c r="D179">
        <v>14</v>
      </c>
      <c r="E179">
        <v>25</v>
      </c>
      <c r="F179">
        <v>64</v>
      </c>
      <c r="G179">
        <v>7.740384615384615</v>
      </c>
      <c r="H179" s="3">
        <f t="shared" si="5"/>
        <v>0.20431682889450686</v>
      </c>
      <c r="I179" t="e">
        <f>VLOOKUP(A179,Players!A:A,1,FALSE)</f>
        <v>#N/A</v>
      </c>
    </row>
    <row r="180" spans="1:9" x14ac:dyDescent="0.25">
      <c r="A180" t="s">
        <v>3624</v>
      </c>
      <c r="B180">
        <v>34.5</v>
      </c>
      <c r="C180">
        <v>52</v>
      </c>
      <c r="D180">
        <v>33</v>
      </c>
      <c r="E180">
        <v>41</v>
      </c>
      <c r="F180">
        <v>182</v>
      </c>
      <c r="G180">
        <v>8.9275362318840585</v>
      </c>
      <c r="H180" s="3">
        <f t="shared" si="5"/>
        <v>0.34746238607646884</v>
      </c>
      <c r="I180" t="str">
        <f>VLOOKUP(A180,Players!A:A,1,FALSE)</f>
        <v>Illia Zabarnyi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32A5-591B-4A74-AC03-A3F9B1F54F7E}">
  <dimension ref="A1:L126"/>
  <sheetViews>
    <sheetView workbookViewId="0"/>
  </sheetViews>
  <sheetFormatPr defaultRowHeight="15" x14ac:dyDescent="0.25"/>
  <cols>
    <col min="1" max="1" width="20.7109375" bestFit="1" customWidth="1"/>
    <col min="2" max="2" width="5" bestFit="1" customWidth="1"/>
    <col min="3" max="3" width="4" bestFit="1" customWidth="1"/>
    <col min="4" max="4" width="6.85546875" bestFit="1" customWidth="1"/>
    <col min="5" max="5" width="3.42578125" bestFit="1" customWidth="1"/>
    <col min="6" max="6" width="3.7109375" bestFit="1" customWidth="1"/>
    <col min="7" max="7" width="6.5703125" bestFit="1" customWidth="1"/>
    <col min="8" max="8" width="12" bestFit="1" customWidth="1"/>
    <col min="9" max="9" width="10.7109375" style="3" bestFit="1" customWidth="1"/>
    <col min="10" max="10" width="19.28515625" bestFit="1" customWidth="1"/>
    <col min="11" max="11" width="18.42578125" bestFit="1" customWidth="1"/>
    <col min="12" max="12" width="8.140625" bestFit="1" customWidth="1"/>
  </cols>
  <sheetData>
    <row r="1" spans="1:12" s="1" customFormat="1" x14ac:dyDescent="0.25">
      <c r="A1" s="1" t="s">
        <v>464</v>
      </c>
      <c r="B1" s="1" t="s">
        <v>3681</v>
      </c>
      <c r="C1" s="1" t="s">
        <v>3680</v>
      </c>
      <c r="D1" s="1" t="s">
        <v>3679</v>
      </c>
      <c r="E1" s="1" t="s">
        <v>3678</v>
      </c>
      <c r="F1" s="1" t="s">
        <v>3677</v>
      </c>
      <c r="G1" s="1" t="s">
        <v>4004</v>
      </c>
      <c r="H1" s="1" t="s">
        <v>3993</v>
      </c>
      <c r="I1" s="2" t="s">
        <v>3676</v>
      </c>
      <c r="J1" s="1" t="s">
        <v>3684</v>
      </c>
      <c r="K1" s="1" t="s">
        <v>3675</v>
      </c>
      <c r="L1" s="1" t="s">
        <v>3737</v>
      </c>
    </row>
    <row r="2" spans="1:12" x14ac:dyDescent="0.25">
      <c r="A2" t="s">
        <v>43</v>
      </c>
      <c r="B2">
        <v>21.8</v>
      </c>
      <c r="C2">
        <v>83</v>
      </c>
      <c r="D2">
        <v>33</v>
      </c>
      <c r="E2">
        <v>32</v>
      </c>
      <c r="F2">
        <v>42</v>
      </c>
      <c r="G2">
        <f>IFERROR(VLOOKUP(A2,Recoveries!A$2:T$1000,20,FALSE),0)</f>
        <v>114</v>
      </c>
      <c r="H2">
        <f>SUM(C2:G2)/B2</f>
        <v>13.944954128440367</v>
      </c>
      <c r="I2" s="3">
        <f>1-_xlfn.NORM.DIST(12, H2, K$2, TRUE)</f>
        <v>0.62012129428025964</v>
      </c>
      <c r="J2" t="str">
        <f>VLOOKUP(A2,Players!$A:$A,1,FALSE)</f>
        <v>Tyler Adams</v>
      </c>
      <c r="K2" s="15">
        <f>_xlfn.STDEV.S(H:H)</f>
        <v>6.3602294396942529</v>
      </c>
      <c r="L2" s="10">
        <f>AVERAGE(I:I)</f>
        <v>0.3857500506789166</v>
      </c>
    </row>
    <row r="3" spans="1:12" x14ac:dyDescent="0.25">
      <c r="A3" t="s">
        <v>3749</v>
      </c>
      <c r="B3">
        <v>0.1</v>
      </c>
      <c r="C3">
        <v>2</v>
      </c>
      <c r="D3">
        <v>0</v>
      </c>
      <c r="E3">
        <v>0</v>
      </c>
      <c r="F3">
        <v>0</v>
      </c>
      <c r="G3">
        <f>IFERROR(VLOOKUP(A3,Recoveries!A$2:T$1000,20,FALSE),0)</f>
        <v>0</v>
      </c>
      <c r="H3">
        <f t="shared" ref="H3:H66" si="0">SUM(C3:G3)/B3</f>
        <v>20</v>
      </c>
      <c r="I3" s="3">
        <f t="shared" ref="I3:I66" si="1">1-_xlfn.NORM.DIST(12, H3, K$2, TRUE)</f>
        <v>0.89577089289602896</v>
      </c>
      <c r="J3" t="str">
        <f>VLOOKUP(A3,Players!A:A,1,FALSE)</f>
        <v>Asher Agbinone</v>
      </c>
    </row>
    <row r="4" spans="1:12" x14ac:dyDescent="0.25">
      <c r="A4" t="s">
        <v>424</v>
      </c>
      <c r="B4">
        <v>0.1</v>
      </c>
      <c r="C4">
        <v>0</v>
      </c>
      <c r="D4">
        <v>0</v>
      </c>
      <c r="E4">
        <v>1</v>
      </c>
      <c r="F4">
        <v>0</v>
      </c>
      <c r="G4">
        <f>IFERROR(VLOOKUP(A4,Recoveries!A$2:T$1000,20,FALSE),0)</f>
        <v>2</v>
      </c>
      <c r="H4">
        <f t="shared" si="0"/>
        <v>30</v>
      </c>
      <c r="I4" s="3">
        <f t="shared" si="1"/>
        <v>0.99767322955651294</v>
      </c>
      <c r="J4" t="str">
        <f>VLOOKUP(A4,Players!A:A,1,FALSE)</f>
        <v>Carlos Alcaraz</v>
      </c>
    </row>
    <row r="5" spans="1:12" x14ac:dyDescent="0.25">
      <c r="A5" t="s">
        <v>173</v>
      </c>
      <c r="B5">
        <v>19.7</v>
      </c>
      <c r="C5">
        <v>50</v>
      </c>
      <c r="D5">
        <v>23</v>
      </c>
      <c r="E5">
        <v>18</v>
      </c>
      <c r="F5">
        <v>46</v>
      </c>
      <c r="G5">
        <f>IFERROR(VLOOKUP(A5,Recoveries!A$2:T$1000,20,FALSE),0)</f>
        <v>0</v>
      </c>
      <c r="H5">
        <f t="shared" si="0"/>
        <v>6.9543147208121834</v>
      </c>
      <c r="I5" s="3">
        <f t="shared" si="1"/>
        <v>0.21379625035577576</v>
      </c>
      <c r="J5" t="e">
        <f>VLOOKUP(A5,Players!A:A,1,FALSE)</f>
        <v>#N/A</v>
      </c>
    </row>
    <row r="6" spans="1:12" x14ac:dyDescent="0.25">
      <c r="A6" t="s">
        <v>3766</v>
      </c>
      <c r="B6">
        <v>0.1</v>
      </c>
      <c r="C6">
        <v>0</v>
      </c>
      <c r="D6">
        <v>0</v>
      </c>
      <c r="E6">
        <v>0</v>
      </c>
      <c r="F6">
        <v>0</v>
      </c>
      <c r="G6">
        <f>IFERROR(VLOOKUP(A6,Recoveries!A$2:T$1000,20,FALSE),0)</f>
        <v>2</v>
      </c>
      <c r="H6">
        <f t="shared" si="0"/>
        <v>20</v>
      </c>
      <c r="I6" s="3">
        <f t="shared" si="1"/>
        <v>0.89577089289602896</v>
      </c>
      <c r="J6" t="e">
        <f>VLOOKUP(A6,Players!A:A,1,FALSE)</f>
        <v>#N/A</v>
      </c>
    </row>
    <row r="7" spans="1:12" x14ac:dyDescent="0.25">
      <c r="A7" t="s">
        <v>336</v>
      </c>
      <c r="B7">
        <v>30.3</v>
      </c>
      <c r="C7">
        <v>92</v>
      </c>
      <c r="D7">
        <v>48</v>
      </c>
      <c r="E7">
        <v>31</v>
      </c>
      <c r="F7">
        <v>76</v>
      </c>
      <c r="G7">
        <f>IFERROR(VLOOKUP(A7,Recoveries!A$2:T$1000,20,FALSE),0)</f>
        <v>207</v>
      </c>
      <c r="H7">
        <f t="shared" si="0"/>
        <v>14.983498349834983</v>
      </c>
      <c r="I7" s="3">
        <f t="shared" si="1"/>
        <v>0.68049612861084929</v>
      </c>
      <c r="J7" t="str">
        <f>VLOOKUP(A7,Players!A:A,1,FALSE)</f>
        <v>Elliot Anderson</v>
      </c>
    </row>
    <row r="8" spans="1:12" x14ac:dyDescent="0.25">
      <c r="A8" t="s">
        <v>3701</v>
      </c>
      <c r="B8">
        <v>27.5</v>
      </c>
      <c r="C8">
        <v>91</v>
      </c>
      <c r="D8">
        <v>42</v>
      </c>
      <c r="E8">
        <v>37</v>
      </c>
      <c r="F8">
        <v>30</v>
      </c>
      <c r="G8">
        <f>IFERROR(VLOOKUP(A8,Recoveries!A$2:T$1000,20,FALSE),0)</f>
        <v>194</v>
      </c>
      <c r="H8">
        <f t="shared" si="0"/>
        <v>14.327272727272728</v>
      </c>
      <c r="I8" s="3">
        <f t="shared" si="1"/>
        <v>0.64278395173209357</v>
      </c>
      <c r="J8" t="e">
        <f>VLOOKUP(A8,Players!A:A,1,FALSE)</f>
        <v>#N/A</v>
      </c>
    </row>
    <row r="9" spans="1:12" x14ac:dyDescent="0.25">
      <c r="A9" t="s">
        <v>440</v>
      </c>
      <c r="B9">
        <v>0.5</v>
      </c>
      <c r="C9">
        <v>0</v>
      </c>
      <c r="D9">
        <v>0</v>
      </c>
      <c r="E9">
        <v>0</v>
      </c>
      <c r="F9">
        <v>1</v>
      </c>
      <c r="G9">
        <f>IFERROR(VLOOKUP(A9,Recoveries!A$2:T$1000,20,FALSE),0)</f>
        <v>2</v>
      </c>
      <c r="H9">
        <f t="shared" si="0"/>
        <v>6</v>
      </c>
      <c r="I9" s="3">
        <f t="shared" si="1"/>
        <v>0.17274783686359907</v>
      </c>
      <c r="J9" t="str">
        <f>VLOOKUP(A9,Players!A:A,1,FALSE)</f>
        <v>Harrison Armstrong</v>
      </c>
    </row>
    <row r="10" spans="1:12" x14ac:dyDescent="0.25">
      <c r="A10" t="s">
        <v>3729</v>
      </c>
      <c r="B10">
        <v>8.3000000000000007</v>
      </c>
      <c r="C10">
        <v>7</v>
      </c>
      <c r="D10">
        <v>7</v>
      </c>
      <c r="E10">
        <v>2</v>
      </c>
      <c r="F10">
        <v>3</v>
      </c>
      <c r="G10">
        <f>IFERROR(VLOOKUP(A10,Recoveries!A$2:T$1000,20,FALSE),0)</f>
        <v>28</v>
      </c>
      <c r="H10">
        <f t="shared" si="0"/>
        <v>5.6626506024096379</v>
      </c>
      <c r="I10" s="3">
        <f t="shared" si="1"/>
        <v>0.15952727567718861</v>
      </c>
      <c r="J10" t="e">
        <f>VLOOKUP(A10,Players!A:A,1,FALSE)</f>
        <v>#N/A</v>
      </c>
    </row>
    <row r="11" spans="1:12" x14ac:dyDescent="0.25">
      <c r="A11" t="s">
        <v>110</v>
      </c>
      <c r="B11">
        <v>21.8</v>
      </c>
      <c r="C11">
        <v>59</v>
      </c>
      <c r="D11">
        <v>24</v>
      </c>
      <c r="E11">
        <v>20</v>
      </c>
      <c r="F11">
        <v>26</v>
      </c>
      <c r="G11">
        <f>IFERROR(VLOOKUP(A11,Recoveries!A$2:T$1000,20,FALSE),0)</f>
        <v>118</v>
      </c>
      <c r="H11">
        <f t="shared" si="0"/>
        <v>11.330275229357797</v>
      </c>
      <c r="I11" s="3">
        <f t="shared" si="1"/>
        <v>0.4580693424196236</v>
      </c>
      <c r="J11" t="str">
        <f>VLOOKUP(A11,Players!A:A,1,FALSE)</f>
        <v>Yasin Ayari</v>
      </c>
    </row>
    <row r="12" spans="1:12" x14ac:dyDescent="0.25">
      <c r="A12" t="s">
        <v>119</v>
      </c>
      <c r="B12">
        <v>29.6</v>
      </c>
      <c r="C12">
        <v>79</v>
      </c>
      <c r="D12">
        <v>47</v>
      </c>
      <c r="E12">
        <v>46</v>
      </c>
      <c r="F12">
        <v>44</v>
      </c>
      <c r="G12">
        <f>IFERROR(VLOOKUP(A12,Recoveries!A$2:T$1000,20,FALSE),0)</f>
        <v>197</v>
      </c>
      <c r="H12">
        <f t="shared" si="0"/>
        <v>13.952702702702702</v>
      </c>
      <c r="I12" s="3">
        <f t="shared" si="1"/>
        <v>0.6205850314795367</v>
      </c>
      <c r="J12" t="str">
        <f>VLOOKUP(A12,Players!A:A,1,FALSE)</f>
        <v>Carlos Baleba</v>
      </c>
    </row>
    <row r="13" spans="1:12" x14ac:dyDescent="0.25">
      <c r="A13" t="s">
        <v>64</v>
      </c>
      <c r="B13">
        <v>6.5</v>
      </c>
      <c r="C13">
        <v>14</v>
      </c>
      <c r="D13">
        <v>9</v>
      </c>
      <c r="E13">
        <v>10</v>
      </c>
      <c r="F13">
        <v>5</v>
      </c>
      <c r="G13">
        <f>IFERROR(VLOOKUP(A13,Recoveries!A$2:T$1000,20,FALSE),0)</f>
        <v>43</v>
      </c>
      <c r="H13">
        <f t="shared" si="0"/>
        <v>12.461538461538462</v>
      </c>
      <c r="I13" s="3">
        <f t="shared" si="1"/>
        <v>0.52892438665753194</v>
      </c>
      <c r="J13" t="str">
        <f>VLOOKUP(A13,Players!A:A,1,FALSE)</f>
        <v>Ross Barkley</v>
      </c>
    </row>
    <row r="14" spans="1:12" x14ac:dyDescent="0.25">
      <c r="A14" t="s">
        <v>201</v>
      </c>
      <c r="B14">
        <v>18.3</v>
      </c>
      <c r="C14">
        <v>40</v>
      </c>
      <c r="D14">
        <v>25</v>
      </c>
      <c r="E14">
        <v>40</v>
      </c>
      <c r="F14">
        <v>38</v>
      </c>
      <c r="G14">
        <f>IFERROR(VLOOKUP(A14,Recoveries!A$2:T$1000,20,FALSE),0)</f>
        <v>121</v>
      </c>
      <c r="H14">
        <f t="shared" si="0"/>
        <v>14.426229508196721</v>
      </c>
      <c r="I14" s="3">
        <f t="shared" si="1"/>
        <v>0.64857231520701319</v>
      </c>
      <c r="J14" t="str">
        <f>VLOOKUP(A14,Players!A:A,1,FALSE)</f>
        <v>Rodrigo Bentancur</v>
      </c>
    </row>
    <row r="15" spans="1:12" x14ac:dyDescent="0.25">
      <c r="A15" t="s">
        <v>129</v>
      </c>
      <c r="B15">
        <v>24.7</v>
      </c>
      <c r="C15">
        <v>50</v>
      </c>
      <c r="D15">
        <v>27</v>
      </c>
      <c r="E15">
        <v>21</v>
      </c>
      <c r="F15">
        <v>38</v>
      </c>
      <c r="G15">
        <f>IFERROR(VLOOKUP(A15,Recoveries!A$2:T$1000,20,FALSE),0)</f>
        <v>126</v>
      </c>
      <c r="H15">
        <f t="shared" si="0"/>
        <v>10.607287449392713</v>
      </c>
      <c r="I15" s="3">
        <f t="shared" si="1"/>
        <v>0.41333590574843515</v>
      </c>
      <c r="J15" t="str">
        <f>VLOOKUP(A15,Players!A:A,1,FALSE)</f>
        <v>Sander Berge</v>
      </c>
    </row>
    <row r="16" spans="1:12" x14ac:dyDescent="0.25">
      <c r="A16" t="s">
        <v>197</v>
      </c>
      <c r="B16">
        <v>13.5</v>
      </c>
      <c r="C16">
        <v>39</v>
      </c>
      <c r="D16">
        <v>18</v>
      </c>
      <c r="E16">
        <v>24</v>
      </c>
      <c r="F16">
        <v>22</v>
      </c>
      <c r="G16">
        <f>IFERROR(VLOOKUP(A16,Recoveries!A$2:T$1000,20,FALSE),0)</f>
        <v>73</v>
      </c>
      <c r="H16">
        <f t="shared" si="0"/>
        <v>13.037037037037036</v>
      </c>
      <c r="I16" s="3">
        <f t="shared" si="1"/>
        <v>0.56476056716192291</v>
      </c>
      <c r="J16" t="str">
        <f>VLOOKUP(A16,Players!A:A,1,FALSE)</f>
        <v>Lucas Bergvall</v>
      </c>
    </row>
    <row r="17" spans="1:10" x14ac:dyDescent="0.25">
      <c r="A17" t="s">
        <v>34</v>
      </c>
      <c r="B17">
        <v>2</v>
      </c>
      <c r="C17">
        <v>14</v>
      </c>
      <c r="D17">
        <v>3</v>
      </c>
      <c r="E17">
        <v>5</v>
      </c>
      <c r="F17">
        <v>2</v>
      </c>
      <c r="G17">
        <f>IFERROR(VLOOKUP(A17,Recoveries!A$2:T$1000,20,FALSE),0)</f>
        <v>14</v>
      </c>
      <c r="H17">
        <f t="shared" si="0"/>
        <v>19</v>
      </c>
      <c r="I17" s="3">
        <f t="shared" si="1"/>
        <v>0.8644622617520592</v>
      </c>
      <c r="J17" t="str">
        <f>VLOOKUP(A17,Players!A:A,1,FALSE)</f>
        <v>Philip Billing</v>
      </c>
    </row>
    <row r="18" spans="1:10" x14ac:dyDescent="0.25">
      <c r="A18" t="s">
        <v>202</v>
      </c>
      <c r="B18">
        <v>15.6</v>
      </c>
      <c r="C18">
        <v>49</v>
      </c>
      <c r="D18">
        <v>11</v>
      </c>
      <c r="E18">
        <v>18</v>
      </c>
      <c r="F18">
        <v>40</v>
      </c>
      <c r="G18">
        <f>IFERROR(VLOOKUP(A18,Recoveries!A$2:T$1000,20,FALSE),0)</f>
        <v>85</v>
      </c>
      <c r="H18">
        <f t="shared" si="0"/>
        <v>13.012820512820513</v>
      </c>
      <c r="I18" s="3">
        <f t="shared" si="1"/>
        <v>0.56326119337352909</v>
      </c>
      <c r="J18" t="str">
        <f>VLOOKUP(A18,Players!A:A,1,FALSE)</f>
        <v>Yves Bissouma</v>
      </c>
    </row>
    <row r="19" spans="1:10" x14ac:dyDescent="0.25">
      <c r="A19" t="s">
        <v>120</v>
      </c>
      <c r="B19">
        <v>7</v>
      </c>
      <c r="C19">
        <v>13</v>
      </c>
      <c r="D19">
        <v>7</v>
      </c>
      <c r="E19">
        <v>4</v>
      </c>
      <c r="F19">
        <v>3</v>
      </c>
      <c r="G19">
        <f>IFERROR(VLOOKUP(A19,Recoveries!A$2:T$1000,20,FALSE),0)</f>
        <v>52</v>
      </c>
      <c r="H19">
        <f t="shared" si="0"/>
        <v>11.285714285714286</v>
      </c>
      <c r="I19" s="3">
        <f t="shared" si="1"/>
        <v>0.45529077956333519</v>
      </c>
      <c r="J19" t="str">
        <f>VLOOKUP(A19,Players!A:A,1,FALSE)</f>
        <v>Tom Cairney</v>
      </c>
    </row>
    <row r="20" spans="1:10" x14ac:dyDescent="0.25">
      <c r="A20" t="s">
        <v>3712</v>
      </c>
      <c r="B20">
        <v>21.8</v>
      </c>
      <c r="C20">
        <v>44</v>
      </c>
      <c r="D20">
        <v>25</v>
      </c>
      <c r="E20">
        <v>28</v>
      </c>
      <c r="F20">
        <v>33</v>
      </c>
      <c r="G20">
        <f>IFERROR(VLOOKUP(A20,Recoveries!A$2:T$1000,20,FALSE),0)</f>
        <v>107</v>
      </c>
      <c r="H20">
        <f t="shared" si="0"/>
        <v>10.871559633027523</v>
      </c>
      <c r="I20" s="3">
        <f t="shared" si="1"/>
        <v>0.42958872704486906</v>
      </c>
      <c r="J20" t="e">
        <f>VLOOKUP(A20,Players!A:A,1,FALSE)</f>
        <v>#N/A</v>
      </c>
    </row>
    <row r="21" spans="1:10" x14ac:dyDescent="0.25">
      <c r="A21" t="s">
        <v>396</v>
      </c>
      <c r="B21">
        <v>16.600000000000001</v>
      </c>
      <c r="C21">
        <v>83</v>
      </c>
      <c r="D21">
        <v>39</v>
      </c>
      <c r="E21">
        <v>14</v>
      </c>
      <c r="F21">
        <v>51</v>
      </c>
      <c r="G21">
        <f>IFERROR(VLOOKUP(A21,Recoveries!A$2:T$1000,20,FALSE),0)</f>
        <v>103</v>
      </c>
      <c r="H21">
        <f t="shared" si="0"/>
        <v>17.469879518072286</v>
      </c>
      <c r="I21" s="3">
        <f t="shared" si="1"/>
        <v>0.80510904083292023</v>
      </c>
      <c r="J21" t="str">
        <f>VLOOKUP(A21,Players!A:A,1,FALSE)</f>
        <v>Casemiro</v>
      </c>
    </row>
    <row r="22" spans="1:10" x14ac:dyDescent="0.25">
      <c r="A22" t="s">
        <v>3811</v>
      </c>
      <c r="B22">
        <v>0.1</v>
      </c>
      <c r="C22">
        <v>0</v>
      </c>
      <c r="D22">
        <v>0</v>
      </c>
      <c r="E22">
        <v>0</v>
      </c>
      <c r="F22">
        <v>0</v>
      </c>
      <c r="G22">
        <f>IFERROR(VLOOKUP(A22,Recoveries!A$2:T$1000,20,FALSE),0)</f>
        <v>1</v>
      </c>
      <c r="H22">
        <f t="shared" si="0"/>
        <v>10</v>
      </c>
      <c r="I22" s="3">
        <f t="shared" si="1"/>
        <v>0.37658809962845297</v>
      </c>
      <c r="J22" t="e">
        <f>VLOOKUP(A22,Players!A:A,1,FALSE)</f>
        <v>#N/A</v>
      </c>
    </row>
    <row r="23" spans="1:10" x14ac:dyDescent="0.25">
      <c r="A23" t="s">
        <v>3710</v>
      </c>
      <c r="B23">
        <v>23.5</v>
      </c>
      <c r="C23">
        <v>54</v>
      </c>
      <c r="D23">
        <v>44</v>
      </c>
      <c r="E23">
        <v>30</v>
      </c>
      <c r="F23">
        <v>51</v>
      </c>
      <c r="G23">
        <f>IFERROR(VLOOKUP(A23,Recoveries!A$2:T$1000,20,FALSE),0)</f>
        <v>182</v>
      </c>
      <c r="H23">
        <f t="shared" si="0"/>
        <v>15.361702127659575</v>
      </c>
      <c r="I23" s="3">
        <f t="shared" si="1"/>
        <v>0.70144132924440949</v>
      </c>
      <c r="J23" t="str">
        <f>VLOOKUP(A23,Players!A:A,1,FALSE)</f>
        <v>Ryan Christie</v>
      </c>
    </row>
    <row r="24" spans="1:10" x14ac:dyDescent="0.25">
      <c r="A24" t="s">
        <v>414</v>
      </c>
      <c r="B24">
        <v>2</v>
      </c>
      <c r="C24">
        <v>12</v>
      </c>
      <c r="D24">
        <v>2</v>
      </c>
      <c r="E24">
        <v>2</v>
      </c>
      <c r="F24">
        <v>3</v>
      </c>
      <c r="G24">
        <f>IFERROR(VLOOKUP(A24,Recoveries!A$2:T$1000,20,FALSE),0)</f>
        <v>17</v>
      </c>
      <c r="H24">
        <f t="shared" si="0"/>
        <v>18</v>
      </c>
      <c r="I24" s="3">
        <f t="shared" si="1"/>
        <v>0.82725216313640093</v>
      </c>
      <c r="J24" t="str">
        <f>VLOOKUP(A24,Players!A:A,1,FALSE)</f>
        <v>Toby Collyer</v>
      </c>
    </row>
    <row r="25" spans="1:10" x14ac:dyDescent="0.25">
      <c r="A25" t="s">
        <v>3822</v>
      </c>
      <c r="B25">
        <v>0.1</v>
      </c>
      <c r="C25">
        <v>0</v>
      </c>
      <c r="D25">
        <v>0</v>
      </c>
      <c r="E25">
        <v>0</v>
      </c>
      <c r="F25">
        <v>0</v>
      </c>
      <c r="G25">
        <f>IFERROR(VLOOKUP(A25,Recoveries!A$2:T$1000,20,FALSE),0)</f>
        <v>0</v>
      </c>
      <c r="H25">
        <f t="shared" si="0"/>
        <v>0</v>
      </c>
      <c r="I25" s="3">
        <f t="shared" si="1"/>
        <v>2.9598702804735977E-2</v>
      </c>
      <c r="J25" t="str">
        <f>VLOOKUP(A25,Players!A:A,1,FALSE)</f>
        <v>Jayden Danns</v>
      </c>
    </row>
    <row r="26" spans="1:10" x14ac:dyDescent="0.25">
      <c r="A26" t="s">
        <v>311</v>
      </c>
      <c r="B26">
        <v>5.6</v>
      </c>
      <c r="C26">
        <v>17</v>
      </c>
      <c r="D26">
        <v>6</v>
      </c>
      <c r="E26">
        <v>0</v>
      </c>
      <c r="F26">
        <v>11</v>
      </c>
      <c r="G26">
        <f>IFERROR(VLOOKUP(A26,Recoveries!A$2:T$1000,20,FALSE),0)</f>
        <v>27</v>
      </c>
      <c r="H26">
        <f t="shared" si="0"/>
        <v>10.892857142857144</v>
      </c>
      <c r="I26" s="3">
        <f t="shared" si="1"/>
        <v>0.43090413020485607</v>
      </c>
      <c r="J26" t="str">
        <f>VLOOKUP(A26,Players!A:A,1,FALSE)</f>
        <v>Justin Devenny</v>
      </c>
    </row>
    <row r="27" spans="1:10" x14ac:dyDescent="0.25">
      <c r="A27" t="s">
        <v>4025</v>
      </c>
      <c r="B27">
        <v>28.5</v>
      </c>
      <c r="C27">
        <v>48</v>
      </c>
      <c r="D27">
        <v>31</v>
      </c>
      <c r="E27">
        <v>10</v>
      </c>
      <c r="F27">
        <v>20</v>
      </c>
      <c r="G27">
        <f>IFERROR(VLOOKUP(A27,Recoveries!A$2:T$1000,20,FALSE),0)</f>
        <v>0</v>
      </c>
      <c r="H27">
        <f t="shared" si="0"/>
        <v>3.8245614035087718</v>
      </c>
      <c r="I27" s="3">
        <f t="shared" si="1"/>
        <v>9.9326279540487006E-2</v>
      </c>
      <c r="J27" t="e">
        <f>VLOOKUP(A27,Players!A:A,1,FALSE)</f>
        <v>#N/A</v>
      </c>
    </row>
    <row r="28" spans="1:10" x14ac:dyDescent="0.25">
      <c r="A28" t="s">
        <v>4026</v>
      </c>
      <c r="B28">
        <v>5</v>
      </c>
      <c r="C28">
        <v>16</v>
      </c>
      <c r="D28">
        <v>4</v>
      </c>
      <c r="E28">
        <v>11</v>
      </c>
      <c r="F28">
        <v>10</v>
      </c>
      <c r="G28">
        <f>IFERROR(VLOOKUP(A28,Recoveries!A$2:T$1000,20,FALSE),0)</f>
        <v>0</v>
      </c>
      <c r="H28">
        <f t="shared" si="0"/>
        <v>8.1999999999999993</v>
      </c>
      <c r="I28" s="3">
        <f t="shared" si="1"/>
        <v>0.27509924385387419</v>
      </c>
      <c r="J28" t="e">
        <f>VLOOKUP(A28,Players!A:A,1,FALSE)</f>
        <v>#N/A</v>
      </c>
    </row>
    <row r="29" spans="1:10" x14ac:dyDescent="0.25">
      <c r="A29" t="s">
        <v>3709</v>
      </c>
      <c r="B29">
        <v>23.9</v>
      </c>
      <c r="C29">
        <v>49</v>
      </c>
      <c r="D29">
        <v>28</v>
      </c>
      <c r="E29">
        <v>32</v>
      </c>
      <c r="F29">
        <v>51</v>
      </c>
      <c r="G29">
        <f>IFERROR(VLOOKUP(A29,Recoveries!A$2:T$1000,20,FALSE),0)</f>
        <v>83</v>
      </c>
      <c r="H29">
        <f t="shared" si="0"/>
        <v>10.167364016736402</v>
      </c>
      <c r="I29" s="3">
        <f t="shared" si="1"/>
        <v>0.38661981915319721</v>
      </c>
      <c r="J29" t="e">
        <f>VLOOKUP(A29,Players!A:A,1,FALSE)</f>
        <v>#N/A</v>
      </c>
    </row>
    <row r="30" spans="1:10" x14ac:dyDescent="0.25">
      <c r="A30" t="s">
        <v>3735</v>
      </c>
      <c r="B30">
        <v>5.4</v>
      </c>
      <c r="C30">
        <v>11</v>
      </c>
      <c r="D30">
        <v>11</v>
      </c>
      <c r="E30">
        <v>5</v>
      </c>
      <c r="F30">
        <v>11</v>
      </c>
      <c r="G30">
        <f>IFERROR(VLOOKUP(A30,Recoveries!A$2:T$1000,20,FALSE),0)</f>
        <v>43</v>
      </c>
      <c r="H30">
        <f t="shared" si="0"/>
        <v>14.999999999999998</v>
      </c>
      <c r="I30" s="3">
        <f t="shared" si="1"/>
        <v>0.6814227842155931</v>
      </c>
      <c r="J30" t="e">
        <f>VLOOKUP(A30,Players!A:A,1,FALSE)</f>
        <v>#N/A</v>
      </c>
    </row>
    <row r="31" spans="1:10" x14ac:dyDescent="0.25">
      <c r="A31" t="s">
        <v>14</v>
      </c>
      <c r="B31">
        <v>4.0999999999999996</v>
      </c>
      <c r="C31">
        <v>5</v>
      </c>
      <c r="D31">
        <v>7</v>
      </c>
      <c r="E31">
        <v>1</v>
      </c>
      <c r="F31">
        <v>3</v>
      </c>
      <c r="G31">
        <f>IFERROR(VLOOKUP(A31,Recoveries!A$2:T$1000,20,FALSE),0)</f>
        <v>15</v>
      </c>
      <c r="H31">
        <f t="shared" si="0"/>
        <v>7.5609756097560981</v>
      </c>
      <c r="I31" s="3">
        <f t="shared" si="1"/>
        <v>0.24260903762571984</v>
      </c>
      <c r="J31" t="str">
        <f>VLOOKUP(A31,Players!A:A,1,FALSE)</f>
        <v>Harvey Elliott</v>
      </c>
    </row>
    <row r="32" spans="1:10" x14ac:dyDescent="0.25">
      <c r="A32" t="s">
        <v>3724</v>
      </c>
      <c r="B32">
        <v>11.8</v>
      </c>
      <c r="C32">
        <v>19</v>
      </c>
      <c r="D32">
        <v>15</v>
      </c>
      <c r="E32">
        <v>7</v>
      </c>
      <c r="F32">
        <v>8</v>
      </c>
      <c r="G32">
        <f>IFERROR(VLOOKUP(A32,Recoveries!A$2:T$1000,20,FALSE),0)</f>
        <v>62</v>
      </c>
      <c r="H32">
        <f t="shared" si="0"/>
        <v>9.4067796610169481</v>
      </c>
      <c r="I32" s="3">
        <f t="shared" si="1"/>
        <v>0.34173803358034383</v>
      </c>
      <c r="J32" t="e">
        <f>VLOOKUP(A32,Players!A:A,1,FALSE)</f>
        <v>#N/A</v>
      </c>
    </row>
    <row r="33" spans="1:10" x14ac:dyDescent="0.25">
      <c r="A33" t="s">
        <v>306</v>
      </c>
      <c r="B33">
        <v>1.5</v>
      </c>
      <c r="C33">
        <v>9</v>
      </c>
      <c r="D33">
        <v>2</v>
      </c>
      <c r="E33">
        <v>1</v>
      </c>
      <c r="F33">
        <v>2</v>
      </c>
      <c r="G33">
        <f>IFERROR(VLOOKUP(A33,Recoveries!A$2:T$1000,20,FALSE),0)</f>
        <v>9</v>
      </c>
      <c r="H33">
        <f t="shared" si="0"/>
        <v>15.333333333333334</v>
      </c>
      <c r="I33" s="3">
        <f t="shared" si="1"/>
        <v>0.69989206575905971</v>
      </c>
      <c r="J33" t="str">
        <f>VLOOKUP(A33,Players!A:A,1,FALSE)</f>
        <v>Romain Esse</v>
      </c>
    </row>
    <row r="34" spans="1:10" x14ac:dyDescent="0.25">
      <c r="A34" t="s">
        <v>381</v>
      </c>
      <c r="B34">
        <v>33.5</v>
      </c>
      <c r="C34">
        <v>84</v>
      </c>
      <c r="D34">
        <v>35</v>
      </c>
      <c r="E34">
        <v>26</v>
      </c>
      <c r="F34">
        <v>35</v>
      </c>
      <c r="G34">
        <f>IFERROR(VLOOKUP(A34,Recoveries!A$2:T$1000,20,FALSE),0)</f>
        <v>213</v>
      </c>
      <c r="H34">
        <f t="shared" si="0"/>
        <v>11.73134328358209</v>
      </c>
      <c r="I34" s="3">
        <f t="shared" si="1"/>
        <v>0.4831536486451935</v>
      </c>
      <c r="J34" t="str">
        <f>VLOOKUP(A34,Players!A:A,1,FALSE)</f>
        <v>Bruno Fernandes</v>
      </c>
    </row>
    <row r="35" spans="1:10" x14ac:dyDescent="0.25">
      <c r="A35" t="s">
        <v>3695</v>
      </c>
      <c r="B35">
        <v>32.299999999999997</v>
      </c>
      <c r="C35">
        <v>89</v>
      </c>
      <c r="D35">
        <v>43</v>
      </c>
      <c r="E35">
        <v>28</v>
      </c>
      <c r="F35">
        <v>35</v>
      </c>
      <c r="G35">
        <f>IFERROR(VLOOKUP(A35,Recoveries!A$2:T$1000,20,FALSE),0)</f>
        <v>179</v>
      </c>
      <c r="H35">
        <f t="shared" si="0"/>
        <v>11.578947368421053</v>
      </c>
      <c r="I35" s="3">
        <f t="shared" si="1"/>
        <v>0.47360895774649348</v>
      </c>
      <c r="J35" t="e">
        <f>VLOOKUP(A35,Players!A:A,1,FALSE)</f>
        <v>#N/A</v>
      </c>
    </row>
    <row r="36" spans="1:10" x14ac:dyDescent="0.25">
      <c r="A36" t="s">
        <v>291</v>
      </c>
      <c r="B36">
        <v>32.700000000000003</v>
      </c>
      <c r="C36">
        <v>65</v>
      </c>
      <c r="D36">
        <v>43</v>
      </c>
      <c r="E36">
        <v>13</v>
      </c>
      <c r="F36">
        <v>23</v>
      </c>
      <c r="G36">
        <f>IFERROR(VLOOKUP(A36,Recoveries!A$2:T$1000,20,FALSE),0)</f>
        <v>0</v>
      </c>
      <c r="H36">
        <f t="shared" si="0"/>
        <v>4.4036697247706416</v>
      </c>
      <c r="I36" s="3">
        <f t="shared" si="1"/>
        <v>0.11617084321524573</v>
      </c>
      <c r="J36" t="str">
        <f>VLOOKUP(A36,Players!A:A,1,FALSE)</f>
        <v>Enzo Fernandez</v>
      </c>
    </row>
    <row r="37" spans="1:10" x14ac:dyDescent="0.25">
      <c r="A37" t="s">
        <v>447</v>
      </c>
      <c r="B37">
        <v>34</v>
      </c>
      <c r="C37">
        <v>133</v>
      </c>
      <c r="D37">
        <v>48</v>
      </c>
      <c r="E37">
        <v>48</v>
      </c>
      <c r="F37">
        <v>36</v>
      </c>
      <c r="G37">
        <f>IFERROR(VLOOKUP(A37,Recoveries!A$2:T$1000,20,FALSE),0)</f>
        <v>0</v>
      </c>
      <c r="H37">
        <f t="shared" si="0"/>
        <v>7.7941176470588234</v>
      </c>
      <c r="I37" s="3">
        <f t="shared" si="1"/>
        <v>0.25421689522266933</v>
      </c>
      <c r="J37" t="str">
        <f>VLOOKUP(A37,Players!A:A,1,FALSE)</f>
        <v>Idrissa Gueye</v>
      </c>
    </row>
    <row r="38" spans="1:10" x14ac:dyDescent="0.25">
      <c r="A38" t="s">
        <v>329</v>
      </c>
      <c r="B38">
        <v>31.1</v>
      </c>
      <c r="C38">
        <v>43</v>
      </c>
      <c r="D38">
        <v>18</v>
      </c>
      <c r="E38">
        <v>23</v>
      </c>
      <c r="F38">
        <v>29</v>
      </c>
      <c r="G38">
        <f>IFERROR(VLOOKUP(A38,Recoveries!A$2:T$1000,20,FALSE),0)</f>
        <v>127</v>
      </c>
      <c r="H38">
        <f t="shared" si="0"/>
        <v>7.7170418006430861</v>
      </c>
      <c r="I38" s="3">
        <f t="shared" si="1"/>
        <v>0.25034743957675709</v>
      </c>
      <c r="J38" t="str">
        <f>VLOOKUP(A38,Players!A:A,1,FALSE)</f>
        <v>Morgan Gibbs-White</v>
      </c>
    </row>
    <row r="39" spans="1:10" x14ac:dyDescent="0.25">
      <c r="A39" t="s">
        <v>3859</v>
      </c>
      <c r="B39">
        <v>1.1000000000000001</v>
      </c>
      <c r="C39">
        <v>3</v>
      </c>
      <c r="D39">
        <v>1</v>
      </c>
      <c r="E39">
        <v>0</v>
      </c>
      <c r="F39">
        <v>1</v>
      </c>
      <c r="G39">
        <f>IFERROR(VLOOKUP(A39,Recoveries!A$2:T$1000,20,FALSE),0)</f>
        <v>5</v>
      </c>
      <c r="H39">
        <f t="shared" si="0"/>
        <v>9.0909090909090899</v>
      </c>
      <c r="I39" s="3">
        <f t="shared" si="1"/>
        <v>0.32369619083959233</v>
      </c>
      <c r="J39" t="e">
        <f>VLOOKUP(A39,Players!A:A,1,FALSE)</f>
        <v>#N/A</v>
      </c>
    </row>
    <row r="40" spans="1:10" x14ac:dyDescent="0.25">
      <c r="A40" t="s">
        <v>269</v>
      </c>
      <c r="B40">
        <v>33</v>
      </c>
      <c r="C40">
        <v>116</v>
      </c>
      <c r="D40">
        <v>42</v>
      </c>
      <c r="E40">
        <v>25</v>
      </c>
      <c r="F40">
        <v>33</v>
      </c>
      <c r="G40">
        <f>IFERROR(VLOOKUP(A40,Recoveries!A$2:T$1000,20,FALSE),0)</f>
        <v>0</v>
      </c>
      <c r="H40">
        <f t="shared" si="0"/>
        <v>6.5454545454545459</v>
      </c>
      <c r="I40" s="3">
        <f t="shared" si="1"/>
        <v>0.19555613660694615</v>
      </c>
      <c r="J40" t="str">
        <f>VLOOKUP(A40,Players!A:A,1,FALSE)</f>
        <v>Joao Gomes</v>
      </c>
    </row>
    <row r="41" spans="1:10" x14ac:dyDescent="0.25">
      <c r="A41" t="s">
        <v>105</v>
      </c>
      <c r="B41">
        <v>5.7</v>
      </c>
      <c r="C41">
        <v>21</v>
      </c>
      <c r="D41">
        <v>13</v>
      </c>
      <c r="E41">
        <v>8</v>
      </c>
      <c r="F41">
        <v>10</v>
      </c>
      <c r="G41">
        <f>IFERROR(VLOOKUP(A41,Recoveries!A$2:T$1000,20,FALSE),0)</f>
        <v>0</v>
      </c>
      <c r="H41">
        <f t="shared" si="0"/>
        <v>9.1228070175438596</v>
      </c>
      <c r="I41" s="3">
        <f t="shared" si="1"/>
        <v>0.32550032219525338</v>
      </c>
      <c r="J41" t="str">
        <f>VLOOKUP(A41,Players!A:A,1,FALSE)</f>
        <v>Diego Gomez</v>
      </c>
    </row>
    <row r="42" spans="1:10" x14ac:dyDescent="0.25">
      <c r="A42" t="s">
        <v>4027</v>
      </c>
      <c r="B42">
        <v>8.4</v>
      </c>
      <c r="C42">
        <v>16</v>
      </c>
      <c r="D42">
        <v>9</v>
      </c>
      <c r="E42">
        <v>8</v>
      </c>
      <c r="F42">
        <v>21</v>
      </c>
      <c r="G42">
        <f>IFERROR(VLOOKUP(A42,Recoveries!A$2:T$1000,20,FALSE),0)</f>
        <v>0</v>
      </c>
      <c r="H42">
        <f t="shared" si="0"/>
        <v>6.4285714285714279</v>
      </c>
      <c r="I42" s="3">
        <f t="shared" si="1"/>
        <v>0.19052067607320056</v>
      </c>
      <c r="J42" t="e">
        <f>VLOOKUP(A42,Players!A:A,1,FALSE)</f>
        <v>#N/A</v>
      </c>
    </row>
    <row r="43" spans="1:10" x14ac:dyDescent="0.25">
      <c r="A43" t="s">
        <v>3691</v>
      </c>
      <c r="B43">
        <v>35.1</v>
      </c>
      <c r="C43">
        <v>69</v>
      </c>
      <c r="D43">
        <v>35</v>
      </c>
      <c r="E43">
        <v>60</v>
      </c>
      <c r="F43">
        <v>59</v>
      </c>
      <c r="G43">
        <f>IFERROR(VLOOKUP(A43,Recoveries!A$2:T$1000,20,FALSE),0)</f>
        <v>193</v>
      </c>
      <c r="H43">
        <f t="shared" si="0"/>
        <v>11.851851851851851</v>
      </c>
      <c r="I43" s="3">
        <f t="shared" si="1"/>
        <v>0.49070832009786569</v>
      </c>
      <c r="J43" t="str">
        <f>VLOOKUP(A43,Players!A:A,1,FALSE)</f>
        <v>Ryan Gravenberch</v>
      </c>
    </row>
    <row r="44" spans="1:10" x14ac:dyDescent="0.25">
      <c r="A44" t="s">
        <v>75</v>
      </c>
      <c r="B44">
        <v>36.299999999999997</v>
      </c>
      <c r="C44">
        <v>83</v>
      </c>
      <c r="D44">
        <v>36</v>
      </c>
      <c r="E44">
        <v>29</v>
      </c>
      <c r="F44">
        <v>44</v>
      </c>
      <c r="G44">
        <f>IFERROR(VLOOKUP(A44,Recoveries!A$2:T$1000,20,FALSE),0)</f>
        <v>0</v>
      </c>
      <c r="H44">
        <f t="shared" si="0"/>
        <v>5.2892561983471076</v>
      </c>
      <c r="I44" s="3">
        <f t="shared" si="1"/>
        <v>0.1456874333953132</v>
      </c>
      <c r="J44" t="str">
        <f>VLOOKUP(A44,Players!A:A,1,FALSE)</f>
        <v>Bruno Guimaraes</v>
      </c>
    </row>
    <row r="45" spans="1:10" x14ac:dyDescent="0.25">
      <c r="A45" t="s">
        <v>250</v>
      </c>
      <c r="B45">
        <v>24.7</v>
      </c>
      <c r="C45">
        <v>25</v>
      </c>
      <c r="D45">
        <v>15</v>
      </c>
      <c r="E45">
        <v>13</v>
      </c>
      <c r="F45">
        <v>23</v>
      </c>
      <c r="G45">
        <f>IFERROR(VLOOKUP(A45,Recoveries!A$2:T$1000,20,FALSE),0)</f>
        <v>0</v>
      </c>
      <c r="H45">
        <f t="shared" si="0"/>
        <v>3.0769230769230771</v>
      </c>
      <c r="I45" s="3">
        <f t="shared" si="1"/>
        <v>8.0316038086659103E-2</v>
      </c>
      <c r="J45" t="str">
        <f>VLOOKUP(A45,Players!A:A,1,FALSE)</f>
        <v>Ilkay Gundogan</v>
      </c>
    </row>
    <row r="46" spans="1:10" x14ac:dyDescent="0.25">
      <c r="A46" t="s">
        <v>3868</v>
      </c>
      <c r="B46">
        <v>0.5</v>
      </c>
      <c r="C46">
        <v>1</v>
      </c>
      <c r="D46">
        <v>2</v>
      </c>
      <c r="E46">
        <v>0</v>
      </c>
      <c r="F46">
        <v>1</v>
      </c>
      <c r="G46">
        <f>IFERROR(VLOOKUP(A46,Recoveries!A$2:T$1000,20,FALSE),0)</f>
        <v>2</v>
      </c>
      <c r="H46">
        <f t="shared" si="0"/>
        <v>12</v>
      </c>
      <c r="I46" s="3">
        <f t="shared" si="1"/>
        <v>0.5</v>
      </c>
      <c r="J46" t="e">
        <f>VLOOKUP(A46,Players!A:A,1,FALSE)</f>
        <v>#N/A</v>
      </c>
    </row>
    <row r="47" spans="1:10" x14ac:dyDescent="0.25">
      <c r="A47" t="s">
        <v>318</v>
      </c>
      <c r="B47">
        <v>23.4</v>
      </c>
      <c r="C47">
        <v>66</v>
      </c>
      <c r="D47">
        <v>31</v>
      </c>
      <c r="E47">
        <v>22</v>
      </c>
      <c r="F47">
        <v>28</v>
      </c>
      <c r="G47">
        <f>IFERROR(VLOOKUP(A47,Recoveries!A$2:T$1000,20,FALSE),0)</f>
        <v>121</v>
      </c>
      <c r="H47">
        <f t="shared" si="0"/>
        <v>11.452991452991453</v>
      </c>
      <c r="I47" s="3">
        <f t="shared" si="1"/>
        <v>0.46573140786647671</v>
      </c>
      <c r="J47" t="str">
        <f>VLOOKUP(A47,Players!A:A,1,FALSE)</f>
        <v>Will Hughes</v>
      </c>
    </row>
    <row r="48" spans="1:10" x14ac:dyDescent="0.25">
      <c r="A48" t="s">
        <v>3733</v>
      </c>
      <c r="B48">
        <v>6.4</v>
      </c>
      <c r="C48">
        <v>29</v>
      </c>
      <c r="D48">
        <v>18</v>
      </c>
      <c r="E48">
        <v>16</v>
      </c>
      <c r="F48">
        <v>12</v>
      </c>
      <c r="G48">
        <f>IFERROR(VLOOKUP(A48,Recoveries!A$2:T$1000,20,FALSE),0)</f>
        <v>51</v>
      </c>
      <c r="H48">
        <f t="shared" si="0"/>
        <v>19.6875</v>
      </c>
      <c r="I48" s="3">
        <f t="shared" si="1"/>
        <v>0.88660763611478022</v>
      </c>
      <c r="J48" t="str">
        <f>VLOOKUP(A48,Players!A:A,1,FALSE)</f>
        <v>Tim Iroegbunam</v>
      </c>
    </row>
    <row r="49" spans="1:10" x14ac:dyDescent="0.25">
      <c r="A49" t="s">
        <v>3878</v>
      </c>
      <c r="B49">
        <v>1.8</v>
      </c>
      <c r="C49">
        <v>7</v>
      </c>
      <c r="D49">
        <v>5</v>
      </c>
      <c r="E49">
        <v>1</v>
      </c>
      <c r="F49">
        <v>5</v>
      </c>
      <c r="G49">
        <f>IFERROR(VLOOKUP(A49,Recoveries!A$2:T$1000,20,FALSE),0)</f>
        <v>10</v>
      </c>
      <c r="H49">
        <f t="shared" si="0"/>
        <v>15.555555555555555</v>
      </c>
      <c r="I49" s="3">
        <f t="shared" si="1"/>
        <v>0.71192918870939159</v>
      </c>
      <c r="J49" t="str">
        <f>VLOOKUP(A49,Players!A:A,1,FALSE)</f>
        <v>Andy Irving</v>
      </c>
    </row>
    <row r="50" spans="1:10" x14ac:dyDescent="0.25">
      <c r="A50" t="s">
        <v>350</v>
      </c>
      <c r="B50">
        <v>25</v>
      </c>
      <c r="C50">
        <v>38</v>
      </c>
      <c r="D50">
        <v>33</v>
      </c>
      <c r="E50">
        <v>27</v>
      </c>
      <c r="F50">
        <v>53</v>
      </c>
      <c r="G50">
        <f>IFERROR(VLOOKUP(A50,Recoveries!A$2:T$1000,20,FALSE),0)</f>
        <v>107</v>
      </c>
      <c r="H50">
        <f t="shared" si="0"/>
        <v>10.32</v>
      </c>
      <c r="I50" s="3">
        <f t="shared" si="1"/>
        <v>0.39583547634639216</v>
      </c>
      <c r="J50" t="str">
        <f>VLOOKUP(A50,Players!A:A,1,FALSE)</f>
        <v>Vitaly Janelt</v>
      </c>
    </row>
    <row r="51" spans="1:10" x14ac:dyDescent="0.25">
      <c r="A51" t="s">
        <v>343</v>
      </c>
      <c r="B51">
        <v>9.6</v>
      </c>
      <c r="C51">
        <v>14</v>
      </c>
      <c r="D51">
        <v>15</v>
      </c>
      <c r="E51">
        <v>8</v>
      </c>
      <c r="F51">
        <v>13</v>
      </c>
      <c r="G51">
        <f>IFERROR(VLOOKUP(A51,Recoveries!A$2:T$1000,20,FALSE),0)</f>
        <v>48</v>
      </c>
      <c r="H51">
        <f t="shared" si="0"/>
        <v>10.208333333333334</v>
      </c>
      <c r="I51" s="3">
        <f t="shared" si="1"/>
        <v>0.38908737806923011</v>
      </c>
      <c r="J51" t="str">
        <f>VLOOKUP(A51,Players!A:A,1,FALSE)</f>
        <v>Mathias Jensen</v>
      </c>
    </row>
    <row r="52" spans="1:10" x14ac:dyDescent="0.25">
      <c r="A52" t="s">
        <v>3730</v>
      </c>
      <c r="B52">
        <v>7.8</v>
      </c>
      <c r="C52">
        <v>12</v>
      </c>
      <c r="D52">
        <v>3</v>
      </c>
      <c r="E52">
        <v>7</v>
      </c>
      <c r="F52">
        <v>2</v>
      </c>
      <c r="G52">
        <f>IFERROR(VLOOKUP(A52,Recoveries!A$2:T$1000,20,FALSE),0)</f>
        <v>55</v>
      </c>
      <c r="H52">
        <f t="shared" si="0"/>
        <v>10.128205128205128</v>
      </c>
      <c r="I52" s="3">
        <f t="shared" si="1"/>
        <v>0.38426557683049123</v>
      </c>
      <c r="J52" t="e">
        <f>VLOOKUP(A52,Players!A:A,1,FALSE)</f>
        <v>#N/A</v>
      </c>
    </row>
    <row r="53" spans="1:10" x14ac:dyDescent="0.25">
      <c r="A53" t="s">
        <v>304</v>
      </c>
      <c r="B53">
        <v>17.399999999999999</v>
      </c>
      <c r="C53">
        <v>47</v>
      </c>
      <c r="D53">
        <v>22</v>
      </c>
      <c r="E53">
        <v>18</v>
      </c>
      <c r="F53">
        <v>14</v>
      </c>
      <c r="G53">
        <f>IFERROR(VLOOKUP(A53,Recoveries!A$2:T$1000,20,FALSE),0)</f>
        <v>89</v>
      </c>
      <c r="H53">
        <f t="shared" si="0"/>
        <v>10.919540229885058</v>
      </c>
      <c r="I53" s="3">
        <f t="shared" si="1"/>
        <v>0.43255324474181511</v>
      </c>
      <c r="J53" t="str">
        <f>VLOOKUP(A53,Players!A:A,1,FALSE)</f>
        <v>Daichi Kamada</v>
      </c>
    </row>
    <row r="54" spans="1:10" x14ac:dyDescent="0.25">
      <c r="A54" t="s">
        <v>83</v>
      </c>
      <c r="B54">
        <v>19.2</v>
      </c>
      <c r="C54">
        <v>50</v>
      </c>
      <c r="D54">
        <v>19</v>
      </c>
      <c r="E54">
        <v>19</v>
      </c>
      <c r="F54">
        <v>51</v>
      </c>
      <c r="G54">
        <f>IFERROR(VLOOKUP(A54,Recoveries!A$2:T$1000,20,FALSE),0)</f>
        <v>87</v>
      </c>
      <c r="H54">
        <f t="shared" si="0"/>
        <v>11.770833333333334</v>
      </c>
      <c r="I54" s="3">
        <f t="shared" si="1"/>
        <v>0.48562874257462663</v>
      </c>
      <c r="J54" t="str">
        <f>VLOOKUP(A54,Players!A:A,1,FALSE)</f>
        <v>Boubacar Kamara</v>
      </c>
    </row>
    <row r="55" spans="1:10" x14ac:dyDescent="0.25">
      <c r="A55" t="s">
        <v>3447</v>
      </c>
      <c r="B55">
        <v>1.4</v>
      </c>
      <c r="C55">
        <v>7</v>
      </c>
      <c r="D55">
        <v>3</v>
      </c>
      <c r="E55">
        <v>1</v>
      </c>
      <c r="F55">
        <v>1</v>
      </c>
      <c r="G55">
        <f>IFERROR(VLOOKUP(A55,Recoveries!A$2:T$1000,20,FALSE),0)</f>
        <v>0</v>
      </c>
      <c r="H55">
        <f t="shared" si="0"/>
        <v>8.5714285714285712</v>
      </c>
      <c r="I55" s="3">
        <f t="shared" si="1"/>
        <v>0.2949213091078704</v>
      </c>
      <c r="J55" t="str">
        <f>VLOOKUP(A55,Players!A:A,1,FALSE)</f>
        <v>Josh King</v>
      </c>
    </row>
    <row r="56" spans="1:10" x14ac:dyDescent="0.25">
      <c r="A56" t="s">
        <v>3702</v>
      </c>
      <c r="B56">
        <v>26</v>
      </c>
      <c r="C56">
        <v>23</v>
      </c>
      <c r="D56">
        <v>24</v>
      </c>
      <c r="E56">
        <v>14</v>
      </c>
      <c r="F56">
        <v>24</v>
      </c>
      <c r="G56">
        <f>IFERROR(VLOOKUP(A56,Recoveries!A$2:T$1000,20,FALSE),0)</f>
        <v>78</v>
      </c>
      <c r="H56">
        <f t="shared" si="0"/>
        <v>6.2692307692307692</v>
      </c>
      <c r="I56" s="3">
        <f t="shared" si="1"/>
        <v>0.18378569560782099</v>
      </c>
      <c r="J56" t="str">
        <f>VLOOKUP(A56,Players!A:A,1,FALSE)</f>
        <v>Justin Kluivert</v>
      </c>
    </row>
    <row r="57" spans="1:10" x14ac:dyDescent="0.25">
      <c r="A57" t="s">
        <v>257</v>
      </c>
      <c r="B57">
        <v>24.4</v>
      </c>
      <c r="C57">
        <v>69</v>
      </c>
      <c r="D57">
        <v>20</v>
      </c>
      <c r="E57">
        <v>24</v>
      </c>
      <c r="F57">
        <v>21</v>
      </c>
      <c r="G57">
        <f>IFERROR(VLOOKUP(A57,Recoveries!A$2:T$1000,20,FALSE),0)</f>
        <v>0</v>
      </c>
      <c r="H57">
        <f t="shared" si="0"/>
        <v>5.4918032786885247</v>
      </c>
      <c r="I57" s="3">
        <f t="shared" si="1"/>
        <v>0.15309141214431121</v>
      </c>
      <c r="J57" t="e">
        <f>VLOOKUP(A57,Players!A:A,1,FALSE)</f>
        <v>#N/A</v>
      </c>
    </row>
    <row r="58" spans="1:10" x14ac:dyDescent="0.25">
      <c r="A58" t="s">
        <v>3901</v>
      </c>
      <c r="B58">
        <v>4</v>
      </c>
      <c r="C58">
        <v>8</v>
      </c>
      <c r="D58">
        <v>4</v>
      </c>
      <c r="E58">
        <v>5</v>
      </c>
      <c r="F58">
        <v>5</v>
      </c>
      <c r="G58">
        <f>IFERROR(VLOOKUP(A58,Recoveries!A$2:T$1000,20,FALSE),0)</f>
        <v>19</v>
      </c>
      <c r="H58">
        <f t="shared" si="0"/>
        <v>10.25</v>
      </c>
      <c r="I58" s="3">
        <f t="shared" si="1"/>
        <v>0.39160153408365872</v>
      </c>
      <c r="J58" t="e">
        <f>VLOOKUP(A58,Players!A:A,1,FALSE)</f>
        <v>#N/A</v>
      </c>
    </row>
    <row r="59" spans="1:10" x14ac:dyDescent="0.25">
      <c r="A59" t="s">
        <v>308</v>
      </c>
      <c r="B59">
        <v>8.9</v>
      </c>
      <c r="C59">
        <v>22</v>
      </c>
      <c r="D59">
        <v>6</v>
      </c>
      <c r="E59">
        <v>16</v>
      </c>
      <c r="F59">
        <v>10</v>
      </c>
      <c r="G59">
        <f>IFERROR(VLOOKUP(A59,Recoveries!A$2:T$1000,20,FALSE),0)</f>
        <v>0</v>
      </c>
      <c r="H59">
        <f t="shared" si="0"/>
        <v>6.0674157303370784</v>
      </c>
      <c r="I59" s="3">
        <f t="shared" si="1"/>
        <v>0.17547127279130881</v>
      </c>
      <c r="J59" t="e">
        <f>VLOOKUP(A59,Players!A:A,1,FALSE)</f>
        <v>#N/A</v>
      </c>
    </row>
    <row r="60" spans="1:10" x14ac:dyDescent="0.25">
      <c r="A60" t="s">
        <v>443</v>
      </c>
      <c r="B60">
        <v>8.9</v>
      </c>
      <c r="C60">
        <v>27</v>
      </c>
      <c r="D60">
        <v>17</v>
      </c>
      <c r="E60">
        <v>7</v>
      </c>
      <c r="F60">
        <v>8</v>
      </c>
      <c r="G60">
        <f>IFERROR(VLOOKUP(A60,Recoveries!A$2:T$1000,20,FALSE),0)</f>
        <v>31</v>
      </c>
      <c r="H60">
        <f t="shared" si="0"/>
        <v>10.112359550561797</v>
      </c>
      <c r="I60" s="3">
        <f t="shared" si="1"/>
        <v>0.38331414328527846</v>
      </c>
      <c r="J60" t="str">
        <f>VLOOKUP(A60,Players!A:A,1,FALSE)</f>
        <v>Sean Longstaff</v>
      </c>
    </row>
    <row r="61" spans="1:10" x14ac:dyDescent="0.25">
      <c r="A61" t="s">
        <v>3703</v>
      </c>
      <c r="B61">
        <v>26</v>
      </c>
      <c r="C61">
        <v>68</v>
      </c>
      <c r="D61">
        <v>20</v>
      </c>
      <c r="E61">
        <v>28</v>
      </c>
      <c r="F61">
        <v>35</v>
      </c>
      <c r="G61">
        <f>IFERROR(VLOOKUP(A61,Recoveries!A$2:T$1000,20,FALSE),0)</f>
        <v>109</v>
      </c>
      <c r="H61">
        <f t="shared" si="0"/>
        <v>10</v>
      </c>
      <c r="I61" s="3">
        <f t="shared" si="1"/>
        <v>0.37658809962845297</v>
      </c>
      <c r="J61" t="e">
        <f>VLOOKUP(A61,Players!A:A,1,FALSE)</f>
        <v>#N/A</v>
      </c>
    </row>
    <row r="62" spans="1:10" x14ac:dyDescent="0.25">
      <c r="A62" t="s">
        <v>3907</v>
      </c>
      <c r="B62">
        <v>2.2000000000000002</v>
      </c>
      <c r="C62">
        <v>9</v>
      </c>
      <c r="D62">
        <v>4</v>
      </c>
      <c r="E62">
        <v>2</v>
      </c>
      <c r="F62">
        <v>2</v>
      </c>
      <c r="G62">
        <f>IFERROR(VLOOKUP(A62,Recoveries!A$2:T$1000,20,FALSE),0)</f>
        <v>10</v>
      </c>
      <c r="H62">
        <f t="shared" si="0"/>
        <v>12.272727272727272</v>
      </c>
      <c r="I62" s="3">
        <f t="shared" si="1"/>
        <v>0.51710144386668977</v>
      </c>
      <c r="J62" t="e">
        <f>VLOOKUP(A62,Players!A:A,1,FALSE)</f>
        <v>#N/A</v>
      </c>
    </row>
    <row r="63" spans="1:10" x14ac:dyDescent="0.25">
      <c r="A63" t="s">
        <v>18</v>
      </c>
      <c r="B63">
        <v>28.9</v>
      </c>
      <c r="C63">
        <v>95</v>
      </c>
      <c r="D63">
        <v>61</v>
      </c>
      <c r="E63">
        <v>22</v>
      </c>
      <c r="F63">
        <v>29</v>
      </c>
      <c r="G63">
        <f>IFERROR(VLOOKUP(A63,Recoveries!A$2:T$1000,20,FALSE),0)</f>
        <v>148</v>
      </c>
      <c r="H63">
        <f t="shared" si="0"/>
        <v>12.283737024221454</v>
      </c>
      <c r="I63" s="3">
        <f t="shared" si="1"/>
        <v>0.51779136459824171</v>
      </c>
      <c r="J63" t="str">
        <f>VLOOKUP(A63,Players!A:A,1,FALSE)</f>
        <v>Alexis Mac Allister</v>
      </c>
    </row>
    <row r="64" spans="1:10" x14ac:dyDescent="0.25">
      <c r="A64" t="s">
        <v>3714</v>
      </c>
      <c r="B64">
        <v>20.100000000000001</v>
      </c>
      <c r="C64">
        <v>31</v>
      </c>
      <c r="D64">
        <v>15</v>
      </c>
      <c r="E64">
        <v>12</v>
      </c>
      <c r="F64">
        <v>19</v>
      </c>
      <c r="G64">
        <f>IFERROR(VLOOKUP(A64,Recoveries!A$2:T$1000,20,FALSE),0)</f>
        <v>76</v>
      </c>
      <c r="H64">
        <f t="shared" si="0"/>
        <v>7.611940298507462</v>
      </c>
      <c r="I64" s="3">
        <f t="shared" si="1"/>
        <v>0.2451217442952569</v>
      </c>
      <c r="J64" t="str">
        <f>VLOOKUP(A64,Players!A:A,1,FALSE)</f>
        <v>James Maddison</v>
      </c>
    </row>
    <row r="65" spans="1:10" x14ac:dyDescent="0.25">
      <c r="A65" t="s">
        <v>399</v>
      </c>
      <c r="B65">
        <v>18.3</v>
      </c>
      <c r="C65">
        <v>46</v>
      </c>
      <c r="D65">
        <v>16</v>
      </c>
      <c r="E65">
        <v>19</v>
      </c>
      <c r="F65">
        <v>14</v>
      </c>
      <c r="G65">
        <f>IFERROR(VLOOKUP(A65,Recoveries!A$2:T$1000,20,FALSE),0)</f>
        <v>88</v>
      </c>
      <c r="H65">
        <f t="shared" si="0"/>
        <v>10</v>
      </c>
      <c r="I65" s="3">
        <f t="shared" si="1"/>
        <v>0.37658809962845297</v>
      </c>
      <c r="J65" t="str">
        <f>VLOOKUP(A65,Players!A:A,1,FALSE)</f>
        <v>Kobbie Mainoo</v>
      </c>
    </row>
    <row r="66" spans="1:10" x14ac:dyDescent="0.25">
      <c r="A66" t="s">
        <v>3720</v>
      </c>
      <c r="B66">
        <v>14</v>
      </c>
      <c r="C66">
        <v>16</v>
      </c>
      <c r="D66">
        <v>8</v>
      </c>
      <c r="E66">
        <v>21</v>
      </c>
      <c r="F66">
        <v>24</v>
      </c>
      <c r="G66">
        <f>IFERROR(VLOOKUP(A66,Recoveries!A$2:T$1000,20,FALSE),0)</f>
        <v>49</v>
      </c>
      <c r="H66">
        <f t="shared" si="0"/>
        <v>8.4285714285714288</v>
      </c>
      <c r="I66" s="3">
        <f t="shared" si="1"/>
        <v>0.28721980684561454</v>
      </c>
      <c r="J66" t="e">
        <f>VLOOKUP(A66,Players!A:A,1,FALSE)</f>
        <v>#N/A</v>
      </c>
    </row>
    <row r="67" spans="1:10" x14ac:dyDescent="0.25">
      <c r="A67" t="s">
        <v>3375</v>
      </c>
      <c r="B67">
        <v>21.3</v>
      </c>
      <c r="C67">
        <v>49</v>
      </c>
      <c r="D67">
        <v>26</v>
      </c>
      <c r="E67">
        <v>30</v>
      </c>
      <c r="F67">
        <v>25</v>
      </c>
      <c r="G67">
        <f>IFERROR(VLOOKUP(A67,Recoveries!A$2:T$1000,20,FALSE),0)</f>
        <v>115</v>
      </c>
      <c r="H67">
        <f t="shared" ref="H67:H107" si="2">SUM(C67:G67)/B67</f>
        <v>11.502347417840376</v>
      </c>
      <c r="I67" s="3">
        <f t="shared" ref="I67:I126" si="3">1-_xlfn.NORM.DIST(12, H67, K$2, TRUE)</f>
        <v>0.46881680671016412</v>
      </c>
      <c r="J67" t="e">
        <f>VLOOKUP(A67,Players!A:A,1,FALSE)</f>
        <v>#N/A</v>
      </c>
    </row>
    <row r="68" spans="1:10" x14ac:dyDescent="0.25">
      <c r="A68" t="s">
        <v>3918</v>
      </c>
      <c r="B68">
        <v>0.2</v>
      </c>
      <c r="C68">
        <v>0</v>
      </c>
      <c r="D68">
        <v>0</v>
      </c>
      <c r="E68">
        <v>0</v>
      </c>
      <c r="F68">
        <v>1</v>
      </c>
      <c r="G68">
        <f>IFERROR(VLOOKUP(A68,Recoveries!A$2:T$1000,20,FALSE),0)</f>
        <v>1</v>
      </c>
      <c r="H68">
        <f t="shared" si="2"/>
        <v>10</v>
      </c>
      <c r="I68" s="3">
        <f t="shared" si="3"/>
        <v>0.37658809962845297</v>
      </c>
      <c r="J68" t="e">
        <f>VLOOKUP(A68,Players!A:A,1,FALSE)</f>
        <v>#N/A</v>
      </c>
    </row>
    <row r="69" spans="1:10" x14ac:dyDescent="0.25">
      <c r="A69" t="s">
        <v>77</v>
      </c>
      <c r="B69">
        <v>3.5</v>
      </c>
      <c r="C69">
        <v>14</v>
      </c>
      <c r="D69">
        <v>5</v>
      </c>
      <c r="E69">
        <v>2</v>
      </c>
      <c r="F69">
        <v>5</v>
      </c>
      <c r="G69">
        <f>IFERROR(VLOOKUP(A69,Recoveries!A$2:T$1000,20,FALSE),0)</f>
        <v>16</v>
      </c>
      <c r="H69">
        <f t="shared" si="2"/>
        <v>12</v>
      </c>
      <c r="I69" s="3">
        <f t="shared" si="3"/>
        <v>0.5</v>
      </c>
      <c r="J69" t="str">
        <f>VLOOKUP(A69,Players!A:A,1,FALSE)</f>
        <v>Lewis Miley</v>
      </c>
    </row>
    <row r="70" spans="1:10" x14ac:dyDescent="0.25">
      <c r="A70" t="s">
        <v>117</v>
      </c>
      <c r="B70">
        <v>1.9</v>
      </c>
      <c r="C70">
        <v>5</v>
      </c>
      <c r="D70">
        <v>4</v>
      </c>
      <c r="E70">
        <v>2</v>
      </c>
      <c r="F70">
        <v>2</v>
      </c>
      <c r="G70">
        <f>IFERROR(VLOOKUP(A70,Recoveries!A$2:T$1000,20,FALSE),0)</f>
        <v>2</v>
      </c>
      <c r="H70">
        <f t="shared" si="2"/>
        <v>7.8947368421052637</v>
      </c>
      <c r="I70" s="3">
        <f t="shared" si="3"/>
        <v>0.25931510252440715</v>
      </c>
      <c r="J70" t="str">
        <f>VLOOKUP(A70,Players!A:A,1,FALSE)</f>
        <v>James Milner</v>
      </c>
    </row>
    <row r="71" spans="1:10" x14ac:dyDescent="0.25">
      <c r="A71" t="s">
        <v>3922</v>
      </c>
      <c r="B71">
        <v>0.1</v>
      </c>
      <c r="C71">
        <v>1</v>
      </c>
      <c r="D71">
        <v>0</v>
      </c>
      <c r="E71">
        <v>0</v>
      </c>
      <c r="F71">
        <v>3</v>
      </c>
      <c r="G71">
        <f>IFERROR(VLOOKUP(A71,Recoveries!A$2:T$1000,20,FALSE),0)</f>
        <v>2</v>
      </c>
      <c r="H71">
        <f t="shared" si="2"/>
        <v>60</v>
      </c>
      <c r="I71" s="3">
        <f t="shared" si="3"/>
        <v>0.99999999999997768</v>
      </c>
      <c r="J71" t="e">
        <f>VLOOKUP(A71,Players!A:A,1,FALSE)</f>
        <v>#N/A</v>
      </c>
    </row>
    <row r="72" spans="1:10" x14ac:dyDescent="0.25">
      <c r="A72" t="s">
        <v>3698</v>
      </c>
      <c r="B72">
        <v>30.6</v>
      </c>
      <c r="C72">
        <v>68</v>
      </c>
      <c r="D72">
        <v>34</v>
      </c>
      <c r="E72">
        <v>29</v>
      </c>
      <c r="F72">
        <v>47</v>
      </c>
      <c r="G72">
        <f>IFERROR(VLOOKUP(A72,Recoveries!A$2:T$1000,20,FALSE),0)</f>
        <v>157</v>
      </c>
      <c r="H72">
        <f t="shared" si="2"/>
        <v>10.947712418300654</v>
      </c>
      <c r="I72" s="3">
        <f t="shared" si="3"/>
        <v>0.43429566671344744</v>
      </c>
      <c r="J72" t="e">
        <f>VLOOKUP(A72,Players!A:A,1,FALSE)</f>
        <v>#N/A</v>
      </c>
    </row>
    <row r="73" spans="1:10" x14ac:dyDescent="0.25">
      <c r="A73" t="s">
        <v>395</v>
      </c>
      <c r="B73">
        <v>6.9</v>
      </c>
      <c r="C73">
        <v>15</v>
      </c>
      <c r="D73">
        <v>11</v>
      </c>
      <c r="E73">
        <v>4</v>
      </c>
      <c r="F73">
        <v>4</v>
      </c>
      <c r="G73">
        <f>IFERROR(VLOOKUP(A73,Recoveries!A$2:T$1000,20,FALSE),0)</f>
        <v>18</v>
      </c>
      <c r="H73">
        <f t="shared" si="2"/>
        <v>7.5362318840579707</v>
      </c>
      <c r="I73" s="3">
        <f t="shared" si="3"/>
        <v>0.2413941485711566</v>
      </c>
      <c r="J73" t="str">
        <f>VLOOKUP(A73,Players!A:A,1,FALSE)</f>
        <v>Mason Mount</v>
      </c>
    </row>
    <row r="74" spans="1:10" x14ac:dyDescent="0.25">
      <c r="A74" t="s">
        <v>3705</v>
      </c>
      <c r="B74">
        <v>25.8</v>
      </c>
      <c r="C74">
        <v>85</v>
      </c>
      <c r="D74">
        <v>47</v>
      </c>
      <c r="E74">
        <v>31</v>
      </c>
      <c r="F74">
        <v>80</v>
      </c>
      <c r="G74">
        <f>IFERROR(VLOOKUP(A74,Recoveries!A$2:T$1000,20,FALSE),0)</f>
        <v>127</v>
      </c>
      <c r="H74">
        <f t="shared" si="2"/>
        <v>14.341085271317828</v>
      </c>
      <c r="I74" s="3">
        <f t="shared" si="3"/>
        <v>0.64359391285171663</v>
      </c>
      <c r="J74" t="e">
        <f>VLOOKUP(A74,Players!A:A,1,FALSE)</f>
        <v>#N/A</v>
      </c>
    </row>
    <row r="75" spans="1:10" x14ac:dyDescent="0.25">
      <c r="A75" t="s">
        <v>3696</v>
      </c>
      <c r="B75">
        <v>31.3</v>
      </c>
      <c r="C75">
        <v>79</v>
      </c>
      <c r="D75">
        <v>52</v>
      </c>
      <c r="E75">
        <v>49</v>
      </c>
      <c r="F75">
        <v>70</v>
      </c>
      <c r="G75">
        <f>IFERROR(VLOOKUP(A75,Recoveries!A$2:T$1000,20,FALSE),0)</f>
        <v>193</v>
      </c>
      <c r="H75">
        <f t="shared" si="2"/>
        <v>14.15335463258786</v>
      </c>
      <c r="I75" s="3">
        <f t="shared" si="3"/>
        <v>0.63253148396642345</v>
      </c>
      <c r="J75" t="e">
        <f>VLOOKUP(A75,Players!A:A,1,FALSE)</f>
        <v>#N/A</v>
      </c>
    </row>
    <row r="76" spans="1:10" x14ac:dyDescent="0.25">
      <c r="A76" t="s">
        <v>101</v>
      </c>
      <c r="B76">
        <v>10.4</v>
      </c>
      <c r="C76">
        <v>16</v>
      </c>
      <c r="D76">
        <v>7</v>
      </c>
      <c r="E76">
        <v>13</v>
      </c>
      <c r="F76">
        <v>9</v>
      </c>
      <c r="G76">
        <f>IFERROR(VLOOKUP(A76,Recoveries!A$2:T$1000,20,FALSE),0)</f>
        <v>29</v>
      </c>
      <c r="H76">
        <f t="shared" si="2"/>
        <v>7.115384615384615</v>
      </c>
      <c r="I76" s="3">
        <f t="shared" si="3"/>
        <v>0.22124549916594294</v>
      </c>
      <c r="J76" t="str">
        <f>VLOOKUP(A76,Players!A:A,1,FALSE)</f>
        <v>Matt O'Riley</v>
      </c>
    </row>
    <row r="77" spans="1:10" x14ac:dyDescent="0.25">
      <c r="A77" t="s">
        <v>72</v>
      </c>
      <c r="B77">
        <v>18</v>
      </c>
      <c r="C77">
        <v>55</v>
      </c>
      <c r="D77">
        <v>16</v>
      </c>
      <c r="E77">
        <v>26</v>
      </c>
      <c r="F77">
        <v>41</v>
      </c>
      <c r="G77">
        <f>IFERROR(VLOOKUP(A77,Recoveries!A$2:T$1000,20,FALSE),0)</f>
        <v>72</v>
      </c>
      <c r="H77">
        <f t="shared" si="2"/>
        <v>11.666666666666666</v>
      </c>
      <c r="I77" s="3">
        <f t="shared" si="3"/>
        <v>0.47910139720682388</v>
      </c>
      <c r="J77" t="str">
        <f>VLOOKUP(A77,Players!A:A,1,FALSE)</f>
        <v>Amadou Onana</v>
      </c>
    </row>
    <row r="78" spans="1:10" x14ac:dyDescent="0.25">
      <c r="A78" t="s">
        <v>348</v>
      </c>
      <c r="B78">
        <v>0.3</v>
      </c>
      <c r="C78">
        <v>0</v>
      </c>
      <c r="D78">
        <v>0</v>
      </c>
      <c r="E78">
        <v>0</v>
      </c>
      <c r="F78">
        <v>0</v>
      </c>
      <c r="G78">
        <f>IFERROR(VLOOKUP(A78,Recoveries!A$2:T$1000,20,FALSE),0)</f>
        <v>2</v>
      </c>
      <c r="H78">
        <f t="shared" si="2"/>
        <v>6.666666666666667</v>
      </c>
      <c r="I78" s="3">
        <f t="shared" si="3"/>
        <v>0.20086257495826165</v>
      </c>
      <c r="J78" t="str">
        <f>VLOOKUP(A78,Players!A:A,1,FALSE)</f>
        <v>Frank Onyeka</v>
      </c>
    </row>
    <row r="79" spans="1:10" x14ac:dyDescent="0.25">
      <c r="A79" t="s">
        <v>161</v>
      </c>
      <c r="B79">
        <v>0.5</v>
      </c>
      <c r="C79">
        <v>0</v>
      </c>
      <c r="D79">
        <v>1</v>
      </c>
      <c r="E79">
        <v>1</v>
      </c>
      <c r="F79">
        <v>0</v>
      </c>
      <c r="G79">
        <f>IFERROR(VLOOKUP(A79,Recoveries!A$2:T$1000,20,FALSE),0)</f>
        <v>7</v>
      </c>
      <c r="H79">
        <f t="shared" si="2"/>
        <v>18</v>
      </c>
      <c r="I79" s="3">
        <f t="shared" si="3"/>
        <v>0.82725216313640093</v>
      </c>
      <c r="J79" t="str">
        <f>VLOOKUP(A79,Players!A:A,1,FALSE)</f>
        <v>Lewis Orford</v>
      </c>
    </row>
    <row r="80" spans="1:10" x14ac:dyDescent="0.25">
      <c r="A80" t="s">
        <v>111</v>
      </c>
      <c r="B80">
        <v>22.4</v>
      </c>
      <c r="C80">
        <v>24</v>
      </c>
      <c r="D80">
        <v>17</v>
      </c>
      <c r="E80">
        <v>8</v>
      </c>
      <c r="F80">
        <v>17</v>
      </c>
      <c r="G80">
        <f>IFERROR(VLOOKUP(A80,Recoveries!A$2:T$1000,20,FALSE),0)</f>
        <v>100</v>
      </c>
      <c r="H80">
        <f t="shared" si="2"/>
        <v>7.4107142857142865</v>
      </c>
      <c r="I80" s="3">
        <f t="shared" si="3"/>
        <v>0.23528258924582657</v>
      </c>
      <c r="J80" t="e">
        <f>VLOOKUP(A80,Players!A:A,1,FALSE)</f>
        <v>#N/A</v>
      </c>
    </row>
    <row r="81" spans="1:10" x14ac:dyDescent="0.25">
      <c r="A81" t="s">
        <v>3721</v>
      </c>
      <c r="B81">
        <v>13.7</v>
      </c>
      <c r="C81">
        <v>35</v>
      </c>
      <c r="D81">
        <v>35</v>
      </c>
      <c r="E81">
        <v>19</v>
      </c>
      <c r="F81">
        <v>37</v>
      </c>
      <c r="G81">
        <f>IFERROR(VLOOKUP(A81,Recoveries!A$2:T$1000,20,FALSE),0)</f>
        <v>68</v>
      </c>
      <c r="H81">
        <f t="shared" si="2"/>
        <v>14.160583941605839</v>
      </c>
      <c r="I81" s="3">
        <f t="shared" si="3"/>
        <v>0.63295959809339908</v>
      </c>
      <c r="J81" t="str">
        <f>VLOOKUP(A81,Players!A:A,1,FALSE)</f>
        <v>Kalvin Phillips</v>
      </c>
    </row>
    <row r="82" spans="1:10" x14ac:dyDescent="0.25">
      <c r="A82" t="s">
        <v>126</v>
      </c>
      <c r="B82">
        <v>1.2</v>
      </c>
      <c r="C82">
        <v>6</v>
      </c>
      <c r="D82">
        <v>1</v>
      </c>
      <c r="E82">
        <v>1</v>
      </c>
      <c r="F82">
        <v>3</v>
      </c>
      <c r="G82">
        <f>IFERROR(VLOOKUP(A82,Recoveries!A$2:T$1000,20,FALSE),0)</f>
        <v>10</v>
      </c>
      <c r="H82">
        <f t="shared" si="2"/>
        <v>17.5</v>
      </c>
      <c r="I82" s="3">
        <f t="shared" si="3"/>
        <v>0.80641162727043547</v>
      </c>
      <c r="J82" t="str">
        <f>VLOOKUP(A82,Players!A:A,1,FALSE)</f>
        <v>Harrison Reed</v>
      </c>
    </row>
    <row r="83" spans="1:10" x14ac:dyDescent="0.25">
      <c r="A83" t="s">
        <v>391</v>
      </c>
      <c r="B83">
        <v>31.4</v>
      </c>
      <c r="C83">
        <v>53</v>
      </c>
      <c r="D83">
        <v>27</v>
      </c>
      <c r="E83">
        <v>25</v>
      </c>
      <c r="F83">
        <v>51</v>
      </c>
      <c r="G83">
        <f>IFERROR(VLOOKUP(A83,Recoveries!A$2:T$1000,20,FALSE),0)</f>
        <v>156</v>
      </c>
      <c r="H83">
        <f t="shared" si="2"/>
        <v>9.936305732484076</v>
      </c>
      <c r="I83" s="3">
        <f t="shared" si="3"/>
        <v>0.37279167373600086</v>
      </c>
      <c r="J83" t="str">
        <f>VLOOKUP(A83,Players!A:A,1,FALSE)</f>
        <v>Declan Rice</v>
      </c>
    </row>
    <row r="84" spans="1:10" x14ac:dyDescent="0.25">
      <c r="A84" t="s">
        <v>3950</v>
      </c>
      <c r="B84">
        <v>0.8</v>
      </c>
      <c r="C84">
        <v>2</v>
      </c>
      <c r="D84">
        <v>1</v>
      </c>
      <c r="E84">
        <v>1</v>
      </c>
      <c r="F84">
        <v>1</v>
      </c>
      <c r="G84">
        <f>IFERROR(VLOOKUP(A84,Recoveries!A$2:T$1000,20,FALSE),0)</f>
        <v>7</v>
      </c>
      <c r="H84">
        <f t="shared" si="2"/>
        <v>15</v>
      </c>
      <c r="I84" s="3">
        <f t="shared" si="3"/>
        <v>0.68142278421559321</v>
      </c>
      <c r="J84" t="e">
        <f>VLOOKUP(A84,Players!A:A,1,FALSE)</f>
        <v>#N/A</v>
      </c>
    </row>
    <row r="85" spans="1:10" x14ac:dyDescent="0.25">
      <c r="A85" t="s">
        <v>3722</v>
      </c>
      <c r="B85">
        <v>12.8</v>
      </c>
      <c r="C85">
        <v>36</v>
      </c>
      <c r="D85">
        <v>23</v>
      </c>
      <c r="E85">
        <v>13</v>
      </c>
      <c r="F85">
        <v>35</v>
      </c>
      <c r="G85">
        <f>IFERROR(VLOOKUP(A85,Recoveries!A$2:T$1000,20,FALSE),0)</f>
        <v>53</v>
      </c>
      <c r="H85">
        <f t="shared" si="2"/>
        <v>12.5</v>
      </c>
      <c r="I85" s="3">
        <f t="shared" si="3"/>
        <v>0.53132998177416435</v>
      </c>
      <c r="J85" t="e">
        <f>VLOOKUP(A85,Players!A:A,1,FALSE)</f>
        <v>#N/A</v>
      </c>
    </row>
    <row r="86" spans="1:10" x14ac:dyDescent="0.25">
      <c r="A86" t="s">
        <v>3732</v>
      </c>
      <c r="B86">
        <v>6.6</v>
      </c>
      <c r="C86">
        <v>28</v>
      </c>
      <c r="D86">
        <v>10</v>
      </c>
      <c r="E86">
        <v>6</v>
      </c>
      <c r="F86">
        <v>13</v>
      </c>
      <c r="G86">
        <f>IFERROR(VLOOKUP(A86,Recoveries!A$2:T$1000,20,FALSE),0)</f>
        <v>42</v>
      </c>
      <c r="H86">
        <f t="shared" si="2"/>
        <v>15</v>
      </c>
      <c r="I86" s="3">
        <f t="shared" si="3"/>
        <v>0.68142278421559321</v>
      </c>
      <c r="J86" t="e">
        <f>VLOOKUP(A86,Players!A:A,1,FALSE)</f>
        <v>#N/A</v>
      </c>
    </row>
    <row r="87" spans="1:10" x14ac:dyDescent="0.25">
      <c r="A87" t="s">
        <v>3955</v>
      </c>
      <c r="B87">
        <v>0.1</v>
      </c>
      <c r="C87">
        <v>0</v>
      </c>
      <c r="D87">
        <v>0</v>
      </c>
      <c r="E87">
        <v>0</v>
      </c>
      <c r="F87">
        <v>0</v>
      </c>
      <c r="G87">
        <f>IFERROR(VLOOKUP(A87,Recoveries!A$2:T$1000,20,FALSE),0)</f>
        <v>1</v>
      </c>
      <c r="H87">
        <f t="shared" si="2"/>
        <v>10</v>
      </c>
      <c r="I87" s="3">
        <f t="shared" si="3"/>
        <v>0.37658809962845297</v>
      </c>
      <c r="J87" t="e">
        <f>VLOOKUP(A87,Players!A:A,1,FALSE)</f>
        <v>#N/A</v>
      </c>
    </row>
    <row r="88" spans="1:10" x14ac:dyDescent="0.25">
      <c r="A88" t="s">
        <v>298</v>
      </c>
      <c r="B88">
        <v>30.1</v>
      </c>
      <c r="C88">
        <v>22</v>
      </c>
      <c r="D88">
        <v>27</v>
      </c>
      <c r="E88">
        <v>9</v>
      </c>
      <c r="F88">
        <v>40</v>
      </c>
      <c r="G88">
        <f>IFERROR(VLOOKUP(A88,Recoveries!A$2:T$1000,20,FALSE),0)</f>
        <v>113</v>
      </c>
      <c r="H88">
        <f t="shared" si="2"/>
        <v>7.0099667774086374</v>
      </c>
      <c r="I88" s="3">
        <f t="shared" si="3"/>
        <v>0.21635341535003139</v>
      </c>
      <c r="J88" t="str">
        <f>VLOOKUP(A88,Players!A:A,1,FALSE)</f>
        <v>Ismaila Sarr</v>
      </c>
    </row>
    <row r="89" spans="1:10" x14ac:dyDescent="0.25">
      <c r="A89" t="s">
        <v>36</v>
      </c>
      <c r="B89">
        <v>8.4</v>
      </c>
      <c r="C89">
        <v>27</v>
      </c>
      <c r="D89">
        <v>17</v>
      </c>
      <c r="E89">
        <v>10</v>
      </c>
      <c r="F89">
        <v>15</v>
      </c>
      <c r="G89">
        <f>IFERROR(VLOOKUP(A89,Recoveries!A$2:T$1000,20,FALSE),0)</f>
        <v>52</v>
      </c>
      <c r="H89">
        <f t="shared" si="2"/>
        <v>14.404761904761903</v>
      </c>
      <c r="I89" s="3">
        <f t="shared" si="3"/>
        <v>0.6473194605138366</v>
      </c>
      <c r="J89" t="str">
        <f>VLOOKUP(A89,Players!A:A,1,FALSE)</f>
        <v>Alex Scott</v>
      </c>
    </row>
    <row r="90" spans="1:10" x14ac:dyDescent="0.25">
      <c r="A90" t="s">
        <v>3723</v>
      </c>
      <c r="B90">
        <v>12.5</v>
      </c>
      <c r="C90">
        <v>21</v>
      </c>
      <c r="D90">
        <v>23</v>
      </c>
      <c r="E90">
        <v>11</v>
      </c>
      <c r="F90">
        <v>11</v>
      </c>
      <c r="G90">
        <f>IFERROR(VLOOKUP(A90,Recoveries!A$2:T$1000,20,FALSE),0)</f>
        <v>46</v>
      </c>
      <c r="H90">
        <f t="shared" si="2"/>
        <v>8.9600000000000009</v>
      </c>
      <c r="I90" s="3">
        <f t="shared" si="3"/>
        <v>0.31633571530343874</v>
      </c>
      <c r="J90" t="e">
        <f>VLOOKUP(A90,Players!A:A,1,FALSE)</f>
        <v>#N/A</v>
      </c>
    </row>
    <row r="91" spans="1:10" x14ac:dyDescent="0.25">
      <c r="A91" t="s">
        <v>3731</v>
      </c>
      <c r="B91">
        <v>7.7</v>
      </c>
      <c r="C91">
        <v>20</v>
      </c>
      <c r="D91">
        <v>8</v>
      </c>
      <c r="E91">
        <v>2</v>
      </c>
      <c r="F91">
        <v>14</v>
      </c>
      <c r="G91">
        <f>IFERROR(VLOOKUP(A91,Recoveries!A$2:T$1000,20,FALSE),0)</f>
        <v>23</v>
      </c>
      <c r="H91">
        <f t="shared" si="2"/>
        <v>8.7012987012987004</v>
      </c>
      <c r="I91" s="3">
        <f t="shared" si="3"/>
        <v>0.30200415561966121</v>
      </c>
      <c r="J91" t="e">
        <f>VLOOKUP(A91,Players!A:A,1,FALSE)</f>
        <v>#N/A</v>
      </c>
    </row>
    <row r="92" spans="1:10" x14ac:dyDescent="0.25">
      <c r="A92" t="s">
        <v>115</v>
      </c>
      <c r="B92">
        <v>22.7</v>
      </c>
      <c r="C92">
        <v>31</v>
      </c>
      <c r="D92">
        <v>22</v>
      </c>
      <c r="E92">
        <v>11</v>
      </c>
      <c r="F92">
        <v>16</v>
      </c>
      <c r="G92">
        <f>IFERROR(VLOOKUP(A92,Recoveries!A$2:T$1000,20,FALSE),0)</f>
        <v>75</v>
      </c>
      <c r="H92">
        <f t="shared" si="2"/>
        <v>6.8281938325991192</v>
      </c>
      <c r="I92" s="3">
        <f t="shared" si="3"/>
        <v>0.20806668021239916</v>
      </c>
      <c r="J92" t="str">
        <f>VLOOKUP(A92,Players!A:A,1,FALSE)</f>
        <v>Emile Smith Rowe</v>
      </c>
    </row>
    <row r="93" spans="1:10" x14ac:dyDescent="0.25">
      <c r="A93" t="s">
        <v>3700</v>
      </c>
      <c r="B93">
        <v>28.5</v>
      </c>
      <c r="C93">
        <v>46</v>
      </c>
      <c r="D93">
        <v>41</v>
      </c>
      <c r="E93">
        <v>20</v>
      </c>
      <c r="F93">
        <v>85</v>
      </c>
      <c r="G93">
        <f>IFERROR(VLOOKUP(A93,Recoveries!A$2:T$1000,20,FALSE),0)</f>
        <v>63</v>
      </c>
      <c r="H93">
        <f t="shared" si="2"/>
        <v>8.9473684210526319</v>
      </c>
      <c r="I93" s="3">
        <f t="shared" si="3"/>
        <v>0.31562926755440424</v>
      </c>
      <c r="J93" t="e">
        <f>VLOOKUP(A93,Players!A:A,1,FALSE)</f>
        <v>#N/A</v>
      </c>
    </row>
    <row r="94" spans="1:10" x14ac:dyDescent="0.25">
      <c r="A94" t="s">
        <v>3708</v>
      </c>
      <c r="B94">
        <v>24.1</v>
      </c>
      <c r="C94">
        <v>37</v>
      </c>
      <c r="D94">
        <v>22</v>
      </c>
      <c r="E94">
        <v>27</v>
      </c>
      <c r="F94">
        <v>34</v>
      </c>
      <c r="G94">
        <f>IFERROR(VLOOKUP(A94,Recoveries!A$2:T$1000,20,FALSE),0)</f>
        <v>140</v>
      </c>
      <c r="H94">
        <f t="shared" si="2"/>
        <v>10.788381742738588</v>
      </c>
      <c r="I94" s="3">
        <f t="shared" si="3"/>
        <v>0.42445900735615383</v>
      </c>
      <c r="J94" t="e">
        <f>VLOOKUP(A94,Players!A:A,1,FALSE)</f>
        <v>#N/A</v>
      </c>
    </row>
    <row r="95" spans="1:10" x14ac:dyDescent="0.25">
      <c r="A95" t="s">
        <v>16</v>
      </c>
      <c r="B95">
        <v>27.7</v>
      </c>
      <c r="C95">
        <v>38</v>
      </c>
      <c r="D95">
        <v>39</v>
      </c>
      <c r="E95">
        <v>9</v>
      </c>
      <c r="F95">
        <v>19</v>
      </c>
      <c r="G95">
        <f>IFERROR(VLOOKUP(A95,Recoveries!A$2:T$1000,20,FALSE),0)</f>
        <v>133</v>
      </c>
      <c r="H95">
        <f t="shared" si="2"/>
        <v>8.5920577617328515</v>
      </c>
      <c r="I95" s="3">
        <f t="shared" si="3"/>
        <v>0.29604125640276635</v>
      </c>
      <c r="J95" t="str">
        <f>VLOOKUP(A95,Players!A:A,1,FALSE)</f>
        <v>Dominik Szoboszlai</v>
      </c>
    </row>
    <row r="96" spans="1:10" x14ac:dyDescent="0.25">
      <c r="A96" t="s">
        <v>3726</v>
      </c>
      <c r="B96">
        <v>9.6</v>
      </c>
      <c r="C96">
        <v>20</v>
      </c>
      <c r="D96">
        <v>12</v>
      </c>
      <c r="E96">
        <v>9</v>
      </c>
      <c r="F96">
        <v>24</v>
      </c>
      <c r="G96">
        <f>IFERROR(VLOOKUP(A96,Recoveries!A$2:T$1000,20,FALSE),0)</f>
        <v>53</v>
      </c>
      <c r="H96">
        <f t="shared" si="2"/>
        <v>12.291666666666668</v>
      </c>
      <c r="I96" s="3">
        <f t="shared" si="3"/>
        <v>0.51828823890710685</v>
      </c>
      <c r="J96" t="e">
        <f>VLOOKUP(A96,Players!A:A,1,FALSE)</f>
        <v>#N/A</v>
      </c>
    </row>
    <row r="97" spans="1:10" x14ac:dyDescent="0.25">
      <c r="A97" t="s">
        <v>69</v>
      </c>
      <c r="B97">
        <v>33.6</v>
      </c>
      <c r="C97">
        <v>84</v>
      </c>
      <c r="D97">
        <v>38</v>
      </c>
      <c r="E97">
        <v>23</v>
      </c>
      <c r="F97">
        <v>47</v>
      </c>
      <c r="G97">
        <f>IFERROR(VLOOKUP(A97,Recoveries!A$2:T$1000,20,FALSE),0)</f>
        <v>145</v>
      </c>
      <c r="H97">
        <f t="shared" si="2"/>
        <v>10.029761904761905</v>
      </c>
      <c r="I97" s="3">
        <f t="shared" si="3"/>
        <v>0.37836615043379129</v>
      </c>
      <c r="J97" t="str">
        <f>VLOOKUP(A97,Players!A:A,1,FALSE)</f>
        <v>Youri Tielemans</v>
      </c>
    </row>
    <row r="98" spans="1:10" x14ac:dyDescent="0.25">
      <c r="A98" t="s">
        <v>81</v>
      </c>
      <c r="B98">
        <v>29.2</v>
      </c>
      <c r="C98">
        <v>51</v>
      </c>
      <c r="D98">
        <v>34</v>
      </c>
      <c r="E98">
        <v>34</v>
      </c>
      <c r="F98">
        <v>33</v>
      </c>
      <c r="G98">
        <f>IFERROR(VLOOKUP(A98,Recoveries!A$2:T$1000,20,FALSE),0)</f>
        <v>177</v>
      </c>
      <c r="H98">
        <f t="shared" si="2"/>
        <v>11.267123287671232</v>
      </c>
      <c r="I98" s="3">
        <f t="shared" si="3"/>
        <v>0.45413219073256972</v>
      </c>
      <c r="J98" t="str">
        <f>VLOOKUP(A98,Players!A:A,1,FALSE)</f>
        <v>Sandro Tonali</v>
      </c>
    </row>
    <row r="99" spans="1:10" x14ac:dyDescent="0.25">
      <c r="A99" t="s">
        <v>3367</v>
      </c>
      <c r="B99">
        <v>19.8</v>
      </c>
      <c r="C99">
        <v>77</v>
      </c>
      <c r="D99">
        <v>33</v>
      </c>
      <c r="E99">
        <v>27</v>
      </c>
      <c r="F99">
        <v>17</v>
      </c>
      <c r="G99">
        <f>IFERROR(VLOOKUP(A99,Recoveries!A$2:T$1000,20,FALSE),0)</f>
        <v>122</v>
      </c>
      <c r="H99">
        <f t="shared" si="2"/>
        <v>13.939393939393939</v>
      </c>
      <c r="I99" s="3">
        <f t="shared" si="3"/>
        <v>0.6197884211860768</v>
      </c>
      <c r="J99" t="e">
        <f>VLOOKUP(A99,Players!A:A,1,FALSE)</f>
        <v>#N/A</v>
      </c>
    </row>
    <row r="100" spans="1:10" x14ac:dyDescent="0.25">
      <c r="A100" t="s">
        <v>226</v>
      </c>
      <c r="B100">
        <v>18.399999999999999</v>
      </c>
      <c r="C100">
        <v>50</v>
      </c>
      <c r="D100">
        <v>27</v>
      </c>
      <c r="E100">
        <v>14</v>
      </c>
      <c r="F100">
        <v>23</v>
      </c>
      <c r="G100">
        <f>IFERROR(VLOOKUP(A100,Recoveries!A$2:T$1000,20,FALSE),0)</f>
        <v>67</v>
      </c>
      <c r="H100">
        <f t="shared" si="2"/>
        <v>9.8369565217391308</v>
      </c>
      <c r="I100" s="3">
        <f t="shared" si="3"/>
        <v>0.36689478768965356</v>
      </c>
      <c r="J100" t="str">
        <f>VLOOKUP(A100,Players!A:A,1,FALSE)</f>
        <v>Lesley Ugochukwu</v>
      </c>
    </row>
    <row r="101" spans="1:10" x14ac:dyDescent="0.25">
      <c r="A101" t="s">
        <v>157</v>
      </c>
      <c r="B101">
        <v>11.5</v>
      </c>
      <c r="C101">
        <v>20</v>
      </c>
      <c r="D101">
        <v>6</v>
      </c>
      <c r="E101">
        <v>8</v>
      </c>
      <c r="F101">
        <v>15</v>
      </c>
      <c r="G101">
        <f>IFERROR(VLOOKUP(A101,Recoveries!A$2:T$1000,20,FALSE),0)</f>
        <v>52</v>
      </c>
      <c r="H101">
        <f t="shared" si="2"/>
        <v>8.7826086956521738</v>
      </c>
      <c r="I101" s="3">
        <f t="shared" si="3"/>
        <v>0.30647715591080149</v>
      </c>
      <c r="J101" t="str">
        <f>VLOOKUP(A101,Players!A:A,1,FALSE)</f>
        <v>James Ward-Prowse</v>
      </c>
    </row>
    <row r="102" spans="1:10" x14ac:dyDescent="0.25">
      <c r="A102" t="s">
        <v>157</v>
      </c>
      <c r="B102">
        <v>4.4000000000000004</v>
      </c>
      <c r="C102">
        <v>4</v>
      </c>
      <c r="D102">
        <v>3</v>
      </c>
      <c r="E102">
        <v>5</v>
      </c>
      <c r="F102">
        <v>8</v>
      </c>
      <c r="G102">
        <f>IFERROR(VLOOKUP(A102,Recoveries!A$2:T$1000,20,FALSE),0)</f>
        <v>52</v>
      </c>
      <c r="H102">
        <f t="shared" si="2"/>
        <v>16.363636363636363</v>
      </c>
      <c r="I102" s="3">
        <f t="shared" si="3"/>
        <v>0.75366917208358442</v>
      </c>
      <c r="J102" t="str">
        <f>VLOOKUP(A102,Players!A:A,1,FALSE)</f>
        <v>James Ward-Prowse</v>
      </c>
    </row>
    <row r="103" spans="1:10" x14ac:dyDescent="0.25">
      <c r="A103" t="s">
        <v>315</v>
      </c>
      <c r="B103">
        <v>14.6</v>
      </c>
      <c r="C103">
        <v>34</v>
      </c>
      <c r="D103">
        <v>11</v>
      </c>
      <c r="E103">
        <v>20</v>
      </c>
      <c r="F103">
        <v>27</v>
      </c>
      <c r="G103">
        <f>IFERROR(VLOOKUP(A103,Recoveries!A$2:T$1000,20,FALSE),0)</f>
        <v>102</v>
      </c>
      <c r="H103">
        <f t="shared" si="2"/>
        <v>13.287671232876713</v>
      </c>
      <c r="I103" s="3">
        <f t="shared" si="3"/>
        <v>0.58022015749133704</v>
      </c>
      <c r="J103" t="str">
        <f>VLOOKUP(A103,Players!A:A,1,FALSE)</f>
        <v>Adam Wharton</v>
      </c>
    </row>
    <row r="104" spans="1:10" x14ac:dyDescent="0.25">
      <c r="A104" t="s">
        <v>3717</v>
      </c>
      <c r="B104">
        <v>17.100000000000001</v>
      </c>
      <c r="C104">
        <v>24</v>
      </c>
      <c r="D104">
        <v>19</v>
      </c>
      <c r="E104">
        <v>9</v>
      </c>
      <c r="F104">
        <v>20</v>
      </c>
      <c r="G104">
        <f>IFERROR(VLOOKUP(A104,Recoveries!A$2:T$1000,20,FALSE),0)</f>
        <v>106</v>
      </c>
      <c r="H104">
        <f t="shared" si="2"/>
        <v>10.409356725146198</v>
      </c>
      <c r="I104" s="3">
        <f t="shared" si="3"/>
        <v>0.40125805421630689</v>
      </c>
      <c r="J104" t="e">
        <f>VLOOKUP(A104,Players!A:A,1,FALSE)</f>
        <v>#N/A</v>
      </c>
    </row>
    <row r="105" spans="1:10" x14ac:dyDescent="0.25">
      <c r="A105" t="s">
        <v>3332</v>
      </c>
      <c r="B105">
        <v>16.100000000000001</v>
      </c>
      <c r="C105">
        <v>49</v>
      </c>
      <c r="D105">
        <v>26</v>
      </c>
      <c r="E105">
        <v>13</v>
      </c>
      <c r="F105">
        <v>33</v>
      </c>
      <c r="G105">
        <f>IFERROR(VLOOKUP(A105,Recoveries!A$2:T$1000,20,FALSE),0)</f>
        <v>113</v>
      </c>
      <c r="H105">
        <f t="shared" si="2"/>
        <v>14.534161490683228</v>
      </c>
      <c r="I105" s="3">
        <f t="shared" si="3"/>
        <v>0.65484657867666163</v>
      </c>
      <c r="J105" t="e">
        <f>VLOOKUP(A105,Players!A:A,1,FALSE)</f>
        <v>#N/A</v>
      </c>
    </row>
    <row r="106" spans="1:10" x14ac:dyDescent="0.25">
      <c r="A106" t="s">
        <v>347</v>
      </c>
      <c r="B106">
        <v>21.3</v>
      </c>
      <c r="C106">
        <v>42</v>
      </c>
      <c r="D106">
        <v>38</v>
      </c>
      <c r="E106">
        <v>26</v>
      </c>
      <c r="F106">
        <v>61</v>
      </c>
      <c r="G106">
        <f>IFERROR(VLOOKUP(A106,Recoveries!A$2:T$1000,20,FALSE),0)</f>
        <v>104</v>
      </c>
      <c r="H106">
        <f t="shared" si="2"/>
        <v>12.72300469483568</v>
      </c>
      <c r="I106" s="3">
        <f t="shared" si="3"/>
        <v>0.54525263424997061</v>
      </c>
      <c r="J106" t="str">
        <f>VLOOKUP(A106,Players!A:A,1,FALSE)</f>
        <v>Ryan Yates</v>
      </c>
    </row>
    <row r="107" spans="1:10" x14ac:dyDescent="0.25">
      <c r="A107" t="s">
        <v>3704</v>
      </c>
      <c r="B107">
        <v>25.8</v>
      </c>
      <c r="C107">
        <v>19</v>
      </c>
      <c r="D107">
        <v>5</v>
      </c>
      <c r="E107">
        <v>6</v>
      </c>
      <c r="F107">
        <v>6</v>
      </c>
      <c r="G107">
        <f>IFERROR(VLOOKUP(A107,Recoveries!A$2:T$1000,20,FALSE),0)</f>
        <v>97</v>
      </c>
      <c r="H107">
        <f t="shared" si="2"/>
        <v>5.1550387596899228</v>
      </c>
      <c r="I107" s="3">
        <f t="shared" si="3"/>
        <v>0.14091601637784756</v>
      </c>
      <c r="J107" t="e">
        <f>VLOOKUP(A107,Players!A:A,1,FALSE)</f>
        <v>#N/A</v>
      </c>
    </row>
    <row r="108" spans="1:10" x14ac:dyDescent="0.25">
      <c r="G108">
        <f>IFERROR(VLOOKUP(A108,Recoveries!A$2:T$1000,20,FALSE),0)</f>
        <v>0</v>
      </c>
      <c r="I108" s="3">
        <f t="shared" si="3"/>
        <v>2.9598702804735977E-2</v>
      </c>
      <c r="J108" t="e">
        <f>VLOOKUP(A108,Players!A:A,1,FALSE)</f>
        <v>#N/A</v>
      </c>
    </row>
    <row r="109" spans="1:10" x14ac:dyDescent="0.25">
      <c r="G109">
        <f>IFERROR(VLOOKUP(A109,Recoveries!A$2:T$1000,20,FALSE),0)</f>
        <v>0</v>
      </c>
      <c r="I109" s="3">
        <f t="shared" si="3"/>
        <v>2.9598702804735977E-2</v>
      </c>
      <c r="J109" t="e">
        <f>VLOOKUP(A109,Players!A:A,1,FALSE)</f>
        <v>#N/A</v>
      </c>
    </row>
    <row r="110" spans="1:10" x14ac:dyDescent="0.25">
      <c r="G110">
        <f>IFERROR(VLOOKUP(A110,Recoveries!A$2:T$1000,20,FALSE),0)</f>
        <v>0</v>
      </c>
      <c r="I110" s="3">
        <f t="shared" si="3"/>
        <v>2.9598702804735977E-2</v>
      </c>
      <c r="J110" t="e">
        <f>VLOOKUP(A110,Players!A:A,1,FALSE)</f>
        <v>#N/A</v>
      </c>
    </row>
    <row r="111" spans="1:10" x14ac:dyDescent="0.25">
      <c r="G111">
        <f>IFERROR(VLOOKUP(A111,Recoveries!A$2:T$1000,20,FALSE),0)</f>
        <v>0</v>
      </c>
      <c r="I111" s="3">
        <f t="shared" si="3"/>
        <v>2.9598702804735977E-2</v>
      </c>
      <c r="J111" t="e">
        <f>VLOOKUP(A111,Players!A:A,1,FALSE)</f>
        <v>#N/A</v>
      </c>
    </row>
    <row r="112" spans="1:10" x14ac:dyDescent="0.25">
      <c r="G112">
        <f>IFERROR(VLOOKUP(A112,Recoveries!A$2:T$1000,20,FALSE),0)</f>
        <v>0</v>
      </c>
      <c r="I112" s="3">
        <f t="shared" si="3"/>
        <v>2.9598702804735977E-2</v>
      </c>
      <c r="J112" t="e">
        <f>VLOOKUP(A112,Players!A:A,1,FALSE)</f>
        <v>#N/A</v>
      </c>
    </row>
    <row r="113" spans="7:10" x14ac:dyDescent="0.25">
      <c r="G113">
        <f>IFERROR(VLOOKUP(A113,Recoveries!A$2:T$1000,20,FALSE),0)</f>
        <v>0</v>
      </c>
      <c r="I113" s="3">
        <f t="shared" si="3"/>
        <v>2.9598702804735977E-2</v>
      </c>
      <c r="J113" t="e">
        <f>VLOOKUP(A113,Players!A:A,1,FALSE)</f>
        <v>#N/A</v>
      </c>
    </row>
    <row r="114" spans="7:10" x14ac:dyDescent="0.25">
      <c r="G114">
        <f>IFERROR(VLOOKUP(A114,Recoveries!A$2:T$1000,20,FALSE),0)</f>
        <v>0</v>
      </c>
      <c r="I114" s="3">
        <f t="shared" si="3"/>
        <v>2.9598702804735977E-2</v>
      </c>
      <c r="J114" t="e">
        <f>VLOOKUP(A114,Players!A:A,1,FALSE)</f>
        <v>#N/A</v>
      </c>
    </row>
    <row r="115" spans="7:10" x14ac:dyDescent="0.25">
      <c r="G115">
        <f>IFERROR(VLOOKUP(A115,Recoveries!A$2:T$1000,20,FALSE),0)</f>
        <v>0</v>
      </c>
      <c r="I115" s="3">
        <f t="shared" si="3"/>
        <v>2.9598702804735977E-2</v>
      </c>
      <c r="J115" t="e">
        <f>VLOOKUP(A115,Players!A:A,1,FALSE)</f>
        <v>#N/A</v>
      </c>
    </row>
    <row r="116" spans="7:10" x14ac:dyDescent="0.25">
      <c r="G116">
        <f>IFERROR(VLOOKUP(A116,Recoveries!A$2:T$1000,20,FALSE),0)</f>
        <v>0</v>
      </c>
      <c r="I116" s="3">
        <f t="shared" si="3"/>
        <v>2.9598702804735977E-2</v>
      </c>
      <c r="J116" t="e">
        <f>VLOOKUP(A116,Players!A:A,1,FALSE)</f>
        <v>#N/A</v>
      </c>
    </row>
    <row r="117" spans="7:10" x14ac:dyDescent="0.25">
      <c r="G117">
        <f>IFERROR(VLOOKUP(A117,Recoveries!A$2:T$1000,20,FALSE),0)</f>
        <v>0</v>
      </c>
      <c r="I117" s="3">
        <f t="shared" si="3"/>
        <v>2.9598702804735977E-2</v>
      </c>
      <c r="J117" t="e">
        <f>VLOOKUP(A117,Players!A:A,1,FALSE)</f>
        <v>#N/A</v>
      </c>
    </row>
    <row r="118" spans="7:10" x14ac:dyDescent="0.25">
      <c r="G118">
        <f>IFERROR(VLOOKUP(A118,Recoveries!A$2:T$1000,20,FALSE),0)</f>
        <v>0</v>
      </c>
      <c r="I118" s="3">
        <f t="shared" si="3"/>
        <v>2.9598702804735977E-2</v>
      </c>
      <c r="J118" t="e">
        <f>VLOOKUP(A118,Players!A:A,1,FALSE)</f>
        <v>#N/A</v>
      </c>
    </row>
    <row r="119" spans="7:10" x14ac:dyDescent="0.25">
      <c r="G119">
        <f>IFERROR(VLOOKUP(A119,Recoveries!A$2:T$1000,20,FALSE),0)</f>
        <v>0</v>
      </c>
      <c r="I119" s="3">
        <f t="shared" si="3"/>
        <v>2.9598702804735977E-2</v>
      </c>
      <c r="J119" t="e">
        <f>VLOOKUP(A119,Players!A:A,1,FALSE)</f>
        <v>#N/A</v>
      </c>
    </row>
    <row r="120" spans="7:10" x14ac:dyDescent="0.25">
      <c r="G120">
        <f>IFERROR(VLOOKUP(A120,Recoveries!A$2:T$1000,20,FALSE),0)</f>
        <v>0</v>
      </c>
      <c r="I120" s="3">
        <f t="shared" si="3"/>
        <v>2.9598702804735977E-2</v>
      </c>
      <c r="J120" t="e">
        <f>VLOOKUP(A120,Players!A:A,1,FALSE)</f>
        <v>#N/A</v>
      </c>
    </row>
    <row r="121" spans="7:10" x14ac:dyDescent="0.25">
      <c r="G121">
        <f>IFERROR(VLOOKUP(A121,Recoveries!A$2:T$1000,20,FALSE),0)</f>
        <v>0</v>
      </c>
      <c r="I121" s="3">
        <f t="shared" si="3"/>
        <v>2.9598702804735977E-2</v>
      </c>
      <c r="J121" t="e">
        <f>VLOOKUP(A121,Players!A:A,1,FALSE)</f>
        <v>#N/A</v>
      </c>
    </row>
    <row r="122" spans="7:10" x14ac:dyDescent="0.25">
      <c r="G122">
        <f>IFERROR(VLOOKUP(A122,Recoveries!A$2:T$1000,20,FALSE),0)</f>
        <v>0</v>
      </c>
      <c r="I122" s="3">
        <f t="shared" si="3"/>
        <v>2.9598702804735977E-2</v>
      </c>
      <c r="J122" t="e">
        <f>VLOOKUP(A122,Players!A:A,1,FALSE)</f>
        <v>#N/A</v>
      </c>
    </row>
    <row r="123" spans="7:10" x14ac:dyDescent="0.25">
      <c r="G123">
        <f>IFERROR(VLOOKUP(A123,Recoveries!A$2:T$1000,20,FALSE),0)</f>
        <v>0</v>
      </c>
      <c r="I123" s="3">
        <f t="shared" si="3"/>
        <v>2.9598702804735977E-2</v>
      </c>
      <c r="J123" t="e">
        <f>VLOOKUP(A123,Players!A:A,1,FALSE)</f>
        <v>#N/A</v>
      </c>
    </row>
    <row r="124" spans="7:10" x14ac:dyDescent="0.25">
      <c r="G124">
        <f>IFERROR(VLOOKUP(A124,Recoveries!A$2:T$1000,20,FALSE),0)</f>
        <v>0</v>
      </c>
      <c r="I124" s="3">
        <f t="shared" si="3"/>
        <v>2.9598702804735977E-2</v>
      </c>
      <c r="J124" t="e">
        <f>VLOOKUP(A124,Players!A:A,1,FALSE)</f>
        <v>#N/A</v>
      </c>
    </row>
    <row r="125" spans="7:10" x14ac:dyDescent="0.25">
      <c r="G125">
        <f>IFERROR(VLOOKUP(A125,Recoveries!A$2:T$1000,20,FALSE),0)</f>
        <v>0</v>
      </c>
      <c r="I125" s="3">
        <f t="shared" si="3"/>
        <v>2.9598702804735977E-2</v>
      </c>
      <c r="J125" t="e">
        <f>VLOOKUP(A125,Players!A:A,1,FALSE)</f>
        <v>#N/A</v>
      </c>
    </row>
    <row r="126" spans="7:10" x14ac:dyDescent="0.25">
      <c r="G126">
        <f>IFERROR(VLOOKUP(A126,Recoveries!A$2:T$1000,20,FALSE),0)</f>
        <v>0</v>
      </c>
      <c r="I126" s="3">
        <f t="shared" si="3"/>
        <v>2.9598702804735977E-2</v>
      </c>
      <c r="J126" t="e">
        <f>VLOOKUP(A126,Players!A:A,1,FALSE)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E203-73F7-49AC-B5BF-CE89F07280DA}">
  <dimension ref="A1:AH300"/>
  <sheetViews>
    <sheetView workbookViewId="0"/>
  </sheetViews>
  <sheetFormatPr defaultRowHeight="15" x14ac:dyDescent="0.25"/>
  <cols>
    <col min="1" max="1" width="4" bestFit="1" customWidth="1"/>
    <col min="2" max="2" width="21.5703125" bestFit="1" customWidth="1"/>
    <col min="3" max="3" width="8.28515625" bestFit="1" customWidth="1"/>
    <col min="4" max="4" width="6.85546875" bestFit="1" customWidth="1"/>
    <col min="5" max="5" width="15.140625" bestFit="1" customWidth="1"/>
    <col min="6" max="6" width="6.7109375" bestFit="1" customWidth="1"/>
    <col min="7" max="7" width="5.140625" bestFit="1" customWidth="1"/>
    <col min="8" max="8" width="4" bestFit="1" customWidth="1"/>
    <col min="9" max="9" width="3.5703125" bestFit="1" customWidth="1"/>
    <col min="10" max="10" width="5.42578125" bestFit="1" customWidth="1"/>
    <col min="11" max="12" width="7.5703125" bestFit="1" customWidth="1"/>
    <col min="13" max="13" width="6.85546875" bestFit="1" customWidth="1"/>
    <col min="14" max="15" width="3.5703125" bestFit="1" customWidth="1"/>
    <col min="16" max="16" width="5.140625" bestFit="1" customWidth="1"/>
    <col min="17" max="17" width="4.85546875" bestFit="1" customWidth="1"/>
    <col min="18" max="18" width="6.85546875" bestFit="1" customWidth="1"/>
    <col min="19" max="19" width="3.28515625" bestFit="1" customWidth="1"/>
    <col min="20" max="20" width="5.140625" bestFit="1" customWidth="1"/>
    <col min="21" max="21" width="3.42578125" bestFit="1" customWidth="1"/>
    <col min="22" max="22" width="7" bestFit="1" customWidth="1"/>
    <col min="23" max="23" width="3.7109375" bestFit="1" customWidth="1"/>
    <col min="24" max="24" width="3.5703125" bestFit="1" customWidth="1"/>
    <col min="25" max="25" width="8.5703125" bestFit="1" customWidth="1"/>
    <col min="26" max="26" width="6.5703125" bestFit="1" customWidth="1"/>
    <col min="27" max="27" width="8.140625" bestFit="1" customWidth="1"/>
    <col min="28" max="28" width="10.7109375" style="3" bestFit="1" customWidth="1"/>
    <col min="29" max="30" width="21.5703125" style="3" bestFit="1" customWidth="1"/>
    <col min="31" max="31" width="8.42578125" style="3" bestFit="1" customWidth="1"/>
    <col min="32" max="32" width="10.7109375" style="3" customWidth="1"/>
    <col min="33" max="33" width="18.42578125" bestFit="1" customWidth="1"/>
    <col min="34" max="34" width="8.140625" bestFit="1" customWidth="1"/>
  </cols>
  <sheetData>
    <row r="1" spans="1:34" s="1" customFormat="1" x14ac:dyDescent="0.25">
      <c r="A1" s="1" t="s">
        <v>4270</v>
      </c>
      <c r="B1" s="1" t="s">
        <v>464</v>
      </c>
      <c r="C1" s="1" t="s">
        <v>3738</v>
      </c>
      <c r="D1" s="1" t="s">
        <v>3683</v>
      </c>
      <c r="E1" s="1" t="s">
        <v>3682</v>
      </c>
      <c r="F1" s="1" t="s">
        <v>3739</v>
      </c>
      <c r="G1" s="1" t="s">
        <v>3740</v>
      </c>
      <c r="H1" s="1" t="s">
        <v>3681</v>
      </c>
      <c r="I1" s="1" t="s">
        <v>3680</v>
      </c>
      <c r="J1" s="1" t="s">
        <v>3741</v>
      </c>
      <c r="K1" s="1" t="s">
        <v>4271</v>
      </c>
      <c r="L1" s="1" t="s">
        <v>4272</v>
      </c>
      <c r="M1" s="1" t="s">
        <v>4273</v>
      </c>
      <c r="N1" s="1" t="s">
        <v>3680</v>
      </c>
      <c r="O1" s="1" t="s">
        <v>4274</v>
      </c>
      <c r="P1" s="1" t="s">
        <v>4275</v>
      </c>
      <c r="Q1" s="1" t="s">
        <v>3742</v>
      </c>
      <c r="R1" s="1" t="s">
        <v>3679</v>
      </c>
      <c r="S1" s="1" t="s">
        <v>4276</v>
      </c>
      <c r="T1" s="1" t="s">
        <v>4277</v>
      </c>
      <c r="U1" s="1" t="s">
        <v>3678</v>
      </c>
      <c r="V1" s="1" t="s">
        <v>4278</v>
      </c>
      <c r="W1" s="1" t="s">
        <v>3677</v>
      </c>
      <c r="X1" s="1" t="s">
        <v>4279</v>
      </c>
      <c r="Y1" s="1" t="s">
        <v>4280</v>
      </c>
      <c r="Z1" s="1" t="s">
        <v>4004</v>
      </c>
      <c r="AA1" s="1" t="s">
        <v>3993</v>
      </c>
      <c r="AB1" s="2" t="s">
        <v>3676</v>
      </c>
      <c r="AC1" s="2" t="s">
        <v>4591</v>
      </c>
      <c r="AD1" s="1" t="s">
        <v>3684</v>
      </c>
      <c r="AE1" s="1" t="s">
        <v>2</v>
      </c>
      <c r="AG1" s="1" t="s">
        <v>3675</v>
      </c>
      <c r="AH1" s="1" t="s">
        <v>3737</v>
      </c>
    </row>
    <row r="2" spans="1:34" x14ac:dyDescent="0.25">
      <c r="A2">
        <v>1</v>
      </c>
      <c r="B2" t="s">
        <v>435</v>
      </c>
      <c r="C2" t="s">
        <v>3746</v>
      </c>
      <c r="D2" t="s">
        <v>3759</v>
      </c>
      <c r="E2" t="s">
        <v>423</v>
      </c>
      <c r="F2" t="s">
        <v>4281</v>
      </c>
      <c r="G2">
        <v>2000</v>
      </c>
      <c r="H2">
        <v>0.3</v>
      </c>
      <c r="I2">
        <v>2</v>
      </c>
      <c r="J2">
        <v>1</v>
      </c>
      <c r="K2">
        <v>1</v>
      </c>
      <c r="L2">
        <v>0</v>
      </c>
      <c r="M2">
        <v>1</v>
      </c>
      <c r="N2">
        <v>2</v>
      </c>
      <c r="O2">
        <v>3</v>
      </c>
      <c r="P2">
        <v>66.7</v>
      </c>
      <c r="Q2">
        <v>1</v>
      </c>
      <c r="R2">
        <v>1</v>
      </c>
      <c r="S2">
        <v>0</v>
      </c>
      <c r="T2">
        <v>1</v>
      </c>
      <c r="U2">
        <v>0</v>
      </c>
      <c r="V2">
        <v>2</v>
      </c>
      <c r="W2">
        <v>0</v>
      </c>
      <c r="X2">
        <v>0</v>
      </c>
      <c r="Y2" t="s">
        <v>4280</v>
      </c>
      <c r="Z2">
        <f>IFERROR(VLOOKUP(B2,'Recoveries 2025-26'!B$2:U$1000,20,FALSE),0)</f>
        <v>0</v>
      </c>
      <c r="AA2" s="27">
        <f>IF(AE2="DEF",(R2+V2+W2)/H2,IF(AE2="MID",(R2+V2+W2+Z2)/H2))</f>
        <v>10</v>
      </c>
      <c r="AB2" s="3">
        <f>IF(AE2="DEF",1-_xlfn.NORM.DIST(10,AA2,AG$2,TRUE),IF(AE2="MID",1-_xlfn.NORM.DIST(12,AA2,AG$2,TRUE)))</f>
        <v>0.36324982454564958</v>
      </c>
      <c r="AC2" s="3" t="str">
        <f>IFERROR(VLOOKUP(B2,'FBRef Player Names'!$A:$B,2,FALSE),B2)</f>
        <v>Brenden Aaronson</v>
      </c>
      <c r="AD2" t="str">
        <f>VLOOKUP(AC2,Players!$A:$A,1,FALSE)</f>
        <v>Brenden Aaronson</v>
      </c>
      <c r="AE2" t="str">
        <f>VLOOKUP(AD2,Players!$A:$B,2,FALSE)</f>
        <v>MID</v>
      </c>
      <c r="AF2"/>
      <c r="AG2" s="15" cm="1">
        <f t="array" ref="AG2">STDEV(IF(ISNUMBER(AA:AA),AA:AA))</f>
        <v>5.7177891902963651</v>
      </c>
      <c r="AH2" s="10" cm="1">
        <f t="array" ref="AH2">AVERAGE(IF(ISNUMBER(AB:AB),AB:AB))</f>
        <v>0.3439667404387774</v>
      </c>
    </row>
    <row r="3" spans="1:34" x14ac:dyDescent="0.25">
      <c r="A3">
        <v>2</v>
      </c>
      <c r="B3" t="s">
        <v>3745</v>
      </c>
      <c r="C3" t="s">
        <v>3744</v>
      </c>
      <c r="D3" t="s">
        <v>3614</v>
      </c>
      <c r="E3" t="s">
        <v>283</v>
      </c>
      <c r="F3" t="s">
        <v>4282</v>
      </c>
      <c r="G3">
        <v>2006</v>
      </c>
      <c r="H3">
        <v>1</v>
      </c>
      <c r="I3">
        <v>2</v>
      </c>
      <c r="J3">
        <v>2</v>
      </c>
      <c r="K3">
        <v>1</v>
      </c>
      <c r="L3">
        <v>1</v>
      </c>
      <c r="M3">
        <v>0</v>
      </c>
      <c r="N3">
        <v>1</v>
      </c>
      <c r="O3">
        <v>2</v>
      </c>
      <c r="P3">
        <v>50</v>
      </c>
      <c r="Q3">
        <v>1</v>
      </c>
      <c r="R3">
        <v>0</v>
      </c>
      <c r="S3">
        <v>0</v>
      </c>
      <c r="T3">
        <v>0</v>
      </c>
      <c r="U3">
        <v>1</v>
      </c>
      <c r="V3">
        <v>3</v>
      </c>
      <c r="W3">
        <v>5</v>
      </c>
      <c r="X3">
        <v>1</v>
      </c>
      <c r="Y3" t="s">
        <v>4280</v>
      </c>
      <c r="Z3">
        <f>IFERROR(VLOOKUP(B3,'Recoveries 2025-26'!B$2:U$1000,20,FALSE),0)</f>
        <v>4</v>
      </c>
      <c r="AA3" s="27">
        <f t="shared" ref="AA3:AA66" si="0">IF(AE3="DEF",(R3+V3+W3)/H3,IF(AE3="MID",(R3+V3+W3+Z3)/H3))</f>
        <v>8</v>
      </c>
      <c r="AB3" s="3">
        <f t="shared" ref="AB3:AB66" si="1">IF(AE3="DEF",1-_xlfn.NORM.DIST(10,AA3,AG$2,TRUE),IF(AE3="MID",1-_xlfn.NORM.DIST(12,AA3,AG$2,TRUE)))</f>
        <v>0.36324982454564958</v>
      </c>
      <c r="AC3" s="3" t="str">
        <f>IFERROR(VLOOKUP(B3,'FBRef Player Names'!$A:$B,2,FALSE),B3)</f>
        <v>Josh Acheampong</v>
      </c>
      <c r="AD3" t="str">
        <f>VLOOKUP(AC3,Players!$A:$A,1,FALSE)</f>
        <v>Josh Acheampong</v>
      </c>
      <c r="AE3" t="str">
        <f>VLOOKUP(AD3,Players!$A:$B,2,FALSE)</f>
        <v>DEF</v>
      </c>
    </row>
    <row r="4" spans="1:34" x14ac:dyDescent="0.25">
      <c r="A4">
        <v>3</v>
      </c>
      <c r="B4" t="s">
        <v>43</v>
      </c>
      <c r="C4" t="s">
        <v>3746</v>
      </c>
      <c r="D4" t="s">
        <v>3689</v>
      </c>
      <c r="E4" t="s">
        <v>21</v>
      </c>
      <c r="F4" t="s">
        <v>4283</v>
      </c>
      <c r="G4">
        <v>1999</v>
      </c>
      <c r="H4">
        <v>1</v>
      </c>
      <c r="I4">
        <v>5</v>
      </c>
      <c r="J4">
        <v>0</v>
      </c>
      <c r="K4">
        <v>2</v>
      </c>
      <c r="L4">
        <v>3</v>
      </c>
      <c r="M4">
        <v>0</v>
      </c>
      <c r="N4">
        <v>3</v>
      </c>
      <c r="O4">
        <v>6</v>
      </c>
      <c r="P4">
        <v>50</v>
      </c>
      <c r="Q4">
        <v>3</v>
      </c>
      <c r="R4">
        <v>3</v>
      </c>
      <c r="S4">
        <v>1</v>
      </c>
      <c r="T4">
        <v>2</v>
      </c>
      <c r="U4">
        <v>4</v>
      </c>
      <c r="V4">
        <v>9</v>
      </c>
      <c r="W4">
        <v>3</v>
      </c>
      <c r="X4">
        <v>0</v>
      </c>
      <c r="Y4" t="s">
        <v>4280</v>
      </c>
      <c r="Z4">
        <f>IFERROR(VLOOKUP(B4,'Recoveries 2025-26'!B$2:U$1000,20,FALSE),0)</f>
        <v>6</v>
      </c>
      <c r="AA4" s="27">
        <f t="shared" si="0"/>
        <v>21</v>
      </c>
      <c r="AB4" s="3">
        <f t="shared" si="1"/>
        <v>0.9422603147084897</v>
      </c>
      <c r="AC4" s="3" t="str">
        <f>IFERROR(VLOOKUP(B4,'FBRef Player Names'!$A:$B,2,FALSE),B4)</f>
        <v>Tyler Adams</v>
      </c>
      <c r="AD4" t="str">
        <f>VLOOKUP(AC4,Players!$A:$A,1,FALSE)</f>
        <v>Tyler Adams</v>
      </c>
      <c r="AE4" t="str">
        <f>VLOOKUP(AD4,Players!$A:$B,2,FALSE)</f>
        <v>MID</v>
      </c>
    </row>
    <row r="5" spans="1:34" x14ac:dyDescent="0.25">
      <c r="A5">
        <v>4</v>
      </c>
      <c r="B5" t="s">
        <v>150</v>
      </c>
      <c r="C5" t="s">
        <v>3747</v>
      </c>
      <c r="D5" t="s">
        <v>3759</v>
      </c>
      <c r="E5" t="s">
        <v>147</v>
      </c>
      <c r="F5" t="s">
        <v>4284</v>
      </c>
      <c r="G5">
        <v>2002</v>
      </c>
      <c r="H5">
        <v>0.8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2</v>
      </c>
      <c r="P5">
        <v>50</v>
      </c>
      <c r="Q5">
        <v>1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0</v>
      </c>
      <c r="Y5" t="s">
        <v>4280</v>
      </c>
      <c r="Z5">
        <f>IFERROR(VLOOKUP(B5,'Recoveries 2025-26'!B$2:U$1000,20,FALSE),0)</f>
        <v>2</v>
      </c>
      <c r="AA5" s="27">
        <f t="shared" si="0"/>
        <v>5</v>
      </c>
      <c r="AB5" s="3">
        <f t="shared" si="1"/>
        <v>0.11042907890714226</v>
      </c>
      <c r="AC5" s="3" t="str">
        <f>IFERROR(VLOOKUP(B5,'FBRef Player Names'!$A:$B,2,FALSE),B5)</f>
        <v>Simon Adingra</v>
      </c>
      <c r="AD5" t="str">
        <f>VLOOKUP(AC5,Players!$A:$A,1,FALSE)</f>
        <v>Simon Adingra</v>
      </c>
      <c r="AE5" t="str">
        <f>VLOOKUP(AD5,Players!$A:$B,2,FALSE)</f>
        <v>MID</v>
      </c>
    </row>
    <row r="6" spans="1:34" x14ac:dyDescent="0.25">
      <c r="A6">
        <v>5</v>
      </c>
      <c r="B6" t="s">
        <v>279</v>
      </c>
      <c r="C6" t="s">
        <v>3747</v>
      </c>
      <c r="D6" t="s">
        <v>3614</v>
      </c>
      <c r="E6" t="s">
        <v>254</v>
      </c>
      <c r="F6" t="s">
        <v>4285</v>
      </c>
      <c r="G6">
        <v>1997</v>
      </c>
      <c r="H6">
        <v>1</v>
      </c>
      <c r="I6">
        <v>2</v>
      </c>
      <c r="J6">
        <v>1</v>
      </c>
      <c r="K6">
        <v>2</v>
      </c>
      <c r="L6">
        <v>0</v>
      </c>
      <c r="M6">
        <v>0</v>
      </c>
      <c r="N6">
        <v>1</v>
      </c>
      <c r="O6">
        <v>1</v>
      </c>
      <c r="P6">
        <v>100</v>
      </c>
      <c r="Q6">
        <v>0</v>
      </c>
      <c r="R6">
        <v>1</v>
      </c>
      <c r="S6">
        <v>1</v>
      </c>
      <c r="T6">
        <v>0</v>
      </c>
      <c r="U6">
        <v>0</v>
      </c>
      <c r="V6">
        <v>2</v>
      </c>
      <c r="W6">
        <v>4</v>
      </c>
      <c r="X6">
        <v>1</v>
      </c>
      <c r="Y6" t="s">
        <v>4280</v>
      </c>
      <c r="Z6">
        <f>IFERROR(VLOOKUP(B6,'Recoveries 2025-26'!B$2:U$1000,20,FALSE),0)</f>
        <v>2</v>
      </c>
      <c r="AA6" s="27">
        <f t="shared" si="0"/>
        <v>7</v>
      </c>
      <c r="AB6" s="3">
        <f t="shared" si="1"/>
        <v>0.29990341710307011</v>
      </c>
      <c r="AC6" s="3" t="str">
        <f>IFERROR(VLOOKUP(B6,'FBRef Player Names'!$A:$B,2,FALSE),B6)</f>
        <v>Emmanuel Agbadou</v>
      </c>
      <c r="AD6" t="str">
        <f>VLOOKUP(AC6,Players!$A:$A,1,FALSE)</f>
        <v>Emmanuel Agbadou</v>
      </c>
      <c r="AE6" t="str">
        <f>VLOOKUP(AD6,Players!$A:$B,2,FALSE)</f>
        <v>DEF</v>
      </c>
    </row>
    <row r="7" spans="1:34" x14ac:dyDescent="0.25">
      <c r="A7">
        <v>6</v>
      </c>
      <c r="B7" t="s">
        <v>176</v>
      </c>
      <c r="C7" t="s">
        <v>3896</v>
      </c>
      <c r="D7" t="s">
        <v>3614</v>
      </c>
      <c r="E7" t="s">
        <v>141</v>
      </c>
      <c r="F7" t="s">
        <v>4286</v>
      </c>
      <c r="G7">
        <v>1996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 t="s">
        <v>4280</v>
      </c>
      <c r="Z7">
        <f>IFERROR(VLOOKUP(B7,'Recoveries 2025-26'!B$2:U$1000,20,FALSE),0)</f>
        <v>4</v>
      </c>
      <c r="AA7" s="27">
        <f t="shared" si="0"/>
        <v>2</v>
      </c>
      <c r="AB7" s="3">
        <f t="shared" si="1"/>
        <v>8.0885176439726481E-2</v>
      </c>
      <c r="AC7" s="3" t="str">
        <f>IFERROR(VLOOKUP(B7,'FBRef Player Names'!$A:$B,2,FALSE),B7)</f>
        <v>Nayef Aguerd</v>
      </c>
      <c r="AD7" t="str">
        <f>VLOOKUP(AC7,Players!$A:$A,1,FALSE)</f>
        <v>Nayef Aguerd</v>
      </c>
      <c r="AE7" t="str">
        <f>VLOOKUP(AD7,Players!$A:$B,2,FALSE)</f>
        <v>DEF</v>
      </c>
    </row>
    <row r="8" spans="1:34" x14ac:dyDescent="0.25">
      <c r="A8">
        <v>7</v>
      </c>
      <c r="B8" t="s">
        <v>357</v>
      </c>
      <c r="C8" t="s">
        <v>3750</v>
      </c>
      <c r="D8" t="s">
        <v>3614</v>
      </c>
      <c r="E8" t="s">
        <v>3616</v>
      </c>
      <c r="F8" t="s">
        <v>4287</v>
      </c>
      <c r="G8">
        <v>1996</v>
      </c>
      <c r="H8">
        <v>1</v>
      </c>
      <c r="I8">
        <v>3</v>
      </c>
      <c r="J8">
        <v>2</v>
      </c>
      <c r="K8">
        <v>1</v>
      </c>
      <c r="L8">
        <v>2</v>
      </c>
      <c r="M8">
        <v>0</v>
      </c>
      <c r="N8">
        <v>2</v>
      </c>
      <c r="O8">
        <v>2</v>
      </c>
      <c r="P8">
        <v>100</v>
      </c>
      <c r="Q8">
        <v>0</v>
      </c>
      <c r="R8">
        <v>1</v>
      </c>
      <c r="S8">
        <v>0</v>
      </c>
      <c r="T8">
        <v>1</v>
      </c>
      <c r="U8">
        <v>2</v>
      </c>
      <c r="V8">
        <v>5</v>
      </c>
      <c r="W8">
        <v>8</v>
      </c>
      <c r="X8">
        <v>0</v>
      </c>
      <c r="Y8" t="s">
        <v>4280</v>
      </c>
      <c r="Z8">
        <f>IFERROR(VLOOKUP(B8,'Recoveries 2025-26'!B$2:U$1000,20,FALSE),0)</f>
        <v>8</v>
      </c>
      <c r="AA8" s="27">
        <f t="shared" si="0"/>
        <v>14</v>
      </c>
      <c r="AB8" s="3">
        <f t="shared" si="1"/>
        <v>0.75790239795179848</v>
      </c>
      <c r="AC8" s="3" t="str">
        <f>IFERROR(VLOOKUP(B8,'FBRef Player Names'!$A:$B,2,FALSE),B8)</f>
        <v>Ola Aina</v>
      </c>
      <c r="AD8" t="str">
        <f>VLOOKUP(AC8,Players!$A:$A,1,FALSE)</f>
        <v>Ola Aina</v>
      </c>
      <c r="AE8" t="str">
        <f>VLOOKUP(AD8,Players!$A:$B,2,FALSE)</f>
        <v>DEF</v>
      </c>
    </row>
    <row r="9" spans="1:34" x14ac:dyDescent="0.25">
      <c r="A9">
        <v>8</v>
      </c>
      <c r="B9" t="s">
        <v>3623</v>
      </c>
      <c r="C9" t="s">
        <v>3751</v>
      </c>
      <c r="D9" t="s">
        <v>3614</v>
      </c>
      <c r="E9" t="s">
        <v>239</v>
      </c>
      <c r="F9" t="s">
        <v>4288</v>
      </c>
      <c r="G9">
        <v>2001</v>
      </c>
      <c r="H9">
        <v>1</v>
      </c>
      <c r="I9">
        <v>6</v>
      </c>
      <c r="J9">
        <v>4</v>
      </c>
      <c r="K9">
        <v>5</v>
      </c>
      <c r="L9">
        <v>1</v>
      </c>
      <c r="M9">
        <v>0</v>
      </c>
      <c r="N9">
        <v>1</v>
      </c>
      <c r="O9">
        <v>1</v>
      </c>
      <c r="P9">
        <v>100</v>
      </c>
      <c r="Q9">
        <v>0</v>
      </c>
      <c r="R9">
        <v>2</v>
      </c>
      <c r="S9">
        <v>0</v>
      </c>
      <c r="T9">
        <v>2</v>
      </c>
      <c r="U9">
        <v>3</v>
      </c>
      <c r="V9">
        <v>9</v>
      </c>
      <c r="W9">
        <v>6</v>
      </c>
      <c r="X9">
        <v>0</v>
      </c>
      <c r="Y9" t="s">
        <v>4280</v>
      </c>
      <c r="Z9">
        <f>IFERROR(VLOOKUP(B9,'Recoveries 2025-26'!B$2:U$1000,20,FALSE),0)</f>
        <v>3</v>
      </c>
      <c r="AA9" s="27">
        <f t="shared" si="0"/>
        <v>17</v>
      </c>
      <c r="AB9" s="3">
        <f t="shared" si="1"/>
        <v>0.88957092109285774</v>
      </c>
      <c r="AC9" s="3" t="str">
        <f>IFERROR(VLOOKUP(B9,'FBRef Player Names'!$A:$B,2,FALSE),B9)</f>
        <v>Rayan Ait Nouri</v>
      </c>
      <c r="AD9" t="str">
        <f>VLOOKUP(AC9,Players!$A:$A,1,FALSE)</f>
        <v>Rayan Ait Nouri</v>
      </c>
      <c r="AE9" t="str">
        <f>VLOOKUP(AD9,Players!$A:$B,2,FALSE)</f>
        <v>DEF</v>
      </c>
    </row>
    <row r="10" spans="1:34" x14ac:dyDescent="0.25">
      <c r="A10">
        <v>9</v>
      </c>
      <c r="B10" t="s">
        <v>424</v>
      </c>
      <c r="C10" t="s">
        <v>3755</v>
      </c>
      <c r="D10" t="s">
        <v>3748</v>
      </c>
      <c r="E10" t="s">
        <v>421</v>
      </c>
      <c r="F10" t="s">
        <v>4289</v>
      </c>
      <c r="G10">
        <v>2002</v>
      </c>
      <c r="H10">
        <v>0.9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>
        <v>4</v>
      </c>
      <c r="P10">
        <v>25</v>
      </c>
      <c r="Q10">
        <v>3</v>
      </c>
      <c r="R10">
        <v>2</v>
      </c>
      <c r="S10">
        <v>1</v>
      </c>
      <c r="T10">
        <v>1</v>
      </c>
      <c r="U10">
        <v>0</v>
      </c>
      <c r="V10">
        <v>1</v>
      </c>
      <c r="W10">
        <v>0</v>
      </c>
      <c r="X10">
        <v>1</v>
      </c>
      <c r="Y10" t="s">
        <v>4280</v>
      </c>
      <c r="Z10">
        <f>IFERROR(VLOOKUP(B10,'Recoveries 2025-26'!B$2:U$1000,20,FALSE),0)</f>
        <v>4</v>
      </c>
      <c r="AA10" s="27">
        <f t="shared" si="0"/>
        <v>7.7777777777777777</v>
      </c>
      <c r="AB10" s="3">
        <f t="shared" si="1"/>
        <v>0.23012472768225667</v>
      </c>
      <c r="AC10" s="3" t="str">
        <f>IFERROR(VLOOKUP(B10,'FBRef Player Names'!$A:$B,2,FALSE),B10)</f>
        <v>Carlos Alcaraz</v>
      </c>
      <c r="AD10" t="str">
        <f>VLOOKUP(AC10,Players!$A:$A,1,FALSE)</f>
        <v>Carlos Alcaraz</v>
      </c>
      <c r="AE10" t="str">
        <f>VLOOKUP(AD10,Players!$A:$B,2,FALSE)</f>
        <v>MID</v>
      </c>
    </row>
    <row r="11" spans="1:34" x14ac:dyDescent="0.25">
      <c r="A11">
        <v>10</v>
      </c>
      <c r="B11" t="s">
        <v>4013</v>
      </c>
      <c r="C11" t="s">
        <v>3758</v>
      </c>
      <c r="D11" t="s">
        <v>3614</v>
      </c>
      <c r="E11" t="s">
        <v>147</v>
      </c>
      <c r="F11" t="s">
        <v>4290</v>
      </c>
      <c r="G11">
        <v>1996</v>
      </c>
      <c r="H11">
        <v>0.4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100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3</v>
      </c>
      <c r="X11">
        <v>0</v>
      </c>
      <c r="Y11" t="s">
        <v>4280</v>
      </c>
      <c r="Z11">
        <f>IFERROR(VLOOKUP(B11,'Recoveries 2025-26'!B$2:U$1000,20,FALSE),0)</f>
        <v>1</v>
      </c>
      <c r="AA11" s="27" t="e">
        <f t="shared" si="0"/>
        <v>#N/A</v>
      </c>
      <c r="AB11" s="3" t="e">
        <f t="shared" si="1"/>
        <v>#N/A</v>
      </c>
      <c r="AC11" s="3">
        <f>IFERROR(VLOOKUP(B11,'FBRef Player Names'!$A:$B,2,FALSE),B11)</f>
        <v>0</v>
      </c>
      <c r="AD11" t="e">
        <f>VLOOKUP(AC11,Players!$A:$A,1,FALSE)</f>
        <v>#N/A</v>
      </c>
      <c r="AE11" t="e">
        <f>VLOOKUP(AD11,Players!$A:$B,2,FALSE)</f>
        <v>#N/A</v>
      </c>
    </row>
    <row r="12" spans="1:34" x14ac:dyDescent="0.25">
      <c r="A12">
        <v>11</v>
      </c>
      <c r="B12" t="s">
        <v>1141</v>
      </c>
      <c r="C12" t="s">
        <v>3756</v>
      </c>
      <c r="D12" t="s">
        <v>486</v>
      </c>
      <c r="E12" t="s">
        <v>8</v>
      </c>
      <c r="F12" t="s">
        <v>4291</v>
      </c>
      <c r="G12">
        <v>1992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4280</v>
      </c>
      <c r="Z12">
        <f>IFERROR(VLOOKUP(B12,'Recoveries 2025-26'!B$2:U$1000,20,FALSE),0)</f>
        <v>1</v>
      </c>
      <c r="AA12" s="27" t="b">
        <f t="shared" si="0"/>
        <v>0</v>
      </c>
      <c r="AB12" s="3" t="b">
        <f t="shared" si="1"/>
        <v>0</v>
      </c>
      <c r="AC12" s="3" t="str">
        <f>IFERROR(VLOOKUP(B12,'FBRef Player Names'!$A:$B,2,FALSE),B12)</f>
        <v>Alisson Becker</v>
      </c>
      <c r="AD12" t="str">
        <f>VLOOKUP(AC12,Players!$A:$A,1,FALSE)</f>
        <v>Alisson Becker</v>
      </c>
      <c r="AE12" t="str">
        <f>VLOOKUP(AD12,Players!$A:$B,2,FALSE)</f>
        <v>GK</v>
      </c>
    </row>
    <row r="13" spans="1:34" x14ac:dyDescent="0.25">
      <c r="A13">
        <v>12</v>
      </c>
      <c r="B13" t="s">
        <v>457</v>
      </c>
      <c r="C13" t="s">
        <v>3793</v>
      </c>
      <c r="D13" t="s">
        <v>3689</v>
      </c>
      <c r="E13" t="s">
        <v>423</v>
      </c>
      <c r="F13" t="s">
        <v>4292</v>
      </c>
      <c r="G13">
        <v>2000</v>
      </c>
      <c r="H13">
        <v>0.9</v>
      </c>
      <c r="I13">
        <v>3</v>
      </c>
      <c r="J13">
        <v>0</v>
      </c>
      <c r="K13">
        <v>1</v>
      </c>
      <c r="L13">
        <v>0</v>
      </c>
      <c r="M13">
        <v>2</v>
      </c>
      <c r="N13">
        <v>2</v>
      </c>
      <c r="O13">
        <v>2</v>
      </c>
      <c r="P13">
        <v>100</v>
      </c>
      <c r="Q13">
        <v>0</v>
      </c>
      <c r="R13">
        <v>0</v>
      </c>
      <c r="S13">
        <v>0</v>
      </c>
      <c r="T13">
        <v>0</v>
      </c>
      <c r="U13">
        <v>1</v>
      </c>
      <c r="V13">
        <v>4</v>
      </c>
      <c r="W13">
        <v>0</v>
      </c>
      <c r="X13">
        <v>0</v>
      </c>
      <c r="Y13" t="s">
        <v>4280</v>
      </c>
      <c r="Z13">
        <f>IFERROR(VLOOKUP(B13,'Recoveries 2025-26'!B$2:U$1000,20,FALSE),0)</f>
        <v>2</v>
      </c>
      <c r="AA13" s="27">
        <f t="shared" si="0"/>
        <v>6.6666666666666661</v>
      </c>
      <c r="AB13" s="3">
        <f t="shared" si="1"/>
        <v>0.17547157476478992</v>
      </c>
      <c r="AC13" s="3" t="str">
        <f>IFERROR(VLOOKUP(B13,'FBRef Player Names'!$A:$B,2,FALSE),B13)</f>
        <v>Ethan Ampadu</v>
      </c>
      <c r="AD13" t="str">
        <f>VLOOKUP(AC13,Players!$A:$A,1,FALSE)</f>
        <v>Ethan Ampadu</v>
      </c>
      <c r="AE13" t="str">
        <f>VLOOKUP(AD13,Players!$A:$B,2,FALSE)</f>
        <v>MID</v>
      </c>
    </row>
    <row r="14" spans="1:34" x14ac:dyDescent="0.25">
      <c r="A14">
        <v>13</v>
      </c>
      <c r="B14" t="s">
        <v>137</v>
      </c>
      <c r="C14" t="s">
        <v>3768</v>
      </c>
      <c r="D14" t="s">
        <v>3614</v>
      </c>
      <c r="E14" t="s">
        <v>104</v>
      </c>
      <c r="F14" t="s">
        <v>4293</v>
      </c>
      <c r="G14">
        <v>1996</v>
      </c>
      <c r="H14">
        <v>1</v>
      </c>
      <c r="I14">
        <v>3</v>
      </c>
      <c r="J14">
        <v>2</v>
      </c>
      <c r="K14">
        <v>1</v>
      </c>
      <c r="L14">
        <v>1</v>
      </c>
      <c r="M14">
        <v>1</v>
      </c>
      <c r="N14">
        <v>1</v>
      </c>
      <c r="O14">
        <v>1</v>
      </c>
      <c r="P14">
        <v>100</v>
      </c>
      <c r="Q14">
        <v>0</v>
      </c>
      <c r="R14">
        <v>1</v>
      </c>
      <c r="S14">
        <v>0</v>
      </c>
      <c r="T14">
        <v>1</v>
      </c>
      <c r="U14">
        <v>1</v>
      </c>
      <c r="V14">
        <v>4</v>
      </c>
      <c r="W14">
        <v>4</v>
      </c>
      <c r="X14">
        <v>0</v>
      </c>
      <c r="Y14" t="s">
        <v>4280</v>
      </c>
      <c r="Z14">
        <f>IFERROR(VLOOKUP(B14,'Recoveries 2025-26'!B$2:U$1000,20,FALSE),0)</f>
        <v>1</v>
      </c>
      <c r="AA14" s="27">
        <f t="shared" si="0"/>
        <v>9</v>
      </c>
      <c r="AB14" s="3">
        <f t="shared" si="1"/>
        <v>0.43058194500779456</v>
      </c>
      <c r="AC14" s="3" t="str">
        <f>IFERROR(VLOOKUP(B14,'FBRef Player Names'!$A:$B,2,FALSE),B14)</f>
        <v>Joachim Andersen</v>
      </c>
      <c r="AD14" t="str">
        <f>VLOOKUP(AC14,Players!$A:$A,1,FALSE)</f>
        <v>Joachim Andersen</v>
      </c>
      <c r="AE14" t="str">
        <f>VLOOKUP(AD14,Players!$A:$B,2,FALSE)</f>
        <v>DEF</v>
      </c>
    </row>
    <row r="15" spans="1:34" x14ac:dyDescent="0.25">
      <c r="A15">
        <v>14</v>
      </c>
      <c r="B15" t="s">
        <v>336</v>
      </c>
      <c r="C15" t="s">
        <v>3744</v>
      </c>
      <c r="D15" t="s">
        <v>3689</v>
      </c>
      <c r="E15" t="s">
        <v>3616</v>
      </c>
      <c r="F15" t="s">
        <v>4294</v>
      </c>
      <c r="G15">
        <v>2002</v>
      </c>
      <c r="H15">
        <v>1</v>
      </c>
      <c r="I15">
        <v>2</v>
      </c>
      <c r="J15">
        <v>1</v>
      </c>
      <c r="K15">
        <v>1</v>
      </c>
      <c r="L15">
        <v>0</v>
      </c>
      <c r="M15">
        <v>1</v>
      </c>
      <c r="N15">
        <v>0</v>
      </c>
      <c r="O15">
        <v>3</v>
      </c>
      <c r="P15">
        <v>0</v>
      </c>
      <c r="Q15">
        <v>3</v>
      </c>
      <c r="R15">
        <v>1</v>
      </c>
      <c r="S15">
        <v>0</v>
      </c>
      <c r="T15">
        <v>1</v>
      </c>
      <c r="U15">
        <v>1</v>
      </c>
      <c r="V15">
        <v>3</v>
      </c>
      <c r="W15">
        <v>0</v>
      </c>
      <c r="X15">
        <v>0</v>
      </c>
      <c r="Y15" t="s">
        <v>4280</v>
      </c>
      <c r="Z15">
        <f>IFERROR(VLOOKUP(B15,'Recoveries 2025-26'!B$2:U$1000,20,FALSE),0)</f>
        <v>8</v>
      </c>
      <c r="AA15" s="27">
        <f t="shared" si="0"/>
        <v>12</v>
      </c>
      <c r="AB15" s="3">
        <f t="shared" si="1"/>
        <v>0.5</v>
      </c>
      <c r="AC15" s="3" t="str">
        <f>IFERROR(VLOOKUP(B15,'FBRef Player Names'!$A:$B,2,FALSE),B15)</f>
        <v>Elliot Anderson</v>
      </c>
      <c r="AD15" t="str">
        <f>VLOOKUP(AC15,Players!$A:$A,1,FALSE)</f>
        <v>Elliot Anderson</v>
      </c>
      <c r="AE15" t="str">
        <f>VLOOKUP(AD15,Players!$A:$B,2,FALSE)</f>
        <v>MID</v>
      </c>
    </row>
    <row r="16" spans="1:34" x14ac:dyDescent="0.25">
      <c r="A16">
        <v>15</v>
      </c>
      <c r="B16" t="s">
        <v>3701</v>
      </c>
      <c r="C16" t="s">
        <v>3756</v>
      </c>
      <c r="D16" t="s">
        <v>3689</v>
      </c>
      <c r="E16" t="s">
        <v>254</v>
      </c>
      <c r="F16" t="s">
        <v>4295</v>
      </c>
      <c r="G16">
        <v>2001</v>
      </c>
      <c r="H16">
        <v>0.8</v>
      </c>
      <c r="I16">
        <v>4</v>
      </c>
      <c r="J16">
        <v>1</v>
      </c>
      <c r="K16">
        <v>1</v>
      </c>
      <c r="L16">
        <v>1</v>
      </c>
      <c r="M16">
        <v>2</v>
      </c>
      <c r="N16">
        <v>2</v>
      </c>
      <c r="O16">
        <v>5</v>
      </c>
      <c r="P16">
        <v>40</v>
      </c>
      <c r="Q16">
        <v>3</v>
      </c>
      <c r="R16">
        <v>3</v>
      </c>
      <c r="S16">
        <v>1</v>
      </c>
      <c r="T16">
        <v>2</v>
      </c>
      <c r="U16">
        <v>1</v>
      </c>
      <c r="V16">
        <v>5</v>
      </c>
      <c r="W16">
        <v>1</v>
      </c>
      <c r="X16">
        <v>0</v>
      </c>
      <c r="Y16" t="s">
        <v>4280</v>
      </c>
      <c r="Z16">
        <f>IFERROR(VLOOKUP(B16,'Recoveries 2025-26'!B$2:U$1000,20,FALSE),0)</f>
        <v>8</v>
      </c>
      <c r="AA16" s="27" t="e">
        <f t="shared" si="0"/>
        <v>#N/A</v>
      </c>
      <c r="AB16" s="3" t="e">
        <f t="shared" si="1"/>
        <v>#N/A</v>
      </c>
      <c r="AC16" s="3">
        <f>IFERROR(VLOOKUP(B16,'FBRef Player Names'!$A:$B,2,FALSE),B16)</f>
        <v>0</v>
      </c>
      <c r="AD16" t="e">
        <f>VLOOKUP(AC16,Players!$A:$A,1,FALSE)</f>
        <v>#N/A</v>
      </c>
      <c r="AE16" t="e">
        <f>VLOOKUP(AD16,Players!$A:$B,2,FALSE)</f>
        <v>#N/A</v>
      </c>
    </row>
    <row r="17" spans="1:31" x14ac:dyDescent="0.25">
      <c r="A17">
        <v>16</v>
      </c>
      <c r="B17" t="s">
        <v>206</v>
      </c>
      <c r="C17" t="s">
        <v>3744</v>
      </c>
      <c r="D17" t="s">
        <v>3689</v>
      </c>
      <c r="E17" t="s">
        <v>196</v>
      </c>
      <c r="F17" t="s">
        <v>4296</v>
      </c>
      <c r="G17">
        <v>1999</v>
      </c>
      <c r="H17">
        <v>0.9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3</v>
      </c>
      <c r="S17">
        <v>0</v>
      </c>
      <c r="T17">
        <v>3</v>
      </c>
      <c r="U17">
        <v>0</v>
      </c>
      <c r="V17">
        <v>0</v>
      </c>
      <c r="W17">
        <v>0</v>
      </c>
      <c r="X17">
        <v>0</v>
      </c>
      <c r="Y17" t="s">
        <v>4280</v>
      </c>
      <c r="Z17">
        <f>IFERROR(VLOOKUP(B17,'Recoveries 2025-26'!B$2:U$1000,20,FALSE),0)</f>
        <v>4</v>
      </c>
      <c r="AA17" s="27">
        <f t="shared" si="0"/>
        <v>7.7777777777777777</v>
      </c>
      <c r="AB17" s="3">
        <f t="shared" si="1"/>
        <v>0.23012472768225667</v>
      </c>
      <c r="AC17" s="3" t="str">
        <f>IFERROR(VLOOKUP(B17,'FBRef Player Names'!$A:$B,2,FALSE),B17)</f>
        <v>Jaidon Anthony</v>
      </c>
      <c r="AD17" t="str">
        <f>VLOOKUP(AC17,Players!$A:$A,1,FALSE)</f>
        <v>Jaidon Anthony</v>
      </c>
      <c r="AE17" t="str">
        <f>VLOOKUP(AD17,Players!$A:$B,2,FALSE)</f>
        <v>MID</v>
      </c>
    </row>
    <row r="18" spans="1:31" x14ac:dyDescent="0.25">
      <c r="A18">
        <v>17</v>
      </c>
      <c r="B18" t="s">
        <v>253</v>
      </c>
      <c r="C18" t="s">
        <v>3827</v>
      </c>
      <c r="D18" t="s">
        <v>3759</v>
      </c>
      <c r="E18" t="s">
        <v>254</v>
      </c>
      <c r="F18" t="s">
        <v>4297</v>
      </c>
      <c r="G18">
        <v>1997</v>
      </c>
      <c r="H18">
        <v>0.2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 t="s">
        <v>4280</v>
      </c>
      <c r="Z18">
        <f>IFERROR(VLOOKUP(B18,'Recoveries 2025-26'!B$2:U$1000,20,FALSE),0)</f>
        <v>2</v>
      </c>
      <c r="AA18" s="27">
        <f t="shared" si="0"/>
        <v>15</v>
      </c>
      <c r="AB18" s="3">
        <f t="shared" si="1"/>
        <v>0.70009658289692989</v>
      </c>
      <c r="AC18" s="3" t="str">
        <f>IFERROR(VLOOKUP(B18,'FBRef Player Names'!$A:$B,2,FALSE),B18)</f>
        <v>Jhon Arias</v>
      </c>
      <c r="AD18" t="str">
        <f>VLOOKUP(AC18,Players!$A:$A,1,FALSE)</f>
        <v>Jhon Arias</v>
      </c>
      <c r="AE18" t="str">
        <f>VLOOKUP(AD18,Players!$A:$B,2,FALSE)</f>
        <v>MID</v>
      </c>
    </row>
    <row r="19" spans="1:31" x14ac:dyDescent="0.25">
      <c r="A19">
        <v>18</v>
      </c>
      <c r="B19" t="s">
        <v>110</v>
      </c>
      <c r="C19" t="s">
        <v>3774</v>
      </c>
      <c r="D19" t="s">
        <v>3689</v>
      </c>
      <c r="E19" t="s">
        <v>96</v>
      </c>
      <c r="F19" t="s">
        <v>4298</v>
      </c>
      <c r="G19">
        <v>2003</v>
      </c>
      <c r="H19">
        <v>1</v>
      </c>
      <c r="I19">
        <v>1</v>
      </c>
      <c r="J19">
        <v>1</v>
      </c>
      <c r="K19">
        <v>0</v>
      </c>
      <c r="L19">
        <v>1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0</v>
      </c>
      <c r="T19">
        <v>1</v>
      </c>
      <c r="U19">
        <v>2</v>
      </c>
      <c r="V19">
        <v>3</v>
      </c>
      <c r="W19">
        <v>1</v>
      </c>
      <c r="X19">
        <v>0</v>
      </c>
      <c r="Y19" t="s">
        <v>4280</v>
      </c>
      <c r="Z19">
        <f>IFERROR(VLOOKUP(B19,'Recoveries 2025-26'!B$2:U$1000,20,FALSE),0)</f>
        <v>6</v>
      </c>
      <c r="AA19" s="27">
        <f t="shared" si="0"/>
        <v>11</v>
      </c>
      <c r="AB19" s="3">
        <f t="shared" si="1"/>
        <v>0.43058194500779456</v>
      </c>
      <c r="AC19" s="3" t="str">
        <f>IFERROR(VLOOKUP(B19,'FBRef Player Names'!$A:$B,2,FALSE),B19)</f>
        <v>Yasin Ayari</v>
      </c>
      <c r="AD19" t="str">
        <f>VLOOKUP(AC19,Players!$A:$A,1,FALSE)</f>
        <v>Yasin Ayari</v>
      </c>
      <c r="AE19" t="str">
        <f>VLOOKUP(AD19,Players!$A:$B,2,FALSE)</f>
        <v>MID</v>
      </c>
    </row>
    <row r="20" spans="1:31" x14ac:dyDescent="0.25">
      <c r="A20">
        <v>19</v>
      </c>
      <c r="B20" t="s">
        <v>119</v>
      </c>
      <c r="C20" t="s">
        <v>3778</v>
      </c>
      <c r="D20" t="s">
        <v>3689</v>
      </c>
      <c r="E20" t="s">
        <v>96</v>
      </c>
      <c r="F20" t="s">
        <v>4299</v>
      </c>
      <c r="G20">
        <v>2004</v>
      </c>
      <c r="H20">
        <v>0.8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  <c r="T20">
        <v>0</v>
      </c>
      <c r="U20">
        <v>3</v>
      </c>
      <c r="V20">
        <v>4</v>
      </c>
      <c r="W20">
        <v>1</v>
      </c>
      <c r="X20">
        <v>0</v>
      </c>
      <c r="Y20" t="s">
        <v>4280</v>
      </c>
      <c r="Z20">
        <f>IFERROR(VLOOKUP(B20,'Recoveries 2025-26'!B$2:U$1000,20,FALSE),0)</f>
        <v>6</v>
      </c>
      <c r="AA20" s="27">
        <f t="shared" si="0"/>
        <v>13.75</v>
      </c>
      <c r="AB20" s="3">
        <f t="shared" si="1"/>
        <v>0.62022141346379278</v>
      </c>
      <c r="AC20" s="3" t="str">
        <f>IFERROR(VLOOKUP(B20,'FBRef Player Names'!$A:$B,2,FALSE),B20)</f>
        <v>Carlos Baleba</v>
      </c>
      <c r="AD20" t="str">
        <f>VLOOKUP(AC20,Players!$A:$A,1,FALSE)</f>
        <v>Carlos Baleba</v>
      </c>
      <c r="AE20" t="str">
        <f>VLOOKUP(AD20,Players!$A:$B,2,FALSE)</f>
        <v>MID</v>
      </c>
    </row>
    <row r="21" spans="1:31" x14ac:dyDescent="0.25">
      <c r="A21">
        <v>20</v>
      </c>
      <c r="B21" t="s">
        <v>180</v>
      </c>
      <c r="C21" t="s">
        <v>3789</v>
      </c>
      <c r="D21" t="s">
        <v>3614</v>
      </c>
      <c r="E21" t="s">
        <v>147</v>
      </c>
      <c r="F21" t="s">
        <v>4300</v>
      </c>
      <c r="G21">
        <v>1999</v>
      </c>
      <c r="H21">
        <v>1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Q21">
        <v>0</v>
      </c>
      <c r="R21">
        <v>4</v>
      </c>
      <c r="S21">
        <v>4</v>
      </c>
      <c r="T21">
        <v>0</v>
      </c>
      <c r="U21">
        <v>0</v>
      </c>
      <c r="V21">
        <v>1</v>
      </c>
      <c r="W21">
        <v>9</v>
      </c>
      <c r="X21">
        <v>1</v>
      </c>
      <c r="Y21" t="s">
        <v>4280</v>
      </c>
      <c r="Z21">
        <f>IFERROR(VLOOKUP(B21,'Recoveries 2025-26'!B$2:U$1000,20,FALSE),0)</f>
        <v>4</v>
      </c>
      <c r="AA21" s="27">
        <f t="shared" si="0"/>
        <v>14</v>
      </c>
      <c r="AB21" s="3">
        <f t="shared" si="1"/>
        <v>0.75790239795179848</v>
      </c>
      <c r="AC21" s="3" t="str">
        <f>IFERROR(VLOOKUP(B21,'FBRef Player Names'!$A:$B,2,FALSE),B21)</f>
        <v>Daniel Ballard</v>
      </c>
      <c r="AD21" t="str">
        <f>VLOOKUP(AC21,Players!$A:$A,1,FALSE)</f>
        <v>Daniel Ballard</v>
      </c>
      <c r="AE21" t="str">
        <f>VLOOKUP(AD21,Players!$A:$B,2,FALSE)</f>
        <v>DEF</v>
      </c>
    </row>
    <row r="22" spans="1:31" x14ac:dyDescent="0.25">
      <c r="A22">
        <v>21</v>
      </c>
      <c r="B22" t="s">
        <v>53</v>
      </c>
      <c r="C22" t="s">
        <v>3744</v>
      </c>
      <c r="D22" t="s">
        <v>3759</v>
      </c>
      <c r="E22" t="s">
        <v>3615</v>
      </c>
      <c r="F22" t="s">
        <v>4301</v>
      </c>
      <c r="G22">
        <v>1997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 t="s">
        <v>4280</v>
      </c>
      <c r="Z22">
        <f>IFERROR(VLOOKUP(B22,'Recoveries 2025-26'!B$2:U$1000,20,FALSE),0)</f>
        <v>3</v>
      </c>
      <c r="AA22" s="27">
        <f t="shared" si="0"/>
        <v>4</v>
      </c>
      <c r="AB22" s="3">
        <f t="shared" si="1"/>
        <v>8.0885176439726481E-2</v>
      </c>
      <c r="AC22" s="3" t="str">
        <f>IFERROR(VLOOKUP(B22,'FBRef Player Names'!$A:$B,2,FALSE),B22)</f>
        <v>Harvey Barnes</v>
      </c>
      <c r="AD22" t="str">
        <f>VLOOKUP(AC22,Players!$A:$A,1,FALSE)</f>
        <v>Harvey Barnes</v>
      </c>
      <c r="AE22" t="str">
        <f>VLOOKUP(AD22,Players!$A:$B,2,FALSE)</f>
        <v>MID</v>
      </c>
    </row>
    <row r="23" spans="1:31" x14ac:dyDescent="0.25">
      <c r="A23">
        <v>22</v>
      </c>
      <c r="B23" t="s">
        <v>420</v>
      </c>
      <c r="C23" t="s">
        <v>3767</v>
      </c>
      <c r="D23" t="s">
        <v>3689</v>
      </c>
      <c r="E23" t="s">
        <v>421</v>
      </c>
      <c r="F23" t="s">
        <v>4302</v>
      </c>
      <c r="G23">
        <v>2002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4280</v>
      </c>
      <c r="Z23">
        <f>IFERROR(VLOOKUP(B23,'Recoveries 2025-26'!B$2:U$1000,20,FALSE),0)</f>
        <v>0</v>
      </c>
      <c r="AA23" s="27" t="b">
        <f t="shared" si="0"/>
        <v>0</v>
      </c>
      <c r="AB23" s="3" t="b">
        <f t="shared" si="1"/>
        <v>0</v>
      </c>
      <c r="AC23" s="3" t="str">
        <f>IFERROR(VLOOKUP(B23,'FBRef Player Names'!$A:$B,2,FALSE),B23)</f>
        <v>Thierno Barry</v>
      </c>
      <c r="AD23" t="str">
        <f>VLOOKUP(AC23,Players!$A:$A,1,FALSE)</f>
        <v>Thierno Barry</v>
      </c>
      <c r="AE23" t="str">
        <f>VLOOKUP(AD23,Players!$A:$B,2,FALSE)</f>
        <v>FWD</v>
      </c>
    </row>
    <row r="24" spans="1:31" x14ac:dyDescent="0.25">
      <c r="A24">
        <v>23</v>
      </c>
      <c r="B24" t="s">
        <v>138</v>
      </c>
      <c r="C24" t="s">
        <v>3750</v>
      </c>
      <c r="D24" t="s">
        <v>3614</v>
      </c>
      <c r="E24" t="s">
        <v>104</v>
      </c>
      <c r="F24" t="s">
        <v>4303</v>
      </c>
      <c r="G24">
        <v>1999</v>
      </c>
      <c r="H24">
        <v>1</v>
      </c>
      <c r="I24">
        <v>2</v>
      </c>
      <c r="J24">
        <v>1</v>
      </c>
      <c r="K24">
        <v>2</v>
      </c>
      <c r="L24">
        <v>0</v>
      </c>
      <c r="M24">
        <v>0</v>
      </c>
      <c r="N24">
        <v>2</v>
      </c>
      <c r="O24">
        <v>3</v>
      </c>
      <c r="P24">
        <v>66.7</v>
      </c>
      <c r="Q24">
        <v>1</v>
      </c>
      <c r="R24">
        <v>0</v>
      </c>
      <c r="S24">
        <v>0</v>
      </c>
      <c r="T24">
        <v>0</v>
      </c>
      <c r="U24">
        <v>0</v>
      </c>
      <c r="V24">
        <v>2</v>
      </c>
      <c r="W24">
        <v>2</v>
      </c>
      <c r="X24">
        <v>0</v>
      </c>
      <c r="Y24" t="s">
        <v>4280</v>
      </c>
      <c r="Z24">
        <f>IFERROR(VLOOKUP(B24,'Recoveries 2025-26'!B$2:U$1000,20,FALSE),0)</f>
        <v>4</v>
      </c>
      <c r="AA24" s="27">
        <f t="shared" si="0"/>
        <v>4</v>
      </c>
      <c r="AB24" s="3">
        <f t="shared" si="1"/>
        <v>0.14700700543583123</v>
      </c>
      <c r="AC24" s="3" t="str">
        <f>IFERROR(VLOOKUP(B24,'FBRef Player Names'!$A:$B,2,FALSE),B24)</f>
        <v>Calvin Bassey</v>
      </c>
      <c r="AD24" t="str">
        <f>VLOOKUP(AC24,Players!$A:$A,1,FALSE)</f>
        <v>Calvin Bassey</v>
      </c>
      <c r="AE24" t="str">
        <f>VLOOKUP(AD24,Players!$A:$B,2,FALSE)</f>
        <v>DEF</v>
      </c>
    </row>
    <row r="25" spans="1:31" x14ac:dyDescent="0.25">
      <c r="A25">
        <v>24</v>
      </c>
      <c r="B25" t="s">
        <v>3779</v>
      </c>
      <c r="C25" t="s">
        <v>3780</v>
      </c>
      <c r="D25" t="s">
        <v>486</v>
      </c>
      <c r="E25" t="s">
        <v>3631</v>
      </c>
      <c r="F25" t="s">
        <v>4304</v>
      </c>
      <c r="G25">
        <v>1998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 t="s">
        <v>4280</v>
      </c>
      <c r="Z25">
        <f>IFERROR(VLOOKUP(B25,'Recoveries 2025-26'!B$2:U$1000,20,FALSE),0)</f>
        <v>2</v>
      </c>
      <c r="AA25" s="27" t="b">
        <f t="shared" si="0"/>
        <v>0</v>
      </c>
      <c r="AB25" s="3" t="b">
        <f t="shared" si="1"/>
        <v>0</v>
      </c>
      <c r="AC25" s="3" t="str">
        <f>IFERROR(VLOOKUP(B25,'FBRef Player Names'!$A:$B,2,FALSE),B25)</f>
        <v>Altay Bayindir</v>
      </c>
      <c r="AD25" t="str">
        <f>VLOOKUP(AC25,Players!$A:$A,1,FALSE)</f>
        <v>Altay Bayindir</v>
      </c>
      <c r="AE25" t="str">
        <f>VLOOKUP(AD25,Players!$A:$B,2,FALSE)</f>
        <v>GK</v>
      </c>
    </row>
    <row r="26" spans="1:31" x14ac:dyDescent="0.25">
      <c r="A26">
        <v>25</v>
      </c>
      <c r="B26" t="s">
        <v>3784</v>
      </c>
      <c r="C26" t="s">
        <v>3767</v>
      </c>
      <c r="D26" t="s">
        <v>3759</v>
      </c>
      <c r="E26" t="s">
        <v>254</v>
      </c>
      <c r="F26" t="s">
        <v>4305</v>
      </c>
      <c r="G26">
        <v>1998</v>
      </c>
      <c r="H26">
        <v>0.8</v>
      </c>
      <c r="I26">
        <v>2</v>
      </c>
      <c r="J26">
        <v>1</v>
      </c>
      <c r="K26">
        <v>2</v>
      </c>
      <c r="L26">
        <v>0</v>
      </c>
      <c r="M26">
        <v>0</v>
      </c>
      <c r="N26">
        <v>1</v>
      </c>
      <c r="O26">
        <v>1</v>
      </c>
      <c r="P26">
        <v>100</v>
      </c>
      <c r="Q26">
        <v>0</v>
      </c>
      <c r="R26">
        <v>0</v>
      </c>
      <c r="S26">
        <v>0</v>
      </c>
      <c r="T26">
        <v>0</v>
      </c>
      <c r="U26">
        <v>1</v>
      </c>
      <c r="V26">
        <v>3</v>
      </c>
      <c r="W26">
        <v>0</v>
      </c>
      <c r="X26">
        <v>0</v>
      </c>
      <c r="Y26" t="s">
        <v>4280</v>
      </c>
      <c r="Z26">
        <f>IFERROR(VLOOKUP(B26,'Recoveries 2025-26'!B$2:U$1000,20,FALSE),0)</f>
        <v>0</v>
      </c>
      <c r="AA26" s="27">
        <f t="shared" si="0"/>
        <v>3.75</v>
      </c>
      <c r="AB26" s="3">
        <f t="shared" si="1"/>
        <v>7.4529200416389774E-2</v>
      </c>
      <c r="AC26" s="3" t="str">
        <f>IFERROR(VLOOKUP(B26,'FBRef Player Names'!$A:$B,2,FALSE),B26)</f>
        <v>Jean-Ricner Bellegarde</v>
      </c>
      <c r="AD26" t="str">
        <f>VLOOKUP(AC26,Players!$A:$A,1,FALSE)</f>
        <v>Jean-Ricner Bellegarde</v>
      </c>
      <c r="AE26" t="str">
        <f>VLOOKUP(AD26,Players!$A:$B,2,FALSE)</f>
        <v>MID</v>
      </c>
    </row>
    <row r="27" spans="1:31" x14ac:dyDescent="0.25">
      <c r="A27">
        <v>26</v>
      </c>
      <c r="B27" t="s">
        <v>201</v>
      </c>
      <c r="C27" t="s">
        <v>3786</v>
      </c>
      <c r="D27" t="s">
        <v>3689</v>
      </c>
      <c r="E27" t="s">
        <v>188</v>
      </c>
      <c r="F27" t="s">
        <v>4306</v>
      </c>
      <c r="G27">
        <v>1997</v>
      </c>
      <c r="H27">
        <v>0.2</v>
      </c>
      <c r="I27">
        <v>1</v>
      </c>
      <c r="J27">
        <v>1</v>
      </c>
      <c r="K27">
        <v>0</v>
      </c>
      <c r="L27">
        <v>1</v>
      </c>
      <c r="M27">
        <v>0</v>
      </c>
      <c r="N27">
        <v>0</v>
      </c>
      <c r="O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0</v>
      </c>
      <c r="Y27" t="s">
        <v>4280</v>
      </c>
      <c r="Z27">
        <f>IFERROR(VLOOKUP(B27,'Recoveries 2025-26'!B$2:U$1000,20,FALSE),0)</f>
        <v>1</v>
      </c>
      <c r="AA27" s="27">
        <f t="shared" si="0"/>
        <v>20</v>
      </c>
      <c r="AB27" s="3">
        <f t="shared" si="1"/>
        <v>0.91911482356027352</v>
      </c>
      <c r="AC27" s="3" t="str">
        <f>IFERROR(VLOOKUP(B27,'FBRef Player Names'!$A:$B,2,FALSE),B27)</f>
        <v>Rodrigo Bentancur</v>
      </c>
      <c r="AD27" t="str">
        <f>VLOOKUP(AC27,Players!$A:$A,1,FALSE)</f>
        <v>Rodrigo Bentancur</v>
      </c>
      <c r="AE27" t="str">
        <f>VLOOKUP(AD27,Players!$A:$B,2,FALSE)</f>
        <v>MID</v>
      </c>
    </row>
    <row r="28" spans="1:31" x14ac:dyDescent="0.25">
      <c r="A28">
        <v>27</v>
      </c>
      <c r="B28" t="s">
        <v>129</v>
      </c>
      <c r="C28" t="s">
        <v>3752</v>
      </c>
      <c r="D28" t="s">
        <v>3689</v>
      </c>
      <c r="E28" t="s">
        <v>104</v>
      </c>
      <c r="F28" t="s">
        <v>4307</v>
      </c>
      <c r="G28">
        <v>1998</v>
      </c>
      <c r="H28">
        <v>0.7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 t="s">
        <v>4280</v>
      </c>
      <c r="Z28">
        <f>IFERROR(VLOOKUP(B28,'Recoveries 2025-26'!B$2:U$1000,20,FALSE),0)</f>
        <v>0</v>
      </c>
      <c r="AA28" s="27">
        <f t="shared" si="0"/>
        <v>2.8571428571428572</v>
      </c>
      <c r="AB28" s="3">
        <f t="shared" si="1"/>
        <v>5.4908120717852449E-2</v>
      </c>
      <c r="AC28" s="3" t="str">
        <f>IFERROR(VLOOKUP(B28,'FBRef Player Names'!$A:$B,2,FALSE),B28)</f>
        <v>Sander Berge</v>
      </c>
      <c r="AD28" t="str">
        <f>VLOOKUP(AC28,Players!$A:$A,1,FALSE)</f>
        <v>Sander Berge</v>
      </c>
      <c r="AE28" t="str">
        <f>VLOOKUP(AD28,Players!$A:$B,2,FALSE)</f>
        <v>MID</v>
      </c>
    </row>
    <row r="29" spans="1:31" x14ac:dyDescent="0.25">
      <c r="A29">
        <v>28</v>
      </c>
      <c r="B29" t="s">
        <v>197</v>
      </c>
      <c r="C29" t="s">
        <v>3774</v>
      </c>
      <c r="D29" t="s">
        <v>3689</v>
      </c>
      <c r="E29" t="s">
        <v>188</v>
      </c>
      <c r="F29" t="s">
        <v>4308</v>
      </c>
      <c r="G29">
        <v>2006</v>
      </c>
      <c r="H29">
        <v>0.9</v>
      </c>
      <c r="I29">
        <v>2</v>
      </c>
      <c r="J29">
        <v>2</v>
      </c>
      <c r="K29">
        <v>1</v>
      </c>
      <c r="L29">
        <v>1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2</v>
      </c>
      <c r="W29">
        <v>1</v>
      </c>
      <c r="X29">
        <v>0</v>
      </c>
      <c r="Y29" t="s">
        <v>4280</v>
      </c>
      <c r="Z29">
        <f>IFERROR(VLOOKUP(B29,'Recoveries 2025-26'!B$2:U$1000,20,FALSE),0)</f>
        <v>1</v>
      </c>
      <c r="AA29" s="27">
        <f t="shared" si="0"/>
        <v>4.4444444444444446</v>
      </c>
      <c r="AB29" s="3">
        <f t="shared" si="1"/>
        <v>9.3182004581794375E-2</v>
      </c>
      <c r="AC29" s="3" t="str">
        <f>IFERROR(VLOOKUP(B29,'FBRef Player Names'!$A:$B,2,FALSE),B29)</f>
        <v>Lucas Bergvall</v>
      </c>
      <c r="AD29" t="str">
        <f>VLOOKUP(AC29,Players!$A:$A,1,FALSE)</f>
        <v>Lucas Bergvall</v>
      </c>
      <c r="AE29" t="str">
        <f>VLOOKUP(AD29,Players!$A:$B,2,FALSE)</f>
        <v>MID</v>
      </c>
    </row>
    <row r="30" spans="1:31" x14ac:dyDescent="0.25">
      <c r="A30">
        <v>29</v>
      </c>
      <c r="B30" t="s">
        <v>429</v>
      </c>
      <c r="C30" t="s">
        <v>3787</v>
      </c>
      <c r="D30" t="s">
        <v>3759</v>
      </c>
      <c r="E30" t="s">
        <v>421</v>
      </c>
      <c r="F30" t="s">
        <v>4309</v>
      </c>
      <c r="G30">
        <v>1998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  <c r="P30">
        <v>100</v>
      </c>
      <c r="Q30">
        <v>0</v>
      </c>
      <c r="R30">
        <v>1</v>
      </c>
      <c r="S30">
        <v>1</v>
      </c>
      <c r="T30">
        <v>0</v>
      </c>
      <c r="U30">
        <v>0</v>
      </c>
      <c r="V30">
        <v>1</v>
      </c>
      <c r="W30">
        <v>2</v>
      </c>
      <c r="X30">
        <v>0</v>
      </c>
      <c r="Y30" t="s">
        <v>4280</v>
      </c>
      <c r="Z30">
        <f>IFERROR(VLOOKUP(B30,'Recoveries 2025-26'!B$2:U$1000,20,FALSE),0)</f>
        <v>1</v>
      </c>
      <c r="AA30" s="27" t="b">
        <f t="shared" si="0"/>
        <v>0</v>
      </c>
      <c r="AB30" s="3" t="b">
        <f t="shared" si="1"/>
        <v>0</v>
      </c>
      <c r="AC30" s="3" t="str">
        <f>IFERROR(VLOOKUP(B30,'FBRef Player Names'!$A:$B,2,FALSE),B30)</f>
        <v>Beto</v>
      </c>
      <c r="AD30" t="str">
        <f>VLOOKUP(AC30,Players!$A:$A,1,FALSE)</f>
        <v>Beto</v>
      </c>
      <c r="AE30" t="str">
        <f>VLOOKUP(AD30,Players!$A:$B,2,FALSE)</f>
        <v>FWD</v>
      </c>
    </row>
    <row r="31" spans="1:31" x14ac:dyDescent="0.25">
      <c r="A31">
        <v>30</v>
      </c>
      <c r="B31" t="s">
        <v>3444</v>
      </c>
      <c r="C31" t="s">
        <v>3754</v>
      </c>
      <c r="D31" t="s">
        <v>486</v>
      </c>
      <c r="E31" t="s">
        <v>49</v>
      </c>
      <c r="F31" t="s">
        <v>4310</v>
      </c>
      <c r="G31">
        <v>1991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4280</v>
      </c>
      <c r="Z31">
        <f>IFERROR(VLOOKUP(B31,'Recoveries 2025-26'!B$2:U$1000,20,FALSE),0)</f>
        <v>2</v>
      </c>
      <c r="AA31" s="27" t="b">
        <f t="shared" si="0"/>
        <v>0</v>
      </c>
      <c r="AB31" s="3" t="b">
        <f t="shared" si="1"/>
        <v>0</v>
      </c>
      <c r="AC31" s="3" t="str">
        <f>IFERROR(VLOOKUP(B31,'FBRef Player Names'!$A:$B,2,FALSE),B31)</f>
        <v>Marco Bizot</v>
      </c>
      <c r="AD31" t="str">
        <f>VLOOKUP(AC31,Players!$A:$A,1,FALSE)</f>
        <v>Marco Bizot</v>
      </c>
      <c r="AE31" t="str">
        <f>VLOOKUP(AD31,Players!$A:$B,2,FALSE)</f>
        <v>GK</v>
      </c>
    </row>
    <row r="32" spans="1:31" x14ac:dyDescent="0.25">
      <c r="A32">
        <v>31</v>
      </c>
      <c r="B32" t="s">
        <v>245</v>
      </c>
      <c r="C32" t="s">
        <v>3752</v>
      </c>
      <c r="D32" t="s">
        <v>3759</v>
      </c>
      <c r="E32" t="s">
        <v>239</v>
      </c>
      <c r="F32" t="s">
        <v>4311</v>
      </c>
      <c r="G32">
        <v>2003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1</v>
      </c>
      <c r="X32">
        <v>0</v>
      </c>
      <c r="Y32" t="s">
        <v>4280</v>
      </c>
      <c r="Z32">
        <f>IFERROR(VLOOKUP(B32,'Recoveries 2025-26'!B$2:U$1000,20,FALSE),0)</f>
        <v>4</v>
      </c>
      <c r="AA32" s="27">
        <f t="shared" si="0"/>
        <v>6</v>
      </c>
      <c r="AB32" s="3">
        <f t="shared" si="1"/>
        <v>0.14700700543583123</v>
      </c>
      <c r="AC32" s="3" t="str">
        <f>IFERROR(VLOOKUP(B32,'FBRef Player Names'!$A:$B,2,FALSE),B32)</f>
        <v>Oscar Bobb</v>
      </c>
      <c r="AD32" t="str">
        <f>VLOOKUP(AC32,Players!$A:$A,1,FALSE)</f>
        <v>Oscar Bobb</v>
      </c>
      <c r="AE32" t="str">
        <f>VLOOKUP(AD32,Players!$A:$B,2,FALSE)</f>
        <v>MID</v>
      </c>
    </row>
    <row r="33" spans="1:31" x14ac:dyDescent="0.25">
      <c r="A33">
        <v>32</v>
      </c>
      <c r="B33" t="s">
        <v>441</v>
      </c>
      <c r="C33" t="s">
        <v>3744</v>
      </c>
      <c r="D33" t="s">
        <v>3614</v>
      </c>
      <c r="E33" t="s">
        <v>423</v>
      </c>
      <c r="F33" t="s">
        <v>4312</v>
      </c>
      <c r="G33">
        <v>2000</v>
      </c>
      <c r="H33">
        <v>1</v>
      </c>
      <c r="I33">
        <v>2</v>
      </c>
      <c r="J33">
        <v>0</v>
      </c>
      <c r="K33">
        <v>2</v>
      </c>
      <c r="L33">
        <v>0</v>
      </c>
      <c r="M33">
        <v>0</v>
      </c>
      <c r="N33">
        <v>2</v>
      </c>
      <c r="O33">
        <v>3</v>
      </c>
      <c r="P33">
        <v>66.7</v>
      </c>
      <c r="Q33">
        <v>1</v>
      </c>
      <c r="R33">
        <v>1</v>
      </c>
      <c r="S33">
        <v>1</v>
      </c>
      <c r="T33">
        <v>0</v>
      </c>
      <c r="U33">
        <v>0</v>
      </c>
      <c r="V33">
        <v>2</v>
      </c>
      <c r="W33">
        <v>2</v>
      </c>
      <c r="X33">
        <v>0</v>
      </c>
      <c r="Y33" t="s">
        <v>4280</v>
      </c>
      <c r="Z33">
        <f>IFERROR(VLOOKUP(B33,'Recoveries 2025-26'!B$2:U$1000,20,FALSE),0)</f>
        <v>3</v>
      </c>
      <c r="AA33" s="27">
        <f t="shared" si="0"/>
        <v>5</v>
      </c>
      <c r="AB33" s="3">
        <f t="shared" si="1"/>
        <v>0.19093284691693158</v>
      </c>
      <c r="AC33" s="3" t="str">
        <f>IFERROR(VLOOKUP(B33,'FBRef Player Names'!$A:$B,2,FALSE),B33)</f>
        <v>Jayden Bogle</v>
      </c>
      <c r="AD33" t="str">
        <f>VLOOKUP(AC33,Players!$A:$A,1,FALSE)</f>
        <v>Jayden Bogle</v>
      </c>
      <c r="AE33" t="str">
        <f>VLOOKUP(AD33,Players!$A:$B,2,FALSE)</f>
        <v>DEF</v>
      </c>
    </row>
    <row r="34" spans="1:31" x14ac:dyDescent="0.25">
      <c r="A34">
        <v>33</v>
      </c>
      <c r="B34" t="s">
        <v>140</v>
      </c>
      <c r="C34" t="s">
        <v>3744</v>
      </c>
      <c r="D34" t="s">
        <v>3748</v>
      </c>
      <c r="E34" t="s">
        <v>141</v>
      </c>
      <c r="F34" t="s">
        <v>4313</v>
      </c>
      <c r="G34">
        <v>1996</v>
      </c>
      <c r="H34">
        <v>1</v>
      </c>
      <c r="I34">
        <v>2</v>
      </c>
      <c r="J34">
        <v>1</v>
      </c>
      <c r="K34">
        <v>0</v>
      </c>
      <c r="L34">
        <v>2</v>
      </c>
      <c r="M34">
        <v>0</v>
      </c>
      <c r="N34">
        <v>1</v>
      </c>
      <c r="O34">
        <v>1</v>
      </c>
      <c r="P34">
        <v>100</v>
      </c>
      <c r="Q34">
        <v>0</v>
      </c>
      <c r="R34">
        <v>0</v>
      </c>
      <c r="S34">
        <v>0</v>
      </c>
      <c r="T34">
        <v>0</v>
      </c>
      <c r="U34">
        <v>0</v>
      </c>
      <c r="V34">
        <v>2</v>
      </c>
      <c r="W34">
        <v>0</v>
      </c>
      <c r="X34">
        <v>0</v>
      </c>
      <c r="Y34" t="s">
        <v>4280</v>
      </c>
      <c r="Z34">
        <f>IFERROR(VLOOKUP(B34,'Recoveries 2025-26'!B$2:U$1000,20,FALSE),0)</f>
        <v>6</v>
      </c>
      <c r="AA34" s="27" t="b">
        <f t="shared" si="0"/>
        <v>0</v>
      </c>
      <c r="AB34" s="3" t="b">
        <f t="shared" si="1"/>
        <v>0</v>
      </c>
      <c r="AC34" s="3" t="str">
        <f>IFERROR(VLOOKUP(B34,'FBRef Player Names'!$A:$B,2,FALSE),B34)</f>
        <v>Jarrod Bowen</v>
      </c>
      <c r="AD34" t="str">
        <f>VLOOKUP(AC34,Players!$A:$A,1,FALSE)</f>
        <v>Jarrod Bowen</v>
      </c>
      <c r="AE34" t="str">
        <f>VLOOKUP(AD34,Players!$A:$B,2,FALSE)</f>
        <v>FWD</v>
      </c>
    </row>
    <row r="35" spans="1:31" x14ac:dyDescent="0.25">
      <c r="A35">
        <v>34</v>
      </c>
      <c r="B35" t="s">
        <v>28</v>
      </c>
      <c r="C35" t="s">
        <v>3793</v>
      </c>
      <c r="D35" t="s">
        <v>3689</v>
      </c>
      <c r="E35" t="s">
        <v>21</v>
      </c>
      <c r="F35" t="s">
        <v>4314</v>
      </c>
      <c r="G35">
        <v>1997</v>
      </c>
      <c r="H35">
        <v>0.9</v>
      </c>
      <c r="I35">
        <v>2</v>
      </c>
      <c r="J35">
        <v>2</v>
      </c>
      <c r="K35">
        <v>0</v>
      </c>
      <c r="L35">
        <v>1</v>
      </c>
      <c r="M35">
        <v>1</v>
      </c>
      <c r="N35">
        <v>0</v>
      </c>
      <c r="O35">
        <v>4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 t="s">
        <v>4280</v>
      </c>
      <c r="Z35">
        <f>IFERROR(VLOOKUP(B35,'Recoveries 2025-26'!B$2:U$1000,20,FALSE),0)</f>
        <v>5</v>
      </c>
      <c r="AA35" s="27">
        <f t="shared" si="0"/>
        <v>7.7777777777777777</v>
      </c>
      <c r="AB35" s="3">
        <f t="shared" si="1"/>
        <v>0.23012472768225667</v>
      </c>
      <c r="AC35" s="3" t="str">
        <f>IFERROR(VLOOKUP(B35,'FBRef Player Names'!$A:$B,2,FALSE),B35)</f>
        <v>David Brooks</v>
      </c>
      <c r="AD35" t="str">
        <f>VLOOKUP(AC35,Players!$A:$A,1,FALSE)</f>
        <v>David Brooks</v>
      </c>
      <c r="AE35" t="str">
        <f>VLOOKUP(AD35,Players!$A:$B,2,FALSE)</f>
        <v>MID</v>
      </c>
    </row>
    <row r="36" spans="1:31" x14ac:dyDescent="0.25">
      <c r="A36">
        <v>35</v>
      </c>
      <c r="B36" t="s">
        <v>195</v>
      </c>
      <c r="C36" t="s">
        <v>3768</v>
      </c>
      <c r="D36" t="s">
        <v>3785</v>
      </c>
      <c r="E36" t="s">
        <v>196</v>
      </c>
      <c r="F36" t="s">
        <v>4315</v>
      </c>
      <c r="G36">
        <v>1998</v>
      </c>
      <c r="H36">
        <v>0.3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 t="s">
        <v>4280</v>
      </c>
      <c r="Z36">
        <f>IFERROR(VLOOKUP(B36,'Recoveries 2025-26'!B$2:U$1000,20,FALSE),0)</f>
        <v>1</v>
      </c>
      <c r="AA36" s="27">
        <f t="shared" si="0"/>
        <v>6.666666666666667</v>
      </c>
      <c r="AB36" s="3">
        <f t="shared" si="1"/>
        <v>0.17547157476478992</v>
      </c>
      <c r="AC36" s="3" t="str">
        <f>IFERROR(VLOOKUP(B36,'FBRef Player Names'!$A:$B,2,FALSE),B36)</f>
        <v>Jacob Bruun Larsen</v>
      </c>
      <c r="AD36" t="str">
        <f>VLOOKUP(AC36,Players!$A:$A,1,FALSE)</f>
        <v>Jacob Bruun Larsen</v>
      </c>
      <c r="AE36" t="str">
        <f>VLOOKUP(AD36,Players!$A:$B,2,FALSE)</f>
        <v>MID</v>
      </c>
    </row>
    <row r="37" spans="1:31" x14ac:dyDescent="0.25">
      <c r="A37">
        <v>36</v>
      </c>
      <c r="B37" t="s">
        <v>4260</v>
      </c>
      <c r="C37" t="s">
        <v>3773</v>
      </c>
      <c r="D37" t="s">
        <v>3689</v>
      </c>
      <c r="E37" t="s">
        <v>254</v>
      </c>
      <c r="F37" t="s">
        <v>4316</v>
      </c>
      <c r="G37">
        <v>2002</v>
      </c>
      <c r="H37">
        <v>0.2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 t="s">
        <v>4280</v>
      </c>
      <c r="Z37">
        <f>IFERROR(VLOOKUP(B37,'Recoveries 2025-26'!B$2:U$1000,20,FALSE),0)</f>
        <v>2</v>
      </c>
      <c r="AA37" s="27" t="e">
        <f t="shared" si="0"/>
        <v>#N/A</v>
      </c>
      <c r="AB37" s="3" t="e">
        <f t="shared" si="1"/>
        <v>#N/A</v>
      </c>
      <c r="AC37" s="3">
        <f>IFERROR(VLOOKUP(B37,'FBRef Player Names'!$A:$B,2,FALSE),B37)</f>
        <v>0</v>
      </c>
      <c r="AD37" t="e">
        <f>VLOOKUP(AC37,Players!$A:$A,1,FALSE)</f>
        <v>#N/A</v>
      </c>
      <c r="AE37" t="e">
        <f>VLOOKUP(AD37,Players!$A:$B,2,FALSE)</f>
        <v>#N/A</v>
      </c>
    </row>
    <row r="38" spans="1:31" x14ac:dyDescent="0.25">
      <c r="A38">
        <v>37</v>
      </c>
      <c r="B38" t="s">
        <v>93</v>
      </c>
      <c r="C38" t="s">
        <v>3744</v>
      </c>
      <c r="D38" t="s">
        <v>3614</v>
      </c>
      <c r="E38" t="s">
        <v>3615</v>
      </c>
      <c r="F38" t="s">
        <v>4317</v>
      </c>
      <c r="G38">
        <v>1992</v>
      </c>
      <c r="H38">
        <v>1</v>
      </c>
      <c r="I38">
        <v>1</v>
      </c>
      <c r="J38">
        <v>1</v>
      </c>
      <c r="K38">
        <v>0</v>
      </c>
      <c r="L38">
        <v>0</v>
      </c>
      <c r="M38">
        <v>1</v>
      </c>
      <c r="N38">
        <v>1</v>
      </c>
      <c r="O38">
        <v>2</v>
      </c>
      <c r="P38">
        <v>50</v>
      </c>
      <c r="Q38">
        <v>1</v>
      </c>
      <c r="R38">
        <v>0</v>
      </c>
      <c r="S38">
        <v>0</v>
      </c>
      <c r="T38">
        <v>0</v>
      </c>
      <c r="U38">
        <v>2</v>
      </c>
      <c r="V38">
        <v>3</v>
      </c>
      <c r="W38">
        <v>9</v>
      </c>
      <c r="X38">
        <v>0</v>
      </c>
      <c r="Y38" t="s">
        <v>4280</v>
      </c>
      <c r="Z38">
        <f>IFERROR(VLOOKUP(B38,'Recoveries 2025-26'!B$2:U$1000,20,FALSE),0)</f>
        <v>5</v>
      </c>
      <c r="AA38" s="27">
        <f t="shared" si="0"/>
        <v>12</v>
      </c>
      <c r="AB38" s="3">
        <f t="shared" si="1"/>
        <v>0.63675017545435042</v>
      </c>
      <c r="AC38" s="3" t="str">
        <f>IFERROR(VLOOKUP(B38,'FBRef Player Names'!$A:$B,2,FALSE),B38)</f>
        <v>Dan Burn</v>
      </c>
      <c r="AD38" t="str">
        <f>VLOOKUP(AC38,Players!$A:$A,1,FALSE)</f>
        <v>Dan Burn</v>
      </c>
      <c r="AE38" t="str">
        <f>VLOOKUP(AD38,Players!$A:$B,2,FALSE)</f>
        <v>DEF</v>
      </c>
    </row>
    <row r="39" spans="1:31" x14ac:dyDescent="0.25">
      <c r="A39">
        <v>38</v>
      </c>
      <c r="B39" t="s">
        <v>3688</v>
      </c>
      <c r="C39" t="s">
        <v>3800</v>
      </c>
      <c r="D39" t="s">
        <v>3689</v>
      </c>
      <c r="E39" t="s">
        <v>283</v>
      </c>
      <c r="F39" t="s">
        <v>4318</v>
      </c>
      <c r="G39">
        <v>2001</v>
      </c>
      <c r="H39">
        <v>1</v>
      </c>
      <c r="I39">
        <v>5</v>
      </c>
      <c r="J39">
        <v>1</v>
      </c>
      <c r="K39">
        <v>1</v>
      </c>
      <c r="L39">
        <v>4</v>
      </c>
      <c r="M39">
        <v>0</v>
      </c>
      <c r="N39">
        <v>0</v>
      </c>
      <c r="O39">
        <v>1</v>
      </c>
      <c r="P39">
        <v>0</v>
      </c>
      <c r="Q39">
        <v>1</v>
      </c>
      <c r="R39">
        <v>4</v>
      </c>
      <c r="S39">
        <v>2</v>
      </c>
      <c r="T39">
        <v>2</v>
      </c>
      <c r="U39">
        <v>3</v>
      </c>
      <c r="V39">
        <v>8</v>
      </c>
      <c r="W39">
        <v>1</v>
      </c>
      <c r="X39">
        <v>0</v>
      </c>
      <c r="Y39" t="s">
        <v>4280</v>
      </c>
      <c r="Z39">
        <f>IFERROR(VLOOKUP(B39,'Recoveries 2025-26'!B$2:U$1000,20,FALSE),0)</f>
        <v>1</v>
      </c>
      <c r="AA39" s="27">
        <f t="shared" si="0"/>
        <v>14</v>
      </c>
      <c r="AB39" s="3">
        <f t="shared" si="1"/>
        <v>0.63675017545435042</v>
      </c>
      <c r="AC39" s="3" t="str">
        <f>IFERROR(VLOOKUP(B39,'FBRef Player Names'!$A:$B,2,FALSE),B39)</f>
        <v>Moises Caicedo</v>
      </c>
      <c r="AD39" t="str">
        <f>VLOOKUP(AC39,Players!$A:$A,1,FALSE)</f>
        <v>Moises Caicedo</v>
      </c>
      <c r="AE39" t="str">
        <f>VLOOKUP(AD39,Players!$A:$B,2,FALSE)</f>
        <v>MID</v>
      </c>
    </row>
    <row r="40" spans="1:31" x14ac:dyDescent="0.25">
      <c r="A40">
        <v>39</v>
      </c>
      <c r="B40" t="s">
        <v>120</v>
      </c>
      <c r="C40" t="s">
        <v>3801</v>
      </c>
      <c r="D40" t="s">
        <v>3689</v>
      </c>
      <c r="E40" t="s">
        <v>104</v>
      </c>
      <c r="F40" t="s">
        <v>4319</v>
      </c>
      <c r="G40">
        <v>1991</v>
      </c>
      <c r="H40">
        <v>0.3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4280</v>
      </c>
      <c r="Z40">
        <f>IFERROR(VLOOKUP(B40,'Recoveries 2025-26'!B$2:U$1000,20,FALSE),0)</f>
        <v>2</v>
      </c>
      <c r="AA40" s="27">
        <f t="shared" si="0"/>
        <v>6.666666666666667</v>
      </c>
      <c r="AB40" s="3">
        <f t="shared" si="1"/>
        <v>0.17547157476478992</v>
      </c>
      <c r="AC40" s="3" t="str">
        <f>IFERROR(VLOOKUP(B40,'FBRef Player Names'!$A:$B,2,FALSE),B40)</f>
        <v>Tom Cairney</v>
      </c>
      <c r="AD40" t="str">
        <f>VLOOKUP(AC40,Players!$A:$A,1,FALSE)</f>
        <v>Tom Cairney</v>
      </c>
      <c r="AE40" t="str">
        <f>VLOOKUP(AD40,Players!$A:$B,2,FALSE)</f>
        <v>MID</v>
      </c>
    </row>
    <row r="41" spans="1:31" x14ac:dyDescent="0.25">
      <c r="A41">
        <v>40</v>
      </c>
      <c r="B41" t="s">
        <v>402</v>
      </c>
      <c r="C41" t="s">
        <v>3802</v>
      </c>
      <c r="D41" t="s">
        <v>3614</v>
      </c>
      <c r="E41" t="s">
        <v>372</v>
      </c>
      <c r="F41" t="s">
        <v>4320</v>
      </c>
      <c r="G41">
        <v>2002</v>
      </c>
      <c r="H41">
        <v>0.8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3</v>
      </c>
      <c r="X41">
        <v>0</v>
      </c>
      <c r="Y41" t="s">
        <v>4280</v>
      </c>
      <c r="Z41">
        <f>IFERROR(VLOOKUP(B41,'Recoveries 2025-26'!B$2:U$1000,20,FALSE),0)</f>
        <v>5</v>
      </c>
      <c r="AA41" s="27">
        <f t="shared" si="0"/>
        <v>5</v>
      </c>
      <c r="AB41" s="3">
        <f t="shared" si="1"/>
        <v>0.19093284691693158</v>
      </c>
      <c r="AC41" s="3" t="str">
        <f>IFERROR(VLOOKUP(B41,'FBRef Player Names'!$A:$B,2,FALSE),B41)</f>
        <v>Riccardo Calafiori</v>
      </c>
      <c r="AD41" t="str">
        <f>VLOOKUP(AC41,Players!$A:$A,1,FALSE)</f>
        <v>Riccardo Calafiori</v>
      </c>
      <c r="AE41" t="str">
        <f>VLOOKUP(AD41,Players!$A:$B,2,FALSE)</f>
        <v>DEF</v>
      </c>
    </row>
    <row r="42" spans="1:31" x14ac:dyDescent="0.25">
      <c r="A42">
        <v>41</v>
      </c>
      <c r="B42" t="s">
        <v>338</v>
      </c>
      <c r="C42" t="s">
        <v>3804</v>
      </c>
      <c r="D42" t="s">
        <v>3748</v>
      </c>
      <c r="E42" t="s">
        <v>332</v>
      </c>
      <c r="F42" t="s">
        <v>4321</v>
      </c>
      <c r="G42">
        <v>2002</v>
      </c>
      <c r="H42">
        <v>1</v>
      </c>
      <c r="I42">
        <v>3</v>
      </c>
      <c r="J42">
        <v>2</v>
      </c>
      <c r="K42">
        <v>0</v>
      </c>
      <c r="L42">
        <v>1</v>
      </c>
      <c r="M42">
        <v>2</v>
      </c>
      <c r="N42">
        <v>1</v>
      </c>
      <c r="O42">
        <v>1</v>
      </c>
      <c r="P42">
        <v>100</v>
      </c>
      <c r="Q42">
        <v>0</v>
      </c>
      <c r="R42">
        <v>1</v>
      </c>
      <c r="S42">
        <v>0</v>
      </c>
      <c r="T42">
        <v>1</v>
      </c>
      <c r="U42">
        <v>0</v>
      </c>
      <c r="V42">
        <v>3</v>
      </c>
      <c r="W42">
        <v>1</v>
      </c>
      <c r="X42">
        <v>0</v>
      </c>
      <c r="Y42" t="s">
        <v>4280</v>
      </c>
      <c r="Z42">
        <f>IFERROR(VLOOKUP(B42,'Recoveries 2025-26'!B$2:U$1000,20,FALSE),0)</f>
        <v>4</v>
      </c>
      <c r="AA42" s="27">
        <f t="shared" si="0"/>
        <v>9</v>
      </c>
      <c r="AB42" s="3">
        <f t="shared" si="1"/>
        <v>0.29990341710307011</v>
      </c>
      <c r="AC42" s="3" t="str">
        <f>IFERROR(VLOOKUP(B42,'FBRef Player Names'!$A:$B,2,FALSE),B42)</f>
        <v>Fabio Carvalho</v>
      </c>
      <c r="AD42" t="str">
        <f>VLOOKUP(AC42,Players!$A:$A,1,FALSE)</f>
        <v>Fabio Carvalho</v>
      </c>
      <c r="AE42" t="str">
        <f>VLOOKUP(AD42,Players!$A:$B,2,FALSE)</f>
        <v>MID</v>
      </c>
    </row>
    <row r="43" spans="1:31" x14ac:dyDescent="0.25">
      <c r="A43">
        <v>42</v>
      </c>
      <c r="B43" t="s">
        <v>396</v>
      </c>
      <c r="C43" t="s">
        <v>3756</v>
      </c>
      <c r="D43" t="s">
        <v>3689</v>
      </c>
      <c r="E43" t="s">
        <v>3631</v>
      </c>
      <c r="F43" t="s">
        <v>4322</v>
      </c>
      <c r="G43">
        <v>1992</v>
      </c>
      <c r="H43">
        <v>0.7</v>
      </c>
      <c r="I43">
        <v>3</v>
      </c>
      <c r="J43">
        <v>2</v>
      </c>
      <c r="K43">
        <v>2</v>
      </c>
      <c r="L43">
        <v>1</v>
      </c>
      <c r="M43">
        <v>0</v>
      </c>
      <c r="N43">
        <v>3</v>
      </c>
      <c r="O43">
        <v>4</v>
      </c>
      <c r="P43">
        <v>75</v>
      </c>
      <c r="Q43">
        <v>1</v>
      </c>
      <c r="R43">
        <v>2</v>
      </c>
      <c r="S43">
        <v>0</v>
      </c>
      <c r="T43">
        <v>2</v>
      </c>
      <c r="U43">
        <v>0</v>
      </c>
      <c r="V43">
        <v>3</v>
      </c>
      <c r="W43">
        <v>0</v>
      </c>
      <c r="X43">
        <v>0</v>
      </c>
      <c r="Y43" t="s">
        <v>4280</v>
      </c>
      <c r="Z43">
        <f>IFERROR(VLOOKUP(B43,'Recoveries 2025-26'!B$2:U$1000,20,FALSE),0)</f>
        <v>2</v>
      </c>
      <c r="AA43" s="27">
        <f t="shared" si="0"/>
        <v>10</v>
      </c>
      <c r="AB43" s="3">
        <f t="shared" si="1"/>
        <v>0.36324982454564958</v>
      </c>
      <c r="AC43" s="3" t="str">
        <f>IFERROR(VLOOKUP(B43,'FBRef Player Names'!$A:$B,2,FALSE),B43)</f>
        <v>Casemiro</v>
      </c>
      <c r="AD43" t="str">
        <f>VLOOKUP(AC43,Players!$A:$A,1,FALSE)</f>
        <v>Casemiro</v>
      </c>
      <c r="AE43" t="str">
        <f>VLOOKUP(AD43,Players!$A:$B,2,FALSE)</f>
        <v>MID</v>
      </c>
    </row>
    <row r="44" spans="1:31" x14ac:dyDescent="0.25">
      <c r="A44">
        <v>43</v>
      </c>
      <c r="B44" t="s">
        <v>80</v>
      </c>
      <c r="C44" t="s">
        <v>3781</v>
      </c>
      <c r="D44" t="s">
        <v>3614</v>
      </c>
      <c r="E44" t="s">
        <v>49</v>
      </c>
      <c r="F44" t="s">
        <v>4323</v>
      </c>
      <c r="G44">
        <v>1997</v>
      </c>
      <c r="H44">
        <v>1</v>
      </c>
      <c r="I44">
        <v>2</v>
      </c>
      <c r="J44">
        <v>1</v>
      </c>
      <c r="K44">
        <v>1</v>
      </c>
      <c r="L44">
        <v>1</v>
      </c>
      <c r="M44">
        <v>0</v>
      </c>
      <c r="N44">
        <v>2</v>
      </c>
      <c r="O44">
        <v>2</v>
      </c>
      <c r="P44">
        <v>100</v>
      </c>
      <c r="Q44">
        <v>0</v>
      </c>
      <c r="R44">
        <v>5</v>
      </c>
      <c r="S44">
        <v>5</v>
      </c>
      <c r="T44">
        <v>0</v>
      </c>
      <c r="U44">
        <v>1</v>
      </c>
      <c r="V44">
        <v>3</v>
      </c>
      <c r="W44">
        <v>5</v>
      </c>
      <c r="X44">
        <v>0</v>
      </c>
      <c r="Y44" t="s">
        <v>4280</v>
      </c>
      <c r="Z44">
        <f>IFERROR(VLOOKUP(B44,'Recoveries 2025-26'!B$2:U$1000,20,FALSE),0)</f>
        <v>2</v>
      </c>
      <c r="AA44" s="27">
        <f t="shared" si="0"/>
        <v>13</v>
      </c>
      <c r="AB44" s="3">
        <f t="shared" si="1"/>
        <v>0.70009658289692989</v>
      </c>
      <c r="AC44" s="3" t="str">
        <f>IFERROR(VLOOKUP(B44,'FBRef Player Names'!$A:$B,2,FALSE),B44)</f>
        <v>Matty Cash</v>
      </c>
      <c r="AD44" t="str">
        <f>VLOOKUP(AC44,Players!$A:$A,1,FALSE)</f>
        <v>Matty Cash</v>
      </c>
      <c r="AE44" t="str">
        <f>VLOOKUP(AD44,Players!$A:$B,2,FALSE)</f>
        <v>DEF</v>
      </c>
    </row>
    <row r="45" spans="1:31" x14ac:dyDescent="0.25">
      <c r="A45">
        <v>44</v>
      </c>
      <c r="B45" t="s">
        <v>136</v>
      </c>
      <c r="C45" t="s">
        <v>3808</v>
      </c>
      <c r="D45" t="s">
        <v>3614</v>
      </c>
      <c r="E45" t="s">
        <v>104</v>
      </c>
      <c r="F45" t="s">
        <v>4324</v>
      </c>
      <c r="G45">
        <v>1995</v>
      </c>
      <c r="H45">
        <v>0.1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t="s">
        <v>4280</v>
      </c>
      <c r="Z45">
        <f>IFERROR(VLOOKUP(B45,'Recoveries 2025-26'!B$2:U$1000,20,FALSE),0)</f>
        <v>0</v>
      </c>
      <c r="AA45" s="27">
        <f t="shared" si="0"/>
        <v>0</v>
      </c>
      <c r="AB45" s="3">
        <f t="shared" si="1"/>
        <v>4.0151757325888937E-2</v>
      </c>
      <c r="AC45" s="3" t="str">
        <f>IFERROR(VLOOKUP(B45,'FBRef Player Names'!$A:$B,2,FALSE),B45)</f>
        <v>Timothy Castagne</v>
      </c>
      <c r="AD45" t="str">
        <f>VLOOKUP(AC45,Players!$A:$A,1,FALSE)</f>
        <v>Timothy Castagne</v>
      </c>
      <c r="AE45" t="str">
        <f>VLOOKUP(AD45,Players!$A:$B,2,FALSE)</f>
        <v>DEF</v>
      </c>
    </row>
    <row r="46" spans="1:31" x14ac:dyDescent="0.25">
      <c r="A46">
        <v>45</v>
      </c>
      <c r="B46" t="s">
        <v>314</v>
      </c>
      <c r="C46" t="s">
        <v>3744</v>
      </c>
      <c r="D46" t="s">
        <v>3614</v>
      </c>
      <c r="E46" t="s">
        <v>283</v>
      </c>
      <c r="F46" t="s">
        <v>4325</v>
      </c>
      <c r="G46">
        <v>1999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>
        <v>0</v>
      </c>
      <c r="R46">
        <v>1</v>
      </c>
      <c r="S46">
        <v>1</v>
      </c>
      <c r="T46">
        <v>0</v>
      </c>
      <c r="U46">
        <v>1</v>
      </c>
      <c r="V46">
        <v>1</v>
      </c>
      <c r="W46">
        <v>7</v>
      </c>
      <c r="X46">
        <v>0</v>
      </c>
      <c r="Y46" t="s">
        <v>4280</v>
      </c>
      <c r="Z46">
        <f>IFERROR(VLOOKUP(B46,'Recoveries 2025-26'!B$2:U$1000,20,FALSE),0)</f>
        <v>3</v>
      </c>
      <c r="AA46" s="27">
        <f t="shared" si="0"/>
        <v>9</v>
      </c>
      <c r="AB46" s="3">
        <f t="shared" si="1"/>
        <v>0.43058194500779456</v>
      </c>
      <c r="AC46" s="3" t="str">
        <f>IFERROR(VLOOKUP(B46,'FBRef Player Names'!$A:$B,2,FALSE),B46)</f>
        <v>Trevoh Chalobah</v>
      </c>
      <c r="AD46" t="str">
        <f>VLOOKUP(AC46,Players!$A:$A,1,FALSE)</f>
        <v>Trevoh Chalobah</v>
      </c>
      <c r="AE46" t="str">
        <f>VLOOKUP(AD46,Players!$A:$B,2,FALSE)</f>
        <v>DEF</v>
      </c>
    </row>
    <row r="47" spans="1:31" x14ac:dyDescent="0.25">
      <c r="A47">
        <v>46</v>
      </c>
      <c r="B47" t="s">
        <v>242</v>
      </c>
      <c r="C47" t="s">
        <v>3767</v>
      </c>
      <c r="D47" t="s">
        <v>3759</v>
      </c>
      <c r="E47" t="s">
        <v>239</v>
      </c>
      <c r="F47" t="s">
        <v>4326</v>
      </c>
      <c r="G47">
        <v>2003</v>
      </c>
      <c r="H47">
        <v>0.2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 t="s">
        <v>4280</v>
      </c>
      <c r="Z47">
        <f>IFERROR(VLOOKUP(B47,'Recoveries 2025-26'!B$2:U$1000,20,FALSE),0)</f>
        <v>0</v>
      </c>
      <c r="AA47" s="27">
        <f t="shared" si="0"/>
        <v>5</v>
      </c>
      <c r="AB47" s="3">
        <f t="shared" si="1"/>
        <v>0.11042907890714226</v>
      </c>
      <c r="AC47" s="3" t="str">
        <f>IFERROR(VLOOKUP(B47,'FBRef Player Names'!$A:$B,2,FALSE),B47)</f>
        <v>Rayan Cherki</v>
      </c>
      <c r="AD47" t="str">
        <f>VLOOKUP(AC47,Players!$A:$A,1,FALSE)</f>
        <v>Rayan Cherki</v>
      </c>
      <c r="AE47" t="str">
        <f>VLOOKUP(AD47,Players!$A:$B,2,FALSE)</f>
        <v>MID</v>
      </c>
    </row>
    <row r="48" spans="1:31" x14ac:dyDescent="0.25">
      <c r="A48">
        <v>47</v>
      </c>
      <c r="B48" t="s">
        <v>13</v>
      </c>
      <c r="C48" t="s">
        <v>3802</v>
      </c>
      <c r="D48" t="s">
        <v>3759</v>
      </c>
      <c r="E48" t="s">
        <v>8</v>
      </c>
      <c r="F48" t="s">
        <v>4327</v>
      </c>
      <c r="G48">
        <v>1997</v>
      </c>
      <c r="H48">
        <v>0.1</v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 t="s">
        <v>4280</v>
      </c>
      <c r="Z48">
        <f>IFERROR(VLOOKUP(B48,'Recoveries 2025-26'!B$2:U$1000,20,FALSE),0)</f>
        <v>0</v>
      </c>
      <c r="AA48" s="27">
        <f t="shared" si="0"/>
        <v>10</v>
      </c>
      <c r="AB48" s="3">
        <f t="shared" si="1"/>
        <v>0.36324982454564958</v>
      </c>
      <c r="AC48" s="3" t="str">
        <f>IFERROR(VLOOKUP(B48,'FBRef Player Names'!$A:$B,2,FALSE),B48)</f>
        <v>Federico Chiesa</v>
      </c>
      <c r="AD48" t="str">
        <f>VLOOKUP(AC48,Players!$A:$A,1,FALSE)</f>
        <v>Federico Chiesa</v>
      </c>
      <c r="AE48" t="str">
        <f>VLOOKUP(AD48,Players!$A:$B,2,FALSE)</f>
        <v>MID</v>
      </c>
    </row>
    <row r="49" spans="1:31" x14ac:dyDescent="0.25">
      <c r="A49">
        <v>48</v>
      </c>
      <c r="B49" t="s">
        <v>366</v>
      </c>
      <c r="C49" t="s">
        <v>3807</v>
      </c>
      <c r="D49" t="s">
        <v>3614</v>
      </c>
      <c r="E49" t="s">
        <v>332</v>
      </c>
      <c r="F49" t="s">
        <v>4328</v>
      </c>
      <c r="G49">
        <v>2001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4</v>
      </c>
      <c r="X49">
        <v>0</v>
      </c>
      <c r="Y49" t="s">
        <v>4280</v>
      </c>
      <c r="Z49">
        <f>IFERROR(VLOOKUP(B49,'Recoveries 2025-26'!B$2:U$1000,20,FALSE),0)</f>
        <v>5</v>
      </c>
      <c r="AA49" s="27">
        <f t="shared" si="0"/>
        <v>5</v>
      </c>
      <c r="AB49" s="3">
        <f t="shared" si="1"/>
        <v>0.19093284691693158</v>
      </c>
      <c r="AC49" s="3" t="str">
        <f>IFERROR(VLOOKUP(B49,'FBRef Player Names'!$A:$B,2,FALSE),B49)</f>
        <v>Nathan Collins</v>
      </c>
      <c r="AD49" t="str">
        <f>VLOOKUP(AC49,Players!$A:$A,1,FALSE)</f>
        <v>Nathan Collins</v>
      </c>
      <c r="AE49" t="str">
        <f>VLOOKUP(AD49,Players!$A:$B,2,FALSE)</f>
        <v>DEF</v>
      </c>
    </row>
    <row r="50" spans="1:31" x14ac:dyDescent="0.25">
      <c r="A50">
        <v>49</v>
      </c>
      <c r="B50" t="s">
        <v>312</v>
      </c>
      <c r="C50" t="s">
        <v>3773</v>
      </c>
      <c r="D50" t="s">
        <v>3614</v>
      </c>
      <c r="E50" t="s">
        <v>283</v>
      </c>
      <c r="F50" t="s">
        <v>4329</v>
      </c>
      <c r="G50">
        <v>1998</v>
      </c>
      <c r="H50">
        <v>1</v>
      </c>
      <c r="I50">
        <v>2</v>
      </c>
      <c r="J50">
        <v>1</v>
      </c>
      <c r="K50">
        <v>0</v>
      </c>
      <c r="L50">
        <v>0</v>
      </c>
      <c r="M50">
        <v>2</v>
      </c>
      <c r="N50">
        <v>0</v>
      </c>
      <c r="O50">
        <v>1</v>
      </c>
      <c r="P50">
        <v>0</v>
      </c>
      <c r="Q50">
        <v>1</v>
      </c>
      <c r="R50">
        <v>1</v>
      </c>
      <c r="S50">
        <v>1</v>
      </c>
      <c r="T50">
        <v>0</v>
      </c>
      <c r="U50">
        <v>1</v>
      </c>
      <c r="V50">
        <v>3</v>
      </c>
      <c r="W50">
        <v>0</v>
      </c>
      <c r="X50">
        <v>0</v>
      </c>
      <c r="Y50" t="s">
        <v>4280</v>
      </c>
      <c r="Z50">
        <f>IFERROR(VLOOKUP(B50,'Recoveries 2025-26'!B$2:U$1000,20,FALSE),0)</f>
        <v>4</v>
      </c>
      <c r="AA50" s="27">
        <f t="shared" si="0"/>
        <v>4</v>
      </c>
      <c r="AB50" s="3">
        <f t="shared" si="1"/>
        <v>0.14700700543583123</v>
      </c>
      <c r="AC50" s="3" t="str">
        <f>IFERROR(VLOOKUP(B50,'FBRef Player Names'!$A:$B,2,FALSE),B50)</f>
        <v>Marc Cucurella</v>
      </c>
      <c r="AD50" t="str">
        <f>VLOOKUP(AC50,Players!$A:$A,1,FALSE)</f>
        <v>Marc Cucurella</v>
      </c>
      <c r="AE50" t="str">
        <f>VLOOKUP(AD50,Players!$A:$B,2,FALSE)</f>
        <v>DEF</v>
      </c>
    </row>
    <row r="51" spans="1:31" x14ac:dyDescent="0.25">
      <c r="A51">
        <v>50</v>
      </c>
      <c r="B51" t="s">
        <v>133</v>
      </c>
      <c r="C51" t="s">
        <v>3773</v>
      </c>
      <c r="D51" t="s">
        <v>3614</v>
      </c>
      <c r="E51" t="s">
        <v>104</v>
      </c>
      <c r="F51" t="s">
        <v>4330</v>
      </c>
      <c r="G51">
        <v>1999</v>
      </c>
      <c r="H51">
        <v>0.9</v>
      </c>
      <c r="I51">
        <v>1</v>
      </c>
      <c r="J51">
        <v>1</v>
      </c>
      <c r="K51">
        <v>0</v>
      </c>
      <c r="L51">
        <v>1</v>
      </c>
      <c r="M51">
        <v>0</v>
      </c>
      <c r="N51">
        <v>1</v>
      </c>
      <c r="O51">
        <v>2</v>
      </c>
      <c r="P51">
        <v>50</v>
      </c>
      <c r="Q51">
        <v>1</v>
      </c>
      <c r="R51">
        <v>0</v>
      </c>
      <c r="S51">
        <v>0</v>
      </c>
      <c r="T51">
        <v>0</v>
      </c>
      <c r="U51">
        <v>0</v>
      </c>
      <c r="V51">
        <v>1</v>
      </c>
      <c r="W51">
        <v>2</v>
      </c>
      <c r="X51">
        <v>0</v>
      </c>
      <c r="Y51" t="s">
        <v>4280</v>
      </c>
      <c r="Z51">
        <f>IFERROR(VLOOKUP(B51,'Recoveries 2025-26'!B$2:U$1000,20,FALSE),0)</f>
        <v>4</v>
      </c>
      <c r="AA51" s="27">
        <f t="shared" si="0"/>
        <v>3.333333333333333</v>
      </c>
      <c r="AB51" s="3">
        <f t="shared" si="1"/>
        <v>0.12181696451022395</v>
      </c>
      <c r="AC51" s="3" t="str">
        <f>IFERROR(VLOOKUP(B51,'FBRef Player Names'!$A:$B,2,FALSE),B51)</f>
        <v>Jorge Cuenca</v>
      </c>
      <c r="AD51" t="str">
        <f>VLOOKUP(AC51,Players!$A:$A,1,FALSE)</f>
        <v>Jorge Cuenca</v>
      </c>
      <c r="AE51" t="str">
        <f>VLOOKUP(AD51,Players!$A:$B,2,FALSE)</f>
        <v>DEF</v>
      </c>
    </row>
    <row r="52" spans="1:31" x14ac:dyDescent="0.25">
      <c r="A52">
        <v>51</v>
      </c>
      <c r="B52" t="s">
        <v>224</v>
      </c>
      <c r="C52" t="s">
        <v>3807</v>
      </c>
      <c r="D52" t="s">
        <v>3689</v>
      </c>
      <c r="E52" t="s">
        <v>196</v>
      </c>
      <c r="F52" t="s">
        <v>4331</v>
      </c>
      <c r="G52">
        <v>1996</v>
      </c>
      <c r="H52">
        <v>1</v>
      </c>
      <c r="I52">
        <v>3</v>
      </c>
      <c r="J52">
        <v>1</v>
      </c>
      <c r="K52">
        <v>2</v>
      </c>
      <c r="L52">
        <v>1</v>
      </c>
      <c r="M52">
        <v>0</v>
      </c>
      <c r="N52">
        <v>1</v>
      </c>
      <c r="O52">
        <v>4</v>
      </c>
      <c r="P52">
        <v>25</v>
      </c>
      <c r="Q52">
        <v>3</v>
      </c>
      <c r="R52">
        <v>0</v>
      </c>
      <c r="S52">
        <v>0</v>
      </c>
      <c r="T52">
        <v>0</v>
      </c>
      <c r="U52">
        <v>3</v>
      </c>
      <c r="V52">
        <v>6</v>
      </c>
      <c r="W52">
        <v>2</v>
      </c>
      <c r="X52">
        <v>0</v>
      </c>
      <c r="Y52" t="s">
        <v>4280</v>
      </c>
      <c r="Z52">
        <f>IFERROR(VLOOKUP(B52,'Recoveries 2025-26'!B$2:U$1000,20,FALSE),0)</f>
        <v>4</v>
      </c>
      <c r="AA52" s="27">
        <f t="shared" si="0"/>
        <v>12</v>
      </c>
      <c r="AB52" s="3">
        <f t="shared" si="1"/>
        <v>0.5</v>
      </c>
      <c r="AC52" s="3" t="str">
        <f>IFERROR(VLOOKUP(B52,'FBRef Player Names'!$A:$B,2,FALSE),B52)</f>
        <v>Josh Cullen</v>
      </c>
      <c r="AD52" t="str">
        <f>VLOOKUP(AC52,Players!$A:$A,1,FALSE)</f>
        <v>Josh Cullen</v>
      </c>
      <c r="AE52" t="str">
        <f>VLOOKUP(AD52,Players!$A:$B,2,FALSE)</f>
        <v>MID</v>
      </c>
    </row>
    <row r="53" spans="1:31" x14ac:dyDescent="0.25">
      <c r="A53">
        <v>52</v>
      </c>
      <c r="B53" t="s">
        <v>382</v>
      </c>
      <c r="C53" t="s">
        <v>3756</v>
      </c>
      <c r="D53" t="s">
        <v>3748</v>
      </c>
      <c r="E53" t="s">
        <v>3631</v>
      </c>
      <c r="F53" t="s">
        <v>4332</v>
      </c>
      <c r="G53">
        <v>1999</v>
      </c>
      <c r="H53">
        <v>1</v>
      </c>
      <c r="I53">
        <v>1</v>
      </c>
      <c r="J53">
        <v>1</v>
      </c>
      <c r="K53">
        <v>1</v>
      </c>
      <c r="L53">
        <v>0</v>
      </c>
      <c r="M53">
        <v>0</v>
      </c>
      <c r="N53">
        <v>1</v>
      </c>
      <c r="O53">
        <v>2</v>
      </c>
      <c r="P53">
        <v>50</v>
      </c>
      <c r="Q53">
        <v>1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 t="s">
        <v>4280</v>
      </c>
      <c r="Z53">
        <f>IFERROR(VLOOKUP(B53,'Recoveries 2025-26'!B$2:U$1000,20,FALSE),0)</f>
        <v>2</v>
      </c>
      <c r="AA53" s="27">
        <f t="shared" si="0"/>
        <v>3</v>
      </c>
      <c r="AB53" s="3">
        <f t="shared" si="1"/>
        <v>5.7739685291510301E-2</v>
      </c>
      <c r="AC53" s="3" t="str">
        <f>IFERROR(VLOOKUP(B53,'FBRef Player Names'!$A:$B,2,FALSE),B53)</f>
        <v>Matheus Cunha</v>
      </c>
      <c r="AD53" t="str">
        <f>VLOOKUP(AC53,Players!$A:$A,1,FALSE)</f>
        <v>Matheus Cunha</v>
      </c>
      <c r="AE53" t="str">
        <f>VLOOKUP(AD53,Players!$A:$B,2,FALSE)</f>
        <v>MID</v>
      </c>
    </row>
    <row r="54" spans="1:31" x14ac:dyDescent="0.25">
      <c r="A54">
        <v>53</v>
      </c>
      <c r="B54" t="s">
        <v>404</v>
      </c>
      <c r="C54" t="s">
        <v>3804</v>
      </c>
      <c r="D54" t="s">
        <v>3614</v>
      </c>
      <c r="E54" t="s">
        <v>3631</v>
      </c>
      <c r="F54" t="s">
        <v>4333</v>
      </c>
      <c r="G54">
        <v>1999</v>
      </c>
      <c r="H54">
        <v>0.6</v>
      </c>
      <c r="I54">
        <v>1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3</v>
      </c>
      <c r="X54">
        <v>0</v>
      </c>
      <c r="Y54" t="s">
        <v>4280</v>
      </c>
      <c r="Z54">
        <f>IFERROR(VLOOKUP(B54,'Recoveries 2025-26'!B$2:U$1000,20,FALSE),0)</f>
        <v>2</v>
      </c>
      <c r="AA54" s="27" t="e">
        <f t="shared" si="0"/>
        <v>#N/A</v>
      </c>
      <c r="AB54" s="3" t="e">
        <f t="shared" si="1"/>
        <v>#N/A</v>
      </c>
      <c r="AC54" s="3">
        <f>IFERROR(VLOOKUP(B54,'FBRef Player Names'!$A:$B,2,FALSE),B54)</f>
        <v>0</v>
      </c>
      <c r="AD54" t="e">
        <f>VLOOKUP(AC54,Players!$A:$A,1,FALSE)</f>
        <v>#N/A</v>
      </c>
      <c r="AE54" t="e">
        <f>VLOOKUP(AD54,Players!$A:$B,2,FALSE)</f>
        <v>#N/A</v>
      </c>
    </row>
    <row r="55" spans="1:31" x14ac:dyDescent="0.25">
      <c r="A55">
        <v>54</v>
      </c>
      <c r="B55" t="s">
        <v>113</v>
      </c>
      <c r="C55" t="s">
        <v>3808</v>
      </c>
      <c r="D55" t="s">
        <v>3614</v>
      </c>
      <c r="E55" t="s">
        <v>96</v>
      </c>
      <c r="F55" t="s">
        <v>4334</v>
      </c>
      <c r="G55">
        <v>2000</v>
      </c>
      <c r="H55">
        <v>1</v>
      </c>
      <c r="I55">
        <v>2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100</v>
      </c>
      <c r="Q55">
        <v>0</v>
      </c>
      <c r="R55">
        <v>1</v>
      </c>
      <c r="S55">
        <v>0</v>
      </c>
      <c r="T55">
        <v>1</v>
      </c>
      <c r="U55">
        <v>1</v>
      </c>
      <c r="V55">
        <v>3</v>
      </c>
      <c r="W55">
        <v>3</v>
      </c>
      <c r="X55">
        <v>0</v>
      </c>
      <c r="Y55" t="s">
        <v>4280</v>
      </c>
      <c r="Z55">
        <f>IFERROR(VLOOKUP(B55,'Recoveries 2025-26'!B$2:U$1000,20,FALSE),0)</f>
        <v>3</v>
      </c>
      <c r="AA55" s="27">
        <f t="shared" si="0"/>
        <v>7</v>
      </c>
      <c r="AB55" s="3">
        <f t="shared" si="1"/>
        <v>0.29990341710307011</v>
      </c>
      <c r="AC55" s="3" t="str">
        <f>IFERROR(VLOOKUP(B55,'FBRef Player Names'!$A:$B,2,FALSE),B55)</f>
        <v>Maxim De Cuyper</v>
      </c>
      <c r="AD55" t="str">
        <f>VLOOKUP(AC55,Players!$A:$A,1,FALSE)</f>
        <v>Maxim De Cuyper</v>
      </c>
      <c r="AE55" t="str">
        <f>VLOOKUP(AD55,Players!$A:$B,2,FALSE)</f>
        <v>DEF</v>
      </c>
    </row>
    <row r="56" spans="1:31" x14ac:dyDescent="0.25">
      <c r="A56">
        <v>55</v>
      </c>
      <c r="B56" t="s">
        <v>288</v>
      </c>
      <c r="C56" t="s">
        <v>3744</v>
      </c>
      <c r="D56" t="s">
        <v>3759</v>
      </c>
      <c r="E56" t="s">
        <v>283</v>
      </c>
      <c r="F56" t="s">
        <v>4335</v>
      </c>
      <c r="G56">
        <v>2003</v>
      </c>
      <c r="H56">
        <v>0.2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 t="s">
        <v>4280</v>
      </c>
      <c r="Z56">
        <f>IFERROR(VLOOKUP(B56,'Recoveries 2025-26'!B$2:U$1000,20,FALSE),0)</f>
        <v>1</v>
      </c>
      <c r="AA56" s="27" t="b">
        <f t="shared" si="0"/>
        <v>0</v>
      </c>
      <c r="AB56" s="3" t="b">
        <f t="shared" si="1"/>
        <v>0</v>
      </c>
      <c r="AC56" s="3" t="str">
        <f>IFERROR(VLOOKUP(B56,'FBRef Player Names'!$A:$B,2,FALSE),B56)</f>
        <v>Liam Delap</v>
      </c>
      <c r="AD56" t="str">
        <f>VLOOKUP(AC56,Players!$A:$A,1,FALSE)</f>
        <v>Liam Delap</v>
      </c>
      <c r="AE56" t="str">
        <f>VLOOKUP(AD56,Players!$A:$B,2,FALSE)</f>
        <v>FWD</v>
      </c>
    </row>
    <row r="57" spans="1:31" x14ac:dyDescent="0.25">
      <c r="A57">
        <v>56</v>
      </c>
      <c r="B57" t="s">
        <v>370</v>
      </c>
      <c r="C57" t="s">
        <v>3754</v>
      </c>
      <c r="D57" t="s">
        <v>3614</v>
      </c>
      <c r="E57" t="s">
        <v>332</v>
      </c>
      <c r="F57" t="s">
        <v>4336</v>
      </c>
      <c r="G57">
        <v>2001</v>
      </c>
      <c r="H57">
        <v>1</v>
      </c>
      <c r="I57">
        <v>2</v>
      </c>
      <c r="J57">
        <v>1</v>
      </c>
      <c r="K57">
        <v>2</v>
      </c>
      <c r="L57">
        <v>0</v>
      </c>
      <c r="M57">
        <v>0</v>
      </c>
      <c r="N57">
        <v>2</v>
      </c>
      <c r="O57">
        <v>3</v>
      </c>
      <c r="P57">
        <v>66.7</v>
      </c>
      <c r="Q57">
        <v>1</v>
      </c>
      <c r="R57">
        <v>3</v>
      </c>
      <c r="S57">
        <v>2</v>
      </c>
      <c r="T57">
        <v>1</v>
      </c>
      <c r="U57">
        <v>1</v>
      </c>
      <c r="V57">
        <v>3</v>
      </c>
      <c r="W57">
        <v>9</v>
      </c>
      <c r="X57">
        <v>1</v>
      </c>
      <c r="Y57" t="s">
        <v>4280</v>
      </c>
      <c r="Z57">
        <f>IFERROR(VLOOKUP(B57,'Recoveries 2025-26'!B$2:U$1000,20,FALSE),0)</f>
        <v>4</v>
      </c>
      <c r="AA57" s="27">
        <f t="shared" si="0"/>
        <v>15</v>
      </c>
      <c r="AB57" s="3">
        <f t="shared" si="1"/>
        <v>0.80906715308306842</v>
      </c>
      <c r="AC57" s="3" t="str">
        <f>IFERROR(VLOOKUP(B57,'FBRef Player Names'!$A:$B,2,FALSE),B57)</f>
        <v>Sepp van den Berg</v>
      </c>
      <c r="AD57" t="str">
        <f>VLOOKUP(AC57,Players!$A:$A,1,FALSE)</f>
        <v>Sepp van den Berg</v>
      </c>
      <c r="AE57" t="str">
        <f>VLOOKUP(AD57,Players!$A:$B,2,FALSE)</f>
        <v>DEF</v>
      </c>
    </row>
    <row r="58" spans="1:31" x14ac:dyDescent="0.25">
      <c r="A58">
        <v>57</v>
      </c>
      <c r="B58" t="s">
        <v>311</v>
      </c>
      <c r="C58" t="s">
        <v>3789</v>
      </c>
      <c r="D58" t="s">
        <v>3689</v>
      </c>
      <c r="E58" t="s">
        <v>293</v>
      </c>
      <c r="F58" t="s">
        <v>4337</v>
      </c>
      <c r="G58">
        <v>2003</v>
      </c>
      <c r="H58">
        <v>0.1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100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 t="s">
        <v>4280</v>
      </c>
      <c r="Z58">
        <f>IFERROR(VLOOKUP(B58,'Recoveries 2025-26'!B$2:U$1000,20,FALSE),0)</f>
        <v>0</v>
      </c>
      <c r="AA58" s="27">
        <f t="shared" si="0"/>
        <v>20</v>
      </c>
      <c r="AB58" s="3">
        <f t="shared" si="1"/>
        <v>0.91911482356027352</v>
      </c>
      <c r="AC58" s="3" t="str">
        <f>IFERROR(VLOOKUP(B58,'FBRef Player Names'!$A:$B,2,FALSE),B58)</f>
        <v>Justin Devenny</v>
      </c>
      <c r="AD58" t="str">
        <f>VLOOKUP(AC58,Players!$A:$A,1,FALSE)</f>
        <v>Justin Devenny</v>
      </c>
      <c r="AE58" t="str">
        <f>VLOOKUP(AD58,Players!$A:$B,2,FALSE)</f>
        <v>MID</v>
      </c>
    </row>
    <row r="59" spans="1:31" x14ac:dyDescent="0.25">
      <c r="A59">
        <v>58</v>
      </c>
      <c r="B59" t="s">
        <v>436</v>
      </c>
      <c r="C59" t="s">
        <v>3744</v>
      </c>
      <c r="D59" t="s">
        <v>3689</v>
      </c>
      <c r="E59" t="s">
        <v>421</v>
      </c>
      <c r="F59" t="s">
        <v>4338</v>
      </c>
      <c r="G59">
        <v>1998</v>
      </c>
      <c r="H59">
        <v>1</v>
      </c>
      <c r="I59">
        <v>2</v>
      </c>
      <c r="J59">
        <v>2</v>
      </c>
      <c r="K59">
        <v>1</v>
      </c>
      <c r="L59">
        <v>1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</v>
      </c>
      <c r="W59">
        <v>2</v>
      </c>
      <c r="X59">
        <v>0</v>
      </c>
      <c r="Y59" t="s">
        <v>4280</v>
      </c>
      <c r="Z59">
        <f>IFERROR(VLOOKUP(B59,'Recoveries 2025-26'!B$2:U$1000,20,FALSE),0)</f>
        <v>2</v>
      </c>
      <c r="AA59" s="27">
        <f t="shared" si="0"/>
        <v>6</v>
      </c>
      <c r="AB59" s="3">
        <f t="shared" si="1"/>
        <v>0.14700700543583123</v>
      </c>
      <c r="AC59" s="3" t="str">
        <f>IFERROR(VLOOKUP(B59,'FBRef Player Names'!$A:$B,2,FALSE),B59)</f>
        <v>Kiernan Dewsbury-Hall</v>
      </c>
      <c r="AD59" t="str">
        <f>VLOOKUP(AC59,Players!$A:$A,1,FALSE)</f>
        <v>Kiernan Dewsbury-Hall</v>
      </c>
      <c r="AE59" t="str">
        <f>VLOOKUP(AD59,Players!$A:$B,2,FALSE)</f>
        <v>MID</v>
      </c>
    </row>
    <row r="60" spans="1:31" x14ac:dyDescent="0.25">
      <c r="A60">
        <v>59</v>
      </c>
      <c r="B60" t="s">
        <v>4339</v>
      </c>
      <c r="C60" t="s">
        <v>3767</v>
      </c>
      <c r="D60" t="s">
        <v>3614</v>
      </c>
      <c r="E60" t="s">
        <v>21</v>
      </c>
      <c r="F60" t="s">
        <v>4340</v>
      </c>
      <c r="G60">
        <v>2001</v>
      </c>
      <c r="H60">
        <v>1</v>
      </c>
      <c r="I60">
        <v>2</v>
      </c>
      <c r="J60">
        <v>2</v>
      </c>
      <c r="K60">
        <v>2</v>
      </c>
      <c r="L60">
        <v>0</v>
      </c>
      <c r="M60">
        <v>0</v>
      </c>
      <c r="N60">
        <v>2</v>
      </c>
      <c r="O60">
        <v>2</v>
      </c>
      <c r="P60">
        <v>100</v>
      </c>
      <c r="Q60">
        <v>0</v>
      </c>
      <c r="R60">
        <v>1</v>
      </c>
      <c r="S60">
        <v>0</v>
      </c>
      <c r="T60">
        <v>1</v>
      </c>
      <c r="U60">
        <v>1</v>
      </c>
      <c r="V60">
        <v>3</v>
      </c>
      <c r="W60">
        <v>6</v>
      </c>
      <c r="X60">
        <v>0</v>
      </c>
      <c r="Y60" t="s">
        <v>4280</v>
      </c>
      <c r="Z60">
        <f>IFERROR(VLOOKUP(B60,'Recoveries 2025-26'!B$2:U$1000,20,FALSE),0)</f>
        <v>8</v>
      </c>
      <c r="AA60" s="27" t="e">
        <f t="shared" si="0"/>
        <v>#N/A</v>
      </c>
      <c r="AB60" s="3" t="e">
        <f t="shared" si="1"/>
        <v>#N/A</v>
      </c>
      <c r="AC60" s="3">
        <f>IFERROR(VLOOKUP(B60,'FBRef Player Names'!$A:$B,2,FALSE),B60)</f>
        <v>0</v>
      </c>
      <c r="AD60" t="e">
        <f>VLOOKUP(AC60,Players!$A:$A,1,FALSE)</f>
        <v>#N/A</v>
      </c>
      <c r="AE60" t="e">
        <f>VLOOKUP(AD60,Players!$A:$B,2,FALSE)</f>
        <v>#N/A</v>
      </c>
    </row>
    <row r="61" spans="1:31" x14ac:dyDescent="0.25">
      <c r="A61">
        <v>60</v>
      </c>
      <c r="B61" t="s">
        <v>386</v>
      </c>
      <c r="C61" t="s">
        <v>3747</v>
      </c>
      <c r="D61" t="s">
        <v>3614</v>
      </c>
      <c r="E61" t="s">
        <v>3631</v>
      </c>
      <c r="F61" t="s">
        <v>4341</v>
      </c>
      <c r="G61">
        <v>2002</v>
      </c>
      <c r="H61">
        <v>0.4</v>
      </c>
      <c r="I61">
        <v>3</v>
      </c>
      <c r="J61">
        <v>1</v>
      </c>
      <c r="K61">
        <v>0</v>
      </c>
      <c r="L61">
        <v>1</v>
      </c>
      <c r="M61">
        <v>2</v>
      </c>
      <c r="N61">
        <v>2</v>
      </c>
      <c r="O61">
        <v>2</v>
      </c>
      <c r="P61">
        <v>100</v>
      </c>
      <c r="Q61">
        <v>0</v>
      </c>
      <c r="R61">
        <v>0</v>
      </c>
      <c r="S61">
        <v>0</v>
      </c>
      <c r="T61">
        <v>0</v>
      </c>
      <c r="U61">
        <v>0</v>
      </c>
      <c r="V61">
        <v>3</v>
      </c>
      <c r="W61">
        <v>0</v>
      </c>
      <c r="X61">
        <v>0</v>
      </c>
      <c r="Y61" t="s">
        <v>4280</v>
      </c>
      <c r="Z61">
        <f>IFERROR(VLOOKUP(B61,'Recoveries 2025-26'!B$2:U$1000,20,FALSE),0)</f>
        <v>1</v>
      </c>
      <c r="AA61" s="27">
        <f t="shared" si="0"/>
        <v>10</v>
      </c>
      <c r="AB61" s="3">
        <f t="shared" si="1"/>
        <v>0.36324982454564958</v>
      </c>
      <c r="AC61" s="3" t="str">
        <f>IFERROR(VLOOKUP(B61,'FBRef Player Names'!$A:$B,2,FALSE),B61)</f>
        <v>Amad Diallo</v>
      </c>
      <c r="AD61" t="str">
        <f>VLOOKUP(AC61,Players!$A:$A,1,FALSE)</f>
        <v>Amad Diallo</v>
      </c>
      <c r="AE61" t="str">
        <f>VLOOKUP(AD61,Players!$A:$B,2,FALSE)</f>
        <v>MID</v>
      </c>
    </row>
    <row r="62" spans="1:31" x14ac:dyDescent="0.25">
      <c r="A62">
        <v>61</v>
      </c>
      <c r="B62" t="s">
        <v>164</v>
      </c>
      <c r="C62" t="s">
        <v>3856</v>
      </c>
      <c r="D62" t="s">
        <v>3689</v>
      </c>
      <c r="E62" t="s">
        <v>147</v>
      </c>
      <c r="F62" t="s">
        <v>4299</v>
      </c>
      <c r="G62">
        <v>2004</v>
      </c>
      <c r="H62">
        <v>1</v>
      </c>
      <c r="I62">
        <v>1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4</v>
      </c>
      <c r="X62">
        <v>0</v>
      </c>
      <c r="Y62" t="s">
        <v>4280</v>
      </c>
      <c r="Z62">
        <f>IFERROR(VLOOKUP(B62,'Recoveries 2025-26'!B$2:U$1000,20,FALSE),0)</f>
        <v>3</v>
      </c>
      <c r="AA62" s="27">
        <f t="shared" si="0"/>
        <v>8</v>
      </c>
      <c r="AB62" s="3">
        <f t="shared" si="1"/>
        <v>0.24209760204820152</v>
      </c>
      <c r="AC62" s="3" t="str">
        <f>IFERROR(VLOOKUP(B62,'FBRef Player Names'!$A:$B,2,FALSE),B62)</f>
        <v>Habib Diarra</v>
      </c>
      <c r="AD62" t="str">
        <f>VLOOKUP(AC62,Players!$A:$A,1,FALSE)</f>
        <v>Habib Diarra</v>
      </c>
      <c r="AE62" t="str">
        <f>VLOOKUP(AD62,Players!$A:$B,2,FALSE)</f>
        <v>MID</v>
      </c>
    </row>
    <row r="63" spans="1:31" x14ac:dyDescent="0.25">
      <c r="A63">
        <v>62</v>
      </c>
      <c r="B63" t="s">
        <v>3643</v>
      </c>
      <c r="C63" t="s">
        <v>3804</v>
      </c>
      <c r="D63" t="s">
        <v>3614</v>
      </c>
      <c r="E63" t="s">
        <v>239</v>
      </c>
      <c r="F63" t="s">
        <v>4342</v>
      </c>
      <c r="G63">
        <v>1997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4</v>
      </c>
      <c r="X63">
        <v>0</v>
      </c>
      <c r="Y63" t="s">
        <v>4280</v>
      </c>
      <c r="Z63">
        <f>IFERROR(VLOOKUP(B63,'Recoveries 2025-26'!B$2:U$1000,20,FALSE),0)</f>
        <v>4</v>
      </c>
      <c r="AA63" s="27">
        <f t="shared" si="0"/>
        <v>5</v>
      </c>
      <c r="AB63" s="3">
        <f t="shared" si="1"/>
        <v>0.19093284691693158</v>
      </c>
      <c r="AC63" s="3" t="str">
        <f>IFERROR(VLOOKUP(B63,'FBRef Player Names'!$A:$B,2,FALSE),B63)</f>
        <v>Ruben Dias</v>
      </c>
      <c r="AD63" t="str">
        <f>VLOOKUP(AC63,Players!$A:$A,1,FALSE)</f>
        <v>Ruben Dias</v>
      </c>
      <c r="AE63" t="str">
        <f>VLOOKUP(AD63,Players!$A:$B,2,FALSE)</f>
        <v>DEF</v>
      </c>
    </row>
    <row r="64" spans="1:31" x14ac:dyDescent="0.25">
      <c r="A64">
        <v>63</v>
      </c>
      <c r="B64" t="s">
        <v>74</v>
      </c>
      <c r="C64" t="s">
        <v>3767</v>
      </c>
      <c r="D64" t="s">
        <v>3614</v>
      </c>
      <c r="E64" t="s">
        <v>49</v>
      </c>
      <c r="F64" t="s">
        <v>4343</v>
      </c>
      <c r="G64">
        <v>1993</v>
      </c>
      <c r="H64">
        <v>1</v>
      </c>
      <c r="I64">
        <v>2</v>
      </c>
      <c r="J64">
        <v>1</v>
      </c>
      <c r="K64">
        <v>2</v>
      </c>
      <c r="L64">
        <v>0</v>
      </c>
      <c r="M64">
        <v>0</v>
      </c>
      <c r="N64">
        <v>2</v>
      </c>
      <c r="O64">
        <v>3</v>
      </c>
      <c r="P64">
        <v>66.7</v>
      </c>
      <c r="Q64">
        <v>1</v>
      </c>
      <c r="R64">
        <v>1</v>
      </c>
      <c r="S64">
        <v>0</v>
      </c>
      <c r="T64">
        <v>1</v>
      </c>
      <c r="U64">
        <v>2</v>
      </c>
      <c r="V64">
        <v>4</v>
      </c>
      <c r="W64">
        <v>3</v>
      </c>
      <c r="X64">
        <v>0</v>
      </c>
      <c r="Y64" t="s">
        <v>4280</v>
      </c>
      <c r="Z64">
        <f>IFERROR(VLOOKUP(B64,'Recoveries 2025-26'!B$2:U$1000,20,FALSE),0)</f>
        <v>3</v>
      </c>
      <c r="AA64" s="27">
        <f t="shared" si="0"/>
        <v>8</v>
      </c>
      <c r="AB64" s="3">
        <f t="shared" si="1"/>
        <v>0.36324982454564958</v>
      </c>
      <c r="AC64" s="3" t="str">
        <f>IFERROR(VLOOKUP(B64,'FBRef Player Names'!$A:$B,2,FALSE),B64)</f>
        <v>Lucas Digne</v>
      </c>
      <c r="AD64" t="str">
        <f>VLOOKUP(AC64,Players!$A:$A,1,FALSE)</f>
        <v>Lucas Digne</v>
      </c>
      <c r="AE64" t="str">
        <f>VLOOKUP(AD64,Players!$A:$B,2,FALSE)</f>
        <v>DEF</v>
      </c>
    </row>
    <row r="65" spans="1:31" x14ac:dyDescent="0.25">
      <c r="A65">
        <v>64</v>
      </c>
      <c r="B65" t="s">
        <v>274</v>
      </c>
      <c r="C65" t="s">
        <v>3807</v>
      </c>
      <c r="D65" t="s">
        <v>3614</v>
      </c>
      <c r="E65" t="s">
        <v>254</v>
      </c>
      <c r="F65" t="s">
        <v>4344</v>
      </c>
      <c r="G65">
        <v>1992</v>
      </c>
      <c r="H65">
        <v>1</v>
      </c>
      <c r="I65">
        <v>3</v>
      </c>
      <c r="J65">
        <v>2</v>
      </c>
      <c r="K65">
        <v>2</v>
      </c>
      <c r="L65">
        <v>1</v>
      </c>
      <c r="M65">
        <v>0</v>
      </c>
      <c r="N65">
        <v>0</v>
      </c>
      <c r="O65">
        <v>0</v>
      </c>
      <c r="Q65">
        <v>0</v>
      </c>
      <c r="R65">
        <v>1</v>
      </c>
      <c r="S65">
        <v>0</v>
      </c>
      <c r="T65">
        <v>1</v>
      </c>
      <c r="U65">
        <v>1</v>
      </c>
      <c r="V65">
        <v>4</v>
      </c>
      <c r="W65">
        <v>1</v>
      </c>
      <c r="X65">
        <v>0</v>
      </c>
      <c r="Y65" t="s">
        <v>4280</v>
      </c>
      <c r="Z65">
        <f>IFERROR(VLOOKUP(B65,'Recoveries 2025-26'!B$2:U$1000,20,FALSE),0)</f>
        <v>6</v>
      </c>
      <c r="AA65" s="27">
        <f t="shared" si="0"/>
        <v>6</v>
      </c>
      <c r="AB65" s="3">
        <f t="shared" si="1"/>
        <v>0.24209760204820152</v>
      </c>
      <c r="AC65" s="3" t="str">
        <f>IFERROR(VLOOKUP(B65,'FBRef Player Names'!$A:$B,2,FALSE),B65)</f>
        <v>Matt Doherty</v>
      </c>
      <c r="AD65" t="str">
        <f>VLOOKUP(AC65,Players!$A:$A,1,FALSE)</f>
        <v>Matt Doherty</v>
      </c>
      <c r="AE65" t="str">
        <f>VLOOKUP(AD65,Players!$A:$B,2,FALSE)</f>
        <v>DEF</v>
      </c>
    </row>
    <row r="66" spans="1:31" x14ac:dyDescent="0.25">
      <c r="A66">
        <v>65</v>
      </c>
      <c r="B66" t="s">
        <v>247</v>
      </c>
      <c r="C66" t="s">
        <v>3808</v>
      </c>
      <c r="D66" t="s">
        <v>3759</v>
      </c>
      <c r="E66" t="s">
        <v>239</v>
      </c>
      <c r="F66" t="s">
        <v>4345</v>
      </c>
      <c r="G66">
        <v>2002</v>
      </c>
      <c r="H66">
        <v>0.7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4280</v>
      </c>
      <c r="Z66">
        <f>IFERROR(VLOOKUP(B66,'Recoveries 2025-26'!B$2:U$1000,20,FALSE),0)</f>
        <v>1</v>
      </c>
      <c r="AA66" s="27">
        <f t="shared" si="0"/>
        <v>1.4285714285714286</v>
      </c>
      <c r="AB66" s="3">
        <f t="shared" si="1"/>
        <v>3.2238550017648859E-2</v>
      </c>
      <c r="AC66" s="3" t="str">
        <f>IFERROR(VLOOKUP(B66,'FBRef Player Names'!$A:$B,2,FALSE),B66)</f>
        <v>Jeremy Doku</v>
      </c>
      <c r="AD66" t="str">
        <f>VLOOKUP(AC66,Players!$A:$A,1,FALSE)</f>
        <v>Jeremy Doku</v>
      </c>
      <c r="AE66" t="str">
        <f>VLOOKUP(AD66,Players!$A:$B,2,FALSE)</f>
        <v>MID</v>
      </c>
    </row>
    <row r="67" spans="1:31" x14ac:dyDescent="0.25">
      <c r="A67">
        <v>66</v>
      </c>
      <c r="B67" t="s">
        <v>398</v>
      </c>
      <c r="C67" t="s">
        <v>3768</v>
      </c>
      <c r="D67" t="s">
        <v>3614</v>
      </c>
      <c r="E67" t="s">
        <v>3631</v>
      </c>
      <c r="F67" t="s">
        <v>4346</v>
      </c>
      <c r="G67">
        <v>2004</v>
      </c>
      <c r="H67">
        <v>1</v>
      </c>
      <c r="I67">
        <v>4</v>
      </c>
      <c r="J67">
        <v>3</v>
      </c>
      <c r="K67">
        <v>2</v>
      </c>
      <c r="L67">
        <v>1</v>
      </c>
      <c r="M67">
        <v>1</v>
      </c>
      <c r="N67">
        <v>4</v>
      </c>
      <c r="O67">
        <v>4</v>
      </c>
      <c r="P67">
        <v>100</v>
      </c>
      <c r="Q67">
        <v>0</v>
      </c>
      <c r="R67">
        <v>1</v>
      </c>
      <c r="S67">
        <v>1</v>
      </c>
      <c r="T67">
        <v>0</v>
      </c>
      <c r="U67">
        <v>0</v>
      </c>
      <c r="V67">
        <v>4</v>
      </c>
      <c r="W67">
        <v>0</v>
      </c>
      <c r="X67">
        <v>0</v>
      </c>
      <c r="Y67" t="s">
        <v>4280</v>
      </c>
      <c r="Z67">
        <f>IFERROR(VLOOKUP(B67,'Recoveries 2025-26'!B$2:U$1000,20,FALSE),0)</f>
        <v>2</v>
      </c>
      <c r="AA67" s="27">
        <f t="shared" ref="AA67:AA130" si="2">IF(AE67="DEF",(R67+V67+W67)/H67,IF(AE67="MID",(R67+V67+W67+Z67)/H67))</f>
        <v>5</v>
      </c>
      <c r="AB67" s="3">
        <f t="shared" ref="AB67:AB130" si="3">IF(AE67="DEF",1-_xlfn.NORM.DIST(10,AA67,AG$2,TRUE),IF(AE67="MID",1-_xlfn.NORM.DIST(12,AA67,AG$2,TRUE)))</f>
        <v>0.19093284691693158</v>
      </c>
      <c r="AC67" s="3" t="str">
        <f>IFERROR(VLOOKUP(B67,'FBRef Player Names'!$A:$B,2,FALSE),B67)</f>
        <v>Patrick Dorgu</v>
      </c>
      <c r="AD67" t="str">
        <f>VLOOKUP(AC67,Players!$A:$A,1,FALSE)</f>
        <v>Patrick Dorgu</v>
      </c>
      <c r="AE67" t="str">
        <f>VLOOKUP(AD67,Players!$A:$B,2,FALSE)</f>
        <v>DEF</v>
      </c>
    </row>
    <row r="68" spans="1:31" x14ac:dyDescent="0.25">
      <c r="A68">
        <v>67</v>
      </c>
      <c r="B68" t="s">
        <v>3835</v>
      </c>
      <c r="C68" t="s">
        <v>3836</v>
      </c>
      <c r="D68" t="s">
        <v>486</v>
      </c>
      <c r="E68" t="s">
        <v>196</v>
      </c>
      <c r="F68" t="s">
        <v>4347</v>
      </c>
      <c r="G68">
        <v>1989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4280</v>
      </c>
      <c r="Z68">
        <f>IFERROR(VLOOKUP(B68,'Recoveries 2025-26'!B$2:U$1000,20,FALSE),0)</f>
        <v>0</v>
      </c>
      <c r="AA68" s="27" t="b">
        <f t="shared" si="2"/>
        <v>0</v>
      </c>
      <c r="AB68" s="3" t="b">
        <f t="shared" si="3"/>
        <v>0</v>
      </c>
      <c r="AC68" s="3" t="str">
        <f>IFERROR(VLOOKUP(B68,'FBRef Player Names'!$A:$B,2,FALSE),B68)</f>
        <v>Martin Dubravka</v>
      </c>
      <c r="AD68" t="str">
        <f>VLOOKUP(AC68,Players!$A:$A,1,FALSE)</f>
        <v>Martin Dubravka</v>
      </c>
      <c r="AE68" t="str">
        <f>VLOOKUP(AD68,Players!$A:$B,2,FALSE)</f>
        <v>GK</v>
      </c>
    </row>
    <row r="69" spans="1:31" x14ac:dyDescent="0.25">
      <c r="A69">
        <v>68</v>
      </c>
      <c r="B69" t="s">
        <v>128</v>
      </c>
      <c r="C69" t="s">
        <v>3744</v>
      </c>
      <c r="D69" t="s">
        <v>3614</v>
      </c>
      <c r="E69" t="s">
        <v>96</v>
      </c>
      <c r="F69" t="s">
        <v>4348</v>
      </c>
      <c r="G69">
        <v>1991</v>
      </c>
      <c r="H69">
        <v>1</v>
      </c>
      <c r="I69">
        <v>1</v>
      </c>
      <c r="J69">
        <v>1</v>
      </c>
      <c r="K69">
        <v>0</v>
      </c>
      <c r="L69">
        <v>1</v>
      </c>
      <c r="M69">
        <v>0</v>
      </c>
      <c r="N69">
        <v>1</v>
      </c>
      <c r="O69">
        <v>1</v>
      </c>
      <c r="P69">
        <v>100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7</v>
      </c>
      <c r="X69">
        <v>0</v>
      </c>
      <c r="Y69" t="s">
        <v>4280</v>
      </c>
      <c r="Z69">
        <f>IFERROR(VLOOKUP(B69,'Recoveries 2025-26'!B$2:U$1000,20,FALSE),0)</f>
        <v>5</v>
      </c>
      <c r="AA69" s="27">
        <f t="shared" si="2"/>
        <v>8</v>
      </c>
      <c r="AB69" s="3">
        <f t="shared" si="3"/>
        <v>0.36324982454564958</v>
      </c>
      <c r="AC69" s="3" t="str">
        <f>IFERROR(VLOOKUP(B69,'FBRef Player Names'!$A:$B,2,FALSE),B69)</f>
        <v>Lewis Dunk</v>
      </c>
      <c r="AD69" t="str">
        <f>VLOOKUP(AC69,Players!$A:$A,1,FALSE)</f>
        <v>Lewis Dunk</v>
      </c>
      <c r="AE69" t="str">
        <f>VLOOKUP(AD69,Players!$A:$B,2,FALSE)</f>
        <v>DEF</v>
      </c>
    </row>
    <row r="70" spans="1:31" x14ac:dyDescent="0.25">
      <c r="A70">
        <v>69</v>
      </c>
      <c r="B70" t="s">
        <v>211</v>
      </c>
      <c r="C70" t="s">
        <v>3744</v>
      </c>
      <c r="D70" t="s">
        <v>3759</v>
      </c>
      <c r="E70" t="s">
        <v>196</v>
      </c>
      <c r="F70" t="s">
        <v>4349</v>
      </c>
      <c r="G70">
        <v>1998</v>
      </c>
      <c r="H70">
        <v>0.1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4280</v>
      </c>
      <c r="Z70">
        <f>IFERROR(VLOOKUP(B70,'Recoveries 2025-26'!B$2:U$1000,20,FALSE),0)</f>
        <v>0</v>
      </c>
      <c r="AA70" s="27">
        <f t="shared" si="2"/>
        <v>0</v>
      </c>
      <c r="AB70" s="3">
        <f t="shared" si="3"/>
        <v>1.7921092468090594E-2</v>
      </c>
      <c r="AC70" s="3" t="str">
        <f>IFERROR(VLOOKUP(B70,'FBRef Player Names'!$A:$B,2,FALSE),B70)</f>
        <v>Marcus Edwards</v>
      </c>
      <c r="AD70" t="str">
        <f>VLOOKUP(AC70,Players!$A:$A,1,FALSE)</f>
        <v>Marcus Edwards</v>
      </c>
      <c r="AE70" t="str">
        <f>VLOOKUP(AD70,Players!$A:$B,2,FALSE)</f>
        <v>MID</v>
      </c>
    </row>
    <row r="71" spans="1:31" x14ac:dyDescent="0.25">
      <c r="A71">
        <v>70</v>
      </c>
      <c r="B71" t="s">
        <v>232</v>
      </c>
      <c r="C71" t="s">
        <v>3774</v>
      </c>
      <c r="D71" t="s">
        <v>3614</v>
      </c>
      <c r="E71" t="s">
        <v>196</v>
      </c>
      <c r="F71" t="s">
        <v>4350</v>
      </c>
      <c r="G71">
        <v>1998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1</v>
      </c>
      <c r="R71">
        <v>1</v>
      </c>
      <c r="S71">
        <v>0</v>
      </c>
      <c r="T71">
        <v>1</v>
      </c>
      <c r="U71">
        <v>0</v>
      </c>
      <c r="V71">
        <v>0</v>
      </c>
      <c r="W71">
        <v>5</v>
      </c>
      <c r="X71">
        <v>0</v>
      </c>
      <c r="Y71" t="s">
        <v>4280</v>
      </c>
      <c r="Z71">
        <f>IFERROR(VLOOKUP(B71,'Recoveries 2025-26'!B$2:U$1000,20,FALSE),0)</f>
        <v>1</v>
      </c>
      <c r="AA71" s="27">
        <f t="shared" si="2"/>
        <v>6</v>
      </c>
      <c r="AB71" s="3">
        <f t="shared" si="3"/>
        <v>0.24209760204820152</v>
      </c>
      <c r="AC71" s="3" t="str">
        <f>IFERROR(VLOOKUP(B71,'FBRef Player Names'!$A:$B,2,FALSE),B71)</f>
        <v>Hjalmar Ekdal</v>
      </c>
      <c r="AD71" t="str">
        <f>VLOOKUP(AC71,Players!$A:$A,1,FALSE)</f>
        <v>Hjalmar Ekdal</v>
      </c>
      <c r="AE71" t="str">
        <f>VLOOKUP(AD71,Players!$A:$B,2,FALSE)</f>
        <v>DEF</v>
      </c>
    </row>
    <row r="72" spans="1:31" x14ac:dyDescent="0.25">
      <c r="A72">
        <v>71</v>
      </c>
      <c r="B72" t="s">
        <v>9</v>
      </c>
      <c r="C72" t="s">
        <v>3767</v>
      </c>
      <c r="D72" t="s">
        <v>3759</v>
      </c>
      <c r="E72" t="s">
        <v>8</v>
      </c>
      <c r="F72" t="s">
        <v>4351</v>
      </c>
      <c r="G72">
        <v>2002</v>
      </c>
      <c r="H72">
        <v>0.8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 t="s">
        <v>4280</v>
      </c>
      <c r="Z72">
        <f>IFERROR(VLOOKUP(B72,'Recoveries 2025-26'!B$2:U$1000,20,FALSE),0)</f>
        <v>0</v>
      </c>
      <c r="AA72" s="27" t="b">
        <f t="shared" si="2"/>
        <v>0</v>
      </c>
      <c r="AB72" s="3" t="b">
        <f t="shared" si="3"/>
        <v>0</v>
      </c>
      <c r="AC72" s="3" t="str">
        <f>IFERROR(VLOOKUP(B72,'FBRef Player Names'!$A:$B,2,FALSE),B72)</f>
        <v>Hugo Ekitike</v>
      </c>
      <c r="AD72" t="str">
        <f>VLOOKUP(AC72,Players!$A:$A,1,FALSE)</f>
        <v>Hugo Ekitike</v>
      </c>
      <c r="AE72" t="str">
        <f>VLOOKUP(AD72,Players!$A:$B,2,FALSE)</f>
        <v>FWD</v>
      </c>
    </row>
    <row r="73" spans="1:31" x14ac:dyDescent="0.25">
      <c r="A73">
        <v>72</v>
      </c>
      <c r="B73" t="s">
        <v>55</v>
      </c>
      <c r="C73" t="s">
        <v>3774</v>
      </c>
      <c r="D73" t="s">
        <v>3759</v>
      </c>
      <c r="E73" t="s">
        <v>3615</v>
      </c>
      <c r="F73" t="s">
        <v>4352</v>
      </c>
      <c r="G73">
        <v>2002</v>
      </c>
      <c r="H73">
        <v>0.9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 t="s">
        <v>4280</v>
      </c>
      <c r="Z73">
        <f>IFERROR(VLOOKUP(B73,'Recoveries 2025-26'!B$2:U$1000,20,FALSE),0)</f>
        <v>3</v>
      </c>
      <c r="AA73" s="27">
        <f t="shared" si="2"/>
        <v>4.4444444444444446</v>
      </c>
      <c r="AB73" s="3">
        <f t="shared" si="3"/>
        <v>9.3182004581794375E-2</v>
      </c>
      <c r="AC73" s="3" t="str">
        <f>IFERROR(VLOOKUP(B73,'FBRef Player Names'!$A:$B,2,FALSE),B73)</f>
        <v>Anthony Elanga</v>
      </c>
      <c r="AD73" t="str">
        <f>VLOOKUP(AC73,Players!$A:$A,1,FALSE)</f>
        <v>Anthony Elanga</v>
      </c>
      <c r="AE73" t="str">
        <f>VLOOKUP(AD73,Players!$A:$B,2,FALSE)</f>
        <v>MID</v>
      </c>
    </row>
    <row r="74" spans="1:31" x14ac:dyDescent="0.25">
      <c r="A74">
        <v>73</v>
      </c>
      <c r="B74" t="s">
        <v>26</v>
      </c>
      <c r="C74" t="s">
        <v>3843</v>
      </c>
      <c r="D74" t="s">
        <v>3687</v>
      </c>
      <c r="E74" t="s">
        <v>8</v>
      </c>
      <c r="F74" t="s">
        <v>4353</v>
      </c>
      <c r="G74">
        <v>1993</v>
      </c>
      <c r="H74">
        <v>0.3</v>
      </c>
      <c r="I74">
        <v>2</v>
      </c>
      <c r="J74">
        <v>1</v>
      </c>
      <c r="K74">
        <v>0</v>
      </c>
      <c r="L74">
        <v>0</v>
      </c>
      <c r="M74">
        <v>2</v>
      </c>
      <c r="N74">
        <v>1</v>
      </c>
      <c r="O74">
        <v>2</v>
      </c>
      <c r="P74">
        <v>50</v>
      </c>
      <c r="Q74">
        <v>1</v>
      </c>
      <c r="R74">
        <v>0</v>
      </c>
      <c r="S74">
        <v>0</v>
      </c>
      <c r="T74">
        <v>0</v>
      </c>
      <c r="U74">
        <v>0</v>
      </c>
      <c r="V74">
        <v>2</v>
      </c>
      <c r="W74">
        <v>1</v>
      </c>
      <c r="X74">
        <v>0</v>
      </c>
      <c r="Y74" t="s">
        <v>4280</v>
      </c>
      <c r="Z74">
        <f>IFERROR(VLOOKUP(B74,'Recoveries 2025-26'!B$2:U$1000,20,FALSE),0)</f>
        <v>0</v>
      </c>
      <c r="AA74" s="27" t="e">
        <f t="shared" si="2"/>
        <v>#N/A</v>
      </c>
      <c r="AB74" s="3" t="e">
        <f t="shared" si="3"/>
        <v>#N/A</v>
      </c>
      <c r="AC74" s="3">
        <f>IFERROR(VLOOKUP(B74,'FBRef Player Names'!$A:$B,2,FALSE),B74)</f>
        <v>0</v>
      </c>
      <c r="AD74" t="e">
        <f>VLOOKUP(AC74,Players!$A:$A,1,FALSE)</f>
        <v>#N/A</v>
      </c>
      <c r="AE74" t="e">
        <f>VLOOKUP(AD74,Players!$A:$B,2,FALSE)</f>
        <v>#N/A</v>
      </c>
    </row>
    <row r="75" spans="1:31" x14ac:dyDescent="0.25">
      <c r="A75">
        <v>74</v>
      </c>
      <c r="B75" t="s">
        <v>4354</v>
      </c>
      <c r="C75" t="s">
        <v>3767</v>
      </c>
      <c r="D75" t="s">
        <v>3614</v>
      </c>
      <c r="E75" t="s">
        <v>196</v>
      </c>
      <c r="F75" t="s">
        <v>4355</v>
      </c>
      <c r="G75">
        <v>2002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2</v>
      </c>
      <c r="R75">
        <v>2</v>
      </c>
      <c r="S75">
        <v>1</v>
      </c>
      <c r="T75">
        <v>1</v>
      </c>
      <c r="U75">
        <v>1</v>
      </c>
      <c r="V75">
        <v>1</v>
      </c>
      <c r="W75">
        <v>6</v>
      </c>
      <c r="X75">
        <v>0</v>
      </c>
      <c r="Y75" t="s">
        <v>4280</v>
      </c>
      <c r="Z75">
        <f>IFERROR(VLOOKUP(B75,'Recoveries 2025-26'!B$2:U$1000,20,FALSE),0)</f>
        <v>2</v>
      </c>
      <c r="AA75" s="27">
        <f t="shared" si="2"/>
        <v>9</v>
      </c>
      <c r="AB75" s="3">
        <f t="shared" si="3"/>
        <v>0.43058194500779456</v>
      </c>
      <c r="AC75" s="3" t="str">
        <f>IFERROR(VLOOKUP(B75,'FBRef Player Names'!$A:$B,2,FALSE),B75)</f>
        <v>Maxime Esteve</v>
      </c>
      <c r="AD75" t="str">
        <f>VLOOKUP(AC75,Players!$A:$A,1,FALSE)</f>
        <v>Maxime Esteve</v>
      </c>
      <c r="AE75" t="str">
        <f>VLOOKUP(AD75,Players!$A:$B,2,FALSE)</f>
        <v>DEF</v>
      </c>
    </row>
    <row r="76" spans="1:31" x14ac:dyDescent="0.25">
      <c r="A76">
        <v>75</v>
      </c>
      <c r="B76" t="s">
        <v>25</v>
      </c>
      <c r="C76" t="s">
        <v>3756</v>
      </c>
      <c r="D76" t="s">
        <v>3759</v>
      </c>
      <c r="E76" t="s">
        <v>21</v>
      </c>
      <c r="F76" t="s">
        <v>4356</v>
      </c>
      <c r="G76">
        <v>1999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>
        <v>0</v>
      </c>
      <c r="R76">
        <v>1</v>
      </c>
      <c r="S76">
        <v>0</v>
      </c>
      <c r="T76">
        <v>1</v>
      </c>
      <c r="U76">
        <v>0</v>
      </c>
      <c r="V76">
        <v>0</v>
      </c>
      <c r="W76">
        <v>3</v>
      </c>
      <c r="X76">
        <v>0</v>
      </c>
      <c r="Y76" t="s">
        <v>4280</v>
      </c>
      <c r="Z76">
        <f>IFERROR(VLOOKUP(B76,'Recoveries 2025-26'!B$2:U$1000,20,FALSE),0)</f>
        <v>2</v>
      </c>
      <c r="AA76" s="27" t="b">
        <f t="shared" si="2"/>
        <v>0</v>
      </c>
      <c r="AB76" s="3" t="b">
        <f t="shared" si="3"/>
        <v>0</v>
      </c>
      <c r="AC76" s="3" t="str">
        <f>IFERROR(VLOOKUP(B76,'FBRef Player Names'!$A:$B,2,FALSE),B76)</f>
        <v>Evanilson</v>
      </c>
      <c r="AD76" t="str">
        <f>VLOOKUP(AC76,Players!$A:$A,1,FALSE)</f>
        <v>Evanilson</v>
      </c>
      <c r="AE76" t="str">
        <f>VLOOKUP(AD76,Players!$A:$B,2,FALSE)</f>
        <v>FWD</v>
      </c>
    </row>
    <row r="77" spans="1:31" x14ac:dyDescent="0.25">
      <c r="A77">
        <v>76</v>
      </c>
      <c r="B77" t="s">
        <v>294</v>
      </c>
      <c r="C77" t="s">
        <v>3744</v>
      </c>
      <c r="D77" t="s">
        <v>3689</v>
      </c>
      <c r="E77" t="s">
        <v>293</v>
      </c>
      <c r="F77" t="s">
        <v>4357</v>
      </c>
      <c r="G77">
        <v>1998</v>
      </c>
      <c r="H77">
        <v>0.9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1</v>
      </c>
      <c r="X77">
        <v>0</v>
      </c>
      <c r="Y77" t="s">
        <v>4280</v>
      </c>
      <c r="Z77">
        <f>IFERROR(VLOOKUP(B77,'Recoveries 2025-26'!B$2:U$1000,20,FALSE),0)</f>
        <v>5</v>
      </c>
      <c r="AA77" s="27">
        <f t="shared" si="2"/>
        <v>8.8888888888888893</v>
      </c>
      <c r="AB77" s="3">
        <f t="shared" si="3"/>
        <v>0.29318259880116437</v>
      </c>
      <c r="AC77" s="3" t="str">
        <f>IFERROR(VLOOKUP(B77,'FBRef Player Names'!$A:$B,2,FALSE),B77)</f>
        <v>Eberechi Eze</v>
      </c>
      <c r="AD77" t="str">
        <f>VLOOKUP(AC77,Players!$A:$A,1,FALSE)</f>
        <v>Eberechi Eze</v>
      </c>
      <c r="AE77" t="str">
        <f>VLOOKUP(AD77,Players!$A:$B,2,FALSE)</f>
        <v>MID</v>
      </c>
    </row>
    <row r="78" spans="1:31" x14ac:dyDescent="0.25">
      <c r="A78">
        <v>77</v>
      </c>
      <c r="B78" t="s">
        <v>381</v>
      </c>
      <c r="C78" t="s">
        <v>3804</v>
      </c>
      <c r="D78" t="s">
        <v>3689</v>
      </c>
      <c r="E78" t="s">
        <v>3631</v>
      </c>
      <c r="F78" t="s">
        <v>4358</v>
      </c>
      <c r="G78">
        <v>1994</v>
      </c>
      <c r="H78">
        <v>1</v>
      </c>
      <c r="I78">
        <v>3</v>
      </c>
      <c r="J78">
        <v>0</v>
      </c>
      <c r="K78">
        <v>1</v>
      </c>
      <c r="L78">
        <v>1</v>
      </c>
      <c r="M78">
        <v>1</v>
      </c>
      <c r="N78">
        <v>1</v>
      </c>
      <c r="O78">
        <v>5</v>
      </c>
      <c r="P78">
        <v>20</v>
      </c>
      <c r="Q78">
        <v>4</v>
      </c>
      <c r="R78">
        <v>1</v>
      </c>
      <c r="S78">
        <v>0</v>
      </c>
      <c r="T78">
        <v>1</v>
      </c>
      <c r="U78">
        <v>0</v>
      </c>
      <c r="V78">
        <v>3</v>
      </c>
      <c r="W78">
        <v>2</v>
      </c>
      <c r="X78">
        <v>0</v>
      </c>
      <c r="Y78" t="s">
        <v>4280</v>
      </c>
      <c r="Z78">
        <f>IFERROR(VLOOKUP(B78,'Recoveries 2025-26'!B$2:U$1000,20,FALSE),0)</f>
        <v>6</v>
      </c>
      <c r="AA78" s="27">
        <f t="shared" si="2"/>
        <v>12</v>
      </c>
      <c r="AB78" s="3">
        <f t="shared" si="3"/>
        <v>0.5</v>
      </c>
      <c r="AC78" s="3" t="str">
        <f>IFERROR(VLOOKUP(B78,'FBRef Player Names'!$A:$B,2,FALSE),B78)</f>
        <v>Bruno Fernandes</v>
      </c>
      <c r="AD78" t="str">
        <f>VLOOKUP(AC78,Players!$A:$A,1,FALSE)</f>
        <v>Bruno Fernandes</v>
      </c>
      <c r="AE78" t="str">
        <f>VLOOKUP(AD78,Players!$A:$B,2,FALSE)</f>
        <v>MID</v>
      </c>
    </row>
    <row r="79" spans="1:31" x14ac:dyDescent="0.25">
      <c r="A79">
        <v>78</v>
      </c>
      <c r="B79" t="s">
        <v>3694</v>
      </c>
      <c r="C79" t="s">
        <v>3755</v>
      </c>
      <c r="D79" t="s">
        <v>3689</v>
      </c>
      <c r="E79" t="s">
        <v>283</v>
      </c>
      <c r="F79" t="s">
        <v>4359</v>
      </c>
      <c r="G79">
        <v>2001</v>
      </c>
      <c r="H79">
        <v>0.9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 t="s">
        <v>4280</v>
      </c>
      <c r="Z79">
        <f>IFERROR(VLOOKUP(B79,'Recoveries 2025-26'!B$2:U$1000,20,FALSE),0)</f>
        <v>0</v>
      </c>
      <c r="AA79" s="27">
        <f t="shared" si="2"/>
        <v>1.1111111111111112</v>
      </c>
      <c r="AB79" s="3">
        <f t="shared" si="3"/>
        <v>2.842983807901267E-2</v>
      </c>
      <c r="AC79" s="3" t="str">
        <f>IFERROR(VLOOKUP(B79,'FBRef Player Names'!$A:$B,2,FALSE),B79)</f>
        <v>Enzo Fernandez</v>
      </c>
      <c r="AD79" t="str">
        <f>VLOOKUP(AC79,Players!$A:$A,1,FALSE)</f>
        <v>Enzo Fernandez</v>
      </c>
      <c r="AE79" t="str">
        <f>VLOOKUP(AD79,Players!$A:$B,2,FALSE)</f>
        <v>MID</v>
      </c>
    </row>
    <row r="80" spans="1:31" x14ac:dyDescent="0.25">
      <c r="A80">
        <v>79</v>
      </c>
      <c r="B80" t="s">
        <v>209</v>
      </c>
      <c r="C80" t="s">
        <v>3754</v>
      </c>
      <c r="D80" t="s">
        <v>3759</v>
      </c>
      <c r="E80" t="s">
        <v>196</v>
      </c>
      <c r="F80" t="s">
        <v>4360</v>
      </c>
      <c r="G80">
        <v>1998</v>
      </c>
      <c r="H80">
        <v>0.2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4280</v>
      </c>
      <c r="Z80">
        <f>IFERROR(VLOOKUP(B80,'Recoveries 2025-26'!B$2:U$1000,20,FALSE),0)</f>
        <v>0</v>
      </c>
      <c r="AA80" s="27" t="b">
        <f t="shared" si="2"/>
        <v>0</v>
      </c>
      <c r="AB80" s="3" t="b">
        <f t="shared" si="3"/>
        <v>0</v>
      </c>
      <c r="AC80" s="3" t="str">
        <f>IFERROR(VLOOKUP(B80,'FBRef Player Names'!$A:$B,2,FALSE),B80)</f>
        <v>Zian Flemming</v>
      </c>
      <c r="AD80" t="str">
        <f>VLOOKUP(AC80,Players!$A:$A,1,FALSE)</f>
        <v>Zian Flemming</v>
      </c>
      <c r="AE80" t="str">
        <f>VLOOKUP(AD80,Players!$A:$B,2,FALSE)</f>
        <v>FWD</v>
      </c>
    </row>
    <row r="81" spans="1:31" x14ac:dyDescent="0.25">
      <c r="A81">
        <v>80</v>
      </c>
      <c r="B81" t="s">
        <v>200</v>
      </c>
      <c r="C81" t="s">
        <v>4361</v>
      </c>
      <c r="D81" t="s">
        <v>3759</v>
      </c>
      <c r="E81" t="s">
        <v>196</v>
      </c>
      <c r="F81" t="s">
        <v>4362</v>
      </c>
      <c r="G81">
        <v>2000</v>
      </c>
      <c r="H81">
        <v>0.8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 t="s">
        <v>4280</v>
      </c>
      <c r="Z81">
        <f>IFERROR(VLOOKUP(B81,'Recoveries 2025-26'!B$2:U$1000,20,FALSE),0)</f>
        <v>1</v>
      </c>
      <c r="AA81" s="27" t="b">
        <f t="shared" si="2"/>
        <v>0</v>
      </c>
      <c r="AB81" s="3" t="b">
        <f t="shared" si="3"/>
        <v>0</v>
      </c>
      <c r="AC81" s="3" t="str">
        <f>IFERROR(VLOOKUP(B81,'FBRef Player Names'!$A:$B,2,FALSE),B81)</f>
        <v>Lyle Foster</v>
      </c>
      <c r="AD81" t="str">
        <f>VLOOKUP(AC81,Players!$A:$A,1,FALSE)</f>
        <v>Lyle Foster</v>
      </c>
      <c r="AE81" t="str">
        <f>VLOOKUP(AD81,Players!$A:$B,2,FALSE)</f>
        <v>FWD</v>
      </c>
    </row>
    <row r="82" spans="1:31" x14ac:dyDescent="0.25">
      <c r="A82">
        <v>81</v>
      </c>
      <c r="B82" t="s">
        <v>15</v>
      </c>
      <c r="C82" t="s">
        <v>3754</v>
      </c>
      <c r="D82" t="s">
        <v>3614</v>
      </c>
      <c r="E82" t="s">
        <v>8</v>
      </c>
      <c r="F82" t="s">
        <v>4363</v>
      </c>
      <c r="G82">
        <v>2000</v>
      </c>
      <c r="H82">
        <v>0.7</v>
      </c>
      <c r="I82">
        <v>1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1</v>
      </c>
      <c r="R82">
        <v>2</v>
      </c>
      <c r="S82">
        <v>0</v>
      </c>
      <c r="T82">
        <v>2</v>
      </c>
      <c r="U82">
        <v>1</v>
      </c>
      <c r="V82">
        <v>2</v>
      </c>
      <c r="W82">
        <v>2</v>
      </c>
      <c r="X82">
        <v>0</v>
      </c>
      <c r="Y82" t="s">
        <v>4280</v>
      </c>
      <c r="Z82">
        <f>IFERROR(VLOOKUP(B82,'Recoveries 2025-26'!B$2:U$1000,20,FALSE),0)</f>
        <v>1</v>
      </c>
      <c r="AA82" s="27">
        <f t="shared" si="2"/>
        <v>8.5714285714285712</v>
      </c>
      <c r="AB82" s="3">
        <f t="shared" si="3"/>
        <v>0.40135290649408406</v>
      </c>
      <c r="AC82" s="3" t="str">
        <f>IFERROR(VLOOKUP(B82,'FBRef Player Names'!$A:$B,2,FALSE),B82)</f>
        <v>Jeremie Frimpong</v>
      </c>
      <c r="AD82" t="str">
        <f>VLOOKUP(AC82,Players!$A:$A,1,FALSE)</f>
        <v>Jeremie Frimpong</v>
      </c>
      <c r="AE82" t="str">
        <f>VLOOKUP(AD82,Players!$A:$B,2,FALSE)</f>
        <v>DEF</v>
      </c>
    </row>
    <row r="83" spans="1:31" x14ac:dyDescent="0.25">
      <c r="A83">
        <v>82</v>
      </c>
      <c r="B83" t="s">
        <v>3855</v>
      </c>
      <c r="C83" t="s">
        <v>3783</v>
      </c>
      <c r="D83" t="s">
        <v>3748</v>
      </c>
      <c r="E83" t="s">
        <v>141</v>
      </c>
      <c r="F83" t="s">
        <v>4353</v>
      </c>
      <c r="G83">
        <v>1993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4280</v>
      </c>
      <c r="Z83">
        <f>IFERROR(VLOOKUP(B83,'Recoveries 2025-26'!B$2:U$1000,20,FALSE),0)</f>
        <v>0</v>
      </c>
      <c r="AA83" s="27" t="b">
        <f t="shared" si="2"/>
        <v>0</v>
      </c>
      <c r="AB83" s="3" t="b">
        <f t="shared" si="3"/>
        <v>0</v>
      </c>
      <c r="AC83" s="3" t="str">
        <f>IFERROR(VLOOKUP(B83,'FBRef Player Names'!$A:$B,2,FALSE),B83)</f>
        <v>Niclas Fullkrug</v>
      </c>
      <c r="AD83" t="str">
        <f>VLOOKUP(AC83,Players!$A:$A,1,FALSE)</f>
        <v>Niclas Fullkrug</v>
      </c>
      <c r="AE83" t="str">
        <f>VLOOKUP(AD83,Players!$A:$B,2,FALSE)</f>
        <v>FWD</v>
      </c>
    </row>
    <row r="84" spans="1:31" x14ac:dyDescent="0.25">
      <c r="A84">
        <v>83</v>
      </c>
      <c r="B84" t="s">
        <v>12</v>
      </c>
      <c r="C84" t="s">
        <v>3754</v>
      </c>
      <c r="D84" t="s">
        <v>3748</v>
      </c>
      <c r="E84" t="s">
        <v>8</v>
      </c>
      <c r="F84" t="s">
        <v>4364</v>
      </c>
      <c r="G84">
        <v>1999</v>
      </c>
      <c r="H84">
        <v>1</v>
      </c>
      <c r="I84">
        <v>1</v>
      </c>
      <c r="J84">
        <v>1</v>
      </c>
      <c r="K84">
        <v>0</v>
      </c>
      <c r="L84">
        <v>0</v>
      </c>
      <c r="M84">
        <v>1</v>
      </c>
      <c r="N84">
        <v>1</v>
      </c>
      <c r="O84">
        <v>1</v>
      </c>
      <c r="P84">
        <v>100</v>
      </c>
      <c r="Q84">
        <v>0</v>
      </c>
      <c r="R84">
        <v>1</v>
      </c>
      <c r="S84">
        <v>0</v>
      </c>
      <c r="T84">
        <v>1</v>
      </c>
      <c r="U84">
        <v>0</v>
      </c>
      <c r="V84">
        <v>1</v>
      </c>
      <c r="W84">
        <v>1</v>
      </c>
      <c r="X84">
        <v>0</v>
      </c>
      <c r="Y84" t="s">
        <v>4280</v>
      </c>
      <c r="Z84">
        <f>IFERROR(VLOOKUP(B84,'Recoveries 2025-26'!B$2:U$1000,20,FALSE),0)</f>
        <v>6</v>
      </c>
      <c r="AA84" s="27">
        <f t="shared" si="2"/>
        <v>9</v>
      </c>
      <c r="AB84" s="3">
        <f t="shared" si="3"/>
        <v>0.29990341710307011</v>
      </c>
      <c r="AC84" s="3" t="str">
        <f>IFERROR(VLOOKUP(B84,'FBRef Player Names'!$A:$B,2,FALSE),B84)</f>
        <v>Cody Gakpo</v>
      </c>
      <c r="AD84" t="str">
        <f>VLOOKUP(AC84,Players!$A:$A,1,FALSE)</f>
        <v>Cody Gakpo</v>
      </c>
      <c r="AE84" t="str">
        <f>VLOOKUP(AD84,Players!$A:$B,2,FALSE)</f>
        <v>MID</v>
      </c>
    </row>
    <row r="85" spans="1:31" x14ac:dyDescent="0.25">
      <c r="A85">
        <v>84</v>
      </c>
      <c r="B85" t="s">
        <v>3345</v>
      </c>
      <c r="C85" t="s">
        <v>3856</v>
      </c>
      <c r="D85" t="s">
        <v>3689</v>
      </c>
      <c r="E85" t="s">
        <v>421</v>
      </c>
      <c r="F85" t="s">
        <v>4365</v>
      </c>
      <c r="G85">
        <v>1989</v>
      </c>
      <c r="H85">
        <v>1</v>
      </c>
      <c r="I85">
        <v>1</v>
      </c>
      <c r="J85">
        <v>0</v>
      </c>
      <c r="K85">
        <v>1</v>
      </c>
      <c r="L85">
        <v>0</v>
      </c>
      <c r="M85">
        <v>0</v>
      </c>
      <c r="N85">
        <v>1</v>
      </c>
      <c r="O85">
        <v>1</v>
      </c>
      <c r="P85">
        <v>100</v>
      </c>
      <c r="Q85">
        <v>0</v>
      </c>
      <c r="R85">
        <v>1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 t="s">
        <v>4280</v>
      </c>
      <c r="Z85">
        <f>IFERROR(VLOOKUP(B85,'Recoveries 2025-26'!B$2:U$1000,20,FALSE),0)</f>
        <v>3</v>
      </c>
      <c r="AA85" s="27">
        <f t="shared" si="2"/>
        <v>6</v>
      </c>
      <c r="AB85" s="3">
        <f t="shared" si="3"/>
        <v>0.14700700543583123</v>
      </c>
      <c r="AC85" s="3" t="str">
        <f>IFERROR(VLOOKUP(B85,'FBRef Player Names'!$A:$B,2,FALSE),B85)</f>
        <v>Idrissa Gueye</v>
      </c>
      <c r="AD85" t="str">
        <f>VLOOKUP(AC85,Players!$A:$A,1,FALSE)</f>
        <v>Idrissa Gueye</v>
      </c>
      <c r="AE85" t="str">
        <f>VLOOKUP(AD85,Players!$A:$B,2,FALSE)</f>
        <v>MID</v>
      </c>
    </row>
    <row r="86" spans="1:31" x14ac:dyDescent="0.25">
      <c r="A86">
        <v>85</v>
      </c>
      <c r="B86" t="s">
        <v>437</v>
      </c>
      <c r="C86" t="s">
        <v>3744</v>
      </c>
      <c r="D86" t="s">
        <v>3614</v>
      </c>
      <c r="E86" t="s">
        <v>421</v>
      </c>
      <c r="F86" t="s">
        <v>4366</v>
      </c>
      <c r="G86">
        <v>2001</v>
      </c>
      <c r="H86">
        <v>1</v>
      </c>
      <c r="I86">
        <v>2</v>
      </c>
      <c r="J86">
        <v>2</v>
      </c>
      <c r="K86">
        <v>2</v>
      </c>
      <c r="L86">
        <v>0</v>
      </c>
      <c r="M86">
        <v>0</v>
      </c>
      <c r="N86">
        <v>2</v>
      </c>
      <c r="O86">
        <v>3</v>
      </c>
      <c r="P86">
        <v>66.7</v>
      </c>
      <c r="Q86">
        <v>1</v>
      </c>
      <c r="R86">
        <v>3</v>
      </c>
      <c r="S86">
        <v>1</v>
      </c>
      <c r="T86">
        <v>2</v>
      </c>
      <c r="U86">
        <v>1</v>
      </c>
      <c r="V86">
        <v>3</v>
      </c>
      <c r="W86">
        <v>2</v>
      </c>
      <c r="X86">
        <v>0</v>
      </c>
      <c r="Y86" t="s">
        <v>4280</v>
      </c>
      <c r="Z86">
        <f>IFERROR(VLOOKUP(B86,'Recoveries 2025-26'!B$2:U$1000,20,FALSE),0)</f>
        <v>2</v>
      </c>
      <c r="AA86" s="27">
        <f t="shared" si="2"/>
        <v>10</v>
      </c>
      <c r="AB86" s="3">
        <f t="shared" si="3"/>
        <v>0.36324982454564958</v>
      </c>
      <c r="AC86" s="3" t="str">
        <f>IFERROR(VLOOKUP(B86,'FBRef Player Names'!$A:$B,2,FALSE),B86)</f>
        <v>James Garner</v>
      </c>
      <c r="AD86" t="str">
        <f>VLOOKUP(AC86,Players!$A:$A,1,FALSE)</f>
        <v>James Garner</v>
      </c>
      <c r="AE86" t="str">
        <f>VLOOKUP(AD86,Players!$A:$B,2,FALSE)</f>
        <v>MID</v>
      </c>
    </row>
    <row r="87" spans="1:31" x14ac:dyDescent="0.25">
      <c r="A87">
        <v>86</v>
      </c>
      <c r="B87" t="s">
        <v>329</v>
      </c>
      <c r="C87" t="s">
        <v>3744</v>
      </c>
      <c r="D87" t="s">
        <v>3689</v>
      </c>
      <c r="E87" t="s">
        <v>3616</v>
      </c>
      <c r="F87" t="s">
        <v>4367</v>
      </c>
      <c r="G87">
        <v>2000</v>
      </c>
      <c r="H87">
        <v>0.9</v>
      </c>
      <c r="I87">
        <v>1</v>
      </c>
      <c r="J87">
        <v>1</v>
      </c>
      <c r="K87">
        <v>0</v>
      </c>
      <c r="L87">
        <v>0</v>
      </c>
      <c r="M87">
        <v>1</v>
      </c>
      <c r="N87">
        <v>1</v>
      </c>
      <c r="O87">
        <v>1</v>
      </c>
      <c r="P87">
        <v>100</v>
      </c>
      <c r="Q87">
        <v>0</v>
      </c>
      <c r="R87">
        <v>3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 t="s">
        <v>4280</v>
      </c>
      <c r="Z87">
        <f>IFERROR(VLOOKUP(B87,'Recoveries 2025-26'!B$2:U$1000,20,FALSE),0)</f>
        <v>2</v>
      </c>
      <c r="AA87" s="27">
        <f t="shared" si="2"/>
        <v>6.6666666666666661</v>
      </c>
      <c r="AB87" s="3">
        <f t="shared" si="3"/>
        <v>0.17547157476478992</v>
      </c>
      <c r="AC87" s="3" t="str">
        <f>IFERROR(VLOOKUP(B87,'FBRef Player Names'!$A:$B,2,FALSE),B87)</f>
        <v>Morgan Gibbs-White</v>
      </c>
      <c r="AD87" t="str">
        <f>VLOOKUP(AC87,Players!$A:$A,1,FALSE)</f>
        <v>Morgan Gibbs-White</v>
      </c>
      <c r="AE87" t="str">
        <f>VLOOKUP(AD87,Players!$A:$B,2,FALSE)</f>
        <v>MID</v>
      </c>
    </row>
    <row r="88" spans="1:31" x14ac:dyDescent="0.25">
      <c r="A88">
        <v>87</v>
      </c>
      <c r="B88" t="s">
        <v>4368</v>
      </c>
      <c r="C88" t="s">
        <v>3744</v>
      </c>
      <c r="D88" t="s">
        <v>3759</v>
      </c>
      <c r="E88" t="s">
        <v>283</v>
      </c>
      <c r="F88" t="s">
        <v>4369</v>
      </c>
      <c r="G88">
        <v>2004</v>
      </c>
      <c r="H88">
        <v>0.6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1</v>
      </c>
      <c r="W88">
        <v>1</v>
      </c>
      <c r="X88">
        <v>0</v>
      </c>
      <c r="Y88" t="s">
        <v>4280</v>
      </c>
      <c r="Z88">
        <f>IFERROR(VLOOKUP(B88,'Recoveries 2025-26'!B$2:U$1000,20,FALSE),0)</f>
        <v>1</v>
      </c>
      <c r="AA88" s="27" t="e">
        <f t="shared" si="2"/>
        <v>#N/A</v>
      </c>
      <c r="AB88" s="3" t="e">
        <f t="shared" si="3"/>
        <v>#N/A</v>
      </c>
      <c r="AC88" s="3">
        <f>IFERROR(VLOOKUP(B88,'FBRef Player Names'!$A:$B,2,FALSE),B88)</f>
        <v>0</v>
      </c>
      <c r="AD88" t="e">
        <f>VLOOKUP(AC88,Players!$A:$A,1,FALSE)</f>
        <v>#N/A</v>
      </c>
      <c r="AE88" t="e">
        <f>VLOOKUP(AD88,Players!$A:$B,2,FALSE)</f>
        <v>#N/A</v>
      </c>
    </row>
    <row r="89" spans="1:31" x14ac:dyDescent="0.25">
      <c r="A89">
        <v>88</v>
      </c>
      <c r="B89" t="s">
        <v>3350</v>
      </c>
      <c r="C89" t="s">
        <v>3802</v>
      </c>
      <c r="D89" t="s">
        <v>3759</v>
      </c>
      <c r="E89" t="s">
        <v>423</v>
      </c>
      <c r="F89" t="s">
        <v>4370</v>
      </c>
      <c r="G89">
        <v>2003</v>
      </c>
      <c r="H89">
        <v>0.7</v>
      </c>
      <c r="I89">
        <v>4</v>
      </c>
      <c r="J89">
        <v>3</v>
      </c>
      <c r="K89">
        <v>3</v>
      </c>
      <c r="L89">
        <v>1</v>
      </c>
      <c r="M89">
        <v>0</v>
      </c>
      <c r="N89">
        <v>2</v>
      </c>
      <c r="O89">
        <v>3</v>
      </c>
      <c r="P89">
        <v>66.7</v>
      </c>
      <c r="Q89">
        <v>1</v>
      </c>
      <c r="R89">
        <v>2</v>
      </c>
      <c r="S89">
        <v>0</v>
      </c>
      <c r="T89">
        <v>2</v>
      </c>
      <c r="U89">
        <v>2</v>
      </c>
      <c r="V89">
        <v>6</v>
      </c>
      <c r="W89">
        <v>0</v>
      </c>
      <c r="X89">
        <v>0</v>
      </c>
      <c r="Y89" t="s">
        <v>4280</v>
      </c>
      <c r="Z89">
        <f>IFERROR(VLOOKUP(B89,'Recoveries 2025-26'!B$2:U$1000,20,FALSE),0)</f>
        <v>1</v>
      </c>
      <c r="AA89" s="27" t="e">
        <f t="shared" si="2"/>
        <v>#N/A</v>
      </c>
      <c r="AB89" s="3" t="e">
        <f t="shared" si="3"/>
        <v>#N/A</v>
      </c>
      <c r="AC89" s="3">
        <f>IFERROR(VLOOKUP(B89,'FBRef Player Names'!$A:$B,2,FALSE),B89)</f>
        <v>0</v>
      </c>
      <c r="AD89" t="e">
        <f>VLOOKUP(AC89,Players!$A:$A,1,FALSE)</f>
        <v>#N/A</v>
      </c>
      <c r="AE89" t="e">
        <f>VLOOKUP(AD89,Players!$A:$B,2,FALSE)</f>
        <v>#N/A</v>
      </c>
    </row>
    <row r="90" spans="1:31" x14ac:dyDescent="0.25">
      <c r="A90">
        <v>89</v>
      </c>
      <c r="B90" t="s">
        <v>3693</v>
      </c>
      <c r="C90" t="s">
        <v>3756</v>
      </c>
      <c r="D90" t="s">
        <v>3689</v>
      </c>
      <c r="E90" t="s">
        <v>254</v>
      </c>
      <c r="F90" t="s">
        <v>4371</v>
      </c>
      <c r="G90">
        <v>2001</v>
      </c>
      <c r="H90">
        <v>1</v>
      </c>
      <c r="I90">
        <v>4</v>
      </c>
      <c r="J90">
        <v>4</v>
      </c>
      <c r="K90">
        <v>1</v>
      </c>
      <c r="L90">
        <v>3</v>
      </c>
      <c r="M90">
        <v>0</v>
      </c>
      <c r="N90">
        <v>2</v>
      </c>
      <c r="O90">
        <v>7</v>
      </c>
      <c r="P90">
        <v>28.6</v>
      </c>
      <c r="Q90">
        <v>5</v>
      </c>
      <c r="R90">
        <v>2</v>
      </c>
      <c r="S90">
        <v>1</v>
      </c>
      <c r="T90">
        <v>1</v>
      </c>
      <c r="U90">
        <v>1</v>
      </c>
      <c r="V90">
        <v>5</v>
      </c>
      <c r="W90">
        <v>1</v>
      </c>
      <c r="X90">
        <v>0</v>
      </c>
      <c r="Y90" t="s">
        <v>4280</v>
      </c>
      <c r="Z90">
        <f>IFERROR(VLOOKUP(B90,'Recoveries 2025-26'!B$2:U$1000,20,FALSE),0)</f>
        <v>2</v>
      </c>
      <c r="AA90" s="27">
        <f t="shared" si="2"/>
        <v>10</v>
      </c>
      <c r="AB90" s="3">
        <f t="shared" si="3"/>
        <v>0.36324982454564958</v>
      </c>
      <c r="AC90" s="3" t="str">
        <f>IFERROR(VLOOKUP(B90,'FBRef Player Names'!$A:$B,2,FALSE),B90)</f>
        <v>Joao Gomes</v>
      </c>
      <c r="AD90" t="str">
        <f>VLOOKUP(AC90,Players!$A:$A,1,FALSE)</f>
        <v>Joao Gomes</v>
      </c>
      <c r="AE90" t="str">
        <f>VLOOKUP(AD90,Players!$A:$B,2,FALSE)</f>
        <v>MID</v>
      </c>
    </row>
    <row r="91" spans="1:31" x14ac:dyDescent="0.25">
      <c r="A91">
        <v>90</v>
      </c>
      <c r="B91" t="s">
        <v>268</v>
      </c>
      <c r="C91" t="s">
        <v>3804</v>
      </c>
      <c r="D91" t="s">
        <v>3689</v>
      </c>
      <c r="E91" t="s">
        <v>254</v>
      </c>
      <c r="F91" t="s">
        <v>4372</v>
      </c>
      <c r="G91">
        <v>2003</v>
      </c>
      <c r="H91">
        <v>0.2</v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1</v>
      </c>
      <c r="W91">
        <v>0</v>
      </c>
      <c r="X91">
        <v>0</v>
      </c>
      <c r="Y91" t="s">
        <v>4280</v>
      </c>
      <c r="Z91">
        <f>IFERROR(VLOOKUP(B91,'Recoveries 2025-26'!B$2:U$1000,20,FALSE),0)</f>
        <v>0</v>
      </c>
      <c r="AA91" s="27" t="e">
        <f t="shared" si="2"/>
        <v>#N/A</v>
      </c>
      <c r="AB91" s="3" t="e">
        <f t="shared" si="3"/>
        <v>#N/A</v>
      </c>
      <c r="AC91" s="3">
        <f>IFERROR(VLOOKUP(B91,'FBRef Player Names'!$A:$B,2,FALSE),B91)</f>
        <v>0</v>
      </c>
      <c r="AD91" t="e">
        <f>VLOOKUP(AC91,Players!$A:$A,1,FALSE)</f>
        <v>#N/A</v>
      </c>
      <c r="AE91" t="e">
        <f>VLOOKUP(AD91,Players!$A:$B,2,FALSE)</f>
        <v>#N/A</v>
      </c>
    </row>
    <row r="92" spans="1:31" x14ac:dyDescent="0.25">
      <c r="A92">
        <v>91</v>
      </c>
      <c r="B92" t="s">
        <v>280</v>
      </c>
      <c r="C92" t="s">
        <v>3804</v>
      </c>
      <c r="D92" t="s">
        <v>3614</v>
      </c>
      <c r="E92" t="s">
        <v>254</v>
      </c>
      <c r="F92" t="s">
        <v>4373</v>
      </c>
      <c r="G92">
        <v>1999</v>
      </c>
      <c r="H92">
        <v>1</v>
      </c>
      <c r="I92">
        <v>2</v>
      </c>
      <c r="J92">
        <v>1</v>
      </c>
      <c r="K92">
        <v>2</v>
      </c>
      <c r="L92">
        <v>0</v>
      </c>
      <c r="M92">
        <v>0</v>
      </c>
      <c r="N92">
        <v>2</v>
      </c>
      <c r="O92">
        <v>3</v>
      </c>
      <c r="P92">
        <v>66.7</v>
      </c>
      <c r="Q92">
        <v>1</v>
      </c>
      <c r="R92">
        <v>0</v>
      </c>
      <c r="S92">
        <v>0</v>
      </c>
      <c r="T92">
        <v>0</v>
      </c>
      <c r="U92">
        <v>0</v>
      </c>
      <c r="V92">
        <v>2</v>
      </c>
      <c r="W92">
        <v>2</v>
      </c>
      <c r="X92">
        <v>0</v>
      </c>
      <c r="Y92" t="s">
        <v>4280</v>
      </c>
      <c r="Z92">
        <f>IFERROR(VLOOKUP(B92,'Recoveries 2025-26'!B$2:U$1000,20,FALSE),0)</f>
        <v>4</v>
      </c>
      <c r="AA92" s="27">
        <f t="shared" si="2"/>
        <v>4</v>
      </c>
      <c r="AB92" s="3">
        <f t="shared" si="3"/>
        <v>0.14700700543583123</v>
      </c>
      <c r="AC92" s="3" t="str">
        <f>IFERROR(VLOOKUP(B92,'FBRef Player Names'!$A:$B,2,FALSE),B92)</f>
        <v>Toti Gomes</v>
      </c>
      <c r="AD92" t="str">
        <f>VLOOKUP(AC92,Players!$A:$A,1,FALSE)</f>
        <v>Toti Gomes</v>
      </c>
      <c r="AE92" t="str">
        <f>VLOOKUP(AD92,Players!$A:$B,2,FALSE)</f>
        <v>DEF</v>
      </c>
    </row>
    <row r="93" spans="1:31" x14ac:dyDescent="0.25">
      <c r="A93">
        <v>92</v>
      </c>
      <c r="B93" t="s">
        <v>3734</v>
      </c>
      <c r="C93" t="s">
        <v>3758</v>
      </c>
      <c r="D93" t="s">
        <v>3689</v>
      </c>
      <c r="E93" t="s">
        <v>96</v>
      </c>
      <c r="F93" t="s">
        <v>4374</v>
      </c>
      <c r="G93">
        <v>2003</v>
      </c>
      <c r="H93">
        <v>0.2</v>
      </c>
      <c r="I93">
        <v>2</v>
      </c>
      <c r="J93">
        <v>1</v>
      </c>
      <c r="K93">
        <v>1</v>
      </c>
      <c r="L93">
        <v>1</v>
      </c>
      <c r="M93">
        <v>0</v>
      </c>
      <c r="N93">
        <v>1</v>
      </c>
      <c r="O93">
        <v>1</v>
      </c>
      <c r="P93">
        <v>100</v>
      </c>
      <c r="Q93">
        <v>0</v>
      </c>
      <c r="R93">
        <v>0</v>
      </c>
      <c r="S93">
        <v>0</v>
      </c>
      <c r="T93">
        <v>0</v>
      </c>
      <c r="U93">
        <v>1</v>
      </c>
      <c r="V93">
        <v>3</v>
      </c>
      <c r="W93">
        <v>0</v>
      </c>
      <c r="X93">
        <v>0</v>
      </c>
      <c r="Y93" t="s">
        <v>4280</v>
      </c>
      <c r="Z93">
        <f>IFERROR(VLOOKUP(B93,'Recoveries 2025-26'!B$2:U$1000,20,FALSE),0)</f>
        <v>2</v>
      </c>
      <c r="AA93" s="27">
        <f t="shared" si="2"/>
        <v>25</v>
      </c>
      <c r="AB93" s="3">
        <f t="shared" si="3"/>
        <v>0.98850515780430737</v>
      </c>
      <c r="AC93" s="3" t="str">
        <f>IFERROR(VLOOKUP(B93,'FBRef Player Names'!$A:$B,2,FALSE),B93)</f>
        <v>Diego Gomez</v>
      </c>
      <c r="AD93" t="str">
        <f>VLOOKUP(AC93,Players!$A:$A,1,FALSE)</f>
        <v>Diego Gomez</v>
      </c>
      <c r="AE93" t="str">
        <f>VLOOKUP(AD93,Players!$A:$B,2,FALSE)</f>
        <v>MID</v>
      </c>
    </row>
    <row r="94" spans="1:31" x14ac:dyDescent="0.25">
      <c r="A94">
        <v>93</v>
      </c>
      <c r="B94" t="s">
        <v>3670</v>
      </c>
      <c r="C94" t="s">
        <v>3744</v>
      </c>
      <c r="D94" t="s">
        <v>3614</v>
      </c>
      <c r="E94" t="s">
        <v>8</v>
      </c>
      <c r="F94" t="s">
        <v>4375</v>
      </c>
      <c r="G94">
        <v>1997</v>
      </c>
      <c r="H94">
        <v>0.2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 t="s">
        <v>4280</v>
      </c>
      <c r="Z94">
        <f>IFERROR(VLOOKUP(B94,'Recoveries 2025-26'!B$2:U$1000,20,FALSE),0)</f>
        <v>1</v>
      </c>
      <c r="AA94" s="27">
        <f t="shared" si="2"/>
        <v>5</v>
      </c>
      <c r="AB94" s="3">
        <f t="shared" si="3"/>
        <v>0.19093284691693158</v>
      </c>
      <c r="AC94" s="3" t="str">
        <f>IFERROR(VLOOKUP(B94,'FBRef Player Names'!$A:$B,2,FALSE),B94)</f>
        <v>Joe Gomez</v>
      </c>
      <c r="AD94" t="str">
        <f>VLOOKUP(AC94,Players!$A:$A,1,FALSE)</f>
        <v>Joe Gomez</v>
      </c>
      <c r="AE94" t="str">
        <f>VLOOKUP(AD94,Players!$A:$B,2,FALSE)</f>
        <v>DEF</v>
      </c>
    </row>
    <row r="95" spans="1:31" x14ac:dyDescent="0.25">
      <c r="A95">
        <v>94</v>
      </c>
      <c r="B95" t="s">
        <v>3728</v>
      </c>
      <c r="C95" t="s">
        <v>3773</v>
      </c>
      <c r="D95" t="s">
        <v>3689</v>
      </c>
      <c r="E95" t="s">
        <v>239</v>
      </c>
      <c r="F95" t="s">
        <v>4376</v>
      </c>
      <c r="G95">
        <v>2002</v>
      </c>
      <c r="H95">
        <v>1</v>
      </c>
      <c r="I95">
        <v>3</v>
      </c>
      <c r="J95">
        <v>3</v>
      </c>
      <c r="K95">
        <v>0</v>
      </c>
      <c r="L95">
        <v>3</v>
      </c>
      <c r="M95">
        <v>0</v>
      </c>
      <c r="N95">
        <v>0</v>
      </c>
      <c r="O95">
        <v>0</v>
      </c>
      <c r="Q95">
        <v>0</v>
      </c>
      <c r="R95">
        <v>2</v>
      </c>
      <c r="S95">
        <v>1</v>
      </c>
      <c r="T95">
        <v>1</v>
      </c>
      <c r="U95">
        <v>1</v>
      </c>
      <c r="V95">
        <v>4</v>
      </c>
      <c r="W95">
        <v>2</v>
      </c>
      <c r="X95">
        <v>0</v>
      </c>
      <c r="Y95" t="s">
        <v>4280</v>
      </c>
      <c r="Z95">
        <f>IFERROR(VLOOKUP(B95,'Recoveries 2025-26'!B$2:U$1000,20,FALSE),0)</f>
        <v>4</v>
      </c>
      <c r="AA95" s="27" t="e">
        <f t="shared" si="2"/>
        <v>#N/A</v>
      </c>
      <c r="AB95" s="3" t="e">
        <f t="shared" si="3"/>
        <v>#N/A</v>
      </c>
      <c r="AC95" s="3">
        <f>IFERROR(VLOOKUP(B95,'FBRef Player Names'!$A:$B,2,FALSE),B95)</f>
        <v>0</v>
      </c>
      <c r="AD95" t="e">
        <f>VLOOKUP(AC95,Players!$A:$A,1,FALSE)</f>
        <v>#N/A</v>
      </c>
      <c r="AE95" t="e">
        <f>VLOOKUP(AD95,Players!$A:$B,2,FALSE)</f>
        <v>#N/A</v>
      </c>
    </row>
    <row r="96" spans="1:31" x14ac:dyDescent="0.25">
      <c r="A96">
        <v>95</v>
      </c>
      <c r="B96" t="s">
        <v>56</v>
      </c>
      <c r="C96" t="s">
        <v>3744</v>
      </c>
      <c r="D96" t="s">
        <v>3759</v>
      </c>
      <c r="E96" t="s">
        <v>3615</v>
      </c>
      <c r="F96" t="s">
        <v>4377</v>
      </c>
      <c r="G96">
        <v>2001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4280</v>
      </c>
      <c r="Z96">
        <f>IFERROR(VLOOKUP(B96,'Recoveries 2025-26'!B$2:U$1000,20,FALSE),0)</f>
        <v>4</v>
      </c>
      <c r="AA96" s="27">
        <f t="shared" si="2"/>
        <v>4</v>
      </c>
      <c r="AB96" s="3">
        <f t="shared" si="3"/>
        <v>8.0885176439726481E-2</v>
      </c>
      <c r="AC96" s="3" t="str">
        <f>IFERROR(VLOOKUP(B96,'FBRef Player Names'!$A:$B,2,FALSE),B96)</f>
        <v>Anthony Gordon</v>
      </c>
      <c r="AD96" t="str">
        <f>VLOOKUP(AC96,Players!$A:$A,1,FALSE)</f>
        <v>Anthony Gordon</v>
      </c>
      <c r="AE96" t="str">
        <f>VLOOKUP(AD96,Players!$A:$B,2,FALSE)</f>
        <v>MID</v>
      </c>
    </row>
    <row r="97" spans="1:31" x14ac:dyDescent="0.25">
      <c r="A97">
        <v>96</v>
      </c>
      <c r="B97" t="s">
        <v>203</v>
      </c>
      <c r="C97" t="s">
        <v>3744</v>
      </c>
      <c r="D97" t="s">
        <v>3689</v>
      </c>
      <c r="E97" t="s">
        <v>188</v>
      </c>
      <c r="F97" t="s">
        <v>4378</v>
      </c>
      <c r="G97">
        <v>2006</v>
      </c>
      <c r="H97">
        <v>0.8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2</v>
      </c>
      <c r="P97">
        <v>50</v>
      </c>
      <c r="Q97">
        <v>1</v>
      </c>
      <c r="R97">
        <v>1</v>
      </c>
      <c r="S97">
        <v>0</v>
      </c>
      <c r="T97">
        <v>1</v>
      </c>
      <c r="U97">
        <v>0</v>
      </c>
      <c r="V97">
        <v>1</v>
      </c>
      <c r="W97">
        <v>2</v>
      </c>
      <c r="X97">
        <v>0</v>
      </c>
      <c r="Y97" t="s">
        <v>4280</v>
      </c>
      <c r="Z97">
        <f>IFERROR(VLOOKUP(B97,'Recoveries 2025-26'!B$2:U$1000,20,FALSE),0)</f>
        <v>5</v>
      </c>
      <c r="AA97" s="27">
        <f t="shared" si="2"/>
        <v>11.25</v>
      </c>
      <c r="AB97" s="3">
        <f t="shared" si="3"/>
        <v>0.44782058028386929</v>
      </c>
      <c r="AC97" s="3" t="str">
        <f>IFERROR(VLOOKUP(B97,'FBRef Player Names'!$A:$B,2,FALSE),B97)</f>
        <v>Archie Gray</v>
      </c>
      <c r="AD97" t="str">
        <f>VLOOKUP(AC97,Players!$A:$A,1,FALSE)</f>
        <v>Archie Gray</v>
      </c>
      <c r="AE97" t="str">
        <f>VLOOKUP(AD97,Players!$A:$B,2,FALSE)</f>
        <v>MID</v>
      </c>
    </row>
    <row r="98" spans="1:31" x14ac:dyDescent="0.25">
      <c r="A98">
        <v>97</v>
      </c>
      <c r="B98" t="s">
        <v>246</v>
      </c>
      <c r="C98" t="s">
        <v>3744</v>
      </c>
      <c r="D98" t="s">
        <v>3759</v>
      </c>
      <c r="E98" t="s">
        <v>421</v>
      </c>
      <c r="F98" t="s">
        <v>4379</v>
      </c>
      <c r="G98">
        <v>1995</v>
      </c>
      <c r="H98">
        <v>0.2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 t="s">
        <v>4280</v>
      </c>
      <c r="Z98">
        <f>IFERROR(VLOOKUP(B98,'Recoveries 2025-26'!B$2:U$1000,20,FALSE),0)</f>
        <v>1</v>
      </c>
      <c r="AA98" s="27">
        <f t="shared" si="2"/>
        <v>10</v>
      </c>
      <c r="AB98" s="3">
        <f t="shared" si="3"/>
        <v>0.36324982454564958</v>
      </c>
      <c r="AC98" s="3" t="str">
        <f>IFERROR(VLOOKUP(B98,'FBRef Player Names'!$A:$B,2,FALSE),B98)</f>
        <v>Jack Grealish</v>
      </c>
      <c r="AD98" t="str">
        <f>VLOOKUP(AC98,Players!$A:$A,1,FALSE)</f>
        <v>Jack Grealish</v>
      </c>
      <c r="AE98" t="str">
        <f>VLOOKUP(AD98,Players!$A:$B,2,FALSE)</f>
        <v>MID</v>
      </c>
    </row>
    <row r="99" spans="1:31" x14ac:dyDescent="0.25">
      <c r="A99">
        <v>98</v>
      </c>
      <c r="B99" t="s">
        <v>109</v>
      </c>
      <c r="C99" t="s">
        <v>3783</v>
      </c>
      <c r="D99" t="s">
        <v>3759</v>
      </c>
      <c r="E99" t="s">
        <v>96</v>
      </c>
      <c r="F99" t="s">
        <v>4380</v>
      </c>
      <c r="G99">
        <v>2004</v>
      </c>
      <c r="H99">
        <v>0.1</v>
      </c>
      <c r="I99">
        <v>1</v>
      </c>
      <c r="J99">
        <v>0</v>
      </c>
      <c r="K99">
        <v>1</v>
      </c>
      <c r="L99">
        <v>0</v>
      </c>
      <c r="M99">
        <v>0</v>
      </c>
      <c r="N99">
        <v>1</v>
      </c>
      <c r="O99">
        <v>1</v>
      </c>
      <c r="P99">
        <v>100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 t="s">
        <v>4280</v>
      </c>
      <c r="Z99">
        <f>IFERROR(VLOOKUP(B99,'Recoveries 2025-26'!B$2:U$1000,20,FALSE),0)</f>
        <v>1</v>
      </c>
      <c r="AA99" s="27">
        <f t="shared" si="2"/>
        <v>20</v>
      </c>
      <c r="AB99" s="3">
        <f t="shared" si="3"/>
        <v>0.91911482356027352</v>
      </c>
      <c r="AC99" s="3" t="str">
        <f>IFERROR(VLOOKUP(B99,'FBRef Player Names'!$A:$B,2,FALSE),B99)</f>
        <v>Brajan Gruda</v>
      </c>
      <c r="AD99" t="str">
        <f>VLOOKUP(AC99,Players!$A:$A,1,FALSE)</f>
        <v>Brajan Gruda</v>
      </c>
      <c r="AE99" t="str">
        <f>VLOOKUP(AD99,Players!$A:$B,2,FALSE)</f>
        <v>MID</v>
      </c>
    </row>
    <row r="100" spans="1:31" x14ac:dyDescent="0.25">
      <c r="A100">
        <v>99</v>
      </c>
      <c r="B100" t="s">
        <v>448</v>
      </c>
      <c r="C100" t="s">
        <v>4381</v>
      </c>
      <c r="D100" t="s">
        <v>3689</v>
      </c>
      <c r="E100" t="s">
        <v>423</v>
      </c>
      <c r="F100" t="s">
        <v>4382</v>
      </c>
      <c r="G100">
        <v>2000</v>
      </c>
      <c r="H100">
        <v>0.1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 t="s">
        <v>4280</v>
      </c>
      <c r="Z100">
        <f>IFERROR(VLOOKUP(B100,'Recoveries 2025-26'!B$2:U$1000,20,FALSE),0)</f>
        <v>0</v>
      </c>
      <c r="AA100" s="27">
        <f t="shared" si="2"/>
        <v>10</v>
      </c>
      <c r="AB100" s="3">
        <f t="shared" si="3"/>
        <v>0.36324982454564958</v>
      </c>
      <c r="AC100" s="3" t="str">
        <f>IFERROR(VLOOKUP(B100,'FBRef Player Names'!$A:$B,2,FALSE),B100)</f>
        <v>Ilia Gruev</v>
      </c>
      <c r="AD100" t="str">
        <f>VLOOKUP(AC100,Players!$A:$A,1,FALSE)</f>
        <v>Ilia Gruev</v>
      </c>
      <c r="AE100" t="str">
        <f>VLOOKUP(AD100,Players!$A:$B,2,FALSE)</f>
        <v>MID</v>
      </c>
    </row>
    <row r="101" spans="1:31" x14ac:dyDescent="0.25">
      <c r="A101">
        <v>100</v>
      </c>
      <c r="B101" t="s">
        <v>453</v>
      </c>
      <c r="C101" t="s">
        <v>3774</v>
      </c>
      <c r="D101" t="s">
        <v>3614</v>
      </c>
      <c r="E101" t="s">
        <v>423</v>
      </c>
      <c r="F101" t="s">
        <v>4383</v>
      </c>
      <c r="G101">
        <v>1999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1</v>
      </c>
      <c r="N101">
        <v>1</v>
      </c>
      <c r="O101">
        <v>1</v>
      </c>
      <c r="P101">
        <v>100</v>
      </c>
      <c r="Q101">
        <v>0</v>
      </c>
      <c r="R101">
        <v>1</v>
      </c>
      <c r="S101">
        <v>1</v>
      </c>
      <c r="T101">
        <v>0</v>
      </c>
      <c r="U101">
        <v>2</v>
      </c>
      <c r="V101">
        <v>3</v>
      </c>
      <c r="W101">
        <v>4</v>
      </c>
      <c r="X101">
        <v>0</v>
      </c>
      <c r="Y101" t="s">
        <v>4280</v>
      </c>
      <c r="Z101">
        <f>IFERROR(VLOOKUP(B101,'Recoveries 2025-26'!B$2:U$1000,20,FALSE),0)</f>
        <v>6</v>
      </c>
      <c r="AA101" s="27">
        <f t="shared" si="2"/>
        <v>8</v>
      </c>
      <c r="AB101" s="3">
        <f t="shared" si="3"/>
        <v>0.36324982454564958</v>
      </c>
      <c r="AC101" s="3" t="str">
        <f>IFERROR(VLOOKUP(B101,'FBRef Player Names'!$A:$B,2,FALSE),B101)</f>
        <v>Gabriel Gudmundsson</v>
      </c>
      <c r="AD101" t="str">
        <f>VLOOKUP(AC101,Players!$A:$A,1,FALSE)</f>
        <v>Gabriel Gudmundsson</v>
      </c>
      <c r="AE101" t="str">
        <f>VLOOKUP(AD101,Players!$A:$B,2,FALSE)</f>
        <v>DEF</v>
      </c>
    </row>
    <row r="102" spans="1:31" x14ac:dyDescent="0.25">
      <c r="A102">
        <v>101</v>
      </c>
      <c r="B102" t="s">
        <v>3625</v>
      </c>
      <c r="C102" t="s">
        <v>3744</v>
      </c>
      <c r="D102" t="s">
        <v>3614</v>
      </c>
      <c r="E102" t="s">
        <v>293</v>
      </c>
      <c r="F102" t="s">
        <v>4384</v>
      </c>
      <c r="G102">
        <v>2000</v>
      </c>
      <c r="H102">
        <v>1</v>
      </c>
      <c r="I102">
        <v>1</v>
      </c>
      <c r="J102">
        <v>1</v>
      </c>
      <c r="K102">
        <v>1</v>
      </c>
      <c r="L102">
        <v>0</v>
      </c>
      <c r="M102">
        <v>0</v>
      </c>
      <c r="N102">
        <v>1</v>
      </c>
      <c r="O102">
        <v>2</v>
      </c>
      <c r="P102">
        <v>50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5</v>
      </c>
      <c r="X102">
        <v>0</v>
      </c>
      <c r="Y102" t="s">
        <v>4280</v>
      </c>
      <c r="Z102">
        <f>IFERROR(VLOOKUP(B102,'Recoveries 2025-26'!B$2:U$1000,20,FALSE),0)</f>
        <v>1</v>
      </c>
      <c r="AA102" s="27">
        <f t="shared" si="2"/>
        <v>6</v>
      </c>
      <c r="AB102" s="3">
        <f t="shared" si="3"/>
        <v>0.24209760204820152</v>
      </c>
      <c r="AC102" s="3" t="str">
        <f>IFERROR(VLOOKUP(B102,'FBRef Player Names'!$A:$B,2,FALSE),B102)</f>
        <v>Marc Guehi</v>
      </c>
      <c r="AD102" t="str">
        <f>VLOOKUP(AC102,Players!$A:$A,1,FALSE)</f>
        <v>Marc Guehi</v>
      </c>
      <c r="AE102" t="str">
        <f>VLOOKUP(AD102,Players!$A:$B,2,FALSE)</f>
        <v>DEF</v>
      </c>
    </row>
    <row r="103" spans="1:31" x14ac:dyDescent="0.25">
      <c r="A103">
        <v>102</v>
      </c>
      <c r="B103" t="s">
        <v>3690</v>
      </c>
      <c r="C103" t="s">
        <v>3756</v>
      </c>
      <c r="D103" t="s">
        <v>3689</v>
      </c>
      <c r="E103" t="s">
        <v>3615</v>
      </c>
      <c r="F103" t="s">
        <v>4385</v>
      </c>
      <c r="G103">
        <v>1997</v>
      </c>
      <c r="H103">
        <v>1</v>
      </c>
      <c r="I103">
        <v>2</v>
      </c>
      <c r="J103">
        <v>1</v>
      </c>
      <c r="K103">
        <v>0</v>
      </c>
      <c r="L103">
        <v>2</v>
      </c>
      <c r="M103">
        <v>0</v>
      </c>
      <c r="N103">
        <v>0</v>
      </c>
      <c r="O103">
        <v>1</v>
      </c>
      <c r="P103">
        <v>0</v>
      </c>
      <c r="Q103">
        <v>1</v>
      </c>
      <c r="R103">
        <v>1</v>
      </c>
      <c r="S103">
        <v>0</v>
      </c>
      <c r="T103">
        <v>1</v>
      </c>
      <c r="U103">
        <v>1</v>
      </c>
      <c r="V103">
        <v>3</v>
      </c>
      <c r="W103">
        <v>0</v>
      </c>
      <c r="X103">
        <v>0</v>
      </c>
      <c r="Y103" t="s">
        <v>4280</v>
      </c>
      <c r="Z103">
        <f>IFERROR(VLOOKUP(B103,'Recoveries 2025-26'!B$2:U$1000,20,FALSE),0)</f>
        <v>5</v>
      </c>
      <c r="AA103" s="27">
        <f t="shared" si="2"/>
        <v>9</v>
      </c>
      <c r="AB103" s="3">
        <f t="shared" si="3"/>
        <v>0.29990341710307011</v>
      </c>
      <c r="AC103" s="3" t="str">
        <f>IFERROR(VLOOKUP(B103,'FBRef Player Names'!$A:$B,2,FALSE),B103)</f>
        <v>Bruno Guimaraes</v>
      </c>
      <c r="AD103" t="str">
        <f>VLOOKUP(AC103,Players!$A:$A,1,FALSE)</f>
        <v>Bruno Guimaraes</v>
      </c>
      <c r="AE103" t="str">
        <f>VLOOKUP(AD103,Players!$A:$B,2,FALSE)</f>
        <v>MID</v>
      </c>
    </row>
    <row r="104" spans="1:31" x14ac:dyDescent="0.25">
      <c r="A104">
        <v>103</v>
      </c>
      <c r="B104" t="s">
        <v>305</v>
      </c>
      <c r="C104" t="s">
        <v>3767</v>
      </c>
      <c r="D104" t="s">
        <v>3614</v>
      </c>
      <c r="E104" t="s">
        <v>283</v>
      </c>
      <c r="F104" t="s">
        <v>4386</v>
      </c>
      <c r="G104">
        <v>2003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4280</v>
      </c>
      <c r="Z104">
        <f>IFERROR(VLOOKUP(B104,'Recoveries 2025-26'!B$2:U$1000,20,FALSE),0)</f>
        <v>0</v>
      </c>
      <c r="AA104" s="27">
        <f t="shared" si="2"/>
        <v>0</v>
      </c>
      <c r="AB104" s="3">
        <f t="shared" si="3"/>
        <v>4.0151757325888937E-2</v>
      </c>
      <c r="AC104" s="3" t="str">
        <f>IFERROR(VLOOKUP(B104,'FBRef Player Names'!$A:$B,2,FALSE),B104)</f>
        <v>Malo Gusto</v>
      </c>
      <c r="AD104" t="str">
        <f>VLOOKUP(AC104,Players!$A:$A,1,FALSE)</f>
        <v>Malo Gusto</v>
      </c>
      <c r="AE104" t="str">
        <f>VLOOKUP(AD104,Players!$A:$B,2,FALSE)</f>
        <v>DEF</v>
      </c>
    </row>
    <row r="105" spans="1:31" x14ac:dyDescent="0.25">
      <c r="A105">
        <v>104</v>
      </c>
      <c r="B105" t="s">
        <v>4387</v>
      </c>
      <c r="C105" t="s">
        <v>3774</v>
      </c>
      <c r="D105" t="s">
        <v>3759</v>
      </c>
      <c r="E105" t="s">
        <v>372</v>
      </c>
      <c r="F105" t="s">
        <v>4388</v>
      </c>
      <c r="G105">
        <v>1998</v>
      </c>
      <c r="H105">
        <v>0.7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 t="s">
        <v>4280</v>
      </c>
      <c r="Z105">
        <f>IFERROR(VLOOKUP(B105,'Recoveries 2025-26'!B$2:U$1000,20,FALSE),0)</f>
        <v>1</v>
      </c>
      <c r="AA105" s="27" t="b">
        <f t="shared" si="2"/>
        <v>0</v>
      </c>
      <c r="AB105" s="3" t="b">
        <f t="shared" si="3"/>
        <v>0</v>
      </c>
      <c r="AC105" s="3" t="str">
        <f>IFERROR(VLOOKUP(B105,'FBRef Player Names'!$A:$B,2,FALSE),B105)</f>
        <v>Viktor Gyokeres</v>
      </c>
      <c r="AD105" t="str">
        <f>VLOOKUP(AC105,Players!$A:$A,1,FALSE)</f>
        <v>Viktor Gyokeres</v>
      </c>
      <c r="AE105" t="str">
        <f>VLOOKUP(AD105,Players!$A:$B,2,FALSE)</f>
        <v>FWD</v>
      </c>
    </row>
    <row r="106" spans="1:31" x14ac:dyDescent="0.25">
      <c r="A106">
        <v>105</v>
      </c>
      <c r="B106" t="s">
        <v>238</v>
      </c>
      <c r="C106" t="s">
        <v>3752</v>
      </c>
      <c r="D106" t="s">
        <v>3759</v>
      </c>
      <c r="E106" t="s">
        <v>239</v>
      </c>
      <c r="F106" t="s">
        <v>4389</v>
      </c>
      <c r="G106">
        <v>2000</v>
      </c>
      <c r="H106">
        <v>0.8</v>
      </c>
      <c r="I106">
        <v>1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 t="s">
        <v>4280</v>
      </c>
      <c r="Z106">
        <f>IFERROR(VLOOKUP(B106,'Recoveries 2025-26'!B$2:U$1000,20,FALSE),0)</f>
        <v>1</v>
      </c>
      <c r="AA106" s="27" t="b">
        <f t="shared" si="2"/>
        <v>0</v>
      </c>
      <c r="AB106" s="3" t="b">
        <f t="shared" si="3"/>
        <v>0</v>
      </c>
      <c r="AC106" s="3" t="str">
        <f>IFERROR(VLOOKUP(B106,'FBRef Player Names'!$A:$B,2,FALSE),B106)</f>
        <v>Erling Haaland</v>
      </c>
      <c r="AD106" t="str">
        <f>VLOOKUP(AC106,Players!$A:$A,1,FALSE)</f>
        <v>Erling Haaland</v>
      </c>
      <c r="AE106" t="str">
        <f>VLOOKUP(AD106,Players!$A:$B,2,FALSE)</f>
        <v>FWD</v>
      </c>
    </row>
    <row r="107" spans="1:31" x14ac:dyDescent="0.25">
      <c r="A107">
        <v>106</v>
      </c>
      <c r="B107" t="s">
        <v>168</v>
      </c>
      <c r="C107" t="s">
        <v>3856</v>
      </c>
      <c r="D107" t="s">
        <v>3614</v>
      </c>
      <c r="E107" t="s">
        <v>141</v>
      </c>
      <c r="F107" t="s">
        <v>4390</v>
      </c>
      <c r="G107">
        <v>2004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3</v>
      </c>
      <c r="X107">
        <v>0</v>
      </c>
      <c r="Y107" t="s">
        <v>4280</v>
      </c>
      <c r="Z107">
        <f>IFERROR(VLOOKUP(B107,'Recoveries 2025-26'!B$2:U$1000,20,FALSE),0)</f>
        <v>3</v>
      </c>
      <c r="AA107" s="27">
        <f t="shared" si="2"/>
        <v>4</v>
      </c>
      <c r="AB107" s="3">
        <f t="shared" si="3"/>
        <v>0.14700700543583123</v>
      </c>
      <c r="AC107" s="3" t="str">
        <f>IFERROR(VLOOKUP(B107,'FBRef Player Names'!$A:$B,2,FALSE),B107)</f>
        <v>El Hadji Diouf</v>
      </c>
      <c r="AD107" t="str">
        <f>VLOOKUP(AC107,Players!$A:$A,1,FALSE)</f>
        <v>El Hadji Diouf</v>
      </c>
      <c r="AE107" t="str">
        <f>VLOOKUP(AD107,Players!$A:$B,2,FALSE)</f>
        <v>DEF</v>
      </c>
    </row>
    <row r="108" spans="1:31" x14ac:dyDescent="0.25">
      <c r="A108">
        <v>107</v>
      </c>
      <c r="B108" t="s">
        <v>434</v>
      </c>
      <c r="C108" t="s">
        <v>3744</v>
      </c>
      <c r="D108" t="s">
        <v>3759</v>
      </c>
      <c r="E108" t="s">
        <v>423</v>
      </c>
      <c r="F108" t="s">
        <v>4391</v>
      </c>
      <c r="G108">
        <v>1996</v>
      </c>
      <c r="H108">
        <v>0.1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1</v>
      </c>
      <c r="P108">
        <v>100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 t="s">
        <v>4280</v>
      </c>
      <c r="Z108">
        <f>IFERROR(VLOOKUP(B108,'Recoveries 2025-26'!B$2:U$1000,20,FALSE),0)</f>
        <v>0</v>
      </c>
      <c r="AA108" s="27">
        <f t="shared" si="2"/>
        <v>10</v>
      </c>
      <c r="AB108" s="3">
        <f t="shared" si="3"/>
        <v>0.36324982454564958</v>
      </c>
      <c r="AC108" s="3" t="str">
        <f>IFERROR(VLOOKUP(B108,'FBRef Player Names'!$A:$B,2,FALSE),B108)</f>
        <v>Jack Harrison</v>
      </c>
      <c r="AD108" t="str">
        <f>VLOOKUP(AC108,Players!$A:$A,1,FALSE)</f>
        <v>Jack Harrison</v>
      </c>
      <c r="AE108" t="str">
        <f>VLOOKUP(AD108,Players!$A:$B,2,FALSE)</f>
        <v>MID</v>
      </c>
    </row>
    <row r="109" spans="1:31" x14ac:dyDescent="0.25">
      <c r="A109">
        <v>108</v>
      </c>
      <c r="B109" t="s">
        <v>227</v>
      </c>
      <c r="C109" t="s">
        <v>3754</v>
      </c>
      <c r="D109" t="s">
        <v>3614</v>
      </c>
      <c r="E109" t="s">
        <v>196</v>
      </c>
      <c r="F109" t="s">
        <v>4392</v>
      </c>
      <c r="G109">
        <v>2001</v>
      </c>
      <c r="H109">
        <v>1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2</v>
      </c>
      <c r="P109">
        <v>0</v>
      </c>
      <c r="Q109">
        <v>2</v>
      </c>
      <c r="R109">
        <v>2</v>
      </c>
      <c r="S109">
        <v>0</v>
      </c>
      <c r="T109">
        <v>2</v>
      </c>
      <c r="U109">
        <v>2</v>
      </c>
      <c r="V109">
        <v>3</v>
      </c>
      <c r="W109">
        <v>4</v>
      </c>
      <c r="X109">
        <v>0</v>
      </c>
      <c r="Y109" t="s">
        <v>4280</v>
      </c>
      <c r="Z109">
        <f>IFERROR(VLOOKUP(B109,'Recoveries 2025-26'!B$2:U$1000,20,FALSE),0)</f>
        <v>2</v>
      </c>
      <c r="AA109" s="27">
        <f t="shared" si="2"/>
        <v>9</v>
      </c>
      <c r="AB109" s="3">
        <f t="shared" si="3"/>
        <v>0.43058194500779456</v>
      </c>
      <c r="AC109" s="3" t="str">
        <f>IFERROR(VLOOKUP(B109,'FBRef Player Names'!$A:$B,2,FALSE),B109)</f>
        <v>Quilindschy Hartman</v>
      </c>
      <c r="AD109" t="str">
        <f>VLOOKUP(AC109,Players!$A:$A,1,FALSE)</f>
        <v>Quilindschy Hartman</v>
      </c>
      <c r="AE109" t="str">
        <f>VLOOKUP(AD109,Players!$A:$B,2,FALSE)</f>
        <v>DEF</v>
      </c>
    </row>
    <row r="110" spans="1:31" x14ac:dyDescent="0.25">
      <c r="A110">
        <v>109</v>
      </c>
      <c r="B110" t="s">
        <v>388</v>
      </c>
      <c r="C110" t="s">
        <v>3783</v>
      </c>
      <c r="D110" t="s">
        <v>3759</v>
      </c>
      <c r="E110" t="s">
        <v>372</v>
      </c>
      <c r="F110" t="s">
        <v>4393</v>
      </c>
      <c r="G110">
        <v>1999</v>
      </c>
      <c r="H110">
        <v>0.3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 t="s">
        <v>4280</v>
      </c>
      <c r="Z110">
        <f>IFERROR(VLOOKUP(B110,'Recoveries 2025-26'!B$2:U$1000,20,FALSE),0)</f>
        <v>2</v>
      </c>
      <c r="AA110" s="27" t="b">
        <f t="shared" si="2"/>
        <v>0</v>
      </c>
      <c r="AB110" s="3" t="b">
        <f t="shared" si="3"/>
        <v>0</v>
      </c>
      <c r="AC110" s="3" t="str">
        <f>IFERROR(VLOOKUP(B110,'FBRef Player Names'!$A:$B,2,FALSE),B110)</f>
        <v>Kai Havertz</v>
      </c>
      <c r="AD110" t="str">
        <f>VLOOKUP(AC110,Players!$A:$A,1,FALSE)</f>
        <v>Kai Havertz</v>
      </c>
      <c r="AE110" t="str">
        <f>VLOOKUP(AD110,Players!$A:$B,2,FALSE)</f>
        <v>FWD</v>
      </c>
    </row>
    <row r="111" spans="1:31" x14ac:dyDescent="0.25">
      <c r="A111">
        <v>110</v>
      </c>
      <c r="B111" t="s">
        <v>132</v>
      </c>
      <c r="C111" t="s">
        <v>3754</v>
      </c>
      <c r="D111" t="s">
        <v>3614</v>
      </c>
      <c r="E111" t="s">
        <v>96</v>
      </c>
      <c r="F111" t="s">
        <v>4394</v>
      </c>
      <c r="G111">
        <v>2000</v>
      </c>
      <c r="H111">
        <v>1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1</v>
      </c>
      <c r="O111">
        <v>1</v>
      </c>
      <c r="P111">
        <v>100</v>
      </c>
      <c r="Q111">
        <v>0</v>
      </c>
      <c r="R111">
        <v>2</v>
      </c>
      <c r="S111">
        <v>1</v>
      </c>
      <c r="T111">
        <v>1</v>
      </c>
      <c r="U111">
        <v>0</v>
      </c>
      <c r="V111">
        <v>1</v>
      </c>
      <c r="W111">
        <v>6</v>
      </c>
      <c r="X111">
        <v>0</v>
      </c>
      <c r="Y111" t="s">
        <v>4280</v>
      </c>
      <c r="Z111">
        <f>IFERROR(VLOOKUP(B111,'Recoveries 2025-26'!B$2:U$1000,20,FALSE),0)</f>
        <v>4</v>
      </c>
      <c r="AA111" s="27">
        <f t="shared" si="2"/>
        <v>9</v>
      </c>
      <c r="AB111" s="3">
        <f t="shared" si="3"/>
        <v>0.43058194500779456</v>
      </c>
      <c r="AC111" s="3" t="str">
        <f>IFERROR(VLOOKUP(B111,'FBRef Player Names'!$A:$B,2,FALSE),B111)</f>
        <v>Jan Paul van Hecke</v>
      </c>
      <c r="AD111" t="str">
        <f>VLOOKUP(AC111,Players!$A:$A,1,FALSE)</f>
        <v>Jan Paul van Hecke</v>
      </c>
      <c r="AE111" t="str">
        <f>VLOOKUP(AD111,Players!$A:$B,2,FALSE)</f>
        <v>DEF</v>
      </c>
    </row>
    <row r="112" spans="1:31" x14ac:dyDescent="0.25">
      <c r="A112">
        <v>111</v>
      </c>
      <c r="B112" t="s">
        <v>3869</v>
      </c>
      <c r="C112" t="s">
        <v>3870</v>
      </c>
      <c r="D112" t="s">
        <v>3759</v>
      </c>
      <c r="E112" t="s">
        <v>254</v>
      </c>
      <c r="F112" t="s">
        <v>4395</v>
      </c>
      <c r="G112">
        <v>1996</v>
      </c>
      <c r="H112">
        <v>0.1</v>
      </c>
      <c r="I112">
        <v>1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 t="s">
        <v>4280</v>
      </c>
      <c r="Z112">
        <f>IFERROR(VLOOKUP(B112,'Recoveries 2025-26'!B$2:U$1000,20,FALSE),0)</f>
        <v>0</v>
      </c>
      <c r="AA112" s="27">
        <f t="shared" si="2"/>
        <v>20</v>
      </c>
      <c r="AB112" s="3">
        <f t="shared" si="3"/>
        <v>0.91911482356027352</v>
      </c>
      <c r="AC112" s="3" t="str">
        <f>IFERROR(VLOOKUP(B112,'FBRef Player Names'!$A:$B,2,FALSE),B112)</f>
        <v>Hwang Hee-chan</v>
      </c>
      <c r="AD112" t="str">
        <f>VLOOKUP(AC112,Players!$A:$A,1,FALSE)</f>
        <v>Hwang Hee-chan</v>
      </c>
      <c r="AE112" t="str">
        <f>VLOOKUP(AD112,Players!$A:$B,2,FALSE)</f>
        <v>MID</v>
      </c>
    </row>
    <row r="113" spans="1:31" x14ac:dyDescent="0.25">
      <c r="A113">
        <v>112</v>
      </c>
      <c r="B113" t="s">
        <v>3301</v>
      </c>
      <c r="C113" t="s">
        <v>3744</v>
      </c>
      <c r="D113" t="s">
        <v>486</v>
      </c>
      <c r="E113" t="s">
        <v>293</v>
      </c>
      <c r="F113" t="s">
        <v>4396</v>
      </c>
      <c r="G113">
        <v>1997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0</v>
      </c>
      <c r="Y113" t="s">
        <v>4280</v>
      </c>
      <c r="Z113">
        <f>IFERROR(VLOOKUP(B113,'Recoveries 2025-26'!B$2:U$1000,20,FALSE),0)</f>
        <v>2</v>
      </c>
      <c r="AA113" s="27" t="b">
        <f t="shared" si="2"/>
        <v>0</v>
      </c>
      <c r="AB113" s="3" t="b">
        <f t="shared" si="3"/>
        <v>0</v>
      </c>
      <c r="AC113" s="3" t="str">
        <f>IFERROR(VLOOKUP(B113,'FBRef Player Names'!$A:$B,2,FALSE),B113)</f>
        <v>Dean Henderson</v>
      </c>
      <c r="AD113" t="str">
        <f>VLOOKUP(AC113,Players!$A:$A,1,FALSE)</f>
        <v>Dean Henderson</v>
      </c>
      <c r="AE113" t="str">
        <f>VLOOKUP(AD113,Players!$A:$B,2,FALSE)</f>
        <v>GK</v>
      </c>
    </row>
    <row r="114" spans="1:31" x14ac:dyDescent="0.25">
      <c r="A114">
        <v>113</v>
      </c>
      <c r="B114" t="s">
        <v>349</v>
      </c>
      <c r="C114" t="s">
        <v>3744</v>
      </c>
      <c r="D114" t="s">
        <v>3689</v>
      </c>
      <c r="E114" t="s">
        <v>332</v>
      </c>
      <c r="F114" t="s">
        <v>4397</v>
      </c>
      <c r="G114">
        <v>1990</v>
      </c>
      <c r="H114">
        <v>0.2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4280</v>
      </c>
      <c r="Z114">
        <f>IFERROR(VLOOKUP(B114,'Recoveries 2025-26'!B$2:U$1000,20,FALSE),0)</f>
        <v>3</v>
      </c>
      <c r="AA114" s="27">
        <f t="shared" si="2"/>
        <v>15</v>
      </c>
      <c r="AB114" s="3">
        <f t="shared" si="3"/>
        <v>0.70009658289692989</v>
      </c>
      <c r="AC114" s="3" t="str">
        <f>IFERROR(VLOOKUP(B114,'FBRef Player Names'!$A:$B,2,FALSE),B114)</f>
        <v>Jordan Henderson</v>
      </c>
      <c r="AD114" t="str">
        <f>VLOOKUP(AC114,Players!$A:$A,1,FALSE)</f>
        <v>Jordan Henderson</v>
      </c>
      <c r="AE114" t="str">
        <f>VLOOKUP(AD114,Players!$A:$B,2,FALSE)</f>
        <v>MID</v>
      </c>
    </row>
    <row r="115" spans="1:31" x14ac:dyDescent="0.25">
      <c r="A115">
        <v>114</v>
      </c>
      <c r="B115" t="s">
        <v>358</v>
      </c>
      <c r="C115" t="s">
        <v>3744</v>
      </c>
      <c r="D115" t="s">
        <v>3614</v>
      </c>
      <c r="E115" t="s">
        <v>332</v>
      </c>
      <c r="F115" t="s">
        <v>4314</v>
      </c>
      <c r="G115">
        <v>1997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0</v>
      </c>
      <c r="N115">
        <v>1</v>
      </c>
      <c r="O115">
        <v>1</v>
      </c>
      <c r="P115">
        <v>100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2</v>
      </c>
      <c r="W115">
        <v>1</v>
      </c>
      <c r="X115">
        <v>0</v>
      </c>
      <c r="Y115" t="s">
        <v>4280</v>
      </c>
      <c r="Z115">
        <f>IFERROR(VLOOKUP(B115,'Recoveries 2025-26'!B$2:U$1000,20,FALSE),0)</f>
        <v>2</v>
      </c>
      <c r="AA115" s="27">
        <f t="shared" si="2"/>
        <v>3</v>
      </c>
      <c r="AB115" s="3">
        <f t="shared" si="3"/>
        <v>0.11042907890714226</v>
      </c>
      <c r="AC115" s="3" t="str">
        <f>IFERROR(VLOOKUP(B115,'FBRef Player Names'!$A:$B,2,FALSE),B115)</f>
        <v>Rico Henry</v>
      </c>
      <c r="AD115" t="str">
        <f>VLOOKUP(AC115,Players!$A:$A,1,FALSE)</f>
        <v>Rico Henry</v>
      </c>
      <c r="AE115" t="str">
        <f>VLOOKUP(AD115,Players!$A:$B,2,FALSE)</f>
        <v>DEF</v>
      </c>
    </row>
    <row r="116" spans="1:31" x14ac:dyDescent="0.25">
      <c r="A116">
        <v>115</v>
      </c>
      <c r="B116" t="s">
        <v>3491</v>
      </c>
      <c r="C116" t="s">
        <v>3768</v>
      </c>
      <c r="D116" t="s">
        <v>486</v>
      </c>
      <c r="E116" t="s">
        <v>141</v>
      </c>
      <c r="F116" t="s">
        <v>4398</v>
      </c>
      <c r="G116">
        <v>2000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 t="s">
        <v>4280</v>
      </c>
      <c r="Z116">
        <f>IFERROR(VLOOKUP(B116,'Recoveries 2025-26'!B$2:U$1000,20,FALSE),0)</f>
        <v>2</v>
      </c>
      <c r="AA116" s="27" t="e">
        <f t="shared" si="2"/>
        <v>#N/A</v>
      </c>
      <c r="AB116" s="3" t="e">
        <f t="shared" si="3"/>
        <v>#N/A</v>
      </c>
      <c r="AC116" s="3">
        <f>IFERROR(VLOOKUP(B116,'FBRef Player Names'!$A:$B,2,FALSE),B116)</f>
        <v>0</v>
      </c>
      <c r="AD116" t="e">
        <f>VLOOKUP(AC116,Players!$A:$A,1,FALSE)</f>
        <v>#N/A</v>
      </c>
      <c r="AE116" t="e">
        <f>VLOOKUP(AD116,Players!$A:$B,2,FALSE)</f>
        <v>#N/A</v>
      </c>
    </row>
    <row r="117" spans="1:31" x14ac:dyDescent="0.25">
      <c r="A117">
        <v>116</v>
      </c>
      <c r="B117" t="s">
        <v>367</v>
      </c>
      <c r="C117" t="s">
        <v>3801</v>
      </c>
      <c r="D117" t="s">
        <v>3614</v>
      </c>
      <c r="E117" t="s">
        <v>332</v>
      </c>
      <c r="F117" t="s">
        <v>4399</v>
      </c>
      <c r="G117">
        <v>2002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2</v>
      </c>
      <c r="P117">
        <v>50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 t="s">
        <v>4280</v>
      </c>
      <c r="Z117">
        <f>IFERROR(VLOOKUP(B117,'Recoveries 2025-26'!B$2:U$1000,20,FALSE),0)</f>
        <v>0</v>
      </c>
      <c r="AA117" s="27" t="e">
        <f t="shared" si="2"/>
        <v>#DIV/0!</v>
      </c>
      <c r="AB117" s="3" t="e">
        <f t="shared" si="3"/>
        <v>#DIV/0!</v>
      </c>
      <c r="AC117" s="3" t="str">
        <f>IFERROR(VLOOKUP(B117,'FBRef Player Names'!$A:$B,2,FALSE),B117)</f>
        <v>Aaron Hickey</v>
      </c>
      <c r="AD117" t="str">
        <f>VLOOKUP(AC117,Players!$A:$A,1,FALSE)</f>
        <v>Aaron Hickey</v>
      </c>
      <c r="AE117" t="str">
        <f>VLOOKUP(AD117,Players!$A:$B,2,FALSE)</f>
        <v>DEF</v>
      </c>
    </row>
    <row r="118" spans="1:31" x14ac:dyDescent="0.25">
      <c r="A118">
        <v>117</v>
      </c>
      <c r="B118" t="s">
        <v>41</v>
      </c>
      <c r="C118" t="s">
        <v>3744</v>
      </c>
      <c r="D118" t="s">
        <v>3614</v>
      </c>
      <c r="E118" t="s">
        <v>21</v>
      </c>
      <c r="F118" t="s">
        <v>4400</v>
      </c>
      <c r="G118">
        <v>2002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0</v>
      </c>
      <c r="Y118" t="s">
        <v>4280</v>
      </c>
      <c r="Z118">
        <f>IFERROR(VLOOKUP(B118,'Recoveries 2025-26'!B$2:U$1000,20,FALSE),0)</f>
        <v>0</v>
      </c>
      <c r="AA118" s="27" t="e">
        <f t="shared" si="2"/>
        <v>#DIV/0!</v>
      </c>
      <c r="AB118" s="3" t="e">
        <f t="shared" si="3"/>
        <v>#DIV/0!</v>
      </c>
      <c r="AC118" s="3" t="str">
        <f>IFERROR(VLOOKUP(B118,'FBRef Player Names'!$A:$B,2,FALSE),B118)</f>
        <v>James Hill</v>
      </c>
      <c r="AD118" t="str">
        <f>VLOOKUP(AC118,Players!$A:$A,1,FALSE)</f>
        <v>James Hill</v>
      </c>
      <c r="AE118" t="str">
        <f>VLOOKUP(AD118,Players!$A:$B,2,FALSE)</f>
        <v>DEF</v>
      </c>
    </row>
    <row r="119" spans="1:31" x14ac:dyDescent="0.25">
      <c r="A119">
        <v>118</v>
      </c>
      <c r="B119" t="s">
        <v>3451</v>
      </c>
      <c r="C119" t="s">
        <v>3754</v>
      </c>
      <c r="D119" t="s">
        <v>3689</v>
      </c>
      <c r="E119" t="s">
        <v>254</v>
      </c>
      <c r="F119" t="s">
        <v>4401</v>
      </c>
      <c r="G119">
        <v>2002</v>
      </c>
      <c r="H119">
        <v>0.8</v>
      </c>
      <c r="I119">
        <v>2</v>
      </c>
      <c r="J119">
        <v>2</v>
      </c>
      <c r="K119">
        <v>1</v>
      </c>
      <c r="L119">
        <v>1</v>
      </c>
      <c r="M119">
        <v>0</v>
      </c>
      <c r="N119">
        <v>1</v>
      </c>
      <c r="O119">
        <v>2</v>
      </c>
      <c r="P119">
        <v>50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3</v>
      </c>
      <c r="W119">
        <v>5</v>
      </c>
      <c r="X119">
        <v>0</v>
      </c>
      <c r="Y119" t="s">
        <v>4280</v>
      </c>
      <c r="Z119">
        <f>IFERROR(VLOOKUP(B119,'Recoveries 2025-26'!B$2:U$1000,20,FALSE),0)</f>
        <v>2</v>
      </c>
      <c r="AA119" s="27">
        <f t="shared" si="2"/>
        <v>10</v>
      </c>
      <c r="AB119" s="3">
        <f t="shared" si="3"/>
        <v>0.5</v>
      </c>
      <c r="AC119" s="3" t="str">
        <f>IFERROR(VLOOKUP(B119,'FBRef Player Names'!$A:$B,2,FALSE),B119)</f>
        <v>Ki-Jana Hoever</v>
      </c>
      <c r="AD119" t="str">
        <f>VLOOKUP(AC119,Players!$A:$A,1,FALSE)</f>
        <v>Ki-Jana Hoever</v>
      </c>
      <c r="AE119" t="str">
        <f>VLOOKUP(AD119,Players!$A:$B,2,FALSE)</f>
        <v>DEF</v>
      </c>
    </row>
    <row r="120" spans="1:31" x14ac:dyDescent="0.25">
      <c r="A120">
        <v>119</v>
      </c>
      <c r="B120" t="s">
        <v>334</v>
      </c>
      <c r="C120" t="s">
        <v>3744</v>
      </c>
      <c r="D120" t="s">
        <v>3759</v>
      </c>
      <c r="E120" t="s">
        <v>3616</v>
      </c>
      <c r="F120" t="s">
        <v>4402</v>
      </c>
      <c r="G120">
        <v>2000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4280</v>
      </c>
      <c r="Z120">
        <f>IFERROR(VLOOKUP(B120,'Recoveries 2025-26'!B$2:U$1000,20,FALSE),0)</f>
        <v>0</v>
      </c>
      <c r="AA120" s="27">
        <f t="shared" si="2"/>
        <v>0</v>
      </c>
      <c r="AB120" s="3">
        <f t="shared" si="3"/>
        <v>1.7921092468090594E-2</v>
      </c>
      <c r="AC120" s="3" t="str">
        <f>IFERROR(VLOOKUP(B120,'FBRef Player Names'!$A:$B,2,FALSE),B120)</f>
        <v>Callum Hudson-Odoi</v>
      </c>
      <c r="AD120" t="str">
        <f>VLOOKUP(AC120,Players!$A:$A,1,FALSE)</f>
        <v>Callum Hudson-Odoi</v>
      </c>
      <c r="AE120" t="str">
        <f>VLOOKUP(AD120,Players!$A:$B,2,FALSE)</f>
        <v>MID</v>
      </c>
    </row>
    <row r="121" spans="1:31" x14ac:dyDescent="0.25">
      <c r="A121">
        <v>120</v>
      </c>
      <c r="B121" t="s">
        <v>318</v>
      </c>
      <c r="C121" t="s">
        <v>3744</v>
      </c>
      <c r="D121" t="s">
        <v>3689</v>
      </c>
      <c r="E121" t="s">
        <v>293</v>
      </c>
      <c r="F121" t="s">
        <v>4403</v>
      </c>
      <c r="G121">
        <v>1995</v>
      </c>
      <c r="H121">
        <v>0.8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Q121">
        <v>0</v>
      </c>
      <c r="R121">
        <v>2</v>
      </c>
      <c r="S121">
        <v>2</v>
      </c>
      <c r="T121">
        <v>0</v>
      </c>
      <c r="U121">
        <v>1</v>
      </c>
      <c r="V121">
        <v>1</v>
      </c>
      <c r="W121">
        <v>3</v>
      </c>
      <c r="X121">
        <v>0</v>
      </c>
      <c r="Y121" t="s">
        <v>4280</v>
      </c>
      <c r="Z121">
        <f>IFERROR(VLOOKUP(B121,'Recoveries 2025-26'!B$2:U$1000,20,FALSE),0)</f>
        <v>3</v>
      </c>
      <c r="AA121" s="27">
        <f t="shared" si="2"/>
        <v>11.25</v>
      </c>
      <c r="AB121" s="3">
        <f t="shared" si="3"/>
        <v>0.44782058028386929</v>
      </c>
      <c r="AC121" s="3" t="str">
        <f>IFERROR(VLOOKUP(B121,'FBRef Player Names'!$A:$B,2,FALSE),B121)</f>
        <v>Will Hughes</v>
      </c>
      <c r="AD121" t="str">
        <f>VLOOKUP(AC121,Players!$A:$A,1,FALSE)</f>
        <v>Will Hughes</v>
      </c>
      <c r="AE121" t="str">
        <f>VLOOKUP(AD121,Players!$A:$B,2,FALSE)</f>
        <v>MID</v>
      </c>
    </row>
    <row r="122" spans="1:31" x14ac:dyDescent="0.25">
      <c r="A122">
        <v>121</v>
      </c>
      <c r="B122" t="s">
        <v>171</v>
      </c>
      <c r="C122" t="s">
        <v>3789</v>
      </c>
      <c r="D122" t="s">
        <v>3614</v>
      </c>
      <c r="E122" t="s">
        <v>147</v>
      </c>
      <c r="F122" t="s">
        <v>4404</v>
      </c>
      <c r="G122">
        <v>2002</v>
      </c>
      <c r="H122">
        <v>1</v>
      </c>
      <c r="I122">
        <v>2</v>
      </c>
      <c r="J122">
        <v>1</v>
      </c>
      <c r="K122">
        <v>1</v>
      </c>
      <c r="L122">
        <v>1</v>
      </c>
      <c r="M122">
        <v>0</v>
      </c>
      <c r="N122">
        <v>1</v>
      </c>
      <c r="O122">
        <v>2</v>
      </c>
      <c r="P122">
        <v>50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3</v>
      </c>
      <c r="W122">
        <v>3</v>
      </c>
      <c r="X122">
        <v>0</v>
      </c>
      <c r="Y122" t="s">
        <v>4280</v>
      </c>
      <c r="Z122">
        <f>IFERROR(VLOOKUP(B122,'Recoveries 2025-26'!B$2:U$1000,20,FALSE),0)</f>
        <v>3</v>
      </c>
      <c r="AA122" s="27">
        <f t="shared" si="2"/>
        <v>6</v>
      </c>
      <c r="AB122" s="3">
        <f t="shared" si="3"/>
        <v>0.24209760204820152</v>
      </c>
      <c r="AC122" s="3" t="str">
        <f>IFERROR(VLOOKUP(B122,'FBRef Player Names'!$A:$B,2,FALSE),B122)</f>
        <v>Trai Hume</v>
      </c>
      <c r="AD122" t="str">
        <f>VLOOKUP(AC122,Players!$A:$A,1,FALSE)</f>
        <v>Trai Hume</v>
      </c>
      <c r="AE122" t="str">
        <f>VLOOKUP(AD122,Players!$A:$B,2,FALSE)</f>
        <v>DEF</v>
      </c>
    </row>
    <row r="123" spans="1:31" x14ac:dyDescent="0.25">
      <c r="A123">
        <v>122</v>
      </c>
      <c r="B123" t="s">
        <v>3733</v>
      </c>
      <c r="C123" t="s">
        <v>3744</v>
      </c>
      <c r="D123" t="s">
        <v>3689</v>
      </c>
      <c r="E123" t="s">
        <v>421</v>
      </c>
      <c r="F123" t="s">
        <v>4405</v>
      </c>
      <c r="G123">
        <v>2003</v>
      </c>
      <c r="H123">
        <v>0.8</v>
      </c>
      <c r="I123">
        <v>3</v>
      </c>
      <c r="J123">
        <v>2</v>
      </c>
      <c r="K123">
        <v>2</v>
      </c>
      <c r="L123">
        <v>1</v>
      </c>
      <c r="M123">
        <v>0</v>
      </c>
      <c r="N123">
        <v>3</v>
      </c>
      <c r="O123">
        <v>3</v>
      </c>
      <c r="P123">
        <v>100</v>
      </c>
      <c r="Q123">
        <v>0</v>
      </c>
      <c r="R123">
        <v>2</v>
      </c>
      <c r="S123">
        <v>1</v>
      </c>
      <c r="T123">
        <v>1</v>
      </c>
      <c r="U123">
        <v>0</v>
      </c>
      <c r="V123">
        <v>3</v>
      </c>
      <c r="W123">
        <v>2</v>
      </c>
      <c r="X123">
        <v>0</v>
      </c>
      <c r="Y123" t="s">
        <v>4280</v>
      </c>
      <c r="Z123">
        <f>IFERROR(VLOOKUP(B123,'Recoveries 2025-26'!B$2:U$1000,20,FALSE),0)</f>
        <v>3</v>
      </c>
      <c r="AA123" s="27">
        <f t="shared" si="2"/>
        <v>12.5</v>
      </c>
      <c r="AB123" s="3">
        <f t="shared" si="3"/>
        <v>0.53484165002336059</v>
      </c>
      <c r="AC123" s="3" t="str">
        <f>IFERROR(VLOOKUP(B123,'FBRef Player Names'!$A:$B,2,FALSE),B123)</f>
        <v>Tim Iroegbunam</v>
      </c>
      <c r="AD123" t="str">
        <f>VLOOKUP(AC123,Players!$A:$A,1,FALSE)</f>
        <v>Tim Iroegbunam</v>
      </c>
      <c r="AE123" t="str">
        <f>VLOOKUP(AD123,Players!$A:$B,2,FALSE)</f>
        <v>MID</v>
      </c>
    </row>
    <row r="124" spans="1:31" x14ac:dyDescent="0.25">
      <c r="A124">
        <v>123</v>
      </c>
      <c r="B124" t="s">
        <v>3878</v>
      </c>
      <c r="C124" t="s">
        <v>3801</v>
      </c>
      <c r="D124" t="s">
        <v>3689</v>
      </c>
      <c r="E124" t="s">
        <v>141</v>
      </c>
      <c r="F124" t="s">
        <v>4406</v>
      </c>
      <c r="G124">
        <v>2000</v>
      </c>
      <c r="H124">
        <v>0.1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1</v>
      </c>
      <c r="O124">
        <v>1</v>
      </c>
      <c r="P124">
        <v>100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 t="s">
        <v>4280</v>
      </c>
      <c r="Z124">
        <f>IFERROR(VLOOKUP(B124,'Recoveries 2025-26'!B$2:U$1000,20,FALSE),0)</f>
        <v>1</v>
      </c>
      <c r="AA124" s="27">
        <f t="shared" si="2"/>
        <v>20</v>
      </c>
      <c r="AB124" s="3">
        <f t="shared" si="3"/>
        <v>0.91911482356027352</v>
      </c>
      <c r="AC124" s="3" t="str">
        <f>IFERROR(VLOOKUP(B124,'FBRef Player Names'!$A:$B,2,FALSE),B124)</f>
        <v>Andy Irving</v>
      </c>
      <c r="AD124" t="str">
        <f>VLOOKUP(AC124,Players!$A:$A,1,FALSE)</f>
        <v>Andy Irving</v>
      </c>
      <c r="AE124" t="str">
        <f>VLOOKUP(AD124,Players!$A:$B,2,FALSE)</f>
        <v>MID</v>
      </c>
    </row>
    <row r="125" spans="1:31" x14ac:dyDescent="0.25">
      <c r="A125">
        <v>124</v>
      </c>
      <c r="B125" t="s">
        <v>151</v>
      </c>
      <c r="C125" t="s">
        <v>3767</v>
      </c>
      <c r="D125" t="s">
        <v>3759</v>
      </c>
      <c r="E125" t="s">
        <v>147</v>
      </c>
      <c r="F125" t="s">
        <v>4407</v>
      </c>
      <c r="G125">
        <v>2000</v>
      </c>
      <c r="H125">
        <v>0.2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 t="s">
        <v>4280</v>
      </c>
      <c r="Z125">
        <f>IFERROR(VLOOKUP(B125,'Recoveries 2025-26'!B$2:U$1000,20,FALSE),0)</f>
        <v>1</v>
      </c>
      <c r="AA125" s="27" t="b">
        <f t="shared" si="2"/>
        <v>0</v>
      </c>
      <c r="AB125" s="3" t="b">
        <f t="shared" si="3"/>
        <v>0</v>
      </c>
      <c r="AC125" s="3" t="str">
        <f>IFERROR(VLOOKUP(B125,'FBRef Player Names'!$A:$B,2,FALSE),B125)</f>
        <v>Wilson Isidor</v>
      </c>
      <c r="AD125" t="str">
        <f>VLOOKUP(AC125,Players!$A:$A,1,FALSE)</f>
        <v>Wilson Isidor</v>
      </c>
      <c r="AE125" t="str">
        <f>VLOOKUP(AD125,Players!$A:$B,2,FALSE)</f>
        <v>FWD</v>
      </c>
    </row>
    <row r="126" spans="1:31" x14ac:dyDescent="0.25">
      <c r="A126">
        <v>125</v>
      </c>
      <c r="B126" t="s">
        <v>107</v>
      </c>
      <c r="C126" t="s">
        <v>3750</v>
      </c>
      <c r="D126" t="s">
        <v>3759</v>
      </c>
      <c r="E126" t="s">
        <v>104</v>
      </c>
      <c r="F126" t="s">
        <v>4408</v>
      </c>
      <c r="G126">
        <v>1996</v>
      </c>
      <c r="H126">
        <v>0.7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 t="s">
        <v>4280</v>
      </c>
      <c r="Z126">
        <f>IFERROR(VLOOKUP(B126,'Recoveries 2025-26'!B$2:U$1000,20,FALSE),0)</f>
        <v>2</v>
      </c>
      <c r="AA126" s="27">
        <f t="shared" si="2"/>
        <v>2.8571428571428572</v>
      </c>
      <c r="AB126" s="3">
        <f t="shared" si="3"/>
        <v>5.4908120717852449E-2</v>
      </c>
      <c r="AC126" s="3" t="str">
        <f>IFERROR(VLOOKUP(B126,'FBRef Player Names'!$A:$B,2,FALSE),B126)</f>
        <v>Alex Iwobi</v>
      </c>
      <c r="AD126" t="str">
        <f>VLOOKUP(AC126,Players!$A:$A,1,FALSE)</f>
        <v>Alex Iwobi</v>
      </c>
      <c r="AE126" t="str">
        <f>VLOOKUP(AD126,Players!$A:$B,2,FALSE)</f>
        <v>MID</v>
      </c>
    </row>
    <row r="127" spans="1:31" x14ac:dyDescent="0.25">
      <c r="A127">
        <v>126</v>
      </c>
      <c r="B127" t="s">
        <v>422</v>
      </c>
      <c r="C127" t="s">
        <v>3793</v>
      </c>
      <c r="D127" t="s">
        <v>3759</v>
      </c>
      <c r="E127" t="s">
        <v>423</v>
      </c>
      <c r="F127" t="s">
        <v>4409</v>
      </c>
      <c r="G127">
        <v>1997</v>
      </c>
      <c r="H127">
        <v>0.9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1</v>
      </c>
      <c r="X127">
        <v>0</v>
      </c>
      <c r="Y127" t="s">
        <v>4280</v>
      </c>
      <c r="Z127">
        <f>IFERROR(VLOOKUP(B127,'Recoveries 2025-26'!B$2:U$1000,20,FALSE),0)</f>
        <v>1</v>
      </c>
      <c r="AA127" s="27">
        <f t="shared" si="2"/>
        <v>3.333333333333333</v>
      </c>
      <c r="AB127" s="3">
        <f t="shared" si="3"/>
        <v>6.4792888955633954E-2</v>
      </c>
      <c r="AC127" s="3" t="str">
        <f>IFERROR(VLOOKUP(B127,'FBRef Player Names'!$A:$B,2,FALSE),B127)</f>
        <v>Daniel James</v>
      </c>
      <c r="AD127" t="str">
        <f>VLOOKUP(AC127,Players!$A:$A,1,FALSE)</f>
        <v>Daniel James</v>
      </c>
      <c r="AE127" t="str">
        <f>VLOOKUP(AD127,Players!$A:$B,2,FALSE)</f>
        <v>MID</v>
      </c>
    </row>
    <row r="128" spans="1:31" x14ac:dyDescent="0.25">
      <c r="A128">
        <v>127</v>
      </c>
      <c r="B128" t="s">
        <v>297</v>
      </c>
      <c r="C128" t="s">
        <v>3744</v>
      </c>
      <c r="D128" t="s">
        <v>3614</v>
      </c>
      <c r="E128" t="s">
        <v>283</v>
      </c>
      <c r="F128" t="s">
        <v>4410</v>
      </c>
      <c r="G128">
        <v>1999</v>
      </c>
      <c r="H128">
        <v>0.9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1</v>
      </c>
      <c r="O128">
        <v>1</v>
      </c>
      <c r="P128">
        <v>100</v>
      </c>
      <c r="Q128">
        <v>0</v>
      </c>
      <c r="R128">
        <v>1</v>
      </c>
      <c r="S128">
        <v>0</v>
      </c>
      <c r="T128">
        <v>1</v>
      </c>
      <c r="U128">
        <v>4</v>
      </c>
      <c r="V128">
        <v>5</v>
      </c>
      <c r="W128">
        <v>2</v>
      </c>
      <c r="X128">
        <v>0</v>
      </c>
      <c r="Y128" t="s">
        <v>4280</v>
      </c>
      <c r="Z128">
        <f>IFERROR(VLOOKUP(B128,'Recoveries 2025-26'!B$2:U$1000,20,FALSE),0)</f>
        <v>6</v>
      </c>
      <c r="AA128" s="27">
        <f t="shared" si="2"/>
        <v>8.8888888888888893</v>
      </c>
      <c r="AB128" s="3">
        <f t="shared" si="3"/>
        <v>0.42296058755893418</v>
      </c>
      <c r="AC128" s="3" t="str">
        <f>IFERROR(VLOOKUP(B128,'FBRef Player Names'!$A:$B,2,FALSE),B128)</f>
        <v>Reece James</v>
      </c>
      <c r="AD128" t="str">
        <f>VLOOKUP(AC128,Players!$A:$A,1,FALSE)</f>
        <v>Reece James</v>
      </c>
      <c r="AE128" t="str">
        <f>VLOOKUP(AD128,Players!$A:$B,2,FALSE)</f>
        <v>DEF</v>
      </c>
    </row>
    <row r="129" spans="1:31" x14ac:dyDescent="0.25">
      <c r="A129">
        <v>128</v>
      </c>
      <c r="B129" t="s">
        <v>343</v>
      </c>
      <c r="C129" t="s">
        <v>3768</v>
      </c>
      <c r="D129" t="s">
        <v>3689</v>
      </c>
      <c r="E129" t="s">
        <v>332</v>
      </c>
      <c r="F129" t="s">
        <v>4411</v>
      </c>
      <c r="G129">
        <v>1996</v>
      </c>
      <c r="H129">
        <v>0.8</v>
      </c>
      <c r="I129">
        <v>3</v>
      </c>
      <c r="J129">
        <v>1</v>
      </c>
      <c r="K129">
        <v>0</v>
      </c>
      <c r="L129">
        <v>2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2</v>
      </c>
      <c r="S129">
        <v>0</v>
      </c>
      <c r="T129">
        <v>2</v>
      </c>
      <c r="U129">
        <v>0</v>
      </c>
      <c r="V129">
        <v>3</v>
      </c>
      <c r="W129">
        <v>2</v>
      </c>
      <c r="X129">
        <v>0</v>
      </c>
      <c r="Y129" t="s">
        <v>4280</v>
      </c>
      <c r="Z129">
        <f>IFERROR(VLOOKUP(B129,'Recoveries 2025-26'!B$2:U$1000,20,FALSE),0)</f>
        <v>1</v>
      </c>
      <c r="AA129" s="27">
        <f t="shared" si="2"/>
        <v>10</v>
      </c>
      <c r="AB129" s="3">
        <f t="shared" si="3"/>
        <v>0.36324982454564958</v>
      </c>
      <c r="AC129" s="3" t="str">
        <f>IFERROR(VLOOKUP(B129,'FBRef Player Names'!$A:$B,2,FALSE),B129)</f>
        <v>Mathias Jensen</v>
      </c>
      <c r="AD129" t="str">
        <f>VLOOKUP(AC129,Players!$A:$A,1,FALSE)</f>
        <v>Mathias Jensen</v>
      </c>
      <c r="AE129" t="str">
        <f>VLOOKUP(AD129,Players!$A:$B,2,FALSE)</f>
        <v>MID</v>
      </c>
    </row>
    <row r="130" spans="1:31" x14ac:dyDescent="0.25">
      <c r="A130">
        <v>129</v>
      </c>
      <c r="B130" t="s">
        <v>327</v>
      </c>
      <c r="C130" t="s">
        <v>3756</v>
      </c>
      <c r="D130" t="s">
        <v>3759</v>
      </c>
      <c r="E130" t="s">
        <v>3616</v>
      </c>
      <c r="F130" t="s">
        <v>4412</v>
      </c>
      <c r="G130">
        <v>2001</v>
      </c>
      <c r="H130">
        <v>0.1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 t="s">
        <v>4280</v>
      </c>
      <c r="Z130">
        <f>IFERROR(VLOOKUP(B130,'Recoveries 2025-26'!B$2:U$1000,20,FALSE),0)</f>
        <v>0</v>
      </c>
      <c r="AA130" s="27" t="e">
        <f t="shared" si="2"/>
        <v>#N/A</v>
      </c>
      <c r="AB130" s="3" t="e">
        <f t="shared" si="3"/>
        <v>#N/A</v>
      </c>
      <c r="AC130" s="3">
        <f>IFERROR(VLOOKUP(B130,'FBRef Player Names'!$A:$B,2,FALSE),B130)</f>
        <v>0</v>
      </c>
      <c r="AD130" t="e">
        <f>VLOOKUP(AC130,Players!$A:$A,1,FALSE)</f>
        <v>#N/A</v>
      </c>
      <c r="AE130" t="e">
        <f>VLOOKUP(AD130,Players!$A:$B,2,FALSE)</f>
        <v>#N/A</v>
      </c>
    </row>
    <row r="131" spans="1:31" x14ac:dyDescent="0.25">
      <c r="A131">
        <v>130</v>
      </c>
      <c r="B131" t="s">
        <v>3885</v>
      </c>
      <c r="C131" t="s">
        <v>3761</v>
      </c>
      <c r="D131" t="s">
        <v>3759</v>
      </c>
      <c r="E131" t="s">
        <v>104</v>
      </c>
      <c r="F131" t="s">
        <v>4413</v>
      </c>
      <c r="G131">
        <v>1991</v>
      </c>
      <c r="H131">
        <v>0.7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 t="s">
        <v>4280</v>
      </c>
      <c r="Z131">
        <f>IFERROR(VLOOKUP(B131,'Recoveries 2025-26'!B$2:U$1000,20,FALSE),0)</f>
        <v>0</v>
      </c>
      <c r="AA131" s="27" t="b">
        <f t="shared" ref="AA131:AA194" si="4">IF(AE131="DEF",(R131+V131+W131)/H131,IF(AE131="MID",(R131+V131+W131+Z131)/H131))</f>
        <v>0</v>
      </c>
      <c r="AB131" s="3" t="b">
        <f t="shared" ref="AB131:AB194" si="5">IF(AE131="DEF",1-_xlfn.NORM.DIST(10,AA131,AG$2,TRUE),IF(AE131="MID",1-_xlfn.NORM.DIST(12,AA131,AG$2,TRUE)))</f>
        <v>0</v>
      </c>
      <c r="AC131" s="3" t="str">
        <f>IFERROR(VLOOKUP(B131,'FBRef Player Names'!$A:$B,2,FALSE),B131)</f>
        <v>Raul Jimenez</v>
      </c>
      <c r="AD131" t="str">
        <f>VLOOKUP(AC131,Players!$A:$A,1,FALSE)</f>
        <v>Raul Jimenez</v>
      </c>
      <c r="AE131" t="str">
        <f>VLOOKUP(AD131,Players!$A:$B,2,FALSE)</f>
        <v>FWD</v>
      </c>
    </row>
    <row r="132" spans="1:31" x14ac:dyDescent="0.25">
      <c r="A132">
        <v>131</v>
      </c>
      <c r="B132" t="s">
        <v>3887</v>
      </c>
      <c r="C132" t="s">
        <v>3756</v>
      </c>
      <c r="D132" t="s">
        <v>3759</v>
      </c>
      <c r="E132" t="s">
        <v>283</v>
      </c>
      <c r="F132" t="s">
        <v>4414</v>
      </c>
      <c r="G132">
        <v>2001</v>
      </c>
      <c r="H132">
        <v>0.8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4280</v>
      </c>
      <c r="Z132">
        <f>IFERROR(VLOOKUP(B132,'Recoveries 2025-26'!B$2:U$1000,20,FALSE),0)</f>
        <v>1</v>
      </c>
      <c r="AA132" s="27" t="b">
        <f t="shared" si="4"/>
        <v>0</v>
      </c>
      <c r="AB132" s="3" t="b">
        <f t="shared" si="5"/>
        <v>0</v>
      </c>
      <c r="AC132" s="3" t="str">
        <f>IFERROR(VLOOKUP(B132,'FBRef Player Names'!$A:$B,2,FALSE),B132)</f>
        <v>Joao Pedro</v>
      </c>
      <c r="AD132" t="str">
        <f>VLOOKUP(AC132,Players!$A:$A,1,FALSE)</f>
        <v>Joao Pedro</v>
      </c>
      <c r="AE132" t="str">
        <f>VLOOKUP(AD132,Players!$A:$B,2,FALSE)</f>
        <v>FWD</v>
      </c>
    </row>
    <row r="133" spans="1:31" x14ac:dyDescent="0.25">
      <c r="A133">
        <v>132</v>
      </c>
      <c r="B133" t="s">
        <v>58</v>
      </c>
      <c r="C133" t="s">
        <v>3756</v>
      </c>
      <c r="D133" t="s">
        <v>3689</v>
      </c>
      <c r="E133" t="s">
        <v>3615</v>
      </c>
      <c r="F133" t="s">
        <v>4415</v>
      </c>
      <c r="G133">
        <v>1996</v>
      </c>
      <c r="H133">
        <v>0.9</v>
      </c>
      <c r="I133">
        <v>2</v>
      </c>
      <c r="J133">
        <v>1</v>
      </c>
      <c r="K133">
        <v>0</v>
      </c>
      <c r="L133">
        <v>0</v>
      </c>
      <c r="M133">
        <v>2</v>
      </c>
      <c r="N133">
        <v>2</v>
      </c>
      <c r="O133">
        <v>2</v>
      </c>
      <c r="P133">
        <v>100</v>
      </c>
      <c r="Q133">
        <v>0</v>
      </c>
      <c r="R133">
        <v>1</v>
      </c>
      <c r="S133">
        <v>0</v>
      </c>
      <c r="T133">
        <v>1</v>
      </c>
      <c r="U133">
        <v>1</v>
      </c>
      <c r="V133">
        <v>3</v>
      </c>
      <c r="W133">
        <v>1</v>
      </c>
      <c r="X133">
        <v>0</v>
      </c>
      <c r="Y133" t="s">
        <v>4280</v>
      </c>
      <c r="Z133">
        <f>IFERROR(VLOOKUP(B133,'Recoveries 2025-26'!B$2:U$1000,20,FALSE),0)</f>
        <v>5</v>
      </c>
      <c r="AA133" s="27">
        <f t="shared" si="4"/>
        <v>11.111111111111111</v>
      </c>
      <c r="AB133" s="3">
        <f t="shared" si="5"/>
        <v>0.43822924771865401</v>
      </c>
      <c r="AC133" s="3" t="str">
        <f>IFERROR(VLOOKUP(B133,'FBRef Player Names'!$A:$B,2,FALSE),B133)</f>
        <v>Joelinton</v>
      </c>
      <c r="AD133" t="str">
        <f>VLOOKUP(AC133,Players!$A:$A,1,FALSE)</f>
        <v>Joelinton</v>
      </c>
      <c r="AE133" t="str">
        <f>VLOOKUP(AD133,Players!$A:$B,2,FALSE)</f>
        <v>MID</v>
      </c>
    </row>
    <row r="134" spans="1:31" x14ac:dyDescent="0.25">
      <c r="A134">
        <v>133</v>
      </c>
      <c r="B134" t="s">
        <v>190</v>
      </c>
      <c r="C134" t="s">
        <v>3793</v>
      </c>
      <c r="D134" t="s">
        <v>3759</v>
      </c>
      <c r="E134" t="s">
        <v>188</v>
      </c>
      <c r="F134" t="s">
        <v>4416</v>
      </c>
      <c r="G134">
        <v>2001</v>
      </c>
      <c r="H134">
        <v>0.9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0</v>
      </c>
      <c r="Y134" t="s">
        <v>4280</v>
      </c>
      <c r="Z134">
        <f>IFERROR(VLOOKUP(B134,'Recoveries 2025-26'!B$2:U$1000,20,FALSE),0)</f>
        <v>1</v>
      </c>
      <c r="AA134" s="27">
        <f t="shared" si="4"/>
        <v>4.4444444444444446</v>
      </c>
      <c r="AB134" s="3">
        <f t="shared" si="5"/>
        <v>9.3182004581794375E-2</v>
      </c>
      <c r="AC134" s="3" t="str">
        <f>IFERROR(VLOOKUP(B134,'FBRef Player Names'!$A:$B,2,FALSE),B134)</f>
        <v>Brennan Johnson</v>
      </c>
      <c r="AD134" t="str">
        <f>VLOOKUP(AC134,Players!$A:$A,1,FALSE)</f>
        <v>Brennan Johnson</v>
      </c>
      <c r="AE134" t="str">
        <f>VLOOKUP(AD134,Players!$A:$B,2,FALSE)</f>
        <v>MID</v>
      </c>
    </row>
    <row r="135" spans="1:31" x14ac:dyDescent="0.25">
      <c r="A135">
        <v>134</v>
      </c>
      <c r="B135" t="s">
        <v>17</v>
      </c>
      <c r="C135" t="s">
        <v>3744</v>
      </c>
      <c r="D135" t="s">
        <v>3689</v>
      </c>
      <c r="E135" t="s">
        <v>8</v>
      </c>
      <c r="F135" t="s">
        <v>4417</v>
      </c>
      <c r="G135">
        <v>2001</v>
      </c>
      <c r="H135">
        <v>0.2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4280</v>
      </c>
      <c r="Z135">
        <f>IFERROR(VLOOKUP(B135,'Recoveries 2025-26'!B$2:U$1000,20,FALSE),0)</f>
        <v>1</v>
      </c>
      <c r="AA135" s="27">
        <f t="shared" si="4"/>
        <v>5</v>
      </c>
      <c r="AB135" s="3">
        <f t="shared" si="5"/>
        <v>0.11042907890714226</v>
      </c>
      <c r="AC135" s="3" t="str">
        <f>IFERROR(VLOOKUP(B135,'FBRef Player Names'!$A:$B,2,FALSE),B135)</f>
        <v>Curtis Jones</v>
      </c>
      <c r="AD135" t="str">
        <f>VLOOKUP(AC135,Players!$A:$A,1,FALSE)</f>
        <v>Curtis Jones</v>
      </c>
      <c r="AE135" t="str">
        <f>VLOOKUP(AD135,Players!$A:$B,2,FALSE)</f>
        <v>MID</v>
      </c>
    </row>
    <row r="136" spans="1:31" x14ac:dyDescent="0.25">
      <c r="A136">
        <v>135</v>
      </c>
      <c r="B136" t="s">
        <v>20</v>
      </c>
      <c r="C136" t="s">
        <v>3767</v>
      </c>
      <c r="D136" t="s">
        <v>3689</v>
      </c>
      <c r="E136" t="s">
        <v>21</v>
      </c>
      <c r="F136" t="s">
        <v>4418</v>
      </c>
      <c r="G136">
        <v>2006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4280</v>
      </c>
      <c r="Z136">
        <f>IFERROR(VLOOKUP(B136,'Recoveries 2025-26'!B$2:U$1000,20,FALSE),0)</f>
        <v>0</v>
      </c>
      <c r="AA136" s="27" t="b">
        <f t="shared" si="4"/>
        <v>0</v>
      </c>
      <c r="AB136" s="3" t="b">
        <f t="shared" si="5"/>
        <v>0</v>
      </c>
      <c r="AC136" s="3" t="str">
        <f>IFERROR(VLOOKUP(B136,'FBRef Player Names'!$A:$B,2,FALSE),B136)</f>
        <v>Eli Junior Kroupi</v>
      </c>
      <c r="AD136" t="str">
        <f>VLOOKUP(AC136,Players!$A:$A,1,FALSE)</f>
        <v>Eli Junior Kroupi</v>
      </c>
      <c r="AE136" t="str">
        <f>VLOOKUP(AD136,Players!$A:$B,2,FALSE)</f>
        <v>FWD</v>
      </c>
    </row>
    <row r="137" spans="1:31" x14ac:dyDescent="0.25">
      <c r="A137">
        <v>136</v>
      </c>
      <c r="B137" t="s">
        <v>4419</v>
      </c>
      <c r="C137" t="s">
        <v>3747</v>
      </c>
      <c r="D137" t="s">
        <v>3689</v>
      </c>
      <c r="E137" t="s">
        <v>21</v>
      </c>
      <c r="F137" t="s">
        <v>4420</v>
      </c>
      <c r="G137">
        <v>2000</v>
      </c>
      <c r="H137">
        <v>0.2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100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1</v>
      </c>
      <c r="X137">
        <v>0</v>
      </c>
      <c r="Y137" t="s">
        <v>4280</v>
      </c>
      <c r="Z137">
        <f>IFERROR(VLOOKUP(B137,'Recoveries 2025-26'!B$2:U$1000,20,FALSE),0)</f>
        <v>2</v>
      </c>
      <c r="AA137" s="27" t="e">
        <f t="shared" si="4"/>
        <v>#N/A</v>
      </c>
      <c r="AB137" s="3" t="e">
        <f t="shared" si="5"/>
        <v>#N/A</v>
      </c>
      <c r="AC137" s="3" t="str">
        <f>IFERROR(VLOOKUP(B137,'FBRef Player Names'!$A:$B,2,FALSE),B137)</f>
        <v>Hamed Junior Traore</v>
      </c>
      <c r="AD137" t="e">
        <f>VLOOKUP(AC137,Players!$A:$A,1,FALSE)</f>
        <v>#N/A</v>
      </c>
      <c r="AE137" t="e">
        <f>VLOOKUP(AD137,Players!$A:$B,2,FALSE)</f>
        <v>#N/A</v>
      </c>
    </row>
    <row r="138" spans="1:31" x14ac:dyDescent="0.25">
      <c r="A138">
        <v>137</v>
      </c>
      <c r="B138" t="s">
        <v>121</v>
      </c>
      <c r="C138" t="s">
        <v>3780</v>
      </c>
      <c r="D138" t="s">
        <v>3759</v>
      </c>
      <c r="E138" t="s">
        <v>96</v>
      </c>
      <c r="F138" t="s">
        <v>4421</v>
      </c>
      <c r="G138">
        <v>1999</v>
      </c>
      <c r="H138">
        <v>0.2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 t="s">
        <v>4280</v>
      </c>
      <c r="Z138">
        <f>IFERROR(VLOOKUP(B138,'Recoveries 2025-26'!B$2:U$1000,20,FALSE),0)</f>
        <v>0</v>
      </c>
      <c r="AA138" s="27" t="e">
        <f t="shared" si="4"/>
        <v>#N/A</v>
      </c>
      <c r="AB138" s="3" t="e">
        <f t="shared" si="5"/>
        <v>#N/A</v>
      </c>
      <c r="AC138" s="3">
        <f>IFERROR(VLOOKUP(B138,'FBRef Player Names'!$A:$B,2,FALSE),B138)</f>
        <v>0</v>
      </c>
      <c r="AD138" t="e">
        <f>VLOOKUP(AC138,Players!$A:$A,1,FALSE)</f>
        <v>#N/A</v>
      </c>
      <c r="AE138" t="e">
        <f>VLOOKUP(AD138,Players!$A:$B,2,FALSE)</f>
        <v>#N/A</v>
      </c>
    </row>
    <row r="139" spans="1:31" x14ac:dyDescent="0.25">
      <c r="A139">
        <v>138</v>
      </c>
      <c r="B139" t="s">
        <v>83</v>
      </c>
      <c r="C139" t="s">
        <v>3767</v>
      </c>
      <c r="D139" t="s">
        <v>3687</v>
      </c>
      <c r="E139" t="s">
        <v>49</v>
      </c>
      <c r="F139" t="s">
        <v>4422</v>
      </c>
      <c r="G139">
        <v>1999</v>
      </c>
      <c r="H139">
        <v>1</v>
      </c>
      <c r="I139">
        <v>2</v>
      </c>
      <c r="J139">
        <v>1</v>
      </c>
      <c r="K139">
        <v>2</v>
      </c>
      <c r="L139">
        <v>0</v>
      </c>
      <c r="M139">
        <v>0</v>
      </c>
      <c r="N139">
        <v>2</v>
      </c>
      <c r="O139">
        <v>2</v>
      </c>
      <c r="P139">
        <v>100</v>
      </c>
      <c r="Q139">
        <v>0</v>
      </c>
      <c r="R139">
        <v>1</v>
      </c>
      <c r="S139">
        <v>0</v>
      </c>
      <c r="T139">
        <v>1</v>
      </c>
      <c r="U139">
        <v>1</v>
      </c>
      <c r="V139">
        <v>3</v>
      </c>
      <c r="W139">
        <v>2</v>
      </c>
      <c r="X139">
        <v>0</v>
      </c>
      <c r="Y139" t="s">
        <v>4280</v>
      </c>
      <c r="Z139">
        <f>IFERROR(VLOOKUP(B139,'Recoveries 2025-26'!B$2:U$1000,20,FALSE),0)</f>
        <v>6</v>
      </c>
      <c r="AA139" s="27">
        <f t="shared" si="4"/>
        <v>12</v>
      </c>
      <c r="AB139" s="3">
        <f t="shared" si="5"/>
        <v>0.5</v>
      </c>
      <c r="AC139" s="3" t="str">
        <f>IFERROR(VLOOKUP(B139,'FBRef Player Names'!$A:$B,2,FALSE),B139)</f>
        <v>Boubacar Kamara</v>
      </c>
      <c r="AD139" t="str">
        <f>VLOOKUP(AC139,Players!$A:$A,1,FALSE)</f>
        <v>Boubacar Kamara</v>
      </c>
      <c r="AE139" t="str">
        <f>VLOOKUP(AD139,Players!$A:$B,2,FALSE)</f>
        <v>MID</v>
      </c>
    </row>
    <row r="140" spans="1:31" x14ac:dyDescent="0.25">
      <c r="A140">
        <v>139</v>
      </c>
      <c r="B140" t="s">
        <v>362</v>
      </c>
      <c r="C140" t="s">
        <v>3802</v>
      </c>
      <c r="D140" t="s">
        <v>3614</v>
      </c>
      <c r="E140" t="s">
        <v>332</v>
      </c>
      <c r="F140" t="s">
        <v>4423</v>
      </c>
      <c r="G140">
        <v>2004</v>
      </c>
      <c r="H140">
        <v>1</v>
      </c>
      <c r="I140">
        <v>2</v>
      </c>
      <c r="J140">
        <v>0</v>
      </c>
      <c r="K140">
        <v>2</v>
      </c>
      <c r="L140">
        <v>0</v>
      </c>
      <c r="M140">
        <v>0</v>
      </c>
      <c r="N140">
        <v>1</v>
      </c>
      <c r="O140">
        <v>1</v>
      </c>
      <c r="P140">
        <v>100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3</v>
      </c>
      <c r="W140">
        <v>2</v>
      </c>
      <c r="X140">
        <v>0</v>
      </c>
      <c r="Y140" t="s">
        <v>4280</v>
      </c>
      <c r="Z140">
        <f>IFERROR(VLOOKUP(B140,'Recoveries 2025-26'!B$2:U$1000,20,FALSE),0)</f>
        <v>2</v>
      </c>
      <c r="AA140" s="27">
        <f t="shared" si="4"/>
        <v>5</v>
      </c>
      <c r="AB140" s="3">
        <f t="shared" si="5"/>
        <v>0.19093284691693158</v>
      </c>
      <c r="AC140" s="3" t="str">
        <f>IFERROR(VLOOKUP(B140,'FBRef Player Names'!$A:$B,2,FALSE),B140)</f>
        <v>Michael Kayode</v>
      </c>
      <c r="AD140" t="str">
        <f>VLOOKUP(AC140,Players!$A:$A,1,FALSE)</f>
        <v>Michael Kayode</v>
      </c>
      <c r="AE140" t="str">
        <f>VLOOKUP(AD140,Players!$A:$B,2,FALSE)</f>
        <v>DEF</v>
      </c>
    </row>
    <row r="141" spans="1:31" x14ac:dyDescent="0.25">
      <c r="A141">
        <v>140</v>
      </c>
      <c r="B141" t="s">
        <v>454</v>
      </c>
      <c r="C141" t="s">
        <v>3744</v>
      </c>
      <c r="D141" t="s">
        <v>3614</v>
      </c>
      <c r="E141" t="s">
        <v>421</v>
      </c>
      <c r="F141" t="s">
        <v>4424</v>
      </c>
      <c r="G141">
        <v>1993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8</v>
      </c>
      <c r="X141">
        <v>0</v>
      </c>
      <c r="Y141" t="s">
        <v>4280</v>
      </c>
      <c r="Z141">
        <f>IFERROR(VLOOKUP(B141,'Recoveries 2025-26'!B$2:U$1000,20,FALSE),0)</f>
        <v>3</v>
      </c>
      <c r="AA141" s="27">
        <f t="shared" si="4"/>
        <v>9</v>
      </c>
      <c r="AB141" s="3">
        <f t="shared" si="5"/>
        <v>0.43058194500779456</v>
      </c>
      <c r="AC141" s="3" t="str">
        <f>IFERROR(VLOOKUP(B141,'FBRef Player Names'!$A:$B,2,FALSE),B141)</f>
        <v>Michael Keane</v>
      </c>
      <c r="AD141" t="str">
        <f>VLOOKUP(AC141,Players!$A:$A,1,FALSE)</f>
        <v>Michael Keane</v>
      </c>
      <c r="AE141" t="str">
        <f>VLOOKUP(AD141,Players!$A:$B,2,FALSE)</f>
        <v>DEF</v>
      </c>
    </row>
    <row r="142" spans="1:31" x14ac:dyDescent="0.25">
      <c r="A142">
        <v>141</v>
      </c>
      <c r="B142" t="s">
        <v>3892</v>
      </c>
      <c r="C142" t="s">
        <v>3807</v>
      </c>
      <c r="D142" t="s">
        <v>486</v>
      </c>
      <c r="E142" t="s">
        <v>332</v>
      </c>
      <c r="F142" t="s">
        <v>4425</v>
      </c>
      <c r="G142">
        <v>1998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 t="s">
        <v>4280</v>
      </c>
      <c r="Z142">
        <f>IFERROR(VLOOKUP(B142,'Recoveries 2025-26'!B$2:U$1000,20,FALSE),0)</f>
        <v>3</v>
      </c>
      <c r="AA142" s="27" t="b">
        <f t="shared" si="4"/>
        <v>0</v>
      </c>
      <c r="AB142" s="3" t="b">
        <f t="shared" si="5"/>
        <v>0</v>
      </c>
      <c r="AC142" s="3" t="str">
        <f>IFERROR(VLOOKUP(B142,'FBRef Player Names'!$A:$B,2,FALSE),B142)</f>
        <v>Caoimhin Kelleher</v>
      </c>
      <c r="AD142" t="str">
        <f>VLOOKUP(AC142,Players!$A:$A,1,FALSE)</f>
        <v>Caoimhin Kelleher</v>
      </c>
      <c r="AE142" t="str">
        <f>VLOOKUP(AD142,Players!$A:$B,2,FALSE)</f>
        <v>GK</v>
      </c>
    </row>
    <row r="143" spans="1:31" x14ac:dyDescent="0.25">
      <c r="A143">
        <v>142</v>
      </c>
      <c r="B143" t="s">
        <v>31</v>
      </c>
      <c r="C143" t="s">
        <v>3894</v>
      </c>
      <c r="D143" t="s">
        <v>3614</v>
      </c>
      <c r="E143" t="s">
        <v>8</v>
      </c>
      <c r="F143" t="s">
        <v>4426</v>
      </c>
      <c r="G143">
        <v>2003</v>
      </c>
      <c r="H143">
        <v>0.7</v>
      </c>
      <c r="I143">
        <v>1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5</v>
      </c>
      <c r="X143">
        <v>0</v>
      </c>
      <c r="Y143" t="s">
        <v>4280</v>
      </c>
      <c r="Z143">
        <f>IFERROR(VLOOKUP(B143,'Recoveries 2025-26'!B$2:U$1000,20,FALSE),0)</f>
        <v>5</v>
      </c>
      <c r="AA143" s="27">
        <f t="shared" si="4"/>
        <v>8.5714285714285712</v>
      </c>
      <c r="AB143" s="3">
        <f t="shared" si="5"/>
        <v>0.40135290649408406</v>
      </c>
      <c r="AC143" s="3" t="str">
        <f>IFERROR(VLOOKUP(B143,'FBRef Player Names'!$A:$B,2,FALSE),B143)</f>
        <v>Milos Kerkez</v>
      </c>
      <c r="AD143" t="str">
        <f>VLOOKUP(AC143,Players!$A:$A,1,FALSE)</f>
        <v>Milos Kerkez</v>
      </c>
      <c r="AE143" t="str">
        <f>VLOOKUP(AD143,Players!$A:$B,2,FALSE)</f>
        <v>DEF</v>
      </c>
    </row>
    <row r="144" spans="1:31" x14ac:dyDescent="0.25">
      <c r="A144">
        <v>143</v>
      </c>
      <c r="B144" t="s">
        <v>3671</v>
      </c>
      <c r="C144" t="s">
        <v>3897</v>
      </c>
      <c r="D144" t="s">
        <v>3614</v>
      </c>
      <c r="E144" t="s">
        <v>239</v>
      </c>
      <c r="F144" t="s">
        <v>4427</v>
      </c>
      <c r="G144">
        <v>2004</v>
      </c>
      <c r="H144">
        <v>0.1</v>
      </c>
      <c r="I144">
        <v>1</v>
      </c>
      <c r="J144">
        <v>1</v>
      </c>
      <c r="K144">
        <v>0</v>
      </c>
      <c r="L144">
        <v>0</v>
      </c>
      <c r="M144">
        <v>1</v>
      </c>
      <c r="N144">
        <v>0</v>
      </c>
      <c r="O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 t="s">
        <v>4280</v>
      </c>
      <c r="Z144">
        <f>IFERROR(VLOOKUP(B144,'Recoveries 2025-26'!B$2:U$1000,20,FALSE),0)</f>
        <v>0</v>
      </c>
      <c r="AA144" s="27">
        <f t="shared" si="4"/>
        <v>10</v>
      </c>
      <c r="AB144" s="3">
        <f t="shared" si="5"/>
        <v>0.5</v>
      </c>
      <c r="AC144" s="3" t="str">
        <f>IFERROR(VLOOKUP(B144,'FBRef Player Names'!$A:$B,2,FALSE),B144)</f>
        <v>Abdukodir Khusanov</v>
      </c>
      <c r="AD144" t="str">
        <f>VLOOKUP(AC144,Players!$A:$A,1,FALSE)</f>
        <v>Abdukodir Khusanov</v>
      </c>
      <c r="AE144" t="str">
        <f>VLOOKUP(AD144,Players!$A:$B,2,FALSE)</f>
        <v>DEF</v>
      </c>
    </row>
    <row r="145" spans="1:31" x14ac:dyDescent="0.25">
      <c r="A145">
        <v>144</v>
      </c>
      <c r="B145" t="s">
        <v>179</v>
      </c>
      <c r="C145" t="s">
        <v>3744</v>
      </c>
      <c r="D145" t="s">
        <v>3614</v>
      </c>
      <c r="E145" t="s">
        <v>141</v>
      </c>
      <c r="F145" t="s">
        <v>4375</v>
      </c>
      <c r="G145">
        <v>1997</v>
      </c>
      <c r="H145">
        <v>1</v>
      </c>
      <c r="I145">
        <v>3</v>
      </c>
      <c r="J145">
        <v>2</v>
      </c>
      <c r="K145">
        <v>2</v>
      </c>
      <c r="L145">
        <v>1</v>
      </c>
      <c r="M145">
        <v>0</v>
      </c>
      <c r="N145">
        <v>2</v>
      </c>
      <c r="O145">
        <v>2</v>
      </c>
      <c r="P145">
        <v>100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3</v>
      </c>
      <c r="W145">
        <v>8</v>
      </c>
      <c r="X145">
        <v>0</v>
      </c>
      <c r="Y145" t="s">
        <v>4280</v>
      </c>
      <c r="Z145">
        <f>IFERROR(VLOOKUP(B145,'Recoveries 2025-26'!B$2:U$1000,20,FALSE),0)</f>
        <v>2</v>
      </c>
      <c r="AA145" s="27">
        <f t="shared" si="4"/>
        <v>11</v>
      </c>
      <c r="AB145" s="3">
        <f t="shared" si="5"/>
        <v>0.56941805499220544</v>
      </c>
      <c r="AC145" s="3" t="str">
        <f>IFERROR(VLOOKUP(B145,'FBRef Player Names'!$A:$B,2,FALSE),B145)</f>
        <v>Max Kilman</v>
      </c>
      <c r="AD145" t="str">
        <f>VLOOKUP(AC145,Players!$A:$A,1,FALSE)</f>
        <v>Max Kilman</v>
      </c>
      <c r="AE145" t="str">
        <f>VLOOKUP(AD145,Players!$A:$B,2,FALSE)</f>
        <v>DEF</v>
      </c>
    </row>
    <row r="146" spans="1:31" x14ac:dyDescent="0.25">
      <c r="A146">
        <v>145</v>
      </c>
      <c r="B146" t="s">
        <v>124</v>
      </c>
      <c r="C146" t="s">
        <v>3744</v>
      </c>
      <c r="D146" t="s">
        <v>3689</v>
      </c>
      <c r="E146" t="s">
        <v>104</v>
      </c>
      <c r="F146" t="s">
        <v>4428</v>
      </c>
      <c r="G146">
        <v>2007</v>
      </c>
      <c r="H146">
        <v>0.8</v>
      </c>
      <c r="I146">
        <v>3</v>
      </c>
      <c r="J146">
        <v>1</v>
      </c>
      <c r="K146">
        <v>0</v>
      </c>
      <c r="L146">
        <v>1</v>
      </c>
      <c r="M146">
        <v>2</v>
      </c>
      <c r="N146">
        <v>1</v>
      </c>
      <c r="O146">
        <v>1</v>
      </c>
      <c r="P146">
        <v>100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3</v>
      </c>
      <c r="W146">
        <v>0</v>
      </c>
      <c r="X146">
        <v>0</v>
      </c>
      <c r="Y146" t="s">
        <v>4280</v>
      </c>
      <c r="Z146">
        <f>IFERROR(VLOOKUP(B146,'Recoveries 2025-26'!B$2:U$1000,20,FALSE),0)</f>
        <v>6</v>
      </c>
      <c r="AA146" s="27">
        <f t="shared" si="4"/>
        <v>11.25</v>
      </c>
      <c r="AB146" s="3">
        <f t="shared" si="5"/>
        <v>0.44782058028386929</v>
      </c>
      <c r="AC146" s="3" t="str">
        <f>IFERROR(VLOOKUP(B146,'FBRef Player Names'!$A:$B,2,FALSE),B146)</f>
        <v>Josh King</v>
      </c>
      <c r="AD146" t="str">
        <f>VLOOKUP(AC146,Players!$A:$A,1,FALSE)</f>
        <v>Josh King</v>
      </c>
      <c r="AE146" t="str">
        <f>VLOOKUP(AD146,Players!$A:$B,2,FALSE)</f>
        <v>MID</v>
      </c>
    </row>
    <row r="147" spans="1:31" x14ac:dyDescent="0.25">
      <c r="A147">
        <v>146</v>
      </c>
      <c r="B147" t="s">
        <v>3635</v>
      </c>
      <c r="C147" t="s">
        <v>3767</v>
      </c>
      <c r="D147" t="s">
        <v>3614</v>
      </c>
      <c r="E147" t="s">
        <v>8</v>
      </c>
      <c r="F147" t="s">
        <v>4429</v>
      </c>
      <c r="G147">
        <v>1999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7</v>
      </c>
      <c r="X147">
        <v>0</v>
      </c>
      <c r="Y147" t="s">
        <v>4280</v>
      </c>
      <c r="Z147">
        <f>IFERROR(VLOOKUP(B147,'Recoveries 2025-26'!B$2:U$1000,20,FALSE),0)</f>
        <v>5</v>
      </c>
      <c r="AA147" s="27">
        <f t="shared" si="4"/>
        <v>8</v>
      </c>
      <c r="AB147" s="3">
        <f t="shared" si="5"/>
        <v>0.36324982454564958</v>
      </c>
      <c r="AC147" s="3" t="str">
        <f>IFERROR(VLOOKUP(B147,'FBRef Player Names'!$A:$B,2,FALSE),B147)</f>
        <v>Ibrahima Konate</v>
      </c>
      <c r="AD147" t="str">
        <f>VLOOKUP(AC147,Players!$A:$A,1,FALSE)</f>
        <v>Ibrahima Konate</v>
      </c>
      <c r="AE147" t="str">
        <f>VLOOKUP(AD147,Players!$A:$B,2,FALSE)</f>
        <v>DEF</v>
      </c>
    </row>
    <row r="148" spans="1:31" x14ac:dyDescent="0.25">
      <c r="A148">
        <v>147</v>
      </c>
      <c r="B148" t="s">
        <v>90</v>
      </c>
      <c r="C148" t="s">
        <v>3744</v>
      </c>
      <c r="D148" t="s">
        <v>3614</v>
      </c>
      <c r="E148" t="s">
        <v>49</v>
      </c>
      <c r="F148" t="s">
        <v>4430</v>
      </c>
      <c r="G148">
        <v>1997</v>
      </c>
      <c r="H148">
        <v>0.7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3</v>
      </c>
      <c r="X148">
        <v>0</v>
      </c>
      <c r="Y148" t="s">
        <v>4280</v>
      </c>
      <c r="Z148">
        <f>IFERROR(VLOOKUP(B148,'Recoveries 2025-26'!B$2:U$1000,20,FALSE),0)</f>
        <v>1</v>
      </c>
      <c r="AA148" s="27">
        <f t="shared" si="4"/>
        <v>5.7142857142857144</v>
      </c>
      <c r="AB148" s="3">
        <f t="shared" si="5"/>
        <v>0.22676576377139535</v>
      </c>
      <c r="AC148" s="3" t="str">
        <f>IFERROR(VLOOKUP(B148,'FBRef Player Names'!$A:$B,2,FALSE),B148)</f>
        <v>Ezri Konsa</v>
      </c>
      <c r="AD148" t="str">
        <f>VLOOKUP(AC148,Players!$A:$A,1,FALSE)</f>
        <v>Ezri Konsa</v>
      </c>
      <c r="AE148" t="str">
        <f>VLOOKUP(AD148,Players!$A:$B,2,FALSE)</f>
        <v>DEF</v>
      </c>
    </row>
    <row r="149" spans="1:31" x14ac:dyDescent="0.25">
      <c r="A149">
        <v>148</v>
      </c>
      <c r="B149" t="s">
        <v>192</v>
      </c>
      <c r="C149" t="s">
        <v>3776</v>
      </c>
      <c r="D149" t="s">
        <v>3759</v>
      </c>
      <c r="E149" t="s">
        <v>188</v>
      </c>
      <c r="F149" t="s">
        <v>4431</v>
      </c>
      <c r="G149">
        <v>2000</v>
      </c>
      <c r="H149">
        <v>0.9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100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 t="s">
        <v>4280</v>
      </c>
      <c r="Z149">
        <f>IFERROR(VLOOKUP(B149,'Recoveries 2025-26'!B$2:U$1000,20,FALSE),0)</f>
        <v>3</v>
      </c>
      <c r="AA149" s="27">
        <f t="shared" si="4"/>
        <v>4.4444444444444446</v>
      </c>
      <c r="AB149" s="3">
        <f t="shared" si="5"/>
        <v>9.3182004581794375E-2</v>
      </c>
      <c r="AC149" s="3" t="str">
        <f>IFERROR(VLOOKUP(B149,'FBRef Player Names'!$A:$B,2,FALSE),B149)</f>
        <v>Mohammed Kudus</v>
      </c>
      <c r="AD149" t="str">
        <f>VLOOKUP(AC149,Players!$A:$A,1,FALSE)</f>
        <v>Mohammed Kudus</v>
      </c>
      <c r="AE149" t="str">
        <f>VLOOKUP(AD149,Players!$A:$B,2,FALSE)</f>
        <v>MID</v>
      </c>
    </row>
    <row r="150" spans="1:31" x14ac:dyDescent="0.25">
      <c r="A150">
        <v>149</v>
      </c>
      <c r="B150" t="s">
        <v>323</v>
      </c>
      <c r="C150" t="s">
        <v>3767</v>
      </c>
      <c r="D150" t="s">
        <v>3614</v>
      </c>
      <c r="E150" t="s">
        <v>293</v>
      </c>
      <c r="F150" t="s">
        <v>4432</v>
      </c>
      <c r="G150">
        <v>2000</v>
      </c>
      <c r="H150">
        <v>1</v>
      </c>
      <c r="I150">
        <v>3</v>
      </c>
      <c r="J150">
        <v>2</v>
      </c>
      <c r="K150">
        <v>2</v>
      </c>
      <c r="L150">
        <v>1</v>
      </c>
      <c r="M150">
        <v>0</v>
      </c>
      <c r="N150">
        <v>2</v>
      </c>
      <c r="O150">
        <v>2</v>
      </c>
      <c r="P150">
        <v>100</v>
      </c>
      <c r="Q150">
        <v>0</v>
      </c>
      <c r="R150">
        <v>4</v>
      </c>
      <c r="S150">
        <v>3</v>
      </c>
      <c r="T150">
        <v>1</v>
      </c>
      <c r="U150">
        <v>2</v>
      </c>
      <c r="V150">
        <v>5</v>
      </c>
      <c r="W150">
        <v>8</v>
      </c>
      <c r="X150">
        <v>1</v>
      </c>
      <c r="Y150" t="s">
        <v>4280</v>
      </c>
      <c r="Z150">
        <f>IFERROR(VLOOKUP(B150,'Recoveries 2025-26'!B$2:U$1000,20,FALSE),0)</f>
        <v>2</v>
      </c>
      <c r="AA150" s="27">
        <f t="shared" si="4"/>
        <v>17</v>
      </c>
      <c r="AB150" s="3">
        <f t="shared" si="5"/>
        <v>0.88957092109285774</v>
      </c>
      <c r="AC150" s="3" t="str">
        <f>IFERROR(VLOOKUP(B150,'FBRef Player Names'!$A:$B,2,FALSE),B150)</f>
        <v>Maxence Lacroix</v>
      </c>
      <c r="AD150" t="str">
        <f>VLOOKUP(AC150,Players!$A:$A,1,FALSE)</f>
        <v>Maxence Lacroix</v>
      </c>
      <c r="AE150" t="str">
        <f>VLOOKUP(AD150,Players!$A:$B,2,FALSE)</f>
        <v>DEF</v>
      </c>
    </row>
    <row r="151" spans="1:31" x14ac:dyDescent="0.25">
      <c r="A151">
        <v>150</v>
      </c>
      <c r="B151" t="s">
        <v>218</v>
      </c>
      <c r="C151" t="s">
        <v>3744</v>
      </c>
      <c r="D151" t="s">
        <v>3689</v>
      </c>
      <c r="E151" t="s">
        <v>196</v>
      </c>
      <c r="F151" t="s">
        <v>4433</v>
      </c>
      <c r="G151">
        <v>1995</v>
      </c>
      <c r="H151">
        <v>0.7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2</v>
      </c>
      <c r="P151">
        <v>50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0</v>
      </c>
      <c r="Y151" t="s">
        <v>4280</v>
      </c>
      <c r="Z151">
        <f>IFERROR(VLOOKUP(B151,'Recoveries 2025-26'!B$2:U$1000,20,FALSE),0)</f>
        <v>3</v>
      </c>
      <c r="AA151" s="27">
        <f t="shared" si="4"/>
        <v>8.5714285714285712</v>
      </c>
      <c r="AB151" s="3">
        <f t="shared" si="5"/>
        <v>0.27437563781225072</v>
      </c>
      <c r="AC151" s="3" t="str">
        <f>IFERROR(VLOOKUP(B151,'FBRef Player Names'!$A:$B,2,FALSE),B151)</f>
        <v>Josh Laurent</v>
      </c>
      <c r="AD151" t="str">
        <f>VLOOKUP(AC151,Players!$A:$A,1,FALSE)</f>
        <v>Josh Laurent</v>
      </c>
      <c r="AE151" t="str">
        <f>VLOOKUP(AD151,Players!$A:$B,2,FALSE)</f>
        <v>MID</v>
      </c>
    </row>
    <row r="152" spans="1:31" x14ac:dyDescent="0.25">
      <c r="A152">
        <v>151</v>
      </c>
      <c r="B152" t="s">
        <v>4434</v>
      </c>
      <c r="C152" t="s">
        <v>3767</v>
      </c>
      <c r="D152" t="s">
        <v>3759</v>
      </c>
      <c r="E152" t="s">
        <v>147</v>
      </c>
      <c r="F152" t="s">
        <v>4435</v>
      </c>
      <c r="G152">
        <v>2000</v>
      </c>
      <c r="H152">
        <v>0.2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2</v>
      </c>
      <c r="X152">
        <v>0</v>
      </c>
      <c r="Y152" t="s">
        <v>4280</v>
      </c>
      <c r="Z152">
        <f>IFERROR(VLOOKUP(B152,'Recoveries 2025-26'!B$2:U$1000,20,FALSE),0)</f>
        <v>2</v>
      </c>
      <c r="AA152" s="27" t="e">
        <f t="shared" si="4"/>
        <v>#N/A</v>
      </c>
      <c r="AB152" s="3" t="e">
        <f t="shared" si="5"/>
        <v>#N/A</v>
      </c>
      <c r="AC152" s="3" t="str">
        <f>IFERROR(VLOOKUP(B152,'FBRef Player Names'!$A:$B,2,FALSE),B152)</f>
        <v>Enzo Le Fee</v>
      </c>
      <c r="AD152" t="e">
        <f>VLOOKUP(AC152,Players!$A:$A,1,FALSE)</f>
        <v>#N/A</v>
      </c>
      <c r="AE152" t="e">
        <f>VLOOKUP(AD152,Players!$A:$B,2,FALSE)</f>
        <v>#N/A</v>
      </c>
    </row>
    <row r="153" spans="1:31" x14ac:dyDescent="0.25">
      <c r="A153">
        <v>152</v>
      </c>
      <c r="B153" t="s">
        <v>3294</v>
      </c>
      <c r="C153" t="s">
        <v>3783</v>
      </c>
      <c r="D153" t="s">
        <v>486</v>
      </c>
      <c r="E153" t="s">
        <v>104</v>
      </c>
      <c r="F153" t="s">
        <v>4436</v>
      </c>
      <c r="G153">
        <v>1992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 t="s">
        <v>4280</v>
      </c>
      <c r="Z153">
        <f>IFERROR(VLOOKUP(B153,'Recoveries 2025-26'!B$2:U$1000,20,FALSE),0)</f>
        <v>0</v>
      </c>
      <c r="AA153" s="27" t="b">
        <f t="shared" si="4"/>
        <v>0</v>
      </c>
      <c r="AB153" s="3" t="b">
        <f t="shared" si="5"/>
        <v>0</v>
      </c>
      <c r="AC153" s="3" t="str">
        <f>IFERROR(VLOOKUP(B153,'FBRef Player Names'!$A:$B,2,FALSE),B153)</f>
        <v>Bernd Leno</v>
      </c>
      <c r="AD153" t="str">
        <f>VLOOKUP(AC153,Players!$A:$A,1,FALSE)</f>
        <v>Bernd Leno</v>
      </c>
      <c r="AE153" t="str">
        <f>VLOOKUP(AD153,Players!$A:$B,2,FALSE)</f>
        <v>GK</v>
      </c>
    </row>
    <row r="154" spans="1:31" x14ac:dyDescent="0.25">
      <c r="A154">
        <v>153</v>
      </c>
      <c r="B154" t="s">
        <v>317</v>
      </c>
      <c r="C154" t="s">
        <v>3827</v>
      </c>
      <c r="D154" t="s">
        <v>3689</v>
      </c>
      <c r="E154" t="s">
        <v>293</v>
      </c>
      <c r="F154" t="s">
        <v>4437</v>
      </c>
      <c r="G154">
        <v>1994</v>
      </c>
      <c r="H154">
        <v>0.2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 t="s">
        <v>4280</v>
      </c>
      <c r="Z154">
        <f>IFERROR(VLOOKUP(B154,'Recoveries 2025-26'!B$2:U$1000,20,FALSE),0)</f>
        <v>2</v>
      </c>
      <c r="AA154" s="27">
        <f t="shared" si="4"/>
        <v>15</v>
      </c>
      <c r="AB154" s="3">
        <f t="shared" si="5"/>
        <v>0.70009658289692989</v>
      </c>
      <c r="AC154" s="3" t="str">
        <f>IFERROR(VLOOKUP(B154,'FBRef Player Names'!$A:$B,2,FALSE),B154)</f>
        <v>Jefferson Lerma</v>
      </c>
      <c r="AD154" t="str">
        <f>VLOOKUP(AC154,Players!$A:$A,1,FALSE)</f>
        <v>Jefferson Lerma</v>
      </c>
      <c r="AE154" t="str">
        <f>VLOOKUP(AD154,Players!$A:$B,2,FALSE)</f>
        <v>MID</v>
      </c>
    </row>
    <row r="155" spans="1:31" x14ac:dyDescent="0.25">
      <c r="A155">
        <v>154</v>
      </c>
      <c r="B155" t="s">
        <v>266</v>
      </c>
      <c r="C155" t="s">
        <v>3744</v>
      </c>
      <c r="D155" t="s">
        <v>3614</v>
      </c>
      <c r="E155" t="s">
        <v>239</v>
      </c>
      <c r="F155" t="s">
        <v>4438</v>
      </c>
      <c r="G155">
        <v>2004</v>
      </c>
      <c r="H155">
        <v>0.7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Q155">
        <v>0</v>
      </c>
      <c r="R155">
        <v>0</v>
      </c>
      <c r="S155">
        <v>0</v>
      </c>
      <c r="T155">
        <v>0</v>
      </c>
      <c r="U155">
        <v>2</v>
      </c>
      <c r="V155">
        <v>3</v>
      </c>
      <c r="W155">
        <v>4</v>
      </c>
      <c r="X155">
        <v>0</v>
      </c>
      <c r="Y155" t="s">
        <v>4280</v>
      </c>
      <c r="Z155">
        <f>IFERROR(VLOOKUP(B155,'Recoveries 2025-26'!B$2:U$1000,20,FALSE),0)</f>
        <v>1</v>
      </c>
      <c r="AA155" s="27">
        <f t="shared" si="4"/>
        <v>10</v>
      </c>
      <c r="AB155" s="3">
        <f t="shared" si="5"/>
        <v>0.5</v>
      </c>
      <c r="AC155" s="3" t="str">
        <f>IFERROR(VLOOKUP(B155,'FBRef Player Names'!$A:$B,2,FALSE),B155)</f>
        <v>Rico Lewis</v>
      </c>
      <c r="AD155" t="str">
        <f>VLOOKUP(AC155,Players!$A:$A,1,FALSE)</f>
        <v>Rico Lewis</v>
      </c>
      <c r="AE155" t="str">
        <f>VLOOKUP(AD155,Players!$A:$B,2,FALSE)</f>
        <v>DEF</v>
      </c>
    </row>
    <row r="156" spans="1:31" x14ac:dyDescent="0.25">
      <c r="A156">
        <v>155</v>
      </c>
      <c r="B156" t="s">
        <v>344</v>
      </c>
      <c r="C156" t="s">
        <v>3744</v>
      </c>
      <c r="D156" t="s">
        <v>3759</v>
      </c>
      <c r="E156" t="s">
        <v>332</v>
      </c>
      <c r="F156" t="s">
        <v>4439</v>
      </c>
      <c r="G156">
        <v>2001</v>
      </c>
      <c r="H156">
        <v>0.8</v>
      </c>
      <c r="I156">
        <v>2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4</v>
      </c>
      <c r="X156">
        <v>0</v>
      </c>
      <c r="Y156" t="s">
        <v>4280</v>
      </c>
      <c r="Z156">
        <f>IFERROR(VLOOKUP(B156,'Recoveries 2025-26'!B$2:U$1000,20,FALSE),0)</f>
        <v>2</v>
      </c>
      <c r="AA156" s="27">
        <f t="shared" si="4"/>
        <v>7.5</v>
      </c>
      <c r="AB156" s="3">
        <f t="shared" si="5"/>
        <v>0.33097157796771137</v>
      </c>
      <c r="AC156" s="3" t="str">
        <f>IFERROR(VLOOKUP(B156,'FBRef Player Names'!$A:$B,2,FALSE),B156)</f>
        <v>Keane Lewis-Potter</v>
      </c>
      <c r="AD156" t="str">
        <f>VLOOKUP(AC156,Players!$A:$A,1,FALSE)</f>
        <v>Keane Lewis-Potter</v>
      </c>
      <c r="AE156" t="str">
        <f>VLOOKUP(AD156,Players!$A:$B,2,FALSE)</f>
        <v>DEF</v>
      </c>
    </row>
    <row r="157" spans="1:31" x14ac:dyDescent="0.25">
      <c r="A157">
        <v>156</v>
      </c>
      <c r="B157" t="s">
        <v>408</v>
      </c>
      <c r="C157" t="s">
        <v>3744</v>
      </c>
      <c r="D157" t="s">
        <v>3614</v>
      </c>
      <c r="E157" t="s">
        <v>372</v>
      </c>
      <c r="F157" t="s">
        <v>4440</v>
      </c>
      <c r="G157">
        <v>2006</v>
      </c>
      <c r="H157">
        <v>0.2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 t="s">
        <v>4280</v>
      </c>
      <c r="Z157">
        <f>IFERROR(VLOOKUP(B157,'Recoveries 2025-26'!B$2:U$1000,20,FALSE),0)</f>
        <v>0</v>
      </c>
      <c r="AA157" s="27">
        <f t="shared" si="4"/>
        <v>5</v>
      </c>
      <c r="AB157" s="3">
        <f t="shared" si="5"/>
        <v>0.19093284691693158</v>
      </c>
      <c r="AC157" s="3" t="str">
        <f>IFERROR(VLOOKUP(B157,'FBRef Player Names'!$A:$B,2,FALSE),B157)</f>
        <v>Myles Lewis-Skelly</v>
      </c>
      <c r="AD157" t="str">
        <f>VLOOKUP(AC157,Players!$A:$A,1,FALSE)</f>
        <v>Myles Lewis-Skelly</v>
      </c>
      <c r="AE157" t="str">
        <f>VLOOKUP(AD157,Players!$A:$B,2,FALSE)</f>
        <v>DEF</v>
      </c>
    </row>
    <row r="158" spans="1:31" x14ac:dyDescent="0.25">
      <c r="A158">
        <v>157</v>
      </c>
      <c r="B158" t="s">
        <v>417</v>
      </c>
      <c r="C158" t="s">
        <v>3754</v>
      </c>
      <c r="D158" t="s">
        <v>3614</v>
      </c>
      <c r="E158" t="s">
        <v>3631</v>
      </c>
      <c r="F158" t="s">
        <v>4441</v>
      </c>
      <c r="G158">
        <v>1999</v>
      </c>
      <c r="H158">
        <v>1</v>
      </c>
      <c r="I158">
        <v>2</v>
      </c>
      <c r="J158">
        <v>1</v>
      </c>
      <c r="K158">
        <v>1</v>
      </c>
      <c r="L158">
        <v>1</v>
      </c>
      <c r="M158">
        <v>0</v>
      </c>
      <c r="N158">
        <v>2</v>
      </c>
      <c r="O158">
        <v>3</v>
      </c>
      <c r="P158">
        <v>66.7</v>
      </c>
      <c r="Q158">
        <v>1</v>
      </c>
      <c r="R158">
        <v>3</v>
      </c>
      <c r="S158">
        <v>2</v>
      </c>
      <c r="T158">
        <v>1</v>
      </c>
      <c r="U158">
        <v>0</v>
      </c>
      <c r="V158">
        <v>2</v>
      </c>
      <c r="W158">
        <v>6</v>
      </c>
      <c r="X158">
        <v>0</v>
      </c>
      <c r="Y158" t="s">
        <v>4280</v>
      </c>
      <c r="Z158">
        <f>IFERROR(VLOOKUP(B158,'Recoveries 2025-26'!B$2:U$1000,20,FALSE),0)</f>
        <v>4</v>
      </c>
      <c r="AA158" s="27">
        <f t="shared" si="4"/>
        <v>11</v>
      </c>
      <c r="AB158" s="3">
        <f t="shared" si="5"/>
        <v>0.56941805499220544</v>
      </c>
      <c r="AC158" s="3" t="str">
        <f>IFERROR(VLOOKUP(B158,'FBRef Player Names'!$A:$B,2,FALSE),B158)</f>
        <v>Matthijs de Ligt</v>
      </c>
      <c r="AD158" t="str">
        <f>VLOOKUP(AC158,Players!$A:$A,1,FALSE)</f>
        <v>Matthijs de Ligt</v>
      </c>
      <c r="AE158" t="str">
        <f>VLOOKUP(AD158,Players!$A:$B,2,FALSE)</f>
        <v>DEF</v>
      </c>
    </row>
    <row r="159" spans="1:31" x14ac:dyDescent="0.25">
      <c r="A159">
        <v>158</v>
      </c>
      <c r="B159" t="s">
        <v>87</v>
      </c>
      <c r="C159" t="s">
        <v>3744</v>
      </c>
      <c r="D159" t="s">
        <v>3614</v>
      </c>
      <c r="E159" t="s">
        <v>3615</v>
      </c>
      <c r="F159" t="s">
        <v>4442</v>
      </c>
      <c r="G159">
        <v>2002</v>
      </c>
      <c r="H159">
        <v>1</v>
      </c>
      <c r="I159">
        <v>2</v>
      </c>
      <c r="J159">
        <v>2</v>
      </c>
      <c r="K159">
        <v>2</v>
      </c>
      <c r="L159">
        <v>0</v>
      </c>
      <c r="M159">
        <v>0</v>
      </c>
      <c r="N159">
        <v>1</v>
      </c>
      <c r="O159">
        <v>1</v>
      </c>
      <c r="P159">
        <v>100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3</v>
      </c>
      <c r="X159">
        <v>0</v>
      </c>
      <c r="Y159" t="s">
        <v>4280</v>
      </c>
      <c r="Z159">
        <f>IFERROR(VLOOKUP(B159,'Recoveries 2025-26'!B$2:U$1000,20,FALSE),0)</f>
        <v>5</v>
      </c>
      <c r="AA159" s="27">
        <f t="shared" si="4"/>
        <v>5</v>
      </c>
      <c r="AB159" s="3">
        <f t="shared" si="5"/>
        <v>0.19093284691693158</v>
      </c>
      <c r="AC159" s="3" t="str">
        <f>IFERROR(VLOOKUP(B159,'FBRef Player Names'!$A:$B,2,FALSE),B159)</f>
        <v>Valentino Livramento</v>
      </c>
      <c r="AD159" t="str">
        <f>VLOOKUP(AC159,Players!$A:$A,1,FALSE)</f>
        <v>Valentino Livramento</v>
      </c>
      <c r="AE159" t="str">
        <f>VLOOKUP(AD159,Players!$A:$B,2,FALSE)</f>
        <v>DEF</v>
      </c>
    </row>
    <row r="160" spans="1:31" x14ac:dyDescent="0.25">
      <c r="A160">
        <v>159</v>
      </c>
      <c r="B160" t="s">
        <v>443</v>
      </c>
      <c r="C160" t="s">
        <v>3744</v>
      </c>
      <c r="D160" t="s">
        <v>3689</v>
      </c>
      <c r="E160" t="s">
        <v>423</v>
      </c>
      <c r="F160" t="s">
        <v>4443</v>
      </c>
      <c r="G160">
        <v>1997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4280</v>
      </c>
      <c r="Z160">
        <f>IFERROR(VLOOKUP(B160,'Recoveries 2025-26'!B$2:U$1000,20,FALSE),0)</f>
        <v>0</v>
      </c>
      <c r="AA160" s="27" t="e">
        <f t="shared" si="4"/>
        <v>#DIV/0!</v>
      </c>
      <c r="AB160" s="3" t="e">
        <f t="shared" si="5"/>
        <v>#DIV/0!</v>
      </c>
      <c r="AC160" s="3" t="str">
        <f>IFERROR(VLOOKUP(B160,'FBRef Player Names'!$A:$B,2,FALSE),B160)</f>
        <v>Sean Longstaff</v>
      </c>
      <c r="AD160" t="str">
        <f>VLOOKUP(AC160,Players!$A:$A,1,FALSE)</f>
        <v>Sean Longstaff</v>
      </c>
      <c r="AE160" t="str">
        <f>VLOOKUP(AD160,Players!$A:$B,2,FALSE)</f>
        <v>MID</v>
      </c>
    </row>
    <row r="161" spans="1:31" x14ac:dyDescent="0.25">
      <c r="A161">
        <v>160</v>
      </c>
      <c r="B161" t="s">
        <v>4444</v>
      </c>
      <c r="D161" t="s">
        <v>3689</v>
      </c>
      <c r="E161" t="s">
        <v>254</v>
      </c>
      <c r="H161">
        <v>0.2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 t="s">
        <v>4280</v>
      </c>
      <c r="Z161">
        <f>IFERROR(VLOOKUP(B161,'Recoveries 2025-26'!B$2:U$1000,20,FALSE),0)</f>
        <v>0</v>
      </c>
      <c r="AA161" s="27">
        <f t="shared" si="4"/>
        <v>5</v>
      </c>
      <c r="AB161" s="3">
        <f t="shared" si="5"/>
        <v>0.11042907890714226</v>
      </c>
      <c r="AC161" s="3" t="str">
        <f>IFERROR(VLOOKUP(B161,'FBRef Player Names'!$A:$B,2,FALSE),B161)</f>
        <v>Fer Lopez</v>
      </c>
      <c r="AD161" t="str">
        <f>VLOOKUP(AC161,Players!$A:$A,1,FALSE)</f>
        <v>Fer Lopez</v>
      </c>
      <c r="AE161" t="str">
        <f>VLOOKUP(AD161,Players!$A:$B,2,FALSE)</f>
        <v>MID</v>
      </c>
    </row>
    <row r="162" spans="1:31" x14ac:dyDescent="0.25">
      <c r="A162">
        <v>161</v>
      </c>
      <c r="B162" t="s">
        <v>3703</v>
      </c>
      <c r="C162" t="s">
        <v>3905</v>
      </c>
      <c r="D162" t="s">
        <v>3689</v>
      </c>
      <c r="E162" t="s">
        <v>104</v>
      </c>
      <c r="F162" t="s">
        <v>4445</v>
      </c>
      <c r="G162">
        <v>1996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</v>
      </c>
      <c r="X162">
        <v>1</v>
      </c>
      <c r="Y162" t="s">
        <v>4280</v>
      </c>
      <c r="Z162">
        <f>IFERROR(VLOOKUP(B162,'Recoveries 2025-26'!B$2:U$1000,20,FALSE),0)</f>
        <v>0</v>
      </c>
      <c r="AA162" s="27">
        <f t="shared" si="4"/>
        <v>3</v>
      </c>
      <c r="AB162" s="3">
        <f t="shared" si="5"/>
        <v>5.7739685291510301E-2</v>
      </c>
      <c r="AC162" s="3" t="str">
        <f>IFERROR(VLOOKUP(B162,'FBRef Player Names'!$A:$B,2,FALSE),B162)</f>
        <v>Sasa Lukic</v>
      </c>
      <c r="AD162" t="str">
        <f>VLOOKUP(AC162,Players!$A:$A,1,FALSE)</f>
        <v>Sasa Lukic</v>
      </c>
      <c r="AE162" t="str">
        <f>VLOOKUP(AD162,Players!$A:$B,2,FALSE)</f>
        <v>MID</v>
      </c>
    </row>
    <row r="163" spans="1:31" x14ac:dyDescent="0.25">
      <c r="A163">
        <v>162</v>
      </c>
      <c r="B163" t="s">
        <v>18</v>
      </c>
      <c r="C163" t="s">
        <v>3755</v>
      </c>
      <c r="D163" t="s">
        <v>3689</v>
      </c>
      <c r="E163" t="s">
        <v>8</v>
      </c>
      <c r="F163" t="s">
        <v>4446</v>
      </c>
      <c r="G163">
        <v>1998</v>
      </c>
      <c r="H163">
        <v>0.8</v>
      </c>
      <c r="I163">
        <v>3</v>
      </c>
      <c r="J163">
        <v>2</v>
      </c>
      <c r="K163">
        <v>1</v>
      </c>
      <c r="L163">
        <v>2</v>
      </c>
      <c r="M163">
        <v>0</v>
      </c>
      <c r="N163">
        <v>3</v>
      </c>
      <c r="O163">
        <v>4</v>
      </c>
      <c r="P163">
        <v>75</v>
      </c>
      <c r="Q163">
        <v>1</v>
      </c>
      <c r="R163">
        <v>1</v>
      </c>
      <c r="S163">
        <v>0</v>
      </c>
      <c r="T163">
        <v>1</v>
      </c>
      <c r="U163">
        <v>1</v>
      </c>
      <c r="V163">
        <v>4</v>
      </c>
      <c r="W163">
        <v>0</v>
      </c>
      <c r="X163">
        <v>0</v>
      </c>
      <c r="Y163" t="s">
        <v>4280</v>
      </c>
      <c r="Z163">
        <f>IFERROR(VLOOKUP(B163,'Recoveries 2025-26'!B$2:U$1000,20,FALSE),0)</f>
        <v>2</v>
      </c>
      <c r="AA163" s="27">
        <f t="shared" si="4"/>
        <v>8.75</v>
      </c>
      <c r="AB163" s="3">
        <f t="shared" si="5"/>
        <v>0.28488118324350142</v>
      </c>
      <c r="AC163" s="3" t="str">
        <f>IFERROR(VLOOKUP(B163,'FBRef Player Names'!$A:$B,2,FALSE),B163)</f>
        <v>Alexis Mac Allister</v>
      </c>
      <c r="AD163" t="str">
        <f>VLOOKUP(AC163,Players!$A:$A,1,FALSE)</f>
        <v>Alexis Mac Allister</v>
      </c>
      <c r="AE163" t="str">
        <f>VLOOKUP(AD163,Players!$A:$B,2,FALSE)</f>
        <v>MID</v>
      </c>
    </row>
    <row r="164" spans="1:31" x14ac:dyDescent="0.25">
      <c r="A164">
        <v>163</v>
      </c>
      <c r="B164" t="s">
        <v>378</v>
      </c>
      <c r="C164" t="s">
        <v>3744</v>
      </c>
      <c r="D164" t="s">
        <v>3759</v>
      </c>
      <c r="E164" t="s">
        <v>372</v>
      </c>
      <c r="F164" t="s">
        <v>4447</v>
      </c>
      <c r="G164">
        <v>2002</v>
      </c>
      <c r="H164">
        <v>0.3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4280</v>
      </c>
      <c r="Z164">
        <f>IFERROR(VLOOKUP(B164,'Recoveries 2025-26'!B$2:U$1000,20,FALSE),0)</f>
        <v>0</v>
      </c>
      <c r="AA164" s="27">
        <f t="shared" si="4"/>
        <v>0</v>
      </c>
      <c r="AB164" s="3">
        <f t="shared" si="5"/>
        <v>1.7921092468090594E-2</v>
      </c>
      <c r="AC164" s="3" t="str">
        <f>IFERROR(VLOOKUP(B164,'FBRef Player Names'!$A:$B,2,FALSE),B164)</f>
        <v>Noni Madueke</v>
      </c>
      <c r="AD164" t="str">
        <f>VLOOKUP(AC164,Players!$A:$A,1,FALSE)</f>
        <v>Noni Madueke</v>
      </c>
      <c r="AE164" t="str">
        <f>VLOOKUP(AD164,Players!$A:$B,2,FALSE)</f>
        <v>MID</v>
      </c>
    </row>
    <row r="165" spans="1:31" x14ac:dyDescent="0.25">
      <c r="A165">
        <v>164</v>
      </c>
      <c r="B165" t="s">
        <v>3641</v>
      </c>
      <c r="C165" t="s">
        <v>3756</v>
      </c>
      <c r="D165" t="s">
        <v>3614</v>
      </c>
      <c r="E165" t="s">
        <v>372</v>
      </c>
      <c r="F165" t="s">
        <v>4448</v>
      </c>
      <c r="G165">
        <v>1997</v>
      </c>
      <c r="H165">
        <v>1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1</v>
      </c>
      <c r="R165">
        <v>3</v>
      </c>
      <c r="S165">
        <v>3</v>
      </c>
      <c r="T165">
        <v>0</v>
      </c>
      <c r="U165">
        <v>0</v>
      </c>
      <c r="V165">
        <v>1</v>
      </c>
      <c r="W165">
        <v>3</v>
      </c>
      <c r="X165">
        <v>0</v>
      </c>
      <c r="Y165" t="s">
        <v>4280</v>
      </c>
      <c r="Z165">
        <f>IFERROR(VLOOKUP(B165,'Recoveries 2025-26'!B$2:U$1000,20,FALSE),0)</f>
        <v>1</v>
      </c>
      <c r="AA165" s="27" t="e">
        <f t="shared" si="4"/>
        <v>#N/A</v>
      </c>
      <c r="AB165" s="3" t="e">
        <f t="shared" si="5"/>
        <v>#N/A</v>
      </c>
      <c r="AC165" s="3" t="str">
        <f>IFERROR(VLOOKUP(B165,'FBRef Player Names'!$A:$B,2,FALSE),B165)</f>
        <v>Gabriel</v>
      </c>
      <c r="AD165" t="e">
        <f>VLOOKUP(AC165,Players!$A:$A,1,FALSE)</f>
        <v>#N/A</v>
      </c>
      <c r="AE165" t="e">
        <f>VLOOKUP(AD165,Players!$A:$B,2,FALSE)</f>
        <v>#N/A</v>
      </c>
    </row>
    <row r="166" spans="1:31" x14ac:dyDescent="0.25">
      <c r="A166">
        <v>165</v>
      </c>
      <c r="B166" t="s">
        <v>415</v>
      </c>
      <c r="C166" t="s">
        <v>3744</v>
      </c>
      <c r="D166" t="s">
        <v>3614</v>
      </c>
      <c r="E166" t="s">
        <v>3631</v>
      </c>
      <c r="F166" t="s">
        <v>4449</v>
      </c>
      <c r="G166">
        <v>1993</v>
      </c>
      <c r="H166">
        <v>0.1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0</v>
      </c>
      <c r="Y166" t="s">
        <v>4280</v>
      </c>
      <c r="Z166">
        <f>IFERROR(VLOOKUP(B166,'Recoveries 2025-26'!B$2:U$1000,20,FALSE),0)</f>
        <v>0</v>
      </c>
      <c r="AA166" s="27">
        <f t="shared" si="4"/>
        <v>30</v>
      </c>
      <c r="AB166" s="3">
        <f t="shared" si="5"/>
        <v>0.99976549235692314</v>
      </c>
      <c r="AC166" s="3" t="str">
        <f>IFERROR(VLOOKUP(B166,'FBRef Player Names'!$A:$B,2,FALSE),B166)</f>
        <v>Harry Maguire</v>
      </c>
      <c r="AD166" t="str">
        <f>VLOOKUP(AC166,Players!$A:$A,1,FALSE)</f>
        <v>Harry Maguire</v>
      </c>
      <c r="AE166" t="str">
        <f>VLOOKUP(AD166,Players!$A:$B,2,FALSE)</f>
        <v>DEF</v>
      </c>
    </row>
    <row r="167" spans="1:31" x14ac:dyDescent="0.25">
      <c r="A167">
        <v>166</v>
      </c>
      <c r="B167" t="s">
        <v>60</v>
      </c>
      <c r="C167" t="s">
        <v>3754</v>
      </c>
      <c r="D167" t="s">
        <v>3689</v>
      </c>
      <c r="E167" t="s">
        <v>49</v>
      </c>
      <c r="F167" t="s">
        <v>4450</v>
      </c>
      <c r="G167">
        <v>1999</v>
      </c>
      <c r="H167">
        <v>0.1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4280</v>
      </c>
      <c r="Z167">
        <f>IFERROR(VLOOKUP(B167,'Recoveries 2025-26'!B$2:U$1000,20,FALSE),0)</f>
        <v>0</v>
      </c>
      <c r="AA167" s="27">
        <f t="shared" si="4"/>
        <v>0</v>
      </c>
      <c r="AB167" s="3">
        <f t="shared" si="5"/>
        <v>1.7921092468090594E-2</v>
      </c>
      <c r="AC167" s="3" t="str">
        <f>IFERROR(VLOOKUP(B167,'FBRef Player Names'!$A:$B,2,FALSE),B167)</f>
        <v>Donyell Malen</v>
      </c>
      <c r="AD167" t="str">
        <f>VLOOKUP(AC167,Players!$A:$A,1,FALSE)</f>
        <v>Donyell Malen</v>
      </c>
      <c r="AE167" t="str">
        <f>VLOOKUP(AD167,Players!$A:$B,2,FALSE)</f>
        <v>MID</v>
      </c>
    </row>
    <row r="168" spans="1:31" x14ac:dyDescent="0.25">
      <c r="A168">
        <v>167</v>
      </c>
      <c r="B168" t="s">
        <v>185</v>
      </c>
      <c r="C168" t="s">
        <v>4451</v>
      </c>
      <c r="D168" t="s">
        <v>3614</v>
      </c>
      <c r="E168" t="s">
        <v>147</v>
      </c>
      <c r="F168" t="s">
        <v>4452</v>
      </c>
      <c r="G168">
        <v>1994</v>
      </c>
      <c r="H168">
        <v>1</v>
      </c>
      <c r="I168">
        <v>2</v>
      </c>
      <c r="J168">
        <v>2</v>
      </c>
      <c r="K168">
        <v>2</v>
      </c>
      <c r="L168">
        <v>0</v>
      </c>
      <c r="M168">
        <v>0</v>
      </c>
      <c r="N168">
        <v>2</v>
      </c>
      <c r="O168">
        <v>2</v>
      </c>
      <c r="P168">
        <v>100</v>
      </c>
      <c r="Q168">
        <v>0</v>
      </c>
      <c r="R168">
        <v>1</v>
      </c>
      <c r="S168">
        <v>0</v>
      </c>
      <c r="T168">
        <v>1</v>
      </c>
      <c r="U168">
        <v>2</v>
      </c>
      <c r="V168">
        <v>4</v>
      </c>
      <c r="W168">
        <v>5</v>
      </c>
      <c r="X168">
        <v>0</v>
      </c>
      <c r="Y168" t="s">
        <v>4280</v>
      </c>
      <c r="Z168">
        <f>IFERROR(VLOOKUP(B168,'Recoveries 2025-26'!B$2:U$1000,20,FALSE),0)</f>
        <v>3</v>
      </c>
      <c r="AA168" s="27">
        <f t="shared" si="4"/>
        <v>10</v>
      </c>
      <c r="AB168" s="3">
        <f t="shared" si="5"/>
        <v>0.5</v>
      </c>
      <c r="AC168" s="3" t="str">
        <f>IFERROR(VLOOKUP(B168,'FBRef Player Names'!$A:$B,2,FALSE),B168)</f>
        <v>Reinildo Mandava</v>
      </c>
      <c r="AD168" t="str">
        <f>VLOOKUP(AC168,Players!$A:$A,1,FALSE)</f>
        <v>Reinildo Mandava</v>
      </c>
      <c r="AE168" t="str">
        <f>VLOOKUP(AD168,Players!$A:$B,2,FALSE)</f>
        <v>DEF</v>
      </c>
    </row>
    <row r="169" spans="1:31" x14ac:dyDescent="0.25">
      <c r="A169">
        <v>168</v>
      </c>
      <c r="B169" t="s">
        <v>240</v>
      </c>
      <c r="C169" t="s">
        <v>3911</v>
      </c>
      <c r="D169" t="s">
        <v>3759</v>
      </c>
      <c r="E169" t="s">
        <v>239</v>
      </c>
      <c r="F169" t="s">
        <v>4453</v>
      </c>
      <c r="G169">
        <v>1999</v>
      </c>
      <c r="H169">
        <v>0.3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4280</v>
      </c>
      <c r="Z169">
        <f>IFERROR(VLOOKUP(B169,'Recoveries 2025-26'!B$2:U$1000,20,FALSE),0)</f>
        <v>1</v>
      </c>
      <c r="AA169" s="27">
        <f t="shared" si="4"/>
        <v>3.3333333333333335</v>
      </c>
      <c r="AB169" s="3">
        <f t="shared" si="5"/>
        <v>6.4792888955633954E-2</v>
      </c>
      <c r="AC169" s="3" t="str">
        <f>IFERROR(VLOOKUP(B169,'FBRef Player Names'!$A:$B,2,FALSE),B169)</f>
        <v>Omar Marmoush</v>
      </c>
      <c r="AD169" t="str">
        <f>VLOOKUP(AC169,Players!$A:$A,1,FALSE)</f>
        <v>Omar Marmoush</v>
      </c>
      <c r="AE169" t="str">
        <f>VLOOKUP(AD169,Players!$A:$B,2,FALSE)</f>
        <v>MID</v>
      </c>
    </row>
    <row r="170" spans="1:31" x14ac:dyDescent="0.25">
      <c r="A170">
        <v>169</v>
      </c>
      <c r="B170" t="s">
        <v>375</v>
      </c>
      <c r="C170" t="s">
        <v>3756</v>
      </c>
      <c r="D170" t="s">
        <v>3759</v>
      </c>
      <c r="E170" t="s">
        <v>372</v>
      </c>
      <c r="F170" t="s">
        <v>4454</v>
      </c>
      <c r="G170">
        <v>2001</v>
      </c>
      <c r="H170">
        <v>0.7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0</v>
      </c>
      <c r="O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 t="s">
        <v>4280</v>
      </c>
      <c r="Z170">
        <f>IFERROR(VLOOKUP(B170,'Recoveries 2025-26'!B$2:U$1000,20,FALSE),0)</f>
        <v>3</v>
      </c>
      <c r="AA170" s="27">
        <f t="shared" si="4"/>
        <v>5.7142857142857144</v>
      </c>
      <c r="AB170" s="3">
        <f t="shared" si="5"/>
        <v>0.13581294903164309</v>
      </c>
      <c r="AC170" s="3" t="str">
        <f>IFERROR(VLOOKUP(B170,'FBRef Player Names'!$A:$B,2,FALSE),B170)</f>
        <v>Gabriel Martinelli</v>
      </c>
      <c r="AD170" t="str">
        <f>VLOOKUP(AC170,Players!$A:$A,1,FALSE)</f>
        <v>Gabriel Martinelli</v>
      </c>
      <c r="AE170" t="str">
        <f>VLOOKUP(AD170,Players!$A:$B,2,FALSE)</f>
        <v>MID</v>
      </c>
    </row>
    <row r="171" spans="1:31" x14ac:dyDescent="0.25">
      <c r="A171">
        <v>170</v>
      </c>
      <c r="B171" t="s">
        <v>3375</v>
      </c>
      <c r="C171" t="s">
        <v>3856</v>
      </c>
      <c r="D171" t="s">
        <v>3689</v>
      </c>
      <c r="E171" t="s">
        <v>188</v>
      </c>
      <c r="F171" t="s">
        <v>4455</v>
      </c>
      <c r="G171">
        <v>2002</v>
      </c>
      <c r="H171">
        <v>1</v>
      </c>
      <c r="I171">
        <v>2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4</v>
      </c>
      <c r="X171">
        <v>0</v>
      </c>
      <c r="Y171" t="s">
        <v>4280</v>
      </c>
      <c r="Z171">
        <f>IFERROR(VLOOKUP(B171,'Recoveries 2025-26'!B$2:U$1000,20,FALSE),0)</f>
        <v>4</v>
      </c>
      <c r="AA171" s="27" t="e">
        <f t="shared" si="4"/>
        <v>#N/A</v>
      </c>
      <c r="AB171" s="3" t="e">
        <f t="shared" si="5"/>
        <v>#N/A</v>
      </c>
      <c r="AC171" s="3">
        <f>IFERROR(VLOOKUP(B171,'FBRef Player Names'!$A:$B,2,FALSE),B171)</f>
        <v>0</v>
      </c>
      <c r="AD171" t="e">
        <f>VLOOKUP(AC171,Players!$A:$A,1,FALSE)</f>
        <v>#N/A</v>
      </c>
      <c r="AE171" t="e">
        <f>VLOOKUP(AD171,Players!$A:$B,2,FALSE)</f>
        <v>#N/A</v>
      </c>
    </row>
    <row r="172" spans="1:31" x14ac:dyDescent="0.25">
      <c r="A172">
        <v>171</v>
      </c>
      <c r="B172" t="s">
        <v>292</v>
      </c>
      <c r="C172" t="s">
        <v>3767</v>
      </c>
      <c r="D172" t="s">
        <v>3759</v>
      </c>
      <c r="E172" t="s">
        <v>293</v>
      </c>
      <c r="F172" t="s">
        <v>4456</v>
      </c>
      <c r="G172">
        <v>1997</v>
      </c>
      <c r="H172">
        <v>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2</v>
      </c>
      <c r="R172">
        <v>0</v>
      </c>
      <c r="S172">
        <v>0</v>
      </c>
      <c r="T172">
        <v>0</v>
      </c>
      <c r="U172">
        <v>1</v>
      </c>
      <c r="V172">
        <v>2</v>
      </c>
      <c r="W172">
        <v>4</v>
      </c>
      <c r="X172">
        <v>0</v>
      </c>
      <c r="Y172" t="s">
        <v>4280</v>
      </c>
      <c r="Z172">
        <f>IFERROR(VLOOKUP(B172,'Recoveries 2025-26'!B$2:U$1000,20,FALSE),0)</f>
        <v>3</v>
      </c>
      <c r="AA172" s="27" t="b">
        <f t="shared" si="4"/>
        <v>0</v>
      </c>
      <c r="AB172" s="3" t="b">
        <f t="shared" si="5"/>
        <v>0</v>
      </c>
      <c r="AC172" s="3" t="str">
        <f>IFERROR(VLOOKUP(B172,'FBRef Player Names'!$A:$B,2,FALSE),B172)</f>
        <v>Jean-Philippe Mateta</v>
      </c>
      <c r="AD172" t="str">
        <f>VLOOKUP(AC172,Players!$A:$A,1,FALSE)</f>
        <v>Jean-Philippe Mateta</v>
      </c>
      <c r="AE172" t="str">
        <f>VLOOKUP(AD172,Players!$A:$B,2,FALSE)</f>
        <v>FWD</v>
      </c>
    </row>
    <row r="173" spans="1:31" x14ac:dyDescent="0.25">
      <c r="A173">
        <v>172</v>
      </c>
      <c r="B173" t="s">
        <v>152</v>
      </c>
      <c r="C173" t="s">
        <v>3773</v>
      </c>
      <c r="D173" t="s">
        <v>3759</v>
      </c>
      <c r="E173" t="s">
        <v>147</v>
      </c>
      <c r="F173" t="s">
        <v>4457</v>
      </c>
      <c r="G173">
        <v>2005</v>
      </c>
      <c r="H173">
        <v>0.8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4280</v>
      </c>
      <c r="Z173">
        <f>IFERROR(VLOOKUP(B173,'Recoveries 2025-26'!B$2:U$1000,20,FALSE),0)</f>
        <v>0</v>
      </c>
      <c r="AA173" s="27" t="e">
        <f t="shared" si="4"/>
        <v>#N/A</v>
      </c>
      <c r="AB173" s="3" t="e">
        <f t="shared" si="5"/>
        <v>#N/A</v>
      </c>
      <c r="AC173" s="3">
        <f>IFERROR(VLOOKUP(B173,'FBRef Player Names'!$A:$B,2,FALSE),B173)</f>
        <v>0</v>
      </c>
      <c r="AD173" t="e">
        <f>VLOOKUP(AC173,Players!$A:$A,1,FALSE)</f>
        <v>#N/A</v>
      </c>
      <c r="AE173" t="e">
        <f>VLOOKUP(AD173,Players!$A:$B,2,FALSE)</f>
        <v>#N/A</v>
      </c>
    </row>
    <row r="174" spans="1:31" x14ac:dyDescent="0.25">
      <c r="A174">
        <v>173</v>
      </c>
      <c r="B174" t="s">
        <v>387</v>
      </c>
      <c r="C174" t="s">
        <v>3778</v>
      </c>
      <c r="D174" t="s">
        <v>3689</v>
      </c>
      <c r="E174" t="s">
        <v>3631</v>
      </c>
      <c r="F174" t="s">
        <v>4458</v>
      </c>
      <c r="G174">
        <v>1999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 t="s">
        <v>4280</v>
      </c>
      <c r="Z174">
        <f>IFERROR(VLOOKUP(B174,'Recoveries 2025-26'!B$2:U$1000,20,FALSE),0)</f>
        <v>5</v>
      </c>
      <c r="AA174" s="27">
        <f t="shared" si="4"/>
        <v>7</v>
      </c>
      <c r="AB174" s="3">
        <f t="shared" si="5"/>
        <v>0.19093284691693158</v>
      </c>
      <c r="AC174" s="3" t="str">
        <f>IFERROR(VLOOKUP(B174,'FBRef Player Names'!$A:$B,2,FALSE),B174)</f>
        <v>Bryan Mbeumo</v>
      </c>
      <c r="AD174" t="str">
        <f>VLOOKUP(AC174,Players!$A:$A,1,FALSE)</f>
        <v>Bryan Mbeumo</v>
      </c>
      <c r="AE174" t="str">
        <f>VLOOKUP(AD174,Players!$A:$B,2,FALSE)</f>
        <v>MID</v>
      </c>
    </row>
    <row r="175" spans="1:31" x14ac:dyDescent="0.25">
      <c r="A175">
        <v>174</v>
      </c>
      <c r="B175" t="s">
        <v>67</v>
      </c>
      <c r="C175" t="s">
        <v>3801</v>
      </c>
      <c r="D175" t="s">
        <v>3748</v>
      </c>
      <c r="E175" t="s">
        <v>49</v>
      </c>
      <c r="F175" t="s">
        <v>4459</v>
      </c>
      <c r="G175">
        <v>1994</v>
      </c>
      <c r="H175">
        <v>0.9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 t="s">
        <v>4280</v>
      </c>
      <c r="Z175">
        <f>IFERROR(VLOOKUP(B175,'Recoveries 2025-26'!B$2:U$1000,20,FALSE),0)</f>
        <v>7</v>
      </c>
      <c r="AA175" s="27">
        <f t="shared" si="4"/>
        <v>8.8888888888888893</v>
      </c>
      <c r="AB175" s="3">
        <f t="shared" si="5"/>
        <v>0.29318259880116437</v>
      </c>
      <c r="AC175" s="3" t="str">
        <f>IFERROR(VLOOKUP(B175,'FBRef Player Names'!$A:$B,2,FALSE),B175)</f>
        <v>John McGinn</v>
      </c>
      <c r="AD175" t="str">
        <f>VLOOKUP(AC175,Players!$A:$A,1,FALSE)</f>
        <v>John McGinn</v>
      </c>
      <c r="AE175" t="str">
        <f>VLOOKUP(AD175,Players!$A:$B,2,FALSE)</f>
        <v>MID</v>
      </c>
    </row>
    <row r="176" spans="1:31" x14ac:dyDescent="0.25">
      <c r="A176">
        <v>175</v>
      </c>
      <c r="B176" t="s">
        <v>216</v>
      </c>
      <c r="C176" t="s">
        <v>4460</v>
      </c>
      <c r="D176" t="s">
        <v>3689</v>
      </c>
      <c r="E176" t="s">
        <v>196</v>
      </c>
      <c r="F176" t="s">
        <v>4461</v>
      </c>
      <c r="G176">
        <v>2003</v>
      </c>
      <c r="H176">
        <v>0.7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4280</v>
      </c>
      <c r="Z176">
        <f>IFERROR(VLOOKUP(B176,'Recoveries 2025-26'!B$2:U$1000,20,FALSE),0)</f>
        <v>1</v>
      </c>
      <c r="AA176" s="27">
        <f t="shared" si="4"/>
        <v>1.4285714285714286</v>
      </c>
      <c r="AB176" s="3">
        <f t="shared" si="5"/>
        <v>3.2238550017648859E-2</v>
      </c>
      <c r="AC176" s="3" t="str">
        <f>IFERROR(VLOOKUP(B176,'FBRef Player Names'!$A:$B,2,FALSE),B176)</f>
        <v>Hannibal Mejbri</v>
      </c>
      <c r="AD176" t="str">
        <f>VLOOKUP(AC176,Players!$A:$A,1,FALSE)</f>
        <v>Hannibal Mejbri</v>
      </c>
      <c r="AE176" t="str">
        <f>VLOOKUP(AD176,Players!$A:$B,2,FALSE)</f>
        <v>MID</v>
      </c>
    </row>
    <row r="177" spans="1:31" x14ac:dyDescent="0.25">
      <c r="A177">
        <v>176</v>
      </c>
      <c r="B177" t="s">
        <v>383</v>
      </c>
      <c r="C177" t="s">
        <v>3773</v>
      </c>
      <c r="D177" t="s">
        <v>3689</v>
      </c>
      <c r="E177" t="s">
        <v>372</v>
      </c>
      <c r="F177" t="s">
        <v>4462</v>
      </c>
      <c r="G177">
        <v>1996</v>
      </c>
      <c r="H177">
        <v>0.1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 t="s">
        <v>4280</v>
      </c>
      <c r="Z177">
        <f>IFERROR(VLOOKUP(B177,'Recoveries 2025-26'!B$2:U$1000,20,FALSE),0)</f>
        <v>0</v>
      </c>
      <c r="AA177" s="27">
        <f t="shared" si="4"/>
        <v>10</v>
      </c>
      <c r="AB177" s="3">
        <f t="shared" si="5"/>
        <v>0.36324982454564958</v>
      </c>
      <c r="AC177" s="3" t="str">
        <f>IFERROR(VLOOKUP(B177,'FBRef Player Names'!$A:$B,2,FALSE),B177)</f>
        <v>Mikel Merino</v>
      </c>
      <c r="AD177" t="str">
        <f>VLOOKUP(AC177,Players!$A:$A,1,FALSE)</f>
        <v>Mikel Merino</v>
      </c>
      <c r="AE177" t="str">
        <f>VLOOKUP(AD177,Players!$A:$B,2,FALSE)</f>
        <v>MID</v>
      </c>
    </row>
    <row r="178" spans="1:31" x14ac:dyDescent="0.25">
      <c r="A178">
        <v>177</v>
      </c>
      <c r="B178" t="s">
        <v>340</v>
      </c>
      <c r="C178" t="s">
        <v>3754</v>
      </c>
      <c r="D178" t="s">
        <v>3689</v>
      </c>
      <c r="E178" t="s">
        <v>332</v>
      </c>
      <c r="F178" t="s">
        <v>4463</v>
      </c>
      <c r="G178">
        <v>2005</v>
      </c>
      <c r="H178">
        <v>0.5</v>
      </c>
      <c r="I178">
        <v>3</v>
      </c>
      <c r="J178">
        <v>1</v>
      </c>
      <c r="K178">
        <v>1</v>
      </c>
      <c r="L178">
        <v>2</v>
      </c>
      <c r="M178">
        <v>0</v>
      </c>
      <c r="N178">
        <v>0</v>
      </c>
      <c r="O178">
        <v>0</v>
      </c>
      <c r="Q178">
        <v>0</v>
      </c>
      <c r="R178">
        <v>2</v>
      </c>
      <c r="S178">
        <v>0</v>
      </c>
      <c r="T178">
        <v>2</v>
      </c>
      <c r="U178">
        <v>0</v>
      </c>
      <c r="V178">
        <v>3</v>
      </c>
      <c r="W178">
        <v>0</v>
      </c>
      <c r="X178">
        <v>0</v>
      </c>
      <c r="Y178" t="s">
        <v>4280</v>
      </c>
      <c r="Z178">
        <f>IFERROR(VLOOKUP(B178,'Recoveries 2025-26'!B$2:U$1000,20,FALSE),0)</f>
        <v>2</v>
      </c>
      <c r="AA178" s="27">
        <f t="shared" si="4"/>
        <v>14</v>
      </c>
      <c r="AB178" s="3">
        <f t="shared" si="5"/>
        <v>0.63675017545435042</v>
      </c>
      <c r="AC178" s="3" t="str">
        <f>IFERROR(VLOOKUP(B178,'FBRef Player Names'!$A:$B,2,FALSE),B178)</f>
        <v>Antoni Milambo</v>
      </c>
      <c r="AD178" t="str">
        <f>VLOOKUP(AC178,Players!$A:$A,1,FALSE)</f>
        <v>Antoni Milambo</v>
      </c>
      <c r="AE178" t="str">
        <f>VLOOKUP(AD178,Players!$A:$B,2,FALSE)</f>
        <v>MID</v>
      </c>
    </row>
    <row r="179" spans="1:31" x14ac:dyDescent="0.25">
      <c r="A179">
        <v>178</v>
      </c>
      <c r="B179" t="s">
        <v>3617</v>
      </c>
      <c r="C179" t="s">
        <v>3905</v>
      </c>
      <c r="D179" t="s">
        <v>3614</v>
      </c>
      <c r="E179" t="s">
        <v>3616</v>
      </c>
      <c r="F179" t="s">
        <v>4464</v>
      </c>
      <c r="G179">
        <v>1997</v>
      </c>
      <c r="H179">
        <v>1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Q179">
        <v>0</v>
      </c>
      <c r="R179">
        <v>1</v>
      </c>
      <c r="S179">
        <v>1</v>
      </c>
      <c r="T179">
        <v>0</v>
      </c>
      <c r="U179">
        <v>2</v>
      </c>
      <c r="V179">
        <v>3</v>
      </c>
      <c r="W179">
        <v>4</v>
      </c>
      <c r="X179">
        <v>0</v>
      </c>
      <c r="Y179" t="s">
        <v>4280</v>
      </c>
      <c r="Z179">
        <f>IFERROR(VLOOKUP(B179,'Recoveries 2025-26'!B$2:U$1000,20,FALSE),0)</f>
        <v>2</v>
      </c>
      <c r="AA179" s="27">
        <f t="shared" si="4"/>
        <v>8</v>
      </c>
      <c r="AB179" s="3">
        <f t="shared" si="5"/>
        <v>0.36324982454564958</v>
      </c>
      <c r="AC179" s="3" t="str">
        <f>IFERROR(VLOOKUP(B179,'FBRef Player Names'!$A:$B,2,FALSE),B179)</f>
        <v>Nikola Milenkovic</v>
      </c>
      <c r="AD179" t="str">
        <f>VLOOKUP(AC179,Players!$A:$A,1,FALSE)</f>
        <v>Nikola Milenkovic</v>
      </c>
      <c r="AE179" t="str">
        <f>VLOOKUP(AD179,Players!$A:$B,2,FALSE)</f>
        <v>DEF</v>
      </c>
    </row>
    <row r="180" spans="1:31" x14ac:dyDescent="0.25">
      <c r="A180">
        <v>179</v>
      </c>
      <c r="B180" t="s">
        <v>77</v>
      </c>
      <c r="C180" t="s">
        <v>3744</v>
      </c>
      <c r="D180" t="s">
        <v>3689</v>
      </c>
      <c r="E180" t="s">
        <v>3615</v>
      </c>
      <c r="F180" t="s">
        <v>4465</v>
      </c>
      <c r="G180">
        <v>2006</v>
      </c>
      <c r="H180">
        <v>0.1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4280</v>
      </c>
      <c r="Z180">
        <f>IFERROR(VLOOKUP(B180,'Recoveries 2025-26'!B$2:U$1000,20,FALSE),0)</f>
        <v>1</v>
      </c>
      <c r="AA180" s="27">
        <f t="shared" si="4"/>
        <v>10</v>
      </c>
      <c r="AB180" s="3">
        <f t="shared" si="5"/>
        <v>0.36324982454564958</v>
      </c>
      <c r="AC180" s="3" t="str">
        <f>IFERROR(VLOOKUP(B180,'FBRef Player Names'!$A:$B,2,FALSE),B180)</f>
        <v>Lewis Miley</v>
      </c>
      <c r="AD180" t="str">
        <f>VLOOKUP(AC180,Players!$A:$A,1,FALSE)</f>
        <v>Lewis Miley</v>
      </c>
      <c r="AE180" t="str">
        <f>VLOOKUP(AD180,Players!$A:$B,2,FALSE)</f>
        <v>MID</v>
      </c>
    </row>
    <row r="181" spans="1:31" x14ac:dyDescent="0.25">
      <c r="A181">
        <v>180</v>
      </c>
      <c r="B181" t="s">
        <v>117</v>
      </c>
      <c r="C181" t="s">
        <v>3744</v>
      </c>
      <c r="D181" t="s">
        <v>3689</v>
      </c>
      <c r="E181" t="s">
        <v>96</v>
      </c>
      <c r="F181" t="s">
        <v>4466</v>
      </c>
      <c r="G181">
        <v>1986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4280</v>
      </c>
      <c r="Z181">
        <f>IFERROR(VLOOKUP(B181,'Recoveries 2025-26'!B$2:U$1000,20,FALSE),0)</f>
        <v>0</v>
      </c>
      <c r="AA181" s="27" t="e">
        <f t="shared" si="4"/>
        <v>#DIV/0!</v>
      </c>
      <c r="AB181" s="3" t="e">
        <f t="shared" si="5"/>
        <v>#DIV/0!</v>
      </c>
      <c r="AC181" s="3" t="str">
        <f>IFERROR(VLOOKUP(B181,'FBRef Player Names'!$A:$B,2,FALSE),B181)</f>
        <v>James Milner</v>
      </c>
      <c r="AD181" t="str">
        <f>VLOOKUP(AC181,Players!$A:$A,1,FALSE)</f>
        <v>James Milner</v>
      </c>
      <c r="AE181" t="str">
        <f>VLOOKUP(AD181,Players!$A:$B,2,FALSE)</f>
        <v>MID</v>
      </c>
    </row>
    <row r="182" spans="1:31" x14ac:dyDescent="0.25">
      <c r="A182">
        <v>181</v>
      </c>
      <c r="B182" t="s">
        <v>88</v>
      </c>
      <c r="C182" t="s">
        <v>3744</v>
      </c>
      <c r="D182" t="s">
        <v>3614</v>
      </c>
      <c r="E182" t="s">
        <v>49</v>
      </c>
      <c r="F182" t="s">
        <v>4467</v>
      </c>
      <c r="G182">
        <v>1993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Q182">
        <v>0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3</v>
      </c>
      <c r="X182">
        <v>0</v>
      </c>
      <c r="Y182" t="s">
        <v>4280</v>
      </c>
      <c r="Z182">
        <f>IFERROR(VLOOKUP(B182,'Recoveries 2025-26'!B$2:U$1000,20,FALSE),0)</f>
        <v>2</v>
      </c>
      <c r="AA182" s="27">
        <f t="shared" si="4"/>
        <v>5</v>
      </c>
      <c r="AB182" s="3">
        <f t="shared" si="5"/>
        <v>0.19093284691693158</v>
      </c>
      <c r="AC182" s="3" t="str">
        <f>IFERROR(VLOOKUP(B182,'FBRef Player Names'!$A:$B,2,FALSE),B182)</f>
        <v>Tyrone Mings</v>
      </c>
      <c r="AD182" t="str">
        <f>VLOOKUP(AC182,Players!$A:$A,1,FALSE)</f>
        <v>Tyrone Mings</v>
      </c>
      <c r="AE182" t="str">
        <f>VLOOKUP(AD182,Players!$A:$B,2,FALSE)</f>
        <v>DEF</v>
      </c>
    </row>
    <row r="183" spans="1:31" x14ac:dyDescent="0.25">
      <c r="A183">
        <v>182</v>
      </c>
      <c r="B183" t="s">
        <v>102</v>
      </c>
      <c r="C183" t="s">
        <v>3921</v>
      </c>
      <c r="D183" t="s">
        <v>3759</v>
      </c>
      <c r="E183" t="s">
        <v>96</v>
      </c>
      <c r="F183" t="s">
        <v>4468</v>
      </c>
      <c r="G183">
        <v>2004</v>
      </c>
      <c r="H183">
        <v>0.8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1</v>
      </c>
      <c r="W183">
        <v>0</v>
      </c>
      <c r="X183">
        <v>0</v>
      </c>
      <c r="Y183" t="s">
        <v>4280</v>
      </c>
      <c r="Z183">
        <f>IFERROR(VLOOKUP(B183,'Recoveries 2025-26'!B$2:U$1000,20,FALSE),0)</f>
        <v>3</v>
      </c>
      <c r="AA183" s="27">
        <f t="shared" si="4"/>
        <v>6.25</v>
      </c>
      <c r="AB183" s="3">
        <f t="shared" si="5"/>
        <v>0.15729596643307686</v>
      </c>
      <c r="AC183" s="3" t="str">
        <f>IFERROR(VLOOKUP(B183,'FBRef Player Names'!$A:$B,2,FALSE),B183)</f>
        <v>Yankuba Minteh</v>
      </c>
      <c r="AD183" t="str">
        <f>VLOOKUP(AC183,Players!$A:$A,1,FALSE)</f>
        <v>Yankuba Minteh</v>
      </c>
      <c r="AE183" t="str">
        <f>VLOOKUP(AD183,Players!$A:$B,2,FALSE)</f>
        <v>MID</v>
      </c>
    </row>
    <row r="184" spans="1:31" x14ac:dyDescent="0.25">
      <c r="A184">
        <v>183</v>
      </c>
      <c r="B184" t="s">
        <v>320</v>
      </c>
      <c r="C184" t="s">
        <v>3744</v>
      </c>
      <c r="D184" t="s">
        <v>3614</v>
      </c>
      <c r="E184" t="s">
        <v>293</v>
      </c>
      <c r="F184" t="s">
        <v>4469</v>
      </c>
      <c r="G184">
        <v>1999</v>
      </c>
      <c r="H184">
        <v>1</v>
      </c>
      <c r="I184">
        <v>5</v>
      </c>
      <c r="J184">
        <v>5</v>
      </c>
      <c r="K184">
        <v>4</v>
      </c>
      <c r="L184">
        <v>1</v>
      </c>
      <c r="M184">
        <v>0</v>
      </c>
      <c r="N184">
        <v>4</v>
      </c>
      <c r="O184">
        <v>7</v>
      </c>
      <c r="P184">
        <v>57.1</v>
      </c>
      <c r="Q184">
        <v>3</v>
      </c>
      <c r="R184">
        <v>1</v>
      </c>
      <c r="S184">
        <v>1</v>
      </c>
      <c r="T184">
        <v>0</v>
      </c>
      <c r="U184">
        <v>0</v>
      </c>
      <c r="V184">
        <v>5</v>
      </c>
      <c r="W184">
        <v>6</v>
      </c>
      <c r="X184">
        <v>0</v>
      </c>
      <c r="Y184" t="s">
        <v>4280</v>
      </c>
      <c r="Z184">
        <f>IFERROR(VLOOKUP(B184,'Recoveries 2025-26'!B$2:U$1000,20,FALSE),0)</f>
        <v>5</v>
      </c>
      <c r="AA184" s="27">
        <f t="shared" si="4"/>
        <v>12</v>
      </c>
      <c r="AB184" s="3">
        <f t="shared" si="5"/>
        <v>0.63675017545435042</v>
      </c>
      <c r="AC184" s="3" t="str">
        <f>IFERROR(VLOOKUP(B184,'FBRef Player Names'!$A:$B,2,FALSE),B184)</f>
        <v>Tyrick Mitchell</v>
      </c>
      <c r="AD184" t="str">
        <f>VLOOKUP(AC184,Players!$A:$A,1,FALSE)</f>
        <v>Tyrick Mitchell</v>
      </c>
      <c r="AE184" t="str">
        <f>VLOOKUP(AD184,Players!$A:$B,2,FALSE)</f>
        <v>DEF</v>
      </c>
    </row>
    <row r="185" spans="1:31" x14ac:dyDescent="0.25">
      <c r="A185">
        <v>184</v>
      </c>
      <c r="B185" t="s">
        <v>98</v>
      </c>
      <c r="C185" t="s">
        <v>3843</v>
      </c>
      <c r="D185" t="s">
        <v>3759</v>
      </c>
      <c r="E185" t="s">
        <v>96</v>
      </c>
      <c r="F185" t="s">
        <v>4470</v>
      </c>
      <c r="G185">
        <v>1997</v>
      </c>
      <c r="H185">
        <v>0.9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4280</v>
      </c>
      <c r="Z185">
        <f>IFERROR(VLOOKUP(B185,'Recoveries 2025-26'!B$2:U$1000,20,FALSE),0)</f>
        <v>0</v>
      </c>
      <c r="AA185" s="27">
        <f t="shared" si="4"/>
        <v>0</v>
      </c>
      <c r="AB185" s="3">
        <f t="shared" si="5"/>
        <v>1.7921092468090594E-2</v>
      </c>
      <c r="AC185" s="3" t="str">
        <f>IFERROR(VLOOKUP(B185,'FBRef Player Names'!$A:$B,2,FALSE),B185)</f>
        <v>Kaoru Mitoma</v>
      </c>
      <c r="AD185" t="str">
        <f>VLOOKUP(AC185,Players!$A:$A,1,FALSE)</f>
        <v>Kaoru Mitoma</v>
      </c>
      <c r="AE185" t="str">
        <f>VLOOKUP(AD185,Players!$A:$B,2,FALSE)</f>
        <v>MID</v>
      </c>
    </row>
    <row r="186" spans="1:31" x14ac:dyDescent="0.25">
      <c r="A186">
        <v>185</v>
      </c>
      <c r="B186" t="s">
        <v>395</v>
      </c>
      <c r="C186" t="s">
        <v>3744</v>
      </c>
      <c r="D186" t="s">
        <v>3689</v>
      </c>
      <c r="E186" t="s">
        <v>3631</v>
      </c>
      <c r="F186" t="s">
        <v>4471</v>
      </c>
      <c r="G186">
        <v>1999</v>
      </c>
      <c r="H186">
        <v>0.7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1</v>
      </c>
      <c r="O186">
        <v>1</v>
      </c>
      <c r="P186">
        <v>100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 t="s">
        <v>4280</v>
      </c>
      <c r="Z186">
        <f>IFERROR(VLOOKUP(B186,'Recoveries 2025-26'!B$2:U$1000,20,FALSE),0)</f>
        <v>2</v>
      </c>
      <c r="AA186" s="27">
        <f t="shared" si="4"/>
        <v>4.2857142857142856</v>
      </c>
      <c r="AB186" s="3">
        <f t="shared" si="5"/>
        <v>8.8640732857339088E-2</v>
      </c>
      <c r="AC186" s="3" t="str">
        <f>IFERROR(VLOOKUP(B186,'FBRef Player Names'!$A:$B,2,FALSE),B186)</f>
        <v>Mason Mount</v>
      </c>
      <c r="AD186" t="str">
        <f>VLOOKUP(AC186,Players!$A:$A,1,FALSE)</f>
        <v>Mason Mount</v>
      </c>
      <c r="AE186" t="str">
        <f>VLOOKUP(AD186,Players!$A:$B,2,FALSE)</f>
        <v>MID</v>
      </c>
    </row>
    <row r="187" spans="1:31" x14ac:dyDescent="0.25">
      <c r="A187">
        <v>186</v>
      </c>
      <c r="B187" t="s">
        <v>260</v>
      </c>
      <c r="C187" t="s">
        <v>3929</v>
      </c>
      <c r="D187" t="s">
        <v>3759</v>
      </c>
      <c r="E187" t="s">
        <v>254</v>
      </c>
      <c r="F187" t="s">
        <v>4462</v>
      </c>
      <c r="G187">
        <v>1996</v>
      </c>
      <c r="H187">
        <v>1</v>
      </c>
      <c r="I187">
        <v>2</v>
      </c>
      <c r="J187">
        <v>2</v>
      </c>
      <c r="K187">
        <v>1</v>
      </c>
      <c r="L187">
        <v>1</v>
      </c>
      <c r="M187">
        <v>0</v>
      </c>
      <c r="N187">
        <v>2</v>
      </c>
      <c r="O187">
        <v>4</v>
      </c>
      <c r="P187">
        <v>50</v>
      </c>
      <c r="Q187">
        <v>2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 t="s">
        <v>4280</v>
      </c>
      <c r="Z187">
        <f>IFERROR(VLOOKUP(B187,'Recoveries 2025-26'!B$2:U$1000,20,FALSE),0)</f>
        <v>4</v>
      </c>
      <c r="AA187" s="27">
        <f t="shared" si="4"/>
        <v>6</v>
      </c>
      <c r="AB187" s="3">
        <f t="shared" si="5"/>
        <v>0.14700700543583123</v>
      </c>
      <c r="AC187" s="3" t="str">
        <f>IFERROR(VLOOKUP(B187,'FBRef Player Names'!$A:$B,2,FALSE),B187)</f>
        <v>Marshall Munetsi</v>
      </c>
      <c r="AD187" t="str">
        <f>VLOOKUP(AC187,Players!$A:$A,1,FALSE)</f>
        <v>Marshall Munetsi</v>
      </c>
      <c r="AE187" t="str">
        <f>VLOOKUP(AD187,Players!$A:$B,2,FALSE)</f>
        <v>MID</v>
      </c>
    </row>
    <row r="188" spans="1:31" x14ac:dyDescent="0.25">
      <c r="A188">
        <v>187</v>
      </c>
      <c r="B188" t="s">
        <v>108</v>
      </c>
      <c r="C188" t="s">
        <v>3756</v>
      </c>
      <c r="D188" t="s">
        <v>3759</v>
      </c>
      <c r="E188" t="s">
        <v>104</v>
      </c>
      <c r="F188" t="s">
        <v>4472</v>
      </c>
      <c r="G188">
        <v>2001</v>
      </c>
      <c r="H188">
        <v>0.3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4280</v>
      </c>
      <c r="Z188">
        <f>IFERROR(VLOOKUP(B188,'Recoveries 2025-26'!B$2:U$1000,20,FALSE),0)</f>
        <v>0</v>
      </c>
      <c r="AA188" s="27" t="e">
        <f t="shared" si="4"/>
        <v>#N/A</v>
      </c>
      <c r="AB188" s="3" t="e">
        <f t="shared" si="5"/>
        <v>#N/A</v>
      </c>
      <c r="AC188" s="3">
        <f>IFERROR(VLOOKUP(B188,'FBRef Player Names'!$A:$B,2,FALSE),B188)</f>
        <v>0</v>
      </c>
      <c r="AD188" t="e">
        <f>VLOOKUP(AC188,Players!$A:$A,1,FALSE)</f>
        <v>#N/A</v>
      </c>
      <c r="AE188" t="e">
        <f>VLOOKUP(AD188,Players!$A:$B,2,FALSE)</f>
        <v>#N/A</v>
      </c>
    </row>
    <row r="189" spans="1:31" x14ac:dyDescent="0.25">
      <c r="A189">
        <v>188</v>
      </c>
      <c r="B189" t="s">
        <v>3619</v>
      </c>
      <c r="C189" t="s">
        <v>3827</v>
      </c>
      <c r="D189" t="s">
        <v>3614</v>
      </c>
      <c r="E189" t="s">
        <v>293</v>
      </c>
      <c r="F189" t="s">
        <v>4473</v>
      </c>
      <c r="G189">
        <v>1996</v>
      </c>
      <c r="H189">
        <v>1</v>
      </c>
      <c r="I189">
        <v>2</v>
      </c>
      <c r="J189">
        <v>0</v>
      </c>
      <c r="K189">
        <v>1</v>
      </c>
      <c r="L189">
        <v>1</v>
      </c>
      <c r="M189">
        <v>0</v>
      </c>
      <c r="N189">
        <v>2</v>
      </c>
      <c r="O189">
        <v>2</v>
      </c>
      <c r="P189">
        <v>100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4</v>
      </c>
      <c r="W189">
        <v>4</v>
      </c>
      <c r="X189">
        <v>0</v>
      </c>
      <c r="Y189" t="s">
        <v>4280</v>
      </c>
      <c r="Z189">
        <f>IFERROR(VLOOKUP(B189,'Recoveries 2025-26'!B$2:U$1000,20,FALSE),0)</f>
        <v>2</v>
      </c>
      <c r="AA189" s="27">
        <f t="shared" si="4"/>
        <v>8</v>
      </c>
      <c r="AB189" s="3">
        <f t="shared" si="5"/>
        <v>0.36324982454564958</v>
      </c>
      <c r="AC189" s="3" t="str">
        <f>IFERROR(VLOOKUP(B189,'FBRef Player Names'!$A:$B,2,FALSE),B189)</f>
        <v>Daniel Munoz</v>
      </c>
      <c r="AD189" t="str">
        <f>VLOOKUP(AC189,Players!$A:$A,1,FALSE)</f>
        <v>Daniel Munoz</v>
      </c>
      <c r="AE189" t="str">
        <f>VLOOKUP(AD189,Players!$A:$B,2,FALSE)</f>
        <v>DEF</v>
      </c>
    </row>
    <row r="190" spans="1:31" x14ac:dyDescent="0.25">
      <c r="A190">
        <v>189</v>
      </c>
      <c r="B190" t="s">
        <v>1365</v>
      </c>
      <c r="C190" t="s">
        <v>3756</v>
      </c>
      <c r="D190" t="s">
        <v>3614</v>
      </c>
      <c r="E190" t="s">
        <v>3616</v>
      </c>
      <c r="F190" t="s">
        <v>4474</v>
      </c>
      <c r="G190">
        <v>2002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1</v>
      </c>
      <c r="W190">
        <v>4</v>
      </c>
      <c r="X190">
        <v>0</v>
      </c>
      <c r="Y190" t="s">
        <v>4280</v>
      </c>
      <c r="Z190">
        <f>IFERROR(VLOOKUP(B190,'Recoveries 2025-26'!B$2:U$1000,20,FALSE),0)</f>
        <v>6</v>
      </c>
      <c r="AA190" s="27" t="e">
        <f t="shared" si="4"/>
        <v>#N/A</v>
      </c>
      <c r="AB190" s="3" t="e">
        <f t="shared" si="5"/>
        <v>#N/A</v>
      </c>
      <c r="AC190" s="3">
        <f>IFERROR(VLOOKUP(B190,'FBRef Player Names'!$A:$B,2,FALSE),B190)</f>
        <v>0</v>
      </c>
      <c r="AD190" t="e">
        <f>VLOOKUP(AC190,Players!$A:$A,1,FALSE)</f>
        <v>#N/A</v>
      </c>
      <c r="AE190" t="e">
        <f>VLOOKUP(AD190,Players!$A:$B,2,FALSE)</f>
        <v>#N/A</v>
      </c>
    </row>
    <row r="191" spans="1:31" x14ac:dyDescent="0.25">
      <c r="A191">
        <v>190</v>
      </c>
      <c r="B191" t="s">
        <v>61</v>
      </c>
      <c r="C191" t="s">
        <v>3744</v>
      </c>
      <c r="D191" t="s">
        <v>3759</v>
      </c>
      <c r="E191" t="s">
        <v>3615</v>
      </c>
      <c r="F191" t="s">
        <v>4475</v>
      </c>
      <c r="G191">
        <v>1995</v>
      </c>
      <c r="H191">
        <v>0.1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4280</v>
      </c>
      <c r="Z191">
        <f>IFERROR(VLOOKUP(B191,'Recoveries 2025-26'!B$2:U$1000,20,FALSE),0)</f>
        <v>2</v>
      </c>
      <c r="AA191" s="27">
        <f t="shared" si="4"/>
        <v>20</v>
      </c>
      <c r="AB191" s="3">
        <f t="shared" si="5"/>
        <v>0.91911482356027352</v>
      </c>
      <c r="AC191" s="3" t="str">
        <f>IFERROR(VLOOKUP(B191,'FBRef Player Names'!$A:$B,2,FALSE),B191)</f>
        <v>Jacob Murphy</v>
      </c>
      <c r="AD191" t="str">
        <f>VLOOKUP(AC191,Players!$A:$A,1,FALSE)</f>
        <v>Jacob Murphy</v>
      </c>
      <c r="AE191" t="str">
        <f>VLOOKUP(AD191,Players!$A:$B,2,FALSE)</f>
        <v>MID</v>
      </c>
    </row>
    <row r="192" spans="1:31" x14ac:dyDescent="0.25">
      <c r="A192">
        <v>191</v>
      </c>
      <c r="B192" t="s">
        <v>4476</v>
      </c>
      <c r="C192" t="s">
        <v>3752</v>
      </c>
      <c r="D192" t="s">
        <v>3689</v>
      </c>
      <c r="E192" t="s">
        <v>254</v>
      </c>
      <c r="F192" t="s">
        <v>4477</v>
      </c>
      <c r="G192">
        <v>2002</v>
      </c>
      <c r="H192">
        <v>0.8</v>
      </c>
      <c r="I192">
        <v>1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3</v>
      </c>
      <c r="X192">
        <v>0</v>
      </c>
      <c r="Y192" t="s">
        <v>4280</v>
      </c>
      <c r="Z192">
        <f>IFERROR(VLOOKUP(B192,'Recoveries 2025-26'!B$2:U$1000,20,FALSE),0)</f>
        <v>2</v>
      </c>
      <c r="AA192" s="27">
        <f t="shared" si="4"/>
        <v>5</v>
      </c>
      <c r="AB192" s="3">
        <f t="shared" si="5"/>
        <v>0.19093284691693158</v>
      </c>
      <c r="AC192" s="3" t="str">
        <f>IFERROR(VLOOKUP(B192,'FBRef Player Names'!$A:$B,2,FALSE),B192)</f>
        <v>David Moller Wolfe</v>
      </c>
      <c r="AD192" t="str">
        <f>VLOOKUP(AC192,Players!$A:$A,1,FALSE)</f>
        <v>David Moller Wolfe</v>
      </c>
      <c r="AE192" t="str">
        <f>VLOOKUP(AD192,Players!$A:$B,2,FALSE)</f>
        <v>DEF</v>
      </c>
    </row>
    <row r="193" spans="1:31" x14ac:dyDescent="0.25">
      <c r="A193">
        <v>192</v>
      </c>
      <c r="B193" t="s">
        <v>3446</v>
      </c>
      <c r="C193" t="s">
        <v>3856</v>
      </c>
      <c r="D193" t="s">
        <v>3759</v>
      </c>
      <c r="E193" t="s">
        <v>421</v>
      </c>
      <c r="F193" t="s">
        <v>4478</v>
      </c>
      <c r="G193">
        <v>2000</v>
      </c>
      <c r="H193">
        <v>1</v>
      </c>
      <c r="I193">
        <v>2</v>
      </c>
      <c r="J193">
        <v>2</v>
      </c>
      <c r="K193">
        <v>2</v>
      </c>
      <c r="L193">
        <v>0</v>
      </c>
      <c r="M193">
        <v>0</v>
      </c>
      <c r="N193">
        <v>1</v>
      </c>
      <c r="O193">
        <v>1</v>
      </c>
      <c r="P193">
        <v>100</v>
      </c>
      <c r="Q193">
        <v>0</v>
      </c>
      <c r="R193">
        <v>2</v>
      </c>
      <c r="S193">
        <v>1</v>
      </c>
      <c r="T193">
        <v>1</v>
      </c>
      <c r="U193">
        <v>0</v>
      </c>
      <c r="V193">
        <v>2</v>
      </c>
      <c r="W193">
        <v>0</v>
      </c>
      <c r="X193">
        <v>0</v>
      </c>
      <c r="Y193" t="s">
        <v>4280</v>
      </c>
      <c r="Z193">
        <f>IFERROR(VLOOKUP(B193,'Recoveries 2025-26'!B$2:U$1000,20,FALSE),0)</f>
        <v>6</v>
      </c>
      <c r="AA193" s="27">
        <f t="shared" si="4"/>
        <v>10</v>
      </c>
      <c r="AB193" s="3">
        <f t="shared" si="5"/>
        <v>0.36324982454564958</v>
      </c>
      <c r="AC193" s="3" t="str">
        <f>IFERROR(VLOOKUP(B193,'FBRef Player Names'!$A:$B,2,FALSE),B193)</f>
        <v>Iliman Ndiaye</v>
      </c>
      <c r="AD193" t="str">
        <f>VLOOKUP(AC193,Players!$A:$A,1,FALSE)</f>
        <v>Iliman Ndiaye</v>
      </c>
      <c r="AE193" t="str">
        <f>VLOOKUP(AD193,Players!$A:$B,2,FALSE)</f>
        <v>MID</v>
      </c>
    </row>
    <row r="194" spans="1:31" x14ac:dyDescent="0.25">
      <c r="A194">
        <v>193</v>
      </c>
      <c r="B194" t="s">
        <v>330</v>
      </c>
      <c r="C194" t="s">
        <v>3753</v>
      </c>
      <c r="D194" t="s">
        <v>3759</v>
      </c>
      <c r="E194" t="s">
        <v>3616</v>
      </c>
      <c r="F194" t="s">
        <v>4479</v>
      </c>
      <c r="G194">
        <v>2000</v>
      </c>
      <c r="H194">
        <v>0.9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4280</v>
      </c>
      <c r="Z194">
        <f>IFERROR(VLOOKUP(B194,'Recoveries 2025-26'!B$2:U$1000,20,FALSE),0)</f>
        <v>3</v>
      </c>
      <c r="AA194" s="27">
        <f t="shared" si="4"/>
        <v>3.333333333333333</v>
      </c>
      <c r="AB194" s="3">
        <f t="shared" si="5"/>
        <v>6.4792888955633954E-2</v>
      </c>
      <c r="AC194" s="3" t="str">
        <f>IFERROR(VLOOKUP(B194,'FBRef Player Names'!$A:$B,2,FALSE),B194)</f>
        <v>Dan Ndoye</v>
      </c>
      <c r="AD194" t="str">
        <f>VLOOKUP(AC194,Players!$A:$A,1,FALSE)</f>
        <v>Dan Ndoye</v>
      </c>
      <c r="AE194" t="str">
        <f>VLOOKUP(AD194,Players!$A:$B,2,FALSE)</f>
        <v>MID</v>
      </c>
    </row>
    <row r="195" spans="1:31" x14ac:dyDescent="0.25">
      <c r="A195">
        <v>194</v>
      </c>
      <c r="B195" t="s">
        <v>287</v>
      </c>
      <c r="C195" t="s">
        <v>3804</v>
      </c>
      <c r="D195" t="s">
        <v>3759</v>
      </c>
      <c r="E195" t="s">
        <v>283</v>
      </c>
      <c r="F195" t="s">
        <v>4480</v>
      </c>
      <c r="G195">
        <v>2000</v>
      </c>
      <c r="H195">
        <v>1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2</v>
      </c>
      <c r="W195">
        <v>0</v>
      </c>
      <c r="X195">
        <v>0</v>
      </c>
      <c r="Y195" t="s">
        <v>4280</v>
      </c>
      <c r="Z195">
        <f>IFERROR(VLOOKUP(B195,'Recoveries 2025-26'!B$2:U$1000,20,FALSE),0)</f>
        <v>4</v>
      </c>
      <c r="AA195" s="27">
        <f t="shared" ref="AA195:AA258" si="6">IF(AE195="DEF",(R195+V195+W195)/H195,IF(AE195="MID",(R195+V195+W195+Z195)/H195))</f>
        <v>6</v>
      </c>
      <c r="AB195" s="3">
        <f t="shared" ref="AB195:AB258" si="7">IF(AE195="DEF",1-_xlfn.NORM.DIST(10,AA195,AG$2,TRUE),IF(AE195="MID",1-_xlfn.NORM.DIST(12,AA195,AG$2,TRUE)))</f>
        <v>0.14700700543583123</v>
      </c>
      <c r="AC195" s="3" t="str">
        <f>IFERROR(VLOOKUP(B195,'FBRef Player Names'!$A:$B,2,FALSE),B195)</f>
        <v>Pedro Neto</v>
      </c>
      <c r="AD195" t="str">
        <f>VLOOKUP(AC195,Players!$A:$A,1,FALSE)</f>
        <v>Pedro Neto</v>
      </c>
      <c r="AE195" t="str">
        <f>VLOOKUP(AD195,Players!$A:$B,2,FALSE)</f>
        <v>MID</v>
      </c>
    </row>
    <row r="196" spans="1:31" x14ac:dyDescent="0.25">
      <c r="A196">
        <v>195</v>
      </c>
      <c r="B196" t="s">
        <v>430</v>
      </c>
      <c r="C196" t="s">
        <v>3783</v>
      </c>
      <c r="D196" t="s">
        <v>3759</v>
      </c>
      <c r="E196" t="s">
        <v>423</v>
      </c>
      <c r="F196" t="s">
        <v>4481</v>
      </c>
      <c r="G196">
        <v>1998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 t="s">
        <v>4280</v>
      </c>
      <c r="Z196">
        <f>IFERROR(VLOOKUP(B196,'Recoveries 2025-26'!B$2:U$1000,20,FALSE),0)</f>
        <v>2</v>
      </c>
      <c r="AA196" s="27" t="b">
        <f t="shared" si="6"/>
        <v>0</v>
      </c>
      <c r="AB196" s="3" t="b">
        <f t="shared" si="7"/>
        <v>0</v>
      </c>
      <c r="AC196" s="3" t="str">
        <f>IFERROR(VLOOKUP(B196,'FBRef Player Names'!$A:$B,2,FALSE),B196)</f>
        <v>Lukas Nmecha</v>
      </c>
      <c r="AD196" t="str">
        <f>VLOOKUP(AC196,Players!$A:$A,1,FALSE)</f>
        <v>Lukas Nmecha</v>
      </c>
      <c r="AE196" t="str">
        <f>VLOOKUP(AD196,Players!$A:$B,2,FALSE)</f>
        <v>FWD</v>
      </c>
    </row>
    <row r="197" spans="1:31" x14ac:dyDescent="0.25">
      <c r="A197">
        <v>196</v>
      </c>
      <c r="B197" t="s">
        <v>251</v>
      </c>
      <c r="C197" t="s">
        <v>3804</v>
      </c>
      <c r="D197" t="s">
        <v>3614</v>
      </c>
      <c r="E197" t="s">
        <v>239</v>
      </c>
      <c r="F197" t="s">
        <v>4482</v>
      </c>
      <c r="G197">
        <v>1998</v>
      </c>
      <c r="H197">
        <v>0.3</v>
      </c>
      <c r="I197">
        <v>1</v>
      </c>
      <c r="J197">
        <v>1</v>
      </c>
      <c r="K197">
        <v>0</v>
      </c>
      <c r="L197">
        <v>0</v>
      </c>
      <c r="M197">
        <v>1</v>
      </c>
      <c r="N197">
        <v>1</v>
      </c>
      <c r="O197">
        <v>2</v>
      </c>
      <c r="P197">
        <v>50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3</v>
      </c>
      <c r="X197">
        <v>1</v>
      </c>
      <c r="Y197" t="s">
        <v>4280</v>
      </c>
      <c r="Z197">
        <f>IFERROR(VLOOKUP(B197,'Recoveries 2025-26'!B$2:U$1000,20,FALSE),0)</f>
        <v>2</v>
      </c>
      <c r="AA197" s="27">
        <f t="shared" si="6"/>
        <v>13.333333333333334</v>
      </c>
      <c r="AB197" s="3">
        <f t="shared" si="7"/>
        <v>0.72004523996600467</v>
      </c>
      <c r="AC197" s="3" t="str">
        <f>IFERROR(VLOOKUP(B197,'FBRef Player Names'!$A:$B,2,FALSE),B197)</f>
        <v>Matheus Nunes</v>
      </c>
      <c r="AD197" t="str">
        <f>VLOOKUP(AC197,Players!$A:$A,1,FALSE)</f>
        <v>Matheus Nunes</v>
      </c>
      <c r="AE197" t="str">
        <f>VLOOKUP(AD197,Players!$A:$B,2,FALSE)</f>
        <v>DEF</v>
      </c>
    </row>
    <row r="198" spans="1:31" x14ac:dyDescent="0.25">
      <c r="A198">
        <v>197</v>
      </c>
      <c r="B198" t="s">
        <v>450</v>
      </c>
      <c r="C198" t="s">
        <v>3807</v>
      </c>
      <c r="D198" t="s">
        <v>3614</v>
      </c>
      <c r="E198" t="s">
        <v>421</v>
      </c>
      <c r="F198" t="s">
        <v>4483</v>
      </c>
      <c r="G198">
        <v>2001</v>
      </c>
      <c r="H198">
        <v>1</v>
      </c>
      <c r="I198">
        <v>2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2</v>
      </c>
      <c r="W198">
        <v>4</v>
      </c>
      <c r="X198">
        <v>1</v>
      </c>
      <c r="Y198" t="s">
        <v>4280</v>
      </c>
      <c r="Z198">
        <f>IFERROR(VLOOKUP(B198,'Recoveries 2025-26'!B$2:U$1000,20,FALSE),0)</f>
        <v>4</v>
      </c>
      <c r="AA198" s="27">
        <f t="shared" si="6"/>
        <v>7</v>
      </c>
      <c r="AB198" s="3">
        <f t="shared" si="7"/>
        <v>0.29990341710307011</v>
      </c>
      <c r="AC198" s="3" t="str">
        <f>IFERROR(VLOOKUP(B198,'FBRef Player Names'!$A:$B,2,FALSE),B198)</f>
        <v>Jake O'Brien</v>
      </c>
      <c r="AD198" t="str">
        <f>VLOOKUP(AC198,Players!$A:$A,1,FALSE)</f>
        <v>Jake O'Brien</v>
      </c>
      <c r="AE198" t="str">
        <f>VLOOKUP(AD198,Players!$A:$B,2,FALSE)</f>
        <v>DEF</v>
      </c>
    </row>
    <row r="199" spans="1:31" x14ac:dyDescent="0.25">
      <c r="A199">
        <v>198</v>
      </c>
      <c r="B199" t="s">
        <v>101</v>
      </c>
      <c r="C199" t="s">
        <v>3768</v>
      </c>
      <c r="D199" t="s">
        <v>3689</v>
      </c>
      <c r="E199" t="s">
        <v>96</v>
      </c>
      <c r="F199" t="s">
        <v>4484</v>
      </c>
      <c r="G199">
        <v>2000</v>
      </c>
      <c r="H199">
        <v>1</v>
      </c>
      <c r="I199">
        <v>3</v>
      </c>
      <c r="J199">
        <v>1</v>
      </c>
      <c r="K199">
        <v>2</v>
      </c>
      <c r="L199">
        <v>1</v>
      </c>
      <c r="M199">
        <v>0</v>
      </c>
      <c r="N199">
        <v>1</v>
      </c>
      <c r="O199">
        <v>3</v>
      </c>
      <c r="P199">
        <v>33.299999999999997</v>
      </c>
      <c r="Q199">
        <v>2</v>
      </c>
      <c r="R199">
        <v>3</v>
      </c>
      <c r="S199">
        <v>0</v>
      </c>
      <c r="T199">
        <v>3</v>
      </c>
      <c r="U199">
        <v>0</v>
      </c>
      <c r="V199">
        <v>3</v>
      </c>
      <c r="W199">
        <v>0</v>
      </c>
      <c r="X199">
        <v>0</v>
      </c>
      <c r="Y199" t="s">
        <v>4280</v>
      </c>
      <c r="Z199">
        <f>IFERROR(VLOOKUP(B199,'Recoveries 2025-26'!B$2:U$1000,20,FALSE),0)</f>
        <v>0</v>
      </c>
      <c r="AA199" s="27">
        <f t="shared" si="6"/>
        <v>6</v>
      </c>
      <c r="AB199" s="3">
        <f t="shared" si="7"/>
        <v>0.14700700543583123</v>
      </c>
      <c r="AC199" s="3" t="str">
        <f>IFERROR(VLOOKUP(B199,'FBRef Player Names'!$A:$B,2,FALSE),B199)</f>
        <v>Matt O'Riley</v>
      </c>
      <c r="AD199" t="str">
        <f>VLOOKUP(AC199,Players!$A:$A,1,FALSE)</f>
        <v>Matt O'Riley</v>
      </c>
      <c r="AE199" t="str">
        <f>VLOOKUP(AD199,Players!$A:$B,2,FALSE)</f>
        <v>MID</v>
      </c>
    </row>
    <row r="200" spans="1:31" x14ac:dyDescent="0.25">
      <c r="A200">
        <v>199</v>
      </c>
      <c r="B200" t="s">
        <v>193</v>
      </c>
      <c r="C200" t="s">
        <v>3767</v>
      </c>
      <c r="D200" t="s">
        <v>3759</v>
      </c>
      <c r="E200" t="s">
        <v>188</v>
      </c>
      <c r="F200" t="s">
        <v>4485</v>
      </c>
      <c r="G200">
        <v>2004</v>
      </c>
      <c r="H200">
        <v>0.1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4280</v>
      </c>
      <c r="Z200">
        <f>IFERROR(VLOOKUP(B200,'Recoveries 2025-26'!B$2:U$1000,20,FALSE),0)</f>
        <v>1</v>
      </c>
      <c r="AA200" s="27">
        <f t="shared" si="6"/>
        <v>10</v>
      </c>
      <c r="AB200" s="3">
        <f t="shared" si="7"/>
        <v>0.36324982454564958</v>
      </c>
      <c r="AC200" s="3" t="str">
        <f>IFERROR(VLOOKUP(B200,'FBRef Player Names'!$A:$B,2,FALSE),B200)</f>
        <v>Wilson Odobert</v>
      </c>
      <c r="AD200" t="str">
        <f>VLOOKUP(AC200,Players!$A:$A,1,FALSE)</f>
        <v>Wilson Odobert</v>
      </c>
      <c r="AE200" t="str">
        <f>VLOOKUP(AD200,Players!$A:$B,2,FALSE)</f>
        <v>MID</v>
      </c>
    </row>
    <row r="201" spans="1:31" x14ac:dyDescent="0.25">
      <c r="A201">
        <v>200</v>
      </c>
      <c r="B201" t="s">
        <v>72</v>
      </c>
      <c r="C201" t="s">
        <v>3808</v>
      </c>
      <c r="D201" t="s">
        <v>3689</v>
      </c>
      <c r="E201" t="s">
        <v>49</v>
      </c>
      <c r="F201" t="s">
        <v>4486</v>
      </c>
      <c r="G201">
        <v>2001</v>
      </c>
      <c r="H201">
        <v>1</v>
      </c>
      <c r="I201">
        <v>2</v>
      </c>
      <c r="J201">
        <v>1</v>
      </c>
      <c r="K201">
        <v>1</v>
      </c>
      <c r="L201">
        <v>1</v>
      </c>
      <c r="M201">
        <v>0</v>
      </c>
      <c r="N201">
        <v>1</v>
      </c>
      <c r="O201">
        <v>2</v>
      </c>
      <c r="P201">
        <v>50</v>
      </c>
      <c r="Q201">
        <v>1</v>
      </c>
      <c r="R201">
        <v>1</v>
      </c>
      <c r="S201">
        <v>1</v>
      </c>
      <c r="T201">
        <v>0</v>
      </c>
      <c r="U201">
        <v>2</v>
      </c>
      <c r="V201">
        <v>4</v>
      </c>
      <c r="W201">
        <v>2</v>
      </c>
      <c r="X201">
        <v>0</v>
      </c>
      <c r="Y201" t="s">
        <v>4280</v>
      </c>
      <c r="Z201">
        <f>IFERROR(VLOOKUP(B201,'Recoveries 2025-26'!B$2:U$1000,20,FALSE),0)</f>
        <v>7</v>
      </c>
      <c r="AA201" s="27">
        <f t="shared" si="6"/>
        <v>14</v>
      </c>
      <c r="AB201" s="3">
        <f t="shared" si="7"/>
        <v>0.63675017545435042</v>
      </c>
      <c r="AC201" s="3" t="str">
        <f>IFERROR(VLOOKUP(B201,'FBRef Player Names'!$A:$B,2,FALSE),B201)</f>
        <v>Amadou Onana</v>
      </c>
      <c r="AD201" t="str">
        <f>VLOOKUP(AC201,Players!$A:$A,1,FALSE)</f>
        <v>Amadou Onana</v>
      </c>
      <c r="AE201" t="str">
        <f>VLOOKUP(AD201,Players!$A:$B,2,FALSE)</f>
        <v>MID</v>
      </c>
    </row>
    <row r="202" spans="1:31" x14ac:dyDescent="0.25">
      <c r="A202">
        <v>201</v>
      </c>
      <c r="B202" t="s">
        <v>348</v>
      </c>
      <c r="C202" t="s">
        <v>3750</v>
      </c>
      <c r="D202" t="s">
        <v>3689</v>
      </c>
      <c r="E202" t="s">
        <v>332</v>
      </c>
      <c r="F202" t="s">
        <v>4487</v>
      </c>
      <c r="G202">
        <v>1998</v>
      </c>
      <c r="H202">
        <v>0.2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4280</v>
      </c>
      <c r="Z202">
        <f>IFERROR(VLOOKUP(B202,'Recoveries 2025-26'!B$2:U$1000,20,FALSE),0)</f>
        <v>1</v>
      </c>
      <c r="AA202" s="27">
        <f t="shared" si="6"/>
        <v>5</v>
      </c>
      <c r="AB202" s="3">
        <f t="shared" si="7"/>
        <v>0.11042907890714226</v>
      </c>
      <c r="AC202" s="3" t="str">
        <f>IFERROR(VLOOKUP(B202,'FBRef Player Names'!$A:$B,2,FALSE),B202)</f>
        <v>Frank Onyeka</v>
      </c>
      <c r="AD202" t="str">
        <f>VLOOKUP(AC202,Players!$A:$A,1,FALSE)</f>
        <v>Frank Onyeka</v>
      </c>
      <c r="AE202" t="str">
        <f>VLOOKUP(AD202,Players!$A:$B,2,FALSE)</f>
        <v>MID</v>
      </c>
    </row>
    <row r="203" spans="1:31" x14ac:dyDescent="0.25">
      <c r="A203">
        <v>202</v>
      </c>
      <c r="B203" t="s">
        <v>63</v>
      </c>
      <c r="C203" t="s">
        <v>3768</v>
      </c>
      <c r="D203" t="s">
        <v>3759</v>
      </c>
      <c r="E203" t="s">
        <v>3615</v>
      </c>
      <c r="F203" t="s">
        <v>4488</v>
      </c>
      <c r="G203">
        <v>2003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4280</v>
      </c>
      <c r="Z203">
        <f>IFERROR(VLOOKUP(B203,'Recoveries 2025-26'!B$2:U$1000,20,FALSE),0)</f>
        <v>0</v>
      </c>
      <c r="AA203" s="27" t="b">
        <f t="shared" si="6"/>
        <v>0</v>
      </c>
      <c r="AB203" s="3" t="b">
        <f t="shared" si="7"/>
        <v>0</v>
      </c>
      <c r="AC203" s="3" t="str">
        <f>IFERROR(VLOOKUP(B203,'FBRef Player Names'!$A:$B,2,FALSE),B203)</f>
        <v>William Osula</v>
      </c>
      <c r="AD203" t="str">
        <f>VLOOKUP(AC203,Players!$A:$A,1,FALSE)</f>
        <v>William Osula</v>
      </c>
      <c r="AE203" t="str">
        <f>VLOOKUP(AD203,Players!$A:$B,2,FALSE)</f>
        <v>FWD</v>
      </c>
    </row>
    <row r="204" spans="1:31" x14ac:dyDescent="0.25">
      <c r="A204">
        <v>203</v>
      </c>
      <c r="B204" t="s">
        <v>3669</v>
      </c>
      <c r="C204" t="s">
        <v>3744</v>
      </c>
      <c r="D204" t="s">
        <v>3689</v>
      </c>
      <c r="E204" t="s">
        <v>239</v>
      </c>
      <c r="F204" t="s">
        <v>4489</v>
      </c>
      <c r="G204">
        <v>2005</v>
      </c>
      <c r="H204">
        <v>0.3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4280</v>
      </c>
      <c r="Z204">
        <f>IFERROR(VLOOKUP(B204,'Recoveries 2025-26'!B$2:U$1000,20,FALSE),0)</f>
        <v>0</v>
      </c>
      <c r="AA204" s="27" t="e">
        <f t="shared" si="6"/>
        <v>#N/A</v>
      </c>
      <c r="AB204" s="3" t="e">
        <f t="shared" si="7"/>
        <v>#N/A</v>
      </c>
      <c r="AC204" s="3">
        <f>IFERROR(VLOOKUP(B204,'FBRef Player Names'!$A:$B,2,FALSE),B204)</f>
        <v>0</v>
      </c>
      <c r="AD204" t="e">
        <f>VLOOKUP(AC204,Players!$A:$A,1,FALSE)</f>
        <v>#N/A</v>
      </c>
      <c r="AE204" t="e">
        <f>VLOOKUP(AD204,Players!$A:$B,2,FALSE)</f>
        <v>#N/A</v>
      </c>
    </row>
    <row r="205" spans="1:31" x14ac:dyDescent="0.25">
      <c r="A205">
        <v>204</v>
      </c>
      <c r="B205" t="s">
        <v>4490</v>
      </c>
      <c r="C205" t="s">
        <v>3804</v>
      </c>
      <c r="D205" t="s">
        <v>3689</v>
      </c>
      <c r="E205" t="s">
        <v>188</v>
      </c>
      <c r="F205" t="s">
        <v>4491</v>
      </c>
      <c r="G205">
        <v>1995</v>
      </c>
      <c r="H205">
        <v>0.1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4280</v>
      </c>
      <c r="Z205">
        <f>IFERROR(VLOOKUP(B205,'Recoveries 2025-26'!B$2:U$1000,20,FALSE),0)</f>
        <v>0</v>
      </c>
      <c r="AA205" s="27" t="e">
        <f t="shared" si="6"/>
        <v>#N/A</v>
      </c>
      <c r="AB205" s="3" t="e">
        <f t="shared" si="7"/>
        <v>#N/A</v>
      </c>
      <c r="AC205" s="3" t="str">
        <f>IFERROR(VLOOKUP(B205,'FBRef Player Names'!$A:$B,2,FALSE),B205)</f>
        <v>Joao Palhinha</v>
      </c>
      <c r="AD205" t="e">
        <f>VLOOKUP(AC205,Players!$A:$A,1,FALSE)</f>
        <v>#N/A</v>
      </c>
      <c r="AE205" t="e">
        <f>VLOOKUP(AD205,Players!$A:$B,2,FALSE)</f>
        <v>#N/A</v>
      </c>
    </row>
    <row r="206" spans="1:31" x14ac:dyDescent="0.25">
      <c r="A206">
        <v>205</v>
      </c>
      <c r="B206" t="s">
        <v>282</v>
      </c>
      <c r="C206" t="s">
        <v>3744</v>
      </c>
      <c r="D206" t="s">
        <v>3689</v>
      </c>
      <c r="E206" t="s">
        <v>283</v>
      </c>
      <c r="F206" t="s">
        <v>4492</v>
      </c>
      <c r="G206">
        <v>2002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 t="s">
        <v>4280</v>
      </c>
      <c r="Z206">
        <f>IFERROR(VLOOKUP(B206,'Recoveries 2025-26'!B$2:U$1000,20,FALSE),0)</f>
        <v>4</v>
      </c>
      <c r="AA206" s="27">
        <f t="shared" si="6"/>
        <v>5</v>
      </c>
      <c r="AB206" s="3">
        <f t="shared" si="7"/>
        <v>0.11042907890714226</v>
      </c>
      <c r="AC206" s="3" t="str">
        <f>IFERROR(VLOOKUP(B206,'FBRef Player Names'!$A:$B,2,FALSE),B206)</f>
        <v>Cole Palmer</v>
      </c>
      <c r="AD206" t="str">
        <f>VLOOKUP(AC206,Players!$A:$A,1,FALSE)</f>
        <v>Cole Palmer</v>
      </c>
      <c r="AE206" t="str">
        <f>VLOOKUP(AD206,Players!$A:$B,2,FALSE)</f>
        <v>MID</v>
      </c>
    </row>
    <row r="207" spans="1:31" x14ac:dyDescent="0.25">
      <c r="A207">
        <v>206</v>
      </c>
      <c r="B207" t="s">
        <v>3940</v>
      </c>
      <c r="C207" t="s">
        <v>3756</v>
      </c>
      <c r="D207" t="s">
        <v>3689</v>
      </c>
      <c r="E207" t="s">
        <v>141</v>
      </c>
      <c r="F207" t="s">
        <v>4493</v>
      </c>
      <c r="G207">
        <v>1997</v>
      </c>
      <c r="H207">
        <v>1</v>
      </c>
      <c r="I207">
        <v>1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1</v>
      </c>
      <c r="W207">
        <v>0</v>
      </c>
      <c r="X207">
        <v>0</v>
      </c>
      <c r="Y207" t="s">
        <v>4280</v>
      </c>
      <c r="Z207">
        <f>IFERROR(VLOOKUP(B207,'Recoveries 2025-26'!B$2:U$1000,20,FALSE),0)</f>
        <v>5</v>
      </c>
      <c r="AA207" s="27">
        <f t="shared" si="6"/>
        <v>7</v>
      </c>
      <c r="AB207" s="3">
        <f t="shared" si="7"/>
        <v>0.19093284691693158</v>
      </c>
      <c r="AC207" s="3" t="str">
        <f>IFERROR(VLOOKUP(B207,'FBRef Player Names'!$A:$B,2,FALSE),B207)</f>
        <v>Lucas Paqueta</v>
      </c>
      <c r="AD207" t="str">
        <f>VLOOKUP(AC207,Players!$A:$A,1,FALSE)</f>
        <v>Lucas Paqueta</v>
      </c>
      <c r="AE207" t="str">
        <f>VLOOKUP(AD207,Players!$A:$B,2,FALSE)</f>
        <v>MID</v>
      </c>
    </row>
    <row r="208" spans="1:31" x14ac:dyDescent="0.25">
      <c r="A208">
        <v>207</v>
      </c>
      <c r="B208" t="s">
        <v>3306</v>
      </c>
      <c r="C208" t="s">
        <v>3756</v>
      </c>
      <c r="D208" t="s">
        <v>486</v>
      </c>
      <c r="E208" t="s">
        <v>423</v>
      </c>
      <c r="F208" t="s">
        <v>4494</v>
      </c>
      <c r="G208">
        <v>1997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4280</v>
      </c>
      <c r="Z208">
        <f>IFERROR(VLOOKUP(B208,'Recoveries 2025-26'!B$2:U$1000,20,FALSE),0)</f>
        <v>2</v>
      </c>
      <c r="AA208" s="27" t="b">
        <f t="shared" si="6"/>
        <v>0</v>
      </c>
      <c r="AB208" s="3" t="b">
        <f t="shared" si="7"/>
        <v>0</v>
      </c>
      <c r="AC208" s="3" t="str">
        <f>IFERROR(VLOOKUP(B208,'FBRef Player Names'!$A:$B,2,FALSE),B208)</f>
        <v>Lucas Perri</v>
      </c>
      <c r="AD208" t="str">
        <f>VLOOKUP(AC208,Players!$A:$A,1,FALSE)</f>
        <v>Lucas Perri</v>
      </c>
      <c r="AE208" t="str">
        <f>VLOOKUP(AD208,Players!$A:$B,2,FALSE)</f>
        <v>GK</v>
      </c>
    </row>
    <row r="209" spans="1:31" x14ac:dyDescent="0.25">
      <c r="A209">
        <v>208</v>
      </c>
      <c r="B209" t="s">
        <v>4495</v>
      </c>
      <c r="C209" t="s">
        <v>3905</v>
      </c>
      <c r="D209" t="s">
        <v>486</v>
      </c>
      <c r="E209" t="s">
        <v>21</v>
      </c>
      <c r="F209" t="s">
        <v>4496</v>
      </c>
      <c r="G209">
        <v>1999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</v>
      </c>
      <c r="X209">
        <v>0</v>
      </c>
      <c r="Y209" t="s">
        <v>4280</v>
      </c>
      <c r="Z209">
        <f>IFERROR(VLOOKUP(B209,'Recoveries 2025-26'!B$2:U$1000,20,FALSE),0)</f>
        <v>0</v>
      </c>
      <c r="AA209" s="27" t="e">
        <f t="shared" si="6"/>
        <v>#N/A</v>
      </c>
      <c r="AB209" s="3" t="e">
        <f t="shared" si="7"/>
        <v>#N/A</v>
      </c>
      <c r="AC209" s="3" t="str">
        <f>IFERROR(VLOOKUP(B209,'FBRef Player Names'!$A:$B,2,FALSE),B209)</f>
        <v>Dorđe Petrovic</v>
      </c>
      <c r="AD209" t="e">
        <f>VLOOKUP(AC209,Players!$A:$A,1,FALSE)</f>
        <v>#N/A</v>
      </c>
      <c r="AE209" t="e">
        <f>VLOOKUP(AD209,Players!$A:$B,2,FALSE)</f>
        <v>#N/A</v>
      </c>
    </row>
    <row r="210" spans="1:31" x14ac:dyDescent="0.25">
      <c r="A210">
        <v>209</v>
      </c>
      <c r="B210" t="s">
        <v>3307</v>
      </c>
      <c r="C210" t="s">
        <v>3744</v>
      </c>
      <c r="D210" t="s">
        <v>486</v>
      </c>
      <c r="E210" t="s">
        <v>421</v>
      </c>
      <c r="F210" t="s">
        <v>4497</v>
      </c>
      <c r="G210">
        <v>1994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 t="s">
        <v>4280</v>
      </c>
      <c r="Z210">
        <f>IFERROR(VLOOKUP(B210,'Recoveries 2025-26'!B$2:U$1000,20,FALSE),0)</f>
        <v>1</v>
      </c>
      <c r="AA210" s="27" t="b">
        <f t="shared" si="6"/>
        <v>0</v>
      </c>
      <c r="AB210" s="3" t="b">
        <f t="shared" si="7"/>
        <v>0</v>
      </c>
      <c r="AC210" s="3" t="str">
        <f>IFERROR(VLOOKUP(B210,'FBRef Player Names'!$A:$B,2,FALSE),B210)</f>
        <v>Jordan Pickford</v>
      </c>
      <c r="AD210" t="str">
        <f>VLOOKUP(AC210,Players!$A:$A,1,FALSE)</f>
        <v>Jordan Pickford</v>
      </c>
      <c r="AE210" t="str">
        <f>VLOOKUP(AD210,Players!$A:$B,2,FALSE)</f>
        <v>GK</v>
      </c>
    </row>
    <row r="211" spans="1:31" x14ac:dyDescent="0.25">
      <c r="A211">
        <v>210</v>
      </c>
      <c r="B211" t="s">
        <v>4498</v>
      </c>
      <c r="C211" t="s">
        <v>3754</v>
      </c>
      <c r="D211" t="s">
        <v>3759</v>
      </c>
      <c r="E211" t="s">
        <v>423</v>
      </c>
      <c r="F211" t="s">
        <v>4499</v>
      </c>
      <c r="G211">
        <v>1999</v>
      </c>
      <c r="H211">
        <v>0.9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4280</v>
      </c>
      <c r="Z211">
        <f>IFERROR(VLOOKUP(B211,'Recoveries 2025-26'!B$2:U$1000,20,FALSE),0)</f>
        <v>3</v>
      </c>
      <c r="AA211" s="27" t="b">
        <f t="shared" si="6"/>
        <v>0</v>
      </c>
      <c r="AB211" s="3" t="b">
        <f t="shared" si="7"/>
        <v>0</v>
      </c>
      <c r="AC211" s="3" t="str">
        <f>IFERROR(VLOOKUP(B211,'FBRef Player Names'!$A:$B,2,FALSE),B211)</f>
        <v>Joel Piroe</v>
      </c>
      <c r="AD211" t="str">
        <f>VLOOKUP(AC211,Players!$A:$A,1,FALSE)</f>
        <v>Joel Piroe</v>
      </c>
      <c r="AE211" t="str">
        <f>VLOOKUP(AD211,Players!$A:$B,2,FALSE)</f>
        <v>FWD</v>
      </c>
    </row>
    <row r="212" spans="1:31" x14ac:dyDescent="0.25">
      <c r="A212">
        <v>211</v>
      </c>
      <c r="B212" t="s">
        <v>3292</v>
      </c>
      <c r="C212" t="s">
        <v>3744</v>
      </c>
      <c r="D212" t="s">
        <v>486</v>
      </c>
      <c r="E212" t="s">
        <v>3615</v>
      </c>
      <c r="F212" t="s">
        <v>4500</v>
      </c>
      <c r="G212">
        <v>1992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 t="s">
        <v>4280</v>
      </c>
      <c r="Z212">
        <f>IFERROR(VLOOKUP(B212,'Recoveries 2025-26'!B$2:U$1000,20,FALSE),0)</f>
        <v>3</v>
      </c>
      <c r="AA212" s="27" t="b">
        <f t="shared" si="6"/>
        <v>0</v>
      </c>
      <c r="AB212" s="3" t="b">
        <f t="shared" si="7"/>
        <v>0</v>
      </c>
      <c r="AC212" s="3" t="str">
        <f>IFERROR(VLOOKUP(B212,'FBRef Player Names'!$A:$B,2,FALSE),B212)</f>
        <v>Nick Pope</v>
      </c>
      <c r="AD212" t="str">
        <f>VLOOKUP(AC212,Players!$A:$A,1,FALSE)</f>
        <v>Nick Pope</v>
      </c>
      <c r="AE212" t="str">
        <f>VLOOKUP(AD212,Players!$A:$B,2,FALSE)</f>
        <v>GK</v>
      </c>
    </row>
    <row r="213" spans="1:31" x14ac:dyDescent="0.25">
      <c r="A213">
        <v>212</v>
      </c>
      <c r="B213" t="s">
        <v>194</v>
      </c>
      <c r="C213" t="s">
        <v>3773</v>
      </c>
      <c r="D213" t="s">
        <v>3614</v>
      </c>
      <c r="E213" t="s">
        <v>188</v>
      </c>
      <c r="F213" t="s">
        <v>4501</v>
      </c>
      <c r="G213">
        <v>1999</v>
      </c>
      <c r="H213">
        <v>1</v>
      </c>
      <c r="I213">
        <v>2</v>
      </c>
      <c r="J213">
        <v>0</v>
      </c>
      <c r="K213">
        <v>2</v>
      </c>
      <c r="L213">
        <v>0</v>
      </c>
      <c r="M213">
        <v>0</v>
      </c>
      <c r="N213">
        <v>1</v>
      </c>
      <c r="O213">
        <v>4</v>
      </c>
      <c r="P213">
        <v>25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5</v>
      </c>
      <c r="X213">
        <v>0</v>
      </c>
      <c r="Y213" t="s">
        <v>4280</v>
      </c>
      <c r="Z213">
        <f>IFERROR(VLOOKUP(B213,'Recoveries 2025-26'!B$2:U$1000,20,FALSE),0)</f>
        <v>4</v>
      </c>
      <c r="AA213" s="27">
        <f t="shared" si="6"/>
        <v>7</v>
      </c>
      <c r="AB213" s="3">
        <f t="shared" si="7"/>
        <v>0.29990341710307011</v>
      </c>
      <c r="AC213" s="3" t="str">
        <f>IFERROR(VLOOKUP(B213,'FBRef Player Names'!$A:$B,2,FALSE),B213)</f>
        <v>Pedro Porro</v>
      </c>
      <c r="AD213" t="str">
        <f>VLOOKUP(AC213,Players!$A:$A,1,FALSE)</f>
        <v>Pedro Porro</v>
      </c>
      <c r="AE213" t="str">
        <f>VLOOKUP(AD213,Players!$A:$B,2,FALSE)</f>
        <v>DEF</v>
      </c>
    </row>
    <row r="214" spans="1:31" x14ac:dyDescent="0.25">
      <c r="A214">
        <v>213</v>
      </c>
      <c r="B214" t="s">
        <v>3305</v>
      </c>
      <c r="C214" t="s">
        <v>3773</v>
      </c>
      <c r="D214" t="s">
        <v>486</v>
      </c>
      <c r="E214" t="s">
        <v>372</v>
      </c>
      <c r="F214" t="s">
        <v>4502</v>
      </c>
      <c r="G214">
        <v>1995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 t="s">
        <v>4280</v>
      </c>
      <c r="Z214">
        <f>IFERROR(VLOOKUP(B214,'Recoveries 2025-26'!B$2:U$1000,20,FALSE),0)</f>
        <v>2</v>
      </c>
      <c r="AA214" s="27" t="b">
        <f t="shared" si="6"/>
        <v>0</v>
      </c>
      <c r="AB214" s="3" t="b">
        <f t="shared" si="7"/>
        <v>0</v>
      </c>
      <c r="AC214" s="3" t="str">
        <f>IFERROR(VLOOKUP(B214,'FBRef Player Names'!$A:$B,2,FALSE),B214)</f>
        <v>David Raya</v>
      </c>
      <c r="AD214" t="str">
        <f>VLOOKUP(AC214,Players!$A:$A,1,FALSE)</f>
        <v>David Raya</v>
      </c>
      <c r="AE214" t="str">
        <f>VLOOKUP(AD214,Players!$A:$B,2,FALSE)</f>
        <v>GK</v>
      </c>
    </row>
    <row r="215" spans="1:31" x14ac:dyDescent="0.25">
      <c r="A215">
        <v>214</v>
      </c>
      <c r="B215" t="s">
        <v>249</v>
      </c>
      <c r="C215" t="s">
        <v>3754</v>
      </c>
      <c r="D215" t="s">
        <v>3689</v>
      </c>
      <c r="E215" t="s">
        <v>239</v>
      </c>
      <c r="F215" t="s">
        <v>4503</v>
      </c>
      <c r="G215">
        <v>1998</v>
      </c>
      <c r="H215">
        <v>1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1</v>
      </c>
      <c r="Y215" t="s">
        <v>4280</v>
      </c>
      <c r="Z215">
        <f>IFERROR(VLOOKUP(B215,'Recoveries 2025-26'!B$2:U$1000,20,FALSE),0)</f>
        <v>1</v>
      </c>
      <c r="AA215" s="27">
        <f t="shared" si="6"/>
        <v>4</v>
      </c>
      <c r="AB215" s="3">
        <f t="shared" si="7"/>
        <v>8.0885176439726481E-2</v>
      </c>
      <c r="AC215" s="3" t="str">
        <f>IFERROR(VLOOKUP(B215,'FBRef Player Names'!$A:$B,2,FALSE),B215)</f>
        <v>Tijjani Reijnders</v>
      </c>
      <c r="AD215" t="str">
        <f>VLOOKUP(AC215,Players!$A:$A,1,FALSE)</f>
        <v>Tijjani Reijnders</v>
      </c>
      <c r="AE215" t="str">
        <f>VLOOKUP(AD215,Players!$A:$B,2,FALSE)</f>
        <v>MID</v>
      </c>
    </row>
    <row r="216" spans="1:31" x14ac:dyDescent="0.25">
      <c r="A216">
        <v>215</v>
      </c>
      <c r="B216" t="s">
        <v>391</v>
      </c>
      <c r="C216" t="s">
        <v>3744</v>
      </c>
      <c r="D216" t="s">
        <v>3689</v>
      </c>
      <c r="E216" t="s">
        <v>372</v>
      </c>
      <c r="F216" t="s">
        <v>4504</v>
      </c>
      <c r="G216">
        <v>1999</v>
      </c>
      <c r="H216">
        <v>0.9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Q216">
        <v>0</v>
      </c>
      <c r="R216">
        <v>1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 t="s">
        <v>4280</v>
      </c>
      <c r="Z216">
        <f>IFERROR(VLOOKUP(B216,'Recoveries 2025-26'!B$2:U$1000,20,FALSE),0)</f>
        <v>3</v>
      </c>
      <c r="AA216" s="27">
        <f t="shared" si="6"/>
        <v>4.4444444444444446</v>
      </c>
      <c r="AB216" s="3">
        <f t="shared" si="7"/>
        <v>9.3182004581794375E-2</v>
      </c>
      <c r="AC216" s="3" t="str">
        <f>IFERROR(VLOOKUP(B216,'FBRef Player Names'!$A:$B,2,FALSE),B216)</f>
        <v>Declan Rice</v>
      </c>
      <c r="AD216" t="str">
        <f>VLOOKUP(AC216,Players!$A:$A,1,FALSE)</f>
        <v>Declan Rice</v>
      </c>
      <c r="AE216" t="str">
        <f>VLOOKUP(AD216,Players!$A:$B,2,FALSE)</f>
        <v>MID</v>
      </c>
    </row>
    <row r="217" spans="1:31" x14ac:dyDescent="0.25">
      <c r="A217">
        <v>216</v>
      </c>
      <c r="B217" t="s">
        <v>321</v>
      </c>
      <c r="C217" t="s">
        <v>3746</v>
      </c>
      <c r="D217" t="s">
        <v>3614</v>
      </c>
      <c r="E217" t="s">
        <v>293</v>
      </c>
      <c r="F217" t="s">
        <v>4505</v>
      </c>
      <c r="G217">
        <v>2000</v>
      </c>
      <c r="H217">
        <v>1</v>
      </c>
      <c r="I217">
        <v>2</v>
      </c>
      <c r="J217">
        <v>2</v>
      </c>
      <c r="K217">
        <v>1</v>
      </c>
      <c r="L217">
        <v>0</v>
      </c>
      <c r="M217">
        <v>1</v>
      </c>
      <c r="N217">
        <v>2</v>
      </c>
      <c r="O217">
        <v>2</v>
      </c>
      <c r="P217">
        <v>100</v>
      </c>
      <c r="Q217">
        <v>0</v>
      </c>
      <c r="R217">
        <v>2</v>
      </c>
      <c r="S217">
        <v>2</v>
      </c>
      <c r="T217">
        <v>0</v>
      </c>
      <c r="U217">
        <v>1</v>
      </c>
      <c r="V217">
        <v>3</v>
      </c>
      <c r="W217">
        <v>4</v>
      </c>
      <c r="X217">
        <v>0</v>
      </c>
      <c r="Y217" t="s">
        <v>4280</v>
      </c>
      <c r="Z217">
        <f>IFERROR(VLOOKUP(B217,'Recoveries 2025-26'!B$2:U$1000,20,FALSE),0)</f>
        <v>0</v>
      </c>
      <c r="AA217" s="27">
        <f t="shared" si="6"/>
        <v>9</v>
      </c>
      <c r="AB217" s="3">
        <f t="shared" si="7"/>
        <v>0.43058194500779456</v>
      </c>
      <c r="AC217" s="3" t="str">
        <f>IFERROR(VLOOKUP(B217,'FBRef Player Names'!$A:$B,2,FALSE),B217)</f>
        <v>Chris Richards</v>
      </c>
      <c r="AD217" t="str">
        <f>VLOOKUP(AC217,Players!$A:$A,1,FALSE)</f>
        <v>Chris Richards</v>
      </c>
      <c r="AE217" t="str">
        <f>VLOOKUP(AD217,Players!$A:$B,2,FALSE)</f>
        <v>DEF</v>
      </c>
    </row>
    <row r="218" spans="1:31" x14ac:dyDescent="0.25">
      <c r="A218">
        <v>217</v>
      </c>
      <c r="B218" t="s">
        <v>187</v>
      </c>
      <c r="C218" t="s">
        <v>3756</v>
      </c>
      <c r="D218" t="s">
        <v>3759</v>
      </c>
      <c r="E218" t="s">
        <v>188</v>
      </c>
      <c r="F218" t="s">
        <v>4506</v>
      </c>
      <c r="G218">
        <v>1997</v>
      </c>
      <c r="H218">
        <v>0.8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3</v>
      </c>
      <c r="X218">
        <v>0</v>
      </c>
      <c r="Y218" t="s">
        <v>4280</v>
      </c>
      <c r="Z218">
        <f>IFERROR(VLOOKUP(B218,'Recoveries 2025-26'!B$2:U$1000,20,FALSE),0)</f>
        <v>2</v>
      </c>
      <c r="AA218" s="27" t="b">
        <f t="shared" si="6"/>
        <v>0</v>
      </c>
      <c r="AB218" s="3" t="b">
        <f t="shared" si="7"/>
        <v>0</v>
      </c>
      <c r="AC218" s="3" t="str">
        <f>IFERROR(VLOOKUP(B218,'FBRef Player Names'!$A:$B,2,FALSE),B218)</f>
        <v>Richarlison</v>
      </c>
      <c r="AD218" t="str">
        <f>VLOOKUP(AC218,Players!$A:$A,1,FALSE)</f>
        <v>Richarlison</v>
      </c>
      <c r="AE218" t="str">
        <f>VLOOKUP(AD218,Players!$A:$B,2,FALSE)</f>
        <v>FWD</v>
      </c>
    </row>
    <row r="219" spans="1:31" x14ac:dyDescent="0.25">
      <c r="A219">
        <v>218</v>
      </c>
      <c r="B219" t="s">
        <v>153</v>
      </c>
      <c r="C219" t="s">
        <v>3744</v>
      </c>
      <c r="D219" t="s">
        <v>3759</v>
      </c>
      <c r="E219" t="s">
        <v>147</v>
      </c>
      <c r="F219" t="s">
        <v>4507</v>
      </c>
      <c r="G219">
        <v>2007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 t="s">
        <v>4280</v>
      </c>
      <c r="Z219">
        <f>IFERROR(VLOOKUP(B219,'Recoveries 2025-26'!B$2:U$1000,20,FALSE),0)</f>
        <v>0</v>
      </c>
      <c r="AA219" s="27" t="e">
        <f t="shared" si="6"/>
        <v>#DIV/0!</v>
      </c>
      <c r="AB219" s="3" t="e">
        <f t="shared" si="7"/>
        <v>#DIV/0!</v>
      </c>
      <c r="AC219" s="3" t="str">
        <f>IFERROR(VLOOKUP(B219,'FBRef Player Names'!$A:$B,2,FALSE),B219)</f>
        <v>Chris Rigg</v>
      </c>
      <c r="AD219" t="str">
        <f>VLOOKUP(AC219,Players!$A:$A,1,FALSE)</f>
        <v>Chris Rigg</v>
      </c>
      <c r="AE219" t="str">
        <f>VLOOKUP(AD219,Players!$A:$B,2,FALSE)</f>
        <v>MID</v>
      </c>
    </row>
    <row r="220" spans="1:31" x14ac:dyDescent="0.25">
      <c r="A220">
        <v>219</v>
      </c>
      <c r="B220" t="s">
        <v>22</v>
      </c>
      <c r="C220" t="s">
        <v>3801</v>
      </c>
      <c r="D220" t="s">
        <v>3614</v>
      </c>
      <c r="E220" t="s">
        <v>8</v>
      </c>
      <c r="F220" t="s">
        <v>4508</v>
      </c>
      <c r="G220">
        <v>1994</v>
      </c>
      <c r="H220">
        <v>0.3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2</v>
      </c>
      <c r="X220">
        <v>0</v>
      </c>
      <c r="Y220" t="s">
        <v>4280</v>
      </c>
      <c r="Z220">
        <f>IFERROR(VLOOKUP(B220,'Recoveries 2025-26'!B$2:U$1000,20,FALSE),0)</f>
        <v>0</v>
      </c>
      <c r="AA220" s="27">
        <f t="shared" si="6"/>
        <v>10</v>
      </c>
      <c r="AB220" s="3">
        <f t="shared" si="7"/>
        <v>0.5</v>
      </c>
      <c r="AC220" s="3" t="str">
        <f>IFERROR(VLOOKUP(B220,'FBRef Player Names'!$A:$B,2,FALSE),B220)</f>
        <v>Andrew Robertson</v>
      </c>
      <c r="AD220" t="str">
        <f>VLOOKUP(AC220,Players!$A:$A,1,FALSE)</f>
        <v>Andrew Robertson</v>
      </c>
      <c r="AE220" t="str">
        <f>VLOOKUP(AD220,Players!$A:$B,2,FALSE)</f>
        <v>DEF</v>
      </c>
    </row>
    <row r="221" spans="1:31" x14ac:dyDescent="0.25">
      <c r="A221">
        <v>220</v>
      </c>
      <c r="B221" t="s">
        <v>461</v>
      </c>
      <c r="C221" t="s">
        <v>3793</v>
      </c>
      <c r="D221" t="s">
        <v>3614</v>
      </c>
      <c r="E221" t="s">
        <v>423</v>
      </c>
      <c r="F221" t="s">
        <v>4509</v>
      </c>
      <c r="G221">
        <v>1997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2</v>
      </c>
      <c r="W221">
        <v>6</v>
      </c>
      <c r="X221">
        <v>0</v>
      </c>
      <c r="Y221" t="s">
        <v>4280</v>
      </c>
      <c r="Z221">
        <f>IFERROR(VLOOKUP(B221,'Recoveries 2025-26'!B$2:U$1000,20,FALSE),0)</f>
        <v>2</v>
      </c>
      <c r="AA221" s="27">
        <f t="shared" si="6"/>
        <v>8</v>
      </c>
      <c r="AB221" s="3">
        <f t="shared" si="7"/>
        <v>0.36324982454564958</v>
      </c>
      <c r="AC221" s="3" t="str">
        <f>IFERROR(VLOOKUP(B221,'FBRef Player Names'!$A:$B,2,FALSE),B221)</f>
        <v>Joe Rodon</v>
      </c>
      <c r="AD221" t="str">
        <f>VLOOKUP(AC221,Players!$A:$A,1,FALSE)</f>
        <v>Joe Rodon</v>
      </c>
      <c r="AE221" t="str">
        <f>VLOOKUP(AD221,Players!$A:$B,2,FALSE)</f>
        <v>DEF</v>
      </c>
    </row>
    <row r="222" spans="1:31" x14ac:dyDescent="0.25">
      <c r="A222">
        <v>221</v>
      </c>
      <c r="B222" t="s">
        <v>3722</v>
      </c>
      <c r="C222" t="s">
        <v>3755</v>
      </c>
      <c r="D222" t="s">
        <v>3689</v>
      </c>
      <c r="E222" t="s">
        <v>141</v>
      </c>
      <c r="F222" t="s">
        <v>4510</v>
      </c>
      <c r="G222">
        <v>1994</v>
      </c>
      <c r="H222">
        <v>0.8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3</v>
      </c>
      <c r="S222">
        <v>0</v>
      </c>
      <c r="T222">
        <v>3</v>
      </c>
      <c r="U222">
        <v>0</v>
      </c>
      <c r="V222">
        <v>0</v>
      </c>
      <c r="W222">
        <v>1</v>
      </c>
      <c r="X222">
        <v>0</v>
      </c>
      <c r="Y222" t="s">
        <v>4280</v>
      </c>
      <c r="Z222">
        <f>IFERROR(VLOOKUP(B222,'Recoveries 2025-26'!B$2:U$1000,20,FALSE),0)</f>
        <v>4</v>
      </c>
      <c r="AA222" s="27" t="e">
        <f t="shared" si="6"/>
        <v>#N/A</v>
      </c>
      <c r="AB222" s="3" t="e">
        <f t="shared" si="7"/>
        <v>#N/A</v>
      </c>
      <c r="AC222" s="3">
        <f>IFERROR(VLOOKUP(B222,'FBRef Player Names'!$A:$B,2,FALSE),B222)</f>
        <v>0</v>
      </c>
      <c r="AD222" t="e">
        <f>VLOOKUP(AC222,Players!$A:$A,1,FALSE)</f>
        <v>#N/A</v>
      </c>
      <c r="AE222" t="e">
        <f>VLOOKUP(AD222,Players!$A:$B,2,FALSE)</f>
        <v>#N/A</v>
      </c>
    </row>
    <row r="223" spans="1:31" x14ac:dyDescent="0.25">
      <c r="A223">
        <v>222</v>
      </c>
      <c r="B223" t="s">
        <v>3311</v>
      </c>
      <c r="C223" t="s">
        <v>3754</v>
      </c>
      <c r="D223" t="s">
        <v>486</v>
      </c>
      <c r="E223" t="s">
        <v>147</v>
      </c>
      <c r="F223" t="s">
        <v>4511</v>
      </c>
      <c r="G223">
        <v>2003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t="s">
        <v>4280</v>
      </c>
      <c r="Z223">
        <f>IFERROR(VLOOKUP(B223,'Recoveries 2025-26'!B$2:U$1000,20,FALSE),0)</f>
        <v>3</v>
      </c>
      <c r="AA223" s="27" t="b">
        <f t="shared" si="6"/>
        <v>0</v>
      </c>
      <c r="AB223" s="3" t="b">
        <f t="shared" si="7"/>
        <v>0</v>
      </c>
      <c r="AC223" s="3" t="str">
        <f>IFERROR(VLOOKUP(B223,'FBRef Player Names'!$A:$B,2,FALSE),B223)</f>
        <v>Robin Roefs</v>
      </c>
      <c r="AD223" t="str">
        <f>VLOOKUP(AC223,Players!$A:$A,1,FALSE)</f>
        <v>Robin Roefs</v>
      </c>
      <c r="AE223" t="str">
        <f>VLOOKUP(AD223,Players!$A:$B,2,FALSE)</f>
        <v>GK</v>
      </c>
    </row>
    <row r="224" spans="1:31" x14ac:dyDescent="0.25">
      <c r="A224">
        <v>223</v>
      </c>
      <c r="B224" t="s">
        <v>54</v>
      </c>
      <c r="C224" t="s">
        <v>3744</v>
      </c>
      <c r="D224" t="s">
        <v>3748</v>
      </c>
      <c r="E224" t="s">
        <v>49</v>
      </c>
      <c r="F224" t="s">
        <v>4512</v>
      </c>
      <c r="G224">
        <v>2002</v>
      </c>
      <c r="H224">
        <v>1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2</v>
      </c>
      <c r="W224">
        <v>0</v>
      </c>
      <c r="X224">
        <v>0</v>
      </c>
      <c r="Y224" t="s">
        <v>4280</v>
      </c>
      <c r="Z224">
        <f>IFERROR(VLOOKUP(B224,'Recoveries 2025-26'!B$2:U$1000,20,FALSE),0)</f>
        <v>5</v>
      </c>
      <c r="AA224" s="27">
        <f t="shared" si="6"/>
        <v>7</v>
      </c>
      <c r="AB224" s="3">
        <f t="shared" si="7"/>
        <v>0.19093284691693158</v>
      </c>
      <c r="AC224" s="3" t="str">
        <f>IFERROR(VLOOKUP(B224,'FBRef Player Names'!$A:$B,2,FALSE),B224)</f>
        <v>Morgan Rogers</v>
      </c>
      <c r="AD224" t="str">
        <f>VLOOKUP(AC224,Players!$A:$A,1,FALSE)</f>
        <v>Morgan Rogers</v>
      </c>
      <c r="AE224" t="str">
        <f>VLOOKUP(AD224,Players!$A:$B,2,FALSE)</f>
        <v>MID</v>
      </c>
    </row>
    <row r="225" spans="1:31" x14ac:dyDescent="0.25">
      <c r="A225">
        <v>224</v>
      </c>
      <c r="B225" t="s">
        <v>221</v>
      </c>
      <c r="C225" t="s">
        <v>3755</v>
      </c>
      <c r="D225" t="s">
        <v>3614</v>
      </c>
      <c r="E225" t="s">
        <v>188</v>
      </c>
      <c r="F225" t="s">
        <v>4513</v>
      </c>
      <c r="G225">
        <v>1998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>
        <v>0</v>
      </c>
      <c r="R225">
        <v>2</v>
      </c>
      <c r="S225">
        <v>2</v>
      </c>
      <c r="T225">
        <v>0</v>
      </c>
      <c r="U225">
        <v>0</v>
      </c>
      <c r="V225">
        <v>0</v>
      </c>
      <c r="W225">
        <v>3</v>
      </c>
      <c r="X225">
        <v>1</v>
      </c>
      <c r="Y225" t="s">
        <v>4280</v>
      </c>
      <c r="Z225">
        <f>IFERROR(VLOOKUP(B225,'Recoveries 2025-26'!B$2:U$1000,20,FALSE),0)</f>
        <v>3</v>
      </c>
      <c r="AA225" s="27">
        <f t="shared" si="6"/>
        <v>5</v>
      </c>
      <c r="AB225" s="3">
        <f t="shared" si="7"/>
        <v>0.19093284691693158</v>
      </c>
      <c r="AC225" s="3" t="str">
        <f>IFERROR(VLOOKUP(B225,'FBRef Player Names'!$A:$B,2,FALSE),B225)</f>
        <v>Cristian Romero</v>
      </c>
      <c r="AD225" t="str">
        <f>VLOOKUP(AC225,Players!$A:$A,1,FALSE)</f>
        <v>Cristian Romero</v>
      </c>
      <c r="AE225" t="str">
        <f>VLOOKUP(AD225,Players!$A:$B,2,FALSE)</f>
        <v>DEF</v>
      </c>
    </row>
    <row r="226" spans="1:31" x14ac:dyDescent="0.25">
      <c r="A226">
        <v>225</v>
      </c>
      <c r="B226" t="s">
        <v>100</v>
      </c>
      <c r="C226" t="s">
        <v>3767</v>
      </c>
      <c r="D226" t="s">
        <v>3759</v>
      </c>
      <c r="E226" t="s">
        <v>96</v>
      </c>
      <c r="F226" t="s">
        <v>4514</v>
      </c>
      <c r="G226">
        <v>2002</v>
      </c>
      <c r="H226">
        <v>0.8</v>
      </c>
      <c r="I226">
        <v>1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Q226">
        <v>0</v>
      </c>
      <c r="R226">
        <v>2</v>
      </c>
      <c r="S226">
        <v>0</v>
      </c>
      <c r="T226">
        <v>2</v>
      </c>
      <c r="U226">
        <v>0</v>
      </c>
      <c r="V226">
        <v>1</v>
      </c>
      <c r="W226">
        <v>0</v>
      </c>
      <c r="X226">
        <v>0</v>
      </c>
      <c r="Y226" t="s">
        <v>4280</v>
      </c>
      <c r="Z226">
        <f>IFERROR(VLOOKUP(B226,'Recoveries 2025-26'!B$2:U$1000,20,FALSE),0)</f>
        <v>1</v>
      </c>
      <c r="AA226" s="27">
        <f t="shared" si="6"/>
        <v>5</v>
      </c>
      <c r="AB226" s="3">
        <f t="shared" si="7"/>
        <v>0.11042907890714226</v>
      </c>
      <c r="AC226" s="3" t="str">
        <f>IFERROR(VLOOKUP(B226,'FBRef Player Names'!$A:$B,2,FALSE),B226)</f>
        <v>Georginio Rutter</v>
      </c>
      <c r="AD226" t="str">
        <f>VLOOKUP(AC226,Players!$A:$A,1,FALSE)</f>
        <v>Georginio Rutter</v>
      </c>
      <c r="AE226" t="str">
        <f>VLOOKUP(AD226,Players!$A:$B,2,FALSE)</f>
        <v>MID</v>
      </c>
    </row>
    <row r="227" spans="1:31" x14ac:dyDescent="0.25">
      <c r="A227">
        <v>226</v>
      </c>
      <c r="B227" t="s">
        <v>3951</v>
      </c>
      <c r="C227" t="s">
        <v>3804</v>
      </c>
      <c r="D227" t="s">
        <v>486</v>
      </c>
      <c r="E227" t="s">
        <v>254</v>
      </c>
      <c r="F227" t="s">
        <v>4515</v>
      </c>
      <c r="G227">
        <v>1993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 t="s">
        <v>4280</v>
      </c>
      <c r="Z227">
        <f>IFERROR(VLOOKUP(B227,'Recoveries 2025-26'!B$2:U$1000,20,FALSE),0)</f>
        <v>0</v>
      </c>
      <c r="AA227" s="27" t="b">
        <f t="shared" si="6"/>
        <v>0</v>
      </c>
      <c r="AB227" s="3" t="b">
        <f t="shared" si="7"/>
        <v>0</v>
      </c>
      <c r="AC227" s="3" t="str">
        <f>IFERROR(VLOOKUP(B227,'FBRef Player Names'!$A:$B,2,FALSE),B227)</f>
        <v>Jose Sa</v>
      </c>
      <c r="AD227" t="str">
        <f>VLOOKUP(AC227,Players!$A:$A,1,FALSE)</f>
        <v>Jose Sa</v>
      </c>
      <c r="AE227" t="str">
        <f>VLOOKUP(AD227,Players!$A:$B,2,FALSE)</f>
        <v>GK</v>
      </c>
    </row>
    <row r="228" spans="1:31" x14ac:dyDescent="0.25">
      <c r="A228">
        <v>227</v>
      </c>
      <c r="B228" t="s">
        <v>162</v>
      </c>
      <c r="C228" t="s">
        <v>3982</v>
      </c>
      <c r="D228" t="s">
        <v>3689</v>
      </c>
      <c r="E228" t="s">
        <v>147</v>
      </c>
      <c r="F228" t="s">
        <v>4516</v>
      </c>
      <c r="G228">
        <v>2004</v>
      </c>
      <c r="H228">
        <v>1</v>
      </c>
      <c r="I228">
        <v>2</v>
      </c>
      <c r="J228">
        <v>0</v>
      </c>
      <c r="K228">
        <v>1</v>
      </c>
      <c r="L228">
        <v>1</v>
      </c>
      <c r="M228">
        <v>0</v>
      </c>
      <c r="N228">
        <v>1</v>
      </c>
      <c r="O228">
        <v>1</v>
      </c>
      <c r="P228">
        <v>100</v>
      </c>
      <c r="Q228">
        <v>0</v>
      </c>
      <c r="R228">
        <v>2</v>
      </c>
      <c r="S228">
        <v>0</v>
      </c>
      <c r="T228">
        <v>2</v>
      </c>
      <c r="U228">
        <v>3</v>
      </c>
      <c r="V228">
        <v>5</v>
      </c>
      <c r="W228">
        <v>3</v>
      </c>
      <c r="X228">
        <v>0</v>
      </c>
      <c r="Y228" t="s">
        <v>4280</v>
      </c>
      <c r="Z228">
        <f>IFERROR(VLOOKUP(B228,'Recoveries 2025-26'!B$2:U$1000,20,FALSE),0)</f>
        <v>2</v>
      </c>
      <c r="AA228" s="27">
        <f t="shared" si="6"/>
        <v>12</v>
      </c>
      <c r="AB228" s="3">
        <f t="shared" si="7"/>
        <v>0.5</v>
      </c>
      <c r="AC228" s="3" t="str">
        <f>IFERROR(VLOOKUP(B228,'FBRef Player Names'!$A:$B,2,FALSE),B228)</f>
        <v>Noah Sadiki</v>
      </c>
      <c r="AD228" t="str">
        <f>VLOOKUP(AC228,Players!$A:$A,1,FALSE)</f>
        <v>Noah Sadiki</v>
      </c>
      <c r="AE228" t="str">
        <f>VLOOKUP(AD228,Players!$A:$B,2,FALSE)</f>
        <v>MID</v>
      </c>
    </row>
    <row r="229" spans="1:31" x14ac:dyDescent="0.25">
      <c r="A229">
        <v>228</v>
      </c>
      <c r="B229" t="s">
        <v>373</v>
      </c>
      <c r="C229" t="s">
        <v>3744</v>
      </c>
      <c r="D229" t="s">
        <v>3759</v>
      </c>
      <c r="E229" t="s">
        <v>372</v>
      </c>
      <c r="F229" t="s">
        <v>4517</v>
      </c>
      <c r="G229">
        <v>2001</v>
      </c>
      <c r="H229">
        <v>1</v>
      </c>
      <c r="I229">
        <v>3</v>
      </c>
      <c r="J229">
        <v>2</v>
      </c>
      <c r="K229">
        <v>1</v>
      </c>
      <c r="L229">
        <v>2</v>
      </c>
      <c r="M229">
        <v>0</v>
      </c>
      <c r="N229">
        <v>1</v>
      </c>
      <c r="O229">
        <v>2</v>
      </c>
      <c r="P229">
        <v>50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3</v>
      </c>
      <c r="W229">
        <v>0</v>
      </c>
      <c r="X229">
        <v>0</v>
      </c>
      <c r="Y229" t="s">
        <v>4280</v>
      </c>
      <c r="Z229">
        <f>IFERROR(VLOOKUP(B229,'Recoveries 2025-26'!B$2:U$1000,20,FALSE),0)</f>
        <v>2</v>
      </c>
      <c r="AA229" s="27">
        <f t="shared" si="6"/>
        <v>6</v>
      </c>
      <c r="AB229" s="3">
        <f t="shared" si="7"/>
        <v>0.14700700543583123</v>
      </c>
      <c r="AC229" s="3" t="str">
        <f>IFERROR(VLOOKUP(B229,'FBRef Player Names'!$A:$B,2,FALSE),B229)</f>
        <v>Bukayo Saka</v>
      </c>
      <c r="AD229" t="str">
        <f>VLOOKUP(AC229,Players!$A:$A,1,FALSE)</f>
        <v>Bukayo Saka</v>
      </c>
      <c r="AE229" t="str">
        <f>VLOOKUP(AD229,Players!$A:$B,2,FALSE)</f>
        <v>MID</v>
      </c>
    </row>
    <row r="230" spans="1:31" x14ac:dyDescent="0.25">
      <c r="A230">
        <v>229</v>
      </c>
      <c r="B230" t="s">
        <v>7</v>
      </c>
      <c r="C230" t="s">
        <v>3911</v>
      </c>
      <c r="D230" t="s">
        <v>3748</v>
      </c>
      <c r="E230" t="s">
        <v>8</v>
      </c>
      <c r="F230" t="s">
        <v>4518</v>
      </c>
      <c r="G230">
        <v>1992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Q230">
        <v>0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4280</v>
      </c>
      <c r="Z230">
        <f>IFERROR(VLOOKUP(B230,'Recoveries 2025-26'!B$2:U$1000,20,FALSE),0)</f>
        <v>9</v>
      </c>
      <c r="AA230" s="27">
        <f t="shared" si="6"/>
        <v>10</v>
      </c>
      <c r="AB230" s="3">
        <f t="shared" si="7"/>
        <v>0.36324982454564958</v>
      </c>
      <c r="AC230" s="3" t="str">
        <f>IFERROR(VLOOKUP(B230,'FBRef Player Names'!$A:$B,2,FALSE),B230)</f>
        <v>Mohamed Salah</v>
      </c>
      <c r="AD230" t="str">
        <f>VLOOKUP(AC230,Players!$A:$A,1,FALSE)</f>
        <v>Mohamed Salah</v>
      </c>
      <c r="AE230" t="str">
        <f>VLOOKUP(AD230,Players!$A:$B,2,FALSE)</f>
        <v>MID</v>
      </c>
    </row>
    <row r="231" spans="1:31" x14ac:dyDescent="0.25">
      <c r="A231">
        <v>230</v>
      </c>
      <c r="B231" t="s">
        <v>418</v>
      </c>
      <c r="C231" t="s">
        <v>3767</v>
      </c>
      <c r="D231" t="s">
        <v>3614</v>
      </c>
      <c r="E231" t="s">
        <v>372</v>
      </c>
      <c r="F231" t="s">
        <v>4519</v>
      </c>
      <c r="G231">
        <v>2001</v>
      </c>
      <c r="H231">
        <v>1</v>
      </c>
      <c r="I231">
        <v>4</v>
      </c>
      <c r="J231">
        <v>1</v>
      </c>
      <c r="K231">
        <v>3</v>
      </c>
      <c r="L231">
        <v>1</v>
      </c>
      <c r="M231">
        <v>0</v>
      </c>
      <c r="N231">
        <v>1</v>
      </c>
      <c r="O231">
        <v>2</v>
      </c>
      <c r="P231">
        <v>50</v>
      </c>
      <c r="Q231">
        <v>1</v>
      </c>
      <c r="R231">
        <v>2</v>
      </c>
      <c r="S231">
        <v>2</v>
      </c>
      <c r="T231">
        <v>0</v>
      </c>
      <c r="U231">
        <v>1</v>
      </c>
      <c r="V231">
        <v>5</v>
      </c>
      <c r="W231">
        <v>7</v>
      </c>
      <c r="X231">
        <v>0</v>
      </c>
      <c r="Y231" t="s">
        <v>4280</v>
      </c>
      <c r="Z231">
        <f>IFERROR(VLOOKUP(B231,'Recoveries 2025-26'!B$2:U$1000,20,FALSE),0)</f>
        <v>3</v>
      </c>
      <c r="AA231" s="27">
        <f t="shared" si="6"/>
        <v>14</v>
      </c>
      <c r="AB231" s="3">
        <f t="shared" si="7"/>
        <v>0.75790239795179848</v>
      </c>
      <c r="AC231" s="3" t="str">
        <f>IFERROR(VLOOKUP(B231,'FBRef Player Names'!$A:$B,2,FALSE),B231)</f>
        <v>William Saliba</v>
      </c>
      <c r="AD231" t="str">
        <f>VLOOKUP(AC231,Players!$A:$A,1,FALSE)</f>
        <v>William Saliba</v>
      </c>
      <c r="AE231" t="str">
        <f>VLOOKUP(AD231,Players!$A:$B,2,FALSE)</f>
        <v>DEF</v>
      </c>
    </row>
    <row r="232" spans="1:31" x14ac:dyDescent="0.25">
      <c r="A232">
        <v>231</v>
      </c>
      <c r="B232" t="s">
        <v>3952</v>
      </c>
      <c r="C232" t="s">
        <v>3773</v>
      </c>
      <c r="D232" t="s">
        <v>486</v>
      </c>
      <c r="E232" t="s">
        <v>283</v>
      </c>
      <c r="F232" t="s">
        <v>4520</v>
      </c>
      <c r="G232">
        <v>1997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t="s">
        <v>4280</v>
      </c>
      <c r="Z232">
        <f>IFERROR(VLOOKUP(B232,'Recoveries 2025-26'!B$2:U$1000,20,FALSE),0)</f>
        <v>3</v>
      </c>
      <c r="AA232" s="27" t="b">
        <f t="shared" si="6"/>
        <v>0</v>
      </c>
      <c r="AB232" s="3" t="b">
        <f t="shared" si="7"/>
        <v>0</v>
      </c>
      <c r="AC232" s="3" t="str">
        <f>IFERROR(VLOOKUP(B232,'FBRef Player Names'!$A:$B,2,FALSE),B232)</f>
        <v>Robert Sanchez</v>
      </c>
      <c r="AD232" t="str">
        <f>VLOOKUP(AC232,Players!$A:$A,1,FALSE)</f>
        <v>Robert Sanchez</v>
      </c>
      <c r="AE232" t="str">
        <f>VLOOKUP(AD232,Players!$A:$B,2,FALSE)</f>
        <v>GK</v>
      </c>
    </row>
    <row r="233" spans="1:31" x14ac:dyDescent="0.25">
      <c r="A233">
        <v>232</v>
      </c>
      <c r="B233" t="s">
        <v>3732</v>
      </c>
      <c r="C233" t="s">
        <v>3747</v>
      </c>
      <c r="D233" t="s">
        <v>3689</v>
      </c>
      <c r="E233" t="s">
        <v>3616</v>
      </c>
      <c r="F233" t="s">
        <v>4521</v>
      </c>
      <c r="G233">
        <v>1997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0</v>
      </c>
      <c r="N233">
        <v>1</v>
      </c>
      <c r="O233">
        <v>1</v>
      </c>
      <c r="P233">
        <v>100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1</v>
      </c>
      <c r="W233">
        <v>5</v>
      </c>
      <c r="X233">
        <v>1</v>
      </c>
      <c r="Y233" t="s">
        <v>4280</v>
      </c>
      <c r="Z233">
        <f>IFERROR(VLOOKUP(B233,'Recoveries 2025-26'!B$2:U$1000,20,FALSE),0)</f>
        <v>4</v>
      </c>
      <c r="AA233" s="27">
        <f t="shared" si="6"/>
        <v>11</v>
      </c>
      <c r="AB233" s="3">
        <f t="shared" si="7"/>
        <v>0.43058194500779456</v>
      </c>
      <c r="AC233" s="3" t="str">
        <f>IFERROR(VLOOKUP(B233,'FBRef Player Names'!$A:$B,2,FALSE),B233)</f>
        <v>Ibrahim Sangare</v>
      </c>
      <c r="AD233" t="str">
        <f>VLOOKUP(AC233,Players!$A:$A,1,FALSE)</f>
        <v>Ibrahim Sangare</v>
      </c>
      <c r="AE233" t="str">
        <f>VLOOKUP(AD233,Players!$A:$B,2,FALSE)</f>
        <v>MID</v>
      </c>
    </row>
    <row r="234" spans="1:31" x14ac:dyDescent="0.25">
      <c r="A234">
        <v>233</v>
      </c>
      <c r="B234" t="s">
        <v>2254</v>
      </c>
      <c r="C234" t="s">
        <v>3756</v>
      </c>
      <c r="D234" t="s">
        <v>3689</v>
      </c>
      <c r="E234" t="s">
        <v>283</v>
      </c>
      <c r="F234" t="s">
        <v>4522</v>
      </c>
      <c r="G234">
        <v>2004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t="s">
        <v>4280</v>
      </c>
      <c r="Z234">
        <f>IFERROR(VLOOKUP(B234,'Recoveries 2025-26'!B$2:U$1000,20,FALSE),0)</f>
        <v>0</v>
      </c>
      <c r="AA234" s="27" t="e">
        <f t="shared" si="6"/>
        <v>#N/A</v>
      </c>
      <c r="AB234" s="3" t="e">
        <f t="shared" si="7"/>
        <v>#N/A</v>
      </c>
      <c r="AC234" s="3">
        <f>IFERROR(VLOOKUP(B234,'FBRef Player Names'!$A:$B,2,FALSE),B234)</f>
        <v>0</v>
      </c>
      <c r="AD234" t="e">
        <f>VLOOKUP(AC234,Players!$A:$A,1,FALSE)</f>
        <v>#N/A</v>
      </c>
      <c r="AE234" t="e">
        <f>VLOOKUP(AD234,Players!$A:$B,2,FALSE)</f>
        <v>#N/A</v>
      </c>
    </row>
    <row r="235" spans="1:31" x14ac:dyDescent="0.25">
      <c r="A235">
        <v>234</v>
      </c>
      <c r="B235" t="s">
        <v>298</v>
      </c>
      <c r="C235" t="s">
        <v>3856</v>
      </c>
      <c r="D235" t="s">
        <v>3689</v>
      </c>
      <c r="E235" t="s">
        <v>293</v>
      </c>
      <c r="F235" t="s">
        <v>4523</v>
      </c>
      <c r="G235">
        <v>1998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2</v>
      </c>
      <c r="R235">
        <v>2</v>
      </c>
      <c r="S235">
        <v>1</v>
      </c>
      <c r="T235">
        <v>1</v>
      </c>
      <c r="U235">
        <v>0</v>
      </c>
      <c r="V235">
        <v>0</v>
      </c>
      <c r="W235">
        <v>3</v>
      </c>
      <c r="X235">
        <v>0</v>
      </c>
      <c r="Y235" t="s">
        <v>4280</v>
      </c>
      <c r="Z235">
        <f>IFERROR(VLOOKUP(B235,'Recoveries 2025-26'!B$2:U$1000,20,FALSE),0)</f>
        <v>3</v>
      </c>
      <c r="AA235" s="27">
        <f t="shared" si="6"/>
        <v>8</v>
      </c>
      <c r="AB235" s="3">
        <f t="shared" si="7"/>
        <v>0.24209760204820152</v>
      </c>
      <c r="AC235" s="3" t="str">
        <f>IFERROR(VLOOKUP(B235,'FBRef Player Names'!$A:$B,2,FALSE),B235)</f>
        <v>Ismaila Sarr</v>
      </c>
      <c r="AD235" t="str">
        <f>VLOOKUP(AC235,Players!$A:$A,1,FALSE)</f>
        <v>Ismaila Sarr</v>
      </c>
      <c r="AE235" t="str">
        <f>VLOOKUP(AD235,Players!$A:$B,2,FALSE)</f>
        <v>MID</v>
      </c>
    </row>
    <row r="236" spans="1:31" x14ac:dyDescent="0.25">
      <c r="A236">
        <v>235</v>
      </c>
      <c r="B236" t="s">
        <v>339</v>
      </c>
      <c r="C236" t="s">
        <v>3783</v>
      </c>
      <c r="D236" t="s">
        <v>3759</v>
      </c>
      <c r="E236" t="s">
        <v>332</v>
      </c>
      <c r="F236" t="s">
        <v>4524</v>
      </c>
      <c r="G236">
        <v>2001</v>
      </c>
      <c r="H236">
        <v>0.5</v>
      </c>
      <c r="I236">
        <v>2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2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1</v>
      </c>
      <c r="V236">
        <v>3</v>
      </c>
      <c r="W236">
        <v>0</v>
      </c>
      <c r="X236">
        <v>0</v>
      </c>
      <c r="Y236" t="s">
        <v>4280</v>
      </c>
      <c r="Z236">
        <f>IFERROR(VLOOKUP(B236,'Recoveries 2025-26'!B$2:U$1000,20,FALSE),0)</f>
        <v>3</v>
      </c>
      <c r="AA236" s="27">
        <f t="shared" si="6"/>
        <v>12</v>
      </c>
      <c r="AB236" s="3">
        <f t="shared" si="7"/>
        <v>0.5</v>
      </c>
      <c r="AC236" s="3" t="str">
        <f>IFERROR(VLOOKUP(B236,'FBRef Player Names'!$A:$B,2,FALSE),B236)</f>
        <v>Kevin Schade</v>
      </c>
      <c r="AD236" t="str">
        <f>VLOOKUP(AC236,Players!$A:$A,1,FALSE)</f>
        <v>Kevin Schade</v>
      </c>
      <c r="AE236" t="str">
        <f>VLOOKUP(AD236,Players!$A:$B,2,FALSE)</f>
        <v>MID</v>
      </c>
    </row>
    <row r="237" spans="1:31" x14ac:dyDescent="0.25">
      <c r="A237">
        <v>236</v>
      </c>
      <c r="B237" t="s">
        <v>3626</v>
      </c>
      <c r="C237" t="s">
        <v>3753</v>
      </c>
      <c r="D237" t="s">
        <v>3614</v>
      </c>
      <c r="E237" t="s">
        <v>3615</v>
      </c>
      <c r="F237" t="s">
        <v>4525</v>
      </c>
      <c r="G237">
        <v>1991</v>
      </c>
      <c r="H237">
        <v>1</v>
      </c>
      <c r="I237">
        <v>1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3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4</v>
      </c>
      <c r="V237">
        <v>5</v>
      </c>
      <c r="W237">
        <v>6</v>
      </c>
      <c r="X237">
        <v>0</v>
      </c>
      <c r="Y237" t="s">
        <v>4280</v>
      </c>
      <c r="Z237">
        <f>IFERROR(VLOOKUP(B237,'Recoveries 2025-26'!B$2:U$1000,20,FALSE),0)</f>
        <v>5</v>
      </c>
      <c r="AA237" s="27" t="e">
        <f t="shared" si="6"/>
        <v>#N/A</v>
      </c>
      <c r="AB237" s="3" t="e">
        <f t="shared" si="7"/>
        <v>#N/A</v>
      </c>
      <c r="AC237" s="3" t="str">
        <f>IFERROR(VLOOKUP(B237,'FBRef Player Names'!$A:$B,2,FALSE),B237)</f>
        <v>Fabian Schär</v>
      </c>
      <c r="AD237" t="e">
        <f>VLOOKUP(AC237,Players!$A:$A,1,FALSE)</f>
        <v>#N/A</v>
      </c>
      <c r="AE237" t="e">
        <f>VLOOKUP(AD237,Players!$A:$B,2,FALSE)</f>
        <v>#N/A</v>
      </c>
    </row>
    <row r="238" spans="1:31" x14ac:dyDescent="0.25">
      <c r="A238">
        <v>237</v>
      </c>
      <c r="B238" t="s">
        <v>36</v>
      </c>
      <c r="C238" t="s">
        <v>3744</v>
      </c>
      <c r="D238" t="s">
        <v>3689</v>
      </c>
      <c r="E238" t="s">
        <v>21</v>
      </c>
      <c r="F238" t="s">
        <v>4526</v>
      </c>
      <c r="G238">
        <v>2003</v>
      </c>
      <c r="H238">
        <v>0.8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 t="s">
        <v>4280</v>
      </c>
      <c r="Z238">
        <f>IFERROR(VLOOKUP(B238,'Recoveries 2025-26'!B$2:U$1000,20,FALSE),0)</f>
        <v>2</v>
      </c>
      <c r="AA238" s="27">
        <f t="shared" si="6"/>
        <v>3.75</v>
      </c>
      <c r="AB238" s="3">
        <f t="shared" si="7"/>
        <v>7.4529200416389774E-2</v>
      </c>
      <c r="AC238" s="3" t="str">
        <f>IFERROR(VLOOKUP(B238,'FBRef Player Names'!$A:$B,2,FALSE),B238)</f>
        <v>Alex Scott</v>
      </c>
      <c r="AD238" t="str">
        <f>VLOOKUP(AC238,Players!$A:$A,1,FALSE)</f>
        <v>Alex Scott</v>
      </c>
      <c r="AE238" t="str">
        <f>VLOOKUP(AD238,Players!$A:$B,2,FALSE)</f>
        <v>MID</v>
      </c>
    </row>
    <row r="239" spans="1:31" x14ac:dyDescent="0.25">
      <c r="A239">
        <v>238</v>
      </c>
      <c r="B239" t="s">
        <v>181</v>
      </c>
      <c r="C239" t="s">
        <v>3754</v>
      </c>
      <c r="D239" t="s">
        <v>3614</v>
      </c>
      <c r="E239" t="s">
        <v>147</v>
      </c>
      <c r="F239" t="s">
        <v>4527</v>
      </c>
      <c r="G239">
        <v>2003</v>
      </c>
      <c r="H239">
        <v>0.6</v>
      </c>
      <c r="I239">
        <v>2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0</v>
      </c>
      <c r="Q239">
        <v>1</v>
      </c>
      <c r="R239">
        <v>3</v>
      </c>
      <c r="S239">
        <v>1</v>
      </c>
      <c r="T239">
        <v>2</v>
      </c>
      <c r="U239">
        <v>0</v>
      </c>
      <c r="V239">
        <v>2</v>
      </c>
      <c r="W239">
        <v>3</v>
      </c>
      <c r="X239">
        <v>0</v>
      </c>
      <c r="Y239" t="s">
        <v>4280</v>
      </c>
      <c r="Z239">
        <f>IFERROR(VLOOKUP(B239,'Recoveries 2025-26'!B$2:U$1000,20,FALSE),0)</f>
        <v>4</v>
      </c>
      <c r="AA239" s="27">
        <f t="shared" si="6"/>
        <v>13.333333333333334</v>
      </c>
      <c r="AB239" s="3">
        <f t="shared" si="7"/>
        <v>0.72004523996600467</v>
      </c>
      <c r="AC239" s="3" t="str">
        <f>IFERROR(VLOOKUP(B239,'FBRef Player Names'!$A:$B,2,FALSE),B239)</f>
        <v>Jenson Seelt</v>
      </c>
      <c r="AD239" t="str">
        <f>VLOOKUP(AC239,Players!$A:$A,1,FALSE)</f>
        <v>Jenson Seelt</v>
      </c>
      <c r="AE239" t="str">
        <f>VLOOKUP(AD239,Players!$A:$B,2,FALSE)</f>
        <v>DEF</v>
      </c>
    </row>
    <row r="240" spans="1:31" x14ac:dyDescent="0.25">
      <c r="A240">
        <v>239</v>
      </c>
      <c r="B240" t="s">
        <v>3302</v>
      </c>
      <c r="C240" t="s">
        <v>3808</v>
      </c>
      <c r="D240" t="s">
        <v>486</v>
      </c>
      <c r="E240" t="s">
        <v>3616</v>
      </c>
      <c r="F240" t="s">
        <v>4528</v>
      </c>
      <c r="G240">
        <v>1992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t="s">
        <v>4280</v>
      </c>
      <c r="Z240">
        <f>IFERROR(VLOOKUP(B240,'Recoveries 2025-26'!B$2:U$1000,20,FALSE),0)</f>
        <v>3</v>
      </c>
      <c r="AA240" s="27" t="b">
        <f t="shared" si="6"/>
        <v>0</v>
      </c>
      <c r="AB240" s="3" t="b">
        <f t="shared" si="7"/>
        <v>0</v>
      </c>
      <c r="AC240" s="3" t="str">
        <f>IFERROR(VLOOKUP(B240,'FBRef Player Names'!$A:$B,2,FALSE),B240)</f>
        <v>Matz Sels</v>
      </c>
      <c r="AD240" t="str">
        <f>VLOOKUP(AC240,Players!$A:$A,1,FALSE)</f>
        <v>Matz Sels</v>
      </c>
      <c r="AE240" t="str">
        <f>VLOOKUP(AD240,Players!$A:$B,2,FALSE)</f>
        <v>GK</v>
      </c>
    </row>
    <row r="241" spans="1:31" x14ac:dyDescent="0.25">
      <c r="A241">
        <v>240</v>
      </c>
      <c r="B241" t="s">
        <v>27</v>
      </c>
      <c r="C241" t="s">
        <v>3776</v>
      </c>
      <c r="D241" t="s">
        <v>3689</v>
      </c>
      <c r="E241" t="s">
        <v>21</v>
      </c>
      <c r="F241" t="s">
        <v>4529</v>
      </c>
      <c r="G241">
        <v>2000</v>
      </c>
      <c r="H241">
        <v>1</v>
      </c>
      <c r="I241">
        <v>1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Q241">
        <v>0</v>
      </c>
      <c r="R241">
        <v>3</v>
      </c>
      <c r="S241">
        <v>0</v>
      </c>
      <c r="T241">
        <v>3</v>
      </c>
      <c r="U241">
        <v>1</v>
      </c>
      <c r="V241">
        <v>2</v>
      </c>
      <c r="W241">
        <v>0</v>
      </c>
      <c r="X241">
        <v>0</v>
      </c>
      <c r="Y241" t="s">
        <v>4280</v>
      </c>
      <c r="Z241">
        <f>IFERROR(VLOOKUP(B241,'Recoveries 2025-26'!B$2:U$1000,20,FALSE),0)</f>
        <v>3</v>
      </c>
      <c r="AA241" s="27">
        <f t="shared" si="6"/>
        <v>8</v>
      </c>
      <c r="AB241" s="3">
        <f t="shared" si="7"/>
        <v>0.24209760204820152</v>
      </c>
      <c r="AC241" s="3" t="str">
        <f>IFERROR(VLOOKUP(B241,'FBRef Player Names'!$A:$B,2,FALSE),B241)</f>
        <v>Antoine Semenyo</v>
      </c>
      <c r="AD241" t="str">
        <f>VLOOKUP(AC241,Players!$A:$A,1,FALSE)</f>
        <v>Antoine Semenyo</v>
      </c>
      <c r="AE241" t="str">
        <f>VLOOKUP(AD241,Players!$A:$B,2,FALSE)</f>
        <v>MID</v>
      </c>
    </row>
    <row r="242" spans="1:31" x14ac:dyDescent="0.25">
      <c r="A242">
        <v>241</v>
      </c>
      <c r="B242" t="s">
        <v>44</v>
      </c>
      <c r="C242" t="s">
        <v>3755</v>
      </c>
      <c r="D242" t="s">
        <v>3614</v>
      </c>
      <c r="E242" t="s">
        <v>21</v>
      </c>
      <c r="F242" t="s">
        <v>4506</v>
      </c>
      <c r="G242">
        <v>1997</v>
      </c>
      <c r="H242">
        <v>1</v>
      </c>
      <c r="I242">
        <v>3</v>
      </c>
      <c r="J242">
        <v>2</v>
      </c>
      <c r="K242">
        <v>1</v>
      </c>
      <c r="L242">
        <v>2</v>
      </c>
      <c r="M242">
        <v>0</v>
      </c>
      <c r="N242">
        <v>1</v>
      </c>
      <c r="O242">
        <v>2</v>
      </c>
      <c r="P242">
        <v>50</v>
      </c>
      <c r="Q242">
        <v>1</v>
      </c>
      <c r="R242">
        <v>2</v>
      </c>
      <c r="S242">
        <v>0</v>
      </c>
      <c r="T242">
        <v>2</v>
      </c>
      <c r="U242">
        <v>1</v>
      </c>
      <c r="V242">
        <v>4</v>
      </c>
      <c r="W242">
        <v>11</v>
      </c>
      <c r="X242">
        <v>0</v>
      </c>
      <c r="Y242" t="s">
        <v>4280</v>
      </c>
      <c r="Z242">
        <f>IFERROR(VLOOKUP(B242,'Recoveries 2025-26'!B$2:U$1000,20,FALSE),0)</f>
        <v>2</v>
      </c>
      <c r="AA242" s="27">
        <f t="shared" si="6"/>
        <v>17</v>
      </c>
      <c r="AB242" s="3">
        <f t="shared" si="7"/>
        <v>0.88957092109285774</v>
      </c>
      <c r="AC242" s="3" t="str">
        <f>IFERROR(VLOOKUP(B242,'FBRef Player Names'!$A:$B,2,FALSE),B242)</f>
        <v>Marcos Senesi</v>
      </c>
      <c r="AD242" t="str">
        <f>VLOOKUP(AC242,Players!$A:$A,1,FALSE)</f>
        <v>Marcos Senesi</v>
      </c>
      <c r="AE242" t="str">
        <f>VLOOKUP(AD242,Players!$A:$B,2,FALSE)</f>
        <v>DEF</v>
      </c>
    </row>
    <row r="243" spans="1:31" x14ac:dyDescent="0.25">
      <c r="A243">
        <v>242</v>
      </c>
      <c r="B243" t="s">
        <v>4530</v>
      </c>
      <c r="C243" t="s">
        <v>4531</v>
      </c>
      <c r="D243" t="s">
        <v>3759</v>
      </c>
      <c r="E243" t="s">
        <v>3631</v>
      </c>
      <c r="F243" t="s">
        <v>4532</v>
      </c>
      <c r="G243">
        <v>2003</v>
      </c>
      <c r="H243">
        <v>0.3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4280</v>
      </c>
      <c r="Z243">
        <f>IFERROR(VLOOKUP(B243,'Recoveries 2025-26'!B$2:U$1000,20,FALSE),0)</f>
        <v>1</v>
      </c>
      <c r="AA243" s="27" t="e">
        <f t="shared" si="6"/>
        <v>#N/A</v>
      </c>
      <c r="AB243" s="3" t="e">
        <f t="shared" si="7"/>
        <v>#N/A</v>
      </c>
      <c r="AC243" s="3" t="str">
        <f>IFERROR(VLOOKUP(B243,'FBRef Player Names'!$A:$B,2,FALSE),B243)</f>
        <v>Benjamin Šeško</v>
      </c>
      <c r="AD243" t="e">
        <f>VLOOKUP(AC243,Players!$A:$A,1,FALSE)</f>
        <v>#N/A</v>
      </c>
      <c r="AE243" t="e">
        <f>VLOOKUP(AD243,Players!$A:$B,2,FALSE)</f>
        <v>#N/A</v>
      </c>
    </row>
    <row r="244" spans="1:31" x14ac:dyDescent="0.25">
      <c r="A244">
        <v>243</v>
      </c>
      <c r="B244" t="s">
        <v>405</v>
      </c>
      <c r="C244" t="s">
        <v>3744</v>
      </c>
      <c r="D244" t="s">
        <v>3614</v>
      </c>
      <c r="E244" t="s">
        <v>3631</v>
      </c>
      <c r="F244" t="s">
        <v>4533</v>
      </c>
      <c r="G244">
        <v>1995</v>
      </c>
      <c r="H244">
        <v>0.9</v>
      </c>
      <c r="I244">
        <v>3</v>
      </c>
      <c r="J244">
        <v>1</v>
      </c>
      <c r="K244">
        <v>2</v>
      </c>
      <c r="L244">
        <v>1</v>
      </c>
      <c r="M244">
        <v>0</v>
      </c>
      <c r="N244">
        <v>2</v>
      </c>
      <c r="O244">
        <v>3</v>
      </c>
      <c r="P244">
        <v>66.7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3</v>
      </c>
      <c r="W244">
        <v>1</v>
      </c>
      <c r="X244">
        <v>0</v>
      </c>
      <c r="Y244" t="s">
        <v>4280</v>
      </c>
      <c r="Z244">
        <f>IFERROR(VLOOKUP(B244,'Recoveries 2025-26'!B$2:U$1000,20,FALSE),0)</f>
        <v>5</v>
      </c>
      <c r="AA244" s="27">
        <f t="shared" si="6"/>
        <v>5.5555555555555554</v>
      </c>
      <c r="AB244" s="3">
        <f t="shared" si="7"/>
        <v>0.21849054127050116</v>
      </c>
      <c r="AC244" s="3" t="str">
        <f>IFERROR(VLOOKUP(B244,'FBRef Player Names'!$A:$B,2,FALSE),B244)</f>
        <v>Luke Shaw</v>
      </c>
      <c r="AD244" t="str">
        <f>VLOOKUP(AC244,Players!$A:$A,1,FALSE)</f>
        <v>Luke Shaw</v>
      </c>
      <c r="AE244" t="str">
        <f>VLOOKUP(AD244,Players!$A:$B,2,FALSE)</f>
        <v>DEF</v>
      </c>
    </row>
    <row r="245" spans="1:31" x14ac:dyDescent="0.25">
      <c r="A245">
        <v>244</v>
      </c>
      <c r="B245" t="s">
        <v>248</v>
      </c>
      <c r="C245" t="s">
        <v>3804</v>
      </c>
      <c r="D245" t="s">
        <v>3689</v>
      </c>
      <c r="E245" t="s">
        <v>239</v>
      </c>
      <c r="F245" t="s">
        <v>4534</v>
      </c>
      <c r="G245">
        <v>1994</v>
      </c>
      <c r="H245">
        <v>0.7</v>
      </c>
      <c r="I245">
        <v>4</v>
      </c>
      <c r="J245">
        <v>2</v>
      </c>
      <c r="K245">
        <v>1</v>
      </c>
      <c r="L245">
        <v>3</v>
      </c>
      <c r="M245">
        <v>0</v>
      </c>
      <c r="N245">
        <v>2</v>
      </c>
      <c r="O245">
        <v>3</v>
      </c>
      <c r="P245">
        <v>66.7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4</v>
      </c>
      <c r="W245">
        <v>1</v>
      </c>
      <c r="X245">
        <v>0</v>
      </c>
      <c r="Y245" t="s">
        <v>4280</v>
      </c>
      <c r="Z245">
        <f>IFERROR(VLOOKUP(B245,'Recoveries 2025-26'!B$2:U$1000,20,FALSE),0)</f>
        <v>4</v>
      </c>
      <c r="AA245" s="27">
        <f t="shared" si="6"/>
        <v>14.285714285714286</v>
      </c>
      <c r="AB245" s="3">
        <f t="shared" si="7"/>
        <v>0.65533147673393488</v>
      </c>
      <c r="AC245" s="3" t="str">
        <f>IFERROR(VLOOKUP(B245,'FBRef Player Names'!$A:$B,2,FALSE),B245)</f>
        <v>Bernardo Silva</v>
      </c>
      <c r="AD245" t="str">
        <f>VLOOKUP(AC245,Players!$A:$A,1,FALSE)</f>
        <v>Bernardo Silva</v>
      </c>
      <c r="AE245" t="str">
        <f>VLOOKUP(AD245,Players!$A:$B,2,FALSE)</f>
        <v>MID</v>
      </c>
    </row>
    <row r="246" spans="1:31" x14ac:dyDescent="0.25">
      <c r="A246">
        <v>245</v>
      </c>
      <c r="B246" t="s">
        <v>333</v>
      </c>
      <c r="C246" t="s">
        <v>3804</v>
      </c>
      <c r="D246" t="s">
        <v>3759</v>
      </c>
      <c r="E246" t="s">
        <v>3616</v>
      </c>
      <c r="F246" t="s">
        <v>4535</v>
      </c>
      <c r="G246">
        <v>1999</v>
      </c>
      <c r="H246">
        <v>0.1</v>
      </c>
      <c r="I246">
        <v>2</v>
      </c>
      <c r="J246">
        <v>1</v>
      </c>
      <c r="K246">
        <v>1</v>
      </c>
      <c r="L246">
        <v>1</v>
      </c>
      <c r="M246">
        <v>0</v>
      </c>
      <c r="N246">
        <v>2</v>
      </c>
      <c r="O246">
        <v>2</v>
      </c>
      <c r="P246">
        <v>100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2</v>
      </c>
      <c r="W246">
        <v>1</v>
      </c>
      <c r="X246">
        <v>0</v>
      </c>
      <c r="Y246" t="s">
        <v>4280</v>
      </c>
      <c r="Z246">
        <f>IFERROR(VLOOKUP(B246,'Recoveries 2025-26'!B$2:U$1000,20,FALSE),0)</f>
        <v>0</v>
      </c>
      <c r="AA246" s="27" t="e">
        <f t="shared" si="6"/>
        <v>#N/A</v>
      </c>
      <c r="AB246" s="3" t="e">
        <f t="shared" si="7"/>
        <v>#N/A</v>
      </c>
      <c r="AC246" s="3" t="str">
        <f>IFERROR(VLOOKUP(B246,'FBRef Player Names'!$A:$B,2,FALSE),B246)</f>
        <v>Jota Silva</v>
      </c>
      <c r="AD246" t="e">
        <f>VLOOKUP(AC246,Players!$A:$A,1,FALSE)</f>
        <v>#N/A</v>
      </c>
      <c r="AE246" t="e">
        <f>VLOOKUP(AD246,Players!$A:$B,2,FALSE)</f>
        <v>#N/A</v>
      </c>
    </row>
    <row r="247" spans="1:31" x14ac:dyDescent="0.25">
      <c r="A247">
        <v>246</v>
      </c>
      <c r="B247" t="s">
        <v>45</v>
      </c>
      <c r="C247" t="s">
        <v>3744</v>
      </c>
      <c r="D247" t="s">
        <v>3614</v>
      </c>
      <c r="E247" t="s">
        <v>21</v>
      </c>
      <c r="F247" t="s">
        <v>4536</v>
      </c>
      <c r="G247">
        <v>1991</v>
      </c>
      <c r="H247">
        <v>1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2</v>
      </c>
      <c r="W247">
        <v>7</v>
      </c>
      <c r="X247">
        <v>0</v>
      </c>
      <c r="Y247" t="s">
        <v>4280</v>
      </c>
      <c r="Z247">
        <f>IFERROR(VLOOKUP(B247,'Recoveries 2025-26'!B$2:U$1000,20,FALSE),0)</f>
        <v>2</v>
      </c>
      <c r="AA247" s="27">
        <f t="shared" si="6"/>
        <v>9</v>
      </c>
      <c r="AB247" s="3">
        <f t="shared" si="7"/>
        <v>0.43058194500779456</v>
      </c>
      <c r="AC247" s="3" t="str">
        <f>IFERROR(VLOOKUP(B247,'FBRef Player Names'!$A:$B,2,FALSE),B247)</f>
        <v>Adam Smith</v>
      </c>
      <c r="AD247" t="str">
        <f>VLOOKUP(AC247,Players!$A:$A,1,FALSE)</f>
        <v>Adam Smith</v>
      </c>
      <c r="AE247" t="str">
        <f>VLOOKUP(AD247,Players!$A:$B,2,FALSE)</f>
        <v>DEF</v>
      </c>
    </row>
    <row r="248" spans="1:31" x14ac:dyDescent="0.25">
      <c r="A248">
        <v>247</v>
      </c>
      <c r="B248" t="s">
        <v>115</v>
      </c>
      <c r="C248" t="s">
        <v>3744</v>
      </c>
      <c r="D248" t="s">
        <v>3689</v>
      </c>
      <c r="E248" t="s">
        <v>104</v>
      </c>
      <c r="F248" t="s">
        <v>4537</v>
      </c>
      <c r="G248">
        <v>2000</v>
      </c>
      <c r="H248">
        <v>0.2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s">
        <v>4280</v>
      </c>
      <c r="Z248">
        <f>IFERROR(VLOOKUP(B248,'Recoveries 2025-26'!B$2:U$1000,20,FALSE),0)</f>
        <v>0</v>
      </c>
      <c r="AA248" s="27">
        <f t="shared" si="6"/>
        <v>0</v>
      </c>
      <c r="AB248" s="3">
        <f t="shared" si="7"/>
        <v>1.7921092468090594E-2</v>
      </c>
      <c r="AC248" s="3" t="str">
        <f>IFERROR(VLOOKUP(B248,'FBRef Player Names'!$A:$B,2,FALSE),B248)</f>
        <v>Emile Smith Rowe</v>
      </c>
      <c r="AD248" t="str">
        <f>VLOOKUP(AC248,Players!$A:$A,1,FALSE)</f>
        <v>Emile Smith Rowe</v>
      </c>
      <c r="AE248" t="str">
        <f>VLOOKUP(AD248,Players!$A:$B,2,FALSE)</f>
        <v>MID</v>
      </c>
    </row>
    <row r="249" spans="1:31" x14ac:dyDescent="0.25">
      <c r="A249">
        <v>248</v>
      </c>
      <c r="B249" t="s">
        <v>189</v>
      </c>
      <c r="C249" t="s">
        <v>3744</v>
      </c>
      <c r="D249" t="s">
        <v>3759</v>
      </c>
      <c r="E249" t="s">
        <v>188</v>
      </c>
      <c r="F249" t="s">
        <v>4538</v>
      </c>
      <c r="G249">
        <v>1997</v>
      </c>
      <c r="H249">
        <v>0.2</v>
      </c>
      <c r="I249">
        <v>1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 t="s">
        <v>4280</v>
      </c>
      <c r="Z249">
        <f>IFERROR(VLOOKUP(B249,'Recoveries 2025-26'!B$2:U$1000,20,FALSE),0)</f>
        <v>0</v>
      </c>
      <c r="AA249" s="27" t="e">
        <f t="shared" si="6"/>
        <v>#N/A</v>
      </c>
      <c r="AB249" s="3" t="e">
        <f t="shared" si="7"/>
        <v>#N/A</v>
      </c>
      <c r="AC249" s="3" t="str">
        <f>IFERROR(VLOOKUP(B249,'FBRef Player Names'!$A:$B,2,FALSE),B249)</f>
        <v>Dominic Solanke</v>
      </c>
      <c r="AD249" t="e">
        <f>VLOOKUP(AC249,Players!$A:$A,1,FALSE)</f>
        <v>#N/A</v>
      </c>
      <c r="AE249" t="e">
        <f>VLOOKUP(AD249,Players!$A:$B,2,FALSE)</f>
        <v>#N/A</v>
      </c>
    </row>
    <row r="250" spans="1:31" x14ac:dyDescent="0.25">
      <c r="A250">
        <v>249</v>
      </c>
      <c r="B250" t="s">
        <v>231</v>
      </c>
      <c r="C250" t="s">
        <v>4539</v>
      </c>
      <c r="D250" t="s">
        <v>3713</v>
      </c>
      <c r="E250" t="s">
        <v>196</v>
      </c>
      <c r="F250" t="s">
        <v>4540</v>
      </c>
      <c r="G250">
        <v>2000</v>
      </c>
      <c r="H250">
        <v>0.8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 t="s">
        <v>4280</v>
      </c>
      <c r="Z250">
        <f>IFERROR(VLOOKUP(B250,'Recoveries 2025-26'!B$2:U$1000,20,FALSE),0)</f>
        <v>1</v>
      </c>
      <c r="AA250" s="27">
        <f t="shared" si="6"/>
        <v>2.5</v>
      </c>
      <c r="AB250" s="3">
        <f t="shared" si="7"/>
        <v>9.4811399179705158E-2</v>
      </c>
      <c r="AC250" s="3" t="str">
        <f>IFERROR(VLOOKUP(B250,'FBRef Player Names'!$A:$B,2,FALSE),B250)</f>
        <v>Oliver Sonne</v>
      </c>
      <c r="AD250" t="str">
        <f>VLOOKUP(AC250,Players!$A:$A,1,FALSE)</f>
        <v>Oliver Sonne</v>
      </c>
      <c r="AE250" t="str">
        <f>VLOOKUP(AD250,Players!$A:$B,2,FALSE)</f>
        <v>DEF</v>
      </c>
    </row>
    <row r="251" spans="1:31" x14ac:dyDescent="0.25">
      <c r="A251">
        <v>250</v>
      </c>
      <c r="B251" t="s">
        <v>3700</v>
      </c>
      <c r="C251" t="s">
        <v>3817</v>
      </c>
      <c r="D251" t="s">
        <v>3689</v>
      </c>
      <c r="E251" t="s">
        <v>141</v>
      </c>
      <c r="F251" t="s">
        <v>4541</v>
      </c>
      <c r="G251">
        <v>1995</v>
      </c>
      <c r="H251">
        <v>0.2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 t="s">
        <v>4280</v>
      </c>
      <c r="Z251">
        <f>IFERROR(VLOOKUP(B251,'Recoveries 2025-26'!B$2:U$1000,20,FALSE),0)</f>
        <v>0</v>
      </c>
      <c r="AA251" s="27" t="e">
        <f t="shared" si="6"/>
        <v>#N/A</v>
      </c>
      <c r="AB251" s="3" t="e">
        <f t="shared" si="7"/>
        <v>#N/A</v>
      </c>
      <c r="AC251" s="3" t="str">
        <f>IFERROR(VLOOKUP(B251,'FBRef Player Names'!$A:$B,2,FALSE),B251)</f>
        <v>Tomáš Souček</v>
      </c>
      <c r="AD251" t="e">
        <f>VLOOKUP(AC251,Players!$A:$A,1,FALSE)</f>
        <v>#N/A</v>
      </c>
      <c r="AE251" t="e">
        <f>VLOOKUP(AD251,Players!$A:$B,2,FALSE)</f>
        <v>#N/A</v>
      </c>
    </row>
    <row r="252" spans="1:31" x14ac:dyDescent="0.25">
      <c r="A252">
        <v>251</v>
      </c>
      <c r="B252" t="s">
        <v>205</v>
      </c>
      <c r="C252" t="s">
        <v>3744</v>
      </c>
      <c r="D252" t="s">
        <v>3614</v>
      </c>
      <c r="E252" t="s">
        <v>188</v>
      </c>
      <c r="F252" t="s">
        <v>4542</v>
      </c>
      <c r="G252">
        <v>2000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3</v>
      </c>
      <c r="X252">
        <v>0</v>
      </c>
      <c r="Y252" t="s">
        <v>4280</v>
      </c>
      <c r="Z252">
        <f>IFERROR(VLOOKUP(B252,'Recoveries 2025-26'!B$2:U$1000,20,FALSE),0)</f>
        <v>2</v>
      </c>
      <c r="AA252" s="27">
        <f t="shared" si="6"/>
        <v>3</v>
      </c>
      <c r="AB252" s="3">
        <f t="shared" si="7"/>
        <v>0.11042907890714226</v>
      </c>
      <c r="AC252" s="3" t="str">
        <f>IFERROR(VLOOKUP(B252,'FBRef Player Names'!$A:$B,2,FALSE),B252)</f>
        <v>Djed Spence</v>
      </c>
      <c r="AD252" t="str">
        <f>VLOOKUP(AC252,Players!$A:$A,1,FALSE)</f>
        <v>Djed Spence</v>
      </c>
      <c r="AE252" t="str">
        <f>VLOOKUP(AD252,Players!$A:$B,2,FALSE)</f>
        <v>DEF</v>
      </c>
    </row>
    <row r="253" spans="1:31" x14ac:dyDescent="0.25">
      <c r="A253">
        <v>252</v>
      </c>
      <c r="B253" t="s">
        <v>438</v>
      </c>
      <c r="C253" t="s">
        <v>3783</v>
      </c>
      <c r="D253" t="s">
        <v>3689</v>
      </c>
      <c r="E253" t="s">
        <v>423</v>
      </c>
      <c r="F253" t="s">
        <v>4543</v>
      </c>
      <c r="G253">
        <v>1998</v>
      </c>
      <c r="H253">
        <v>1</v>
      </c>
      <c r="I253">
        <v>2</v>
      </c>
      <c r="J253">
        <v>2</v>
      </c>
      <c r="K253">
        <v>1</v>
      </c>
      <c r="L253">
        <v>1</v>
      </c>
      <c r="M253">
        <v>0</v>
      </c>
      <c r="N253">
        <v>2</v>
      </c>
      <c r="O253">
        <v>2</v>
      </c>
      <c r="P253">
        <v>100</v>
      </c>
      <c r="Q253">
        <v>0</v>
      </c>
      <c r="R253">
        <v>2</v>
      </c>
      <c r="S253">
        <v>1</v>
      </c>
      <c r="T253">
        <v>1</v>
      </c>
      <c r="U253">
        <v>1</v>
      </c>
      <c r="V253">
        <v>3</v>
      </c>
      <c r="W253">
        <v>5</v>
      </c>
      <c r="X253">
        <v>0</v>
      </c>
      <c r="Y253" t="s">
        <v>4280</v>
      </c>
      <c r="Z253">
        <f>IFERROR(VLOOKUP(B253,'Recoveries 2025-26'!B$2:U$1000,20,FALSE),0)</f>
        <v>3</v>
      </c>
      <c r="AA253" s="27">
        <f t="shared" si="6"/>
        <v>13</v>
      </c>
      <c r="AB253" s="3">
        <f t="shared" si="7"/>
        <v>0.56941805499220544</v>
      </c>
      <c r="AC253" s="3" t="str">
        <f>IFERROR(VLOOKUP(B253,'FBRef Player Names'!$A:$B,2,FALSE),B253)</f>
        <v>Anton Stach</v>
      </c>
      <c r="AD253" t="str">
        <f>VLOOKUP(AC253,Players!$A:$A,1,FALSE)</f>
        <v>Anton Stach</v>
      </c>
      <c r="AE253" t="str">
        <f>VLOOKUP(AD253,Players!$A:$B,2,FALSE)</f>
        <v>MID</v>
      </c>
    </row>
    <row r="254" spans="1:31" x14ac:dyDescent="0.25">
      <c r="A254">
        <v>253</v>
      </c>
      <c r="B254" t="s">
        <v>270</v>
      </c>
      <c r="C254" t="s">
        <v>3744</v>
      </c>
      <c r="D254" t="s">
        <v>3614</v>
      </c>
      <c r="E254" t="s">
        <v>239</v>
      </c>
      <c r="F254" t="s">
        <v>4544</v>
      </c>
      <c r="G254">
        <v>1994</v>
      </c>
      <c r="H254">
        <v>0.9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 t="s">
        <v>4280</v>
      </c>
      <c r="Z254">
        <f>IFERROR(VLOOKUP(B254,'Recoveries 2025-26'!B$2:U$1000,20,FALSE),0)</f>
        <v>4</v>
      </c>
      <c r="AA254" s="27">
        <f t="shared" si="6"/>
        <v>2.2222222222222223</v>
      </c>
      <c r="AB254" s="3">
        <f t="shared" si="7"/>
        <v>8.687112391703411E-2</v>
      </c>
      <c r="AC254" s="3" t="str">
        <f>IFERROR(VLOOKUP(B254,'FBRef Player Names'!$A:$B,2,FALSE),B254)</f>
        <v>John Stones</v>
      </c>
      <c r="AD254" t="str">
        <f>VLOOKUP(AC254,Players!$A:$A,1,FALSE)</f>
        <v>John Stones</v>
      </c>
      <c r="AE254" t="str">
        <f>VLOOKUP(AD254,Players!$A:$B,2,FALSE)</f>
        <v>DEF</v>
      </c>
    </row>
    <row r="255" spans="1:31" x14ac:dyDescent="0.25">
      <c r="A255">
        <v>254</v>
      </c>
      <c r="B255" t="s">
        <v>3970</v>
      </c>
      <c r="C255" t="s">
        <v>3752</v>
      </c>
      <c r="D255" t="s">
        <v>3759</v>
      </c>
      <c r="E255" t="s">
        <v>254</v>
      </c>
      <c r="F255" t="s">
        <v>4545</v>
      </c>
      <c r="G255">
        <v>2000</v>
      </c>
      <c r="H255">
        <v>0.9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2</v>
      </c>
      <c r="X255">
        <v>0</v>
      </c>
      <c r="Y255" t="s">
        <v>4280</v>
      </c>
      <c r="Z255">
        <f>IFERROR(VLOOKUP(B255,'Recoveries 2025-26'!B$2:U$1000,20,FALSE),0)</f>
        <v>1</v>
      </c>
      <c r="AA255" s="27" t="e">
        <f t="shared" si="6"/>
        <v>#N/A</v>
      </c>
      <c r="AB255" s="3" t="e">
        <f t="shared" si="7"/>
        <v>#N/A</v>
      </c>
      <c r="AC255" s="3" t="str">
        <f>IFERROR(VLOOKUP(B255,'FBRef Player Names'!$A:$B,2,FALSE),B255)</f>
        <v>Jørgen Strand Larsen</v>
      </c>
      <c r="AD255" t="e">
        <f>VLOOKUP(AC255,Players!$A:$A,1,FALSE)</f>
        <v>#N/A</v>
      </c>
      <c r="AE255" t="e">
        <f>VLOOKUP(AD255,Players!$A:$B,2,FALSE)</f>
        <v>#N/A</v>
      </c>
    </row>
    <row r="256" spans="1:31" x14ac:dyDescent="0.25">
      <c r="A256">
        <v>255</v>
      </c>
      <c r="B256" t="s">
        <v>451</v>
      </c>
      <c r="C256" t="s">
        <v>3754</v>
      </c>
      <c r="D256" t="s">
        <v>3614</v>
      </c>
      <c r="E256" t="s">
        <v>423</v>
      </c>
      <c r="F256" t="s">
        <v>4546</v>
      </c>
      <c r="G256">
        <v>1999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</v>
      </c>
      <c r="X256">
        <v>0</v>
      </c>
      <c r="Y256" t="s">
        <v>4280</v>
      </c>
      <c r="Z256">
        <f>IFERROR(VLOOKUP(B256,'Recoveries 2025-26'!B$2:U$1000,20,FALSE),0)</f>
        <v>5</v>
      </c>
      <c r="AA256" s="27">
        <f t="shared" si="6"/>
        <v>8</v>
      </c>
      <c r="AB256" s="3">
        <f t="shared" si="7"/>
        <v>0.36324982454564958</v>
      </c>
      <c r="AC256" s="3" t="str">
        <f>IFERROR(VLOOKUP(B256,'FBRef Player Names'!$A:$B,2,FALSE),B256)</f>
        <v>Pascal Struijk</v>
      </c>
      <c r="AD256" t="str">
        <f>VLOOKUP(AC256,Players!$A:$A,1,FALSE)</f>
        <v>Pascal Struijk</v>
      </c>
      <c r="AE256" t="str">
        <f>VLOOKUP(AD256,Players!$A:$B,2,FALSE)</f>
        <v>DEF</v>
      </c>
    </row>
    <row r="257" spans="1:31" x14ac:dyDescent="0.25">
      <c r="A257">
        <v>256</v>
      </c>
      <c r="B257" t="s">
        <v>16</v>
      </c>
      <c r="C257" t="s">
        <v>3894</v>
      </c>
      <c r="D257" t="s">
        <v>3785</v>
      </c>
      <c r="E257" t="s">
        <v>8</v>
      </c>
      <c r="F257" t="s">
        <v>4479</v>
      </c>
      <c r="G257">
        <v>2000</v>
      </c>
      <c r="H257">
        <v>1</v>
      </c>
      <c r="I257">
        <v>4</v>
      </c>
      <c r="J257">
        <v>4</v>
      </c>
      <c r="K257">
        <v>3</v>
      </c>
      <c r="L257">
        <v>0</v>
      </c>
      <c r="M257">
        <v>1</v>
      </c>
      <c r="N257">
        <v>3</v>
      </c>
      <c r="O257">
        <v>4</v>
      </c>
      <c r="P257">
        <v>75</v>
      </c>
      <c r="Q257">
        <v>1</v>
      </c>
      <c r="R257">
        <v>2</v>
      </c>
      <c r="S257">
        <v>0</v>
      </c>
      <c r="T257">
        <v>2</v>
      </c>
      <c r="U257">
        <v>0</v>
      </c>
      <c r="V257">
        <v>4</v>
      </c>
      <c r="W257">
        <v>2</v>
      </c>
      <c r="X257">
        <v>1</v>
      </c>
      <c r="Y257" t="s">
        <v>4280</v>
      </c>
      <c r="Z257">
        <f>IFERROR(VLOOKUP(B257,'Recoveries 2025-26'!B$2:U$1000,20,FALSE),0)</f>
        <v>5</v>
      </c>
      <c r="AA257" s="27">
        <f t="shared" si="6"/>
        <v>13</v>
      </c>
      <c r="AB257" s="3">
        <f t="shared" si="7"/>
        <v>0.56941805499220544</v>
      </c>
      <c r="AC257" s="3" t="str">
        <f>IFERROR(VLOOKUP(B257,'FBRef Player Names'!$A:$B,2,FALSE),B257)</f>
        <v>Dominik Szoboszlai</v>
      </c>
      <c r="AD257" t="str">
        <f>VLOOKUP(AC257,Players!$A:$A,1,FALSE)</f>
        <v>Dominik Szoboszlai</v>
      </c>
      <c r="AE257" t="str">
        <f>VLOOKUP(AD257,Players!$A:$B,2,FALSE)</f>
        <v>MID</v>
      </c>
    </row>
    <row r="258" spans="1:31" x14ac:dyDescent="0.25">
      <c r="A258">
        <v>257</v>
      </c>
      <c r="B258" t="s">
        <v>148</v>
      </c>
      <c r="C258" t="s">
        <v>3808</v>
      </c>
      <c r="D258" t="s">
        <v>3759</v>
      </c>
      <c r="E258" t="s">
        <v>147</v>
      </c>
      <c r="F258" t="s">
        <v>4547</v>
      </c>
      <c r="G258">
        <v>2005</v>
      </c>
      <c r="H258">
        <v>1</v>
      </c>
      <c r="I258">
        <v>1</v>
      </c>
      <c r="J258">
        <v>0</v>
      </c>
      <c r="K258">
        <v>1</v>
      </c>
      <c r="L258">
        <v>0</v>
      </c>
      <c r="M258">
        <v>0</v>
      </c>
      <c r="N258">
        <v>1</v>
      </c>
      <c r="O258">
        <v>2</v>
      </c>
      <c r="P258">
        <v>50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 t="s">
        <v>4280</v>
      </c>
      <c r="Z258">
        <f>IFERROR(VLOOKUP(B258,'Recoveries 2025-26'!B$2:U$1000,20,FALSE),0)</f>
        <v>1</v>
      </c>
      <c r="AA258" s="27">
        <f t="shared" si="6"/>
        <v>2</v>
      </c>
      <c r="AB258" s="3">
        <f t="shared" si="7"/>
        <v>4.0151757325888937E-2</v>
      </c>
      <c r="AC258" s="3" t="str">
        <f>IFERROR(VLOOKUP(B258,'FBRef Player Names'!$A:$B,2,FALSE),B258)</f>
        <v>Chemsdine Talbi</v>
      </c>
      <c r="AD258" t="str">
        <f>VLOOKUP(AC258,Players!$A:$A,1,FALSE)</f>
        <v>Chemsdine Talbi</v>
      </c>
      <c r="AE258" t="str">
        <f>VLOOKUP(AD258,Players!$A:$B,2,FALSE)</f>
        <v>MID</v>
      </c>
    </row>
    <row r="259" spans="1:31" x14ac:dyDescent="0.25">
      <c r="A259">
        <v>258</v>
      </c>
      <c r="B259" t="s">
        <v>439</v>
      </c>
      <c r="C259" t="s">
        <v>3843</v>
      </c>
      <c r="D259" t="s">
        <v>3689</v>
      </c>
      <c r="E259" t="s">
        <v>423</v>
      </c>
      <c r="F259" t="s">
        <v>4548</v>
      </c>
      <c r="G259">
        <v>1998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1</v>
      </c>
      <c r="S259">
        <v>0</v>
      </c>
      <c r="T259">
        <v>1</v>
      </c>
      <c r="U259">
        <v>1</v>
      </c>
      <c r="V259">
        <v>1</v>
      </c>
      <c r="W259">
        <v>0</v>
      </c>
      <c r="X259">
        <v>0</v>
      </c>
      <c r="Y259" t="s">
        <v>4280</v>
      </c>
      <c r="Z259">
        <f>IFERROR(VLOOKUP(B259,'Recoveries 2025-26'!B$2:U$1000,20,FALSE),0)</f>
        <v>5</v>
      </c>
      <c r="AA259" s="27">
        <f t="shared" ref="AA259:AA300" si="8">IF(AE259="DEF",(R259+V259+W259)/H259,IF(AE259="MID",(R259+V259+W259+Z259)/H259))</f>
        <v>7</v>
      </c>
      <c r="AB259" s="3">
        <f t="shared" ref="AB259:AB300" si="9">IF(AE259="DEF",1-_xlfn.NORM.DIST(10,AA259,AG$2,TRUE),IF(AE259="MID",1-_xlfn.NORM.DIST(12,AA259,AG$2,TRUE)))</f>
        <v>0.19093284691693158</v>
      </c>
      <c r="AC259" s="3" t="str">
        <f>IFERROR(VLOOKUP(B259,'FBRef Player Names'!$A:$B,2,FALSE),B259)</f>
        <v>Ao Tanaka</v>
      </c>
      <c r="AD259" t="str">
        <f>VLOOKUP(AC259,Players!$A:$A,1,FALSE)</f>
        <v>Ao Tanaka</v>
      </c>
      <c r="AE259" t="str">
        <f>VLOOKUP(AD259,Players!$A:$B,2,FALSE)</f>
        <v>MID</v>
      </c>
    </row>
    <row r="260" spans="1:31" x14ac:dyDescent="0.25">
      <c r="A260">
        <v>259</v>
      </c>
      <c r="B260" t="s">
        <v>446</v>
      </c>
      <c r="C260" t="s">
        <v>3744</v>
      </c>
      <c r="D260" t="s">
        <v>3614</v>
      </c>
      <c r="E260" t="s">
        <v>421</v>
      </c>
      <c r="F260" t="s">
        <v>4549</v>
      </c>
      <c r="G260">
        <v>1992</v>
      </c>
      <c r="H260">
        <v>1</v>
      </c>
      <c r="I260">
        <v>2</v>
      </c>
      <c r="J260">
        <v>2</v>
      </c>
      <c r="K260">
        <v>2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2</v>
      </c>
      <c r="R260">
        <v>3</v>
      </c>
      <c r="S260">
        <v>3</v>
      </c>
      <c r="T260">
        <v>0</v>
      </c>
      <c r="U260">
        <v>1</v>
      </c>
      <c r="V260">
        <v>3</v>
      </c>
      <c r="W260">
        <v>9</v>
      </c>
      <c r="X260">
        <v>0</v>
      </c>
      <c r="Y260" t="s">
        <v>4280</v>
      </c>
      <c r="Z260">
        <f>IFERROR(VLOOKUP(B260,'Recoveries 2025-26'!B$2:U$1000,20,FALSE),0)</f>
        <v>1</v>
      </c>
      <c r="AA260" s="27">
        <f t="shared" si="8"/>
        <v>15</v>
      </c>
      <c r="AB260" s="3">
        <f t="shared" si="9"/>
        <v>0.80906715308306842</v>
      </c>
      <c r="AC260" s="3" t="str">
        <f>IFERROR(VLOOKUP(B260,'FBRef Player Names'!$A:$B,2,FALSE),B260)</f>
        <v>James Tarkowski</v>
      </c>
      <c r="AD260" t="str">
        <f>VLOOKUP(AC260,Players!$A:$A,1,FALSE)</f>
        <v>James Tarkowski</v>
      </c>
      <c r="AE260" t="str">
        <f>VLOOKUP(AD260,Players!$A:$B,2,FALSE)</f>
        <v>DEF</v>
      </c>
    </row>
    <row r="261" spans="1:31" x14ac:dyDescent="0.25">
      <c r="A261">
        <v>260</v>
      </c>
      <c r="B261" t="s">
        <v>32</v>
      </c>
      <c r="C261" t="s">
        <v>3744</v>
      </c>
      <c r="D261" t="s">
        <v>3689</v>
      </c>
      <c r="E261" t="s">
        <v>21</v>
      </c>
      <c r="F261" t="s">
        <v>4550</v>
      </c>
      <c r="G261">
        <v>1999</v>
      </c>
      <c r="H261">
        <v>1</v>
      </c>
      <c r="I261">
        <v>3</v>
      </c>
      <c r="J261">
        <v>3</v>
      </c>
      <c r="K261">
        <v>0</v>
      </c>
      <c r="L261">
        <v>2</v>
      </c>
      <c r="M261">
        <v>1</v>
      </c>
      <c r="N261">
        <v>1</v>
      </c>
      <c r="O261">
        <v>1</v>
      </c>
      <c r="P261">
        <v>100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4</v>
      </c>
      <c r="W261">
        <v>6</v>
      </c>
      <c r="X261">
        <v>0</v>
      </c>
      <c r="Y261" t="s">
        <v>4280</v>
      </c>
      <c r="Z261">
        <f>IFERROR(VLOOKUP(B261,'Recoveries 2025-26'!B$2:U$1000,20,FALSE),0)</f>
        <v>10</v>
      </c>
      <c r="AA261" s="27">
        <f t="shared" si="8"/>
        <v>20</v>
      </c>
      <c r="AB261" s="3">
        <f t="shared" si="9"/>
        <v>0.91911482356027352</v>
      </c>
      <c r="AC261" s="3" t="str">
        <f>IFERROR(VLOOKUP(B261,'FBRef Player Names'!$A:$B,2,FALSE),B261)</f>
        <v>Marcus Tavernier</v>
      </c>
      <c r="AD261" t="str">
        <f>VLOOKUP(AC261,Players!$A:$A,1,FALSE)</f>
        <v>Marcus Tavernier</v>
      </c>
      <c r="AE261" t="str">
        <f>VLOOKUP(AD261,Players!$A:$B,2,FALSE)</f>
        <v>MID</v>
      </c>
    </row>
    <row r="262" spans="1:31" x14ac:dyDescent="0.25">
      <c r="A262">
        <v>261</v>
      </c>
      <c r="B262" t="s">
        <v>219</v>
      </c>
      <c r="C262" t="s">
        <v>3767</v>
      </c>
      <c r="D262" t="s">
        <v>3748</v>
      </c>
      <c r="E262" t="s">
        <v>196</v>
      </c>
      <c r="F262" t="s">
        <v>4551</v>
      </c>
      <c r="G262">
        <v>2003</v>
      </c>
      <c r="H262">
        <v>0.2</v>
      </c>
      <c r="I262">
        <v>1</v>
      </c>
      <c r="J262">
        <v>0</v>
      </c>
      <c r="K262">
        <v>0</v>
      </c>
      <c r="L262">
        <v>1</v>
      </c>
      <c r="M262">
        <v>0</v>
      </c>
      <c r="N262">
        <v>1</v>
      </c>
      <c r="O262">
        <v>2</v>
      </c>
      <c r="P262">
        <v>50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 t="s">
        <v>4280</v>
      </c>
      <c r="Z262">
        <f>IFERROR(VLOOKUP(B262,'Recoveries 2025-26'!B$2:U$1000,20,FALSE),0)</f>
        <v>1</v>
      </c>
      <c r="AA262" s="27">
        <f t="shared" si="8"/>
        <v>10</v>
      </c>
      <c r="AB262" s="3">
        <f t="shared" si="9"/>
        <v>0.36324982454564958</v>
      </c>
      <c r="AC262" s="3" t="str">
        <f>IFERROR(VLOOKUP(B262,'FBRef Player Names'!$A:$B,2,FALSE),B262)</f>
        <v>Loum Tchaouna</v>
      </c>
      <c r="AD262" t="str">
        <f>VLOOKUP(AC262,Players!$A:$A,1,FALSE)</f>
        <v>Loum Tchaouna</v>
      </c>
      <c r="AE262" t="str">
        <f>VLOOKUP(AD262,Players!$A:$B,2,FALSE)</f>
        <v>MID</v>
      </c>
    </row>
    <row r="263" spans="1:31" x14ac:dyDescent="0.25">
      <c r="A263">
        <v>262</v>
      </c>
      <c r="B263" t="s">
        <v>191</v>
      </c>
      <c r="C263" t="s">
        <v>3767</v>
      </c>
      <c r="D263" t="s">
        <v>3759</v>
      </c>
      <c r="E263" t="s">
        <v>188</v>
      </c>
      <c r="F263" t="s">
        <v>4552</v>
      </c>
      <c r="G263">
        <v>2005</v>
      </c>
      <c r="H263">
        <v>0.1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 t="s">
        <v>4280</v>
      </c>
      <c r="Z263">
        <f>IFERROR(VLOOKUP(B263,'Recoveries 2025-26'!B$2:U$1000,20,FALSE),0)</f>
        <v>0</v>
      </c>
      <c r="AA263" s="27">
        <f t="shared" si="8"/>
        <v>10</v>
      </c>
      <c r="AB263" s="3">
        <f t="shared" si="9"/>
        <v>0.36324982454564958</v>
      </c>
      <c r="AC263" s="3" t="str">
        <f>IFERROR(VLOOKUP(B263,'FBRef Player Names'!$A:$B,2,FALSE),B263)</f>
        <v>Mathys Tel</v>
      </c>
      <c r="AD263" t="str">
        <f>VLOOKUP(AC263,Players!$A:$A,1,FALSE)</f>
        <v>Mathys Tel</v>
      </c>
      <c r="AE263" t="str">
        <f>VLOOKUP(AD263,Players!$A:$B,2,FALSE)</f>
        <v>MID</v>
      </c>
    </row>
    <row r="264" spans="1:31" x14ac:dyDescent="0.25">
      <c r="A264">
        <v>263</v>
      </c>
      <c r="B264" t="s">
        <v>127</v>
      </c>
      <c r="C264" t="s">
        <v>3754</v>
      </c>
      <c r="D264" t="s">
        <v>3614</v>
      </c>
      <c r="E264" t="s">
        <v>104</v>
      </c>
      <c r="F264" t="s">
        <v>4553</v>
      </c>
      <c r="G264">
        <v>1995</v>
      </c>
      <c r="H264">
        <v>1</v>
      </c>
      <c r="I264">
        <v>3</v>
      </c>
      <c r="J264">
        <v>2</v>
      </c>
      <c r="K264">
        <v>3</v>
      </c>
      <c r="L264">
        <v>0</v>
      </c>
      <c r="M264">
        <v>0</v>
      </c>
      <c r="N264">
        <v>1</v>
      </c>
      <c r="O264">
        <v>2</v>
      </c>
      <c r="P264">
        <v>50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4</v>
      </c>
      <c r="W264">
        <v>3</v>
      </c>
      <c r="X264">
        <v>0</v>
      </c>
      <c r="Y264" t="s">
        <v>4280</v>
      </c>
      <c r="Z264">
        <f>IFERROR(VLOOKUP(B264,'Recoveries 2025-26'!B$2:U$1000,20,FALSE),0)</f>
        <v>5</v>
      </c>
      <c r="AA264" s="27">
        <f t="shared" si="8"/>
        <v>7</v>
      </c>
      <c r="AB264" s="3">
        <f t="shared" si="9"/>
        <v>0.29990341710307011</v>
      </c>
      <c r="AC264" s="3" t="str">
        <f>IFERROR(VLOOKUP(B264,'FBRef Player Names'!$A:$B,2,FALSE),B264)</f>
        <v>Kenny Tete</v>
      </c>
      <c r="AD264" t="str">
        <f>VLOOKUP(AC264,Players!$A:$A,1,FALSE)</f>
        <v>Kenny Tete</v>
      </c>
      <c r="AE264" t="str">
        <f>VLOOKUP(AD264,Players!$A:$B,2,FALSE)</f>
        <v>DEF</v>
      </c>
    </row>
    <row r="265" spans="1:31" x14ac:dyDescent="0.25">
      <c r="A265">
        <v>264</v>
      </c>
      <c r="B265" t="s">
        <v>2080</v>
      </c>
      <c r="C265" t="s">
        <v>3756</v>
      </c>
      <c r="D265" t="s">
        <v>3759</v>
      </c>
      <c r="E265" t="s">
        <v>332</v>
      </c>
      <c r="F265" t="s">
        <v>4554</v>
      </c>
      <c r="G265">
        <v>2001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1</v>
      </c>
      <c r="X265">
        <v>0</v>
      </c>
      <c r="Y265" t="s">
        <v>4280</v>
      </c>
      <c r="Z265">
        <f>IFERROR(VLOOKUP(B265,'Recoveries 2025-26'!B$2:U$1000,20,FALSE),0)</f>
        <v>0</v>
      </c>
      <c r="AA265" s="27" t="e">
        <f t="shared" si="8"/>
        <v>#N/A</v>
      </c>
      <c r="AB265" s="3" t="e">
        <f t="shared" si="9"/>
        <v>#N/A</v>
      </c>
      <c r="AC265" s="3" t="str">
        <f>IFERROR(VLOOKUP(B265,'FBRef Player Names'!$A:$B,2,FALSE),B265)</f>
        <v>Thiago</v>
      </c>
      <c r="AD265" t="e">
        <f>VLOOKUP(AC265,Players!$A:$A,1,FALSE)</f>
        <v>#N/A</v>
      </c>
      <c r="AE265" t="e">
        <f>VLOOKUP(AD265,Players!$A:$B,2,FALSE)</f>
        <v>#N/A</v>
      </c>
    </row>
    <row r="266" spans="1:31" x14ac:dyDescent="0.25">
      <c r="A266">
        <v>265</v>
      </c>
      <c r="B266" t="s">
        <v>69</v>
      </c>
      <c r="C266" t="s">
        <v>3808</v>
      </c>
      <c r="D266" t="s">
        <v>3689</v>
      </c>
      <c r="E266" t="s">
        <v>49</v>
      </c>
      <c r="F266" t="s">
        <v>4555</v>
      </c>
      <c r="G266">
        <v>1997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0</v>
      </c>
      <c r="N266">
        <v>1</v>
      </c>
      <c r="O266">
        <v>1</v>
      </c>
      <c r="P266">
        <v>100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3</v>
      </c>
      <c r="W266">
        <v>2</v>
      </c>
      <c r="X266">
        <v>0</v>
      </c>
      <c r="Y266" t="s">
        <v>4280</v>
      </c>
      <c r="Z266">
        <f>IFERROR(VLOOKUP(B266,'Recoveries 2025-26'!B$2:U$1000,20,FALSE),0)</f>
        <v>2</v>
      </c>
      <c r="AA266" s="27">
        <f t="shared" si="8"/>
        <v>8</v>
      </c>
      <c r="AB266" s="3">
        <f t="shared" si="9"/>
        <v>0.24209760204820152</v>
      </c>
      <c r="AC266" s="3" t="str">
        <f>IFERROR(VLOOKUP(B266,'FBRef Player Names'!$A:$B,2,FALSE),B266)</f>
        <v>Youri Tielemans</v>
      </c>
      <c r="AD266" t="str">
        <f>VLOOKUP(AC266,Players!$A:$A,1,FALSE)</f>
        <v>Youri Tielemans</v>
      </c>
      <c r="AE266" t="str">
        <f>VLOOKUP(AD266,Players!$A:$B,2,FALSE)</f>
        <v>MID</v>
      </c>
    </row>
    <row r="267" spans="1:31" x14ac:dyDescent="0.25">
      <c r="A267">
        <v>266</v>
      </c>
      <c r="B267" t="s">
        <v>3639</v>
      </c>
      <c r="C267" t="s">
        <v>3754</v>
      </c>
      <c r="D267" t="s">
        <v>3614</v>
      </c>
      <c r="E267" t="s">
        <v>372</v>
      </c>
      <c r="F267" t="s">
        <v>4556</v>
      </c>
      <c r="G267">
        <v>2001</v>
      </c>
      <c r="H267">
        <v>0.2</v>
      </c>
      <c r="I267">
        <v>2</v>
      </c>
      <c r="J267">
        <v>1</v>
      </c>
      <c r="K267">
        <v>2</v>
      </c>
      <c r="L267">
        <v>0</v>
      </c>
      <c r="M267">
        <v>0</v>
      </c>
      <c r="N267">
        <v>0</v>
      </c>
      <c r="O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1</v>
      </c>
      <c r="X267">
        <v>0</v>
      </c>
      <c r="Y267" t="s">
        <v>4280</v>
      </c>
      <c r="Z267">
        <f>IFERROR(VLOOKUP(B267,'Recoveries 2025-26'!B$2:U$1000,20,FALSE),0)</f>
        <v>1</v>
      </c>
      <c r="AA267" s="27" t="e">
        <f t="shared" si="8"/>
        <v>#N/A</v>
      </c>
      <c r="AB267" s="3" t="e">
        <f t="shared" si="9"/>
        <v>#N/A</v>
      </c>
      <c r="AC267" s="3" t="str">
        <f>IFERROR(VLOOKUP(B267,'FBRef Player Names'!$A:$B,2,FALSE),B267)</f>
        <v>Jurriën Timber</v>
      </c>
      <c r="AD267" t="e">
        <f>VLOOKUP(AC267,Players!$A:$A,1,FALSE)</f>
        <v>#N/A</v>
      </c>
      <c r="AE267" t="e">
        <f>VLOOKUP(AD267,Players!$A:$B,2,FALSE)</f>
        <v>#N/A</v>
      </c>
    </row>
    <row r="268" spans="1:31" x14ac:dyDescent="0.25">
      <c r="A268">
        <v>267</v>
      </c>
      <c r="B268" t="s">
        <v>186</v>
      </c>
      <c r="C268" t="s">
        <v>3767</v>
      </c>
      <c r="D268" t="s">
        <v>3614</v>
      </c>
      <c r="E268" t="s">
        <v>141</v>
      </c>
      <c r="F268" t="s">
        <v>4557</v>
      </c>
      <c r="G268">
        <v>1999</v>
      </c>
      <c r="H268">
        <v>0.9</v>
      </c>
      <c r="I268">
        <v>3</v>
      </c>
      <c r="J268">
        <v>1</v>
      </c>
      <c r="K268">
        <v>1</v>
      </c>
      <c r="L268">
        <v>2</v>
      </c>
      <c r="M268">
        <v>0</v>
      </c>
      <c r="N268">
        <v>1</v>
      </c>
      <c r="O268">
        <v>1</v>
      </c>
      <c r="P268">
        <v>100</v>
      </c>
      <c r="Q268">
        <v>0</v>
      </c>
      <c r="R268">
        <v>0</v>
      </c>
      <c r="S268">
        <v>0</v>
      </c>
      <c r="T268">
        <v>0</v>
      </c>
      <c r="U268">
        <v>2</v>
      </c>
      <c r="V268">
        <v>5</v>
      </c>
      <c r="W268">
        <v>4</v>
      </c>
      <c r="X268">
        <v>0</v>
      </c>
      <c r="Y268" t="s">
        <v>4280</v>
      </c>
      <c r="Z268">
        <f>IFERROR(VLOOKUP(B268,'Recoveries 2025-26'!B$2:U$1000,20,FALSE),0)</f>
        <v>2</v>
      </c>
      <c r="AA268" s="27">
        <f t="shared" si="8"/>
        <v>10</v>
      </c>
      <c r="AB268" s="3">
        <f t="shared" si="9"/>
        <v>0.5</v>
      </c>
      <c r="AC268" s="3" t="str">
        <f>IFERROR(VLOOKUP(B268,'FBRef Player Names'!$A:$B,2,FALSE),B268)</f>
        <v>Jean-Clair Todibo</v>
      </c>
      <c r="AD268" t="str">
        <f>VLOOKUP(AC268,Players!$A:$A,1,FALSE)</f>
        <v>Jean-Clair Todibo</v>
      </c>
      <c r="AE268" t="str">
        <f>VLOOKUP(AD268,Players!$A:$B,2,FALSE)</f>
        <v>DEF</v>
      </c>
    </row>
    <row r="269" spans="1:31" x14ac:dyDescent="0.25">
      <c r="A269">
        <v>268</v>
      </c>
      <c r="B269" t="s">
        <v>81</v>
      </c>
      <c r="C269" t="s">
        <v>3802</v>
      </c>
      <c r="D269" t="s">
        <v>3689</v>
      </c>
      <c r="E269" t="s">
        <v>3615</v>
      </c>
      <c r="F269" t="s">
        <v>4558</v>
      </c>
      <c r="G269">
        <v>2000</v>
      </c>
      <c r="H269">
        <v>1</v>
      </c>
      <c r="I269">
        <v>2</v>
      </c>
      <c r="J269">
        <v>2</v>
      </c>
      <c r="K269">
        <v>1</v>
      </c>
      <c r="L269">
        <v>1</v>
      </c>
      <c r="M269">
        <v>0</v>
      </c>
      <c r="N269">
        <v>2</v>
      </c>
      <c r="O269">
        <v>4</v>
      </c>
      <c r="P269">
        <v>50</v>
      </c>
      <c r="Q269">
        <v>2</v>
      </c>
      <c r="R269">
        <v>1</v>
      </c>
      <c r="S269">
        <v>0</v>
      </c>
      <c r="T269">
        <v>1</v>
      </c>
      <c r="U269">
        <v>1</v>
      </c>
      <c r="V269">
        <v>3</v>
      </c>
      <c r="W269">
        <v>1</v>
      </c>
      <c r="X269">
        <v>0</v>
      </c>
      <c r="Y269" t="s">
        <v>4280</v>
      </c>
      <c r="Z269">
        <f>IFERROR(VLOOKUP(B269,'Recoveries 2025-26'!B$2:U$1000,20,FALSE),0)</f>
        <v>5</v>
      </c>
      <c r="AA269" s="27">
        <f t="shared" si="8"/>
        <v>10</v>
      </c>
      <c r="AB269" s="3">
        <f t="shared" si="9"/>
        <v>0.36324982454564958</v>
      </c>
      <c r="AC269" s="3" t="str">
        <f>IFERROR(VLOOKUP(B269,'FBRef Player Names'!$A:$B,2,FALSE),B269)</f>
        <v>Sandro Tonali</v>
      </c>
      <c r="AD269" t="str">
        <f>VLOOKUP(AC269,Players!$A:$A,1,FALSE)</f>
        <v>Sandro Tonali</v>
      </c>
      <c r="AE269" t="str">
        <f>VLOOKUP(AD269,Players!$A:$B,2,FALSE)</f>
        <v>MID</v>
      </c>
    </row>
    <row r="270" spans="1:31" x14ac:dyDescent="0.25">
      <c r="A270">
        <v>269</v>
      </c>
      <c r="B270" t="s">
        <v>3503</v>
      </c>
      <c r="C270" t="s">
        <v>3744</v>
      </c>
      <c r="D270" t="s">
        <v>486</v>
      </c>
      <c r="E270" t="s">
        <v>239</v>
      </c>
      <c r="F270" t="s">
        <v>4559</v>
      </c>
      <c r="G270">
        <v>2002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 t="s">
        <v>4280</v>
      </c>
      <c r="Z270">
        <f>IFERROR(VLOOKUP(B270,'Recoveries 2025-26'!B$2:U$1000,20,FALSE),0)</f>
        <v>1</v>
      </c>
      <c r="AA270" s="27" t="b">
        <f t="shared" si="8"/>
        <v>0</v>
      </c>
      <c r="AB270" s="3" t="b">
        <f t="shared" si="9"/>
        <v>0</v>
      </c>
      <c r="AC270" s="3" t="str">
        <f>IFERROR(VLOOKUP(B270,'FBRef Player Names'!$A:$B,2,FALSE),B270)</f>
        <v>James Trafford</v>
      </c>
      <c r="AD270" t="str">
        <f>VLOOKUP(AC270,Players!$A:$A,1,FALSE)</f>
        <v>James Trafford</v>
      </c>
      <c r="AE270" t="str">
        <f>VLOOKUP(AD270,Players!$A:$B,2,FALSE)</f>
        <v>GK</v>
      </c>
    </row>
    <row r="271" spans="1:31" x14ac:dyDescent="0.25">
      <c r="A271">
        <v>270</v>
      </c>
      <c r="B271" t="s">
        <v>3979</v>
      </c>
      <c r="C271" t="s">
        <v>3773</v>
      </c>
      <c r="D271" t="s">
        <v>3759</v>
      </c>
      <c r="E271" t="s">
        <v>104</v>
      </c>
      <c r="F271" t="s">
        <v>4560</v>
      </c>
      <c r="G271">
        <v>1996</v>
      </c>
      <c r="H271">
        <v>0.3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4280</v>
      </c>
      <c r="Z271">
        <f>IFERROR(VLOOKUP(B271,'Recoveries 2025-26'!B$2:U$1000,20,FALSE),0)</f>
        <v>0</v>
      </c>
      <c r="AA271" s="27" t="e">
        <f t="shared" si="8"/>
        <v>#N/A</v>
      </c>
      <c r="AB271" s="3" t="e">
        <f t="shared" si="9"/>
        <v>#N/A</v>
      </c>
      <c r="AC271" s="3" t="str">
        <f>IFERROR(VLOOKUP(B271,'FBRef Player Names'!$A:$B,2,FALSE),B271)</f>
        <v>Adama Traoré</v>
      </c>
      <c r="AD271" t="e">
        <f>VLOOKUP(AC271,Players!$A:$A,1,FALSE)</f>
        <v>#N/A</v>
      </c>
      <c r="AE271" t="e">
        <f>VLOOKUP(AD271,Players!$A:$B,2,FALSE)</f>
        <v>#N/A</v>
      </c>
    </row>
    <row r="272" spans="1:31" x14ac:dyDescent="0.25">
      <c r="A272">
        <v>271</v>
      </c>
      <c r="B272" t="s">
        <v>76</v>
      </c>
      <c r="C272" t="s">
        <v>3744</v>
      </c>
      <c r="D272" t="s">
        <v>3614</v>
      </c>
      <c r="E272" t="s">
        <v>3615</v>
      </c>
      <c r="F272" t="s">
        <v>4561</v>
      </c>
      <c r="G272">
        <v>1990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1</v>
      </c>
      <c r="R272">
        <v>1</v>
      </c>
      <c r="S272">
        <v>0</v>
      </c>
      <c r="T272">
        <v>1</v>
      </c>
      <c r="U272">
        <v>3</v>
      </c>
      <c r="V272">
        <v>3</v>
      </c>
      <c r="W272">
        <v>1</v>
      </c>
      <c r="X272">
        <v>0</v>
      </c>
      <c r="Y272" t="s">
        <v>4280</v>
      </c>
      <c r="Z272">
        <f>IFERROR(VLOOKUP(B272,'Recoveries 2025-26'!B$2:U$1000,20,FALSE),0)</f>
        <v>4</v>
      </c>
      <c r="AA272" s="27">
        <f t="shared" si="8"/>
        <v>5</v>
      </c>
      <c r="AB272" s="3">
        <f t="shared" si="9"/>
        <v>0.19093284691693158</v>
      </c>
      <c r="AC272" s="3" t="str">
        <f>IFERROR(VLOOKUP(B272,'FBRef Player Names'!$A:$B,2,FALSE),B272)</f>
        <v>Kieran Trippier</v>
      </c>
      <c r="AD272" t="str">
        <f>VLOOKUP(AC272,Players!$A:$A,1,FALSE)</f>
        <v>Kieran Trippier</v>
      </c>
      <c r="AE272" t="str">
        <f>VLOOKUP(AD272,Players!$A:$B,2,FALSE)</f>
        <v>DEF</v>
      </c>
    </row>
    <row r="273" spans="1:31" x14ac:dyDescent="0.25">
      <c r="A273">
        <v>272</v>
      </c>
      <c r="B273" t="s">
        <v>39</v>
      </c>
      <c r="C273" t="s">
        <v>3767</v>
      </c>
      <c r="D273" t="s">
        <v>3614</v>
      </c>
      <c r="E273" t="s">
        <v>21</v>
      </c>
      <c r="F273" t="s">
        <v>4562</v>
      </c>
      <c r="G273">
        <v>2001</v>
      </c>
      <c r="H273">
        <v>1</v>
      </c>
      <c r="I273">
        <v>2</v>
      </c>
      <c r="J273">
        <v>2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100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2</v>
      </c>
      <c r="W273">
        <v>3</v>
      </c>
      <c r="X273">
        <v>0</v>
      </c>
      <c r="Y273" t="s">
        <v>4280</v>
      </c>
      <c r="Z273">
        <f>IFERROR(VLOOKUP(B273,'Recoveries 2025-26'!B$2:U$1000,20,FALSE),0)</f>
        <v>4</v>
      </c>
      <c r="AA273" s="27">
        <f t="shared" si="8"/>
        <v>6</v>
      </c>
      <c r="AB273" s="3">
        <f t="shared" si="9"/>
        <v>0.24209760204820152</v>
      </c>
      <c r="AC273" s="3" t="str">
        <f>IFERROR(VLOOKUP(B273,'FBRef Player Names'!$A:$B,2,FALSE),B273)</f>
        <v>Adrien Truffert</v>
      </c>
      <c r="AD273" t="str">
        <f>VLOOKUP(AC273,Players!$A:$A,1,FALSE)</f>
        <v>Adrien Truffert</v>
      </c>
      <c r="AE273" t="str">
        <f>VLOOKUP(AD273,Players!$A:$B,2,FALSE)</f>
        <v>DEF</v>
      </c>
    </row>
    <row r="274" spans="1:31" x14ac:dyDescent="0.25">
      <c r="A274">
        <v>273</v>
      </c>
      <c r="B274" t="s">
        <v>3367</v>
      </c>
      <c r="C274" t="s">
        <v>3786</v>
      </c>
      <c r="D274" t="s">
        <v>3689</v>
      </c>
      <c r="E274" t="s">
        <v>3631</v>
      </c>
      <c r="F274" t="s">
        <v>4563</v>
      </c>
      <c r="G274">
        <v>2001</v>
      </c>
      <c r="H274">
        <v>0.3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t="s">
        <v>4280</v>
      </c>
      <c r="Z274">
        <f>IFERROR(VLOOKUP(B274,'Recoveries 2025-26'!B$2:U$1000,20,FALSE),0)</f>
        <v>1</v>
      </c>
      <c r="AA274" s="27" t="e">
        <f t="shared" si="8"/>
        <v>#N/A</v>
      </c>
      <c r="AB274" s="3" t="e">
        <f t="shared" si="9"/>
        <v>#N/A</v>
      </c>
      <c r="AC274" s="3" t="str">
        <f>IFERROR(VLOOKUP(B274,'FBRef Player Names'!$A:$B,2,FALSE),B274)</f>
        <v>Manuel Ugarte Ribeiro</v>
      </c>
      <c r="AD274" t="e">
        <f>VLOOKUP(AC274,Players!$A:$A,1,FALSE)</f>
        <v>#N/A</v>
      </c>
      <c r="AE274" t="e">
        <f>VLOOKUP(AD274,Players!$A:$B,2,FALSE)</f>
        <v>#N/A</v>
      </c>
    </row>
    <row r="275" spans="1:31" x14ac:dyDescent="0.25">
      <c r="A275">
        <v>274</v>
      </c>
      <c r="B275" t="s">
        <v>226</v>
      </c>
      <c r="C275" t="s">
        <v>3767</v>
      </c>
      <c r="D275" t="s">
        <v>3689</v>
      </c>
      <c r="E275" t="s">
        <v>196</v>
      </c>
      <c r="F275" t="s">
        <v>4564</v>
      </c>
      <c r="G275">
        <v>2004</v>
      </c>
      <c r="H275">
        <v>0.3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 t="s">
        <v>4280</v>
      </c>
      <c r="Z275">
        <f>IFERROR(VLOOKUP(B275,'Recoveries 2025-26'!B$2:U$1000,20,FALSE),0)</f>
        <v>1</v>
      </c>
      <c r="AA275" s="27">
        <f t="shared" si="8"/>
        <v>3.3333333333333335</v>
      </c>
      <c r="AB275" s="3">
        <f t="shared" si="9"/>
        <v>6.4792888955633954E-2</v>
      </c>
      <c r="AC275" s="3" t="str">
        <f>IFERROR(VLOOKUP(B275,'FBRef Player Names'!$A:$B,2,FALSE),B275)</f>
        <v>Lesley Ugochukwu</v>
      </c>
      <c r="AD275" t="str">
        <f>VLOOKUP(AC275,Players!$A:$A,1,FALSE)</f>
        <v>Lesley Ugochukwu</v>
      </c>
      <c r="AE275" t="str">
        <f>VLOOKUP(AD275,Players!$A:$B,2,FALSE)</f>
        <v>MID</v>
      </c>
    </row>
    <row r="276" spans="1:31" x14ac:dyDescent="0.25">
      <c r="A276">
        <v>275</v>
      </c>
      <c r="B276" t="s">
        <v>37</v>
      </c>
      <c r="C276" t="s">
        <v>3754</v>
      </c>
      <c r="D276" t="s">
        <v>3614</v>
      </c>
      <c r="E276" t="s">
        <v>8</v>
      </c>
      <c r="F276" t="s">
        <v>4565</v>
      </c>
      <c r="G276">
        <v>1991</v>
      </c>
      <c r="H276">
        <v>1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1</v>
      </c>
      <c r="P276">
        <v>100</v>
      </c>
      <c r="Q276">
        <v>0</v>
      </c>
      <c r="R276">
        <v>3</v>
      </c>
      <c r="S276">
        <v>1</v>
      </c>
      <c r="T276">
        <v>2</v>
      </c>
      <c r="U276">
        <v>2</v>
      </c>
      <c r="V276">
        <v>3</v>
      </c>
      <c r="W276">
        <v>17</v>
      </c>
      <c r="X276">
        <v>0</v>
      </c>
      <c r="Y276" t="s">
        <v>4280</v>
      </c>
      <c r="Z276">
        <f>IFERROR(VLOOKUP(B276,'Recoveries 2025-26'!B$2:U$1000,20,FALSE),0)</f>
        <v>4</v>
      </c>
      <c r="AA276" s="27">
        <f t="shared" si="8"/>
        <v>23</v>
      </c>
      <c r="AB276" s="3">
        <f t="shared" si="9"/>
        <v>0.98850515780430737</v>
      </c>
      <c r="AC276" s="3" t="str">
        <f>IFERROR(VLOOKUP(B276,'FBRef Player Names'!$A:$B,2,FALSE),B276)</f>
        <v>Virgil van Dijk</v>
      </c>
      <c r="AD276" t="str">
        <f>VLOOKUP(AC276,Players!$A:$A,1,FALSE)</f>
        <v>Virgil van Dijk</v>
      </c>
      <c r="AE276" t="str">
        <f>VLOOKUP(AD276,Players!$A:$B,2,FALSE)</f>
        <v>DEF</v>
      </c>
    </row>
    <row r="277" spans="1:31" x14ac:dyDescent="0.25">
      <c r="A277">
        <v>276</v>
      </c>
      <c r="B277" t="s">
        <v>228</v>
      </c>
      <c r="C277" t="s">
        <v>3754</v>
      </c>
      <c r="D277" t="s">
        <v>3614</v>
      </c>
      <c r="E277" t="s">
        <v>188</v>
      </c>
      <c r="F277" t="s">
        <v>4566</v>
      </c>
      <c r="G277">
        <v>2001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4</v>
      </c>
      <c r="X277">
        <v>0</v>
      </c>
      <c r="Y277" t="s">
        <v>4280</v>
      </c>
      <c r="Z277">
        <f>IFERROR(VLOOKUP(B277,'Recoveries 2025-26'!B$2:U$1000,20,FALSE),0)</f>
        <v>4</v>
      </c>
      <c r="AA277" s="27">
        <f t="shared" si="8"/>
        <v>6</v>
      </c>
      <c r="AB277" s="3">
        <f t="shared" si="9"/>
        <v>0.24209760204820152</v>
      </c>
      <c r="AC277" s="3" t="str">
        <f>IFERROR(VLOOKUP(B277,'FBRef Player Names'!$A:$B,2,FALSE),B277)</f>
        <v>Micky van de Ven</v>
      </c>
      <c r="AD277" t="str">
        <f>VLOOKUP(AC277,Players!$A:$A,1,FALSE)</f>
        <v>Micky van de Ven</v>
      </c>
      <c r="AE277" t="str">
        <f>VLOOKUP(AD277,Players!$A:$B,2,FALSE)</f>
        <v>DEF</v>
      </c>
    </row>
    <row r="278" spans="1:31" x14ac:dyDescent="0.25">
      <c r="A278">
        <v>277</v>
      </c>
      <c r="B278" t="s">
        <v>3293</v>
      </c>
      <c r="C278" t="s">
        <v>3754</v>
      </c>
      <c r="D278" t="s">
        <v>486</v>
      </c>
      <c r="E278" t="s">
        <v>96</v>
      </c>
      <c r="F278" t="s">
        <v>4567</v>
      </c>
      <c r="G278">
        <v>2002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 t="s">
        <v>4280</v>
      </c>
      <c r="Z278">
        <f>IFERROR(VLOOKUP(B278,'Recoveries 2025-26'!B$2:U$1000,20,FALSE),0)</f>
        <v>1</v>
      </c>
      <c r="AA278" s="27" t="b">
        <f t="shared" si="8"/>
        <v>0</v>
      </c>
      <c r="AB278" s="3" t="b">
        <f t="shared" si="9"/>
        <v>0</v>
      </c>
      <c r="AC278" s="3" t="str">
        <f>IFERROR(VLOOKUP(B278,'FBRef Player Names'!$A:$B,2,FALSE),B278)</f>
        <v>Bart Verbruggen</v>
      </c>
      <c r="AD278" t="str">
        <f>VLOOKUP(AC278,Players!$A:$A,1,FALSE)</f>
        <v>Bart Verbruggen</v>
      </c>
      <c r="AE278" t="str">
        <f>VLOOKUP(AD278,Players!$A:$B,2,FALSE)</f>
        <v>GK</v>
      </c>
    </row>
    <row r="279" spans="1:31" x14ac:dyDescent="0.25">
      <c r="A279">
        <v>278</v>
      </c>
      <c r="B279" t="s">
        <v>3297</v>
      </c>
      <c r="C279" t="s">
        <v>3802</v>
      </c>
      <c r="D279" t="s">
        <v>486</v>
      </c>
      <c r="E279" t="s">
        <v>188</v>
      </c>
      <c r="F279" t="s">
        <v>4568</v>
      </c>
      <c r="G279">
        <v>1996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 t="s">
        <v>4280</v>
      </c>
      <c r="Z279">
        <f>IFERROR(VLOOKUP(B279,'Recoveries 2025-26'!B$2:U$1000,20,FALSE),0)</f>
        <v>0</v>
      </c>
      <c r="AA279" s="27" t="b">
        <f t="shared" si="8"/>
        <v>0</v>
      </c>
      <c r="AB279" s="3" t="b">
        <f t="shared" si="9"/>
        <v>0</v>
      </c>
      <c r="AC279" s="3" t="str">
        <f>IFERROR(VLOOKUP(B279,'FBRef Player Names'!$A:$B,2,FALSE),B279)</f>
        <v>Guglielmo Vicario</v>
      </c>
      <c r="AD279" t="str">
        <f>VLOOKUP(AC279,Players!$A:$A,1,FALSE)</f>
        <v>Guglielmo Vicario</v>
      </c>
      <c r="AE279" t="str">
        <f>VLOOKUP(AD279,Players!$A:$B,2,FALSE)</f>
        <v>GK</v>
      </c>
    </row>
    <row r="280" spans="1:31" x14ac:dyDescent="0.25">
      <c r="A280">
        <v>279</v>
      </c>
      <c r="B280" t="s">
        <v>237</v>
      </c>
      <c r="C280" t="s">
        <v>3744</v>
      </c>
      <c r="D280" t="s">
        <v>3614</v>
      </c>
      <c r="E280" t="s">
        <v>196</v>
      </c>
      <c r="F280" t="s">
        <v>4569</v>
      </c>
      <c r="G280">
        <v>1990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4</v>
      </c>
      <c r="X280">
        <v>0</v>
      </c>
      <c r="Y280" t="s">
        <v>4280</v>
      </c>
      <c r="Z280">
        <f>IFERROR(VLOOKUP(B280,'Recoveries 2025-26'!B$2:U$1000,20,FALSE),0)</f>
        <v>4</v>
      </c>
      <c r="AA280" s="27">
        <f t="shared" si="8"/>
        <v>5</v>
      </c>
      <c r="AB280" s="3">
        <f t="shared" si="9"/>
        <v>0.19093284691693158</v>
      </c>
      <c r="AC280" s="3" t="str">
        <f>IFERROR(VLOOKUP(B280,'FBRef Player Names'!$A:$B,2,FALSE),B280)</f>
        <v>Kyle Walker</v>
      </c>
      <c r="AD280" t="str">
        <f>VLOOKUP(AC280,Players!$A:$A,1,FALSE)</f>
        <v>Kyle Walker</v>
      </c>
      <c r="AE280" t="str">
        <f>VLOOKUP(AD280,Players!$A:$B,2,FALSE)</f>
        <v>DEF</v>
      </c>
    </row>
    <row r="281" spans="1:31" x14ac:dyDescent="0.25">
      <c r="A281">
        <v>280</v>
      </c>
      <c r="B281" t="s">
        <v>177</v>
      </c>
      <c r="C281" t="s">
        <v>3744</v>
      </c>
      <c r="D281" t="s">
        <v>3614</v>
      </c>
      <c r="E281" t="s">
        <v>141</v>
      </c>
      <c r="F281" t="s">
        <v>4570</v>
      </c>
      <c r="G281">
        <v>1997</v>
      </c>
      <c r="H281">
        <v>1</v>
      </c>
      <c r="I281">
        <v>1</v>
      </c>
      <c r="J281">
        <v>1</v>
      </c>
      <c r="K281">
        <v>0</v>
      </c>
      <c r="L281">
        <v>0</v>
      </c>
      <c r="M281">
        <v>1</v>
      </c>
      <c r="N281">
        <v>1</v>
      </c>
      <c r="O281">
        <v>1</v>
      </c>
      <c r="P281">
        <v>100</v>
      </c>
      <c r="Q281">
        <v>0</v>
      </c>
      <c r="R281">
        <v>2</v>
      </c>
      <c r="S281">
        <v>0</v>
      </c>
      <c r="T281">
        <v>2</v>
      </c>
      <c r="U281">
        <v>1</v>
      </c>
      <c r="V281">
        <v>2</v>
      </c>
      <c r="W281">
        <v>1</v>
      </c>
      <c r="X281">
        <v>0</v>
      </c>
      <c r="Y281" t="s">
        <v>4280</v>
      </c>
      <c r="Z281">
        <f>IFERROR(VLOOKUP(B281,'Recoveries 2025-26'!B$2:U$1000,20,FALSE),0)</f>
        <v>6</v>
      </c>
      <c r="AA281" s="27">
        <f t="shared" si="8"/>
        <v>5</v>
      </c>
      <c r="AB281" s="3">
        <f t="shared" si="9"/>
        <v>0.19093284691693158</v>
      </c>
      <c r="AC281" s="3" t="str">
        <f>IFERROR(VLOOKUP(B281,'FBRef Player Names'!$A:$B,2,FALSE),B281)</f>
        <v>Aaron Wan-Bissaka</v>
      </c>
      <c r="AD281" t="str">
        <f>VLOOKUP(AC281,Players!$A:$A,1,FALSE)</f>
        <v>Aaron Wan-Bissaka</v>
      </c>
      <c r="AE281" t="str">
        <f>VLOOKUP(AD281,Players!$A:$B,2,FALSE)</f>
        <v>DEF</v>
      </c>
    </row>
    <row r="282" spans="1:31" x14ac:dyDescent="0.25">
      <c r="A282">
        <v>281</v>
      </c>
      <c r="B282" t="s">
        <v>157</v>
      </c>
      <c r="C282" t="s">
        <v>3744</v>
      </c>
      <c r="D282" t="s">
        <v>3689</v>
      </c>
      <c r="E282" t="s">
        <v>141</v>
      </c>
      <c r="F282" t="s">
        <v>4571</v>
      </c>
      <c r="G282">
        <v>1994</v>
      </c>
      <c r="H282">
        <v>0.8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Q282">
        <v>0</v>
      </c>
      <c r="R282">
        <v>2</v>
      </c>
      <c r="S282">
        <v>0</v>
      </c>
      <c r="T282">
        <v>2</v>
      </c>
      <c r="U282">
        <v>0</v>
      </c>
      <c r="V282">
        <v>1</v>
      </c>
      <c r="W282">
        <v>0</v>
      </c>
      <c r="X282">
        <v>0</v>
      </c>
      <c r="Y282" t="s">
        <v>4280</v>
      </c>
      <c r="Z282">
        <f>IFERROR(VLOOKUP(B282,'Recoveries 2025-26'!B$2:U$1000,20,FALSE),0)</f>
        <v>2</v>
      </c>
      <c r="AA282" s="27">
        <f t="shared" si="8"/>
        <v>6.25</v>
      </c>
      <c r="AB282" s="3">
        <f t="shared" si="9"/>
        <v>0.15729596643307686</v>
      </c>
      <c r="AC282" s="3" t="str">
        <f>IFERROR(VLOOKUP(B282,'FBRef Player Names'!$A:$B,2,FALSE),B282)</f>
        <v>James Ward-Prowse</v>
      </c>
      <c r="AD282" t="str">
        <f>VLOOKUP(AC282,Players!$A:$A,1,FALSE)</f>
        <v>James Ward-Prowse</v>
      </c>
      <c r="AE282" t="str">
        <f>VLOOKUP(AD282,Players!$A:$B,2,FALSE)</f>
        <v>MID</v>
      </c>
    </row>
    <row r="283" spans="1:31" x14ac:dyDescent="0.25">
      <c r="A283">
        <v>282</v>
      </c>
      <c r="B283" t="s">
        <v>48</v>
      </c>
      <c r="C283" t="s">
        <v>3744</v>
      </c>
      <c r="D283" t="s">
        <v>3759</v>
      </c>
      <c r="E283" t="s">
        <v>49</v>
      </c>
      <c r="F283" t="s">
        <v>4572</v>
      </c>
      <c r="G283">
        <v>1995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Q283">
        <v>0</v>
      </c>
      <c r="R283">
        <v>1</v>
      </c>
      <c r="S283">
        <v>0</v>
      </c>
      <c r="T283">
        <v>1</v>
      </c>
      <c r="U283">
        <v>1</v>
      </c>
      <c r="V283">
        <v>1</v>
      </c>
      <c r="W283">
        <v>1</v>
      </c>
      <c r="X283">
        <v>0</v>
      </c>
      <c r="Y283" t="s">
        <v>4280</v>
      </c>
      <c r="Z283">
        <f>IFERROR(VLOOKUP(B283,'Recoveries 2025-26'!B$2:U$1000,20,FALSE),0)</f>
        <v>3</v>
      </c>
      <c r="AA283" s="27" t="b">
        <f t="shared" si="8"/>
        <v>0</v>
      </c>
      <c r="AB283" s="3" t="b">
        <f t="shared" si="9"/>
        <v>0</v>
      </c>
      <c r="AC283" s="3" t="str">
        <f>IFERROR(VLOOKUP(B283,'FBRef Player Names'!$A:$B,2,FALSE),B283)</f>
        <v>Ollie Watkins</v>
      </c>
      <c r="AD283" t="str">
        <f>VLOOKUP(AC283,Players!$A:$A,1,FALSE)</f>
        <v>Ollie Watkins</v>
      </c>
      <c r="AE283" t="str">
        <f>VLOOKUP(AD283,Players!$A:$B,2,FALSE)</f>
        <v>FWD</v>
      </c>
    </row>
    <row r="284" spans="1:31" x14ac:dyDescent="0.25">
      <c r="A284">
        <v>283</v>
      </c>
      <c r="B284" t="s">
        <v>99</v>
      </c>
      <c r="C284" t="s">
        <v>3744</v>
      </c>
      <c r="D284" t="s">
        <v>3759</v>
      </c>
      <c r="E284" t="s">
        <v>96</v>
      </c>
      <c r="F284" t="s">
        <v>4573</v>
      </c>
      <c r="G284">
        <v>1990</v>
      </c>
      <c r="H284">
        <v>0.2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 t="s">
        <v>4280</v>
      </c>
      <c r="Z284">
        <f>IFERROR(VLOOKUP(B284,'Recoveries 2025-26'!B$2:U$1000,20,FALSE),0)</f>
        <v>0</v>
      </c>
      <c r="AA284" s="27" t="b">
        <f t="shared" si="8"/>
        <v>0</v>
      </c>
      <c r="AB284" s="3" t="b">
        <f t="shared" si="9"/>
        <v>0</v>
      </c>
      <c r="AC284" s="3" t="str">
        <f>IFERROR(VLOOKUP(B284,'FBRef Player Names'!$A:$B,2,FALSE),B284)</f>
        <v>Danny Welbeck</v>
      </c>
      <c r="AD284" t="str">
        <f>VLOOKUP(AC284,Players!$A:$A,1,FALSE)</f>
        <v>Danny Welbeck</v>
      </c>
      <c r="AE284" t="str">
        <f>VLOOKUP(AD284,Players!$A:$B,2,FALSE)</f>
        <v>FWD</v>
      </c>
    </row>
    <row r="285" spans="1:31" x14ac:dyDescent="0.25">
      <c r="A285">
        <v>284</v>
      </c>
      <c r="B285" t="s">
        <v>315</v>
      </c>
      <c r="C285" t="s">
        <v>3744</v>
      </c>
      <c r="D285" t="s">
        <v>3689</v>
      </c>
      <c r="E285" t="s">
        <v>293</v>
      </c>
      <c r="F285" t="s">
        <v>4574</v>
      </c>
      <c r="G285">
        <v>2004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</v>
      </c>
      <c r="P285">
        <v>0</v>
      </c>
      <c r="Q285">
        <v>4</v>
      </c>
      <c r="R285">
        <v>3</v>
      </c>
      <c r="S285">
        <v>1</v>
      </c>
      <c r="T285">
        <v>2</v>
      </c>
      <c r="U285">
        <v>0</v>
      </c>
      <c r="V285">
        <v>0</v>
      </c>
      <c r="W285">
        <v>1</v>
      </c>
      <c r="X285">
        <v>0</v>
      </c>
      <c r="Y285" t="s">
        <v>4280</v>
      </c>
      <c r="Z285">
        <f>IFERROR(VLOOKUP(B285,'Recoveries 2025-26'!B$2:U$1000,20,FALSE),0)</f>
        <v>4</v>
      </c>
      <c r="AA285" s="27">
        <f t="shared" si="8"/>
        <v>8</v>
      </c>
      <c r="AB285" s="3">
        <f t="shared" si="9"/>
        <v>0.24209760204820152</v>
      </c>
      <c r="AC285" s="3" t="str">
        <f>IFERROR(VLOOKUP(B285,'FBRef Player Names'!$A:$B,2,FALSE),B285)</f>
        <v>Adam Wharton</v>
      </c>
      <c r="AD285" t="str">
        <f>VLOOKUP(AC285,Players!$A:$A,1,FALSE)</f>
        <v>Adam Wharton</v>
      </c>
      <c r="AE285" t="str">
        <f>VLOOKUP(AD285,Players!$A:$B,2,FALSE)</f>
        <v>MID</v>
      </c>
    </row>
    <row r="286" spans="1:31" x14ac:dyDescent="0.25">
      <c r="A286">
        <v>285</v>
      </c>
      <c r="B286" t="s">
        <v>403</v>
      </c>
      <c r="C286" t="s">
        <v>3744</v>
      </c>
      <c r="D286" t="s">
        <v>3614</v>
      </c>
      <c r="E286" t="s">
        <v>372</v>
      </c>
      <c r="F286" t="s">
        <v>4575</v>
      </c>
      <c r="G286">
        <v>1997</v>
      </c>
      <c r="H286">
        <v>0.8</v>
      </c>
      <c r="I286">
        <v>2</v>
      </c>
      <c r="J286">
        <v>1</v>
      </c>
      <c r="K286">
        <v>2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</v>
      </c>
      <c r="R286">
        <v>2</v>
      </c>
      <c r="S286">
        <v>1</v>
      </c>
      <c r="T286">
        <v>1</v>
      </c>
      <c r="U286">
        <v>1</v>
      </c>
      <c r="V286">
        <v>3</v>
      </c>
      <c r="W286">
        <v>4</v>
      </c>
      <c r="X286">
        <v>0</v>
      </c>
      <c r="Y286" t="s">
        <v>4280</v>
      </c>
      <c r="Z286">
        <f>IFERROR(VLOOKUP(B286,'Recoveries 2025-26'!B$2:U$1000,20,FALSE),0)</f>
        <v>4</v>
      </c>
      <c r="AA286" s="27">
        <f t="shared" si="8"/>
        <v>11.25</v>
      </c>
      <c r="AB286" s="3">
        <f t="shared" si="9"/>
        <v>0.58652539222664224</v>
      </c>
      <c r="AC286" s="3" t="str">
        <f>IFERROR(VLOOKUP(B286,'FBRef Player Names'!$A:$B,2,FALSE),B286)</f>
        <v>Ben White</v>
      </c>
      <c r="AD286" t="str">
        <f>VLOOKUP(AC286,Players!$A:$A,1,FALSE)</f>
        <v>Ben White</v>
      </c>
      <c r="AE286" t="str">
        <f>VLOOKUP(AD286,Players!$A:$B,2,FALSE)</f>
        <v>DEF</v>
      </c>
    </row>
    <row r="287" spans="1:31" x14ac:dyDescent="0.25">
      <c r="A287">
        <v>286</v>
      </c>
      <c r="B287" t="s">
        <v>118</v>
      </c>
      <c r="C287" t="s">
        <v>3754</v>
      </c>
      <c r="D287" t="s">
        <v>3614</v>
      </c>
      <c r="E287" t="s">
        <v>96</v>
      </c>
      <c r="F287" t="s">
        <v>4576</v>
      </c>
      <c r="G287">
        <v>1999</v>
      </c>
      <c r="H287">
        <v>1</v>
      </c>
      <c r="I287">
        <v>5</v>
      </c>
      <c r="J287">
        <v>3</v>
      </c>
      <c r="K287">
        <v>2</v>
      </c>
      <c r="L287">
        <v>3</v>
      </c>
      <c r="M287">
        <v>0</v>
      </c>
      <c r="N287">
        <v>2</v>
      </c>
      <c r="O287">
        <v>3</v>
      </c>
      <c r="P287">
        <v>66.7</v>
      </c>
      <c r="Q287">
        <v>1</v>
      </c>
      <c r="R287">
        <v>1</v>
      </c>
      <c r="S287">
        <v>0</v>
      </c>
      <c r="T287">
        <v>1</v>
      </c>
      <c r="U287">
        <v>1</v>
      </c>
      <c r="V287">
        <v>6</v>
      </c>
      <c r="W287">
        <v>7</v>
      </c>
      <c r="X287">
        <v>0</v>
      </c>
      <c r="Y287" t="s">
        <v>4280</v>
      </c>
      <c r="Z287">
        <f>IFERROR(VLOOKUP(B287,'Recoveries 2025-26'!B$2:U$1000,20,FALSE),0)</f>
        <v>5</v>
      </c>
      <c r="AA287" s="27">
        <f t="shared" si="8"/>
        <v>19</v>
      </c>
      <c r="AB287" s="3">
        <f t="shared" si="9"/>
        <v>0.88957092109285774</v>
      </c>
      <c r="AC287" s="3" t="str">
        <f>IFERROR(VLOOKUP(B287,'FBRef Player Names'!$A:$B,2,FALSE),B287)</f>
        <v>Mats Wieffer</v>
      </c>
      <c r="AD287" t="str">
        <f>VLOOKUP(AC287,Players!$A:$A,1,FALSE)</f>
        <v>Mats Wieffer</v>
      </c>
      <c r="AE287" t="str">
        <f>VLOOKUP(AD287,Players!$A:$B,2,FALSE)</f>
        <v>MID</v>
      </c>
    </row>
    <row r="288" spans="1:31" x14ac:dyDescent="0.25">
      <c r="A288">
        <v>287</v>
      </c>
      <c r="B288" t="s">
        <v>346</v>
      </c>
      <c r="C288" t="s">
        <v>3793</v>
      </c>
      <c r="D288" t="s">
        <v>3614</v>
      </c>
      <c r="E288" t="s">
        <v>3616</v>
      </c>
      <c r="F288" t="s">
        <v>4577</v>
      </c>
      <c r="G288">
        <v>2001</v>
      </c>
      <c r="H288">
        <v>1</v>
      </c>
      <c r="I288">
        <v>2</v>
      </c>
      <c r="J288">
        <v>1</v>
      </c>
      <c r="K288">
        <v>1</v>
      </c>
      <c r="L288">
        <v>1</v>
      </c>
      <c r="M288">
        <v>0</v>
      </c>
      <c r="N288">
        <v>1</v>
      </c>
      <c r="O288">
        <v>2</v>
      </c>
      <c r="P288">
        <v>50</v>
      </c>
      <c r="Q288">
        <v>1</v>
      </c>
      <c r="R288">
        <v>1</v>
      </c>
      <c r="S288">
        <v>1</v>
      </c>
      <c r="T288">
        <v>0</v>
      </c>
      <c r="U288">
        <v>2</v>
      </c>
      <c r="V288">
        <v>4</v>
      </c>
      <c r="W288">
        <v>2</v>
      </c>
      <c r="X288">
        <v>0</v>
      </c>
      <c r="Y288" t="s">
        <v>4280</v>
      </c>
      <c r="Z288">
        <f>IFERROR(VLOOKUP(B288,'Recoveries 2025-26'!B$2:U$1000,20,FALSE),0)</f>
        <v>2</v>
      </c>
      <c r="AA288" s="27">
        <f t="shared" si="8"/>
        <v>7</v>
      </c>
      <c r="AB288" s="3">
        <f t="shared" si="9"/>
        <v>0.29990341710307011</v>
      </c>
      <c r="AC288" s="3" t="str">
        <f>IFERROR(VLOOKUP(B288,'FBRef Player Names'!$A:$B,2,FALSE),B288)</f>
        <v>Neco Williams</v>
      </c>
      <c r="AD288" t="str">
        <f>VLOOKUP(AC288,Players!$A:$A,1,FALSE)</f>
        <v>Neco Williams</v>
      </c>
      <c r="AE288" t="str">
        <f>VLOOKUP(AD288,Players!$A:$B,2,FALSE)</f>
        <v>DEF</v>
      </c>
    </row>
    <row r="289" spans="1:31" x14ac:dyDescent="0.25">
      <c r="A289">
        <v>288</v>
      </c>
      <c r="B289" t="s">
        <v>4578</v>
      </c>
      <c r="C289" t="s">
        <v>3756</v>
      </c>
      <c r="D289" t="s">
        <v>3759</v>
      </c>
      <c r="E289" t="s">
        <v>283</v>
      </c>
      <c r="F289" t="s">
        <v>4579</v>
      </c>
      <c r="G289">
        <v>2007</v>
      </c>
      <c r="H289">
        <v>0.4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1</v>
      </c>
      <c r="X289">
        <v>0</v>
      </c>
      <c r="Y289" t="s">
        <v>4280</v>
      </c>
      <c r="Z289">
        <f>IFERROR(VLOOKUP(B289,'Recoveries 2025-26'!B$2:U$1000,20,FALSE),0)</f>
        <v>2</v>
      </c>
      <c r="AA289" s="27" t="e">
        <f t="shared" si="8"/>
        <v>#N/A</v>
      </c>
      <c r="AB289" s="3" t="e">
        <f t="shared" si="9"/>
        <v>#N/A</v>
      </c>
      <c r="AC289" s="3" t="str">
        <f>IFERROR(VLOOKUP(B289,'FBRef Player Names'!$A:$B,2,FALSE),B289)</f>
        <v>Estêvão Willian</v>
      </c>
      <c r="AD289" t="e">
        <f>VLOOKUP(AC289,Players!$A:$A,1,FALSE)</f>
        <v>#N/A</v>
      </c>
      <c r="AE289" t="e">
        <f>VLOOKUP(AD289,Players!$A:$B,2,FALSE)</f>
        <v>#N/A</v>
      </c>
    </row>
    <row r="290" spans="1:31" x14ac:dyDescent="0.25">
      <c r="A290">
        <v>289</v>
      </c>
      <c r="B290" t="s">
        <v>143</v>
      </c>
      <c r="C290" t="s">
        <v>3744</v>
      </c>
      <c r="D290" t="s">
        <v>3759</v>
      </c>
      <c r="E290" t="s">
        <v>141</v>
      </c>
      <c r="F290" t="s">
        <v>4580</v>
      </c>
      <c r="G290">
        <v>1992</v>
      </c>
      <c r="H290">
        <v>0.2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t="s">
        <v>4280</v>
      </c>
      <c r="Z290">
        <f>IFERROR(VLOOKUP(B290,'Recoveries 2025-26'!B$2:U$1000,20,FALSE),0)</f>
        <v>1</v>
      </c>
      <c r="AA290" s="27" t="e">
        <f t="shared" si="8"/>
        <v>#N/A</v>
      </c>
      <c r="AB290" s="3" t="e">
        <f t="shared" si="9"/>
        <v>#N/A</v>
      </c>
      <c r="AC290" s="3" t="str">
        <f>IFERROR(VLOOKUP(B290,'FBRef Player Names'!$A:$B,2,FALSE),B290)</f>
        <v>Callum Wilson</v>
      </c>
      <c r="AD290" t="e">
        <f>VLOOKUP(AC290,Players!$A:$A,1,FALSE)</f>
        <v>#N/A</v>
      </c>
      <c r="AE290" t="e">
        <f>VLOOKUP(AD290,Players!$A:$B,2,FALSE)</f>
        <v>#N/A</v>
      </c>
    </row>
    <row r="291" spans="1:31" x14ac:dyDescent="0.25">
      <c r="A291">
        <v>290</v>
      </c>
      <c r="B291" t="s">
        <v>112</v>
      </c>
      <c r="C291" t="s">
        <v>3793</v>
      </c>
      <c r="D291" t="s">
        <v>3759</v>
      </c>
      <c r="E291" t="s">
        <v>104</v>
      </c>
      <c r="F291" t="s">
        <v>4581</v>
      </c>
      <c r="G291">
        <v>1997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1</v>
      </c>
      <c r="O291">
        <v>1</v>
      </c>
      <c r="P291">
        <v>100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1</v>
      </c>
      <c r="X291">
        <v>0</v>
      </c>
      <c r="Y291" t="s">
        <v>4280</v>
      </c>
      <c r="Z291">
        <f>IFERROR(VLOOKUP(B291,'Recoveries 2025-26'!B$2:U$1000,20,FALSE),0)</f>
        <v>4</v>
      </c>
      <c r="AA291" s="27">
        <f t="shared" si="8"/>
        <v>6</v>
      </c>
      <c r="AB291" s="3">
        <f t="shared" si="9"/>
        <v>0.14700700543583123</v>
      </c>
      <c r="AC291" s="3" t="str">
        <f>IFERROR(VLOOKUP(B291,'FBRef Player Names'!$A:$B,2,FALSE),B291)</f>
        <v>Harry Wilson</v>
      </c>
      <c r="AD291" t="str">
        <f>VLOOKUP(AC291,Players!$A:$A,1,FALSE)</f>
        <v>Harry Wilson</v>
      </c>
      <c r="AE291" t="str">
        <f>VLOOKUP(AD291,Players!$A:$B,2,FALSE)</f>
        <v>MID</v>
      </c>
    </row>
    <row r="292" spans="1:31" x14ac:dyDescent="0.25">
      <c r="A292">
        <v>291</v>
      </c>
      <c r="B292" t="s">
        <v>38</v>
      </c>
      <c r="C292" t="s">
        <v>3744</v>
      </c>
      <c r="D292" t="s">
        <v>3689</v>
      </c>
      <c r="E292" t="s">
        <v>21</v>
      </c>
      <c r="F292" t="s">
        <v>4582</v>
      </c>
      <c r="G292">
        <v>2004</v>
      </c>
      <c r="H292">
        <v>0.1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t="s">
        <v>4280</v>
      </c>
      <c r="Z292">
        <f>IFERROR(VLOOKUP(B292,'Recoveries 2025-26'!B$2:U$1000,20,FALSE),0)</f>
        <v>0</v>
      </c>
      <c r="AA292" s="27">
        <f t="shared" si="8"/>
        <v>0</v>
      </c>
      <c r="AB292" s="3">
        <f t="shared" si="9"/>
        <v>1.7921092468090594E-2</v>
      </c>
      <c r="AC292" s="3" t="str">
        <f>IFERROR(VLOOKUP(B292,'FBRef Player Names'!$A:$B,2,FALSE),B292)</f>
        <v>Ben Winterburn</v>
      </c>
      <c r="AD292" t="str">
        <f>VLOOKUP(AC292,Players!$A:$A,1,FALSE)</f>
        <v>Ben Winterburn</v>
      </c>
      <c r="AE292" t="str">
        <f>VLOOKUP(AD292,Players!$A:$B,2,FALSE)</f>
        <v>MID</v>
      </c>
    </row>
    <row r="293" spans="1:31" x14ac:dyDescent="0.25">
      <c r="A293">
        <v>292</v>
      </c>
      <c r="B293" t="s">
        <v>10</v>
      </c>
      <c r="C293" t="s">
        <v>3783</v>
      </c>
      <c r="D293" t="s">
        <v>3785</v>
      </c>
      <c r="E293" t="s">
        <v>8</v>
      </c>
      <c r="F293" t="s">
        <v>4583</v>
      </c>
      <c r="G293">
        <v>2003</v>
      </c>
      <c r="H293">
        <v>0.9</v>
      </c>
      <c r="I293">
        <v>2</v>
      </c>
      <c r="J293">
        <v>2</v>
      </c>
      <c r="K293">
        <v>0</v>
      </c>
      <c r="L293">
        <v>1</v>
      </c>
      <c r="M293">
        <v>1</v>
      </c>
      <c r="N293">
        <v>2</v>
      </c>
      <c r="O293">
        <v>4</v>
      </c>
      <c r="P293">
        <v>50</v>
      </c>
      <c r="Q293">
        <v>2</v>
      </c>
      <c r="R293">
        <v>2</v>
      </c>
      <c r="S293">
        <v>0</v>
      </c>
      <c r="T293">
        <v>2</v>
      </c>
      <c r="U293">
        <v>0</v>
      </c>
      <c r="V293">
        <v>2</v>
      </c>
      <c r="W293">
        <v>1</v>
      </c>
      <c r="X293">
        <v>0</v>
      </c>
      <c r="Y293" t="s">
        <v>4280</v>
      </c>
      <c r="Z293">
        <f>IFERROR(VLOOKUP(B293,'Recoveries 2025-26'!B$2:U$1000,20,FALSE),0)</f>
        <v>6</v>
      </c>
      <c r="AA293" s="27">
        <f t="shared" si="8"/>
        <v>12.222222222222221</v>
      </c>
      <c r="AB293" s="3">
        <f t="shared" si="9"/>
        <v>0.5155010133629756</v>
      </c>
      <c r="AC293" s="3" t="str">
        <f>IFERROR(VLOOKUP(B293,'FBRef Player Names'!$A:$B,2,FALSE),B293)</f>
        <v>Florian Wirtz</v>
      </c>
      <c r="AD293" t="str">
        <f>VLOOKUP(AC293,Players!$A:$A,1,FALSE)</f>
        <v>Florian Wirtz</v>
      </c>
      <c r="AE293" t="str">
        <f>VLOOKUP(AD293,Players!$A:$B,2,FALSE)</f>
        <v>MID</v>
      </c>
    </row>
    <row r="294" spans="1:31" x14ac:dyDescent="0.25">
      <c r="A294">
        <v>293</v>
      </c>
      <c r="B294" t="s">
        <v>328</v>
      </c>
      <c r="C294" t="s">
        <v>3992</v>
      </c>
      <c r="D294" t="s">
        <v>3759</v>
      </c>
      <c r="E294" t="s">
        <v>3616</v>
      </c>
      <c r="F294" t="s">
        <v>4584</v>
      </c>
      <c r="G294">
        <v>1991</v>
      </c>
      <c r="H294">
        <v>0.9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t="s">
        <v>4280</v>
      </c>
      <c r="Z294">
        <f>IFERROR(VLOOKUP(B294,'Recoveries 2025-26'!B$2:U$1000,20,FALSE),0)</f>
        <v>2</v>
      </c>
      <c r="AA294" s="27" t="b">
        <f t="shared" si="8"/>
        <v>0</v>
      </c>
      <c r="AB294" s="3" t="b">
        <f t="shared" si="9"/>
        <v>0</v>
      </c>
      <c r="AC294" s="3" t="str">
        <f>IFERROR(VLOOKUP(B294,'FBRef Player Names'!$A:$B,2,FALSE),B294)</f>
        <v>Chris Wood</v>
      </c>
      <c r="AD294" t="str">
        <f>VLOOKUP(AC294,Players!$A:$A,1,FALSE)</f>
        <v>Chris Wood</v>
      </c>
      <c r="AE294" t="str">
        <f>VLOOKUP(AD294,Players!$A:$B,2,FALSE)</f>
        <v>FWD</v>
      </c>
    </row>
    <row r="295" spans="1:31" x14ac:dyDescent="0.25">
      <c r="A295">
        <v>294</v>
      </c>
      <c r="B295" t="s">
        <v>163</v>
      </c>
      <c r="C295" t="s">
        <v>3753</v>
      </c>
      <c r="D295" t="s">
        <v>3689</v>
      </c>
      <c r="E295" t="s">
        <v>147</v>
      </c>
      <c r="F295" t="s">
        <v>4585</v>
      </c>
      <c r="G295">
        <v>1992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2</v>
      </c>
      <c r="P295">
        <v>50</v>
      </c>
      <c r="Q295">
        <v>1</v>
      </c>
      <c r="R295">
        <v>1</v>
      </c>
      <c r="S295">
        <v>1</v>
      </c>
      <c r="T295">
        <v>0</v>
      </c>
      <c r="U295">
        <v>1</v>
      </c>
      <c r="V295">
        <v>2</v>
      </c>
      <c r="W295">
        <v>1</v>
      </c>
      <c r="X295">
        <v>0</v>
      </c>
      <c r="Y295" t="s">
        <v>4280</v>
      </c>
      <c r="Z295">
        <f>IFERROR(VLOOKUP(B295,'Recoveries 2025-26'!B$2:U$1000,20,FALSE),0)</f>
        <v>2</v>
      </c>
      <c r="AA295" s="27">
        <f t="shared" si="8"/>
        <v>6</v>
      </c>
      <c r="AB295" s="3">
        <f t="shared" si="9"/>
        <v>0.14700700543583123</v>
      </c>
      <c r="AC295" s="3" t="str">
        <f>IFERROR(VLOOKUP(B295,'FBRef Player Names'!$A:$B,2,FALSE),B295)</f>
        <v>Granit Xhaka</v>
      </c>
      <c r="AD295" t="str">
        <f>VLOOKUP(AC295,Players!$A:$A,1,FALSE)</f>
        <v>Granit Xhaka</v>
      </c>
      <c r="AE295" t="str">
        <f>VLOOKUP(AD295,Players!$A:$B,2,FALSE)</f>
        <v>MID</v>
      </c>
    </row>
    <row r="296" spans="1:31" x14ac:dyDescent="0.25">
      <c r="A296">
        <v>295</v>
      </c>
      <c r="B296" t="s">
        <v>3332</v>
      </c>
      <c r="C296" t="s">
        <v>3928</v>
      </c>
      <c r="D296" t="s">
        <v>3689</v>
      </c>
      <c r="E296" t="s">
        <v>332</v>
      </c>
      <c r="F296" t="s">
        <v>4427</v>
      </c>
      <c r="G296">
        <v>2004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1</v>
      </c>
      <c r="R296">
        <v>2</v>
      </c>
      <c r="S296">
        <v>0</v>
      </c>
      <c r="T296">
        <v>2</v>
      </c>
      <c r="U296">
        <v>0</v>
      </c>
      <c r="V296">
        <v>0</v>
      </c>
      <c r="W296">
        <v>0</v>
      </c>
      <c r="X296">
        <v>0</v>
      </c>
      <c r="Y296" t="s">
        <v>4280</v>
      </c>
      <c r="Z296">
        <f>IFERROR(VLOOKUP(B296,'Recoveries 2025-26'!B$2:U$1000,20,FALSE),0)</f>
        <v>9</v>
      </c>
      <c r="AA296" s="27" t="e">
        <f t="shared" si="8"/>
        <v>#N/A</v>
      </c>
      <c r="AB296" s="3" t="e">
        <f t="shared" si="9"/>
        <v>#N/A</v>
      </c>
      <c r="AC296" s="3" t="str">
        <f>IFERROR(VLOOKUP(B296,'FBRef Player Names'!$A:$B,2,FALSE),B296)</f>
        <v>Yehor Yarmoliuk</v>
      </c>
      <c r="AD296" t="e">
        <f>VLOOKUP(AC296,Players!$A:$A,1,FALSE)</f>
        <v>#N/A</v>
      </c>
      <c r="AE296" t="e">
        <f>VLOOKUP(AD296,Players!$A:$B,2,FALSE)</f>
        <v>#N/A</v>
      </c>
    </row>
    <row r="297" spans="1:31" x14ac:dyDescent="0.25">
      <c r="A297">
        <v>296</v>
      </c>
      <c r="B297" t="s">
        <v>347</v>
      </c>
      <c r="C297" t="s">
        <v>3744</v>
      </c>
      <c r="D297" t="s">
        <v>3689</v>
      </c>
      <c r="E297" t="s">
        <v>3616</v>
      </c>
      <c r="F297" t="s">
        <v>4586</v>
      </c>
      <c r="G297">
        <v>1997</v>
      </c>
      <c r="H297">
        <v>0.1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1</v>
      </c>
      <c r="X297">
        <v>0</v>
      </c>
      <c r="Y297" t="s">
        <v>4280</v>
      </c>
      <c r="Z297">
        <f>IFERROR(VLOOKUP(B297,'Recoveries 2025-26'!B$2:U$1000,20,FALSE),0)</f>
        <v>3</v>
      </c>
      <c r="AA297" s="27">
        <f t="shared" si="8"/>
        <v>50</v>
      </c>
      <c r="AB297" s="3">
        <f t="shared" si="9"/>
        <v>0.99999999998493405</v>
      </c>
      <c r="AC297" s="3" t="str">
        <f>IFERROR(VLOOKUP(B297,'FBRef Player Names'!$A:$B,2,FALSE),B297)</f>
        <v>Ryan Yates</v>
      </c>
      <c r="AD297" t="str">
        <f>VLOOKUP(AC297,Players!$A:$A,1,FALSE)</f>
        <v>Ryan Yates</v>
      </c>
      <c r="AE297" t="str">
        <f>VLOOKUP(AD297,Players!$A:$B,2,FALSE)</f>
        <v>MID</v>
      </c>
    </row>
    <row r="298" spans="1:31" x14ac:dyDescent="0.25">
      <c r="A298">
        <v>297</v>
      </c>
      <c r="B298" t="s">
        <v>416</v>
      </c>
      <c r="C298" t="s">
        <v>3767</v>
      </c>
      <c r="D298" t="s">
        <v>3614</v>
      </c>
      <c r="E298" t="s">
        <v>3631</v>
      </c>
      <c r="F298" t="s">
        <v>4587</v>
      </c>
      <c r="G298">
        <v>2005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4</v>
      </c>
      <c r="V298">
        <v>5</v>
      </c>
      <c r="W298">
        <v>6</v>
      </c>
      <c r="X298">
        <v>0</v>
      </c>
      <c r="Y298" t="s">
        <v>4280</v>
      </c>
      <c r="Z298">
        <f>IFERROR(VLOOKUP(B298,'Recoveries 2025-26'!B$2:U$1000,20,FALSE),0)</f>
        <v>4</v>
      </c>
      <c r="AA298" s="27">
        <f t="shared" si="8"/>
        <v>11</v>
      </c>
      <c r="AB298" s="3">
        <f t="shared" si="9"/>
        <v>0.56941805499220544</v>
      </c>
      <c r="AC298" s="3" t="str">
        <f>IFERROR(VLOOKUP(B298,'FBRef Player Names'!$A:$B,2,FALSE),B298)</f>
        <v>Leny Yoro</v>
      </c>
      <c r="AD298" t="str">
        <f>VLOOKUP(AC298,Players!$A:$A,1,FALSE)</f>
        <v>Leny Yoro</v>
      </c>
      <c r="AE298" t="str">
        <f>VLOOKUP(AD298,Players!$A:$B,2,FALSE)</f>
        <v>DEF</v>
      </c>
    </row>
    <row r="299" spans="1:31" x14ac:dyDescent="0.25">
      <c r="A299">
        <v>298</v>
      </c>
      <c r="B299" t="s">
        <v>4588</v>
      </c>
      <c r="C299" t="s">
        <v>3773</v>
      </c>
      <c r="D299" t="s">
        <v>3689</v>
      </c>
      <c r="E299" t="s">
        <v>372</v>
      </c>
      <c r="F299" t="s">
        <v>4589</v>
      </c>
      <c r="G299">
        <v>1999</v>
      </c>
      <c r="H299">
        <v>1</v>
      </c>
      <c r="I299">
        <v>3</v>
      </c>
      <c r="J299">
        <v>2</v>
      </c>
      <c r="K299">
        <v>1</v>
      </c>
      <c r="L299">
        <v>2</v>
      </c>
      <c r="M299">
        <v>0</v>
      </c>
      <c r="N299">
        <v>2</v>
      </c>
      <c r="O299">
        <v>3</v>
      </c>
      <c r="P299">
        <v>66.7</v>
      </c>
      <c r="Q299">
        <v>1</v>
      </c>
      <c r="R299">
        <v>3</v>
      </c>
      <c r="S299">
        <v>1</v>
      </c>
      <c r="T299">
        <v>2</v>
      </c>
      <c r="U299">
        <v>1</v>
      </c>
      <c r="V299">
        <v>4</v>
      </c>
      <c r="W299">
        <v>2</v>
      </c>
      <c r="X299">
        <v>0</v>
      </c>
      <c r="Y299" t="s">
        <v>4280</v>
      </c>
      <c r="Z299">
        <f>IFERROR(VLOOKUP(B299,'Recoveries 2025-26'!B$2:U$1000,20,FALSE),0)</f>
        <v>5</v>
      </c>
      <c r="AA299" s="27" t="e">
        <f t="shared" si="8"/>
        <v>#N/A</v>
      </c>
      <c r="AB299" s="3" t="e">
        <f t="shared" si="9"/>
        <v>#N/A</v>
      </c>
      <c r="AC299" s="3" t="str">
        <f>IFERROR(VLOOKUP(B299,'FBRef Player Names'!$A:$B,2,FALSE),B299)</f>
        <v>Martín Zubimendi</v>
      </c>
      <c r="AD299" t="e">
        <f>VLOOKUP(AC299,Players!$A:$A,1,FALSE)</f>
        <v>#N/A</v>
      </c>
      <c r="AE299" t="e">
        <f>VLOOKUP(AD299,Players!$A:$B,2,FALSE)</f>
        <v>#N/A</v>
      </c>
    </row>
    <row r="300" spans="1:31" x14ac:dyDescent="0.25">
      <c r="A300">
        <v>299</v>
      </c>
      <c r="B300" t="s">
        <v>3704</v>
      </c>
      <c r="C300" t="s">
        <v>3752</v>
      </c>
      <c r="D300" t="s">
        <v>3689</v>
      </c>
      <c r="E300" t="s">
        <v>372</v>
      </c>
      <c r="F300" t="s">
        <v>4590</v>
      </c>
      <c r="G300">
        <v>1998</v>
      </c>
      <c r="H300">
        <v>1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2</v>
      </c>
      <c r="W300">
        <v>5</v>
      </c>
      <c r="X300">
        <v>0</v>
      </c>
      <c r="Y300" t="s">
        <v>4280</v>
      </c>
      <c r="Z300">
        <f>IFERROR(VLOOKUP(B300,'Recoveries 2025-26'!B$2:U$1000,20,FALSE),0)</f>
        <v>7</v>
      </c>
      <c r="AA300" s="27" t="e">
        <f t="shared" si="8"/>
        <v>#N/A</v>
      </c>
      <c r="AB300" s="3" t="e">
        <f t="shared" si="9"/>
        <v>#N/A</v>
      </c>
      <c r="AC300" s="3" t="str">
        <f>IFERROR(VLOOKUP(B300,'FBRef Player Names'!$A:$B,2,FALSE),B300)</f>
        <v>Martin Ødegaard</v>
      </c>
      <c r="AD300" t="e">
        <f>VLOOKUP(AC300,Players!$A:$A,1,FALSE)</f>
        <v>#N/A</v>
      </c>
      <c r="AE300" t="e">
        <f>VLOOKUP(AD300,Players!$A:$B,2,FALSE)</f>
        <v>#N/A</v>
      </c>
    </row>
  </sheetData>
  <conditionalFormatting sqref="AA1:A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41DC-BF44-4018-BD72-2829082A35DF}">
  <dimension ref="A1:B57"/>
  <sheetViews>
    <sheetView workbookViewId="0"/>
  </sheetViews>
  <sheetFormatPr defaultRowHeight="15" x14ac:dyDescent="0.25"/>
  <cols>
    <col min="1" max="1" width="37" bestFit="1" customWidth="1"/>
    <col min="2" max="2" width="19.85546875" bestFit="1" customWidth="1"/>
  </cols>
  <sheetData>
    <row r="1" spans="1:2" x14ac:dyDescent="0.25">
      <c r="A1" s="1" t="s">
        <v>3232</v>
      </c>
      <c r="B1" s="1" t="s">
        <v>3313</v>
      </c>
    </row>
    <row r="2" spans="1:2" x14ac:dyDescent="0.25">
      <c r="A2" t="s">
        <v>3745</v>
      </c>
      <c r="B2" t="s">
        <v>303</v>
      </c>
    </row>
    <row r="3" spans="1:2" x14ac:dyDescent="0.25">
      <c r="A3" t="s">
        <v>3623</v>
      </c>
      <c r="B3" t="s">
        <v>252</v>
      </c>
    </row>
    <row r="4" spans="1:2" x14ac:dyDescent="0.25">
      <c r="A4" t="s">
        <v>4013</v>
      </c>
    </row>
    <row r="5" spans="1:2" x14ac:dyDescent="0.25">
      <c r="A5" t="s">
        <v>1141</v>
      </c>
      <c r="B5" t="s">
        <v>3289</v>
      </c>
    </row>
    <row r="6" spans="1:2" x14ac:dyDescent="0.25">
      <c r="A6" t="s">
        <v>3701</v>
      </c>
    </row>
    <row r="7" spans="1:2" x14ac:dyDescent="0.25">
      <c r="A7" t="s">
        <v>3779</v>
      </c>
      <c r="B7" t="s">
        <v>3304</v>
      </c>
    </row>
    <row r="8" spans="1:2" x14ac:dyDescent="0.25">
      <c r="A8" t="s">
        <v>4260</v>
      </c>
    </row>
    <row r="9" spans="1:2" x14ac:dyDescent="0.25">
      <c r="A9" t="s">
        <v>3688</v>
      </c>
      <c r="B9" t="s">
        <v>307</v>
      </c>
    </row>
    <row r="10" spans="1:2" x14ac:dyDescent="0.25">
      <c r="A10" t="s">
        <v>404</v>
      </c>
    </row>
    <row r="11" spans="1:2" x14ac:dyDescent="0.25">
      <c r="A11" t="s">
        <v>4339</v>
      </c>
    </row>
    <row r="12" spans="1:2" x14ac:dyDescent="0.25">
      <c r="A12" t="s">
        <v>3643</v>
      </c>
      <c r="B12" t="s">
        <v>278</v>
      </c>
    </row>
    <row r="13" spans="1:2" x14ac:dyDescent="0.25">
      <c r="A13" t="s">
        <v>3835</v>
      </c>
      <c r="B13" t="s">
        <v>3298</v>
      </c>
    </row>
    <row r="14" spans="1:2" x14ac:dyDescent="0.25">
      <c r="A14" t="s">
        <v>26</v>
      </c>
    </row>
    <row r="15" spans="1:2" x14ac:dyDescent="0.25">
      <c r="A15" t="s">
        <v>4354</v>
      </c>
      <c r="B15" t="s">
        <v>236</v>
      </c>
    </row>
    <row r="16" spans="1:2" x14ac:dyDescent="0.25">
      <c r="A16" t="s">
        <v>3694</v>
      </c>
      <c r="B16" t="s">
        <v>291</v>
      </c>
    </row>
    <row r="17" spans="1:2" x14ac:dyDescent="0.25">
      <c r="A17" t="s">
        <v>3855</v>
      </c>
      <c r="B17" t="s">
        <v>142</v>
      </c>
    </row>
    <row r="18" spans="1:2" x14ac:dyDescent="0.25">
      <c r="A18" t="s">
        <v>3345</v>
      </c>
      <c r="B18" t="s">
        <v>447</v>
      </c>
    </row>
    <row r="19" spans="1:2" x14ac:dyDescent="0.25">
      <c r="A19" t="s">
        <v>4368</v>
      </c>
    </row>
    <row r="20" spans="1:2" x14ac:dyDescent="0.25">
      <c r="A20" t="s">
        <v>3350</v>
      </c>
    </row>
    <row r="21" spans="1:2" x14ac:dyDescent="0.25">
      <c r="A21" t="s">
        <v>3693</v>
      </c>
      <c r="B21" t="s">
        <v>269</v>
      </c>
    </row>
    <row r="22" spans="1:2" x14ac:dyDescent="0.25">
      <c r="A22" t="s">
        <v>268</v>
      </c>
    </row>
    <row r="23" spans="1:2" x14ac:dyDescent="0.25">
      <c r="A23" t="s">
        <v>3734</v>
      </c>
      <c r="B23" t="s">
        <v>105</v>
      </c>
    </row>
    <row r="24" spans="1:2" x14ac:dyDescent="0.25">
      <c r="A24" t="s">
        <v>3728</v>
      </c>
    </row>
    <row r="25" spans="1:2" x14ac:dyDescent="0.25">
      <c r="A25" t="s">
        <v>3625</v>
      </c>
      <c r="B25" t="s">
        <v>322</v>
      </c>
    </row>
    <row r="26" spans="1:2" x14ac:dyDescent="0.25">
      <c r="A26" t="s">
        <v>3690</v>
      </c>
      <c r="B26" t="s">
        <v>75</v>
      </c>
    </row>
    <row r="27" spans="1:2" x14ac:dyDescent="0.25">
      <c r="A27" t="s">
        <v>4387</v>
      </c>
      <c r="B27" t="s">
        <v>371</v>
      </c>
    </row>
    <row r="28" spans="1:2" x14ac:dyDescent="0.25">
      <c r="A28" t="s">
        <v>3491</v>
      </c>
    </row>
    <row r="29" spans="1:2" x14ac:dyDescent="0.25">
      <c r="A29" t="s">
        <v>327</v>
      </c>
    </row>
    <row r="30" spans="1:2" x14ac:dyDescent="0.25">
      <c r="A30" t="s">
        <v>3885</v>
      </c>
      <c r="B30" t="s">
        <v>103</v>
      </c>
    </row>
    <row r="31" spans="1:2" x14ac:dyDescent="0.25">
      <c r="A31" t="s">
        <v>3887</v>
      </c>
      <c r="B31" t="s">
        <v>285</v>
      </c>
    </row>
    <row r="32" spans="1:2" x14ac:dyDescent="0.25">
      <c r="A32" t="s">
        <v>4419</v>
      </c>
      <c r="B32" t="s">
        <v>4592</v>
      </c>
    </row>
    <row r="33" spans="1:2" x14ac:dyDescent="0.25">
      <c r="A33" t="s">
        <v>121</v>
      </c>
    </row>
    <row r="34" spans="1:2" x14ac:dyDescent="0.25">
      <c r="A34" t="s">
        <v>3892</v>
      </c>
      <c r="B34" t="s">
        <v>3303</v>
      </c>
    </row>
    <row r="35" spans="1:2" x14ac:dyDescent="0.25">
      <c r="A35" t="s">
        <v>124</v>
      </c>
      <c r="B35" t="s">
        <v>3447</v>
      </c>
    </row>
    <row r="36" spans="1:2" x14ac:dyDescent="0.25">
      <c r="A36" t="s">
        <v>3635</v>
      </c>
      <c r="B36" t="s">
        <v>40</v>
      </c>
    </row>
    <row r="37" spans="1:2" x14ac:dyDescent="0.25">
      <c r="A37" t="s">
        <v>4434</v>
      </c>
      <c r="B37" t="s">
        <v>154</v>
      </c>
    </row>
    <row r="38" spans="1:2" x14ac:dyDescent="0.25">
      <c r="A38" t="s">
        <v>4444</v>
      </c>
      <c r="B38" t="s">
        <v>3602</v>
      </c>
    </row>
    <row r="39" spans="1:2" x14ac:dyDescent="0.25">
      <c r="A39" t="s">
        <v>3703</v>
      </c>
      <c r="B39" t="s">
        <v>123</v>
      </c>
    </row>
    <row r="40" spans="1:2" x14ac:dyDescent="0.25">
      <c r="A40" t="s">
        <v>3641</v>
      </c>
      <c r="B40" t="s">
        <v>493</v>
      </c>
    </row>
    <row r="41" spans="1:2" x14ac:dyDescent="0.25">
      <c r="A41" t="s">
        <v>3375</v>
      </c>
    </row>
    <row r="42" spans="1:2" x14ac:dyDescent="0.25">
      <c r="A42" t="s">
        <v>152</v>
      </c>
    </row>
    <row r="43" spans="1:2" x14ac:dyDescent="0.25">
      <c r="A43" t="s">
        <v>3617</v>
      </c>
      <c r="B43" t="s">
        <v>356</v>
      </c>
    </row>
    <row r="44" spans="1:2" x14ac:dyDescent="0.25">
      <c r="A44" t="s">
        <v>108</v>
      </c>
    </row>
    <row r="45" spans="1:2" x14ac:dyDescent="0.25">
      <c r="A45" t="s">
        <v>3619</v>
      </c>
      <c r="B45" t="s">
        <v>310</v>
      </c>
    </row>
    <row r="46" spans="1:2" x14ac:dyDescent="0.25">
      <c r="A46" t="s">
        <v>1365</v>
      </c>
    </row>
    <row r="47" spans="1:2" x14ac:dyDescent="0.25">
      <c r="A47" t="s">
        <v>4476</v>
      </c>
      <c r="B47" t="s">
        <v>3312</v>
      </c>
    </row>
    <row r="48" spans="1:2" x14ac:dyDescent="0.25">
      <c r="A48" t="s">
        <v>3669</v>
      </c>
    </row>
    <row r="49" spans="1:2" x14ac:dyDescent="0.25">
      <c r="A49" t="s">
        <v>4490</v>
      </c>
      <c r="B49" t="s">
        <v>212</v>
      </c>
    </row>
    <row r="50" spans="1:2" x14ac:dyDescent="0.25">
      <c r="A50" t="s">
        <v>3940</v>
      </c>
      <c r="B50" t="s">
        <v>144</v>
      </c>
    </row>
    <row r="51" spans="1:2" x14ac:dyDescent="0.25">
      <c r="A51" t="s">
        <v>4495</v>
      </c>
      <c r="B51" t="s">
        <v>4593</v>
      </c>
    </row>
    <row r="52" spans="1:2" x14ac:dyDescent="0.25">
      <c r="A52" t="s">
        <v>4498</v>
      </c>
      <c r="B52" t="s">
        <v>428</v>
      </c>
    </row>
    <row r="53" spans="1:2" x14ac:dyDescent="0.25">
      <c r="A53" t="s">
        <v>3722</v>
      </c>
    </row>
    <row r="54" spans="1:2" x14ac:dyDescent="0.25">
      <c r="A54" t="s">
        <v>3951</v>
      </c>
      <c r="B54" t="s">
        <v>3299</v>
      </c>
    </row>
    <row r="55" spans="1:2" x14ac:dyDescent="0.25">
      <c r="A55" t="s">
        <v>3952</v>
      </c>
      <c r="B55" t="s">
        <v>3300</v>
      </c>
    </row>
    <row r="56" spans="1:2" x14ac:dyDescent="0.25">
      <c r="A56" t="s">
        <v>3732</v>
      </c>
      <c r="B56" t="s">
        <v>345</v>
      </c>
    </row>
    <row r="57" spans="1:2" x14ac:dyDescent="0.25">
      <c r="A57" t="s">
        <v>2254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42C2-90CC-4D1E-8E11-2738A6871A88}">
  <dimension ref="A1:W575"/>
  <sheetViews>
    <sheetView workbookViewId="0"/>
  </sheetViews>
  <sheetFormatPr defaultRowHeight="15" x14ac:dyDescent="0.25"/>
  <cols>
    <col min="1" max="1" width="24.5703125" bestFit="1" customWidth="1"/>
    <col min="2" max="2" width="8.28515625" bestFit="1" customWidth="1"/>
    <col min="3" max="3" width="6.85546875" bestFit="1" customWidth="1"/>
    <col min="4" max="4" width="15.140625" bestFit="1" customWidth="1"/>
    <col min="5" max="5" width="4.140625" bestFit="1" customWidth="1"/>
    <col min="6" max="6" width="5.140625" bestFit="1" customWidth="1"/>
    <col min="7" max="8" width="5" bestFit="1" customWidth="1"/>
    <col min="9" max="9" width="5.140625" bestFit="1" customWidth="1"/>
    <col min="10" max="10" width="6" bestFit="1" customWidth="1"/>
    <col min="11" max="11" width="3.5703125" bestFit="1" customWidth="1"/>
    <col min="12" max="12" width="4" bestFit="1" customWidth="1"/>
    <col min="13" max="13" width="3.5703125" bestFit="1" customWidth="1"/>
    <col min="14" max="14" width="4" bestFit="1" customWidth="1"/>
    <col min="15" max="15" width="3.28515625" bestFit="1" customWidth="1"/>
    <col min="16" max="16" width="5.28515625" bestFit="1" customWidth="1"/>
    <col min="17" max="17" width="7" bestFit="1" customWidth="1"/>
    <col min="18" max="18" width="6.5703125" bestFit="1" customWidth="1"/>
    <col min="19" max="19" width="3.7109375" bestFit="1" customWidth="1"/>
    <col min="20" max="20" width="6.140625" style="12" bestFit="1" customWidth="1"/>
    <col min="21" max="21" width="5" bestFit="1" customWidth="1"/>
    <col min="22" max="22" width="4.5703125" bestFit="1" customWidth="1"/>
    <col min="23" max="23" width="6.5703125" bestFit="1" customWidth="1"/>
  </cols>
  <sheetData>
    <row r="1" spans="1:23" x14ac:dyDescent="0.25">
      <c r="A1" t="s">
        <v>464</v>
      </c>
      <c r="B1" t="s">
        <v>3738</v>
      </c>
      <c r="C1" t="s">
        <v>3683</v>
      </c>
      <c r="D1" t="s">
        <v>3682</v>
      </c>
      <c r="E1" t="s">
        <v>3739</v>
      </c>
      <c r="F1" t="s">
        <v>3740</v>
      </c>
      <c r="G1" t="s">
        <v>3681</v>
      </c>
      <c r="H1" t="s">
        <v>3994</v>
      </c>
      <c r="I1" t="s">
        <v>3995</v>
      </c>
      <c r="J1" t="s">
        <v>3996</v>
      </c>
      <c r="K1" t="s">
        <v>3997</v>
      </c>
      <c r="L1" t="s">
        <v>3998</v>
      </c>
      <c r="M1" t="s">
        <v>3999</v>
      </c>
      <c r="N1" t="s">
        <v>4000</v>
      </c>
      <c r="O1" t="s">
        <v>3678</v>
      </c>
      <c r="P1" t="s">
        <v>3741</v>
      </c>
      <c r="Q1" t="s">
        <v>4001</v>
      </c>
      <c r="R1" t="s">
        <v>4002</v>
      </c>
      <c r="S1" t="s">
        <v>4003</v>
      </c>
      <c r="T1" s="12" t="s">
        <v>4004</v>
      </c>
      <c r="U1" t="s">
        <v>4005</v>
      </c>
      <c r="V1" t="s">
        <v>3742</v>
      </c>
      <c r="W1" t="s">
        <v>4006</v>
      </c>
    </row>
    <row r="2" spans="1:23" x14ac:dyDescent="0.25">
      <c r="A2" t="s">
        <v>3743</v>
      </c>
      <c r="B2" t="s">
        <v>3744</v>
      </c>
      <c r="C2" t="s">
        <v>3614</v>
      </c>
      <c r="D2" t="s">
        <v>21</v>
      </c>
      <c r="E2">
        <v>24</v>
      </c>
      <c r="F2">
        <v>2000</v>
      </c>
      <c r="G2">
        <v>1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2</v>
      </c>
      <c r="O2">
        <v>1</v>
      </c>
      <c r="P2">
        <v>2</v>
      </c>
      <c r="Q2">
        <v>0</v>
      </c>
      <c r="R2">
        <v>0</v>
      </c>
      <c r="S2">
        <v>0</v>
      </c>
      <c r="T2" s="12">
        <v>7</v>
      </c>
      <c r="U2">
        <v>0</v>
      </c>
      <c r="V2">
        <v>0</v>
      </c>
    </row>
    <row r="3" spans="1:23" x14ac:dyDescent="0.25">
      <c r="A3" t="s">
        <v>3745</v>
      </c>
      <c r="B3" t="s">
        <v>3744</v>
      </c>
      <c r="C3" t="s">
        <v>3614</v>
      </c>
      <c r="D3" t="s">
        <v>283</v>
      </c>
      <c r="E3">
        <v>18</v>
      </c>
      <c r="F3">
        <v>2006</v>
      </c>
      <c r="G3">
        <v>1.9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 s="12">
        <v>7</v>
      </c>
      <c r="U3">
        <v>1</v>
      </c>
      <c r="V3">
        <v>6</v>
      </c>
      <c r="W3">
        <v>14.3</v>
      </c>
    </row>
    <row r="4" spans="1:23" x14ac:dyDescent="0.25">
      <c r="A4" t="s">
        <v>43</v>
      </c>
      <c r="B4" t="s">
        <v>3746</v>
      </c>
      <c r="C4" t="s">
        <v>3689</v>
      </c>
      <c r="D4" t="s">
        <v>21</v>
      </c>
      <c r="E4">
        <v>25</v>
      </c>
      <c r="F4">
        <v>1999</v>
      </c>
      <c r="G4">
        <v>21.8</v>
      </c>
      <c r="H4">
        <v>7</v>
      </c>
      <c r="I4">
        <v>0</v>
      </c>
      <c r="J4">
        <v>0</v>
      </c>
      <c r="K4">
        <v>45</v>
      </c>
      <c r="L4">
        <v>21</v>
      </c>
      <c r="M4">
        <v>0</v>
      </c>
      <c r="N4">
        <v>3</v>
      </c>
      <c r="O4">
        <v>32</v>
      </c>
      <c r="P4">
        <v>50</v>
      </c>
      <c r="Q4">
        <v>0</v>
      </c>
      <c r="R4">
        <v>1</v>
      </c>
      <c r="S4">
        <v>0</v>
      </c>
      <c r="T4" s="12">
        <v>114</v>
      </c>
      <c r="U4">
        <v>31</v>
      </c>
      <c r="V4">
        <v>18</v>
      </c>
      <c r="W4">
        <v>63.3</v>
      </c>
    </row>
    <row r="5" spans="1:23" x14ac:dyDescent="0.25">
      <c r="A5" t="s">
        <v>319</v>
      </c>
      <c r="B5" t="s">
        <v>3744</v>
      </c>
      <c r="C5" t="s">
        <v>3614</v>
      </c>
      <c r="D5" t="s">
        <v>283</v>
      </c>
      <c r="E5">
        <v>26</v>
      </c>
      <c r="F5">
        <v>1997</v>
      </c>
      <c r="G5">
        <v>15.7</v>
      </c>
      <c r="H5">
        <v>4</v>
      </c>
      <c r="I5">
        <v>0</v>
      </c>
      <c r="J5">
        <v>0</v>
      </c>
      <c r="K5">
        <v>8</v>
      </c>
      <c r="L5">
        <v>9</v>
      </c>
      <c r="M5">
        <v>1</v>
      </c>
      <c r="N5">
        <v>0</v>
      </c>
      <c r="O5">
        <v>11</v>
      </c>
      <c r="P5">
        <v>13</v>
      </c>
      <c r="Q5">
        <v>0</v>
      </c>
      <c r="R5">
        <v>0</v>
      </c>
      <c r="S5">
        <v>0</v>
      </c>
      <c r="T5" s="12">
        <v>41</v>
      </c>
      <c r="U5">
        <v>42</v>
      </c>
      <c r="V5">
        <v>28</v>
      </c>
      <c r="W5">
        <v>60</v>
      </c>
    </row>
    <row r="6" spans="1:23" x14ac:dyDescent="0.25">
      <c r="A6" t="s">
        <v>150</v>
      </c>
      <c r="B6" t="s">
        <v>3747</v>
      </c>
      <c r="C6" t="s">
        <v>3748</v>
      </c>
      <c r="D6" t="s">
        <v>96</v>
      </c>
      <c r="E6">
        <v>22</v>
      </c>
      <c r="F6">
        <v>2002</v>
      </c>
      <c r="G6">
        <v>12.2</v>
      </c>
      <c r="H6">
        <v>0</v>
      </c>
      <c r="I6">
        <v>0</v>
      </c>
      <c r="J6">
        <v>0</v>
      </c>
      <c r="K6">
        <v>13</v>
      </c>
      <c r="L6">
        <v>4</v>
      </c>
      <c r="M6">
        <v>4</v>
      </c>
      <c r="N6">
        <v>41</v>
      </c>
      <c r="O6">
        <v>8</v>
      </c>
      <c r="P6">
        <v>14</v>
      </c>
      <c r="Q6">
        <v>0</v>
      </c>
      <c r="R6">
        <v>0</v>
      </c>
      <c r="S6">
        <v>0</v>
      </c>
      <c r="T6" s="12">
        <v>47</v>
      </c>
      <c r="U6">
        <v>7</v>
      </c>
      <c r="V6">
        <v>4</v>
      </c>
      <c r="W6">
        <v>63.6</v>
      </c>
    </row>
    <row r="7" spans="1:23" x14ac:dyDescent="0.25">
      <c r="A7" t="s">
        <v>279</v>
      </c>
      <c r="B7" t="s">
        <v>3747</v>
      </c>
      <c r="C7" t="s">
        <v>3614</v>
      </c>
      <c r="D7" t="s">
        <v>254</v>
      </c>
      <c r="E7">
        <v>27</v>
      </c>
      <c r="F7">
        <v>1997</v>
      </c>
      <c r="G7">
        <v>15.7</v>
      </c>
      <c r="H7">
        <v>3</v>
      </c>
      <c r="I7">
        <v>0</v>
      </c>
      <c r="J7">
        <v>0</v>
      </c>
      <c r="K7">
        <v>7</v>
      </c>
      <c r="L7">
        <v>4</v>
      </c>
      <c r="M7">
        <v>1</v>
      </c>
      <c r="N7">
        <v>2</v>
      </c>
      <c r="O7">
        <v>12</v>
      </c>
      <c r="P7">
        <v>19</v>
      </c>
      <c r="Q7">
        <v>0</v>
      </c>
      <c r="R7">
        <v>0</v>
      </c>
      <c r="S7">
        <v>0</v>
      </c>
      <c r="T7" s="12">
        <v>83</v>
      </c>
      <c r="U7">
        <v>26</v>
      </c>
      <c r="V7">
        <v>20</v>
      </c>
      <c r="W7">
        <v>56.5</v>
      </c>
    </row>
    <row r="8" spans="1:23" x14ac:dyDescent="0.25">
      <c r="A8" t="s">
        <v>3749</v>
      </c>
      <c r="B8" t="s">
        <v>3744</v>
      </c>
      <c r="C8" t="s">
        <v>3689</v>
      </c>
      <c r="D8" t="s">
        <v>293</v>
      </c>
      <c r="E8">
        <v>18</v>
      </c>
      <c r="F8">
        <v>2005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 s="12">
        <v>0</v>
      </c>
      <c r="U8">
        <v>0</v>
      </c>
      <c r="V8">
        <v>1</v>
      </c>
      <c r="W8">
        <v>0</v>
      </c>
    </row>
    <row r="9" spans="1:23" x14ac:dyDescent="0.25">
      <c r="A9" t="s">
        <v>357</v>
      </c>
      <c r="B9" t="s">
        <v>3750</v>
      </c>
      <c r="C9" t="s">
        <v>3614</v>
      </c>
      <c r="D9" t="s">
        <v>3616</v>
      </c>
      <c r="E9">
        <v>27</v>
      </c>
      <c r="F9">
        <v>1996</v>
      </c>
      <c r="G9">
        <v>33.299999999999997</v>
      </c>
      <c r="H9">
        <v>5</v>
      </c>
      <c r="I9">
        <v>0</v>
      </c>
      <c r="J9">
        <v>0</v>
      </c>
      <c r="K9">
        <v>23</v>
      </c>
      <c r="L9">
        <v>35</v>
      </c>
      <c r="M9">
        <v>2</v>
      </c>
      <c r="N9">
        <v>59</v>
      </c>
      <c r="O9">
        <v>33</v>
      </c>
      <c r="P9">
        <v>42</v>
      </c>
      <c r="Q9">
        <v>0</v>
      </c>
      <c r="R9">
        <v>1</v>
      </c>
      <c r="S9">
        <v>0</v>
      </c>
      <c r="T9" s="12">
        <v>190</v>
      </c>
      <c r="U9">
        <v>13</v>
      </c>
      <c r="V9">
        <v>19</v>
      </c>
      <c r="W9">
        <v>40.6</v>
      </c>
    </row>
    <row r="10" spans="1:23" x14ac:dyDescent="0.25">
      <c r="A10" t="s">
        <v>3623</v>
      </c>
      <c r="B10" t="s">
        <v>3751</v>
      </c>
      <c r="C10" t="s">
        <v>3614</v>
      </c>
      <c r="D10" t="s">
        <v>254</v>
      </c>
      <c r="E10">
        <v>23</v>
      </c>
      <c r="F10">
        <v>2001</v>
      </c>
      <c r="G10">
        <v>34.5</v>
      </c>
      <c r="H10">
        <v>7</v>
      </c>
      <c r="I10">
        <v>1</v>
      </c>
      <c r="J10">
        <v>1</v>
      </c>
      <c r="K10">
        <v>30</v>
      </c>
      <c r="L10">
        <v>46</v>
      </c>
      <c r="M10">
        <v>6</v>
      </c>
      <c r="N10">
        <v>94</v>
      </c>
      <c r="O10">
        <v>26</v>
      </c>
      <c r="P10">
        <v>57</v>
      </c>
      <c r="Q10">
        <v>0</v>
      </c>
      <c r="R10">
        <v>0</v>
      </c>
      <c r="S10">
        <v>0</v>
      </c>
      <c r="T10" s="12">
        <v>145</v>
      </c>
      <c r="U10">
        <v>22</v>
      </c>
      <c r="V10">
        <v>30</v>
      </c>
      <c r="W10">
        <v>42.3</v>
      </c>
    </row>
    <row r="11" spans="1:23" x14ac:dyDescent="0.25">
      <c r="A11" t="s">
        <v>361</v>
      </c>
      <c r="B11" t="s">
        <v>3752</v>
      </c>
      <c r="C11" t="s">
        <v>3614</v>
      </c>
      <c r="D11" t="s">
        <v>332</v>
      </c>
      <c r="E11">
        <v>26</v>
      </c>
      <c r="F11">
        <v>1998</v>
      </c>
      <c r="G11">
        <v>16</v>
      </c>
      <c r="H11">
        <v>5</v>
      </c>
      <c r="I11">
        <v>0</v>
      </c>
      <c r="J11">
        <v>0</v>
      </c>
      <c r="K11">
        <v>13</v>
      </c>
      <c r="L11">
        <v>6</v>
      </c>
      <c r="M11">
        <v>2</v>
      </c>
      <c r="N11">
        <v>14</v>
      </c>
      <c r="O11">
        <v>12</v>
      </c>
      <c r="P11">
        <v>18</v>
      </c>
      <c r="Q11">
        <v>0</v>
      </c>
      <c r="R11">
        <v>0</v>
      </c>
      <c r="S11">
        <v>0</v>
      </c>
      <c r="T11" s="12">
        <v>42</v>
      </c>
      <c r="U11">
        <v>27</v>
      </c>
      <c r="V11">
        <v>23</v>
      </c>
      <c r="W11">
        <v>54</v>
      </c>
    </row>
    <row r="12" spans="1:23" x14ac:dyDescent="0.25">
      <c r="A12" t="s">
        <v>273</v>
      </c>
      <c r="B12" t="s">
        <v>3753</v>
      </c>
      <c r="C12" t="s">
        <v>3614</v>
      </c>
      <c r="D12" t="s">
        <v>239</v>
      </c>
      <c r="E12">
        <v>29</v>
      </c>
      <c r="F12">
        <v>1995</v>
      </c>
      <c r="G12">
        <v>22.4</v>
      </c>
      <c r="H12">
        <v>3</v>
      </c>
      <c r="I12">
        <v>0</v>
      </c>
      <c r="J12">
        <v>0</v>
      </c>
      <c r="K12">
        <v>17</v>
      </c>
      <c r="L12">
        <v>9</v>
      </c>
      <c r="M12">
        <v>0</v>
      </c>
      <c r="N12">
        <v>11</v>
      </c>
      <c r="O12">
        <v>9</v>
      </c>
      <c r="P12">
        <v>12</v>
      </c>
      <c r="Q12">
        <v>0</v>
      </c>
      <c r="R12">
        <v>0</v>
      </c>
      <c r="S12">
        <v>0</v>
      </c>
      <c r="T12" s="12">
        <v>103</v>
      </c>
      <c r="U12">
        <v>30</v>
      </c>
      <c r="V12">
        <v>33</v>
      </c>
      <c r="W12">
        <v>47.6</v>
      </c>
    </row>
    <row r="13" spans="1:23" x14ac:dyDescent="0.25">
      <c r="A13" t="s">
        <v>3668</v>
      </c>
      <c r="B13" t="s">
        <v>3754</v>
      </c>
      <c r="C13" t="s">
        <v>3614</v>
      </c>
      <c r="D13" t="s">
        <v>239</v>
      </c>
      <c r="E13">
        <v>29</v>
      </c>
      <c r="F13">
        <v>1995</v>
      </c>
      <c r="G13">
        <v>7.5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1</v>
      </c>
      <c r="O13">
        <v>3</v>
      </c>
      <c r="P13">
        <v>7</v>
      </c>
      <c r="Q13">
        <v>0</v>
      </c>
      <c r="R13">
        <v>0</v>
      </c>
      <c r="S13">
        <v>0</v>
      </c>
      <c r="T13" s="12">
        <v>24</v>
      </c>
      <c r="U13">
        <v>13</v>
      </c>
      <c r="V13">
        <v>10</v>
      </c>
      <c r="W13">
        <v>56.5</v>
      </c>
    </row>
    <row r="14" spans="1:23" x14ac:dyDescent="0.25">
      <c r="A14" t="s">
        <v>424</v>
      </c>
      <c r="B14" t="s">
        <v>3755</v>
      </c>
      <c r="C14" t="s">
        <v>3689</v>
      </c>
      <c r="D14" t="s">
        <v>3627</v>
      </c>
      <c r="E14">
        <v>21</v>
      </c>
      <c r="F14">
        <v>2002</v>
      </c>
      <c r="G14">
        <v>0.1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 s="12">
        <v>2</v>
      </c>
      <c r="U14">
        <v>1</v>
      </c>
      <c r="V14">
        <v>0</v>
      </c>
      <c r="W14">
        <v>100</v>
      </c>
    </row>
    <row r="15" spans="1:23" x14ac:dyDescent="0.25">
      <c r="A15" t="s">
        <v>424</v>
      </c>
      <c r="B15" t="s">
        <v>3755</v>
      </c>
      <c r="C15" t="s">
        <v>3748</v>
      </c>
      <c r="D15" t="s">
        <v>421</v>
      </c>
      <c r="E15">
        <v>21</v>
      </c>
      <c r="F15">
        <v>2002</v>
      </c>
      <c r="G15">
        <v>8.5</v>
      </c>
      <c r="H15">
        <v>4</v>
      </c>
      <c r="I15">
        <v>0</v>
      </c>
      <c r="J15">
        <v>0</v>
      </c>
      <c r="K15">
        <v>13</v>
      </c>
      <c r="L15">
        <v>12</v>
      </c>
      <c r="M15">
        <v>1</v>
      </c>
      <c r="N15">
        <v>11</v>
      </c>
      <c r="O15">
        <v>5</v>
      </c>
      <c r="P15">
        <v>5</v>
      </c>
      <c r="Q15">
        <v>0</v>
      </c>
      <c r="R15">
        <v>0</v>
      </c>
      <c r="S15">
        <v>0</v>
      </c>
      <c r="T15" s="12">
        <v>37</v>
      </c>
      <c r="U15">
        <v>14</v>
      </c>
      <c r="V15">
        <v>8</v>
      </c>
      <c r="W15">
        <v>63.6</v>
      </c>
    </row>
    <row r="16" spans="1:23" x14ac:dyDescent="0.25">
      <c r="A16" t="s">
        <v>3642</v>
      </c>
      <c r="B16" t="s">
        <v>3744</v>
      </c>
      <c r="C16" t="s">
        <v>3614</v>
      </c>
      <c r="D16" t="s">
        <v>8</v>
      </c>
      <c r="E16">
        <v>25</v>
      </c>
      <c r="F16">
        <v>1998</v>
      </c>
      <c r="G16">
        <v>26.3</v>
      </c>
      <c r="H16">
        <v>5</v>
      </c>
      <c r="I16">
        <v>0</v>
      </c>
      <c r="J16">
        <v>0</v>
      </c>
      <c r="K16">
        <v>11</v>
      </c>
      <c r="L16">
        <v>9</v>
      </c>
      <c r="M16">
        <v>1</v>
      </c>
      <c r="N16">
        <v>153</v>
      </c>
      <c r="O16">
        <v>31</v>
      </c>
      <c r="P16">
        <v>50</v>
      </c>
      <c r="Q16">
        <v>0</v>
      </c>
      <c r="R16">
        <v>0</v>
      </c>
      <c r="S16">
        <v>0</v>
      </c>
      <c r="T16" s="12">
        <v>132</v>
      </c>
      <c r="U16">
        <v>3</v>
      </c>
      <c r="V16">
        <v>13</v>
      </c>
      <c r="W16">
        <v>18.8</v>
      </c>
    </row>
    <row r="17" spans="1:23" x14ac:dyDescent="0.25">
      <c r="A17" t="s">
        <v>1141</v>
      </c>
      <c r="B17" t="s">
        <v>3756</v>
      </c>
      <c r="C17" t="s">
        <v>486</v>
      </c>
      <c r="D17" t="s">
        <v>8</v>
      </c>
      <c r="E17">
        <v>31</v>
      </c>
      <c r="F17">
        <v>1992</v>
      </c>
      <c r="G17">
        <v>27.9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12">
        <v>47</v>
      </c>
      <c r="U17">
        <v>7</v>
      </c>
      <c r="V17">
        <v>0</v>
      </c>
      <c r="W17">
        <v>100</v>
      </c>
    </row>
    <row r="18" spans="1:23" x14ac:dyDescent="0.25">
      <c r="A18" t="s">
        <v>3757</v>
      </c>
      <c r="B18" t="s">
        <v>3758</v>
      </c>
      <c r="C18" t="s">
        <v>3759</v>
      </c>
      <c r="D18" t="s">
        <v>3615</v>
      </c>
      <c r="E18">
        <v>30</v>
      </c>
      <c r="F18">
        <v>1994</v>
      </c>
      <c r="G18">
        <v>1.7</v>
      </c>
      <c r="H18">
        <v>0</v>
      </c>
      <c r="I18">
        <v>0</v>
      </c>
      <c r="J18">
        <v>0</v>
      </c>
      <c r="K18">
        <v>1</v>
      </c>
      <c r="L18">
        <v>3</v>
      </c>
      <c r="M18">
        <v>2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 s="12">
        <v>4</v>
      </c>
      <c r="U18">
        <v>0</v>
      </c>
      <c r="V18">
        <v>2</v>
      </c>
      <c r="W18">
        <v>0</v>
      </c>
    </row>
    <row r="19" spans="1:23" x14ac:dyDescent="0.25">
      <c r="A19" t="s">
        <v>3760</v>
      </c>
      <c r="C19" t="s">
        <v>3614</v>
      </c>
      <c r="D19" t="s">
        <v>3628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 s="12">
        <v>0</v>
      </c>
      <c r="U19">
        <v>0</v>
      </c>
      <c r="V19">
        <v>0</v>
      </c>
    </row>
    <row r="20" spans="1:23" x14ac:dyDescent="0.25">
      <c r="A20" t="s">
        <v>3715</v>
      </c>
      <c r="B20" t="s">
        <v>3761</v>
      </c>
      <c r="C20" t="s">
        <v>3689</v>
      </c>
      <c r="D20" t="s">
        <v>141</v>
      </c>
      <c r="E20">
        <v>26</v>
      </c>
      <c r="F20">
        <v>1997</v>
      </c>
      <c r="G20">
        <v>19.7</v>
      </c>
      <c r="H20">
        <v>9</v>
      </c>
      <c r="I20">
        <v>1</v>
      </c>
      <c r="J20">
        <v>1</v>
      </c>
      <c r="K20">
        <v>42</v>
      </c>
      <c r="L20">
        <v>18</v>
      </c>
      <c r="M20">
        <v>4</v>
      </c>
      <c r="N20">
        <v>6</v>
      </c>
      <c r="O20">
        <v>18</v>
      </c>
      <c r="P20">
        <v>27</v>
      </c>
      <c r="Q20">
        <v>0</v>
      </c>
      <c r="R20">
        <v>0</v>
      </c>
      <c r="S20">
        <v>0</v>
      </c>
      <c r="T20" s="12">
        <v>88</v>
      </c>
      <c r="U20">
        <v>30</v>
      </c>
      <c r="V20">
        <v>23</v>
      </c>
      <c r="W20">
        <v>56.6</v>
      </c>
    </row>
    <row r="21" spans="1:23" x14ac:dyDescent="0.25">
      <c r="A21" t="s">
        <v>3762</v>
      </c>
      <c r="B21" t="s">
        <v>3744</v>
      </c>
      <c r="C21" t="s">
        <v>3759</v>
      </c>
      <c r="D21" t="s">
        <v>3628</v>
      </c>
      <c r="E21">
        <v>19</v>
      </c>
      <c r="F21">
        <v>2005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12">
        <v>0</v>
      </c>
      <c r="U21">
        <v>0</v>
      </c>
      <c r="V21">
        <v>0</v>
      </c>
    </row>
    <row r="22" spans="1:23" x14ac:dyDescent="0.25">
      <c r="A22" t="s">
        <v>3763</v>
      </c>
      <c r="B22" t="s">
        <v>3744</v>
      </c>
      <c r="C22" t="s">
        <v>3614</v>
      </c>
      <c r="D22" t="s">
        <v>3631</v>
      </c>
      <c r="E22">
        <v>17</v>
      </c>
      <c r="F22">
        <v>2007</v>
      </c>
      <c r="G22">
        <v>3.8</v>
      </c>
      <c r="H22">
        <v>0</v>
      </c>
      <c r="I22">
        <v>0</v>
      </c>
      <c r="J22">
        <v>0</v>
      </c>
      <c r="K22">
        <v>2</v>
      </c>
      <c r="L22">
        <v>4</v>
      </c>
      <c r="M22">
        <v>1</v>
      </c>
      <c r="N22">
        <v>9</v>
      </c>
      <c r="O22">
        <v>2</v>
      </c>
      <c r="P22">
        <v>2</v>
      </c>
      <c r="Q22">
        <v>0</v>
      </c>
      <c r="R22">
        <v>0</v>
      </c>
      <c r="S22">
        <v>0</v>
      </c>
      <c r="T22" s="12">
        <v>26</v>
      </c>
      <c r="U22">
        <v>7</v>
      </c>
      <c r="V22">
        <v>6</v>
      </c>
      <c r="W22">
        <v>53.8</v>
      </c>
    </row>
    <row r="23" spans="1:23" x14ac:dyDescent="0.25">
      <c r="A23" t="s">
        <v>3764</v>
      </c>
      <c r="B23" t="s">
        <v>3744</v>
      </c>
      <c r="C23" t="s">
        <v>3765</v>
      </c>
      <c r="D23" t="s">
        <v>3627</v>
      </c>
      <c r="E23">
        <v>18</v>
      </c>
      <c r="F23">
        <v>2006</v>
      </c>
      <c r="G23">
        <v>0.3</v>
      </c>
      <c r="H23">
        <v>1</v>
      </c>
      <c r="I23">
        <v>0</v>
      </c>
      <c r="J23">
        <v>0</v>
      </c>
      <c r="K23">
        <v>1</v>
      </c>
      <c r="L23">
        <v>2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 s="12">
        <v>1</v>
      </c>
      <c r="U23">
        <v>0</v>
      </c>
      <c r="V23">
        <v>1</v>
      </c>
      <c r="W23">
        <v>0</v>
      </c>
    </row>
    <row r="24" spans="1:23" x14ac:dyDescent="0.25">
      <c r="A24" t="s">
        <v>3766</v>
      </c>
      <c r="B24" t="s">
        <v>3767</v>
      </c>
      <c r="C24" t="s">
        <v>3689</v>
      </c>
      <c r="D24" t="s">
        <v>283</v>
      </c>
      <c r="E24">
        <v>18</v>
      </c>
      <c r="F24">
        <v>2006</v>
      </c>
      <c r="G24">
        <v>0.1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12">
        <v>2</v>
      </c>
      <c r="U24">
        <v>0</v>
      </c>
      <c r="V24">
        <v>0</v>
      </c>
    </row>
    <row r="25" spans="1:23" x14ac:dyDescent="0.25">
      <c r="A25" t="s">
        <v>137</v>
      </c>
      <c r="B25" t="s">
        <v>3768</v>
      </c>
      <c r="C25" t="s">
        <v>3614</v>
      </c>
      <c r="D25" t="s">
        <v>293</v>
      </c>
      <c r="E25">
        <v>28</v>
      </c>
      <c r="F25">
        <v>1996</v>
      </c>
      <c r="G25">
        <v>1</v>
      </c>
      <c r="H25">
        <v>1</v>
      </c>
      <c r="I25">
        <v>0</v>
      </c>
      <c r="J25">
        <v>0</v>
      </c>
      <c r="K25">
        <v>2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 s="12">
        <v>7</v>
      </c>
      <c r="U25">
        <v>2</v>
      </c>
      <c r="V25">
        <v>0</v>
      </c>
      <c r="W25">
        <v>100</v>
      </c>
    </row>
    <row r="26" spans="1:23" x14ac:dyDescent="0.25">
      <c r="A26" t="s">
        <v>137</v>
      </c>
      <c r="B26" t="s">
        <v>3768</v>
      </c>
      <c r="C26" t="s">
        <v>3614</v>
      </c>
      <c r="D26" t="s">
        <v>104</v>
      </c>
      <c r="E26">
        <v>28</v>
      </c>
      <c r="F26">
        <v>1996</v>
      </c>
      <c r="G26">
        <v>28.7</v>
      </c>
      <c r="H26">
        <v>6</v>
      </c>
      <c r="I26">
        <v>1</v>
      </c>
      <c r="J26">
        <v>0</v>
      </c>
      <c r="K26">
        <v>18</v>
      </c>
      <c r="L26">
        <v>19</v>
      </c>
      <c r="M26">
        <v>0</v>
      </c>
      <c r="N26">
        <v>12</v>
      </c>
      <c r="O26">
        <v>34</v>
      </c>
      <c r="P26">
        <v>18</v>
      </c>
      <c r="Q26">
        <v>0</v>
      </c>
      <c r="R26">
        <v>1</v>
      </c>
      <c r="S26">
        <v>1</v>
      </c>
      <c r="T26" s="12">
        <v>122</v>
      </c>
      <c r="U26">
        <v>70</v>
      </c>
      <c r="V26">
        <v>39</v>
      </c>
      <c r="W26">
        <v>64.2</v>
      </c>
    </row>
    <row r="27" spans="1:23" x14ac:dyDescent="0.25">
      <c r="A27" t="s">
        <v>336</v>
      </c>
      <c r="B27" t="s">
        <v>3744</v>
      </c>
      <c r="C27" t="s">
        <v>3689</v>
      </c>
      <c r="D27" t="s">
        <v>3616</v>
      </c>
      <c r="E27">
        <v>21</v>
      </c>
      <c r="F27">
        <v>2002</v>
      </c>
      <c r="G27">
        <v>30.3</v>
      </c>
      <c r="H27">
        <v>10</v>
      </c>
      <c r="I27">
        <v>0</v>
      </c>
      <c r="J27">
        <v>0</v>
      </c>
      <c r="K27">
        <v>49</v>
      </c>
      <c r="L27">
        <v>58</v>
      </c>
      <c r="M27">
        <v>4</v>
      </c>
      <c r="N27">
        <v>86</v>
      </c>
      <c r="O27">
        <v>31</v>
      </c>
      <c r="P27">
        <v>56</v>
      </c>
      <c r="Q27">
        <v>0</v>
      </c>
      <c r="R27">
        <v>0</v>
      </c>
      <c r="S27">
        <v>0</v>
      </c>
      <c r="T27" s="12">
        <v>207</v>
      </c>
      <c r="U27">
        <v>56</v>
      </c>
      <c r="V27">
        <v>30</v>
      </c>
      <c r="W27">
        <v>65.099999999999994</v>
      </c>
    </row>
    <row r="28" spans="1:23" x14ac:dyDescent="0.25">
      <c r="A28" t="s">
        <v>3701</v>
      </c>
      <c r="B28" t="s">
        <v>3756</v>
      </c>
      <c r="C28" t="s">
        <v>3689</v>
      </c>
      <c r="D28" t="s">
        <v>254</v>
      </c>
      <c r="E28">
        <v>23</v>
      </c>
      <c r="F28">
        <v>2001</v>
      </c>
      <c r="G28">
        <v>27.5</v>
      </c>
      <c r="H28">
        <v>7</v>
      </c>
      <c r="I28">
        <v>0</v>
      </c>
      <c r="J28">
        <v>0</v>
      </c>
      <c r="K28">
        <v>36</v>
      </c>
      <c r="L28">
        <v>34</v>
      </c>
      <c r="M28">
        <v>0</v>
      </c>
      <c r="N28">
        <v>0</v>
      </c>
      <c r="O28">
        <v>37</v>
      </c>
      <c r="P28">
        <v>55</v>
      </c>
      <c r="Q28">
        <v>0</v>
      </c>
      <c r="R28">
        <v>1</v>
      </c>
      <c r="S28">
        <v>0</v>
      </c>
      <c r="T28" s="12">
        <v>194</v>
      </c>
      <c r="U28">
        <v>2</v>
      </c>
      <c r="V28">
        <v>6</v>
      </c>
      <c r="W28">
        <v>25</v>
      </c>
    </row>
    <row r="29" spans="1:23" x14ac:dyDescent="0.25">
      <c r="A29" t="s">
        <v>3769</v>
      </c>
      <c r="B29" t="s">
        <v>3770</v>
      </c>
      <c r="C29" t="s">
        <v>3759</v>
      </c>
      <c r="D29" t="s">
        <v>141</v>
      </c>
      <c r="E29">
        <v>34</v>
      </c>
      <c r="F29">
        <v>1990</v>
      </c>
      <c r="G29">
        <v>9.3000000000000007</v>
      </c>
      <c r="H29">
        <v>1</v>
      </c>
      <c r="I29">
        <v>0</v>
      </c>
      <c r="J29">
        <v>0</v>
      </c>
      <c r="K29">
        <v>12</v>
      </c>
      <c r="L29">
        <v>7</v>
      </c>
      <c r="M29">
        <v>4</v>
      </c>
      <c r="N29">
        <v>25</v>
      </c>
      <c r="O29">
        <v>0</v>
      </c>
      <c r="P29">
        <v>2</v>
      </c>
      <c r="Q29">
        <v>0</v>
      </c>
      <c r="R29">
        <v>0</v>
      </c>
      <c r="S29">
        <v>0</v>
      </c>
      <c r="T29" s="12">
        <v>22</v>
      </c>
      <c r="U29">
        <v>17</v>
      </c>
      <c r="V29">
        <v>22</v>
      </c>
      <c r="W29">
        <v>43.6</v>
      </c>
    </row>
    <row r="30" spans="1:23" x14ac:dyDescent="0.25">
      <c r="A30" t="s">
        <v>1288</v>
      </c>
      <c r="B30" t="s">
        <v>3756</v>
      </c>
      <c r="C30" t="s">
        <v>3713</v>
      </c>
      <c r="D30" t="s">
        <v>3631</v>
      </c>
      <c r="E30">
        <v>24</v>
      </c>
      <c r="F30">
        <v>2000</v>
      </c>
      <c r="G30">
        <v>1.6</v>
      </c>
      <c r="H30">
        <v>0</v>
      </c>
      <c r="I30">
        <v>0</v>
      </c>
      <c r="J30">
        <v>0</v>
      </c>
      <c r="K30">
        <v>2</v>
      </c>
      <c r="L30">
        <v>5</v>
      </c>
      <c r="M30">
        <v>0</v>
      </c>
      <c r="N30">
        <v>5</v>
      </c>
      <c r="O30">
        <v>2</v>
      </c>
      <c r="P30">
        <v>3</v>
      </c>
      <c r="Q30">
        <v>0</v>
      </c>
      <c r="R30">
        <v>0</v>
      </c>
      <c r="S30">
        <v>0</v>
      </c>
      <c r="T30" s="12">
        <v>11</v>
      </c>
      <c r="U30">
        <v>0</v>
      </c>
      <c r="V30">
        <v>1</v>
      </c>
      <c r="W30">
        <v>0</v>
      </c>
    </row>
    <row r="31" spans="1:23" x14ac:dyDescent="0.25">
      <c r="A31" t="s">
        <v>42</v>
      </c>
      <c r="B31" t="s">
        <v>3761</v>
      </c>
      <c r="C31" t="s">
        <v>3614</v>
      </c>
      <c r="D31" t="s">
        <v>21</v>
      </c>
      <c r="E31">
        <v>22</v>
      </c>
      <c r="F31">
        <v>2001</v>
      </c>
      <c r="G31">
        <v>5.5</v>
      </c>
      <c r="H31">
        <v>2</v>
      </c>
      <c r="I31">
        <v>0</v>
      </c>
      <c r="J31">
        <v>0</v>
      </c>
      <c r="K31">
        <v>7</v>
      </c>
      <c r="L31">
        <v>2</v>
      </c>
      <c r="M31">
        <v>1</v>
      </c>
      <c r="N31">
        <v>9</v>
      </c>
      <c r="O31">
        <v>6</v>
      </c>
      <c r="P31">
        <v>5</v>
      </c>
      <c r="Q31">
        <v>0</v>
      </c>
      <c r="R31">
        <v>0</v>
      </c>
      <c r="S31">
        <v>0</v>
      </c>
      <c r="T31" s="12">
        <v>29</v>
      </c>
      <c r="U31">
        <v>3</v>
      </c>
      <c r="V31">
        <v>9</v>
      </c>
      <c r="W31">
        <v>25</v>
      </c>
    </row>
    <row r="32" spans="1:23" x14ac:dyDescent="0.25">
      <c r="A32" t="s">
        <v>3771</v>
      </c>
      <c r="B32" t="s">
        <v>3744</v>
      </c>
      <c r="C32" t="s">
        <v>3759</v>
      </c>
      <c r="D32" t="s">
        <v>3627</v>
      </c>
      <c r="E32">
        <v>23</v>
      </c>
      <c r="F32">
        <v>2001</v>
      </c>
      <c r="G32">
        <v>16</v>
      </c>
      <c r="H32">
        <v>0</v>
      </c>
      <c r="I32">
        <v>0</v>
      </c>
      <c r="J32">
        <v>0</v>
      </c>
      <c r="K32">
        <v>16</v>
      </c>
      <c r="L32">
        <v>13</v>
      </c>
      <c r="M32">
        <v>8</v>
      </c>
      <c r="N32">
        <v>3</v>
      </c>
      <c r="O32">
        <v>2</v>
      </c>
      <c r="P32">
        <v>8</v>
      </c>
      <c r="Q32">
        <v>0</v>
      </c>
      <c r="R32">
        <v>0</v>
      </c>
      <c r="S32">
        <v>0</v>
      </c>
      <c r="T32" s="12">
        <v>35</v>
      </c>
      <c r="U32">
        <v>9</v>
      </c>
      <c r="V32">
        <v>30</v>
      </c>
      <c r="W32">
        <v>23.1</v>
      </c>
    </row>
    <row r="33" spans="1:23" x14ac:dyDescent="0.25">
      <c r="A33" t="s">
        <v>3296</v>
      </c>
      <c r="B33" t="s">
        <v>3767</v>
      </c>
      <c r="C33" t="s">
        <v>486</v>
      </c>
      <c r="D33" t="s">
        <v>141</v>
      </c>
      <c r="E33">
        <v>31</v>
      </c>
      <c r="F33">
        <v>1993</v>
      </c>
      <c r="G33">
        <v>25.1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0</v>
      </c>
      <c r="S33">
        <v>1</v>
      </c>
      <c r="T33" s="12">
        <v>29</v>
      </c>
      <c r="U33">
        <v>2</v>
      </c>
      <c r="V33">
        <v>0</v>
      </c>
      <c r="W33">
        <v>100</v>
      </c>
    </row>
    <row r="34" spans="1:23" x14ac:dyDescent="0.25">
      <c r="A34" t="s">
        <v>3711</v>
      </c>
      <c r="B34" t="s">
        <v>3750</v>
      </c>
      <c r="C34" t="s">
        <v>3687</v>
      </c>
      <c r="D34" t="s">
        <v>3627</v>
      </c>
      <c r="E34">
        <v>28</v>
      </c>
      <c r="F34">
        <v>1996</v>
      </c>
      <c r="G34">
        <v>22.4</v>
      </c>
      <c r="H34">
        <v>1</v>
      </c>
      <c r="I34">
        <v>0</v>
      </c>
      <c r="J34">
        <v>0</v>
      </c>
      <c r="K34">
        <v>20</v>
      </c>
      <c r="L34">
        <v>28</v>
      </c>
      <c r="M34">
        <v>1</v>
      </c>
      <c r="N34">
        <v>10</v>
      </c>
      <c r="O34">
        <v>20</v>
      </c>
      <c r="P34">
        <v>33</v>
      </c>
      <c r="Q34">
        <v>0</v>
      </c>
      <c r="R34">
        <v>1</v>
      </c>
      <c r="S34">
        <v>0</v>
      </c>
      <c r="T34" s="12">
        <v>112</v>
      </c>
      <c r="U34">
        <v>25</v>
      </c>
      <c r="V34">
        <v>24</v>
      </c>
      <c r="W34">
        <v>51</v>
      </c>
    </row>
    <row r="35" spans="1:23" x14ac:dyDescent="0.25">
      <c r="A35" t="s">
        <v>3772</v>
      </c>
      <c r="B35" t="s">
        <v>3744</v>
      </c>
      <c r="C35" t="s">
        <v>3748</v>
      </c>
      <c r="D35" t="s">
        <v>3627</v>
      </c>
      <c r="E35">
        <v>27</v>
      </c>
      <c r="F35">
        <v>1997</v>
      </c>
      <c r="G35">
        <v>13.9</v>
      </c>
      <c r="H35">
        <v>4</v>
      </c>
      <c r="I35">
        <v>0</v>
      </c>
      <c r="J35">
        <v>0</v>
      </c>
      <c r="K35">
        <v>12</v>
      </c>
      <c r="L35">
        <v>5</v>
      </c>
      <c r="M35">
        <v>9</v>
      </c>
      <c r="N35">
        <v>14</v>
      </c>
      <c r="O35">
        <v>3</v>
      </c>
      <c r="P35">
        <v>3</v>
      </c>
      <c r="Q35">
        <v>0</v>
      </c>
      <c r="R35">
        <v>0</v>
      </c>
      <c r="S35">
        <v>0</v>
      </c>
      <c r="T35" s="12">
        <v>23</v>
      </c>
      <c r="U35">
        <v>5</v>
      </c>
      <c r="V35">
        <v>9</v>
      </c>
      <c r="W35">
        <v>35.700000000000003</v>
      </c>
    </row>
    <row r="36" spans="1:23" x14ac:dyDescent="0.25">
      <c r="A36" t="s">
        <v>440</v>
      </c>
      <c r="B36" t="s">
        <v>3744</v>
      </c>
      <c r="C36" t="s">
        <v>3689</v>
      </c>
      <c r="D36" t="s">
        <v>421</v>
      </c>
      <c r="E36">
        <v>17</v>
      </c>
      <c r="F36">
        <v>2007</v>
      </c>
      <c r="G36">
        <v>0.5</v>
      </c>
      <c r="H36">
        <v>1</v>
      </c>
      <c r="I36">
        <v>0</v>
      </c>
      <c r="J36">
        <v>0</v>
      </c>
      <c r="K36">
        <v>2</v>
      </c>
      <c r="L36">
        <v>2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 s="12">
        <v>2</v>
      </c>
      <c r="U36">
        <v>0</v>
      </c>
      <c r="V36">
        <v>2</v>
      </c>
      <c r="W36">
        <v>0</v>
      </c>
    </row>
    <row r="37" spans="1:23" x14ac:dyDescent="0.25">
      <c r="A37" t="s">
        <v>3316</v>
      </c>
      <c r="B37" t="s">
        <v>3773</v>
      </c>
      <c r="C37" t="s">
        <v>486</v>
      </c>
      <c r="D37" t="s">
        <v>21</v>
      </c>
      <c r="E37">
        <v>29</v>
      </c>
      <c r="F37">
        <v>1994</v>
      </c>
      <c r="G37">
        <v>31</v>
      </c>
      <c r="H37">
        <v>3</v>
      </c>
      <c r="I37">
        <v>0</v>
      </c>
      <c r="J37">
        <v>0</v>
      </c>
      <c r="K37">
        <v>2</v>
      </c>
      <c r="L37">
        <v>6</v>
      </c>
      <c r="M37">
        <v>0</v>
      </c>
      <c r="N37">
        <v>0</v>
      </c>
      <c r="O37">
        <v>0</v>
      </c>
      <c r="P37">
        <v>0</v>
      </c>
      <c r="Q37">
        <v>0</v>
      </c>
      <c r="R37">
        <v>2</v>
      </c>
      <c r="S37">
        <v>0</v>
      </c>
      <c r="T37" s="12">
        <v>56</v>
      </c>
      <c r="U37">
        <v>7</v>
      </c>
      <c r="V37">
        <v>1</v>
      </c>
      <c r="W37">
        <v>87.5</v>
      </c>
    </row>
    <row r="38" spans="1:23" x14ac:dyDescent="0.25">
      <c r="A38" t="s">
        <v>3729</v>
      </c>
      <c r="B38" t="s">
        <v>3773</v>
      </c>
      <c r="C38" t="s">
        <v>3689</v>
      </c>
      <c r="D38" t="s">
        <v>49</v>
      </c>
      <c r="E38">
        <v>28</v>
      </c>
      <c r="F38">
        <v>1996</v>
      </c>
      <c r="G38">
        <v>8.3000000000000007</v>
      </c>
      <c r="H38">
        <v>2</v>
      </c>
      <c r="I38">
        <v>0</v>
      </c>
      <c r="J38">
        <v>0</v>
      </c>
      <c r="K38">
        <v>11</v>
      </c>
      <c r="L38">
        <v>8</v>
      </c>
      <c r="M38">
        <v>2</v>
      </c>
      <c r="N38">
        <v>38</v>
      </c>
      <c r="O38">
        <v>2</v>
      </c>
      <c r="P38">
        <v>5</v>
      </c>
      <c r="Q38">
        <v>0</v>
      </c>
      <c r="R38">
        <v>0</v>
      </c>
      <c r="S38">
        <v>0</v>
      </c>
      <c r="T38" s="12">
        <v>28</v>
      </c>
      <c r="U38">
        <v>0</v>
      </c>
      <c r="V38">
        <v>1</v>
      </c>
      <c r="W38">
        <v>0</v>
      </c>
    </row>
    <row r="39" spans="1:23" x14ac:dyDescent="0.25">
      <c r="A39" t="s">
        <v>3497</v>
      </c>
      <c r="B39" t="s">
        <v>3744</v>
      </c>
      <c r="C39" t="s">
        <v>486</v>
      </c>
      <c r="D39" t="s">
        <v>188</v>
      </c>
      <c r="E39">
        <v>25</v>
      </c>
      <c r="F39">
        <v>1999</v>
      </c>
      <c r="G39">
        <v>1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12">
        <v>1</v>
      </c>
      <c r="U39">
        <v>2</v>
      </c>
      <c r="V39">
        <v>0</v>
      </c>
      <c r="W39">
        <v>100</v>
      </c>
    </row>
    <row r="40" spans="1:23" x14ac:dyDescent="0.25">
      <c r="A40" t="s">
        <v>325</v>
      </c>
      <c r="B40" t="s">
        <v>3750</v>
      </c>
      <c r="C40" t="s">
        <v>3759</v>
      </c>
      <c r="D40" t="s">
        <v>3616</v>
      </c>
      <c r="E40">
        <v>26</v>
      </c>
      <c r="F40">
        <v>1997</v>
      </c>
      <c r="G40">
        <v>4.5999999999999996</v>
      </c>
      <c r="H40">
        <v>0</v>
      </c>
      <c r="I40">
        <v>0</v>
      </c>
      <c r="J40">
        <v>0</v>
      </c>
      <c r="K40">
        <v>8</v>
      </c>
      <c r="L40">
        <v>10</v>
      </c>
      <c r="M40">
        <v>1</v>
      </c>
      <c r="N40">
        <v>2</v>
      </c>
      <c r="O40">
        <v>0</v>
      </c>
      <c r="P40">
        <v>3</v>
      </c>
      <c r="Q40">
        <v>0</v>
      </c>
      <c r="R40">
        <v>0</v>
      </c>
      <c r="S40">
        <v>0</v>
      </c>
      <c r="T40" s="12">
        <v>18</v>
      </c>
      <c r="U40">
        <v>13</v>
      </c>
      <c r="V40">
        <v>38</v>
      </c>
      <c r="W40">
        <v>25.5</v>
      </c>
    </row>
    <row r="41" spans="1:23" x14ac:dyDescent="0.25">
      <c r="A41" t="s">
        <v>110</v>
      </c>
      <c r="B41" t="s">
        <v>3774</v>
      </c>
      <c r="C41" t="s">
        <v>3689</v>
      </c>
      <c r="D41" t="s">
        <v>96</v>
      </c>
      <c r="E41">
        <v>20</v>
      </c>
      <c r="F41">
        <v>2003</v>
      </c>
      <c r="G41">
        <v>21.8</v>
      </c>
      <c r="H41">
        <v>3</v>
      </c>
      <c r="I41">
        <v>0</v>
      </c>
      <c r="J41">
        <v>0</v>
      </c>
      <c r="K41">
        <v>37</v>
      </c>
      <c r="L41">
        <v>26</v>
      </c>
      <c r="M41">
        <v>3</v>
      </c>
      <c r="N41">
        <v>69</v>
      </c>
      <c r="O41">
        <v>20</v>
      </c>
      <c r="P41">
        <v>32</v>
      </c>
      <c r="Q41">
        <v>0</v>
      </c>
      <c r="R41">
        <v>1</v>
      </c>
      <c r="S41">
        <v>0</v>
      </c>
      <c r="T41" s="12">
        <v>118</v>
      </c>
      <c r="U41">
        <v>16</v>
      </c>
      <c r="V41">
        <v>20</v>
      </c>
      <c r="W41">
        <v>44.4</v>
      </c>
    </row>
    <row r="42" spans="1:23" x14ac:dyDescent="0.25">
      <c r="A42" t="s">
        <v>3775</v>
      </c>
      <c r="B42" t="s">
        <v>3776</v>
      </c>
      <c r="C42" t="s">
        <v>3748</v>
      </c>
      <c r="D42" t="s">
        <v>293</v>
      </c>
      <c r="E42">
        <v>32</v>
      </c>
      <c r="F42">
        <v>1991</v>
      </c>
      <c r="G42">
        <v>0.2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 s="12">
        <v>1</v>
      </c>
      <c r="U42">
        <v>1</v>
      </c>
      <c r="V42">
        <v>1</v>
      </c>
      <c r="W42">
        <v>50</v>
      </c>
    </row>
    <row r="43" spans="1:23" x14ac:dyDescent="0.25">
      <c r="A43" t="s">
        <v>3775</v>
      </c>
      <c r="B43" t="s">
        <v>3776</v>
      </c>
      <c r="C43" t="s">
        <v>3748</v>
      </c>
      <c r="D43" t="s">
        <v>3628</v>
      </c>
      <c r="E43">
        <v>32</v>
      </c>
      <c r="F43">
        <v>1991</v>
      </c>
      <c r="G43">
        <v>18.2</v>
      </c>
      <c r="H43">
        <v>5</v>
      </c>
      <c r="I43">
        <v>0</v>
      </c>
      <c r="J43">
        <v>0</v>
      </c>
      <c r="K43">
        <v>30</v>
      </c>
      <c r="L43">
        <v>59</v>
      </c>
      <c r="M43">
        <v>7</v>
      </c>
      <c r="N43">
        <v>60</v>
      </c>
      <c r="O43">
        <v>12</v>
      </c>
      <c r="P43">
        <v>15</v>
      </c>
      <c r="Q43">
        <v>0</v>
      </c>
      <c r="R43">
        <v>0</v>
      </c>
      <c r="S43">
        <v>0</v>
      </c>
      <c r="T43" s="12">
        <v>93</v>
      </c>
      <c r="U43">
        <v>37</v>
      </c>
      <c r="V43">
        <v>80</v>
      </c>
      <c r="W43">
        <v>31.6</v>
      </c>
    </row>
    <row r="44" spans="1:23" x14ac:dyDescent="0.25">
      <c r="A44" t="s">
        <v>3777</v>
      </c>
      <c r="B44" t="s">
        <v>3767</v>
      </c>
      <c r="C44" t="s">
        <v>3614</v>
      </c>
      <c r="D44" t="s">
        <v>283</v>
      </c>
      <c r="E44">
        <v>23</v>
      </c>
      <c r="F44">
        <v>2001</v>
      </c>
      <c r="G44">
        <v>3.7</v>
      </c>
      <c r="H44">
        <v>0</v>
      </c>
      <c r="I44">
        <v>0</v>
      </c>
      <c r="J44">
        <v>0</v>
      </c>
      <c r="K44">
        <v>6</v>
      </c>
      <c r="L44">
        <v>2</v>
      </c>
      <c r="M44">
        <v>0</v>
      </c>
      <c r="N44">
        <v>0</v>
      </c>
      <c r="O44">
        <v>6</v>
      </c>
      <c r="P44">
        <v>6</v>
      </c>
      <c r="Q44">
        <v>0</v>
      </c>
      <c r="R44">
        <v>0</v>
      </c>
      <c r="S44">
        <v>0</v>
      </c>
      <c r="T44" s="12">
        <v>18</v>
      </c>
      <c r="U44">
        <v>8</v>
      </c>
      <c r="V44">
        <v>2</v>
      </c>
      <c r="W44">
        <v>80</v>
      </c>
    </row>
    <row r="45" spans="1:23" x14ac:dyDescent="0.25">
      <c r="A45" t="s">
        <v>62</v>
      </c>
      <c r="B45" t="s">
        <v>3770</v>
      </c>
      <c r="C45" t="s">
        <v>3748</v>
      </c>
      <c r="D45" t="s">
        <v>49</v>
      </c>
      <c r="E45">
        <v>26</v>
      </c>
      <c r="F45">
        <v>1997</v>
      </c>
      <c r="G45">
        <v>12.7</v>
      </c>
      <c r="H45">
        <v>3</v>
      </c>
      <c r="I45">
        <v>0</v>
      </c>
      <c r="J45">
        <v>0</v>
      </c>
      <c r="K45">
        <v>12</v>
      </c>
      <c r="L45">
        <v>18</v>
      </c>
      <c r="M45">
        <v>3</v>
      </c>
      <c r="N45">
        <v>34</v>
      </c>
      <c r="O45">
        <v>3</v>
      </c>
      <c r="P45">
        <v>5</v>
      </c>
      <c r="Q45">
        <v>1</v>
      </c>
      <c r="R45">
        <v>0</v>
      </c>
      <c r="S45">
        <v>0</v>
      </c>
      <c r="T45" s="12">
        <v>59</v>
      </c>
      <c r="U45">
        <v>6</v>
      </c>
      <c r="V45">
        <v>9</v>
      </c>
      <c r="W45">
        <v>40</v>
      </c>
    </row>
    <row r="46" spans="1:23" x14ac:dyDescent="0.25">
      <c r="A46" t="s">
        <v>119</v>
      </c>
      <c r="B46" t="s">
        <v>3778</v>
      </c>
      <c r="C46" t="s">
        <v>3689</v>
      </c>
      <c r="D46" t="s">
        <v>96</v>
      </c>
      <c r="E46">
        <v>20</v>
      </c>
      <c r="F46">
        <v>2004</v>
      </c>
      <c r="G46">
        <v>29.6</v>
      </c>
      <c r="H46">
        <v>8</v>
      </c>
      <c r="I46">
        <v>1</v>
      </c>
      <c r="J46">
        <v>1</v>
      </c>
      <c r="K46">
        <v>40</v>
      </c>
      <c r="L46">
        <v>48</v>
      </c>
      <c r="M46">
        <v>0</v>
      </c>
      <c r="N46">
        <v>9</v>
      </c>
      <c r="O46">
        <v>46</v>
      </c>
      <c r="P46">
        <v>46</v>
      </c>
      <c r="Q46">
        <v>0</v>
      </c>
      <c r="R46">
        <v>2</v>
      </c>
      <c r="S46">
        <v>0</v>
      </c>
      <c r="T46" s="12">
        <v>197</v>
      </c>
      <c r="U46">
        <v>39</v>
      </c>
      <c r="V46">
        <v>26</v>
      </c>
      <c r="W46">
        <v>60</v>
      </c>
    </row>
    <row r="47" spans="1:23" x14ac:dyDescent="0.25">
      <c r="A47" t="s">
        <v>64</v>
      </c>
      <c r="B47" t="s">
        <v>3744</v>
      </c>
      <c r="C47" t="s">
        <v>3689</v>
      </c>
      <c r="D47" t="s">
        <v>49</v>
      </c>
      <c r="E47">
        <v>30</v>
      </c>
      <c r="F47">
        <v>1993</v>
      </c>
      <c r="G47">
        <v>6.5</v>
      </c>
      <c r="H47">
        <v>3</v>
      </c>
      <c r="I47">
        <v>0</v>
      </c>
      <c r="J47">
        <v>0</v>
      </c>
      <c r="K47">
        <v>8</v>
      </c>
      <c r="L47">
        <v>3</v>
      </c>
      <c r="M47">
        <v>0</v>
      </c>
      <c r="N47">
        <v>1</v>
      </c>
      <c r="O47">
        <v>10</v>
      </c>
      <c r="P47">
        <v>3</v>
      </c>
      <c r="Q47">
        <v>0</v>
      </c>
      <c r="R47">
        <v>0</v>
      </c>
      <c r="S47">
        <v>0</v>
      </c>
      <c r="T47" s="12">
        <v>43</v>
      </c>
      <c r="U47">
        <v>6</v>
      </c>
      <c r="V47">
        <v>4</v>
      </c>
      <c r="W47">
        <v>60</v>
      </c>
    </row>
    <row r="48" spans="1:23" x14ac:dyDescent="0.25">
      <c r="A48" t="s">
        <v>53</v>
      </c>
      <c r="B48" t="s">
        <v>3744</v>
      </c>
      <c r="C48" t="s">
        <v>3759</v>
      </c>
      <c r="D48" t="s">
        <v>3615</v>
      </c>
      <c r="E48">
        <v>26</v>
      </c>
      <c r="F48">
        <v>1997</v>
      </c>
      <c r="G48">
        <v>19.5</v>
      </c>
      <c r="H48">
        <v>0</v>
      </c>
      <c r="I48">
        <v>0</v>
      </c>
      <c r="J48">
        <v>0</v>
      </c>
      <c r="K48">
        <v>15</v>
      </c>
      <c r="L48">
        <v>22</v>
      </c>
      <c r="M48">
        <v>5</v>
      </c>
      <c r="N48">
        <v>47</v>
      </c>
      <c r="O48">
        <v>6</v>
      </c>
      <c r="P48">
        <v>9</v>
      </c>
      <c r="Q48">
        <v>0</v>
      </c>
      <c r="R48">
        <v>0</v>
      </c>
      <c r="S48">
        <v>0</v>
      </c>
      <c r="T48" s="12">
        <v>55</v>
      </c>
      <c r="U48">
        <v>6</v>
      </c>
      <c r="V48">
        <v>15</v>
      </c>
      <c r="W48">
        <v>28.6</v>
      </c>
    </row>
    <row r="49" spans="1:23" x14ac:dyDescent="0.25">
      <c r="A49" t="s">
        <v>138</v>
      </c>
      <c r="B49" t="s">
        <v>3750</v>
      </c>
      <c r="C49" t="s">
        <v>3614</v>
      </c>
      <c r="D49" t="s">
        <v>104</v>
      </c>
      <c r="E49">
        <v>24</v>
      </c>
      <c r="F49">
        <v>1999</v>
      </c>
      <c r="G49">
        <v>34.200000000000003</v>
      </c>
      <c r="H49">
        <v>7</v>
      </c>
      <c r="I49">
        <v>0</v>
      </c>
      <c r="J49">
        <v>0</v>
      </c>
      <c r="K49">
        <v>26</v>
      </c>
      <c r="L49">
        <v>32</v>
      </c>
      <c r="M49">
        <v>2</v>
      </c>
      <c r="N49">
        <v>8</v>
      </c>
      <c r="O49">
        <v>20</v>
      </c>
      <c r="P49">
        <v>34</v>
      </c>
      <c r="Q49">
        <v>0</v>
      </c>
      <c r="R49">
        <v>0</v>
      </c>
      <c r="S49">
        <v>0</v>
      </c>
      <c r="T49" s="12">
        <v>168</v>
      </c>
      <c r="U49">
        <v>43</v>
      </c>
      <c r="V49">
        <v>33</v>
      </c>
      <c r="W49">
        <v>56.6</v>
      </c>
    </row>
    <row r="50" spans="1:23" x14ac:dyDescent="0.25">
      <c r="A50" t="s">
        <v>3779</v>
      </c>
      <c r="B50" t="s">
        <v>3780</v>
      </c>
      <c r="C50" t="s">
        <v>486</v>
      </c>
      <c r="D50" t="s">
        <v>3631</v>
      </c>
      <c r="E50">
        <v>26</v>
      </c>
      <c r="F50">
        <v>1998</v>
      </c>
      <c r="G50">
        <v>4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12">
        <v>3</v>
      </c>
      <c r="U50">
        <v>1</v>
      </c>
      <c r="V50">
        <v>1</v>
      </c>
      <c r="W50">
        <v>50</v>
      </c>
    </row>
    <row r="51" spans="1:23" x14ac:dyDescent="0.25">
      <c r="A51" t="s">
        <v>3636</v>
      </c>
      <c r="B51" t="s">
        <v>3781</v>
      </c>
      <c r="C51" t="s">
        <v>3614</v>
      </c>
      <c r="D51" t="s">
        <v>3627</v>
      </c>
      <c r="E51">
        <v>28</v>
      </c>
      <c r="F51">
        <v>1996</v>
      </c>
      <c r="G51">
        <v>28.1</v>
      </c>
      <c r="H51">
        <v>7</v>
      </c>
      <c r="I51">
        <v>0</v>
      </c>
      <c r="J51">
        <v>0</v>
      </c>
      <c r="K51">
        <v>31</v>
      </c>
      <c r="L51">
        <v>13</v>
      </c>
      <c r="M51">
        <v>0</v>
      </c>
      <c r="N51">
        <v>1</v>
      </c>
      <c r="O51">
        <v>56</v>
      </c>
      <c r="P51">
        <v>19</v>
      </c>
      <c r="Q51">
        <v>0</v>
      </c>
      <c r="R51">
        <v>1</v>
      </c>
      <c r="S51">
        <v>0</v>
      </c>
      <c r="T51" s="12">
        <v>106</v>
      </c>
      <c r="U51">
        <v>71</v>
      </c>
      <c r="V51">
        <v>37</v>
      </c>
      <c r="W51">
        <v>65.7</v>
      </c>
    </row>
    <row r="52" spans="1:23" x14ac:dyDescent="0.25">
      <c r="A52" t="s">
        <v>3782</v>
      </c>
      <c r="B52" t="s">
        <v>3783</v>
      </c>
      <c r="C52" t="s">
        <v>3614</v>
      </c>
      <c r="D52" t="s">
        <v>3627</v>
      </c>
      <c r="E52">
        <v>22</v>
      </c>
      <c r="F52">
        <v>2001</v>
      </c>
      <c r="G52">
        <v>3.7</v>
      </c>
      <c r="H52">
        <v>0</v>
      </c>
      <c r="I52">
        <v>0</v>
      </c>
      <c r="J52">
        <v>0</v>
      </c>
      <c r="K52">
        <v>3</v>
      </c>
      <c r="L52">
        <v>2</v>
      </c>
      <c r="M52">
        <v>0</v>
      </c>
      <c r="N52">
        <v>0</v>
      </c>
      <c r="O52">
        <v>5</v>
      </c>
      <c r="P52">
        <v>5</v>
      </c>
      <c r="Q52">
        <v>0</v>
      </c>
      <c r="R52">
        <v>0</v>
      </c>
      <c r="S52">
        <v>0</v>
      </c>
      <c r="T52" s="12">
        <v>19</v>
      </c>
      <c r="U52">
        <v>6</v>
      </c>
      <c r="V52">
        <v>5</v>
      </c>
      <c r="W52">
        <v>54.5</v>
      </c>
    </row>
    <row r="53" spans="1:23" x14ac:dyDescent="0.25">
      <c r="A53" t="s">
        <v>3784</v>
      </c>
      <c r="B53" t="s">
        <v>3767</v>
      </c>
      <c r="C53" t="s">
        <v>3785</v>
      </c>
      <c r="D53" t="s">
        <v>254</v>
      </c>
      <c r="E53">
        <v>26</v>
      </c>
      <c r="F53">
        <v>1998</v>
      </c>
      <c r="G53">
        <v>18.600000000000001</v>
      </c>
      <c r="H53">
        <v>3</v>
      </c>
      <c r="I53">
        <v>0</v>
      </c>
      <c r="J53">
        <v>0</v>
      </c>
      <c r="K53">
        <v>31</v>
      </c>
      <c r="L53">
        <v>47</v>
      </c>
      <c r="M53">
        <v>1</v>
      </c>
      <c r="N53">
        <v>44</v>
      </c>
      <c r="O53">
        <v>10</v>
      </c>
      <c r="P53">
        <v>24</v>
      </c>
      <c r="Q53">
        <v>0</v>
      </c>
      <c r="R53">
        <v>0</v>
      </c>
      <c r="S53">
        <v>0</v>
      </c>
      <c r="T53" s="12">
        <v>62</v>
      </c>
      <c r="U53">
        <v>10</v>
      </c>
      <c r="V53">
        <v>19</v>
      </c>
      <c r="W53">
        <v>34.5</v>
      </c>
    </row>
    <row r="54" spans="1:23" x14ac:dyDescent="0.25">
      <c r="A54" t="s">
        <v>201</v>
      </c>
      <c r="B54" t="s">
        <v>3786</v>
      </c>
      <c r="C54" t="s">
        <v>3689</v>
      </c>
      <c r="D54" t="s">
        <v>188</v>
      </c>
      <c r="E54">
        <v>27</v>
      </c>
      <c r="F54">
        <v>1997</v>
      </c>
      <c r="G54">
        <v>18.3</v>
      </c>
      <c r="H54">
        <v>9</v>
      </c>
      <c r="I54">
        <v>0</v>
      </c>
      <c r="J54">
        <v>0</v>
      </c>
      <c r="K54">
        <v>34</v>
      </c>
      <c r="L54">
        <v>10</v>
      </c>
      <c r="M54">
        <v>1</v>
      </c>
      <c r="N54">
        <v>4</v>
      </c>
      <c r="O54">
        <v>40</v>
      </c>
      <c r="P54">
        <v>22</v>
      </c>
      <c r="Q54">
        <v>0</v>
      </c>
      <c r="R54">
        <v>0</v>
      </c>
      <c r="S54">
        <v>0</v>
      </c>
      <c r="T54" s="12">
        <v>121</v>
      </c>
      <c r="U54">
        <v>36</v>
      </c>
      <c r="V54">
        <v>30</v>
      </c>
      <c r="W54">
        <v>54.5</v>
      </c>
    </row>
    <row r="55" spans="1:23" x14ac:dyDescent="0.25">
      <c r="A55" t="s">
        <v>3498</v>
      </c>
      <c r="B55" t="s">
        <v>3744</v>
      </c>
      <c r="C55" t="s">
        <v>486</v>
      </c>
      <c r="D55" t="s">
        <v>254</v>
      </c>
      <c r="E55">
        <v>31</v>
      </c>
      <c r="F55">
        <v>1993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s="12">
        <v>4</v>
      </c>
      <c r="U55">
        <v>2</v>
      </c>
      <c r="V55">
        <v>0</v>
      </c>
      <c r="W55">
        <v>100</v>
      </c>
    </row>
    <row r="56" spans="1:23" x14ac:dyDescent="0.25">
      <c r="A56" t="s">
        <v>129</v>
      </c>
      <c r="B56" t="s">
        <v>3752</v>
      </c>
      <c r="C56" t="s">
        <v>3689</v>
      </c>
      <c r="D56" t="s">
        <v>104</v>
      </c>
      <c r="E56">
        <v>26</v>
      </c>
      <c r="F56">
        <v>1998</v>
      </c>
      <c r="G56">
        <v>24.7</v>
      </c>
      <c r="H56">
        <v>6</v>
      </c>
      <c r="I56">
        <v>0</v>
      </c>
      <c r="J56">
        <v>0</v>
      </c>
      <c r="K56">
        <v>31</v>
      </c>
      <c r="L56">
        <v>10</v>
      </c>
      <c r="M56">
        <v>0</v>
      </c>
      <c r="N56">
        <v>3</v>
      </c>
      <c r="O56">
        <v>21</v>
      </c>
      <c r="P56">
        <v>30</v>
      </c>
      <c r="Q56">
        <v>0</v>
      </c>
      <c r="R56">
        <v>0</v>
      </c>
      <c r="S56">
        <v>0</v>
      </c>
      <c r="T56" s="12">
        <v>126</v>
      </c>
      <c r="U56">
        <v>28</v>
      </c>
      <c r="V56">
        <v>22</v>
      </c>
      <c r="W56">
        <v>56</v>
      </c>
    </row>
    <row r="57" spans="1:23" x14ac:dyDescent="0.25">
      <c r="A57" t="s">
        <v>197</v>
      </c>
      <c r="B57" t="s">
        <v>3774</v>
      </c>
      <c r="C57" t="s">
        <v>3689</v>
      </c>
      <c r="D57" t="s">
        <v>188</v>
      </c>
      <c r="E57">
        <v>18</v>
      </c>
      <c r="F57">
        <v>2006</v>
      </c>
      <c r="G57">
        <v>13.5</v>
      </c>
      <c r="H57">
        <v>3</v>
      </c>
      <c r="I57">
        <v>0</v>
      </c>
      <c r="J57">
        <v>0</v>
      </c>
      <c r="K57">
        <v>20</v>
      </c>
      <c r="L57">
        <v>17</v>
      </c>
      <c r="M57">
        <v>0</v>
      </c>
      <c r="N57">
        <v>21</v>
      </c>
      <c r="O57">
        <v>24</v>
      </c>
      <c r="P57">
        <v>19</v>
      </c>
      <c r="Q57">
        <v>0</v>
      </c>
      <c r="R57">
        <v>0</v>
      </c>
      <c r="S57">
        <v>0</v>
      </c>
      <c r="T57" s="12">
        <v>73</v>
      </c>
      <c r="U57">
        <v>9</v>
      </c>
      <c r="V57">
        <v>8</v>
      </c>
      <c r="W57">
        <v>52.9</v>
      </c>
    </row>
    <row r="58" spans="1:23" x14ac:dyDescent="0.25">
      <c r="A58" t="s">
        <v>3637</v>
      </c>
      <c r="B58" t="s">
        <v>3768</v>
      </c>
      <c r="C58" t="s">
        <v>3614</v>
      </c>
      <c r="D58" t="s">
        <v>3628</v>
      </c>
      <c r="E58">
        <v>21</v>
      </c>
      <c r="F58">
        <v>2002</v>
      </c>
      <c r="G58">
        <v>27.6</v>
      </c>
      <c r="H58">
        <v>1</v>
      </c>
      <c r="I58">
        <v>0</v>
      </c>
      <c r="J58">
        <v>0</v>
      </c>
      <c r="K58">
        <v>19</v>
      </c>
      <c r="L58">
        <v>18</v>
      </c>
      <c r="M58">
        <v>3</v>
      </c>
      <c r="N58">
        <v>97</v>
      </c>
      <c r="O58">
        <v>42</v>
      </c>
      <c r="P58">
        <v>51</v>
      </c>
      <c r="Q58">
        <v>0</v>
      </c>
      <c r="R58">
        <v>1</v>
      </c>
      <c r="S58">
        <v>1</v>
      </c>
      <c r="T58" s="12">
        <v>99</v>
      </c>
      <c r="U58">
        <v>22</v>
      </c>
      <c r="V58">
        <v>42</v>
      </c>
      <c r="W58">
        <v>34.4</v>
      </c>
    </row>
    <row r="59" spans="1:23" x14ac:dyDescent="0.25">
      <c r="A59" t="s">
        <v>429</v>
      </c>
      <c r="B59" t="s">
        <v>3787</v>
      </c>
      <c r="C59" t="s">
        <v>3759</v>
      </c>
      <c r="D59" t="s">
        <v>421</v>
      </c>
      <c r="E59">
        <v>26</v>
      </c>
      <c r="F59">
        <v>1998</v>
      </c>
      <c r="G59">
        <v>17</v>
      </c>
      <c r="H59">
        <v>2</v>
      </c>
      <c r="I59">
        <v>0</v>
      </c>
      <c r="J59">
        <v>0</v>
      </c>
      <c r="K59">
        <v>33</v>
      </c>
      <c r="L59">
        <v>23</v>
      </c>
      <c r="M59">
        <v>16</v>
      </c>
      <c r="N59">
        <v>4</v>
      </c>
      <c r="O59">
        <v>4</v>
      </c>
      <c r="P59">
        <v>6</v>
      </c>
      <c r="Q59">
        <v>0</v>
      </c>
      <c r="R59">
        <v>0</v>
      </c>
      <c r="S59">
        <v>0</v>
      </c>
      <c r="T59" s="12">
        <v>40</v>
      </c>
      <c r="U59">
        <v>99</v>
      </c>
      <c r="V59">
        <v>105</v>
      </c>
      <c r="W59">
        <v>48.5</v>
      </c>
    </row>
    <row r="60" spans="1:23" x14ac:dyDescent="0.25">
      <c r="A60" t="s">
        <v>34</v>
      </c>
      <c r="B60" t="s">
        <v>3768</v>
      </c>
      <c r="C60" t="s">
        <v>3689</v>
      </c>
      <c r="D60" t="s">
        <v>21</v>
      </c>
      <c r="E60">
        <v>28</v>
      </c>
      <c r="F60">
        <v>1996</v>
      </c>
      <c r="G60">
        <v>2</v>
      </c>
      <c r="H60">
        <v>1</v>
      </c>
      <c r="I60">
        <v>0</v>
      </c>
      <c r="J60">
        <v>0</v>
      </c>
      <c r="K60">
        <v>3</v>
      </c>
      <c r="L60">
        <v>2</v>
      </c>
      <c r="M60">
        <v>0</v>
      </c>
      <c r="N60">
        <v>10</v>
      </c>
      <c r="O60">
        <v>5</v>
      </c>
      <c r="P60">
        <v>5</v>
      </c>
      <c r="Q60">
        <v>0</v>
      </c>
      <c r="R60">
        <v>0</v>
      </c>
      <c r="S60">
        <v>0</v>
      </c>
      <c r="T60" s="12">
        <v>14</v>
      </c>
      <c r="U60">
        <v>6</v>
      </c>
      <c r="V60">
        <v>4</v>
      </c>
      <c r="W60">
        <v>60</v>
      </c>
    </row>
    <row r="61" spans="1:23" x14ac:dyDescent="0.25">
      <c r="A61" t="s">
        <v>202</v>
      </c>
      <c r="B61" t="s">
        <v>3788</v>
      </c>
      <c r="C61" t="s">
        <v>3689</v>
      </c>
      <c r="D61" t="s">
        <v>188</v>
      </c>
      <c r="E61">
        <v>27</v>
      </c>
      <c r="F61">
        <v>1996</v>
      </c>
      <c r="G61">
        <v>15.6</v>
      </c>
      <c r="H61">
        <v>7</v>
      </c>
      <c r="I61">
        <v>0</v>
      </c>
      <c r="J61">
        <v>0</v>
      </c>
      <c r="K61">
        <v>28</v>
      </c>
      <c r="L61">
        <v>18</v>
      </c>
      <c r="M61">
        <v>0</v>
      </c>
      <c r="N61">
        <v>2</v>
      </c>
      <c r="O61">
        <v>18</v>
      </c>
      <c r="P61">
        <v>31</v>
      </c>
      <c r="Q61">
        <v>0</v>
      </c>
      <c r="R61">
        <v>2</v>
      </c>
      <c r="S61">
        <v>0</v>
      </c>
      <c r="T61" s="12">
        <v>85</v>
      </c>
      <c r="U61">
        <v>7</v>
      </c>
      <c r="V61">
        <v>7</v>
      </c>
      <c r="W61">
        <v>50</v>
      </c>
    </row>
    <row r="62" spans="1:23" x14ac:dyDescent="0.25">
      <c r="A62" t="s">
        <v>245</v>
      </c>
      <c r="B62" t="s">
        <v>3752</v>
      </c>
      <c r="C62" t="s">
        <v>3759</v>
      </c>
      <c r="D62" t="s">
        <v>239</v>
      </c>
      <c r="E62">
        <v>21</v>
      </c>
      <c r="F62">
        <v>2003</v>
      </c>
      <c r="G62">
        <v>0.2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s="12">
        <v>2</v>
      </c>
      <c r="U62">
        <v>0</v>
      </c>
      <c r="V62">
        <v>0</v>
      </c>
    </row>
    <row r="63" spans="1:23" x14ac:dyDescent="0.25">
      <c r="A63" t="s">
        <v>84</v>
      </c>
      <c r="B63" t="s">
        <v>3754</v>
      </c>
      <c r="C63" t="s">
        <v>3713</v>
      </c>
      <c r="D63" t="s">
        <v>49</v>
      </c>
      <c r="E63">
        <v>20</v>
      </c>
      <c r="F63">
        <v>2004</v>
      </c>
      <c r="G63">
        <v>5.3</v>
      </c>
      <c r="H63">
        <v>2</v>
      </c>
      <c r="I63">
        <v>0</v>
      </c>
      <c r="J63">
        <v>0</v>
      </c>
      <c r="K63">
        <v>8</v>
      </c>
      <c r="L63">
        <v>11</v>
      </c>
      <c r="M63">
        <v>0</v>
      </c>
      <c r="N63">
        <v>0</v>
      </c>
      <c r="O63">
        <v>1</v>
      </c>
      <c r="P63">
        <v>6</v>
      </c>
      <c r="Q63">
        <v>0</v>
      </c>
      <c r="R63">
        <v>0</v>
      </c>
      <c r="S63">
        <v>0</v>
      </c>
      <c r="T63" s="12">
        <v>13</v>
      </c>
      <c r="U63">
        <v>6</v>
      </c>
      <c r="V63">
        <v>6</v>
      </c>
      <c r="W63">
        <v>50</v>
      </c>
    </row>
    <row r="64" spans="1:23" x14ac:dyDescent="0.25">
      <c r="A64" t="s">
        <v>359</v>
      </c>
      <c r="B64" t="s">
        <v>3747</v>
      </c>
      <c r="C64" t="s">
        <v>3614</v>
      </c>
      <c r="D64" t="s">
        <v>3616</v>
      </c>
      <c r="E64">
        <v>33</v>
      </c>
      <c r="F64">
        <v>1991</v>
      </c>
      <c r="G64">
        <v>1.7</v>
      </c>
      <c r="H64">
        <v>1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3</v>
      </c>
      <c r="P64">
        <v>1</v>
      </c>
      <c r="Q64">
        <v>0</v>
      </c>
      <c r="R64">
        <v>0</v>
      </c>
      <c r="S64">
        <v>0</v>
      </c>
      <c r="T64" s="12">
        <v>5</v>
      </c>
      <c r="U64">
        <v>6</v>
      </c>
      <c r="V64">
        <v>2</v>
      </c>
      <c r="W64">
        <v>75</v>
      </c>
    </row>
    <row r="65" spans="1:23" x14ac:dyDescent="0.25">
      <c r="A65" t="s">
        <v>89</v>
      </c>
      <c r="B65" t="s">
        <v>3754</v>
      </c>
      <c r="C65" t="s">
        <v>3614</v>
      </c>
      <c r="D65" t="s">
        <v>3615</v>
      </c>
      <c r="E65">
        <v>24</v>
      </c>
      <c r="F65">
        <v>2000</v>
      </c>
      <c r="G65">
        <v>4.5999999999999996</v>
      </c>
      <c r="H65">
        <v>1</v>
      </c>
      <c r="I65">
        <v>0</v>
      </c>
      <c r="J65">
        <v>0</v>
      </c>
      <c r="K65">
        <v>5</v>
      </c>
      <c r="L65">
        <v>4</v>
      </c>
      <c r="M65">
        <v>0</v>
      </c>
      <c r="N65">
        <v>0</v>
      </c>
      <c r="O65">
        <v>5</v>
      </c>
      <c r="P65">
        <v>9</v>
      </c>
      <c r="Q65">
        <v>0</v>
      </c>
      <c r="R65">
        <v>0</v>
      </c>
      <c r="S65">
        <v>0</v>
      </c>
      <c r="T65" s="12">
        <v>14</v>
      </c>
      <c r="U65">
        <v>17</v>
      </c>
      <c r="V65">
        <v>9</v>
      </c>
      <c r="W65">
        <v>65.400000000000006</v>
      </c>
    </row>
    <row r="66" spans="1:23" x14ac:dyDescent="0.25">
      <c r="A66" t="s">
        <v>140</v>
      </c>
      <c r="B66" t="s">
        <v>3744</v>
      </c>
      <c r="C66" t="s">
        <v>3748</v>
      </c>
      <c r="D66" t="s">
        <v>141</v>
      </c>
      <c r="E66">
        <v>27</v>
      </c>
      <c r="F66">
        <v>1996</v>
      </c>
      <c r="G66">
        <v>33</v>
      </c>
      <c r="H66">
        <v>1</v>
      </c>
      <c r="I66">
        <v>0</v>
      </c>
      <c r="J66">
        <v>0</v>
      </c>
      <c r="K66">
        <v>20</v>
      </c>
      <c r="L66">
        <v>51</v>
      </c>
      <c r="M66">
        <v>10</v>
      </c>
      <c r="N66">
        <v>106</v>
      </c>
      <c r="O66">
        <v>16</v>
      </c>
      <c r="P66">
        <v>26</v>
      </c>
      <c r="Q66">
        <v>0</v>
      </c>
      <c r="R66">
        <v>0</v>
      </c>
      <c r="S66">
        <v>0</v>
      </c>
      <c r="T66" s="12">
        <v>129</v>
      </c>
      <c r="U66">
        <v>12</v>
      </c>
      <c r="V66">
        <v>48</v>
      </c>
      <c r="W66">
        <v>20</v>
      </c>
    </row>
    <row r="67" spans="1:23" x14ac:dyDescent="0.25">
      <c r="A67" t="s">
        <v>19</v>
      </c>
      <c r="B67" t="s">
        <v>3789</v>
      </c>
      <c r="C67" t="s">
        <v>3614</v>
      </c>
      <c r="D67" t="s">
        <v>8</v>
      </c>
      <c r="E67">
        <v>21</v>
      </c>
      <c r="F67">
        <v>2003</v>
      </c>
      <c r="G67">
        <v>8.4</v>
      </c>
      <c r="H67">
        <v>4</v>
      </c>
      <c r="I67">
        <v>0</v>
      </c>
      <c r="J67">
        <v>0</v>
      </c>
      <c r="K67">
        <v>12</v>
      </c>
      <c r="L67">
        <v>14</v>
      </c>
      <c r="M67">
        <v>1</v>
      </c>
      <c r="N67">
        <v>7</v>
      </c>
      <c r="O67">
        <v>4</v>
      </c>
      <c r="P67">
        <v>10</v>
      </c>
      <c r="Q67">
        <v>0</v>
      </c>
      <c r="R67">
        <v>0</v>
      </c>
      <c r="S67">
        <v>0</v>
      </c>
      <c r="T67" s="12">
        <v>51</v>
      </c>
      <c r="U67">
        <v>11</v>
      </c>
      <c r="V67">
        <v>7</v>
      </c>
      <c r="W67">
        <v>61.1</v>
      </c>
    </row>
    <row r="68" spans="1:23" x14ac:dyDescent="0.25">
      <c r="A68" t="s">
        <v>460</v>
      </c>
      <c r="B68" t="s">
        <v>3744</v>
      </c>
      <c r="C68" t="s">
        <v>3614</v>
      </c>
      <c r="D68" t="s">
        <v>421</v>
      </c>
      <c r="E68">
        <v>22</v>
      </c>
      <c r="F68">
        <v>2002</v>
      </c>
      <c r="G68">
        <v>27.9</v>
      </c>
      <c r="H68">
        <v>4</v>
      </c>
      <c r="I68">
        <v>0</v>
      </c>
      <c r="J68">
        <v>0</v>
      </c>
      <c r="K68">
        <v>12</v>
      </c>
      <c r="L68">
        <v>18</v>
      </c>
      <c r="M68">
        <v>1</v>
      </c>
      <c r="N68">
        <v>5</v>
      </c>
      <c r="O68">
        <v>27</v>
      </c>
      <c r="P68">
        <v>20</v>
      </c>
      <c r="Q68">
        <v>0</v>
      </c>
      <c r="R68">
        <v>0</v>
      </c>
      <c r="S68">
        <v>0</v>
      </c>
      <c r="T68" s="12">
        <v>93</v>
      </c>
      <c r="U68">
        <v>61</v>
      </c>
      <c r="V68">
        <v>42</v>
      </c>
      <c r="W68">
        <v>59.2</v>
      </c>
    </row>
    <row r="69" spans="1:23" x14ac:dyDescent="0.25">
      <c r="A69" t="s">
        <v>3658</v>
      </c>
      <c r="B69" t="s">
        <v>3744</v>
      </c>
      <c r="C69" t="s">
        <v>3614</v>
      </c>
      <c r="D69" t="s">
        <v>3627</v>
      </c>
      <c r="E69">
        <v>26</v>
      </c>
      <c r="F69">
        <v>1997</v>
      </c>
      <c r="G69">
        <v>11.9</v>
      </c>
      <c r="H69">
        <v>0</v>
      </c>
      <c r="I69">
        <v>0</v>
      </c>
      <c r="J69">
        <v>0</v>
      </c>
      <c r="K69">
        <v>4</v>
      </c>
      <c r="L69">
        <v>5</v>
      </c>
      <c r="M69">
        <v>0</v>
      </c>
      <c r="N69">
        <v>29</v>
      </c>
      <c r="O69">
        <v>9</v>
      </c>
      <c r="P69">
        <v>14</v>
      </c>
      <c r="Q69">
        <v>0</v>
      </c>
      <c r="R69">
        <v>0</v>
      </c>
      <c r="S69">
        <v>0</v>
      </c>
      <c r="T69" s="12">
        <v>65</v>
      </c>
      <c r="U69">
        <v>12</v>
      </c>
      <c r="V69">
        <v>7</v>
      </c>
      <c r="W69">
        <v>63.2</v>
      </c>
    </row>
    <row r="70" spans="1:23" x14ac:dyDescent="0.25">
      <c r="A70" t="s">
        <v>3790</v>
      </c>
      <c r="B70" t="s">
        <v>3791</v>
      </c>
      <c r="C70" t="s">
        <v>3759</v>
      </c>
      <c r="D70" t="s">
        <v>3627</v>
      </c>
      <c r="E70">
        <v>25</v>
      </c>
      <c r="F70">
        <v>1999</v>
      </c>
      <c r="G70">
        <v>5</v>
      </c>
      <c r="H70">
        <v>1</v>
      </c>
      <c r="I70">
        <v>0</v>
      </c>
      <c r="J70">
        <v>0</v>
      </c>
      <c r="K70">
        <v>4</v>
      </c>
      <c r="L70">
        <v>8</v>
      </c>
      <c r="M70">
        <v>1</v>
      </c>
      <c r="N70">
        <v>5</v>
      </c>
      <c r="O70">
        <v>0</v>
      </c>
      <c r="P70">
        <v>2</v>
      </c>
      <c r="Q70">
        <v>0</v>
      </c>
      <c r="R70">
        <v>0</v>
      </c>
      <c r="S70">
        <v>0</v>
      </c>
      <c r="T70" s="12">
        <v>16</v>
      </c>
      <c r="U70">
        <v>9</v>
      </c>
      <c r="V70">
        <v>7</v>
      </c>
      <c r="W70">
        <v>56.3</v>
      </c>
    </row>
    <row r="71" spans="1:23" x14ac:dyDescent="0.25">
      <c r="A71" t="s">
        <v>3792</v>
      </c>
      <c r="B71" t="s">
        <v>3793</v>
      </c>
      <c r="C71" t="s">
        <v>3785</v>
      </c>
      <c r="D71" t="s">
        <v>3621</v>
      </c>
      <c r="E71">
        <v>26</v>
      </c>
      <c r="F71">
        <v>1998</v>
      </c>
      <c r="G71">
        <v>7.8</v>
      </c>
      <c r="H71">
        <v>1</v>
      </c>
      <c r="I71">
        <v>0</v>
      </c>
      <c r="J71">
        <v>0</v>
      </c>
      <c r="K71">
        <v>4</v>
      </c>
      <c r="L71">
        <v>13</v>
      </c>
      <c r="M71">
        <v>2</v>
      </c>
      <c r="N71">
        <v>9</v>
      </c>
      <c r="O71">
        <v>4</v>
      </c>
      <c r="P71">
        <v>4</v>
      </c>
      <c r="Q71">
        <v>0</v>
      </c>
      <c r="R71">
        <v>0</v>
      </c>
      <c r="S71">
        <v>0</v>
      </c>
      <c r="T71" s="12">
        <v>32</v>
      </c>
      <c r="U71">
        <v>1</v>
      </c>
      <c r="V71">
        <v>10</v>
      </c>
      <c r="W71">
        <v>9.1</v>
      </c>
    </row>
    <row r="72" spans="1:23" x14ac:dyDescent="0.25">
      <c r="A72" t="s">
        <v>204</v>
      </c>
      <c r="B72" t="s">
        <v>3794</v>
      </c>
      <c r="C72" t="s">
        <v>3759</v>
      </c>
      <c r="D72" t="s">
        <v>421</v>
      </c>
      <c r="E72">
        <v>22</v>
      </c>
      <c r="F72">
        <v>2001</v>
      </c>
      <c r="G72">
        <v>3.7</v>
      </c>
      <c r="H72">
        <v>1</v>
      </c>
      <c r="I72">
        <v>0</v>
      </c>
      <c r="J72">
        <v>0</v>
      </c>
      <c r="K72">
        <v>6</v>
      </c>
      <c r="L72">
        <v>4</v>
      </c>
      <c r="M72">
        <v>3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  <c r="T72" s="12">
        <v>9</v>
      </c>
      <c r="U72">
        <v>18</v>
      </c>
      <c r="V72">
        <v>21</v>
      </c>
      <c r="W72">
        <v>46.2</v>
      </c>
    </row>
    <row r="73" spans="1:23" x14ac:dyDescent="0.25">
      <c r="A73" t="s">
        <v>28</v>
      </c>
      <c r="B73" t="s">
        <v>3793</v>
      </c>
      <c r="C73" t="s">
        <v>3748</v>
      </c>
      <c r="D73" t="s">
        <v>21</v>
      </c>
      <c r="E73">
        <v>27</v>
      </c>
      <c r="F73">
        <v>1997</v>
      </c>
      <c r="G73">
        <v>10.7</v>
      </c>
      <c r="H73">
        <v>3</v>
      </c>
      <c r="I73">
        <v>0</v>
      </c>
      <c r="J73">
        <v>0</v>
      </c>
      <c r="K73">
        <v>11</v>
      </c>
      <c r="L73">
        <v>18</v>
      </c>
      <c r="M73">
        <v>0</v>
      </c>
      <c r="N73">
        <v>52</v>
      </c>
      <c r="O73">
        <v>5</v>
      </c>
      <c r="P73">
        <v>6</v>
      </c>
      <c r="Q73">
        <v>0</v>
      </c>
      <c r="R73">
        <v>0</v>
      </c>
      <c r="S73">
        <v>0</v>
      </c>
      <c r="T73" s="12">
        <v>50</v>
      </c>
      <c r="U73">
        <v>7</v>
      </c>
      <c r="V73">
        <v>10</v>
      </c>
      <c r="W73">
        <v>41.2</v>
      </c>
    </row>
    <row r="74" spans="1:23" x14ac:dyDescent="0.25">
      <c r="A74" t="s">
        <v>3795</v>
      </c>
      <c r="B74" t="s">
        <v>3755</v>
      </c>
      <c r="C74" t="s">
        <v>3785</v>
      </c>
      <c r="D74" t="s">
        <v>49</v>
      </c>
      <c r="E74">
        <v>27</v>
      </c>
      <c r="F74">
        <v>1996</v>
      </c>
      <c r="G74">
        <v>1.1000000000000001</v>
      </c>
      <c r="H74">
        <v>1</v>
      </c>
      <c r="I74">
        <v>0</v>
      </c>
      <c r="J74">
        <v>0</v>
      </c>
      <c r="K74">
        <v>4</v>
      </c>
      <c r="L74">
        <v>6</v>
      </c>
      <c r="M74">
        <v>0</v>
      </c>
      <c r="N74">
        <v>0</v>
      </c>
      <c r="O74">
        <v>0</v>
      </c>
      <c r="P74">
        <v>6</v>
      </c>
      <c r="Q74">
        <v>0</v>
      </c>
      <c r="R74">
        <v>0</v>
      </c>
      <c r="S74">
        <v>0</v>
      </c>
      <c r="T74" s="12">
        <v>8</v>
      </c>
      <c r="U74">
        <v>0</v>
      </c>
      <c r="V74">
        <v>2</v>
      </c>
      <c r="W74">
        <v>0</v>
      </c>
    </row>
    <row r="75" spans="1:23" x14ac:dyDescent="0.25">
      <c r="A75" t="s">
        <v>281</v>
      </c>
      <c r="B75" t="s">
        <v>3786</v>
      </c>
      <c r="C75" t="s">
        <v>3614</v>
      </c>
      <c r="D75" t="s">
        <v>254</v>
      </c>
      <c r="E75">
        <v>25</v>
      </c>
      <c r="F75">
        <v>1998</v>
      </c>
      <c r="G75">
        <v>18.7</v>
      </c>
      <c r="H75">
        <v>2</v>
      </c>
      <c r="I75">
        <v>0</v>
      </c>
      <c r="J75">
        <v>0</v>
      </c>
      <c r="K75">
        <v>26</v>
      </c>
      <c r="L75">
        <v>5</v>
      </c>
      <c r="M75">
        <v>0</v>
      </c>
      <c r="N75">
        <v>0</v>
      </c>
      <c r="O75">
        <v>15</v>
      </c>
      <c r="P75">
        <v>21</v>
      </c>
      <c r="Q75">
        <v>0</v>
      </c>
      <c r="R75">
        <v>0</v>
      </c>
      <c r="S75">
        <v>0</v>
      </c>
      <c r="T75" s="12">
        <v>43</v>
      </c>
      <c r="U75">
        <v>35</v>
      </c>
      <c r="V75">
        <v>31</v>
      </c>
      <c r="W75">
        <v>53</v>
      </c>
    </row>
    <row r="76" spans="1:23" x14ac:dyDescent="0.25">
      <c r="A76" t="s">
        <v>3796</v>
      </c>
      <c r="B76" t="s">
        <v>3755</v>
      </c>
      <c r="C76" t="s">
        <v>3748</v>
      </c>
      <c r="D76" t="s">
        <v>3628</v>
      </c>
      <c r="E76">
        <v>19</v>
      </c>
      <c r="F76">
        <v>2004</v>
      </c>
      <c r="G76">
        <v>16.899999999999999</v>
      </c>
      <c r="H76">
        <v>8</v>
      </c>
      <c r="I76">
        <v>0</v>
      </c>
      <c r="J76">
        <v>0</v>
      </c>
      <c r="K76">
        <v>37</v>
      </c>
      <c r="L76">
        <v>35</v>
      </c>
      <c r="M76">
        <v>3</v>
      </c>
      <c r="N76">
        <v>43</v>
      </c>
      <c r="O76">
        <v>12</v>
      </c>
      <c r="P76">
        <v>32</v>
      </c>
      <c r="Q76">
        <v>0</v>
      </c>
      <c r="R76">
        <v>0</v>
      </c>
      <c r="S76">
        <v>0</v>
      </c>
      <c r="T76" s="12">
        <v>79</v>
      </c>
      <c r="U76">
        <v>18</v>
      </c>
      <c r="V76">
        <v>36</v>
      </c>
      <c r="W76">
        <v>33.299999999999997</v>
      </c>
    </row>
    <row r="77" spans="1:23" x14ac:dyDescent="0.25">
      <c r="A77" t="s">
        <v>3650</v>
      </c>
      <c r="B77" t="s">
        <v>3797</v>
      </c>
      <c r="C77" t="s">
        <v>3614</v>
      </c>
      <c r="D77" t="s">
        <v>3621</v>
      </c>
      <c r="E77">
        <v>28</v>
      </c>
      <c r="F77">
        <v>1995</v>
      </c>
      <c r="G77">
        <v>17.100000000000001</v>
      </c>
      <c r="H77">
        <v>0</v>
      </c>
      <c r="I77">
        <v>0</v>
      </c>
      <c r="J77">
        <v>0</v>
      </c>
      <c r="K77">
        <v>6</v>
      </c>
      <c r="L77">
        <v>4</v>
      </c>
      <c r="M77">
        <v>1</v>
      </c>
      <c r="N77">
        <v>0</v>
      </c>
      <c r="O77">
        <v>14</v>
      </c>
      <c r="P77">
        <v>12</v>
      </c>
      <c r="Q77">
        <v>0</v>
      </c>
      <c r="R77">
        <v>0</v>
      </c>
      <c r="S77">
        <v>0</v>
      </c>
      <c r="T77" s="12">
        <v>44</v>
      </c>
      <c r="U77">
        <v>44</v>
      </c>
      <c r="V77">
        <v>22</v>
      </c>
      <c r="W77">
        <v>66.7</v>
      </c>
    </row>
    <row r="78" spans="1:23" x14ac:dyDescent="0.25">
      <c r="A78" t="s">
        <v>93</v>
      </c>
      <c r="B78" t="s">
        <v>3744</v>
      </c>
      <c r="C78" t="s">
        <v>3614</v>
      </c>
      <c r="D78" t="s">
        <v>3615</v>
      </c>
      <c r="E78">
        <v>32</v>
      </c>
      <c r="F78">
        <v>1992</v>
      </c>
      <c r="G78">
        <v>37</v>
      </c>
      <c r="H78">
        <v>11</v>
      </c>
      <c r="I78">
        <v>0</v>
      </c>
      <c r="J78">
        <v>0</v>
      </c>
      <c r="K78">
        <v>34</v>
      </c>
      <c r="L78">
        <v>12</v>
      </c>
      <c r="M78">
        <v>5</v>
      </c>
      <c r="N78">
        <v>3</v>
      </c>
      <c r="O78">
        <v>27</v>
      </c>
      <c r="P78">
        <v>24</v>
      </c>
      <c r="Q78">
        <v>0</v>
      </c>
      <c r="R78">
        <v>0</v>
      </c>
      <c r="S78">
        <v>2</v>
      </c>
      <c r="T78" s="12">
        <v>103</v>
      </c>
      <c r="U78">
        <v>146</v>
      </c>
      <c r="V78">
        <v>75</v>
      </c>
      <c r="W78">
        <v>66.099999999999994</v>
      </c>
    </row>
    <row r="79" spans="1:23" x14ac:dyDescent="0.25">
      <c r="A79" t="s">
        <v>3798</v>
      </c>
      <c r="B79" t="s">
        <v>3793</v>
      </c>
      <c r="C79" t="s">
        <v>3765</v>
      </c>
      <c r="D79" t="s">
        <v>3621</v>
      </c>
      <c r="E79">
        <v>29</v>
      </c>
      <c r="F79">
        <v>1994</v>
      </c>
      <c r="G79">
        <v>10.3</v>
      </c>
      <c r="H79">
        <v>1</v>
      </c>
      <c r="I79">
        <v>0</v>
      </c>
      <c r="J79">
        <v>0</v>
      </c>
      <c r="K79">
        <v>4</v>
      </c>
      <c r="L79">
        <v>11</v>
      </c>
      <c r="M79">
        <v>0</v>
      </c>
      <c r="N79">
        <v>46</v>
      </c>
      <c r="O79">
        <v>10</v>
      </c>
      <c r="P79">
        <v>11</v>
      </c>
      <c r="Q79">
        <v>0</v>
      </c>
      <c r="R79">
        <v>0</v>
      </c>
      <c r="S79">
        <v>0</v>
      </c>
      <c r="T79" s="12">
        <v>50</v>
      </c>
      <c r="U79">
        <v>8</v>
      </c>
      <c r="V79">
        <v>21</v>
      </c>
      <c r="W79">
        <v>27.6</v>
      </c>
    </row>
    <row r="80" spans="1:23" x14ac:dyDescent="0.25">
      <c r="A80" t="s">
        <v>3799</v>
      </c>
      <c r="B80" t="s">
        <v>3744</v>
      </c>
      <c r="C80" t="s">
        <v>3759</v>
      </c>
      <c r="D80" t="s">
        <v>372</v>
      </c>
      <c r="E80">
        <v>21</v>
      </c>
      <c r="F80">
        <v>2003</v>
      </c>
      <c r="G80">
        <v>0.1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s="12">
        <v>0</v>
      </c>
      <c r="U80">
        <v>0</v>
      </c>
      <c r="V80">
        <v>0</v>
      </c>
    </row>
    <row r="81" spans="1:23" x14ac:dyDescent="0.25">
      <c r="A81" t="s">
        <v>3688</v>
      </c>
      <c r="B81" t="s">
        <v>3800</v>
      </c>
      <c r="C81" t="s">
        <v>3687</v>
      </c>
      <c r="D81" t="s">
        <v>283</v>
      </c>
      <c r="E81">
        <v>22</v>
      </c>
      <c r="F81">
        <v>2001</v>
      </c>
      <c r="G81">
        <v>37.200000000000003</v>
      </c>
      <c r="H81">
        <v>11</v>
      </c>
      <c r="I81">
        <v>0</v>
      </c>
      <c r="J81">
        <v>0</v>
      </c>
      <c r="K81">
        <v>70</v>
      </c>
      <c r="L81">
        <v>58</v>
      </c>
      <c r="M81">
        <v>0</v>
      </c>
      <c r="N81">
        <v>10</v>
      </c>
      <c r="O81">
        <v>49</v>
      </c>
      <c r="P81">
        <v>73</v>
      </c>
      <c r="Q81">
        <v>2</v>
      </c>
      <c r="R81">
        <v>1</v>
      </c>
      <c r="S81">
        <v>0</v>
      </c>
      <c r="T81" s="12">
        <v>229</v>
      </c>
      <c r="U81">
        <v>35</v>
      </c>
      <c r="V81">
        <v>16</v>
      </c>
      <c r="W81">
        <v>68.599999999999994</v>
      </c>
    </row>
    <row r="82" spans="1:23" x14ac:dyDescent="0.25">
      <c r="A82" t="s">
        <v>120</v>
      </c>
      <c r="B82" t="s">
        <v>3801</v>
      </c>
      <c r="C82" t="s">
        <v>3689</v>
      </c>
      <c r="D82" t="s">
        <v>104</v>
      </c>
      <c r="E82">
        <v>33</v>
      </c>
      <c r="F82">
        <v>1991</v>
      </c>
      <c r="G82">
        <v>7</v>
      </c>
      <c r="H82">
        <v>3</v>
      </c>
      <c r="I82">
        <v>1</v>
      </c>
      <c r="J82">
        <v>0</v>
      </c>
      <c r="K82">
        <v>8</v>
      </c>
      <c r="L82">
        <v>19</v>
      </c>
      <c r="M82">
        <v>0</v>
      </c>
      <c r="N82">
        <v>20</v>
      </c>
      <c r="O82">
        <v>4</v>
      </c>
      <c r="P82">
        <v>5</v>
      </c>
      <c r="Q82">
        <v>0</v>
      </c>
      <c r="R82">
        <v>0</v>
      </c>
      <c r="S82">
        <v>0</v>
      </c>
      <c r="T82" s="12">
        <v>52</v>
      </c>
      <c r="U82">
        <v>5</v>
      </c>
      <c r="V82">
        <v>9</v>
      </c>
      <c r="W82">
        <v>35.700000000000003</v>
      </c>
    </row>
    <row r="83" spans="1:23" x14ac:dyDescent="0.25">
      <c r="A83" t="s">
        <v>3712</v>
      </c>
      <c r="B83" t="s">
        <v>3774</v>
      </c>
      <c r="C83" t="s">
        <v>3689</v>
      </c>
      <c r="D83" t="s">
        <v>3621</v>
      </c>
      <c r="E83">
        <v>24</v>
      </c>
      <c r="F83">
        <v>1999</v>
      </c>
      <c r="G83">
        <v>21.8</v>
      </c>
      <c r="H83">
        <v>2</v>
      </c>
      <c r="I83">
        <v>0</v>
      </c>
      <c r="J83">
        <v>0</v>
      </c>
      <c r="K83">
        <v>24</v>
      </c>
      <c r="L83">
        <v>22</v>
      </c>
      <c r="M83">
        <v>0</v>
      </c>
      <c r="N83">
        <v>10</v>
      </c>
      <c r="O83">
        <v>28</v>
      </c>
      <c r="P83">
        <v>22</v>
      </c>
      <c r="Q83">
        <v>0</v>
      </c>
      <c r="R83">
        <v>0</v>
      </c>
      <c r="S83">
        <v>0</v>
      </c>
      <c r="T83" s="12">
        <v>107</v>
      </c>
      <c r="U83">
        <v>13</v>
      </c>
      <c r="V83">
        <v>22</v>
      </c>
      <c r="W83">
        <v>37.1</v>
      </c>
    </row>
    <row r="84" spans="1:23" x14ac:dyDescent="0.25">
      <c r="A84" t="s">
        <v>402</v>
      </c>
      <c r="B84" t="s">
        <v>3802</v>
      </c>
      <c r="C84" t="s">
        <v>3614</v>
      </c>
      <c r="D84" t="s">
        <v>372</v>
      </c>
      <c r="E84">
        <v>22</v>
      </c>
      <c r="F84">
        <v>2002</v>
      </c>
      <c r="G84">
        <v>10.9</v>
      </c>
      <c r="H84">
        <v>4</v>
      </c>
      <c r="I84">
        <v>0</v>
      </c>
      <c r="J84">
        <v>0</v>
      </c>
      <c r="K84">
        <v>16</v>
      </c>
      <c r="L84">
        <v>6</v>
      </c>
      <c r="M84">
        <v>3</v>
      </c>
      <c r="N84">
        <v>11</v>
      </c>
      <c r="O84">
        <v>9</v>
      </c>
      <c r="P84">
        <v>19</v>
      </c>
      <c r="Q84">
        <v>0</v>
      </c>
      <c r="R84">
        <v>0</v>
      </c>
      <c r="S84">
        <v>0</v>
      </c>
      <c r="T84" s="12">
        <v>35</v>
      </c>
      <c r="U84">
        <v>22</v>
      </c>
      <c r="V84">
        <v>14</v>
      </c>
      <c r="W84">
        <v>61.1</v>
      </c>
    </row>
    <row r="85" spans="1:23" x14ac:dyDescent="0.25">
      <c r="A85" t="s">
        <v>3803</v>
      </c>
      <c r="B85" t="s">
        <v>3744</v>
      </c>
      <c r="C85" t="s">
        <v>3759</v>
      </c>
      <c r="D85" t="s">
        <v>421</v>
      </c>
      <c r="E85">
        <v>27</v>
      </c>
      <c r="F85">
        <v>1997</v>
      </c>
      <c r="G85">
        <v>17.899999999999999</v>
      </c>
      <c r="H85">
        <v>2</v>
      </c>
      <c r="I85">
        <v>0</v>
      </c>
      <c r="J85">
        <v>0</v>
      </c>
      <c r="K85">
        <v>27</v>
      </c>
      <c r="L85">
        <v>23</v>
      </c>
      <c r="M85">
        <v>27</v>
      </c>
      <c r="N85">
        <v>6</v>
      </c>
      <c r="O85">
        <v>7</v>
      </c>
      <c r="P85">
        <v>7</v>
      </c>
      <c r="Q85">
        <v>0</v>
      </c>
      <c r="R85">
        <v>0</v>
      </c>
      <c r="S85">
        <v>0</v>
      </c>
      <c r="T85" s="12">
        <v>35</v>
      </c>
      <c r="U85">
        <v>85</v>
      </c>
      <c r="V85">
        <v>81</v>
      </c>
      <c r="W85">
        <v>51.2</v>
      </c>
    </row>
    <row r="86" spans="1:23" x14ac:dyDescent="0.25">
      <c r="A86" t="s">
        <v>3664</v>
      </c>
      <c r="B86" t="s">
        <v>3756</v>
      </c>
      <c r="C86" t="s">
        <v>3614</v>
      </c>
      <c r="D86" t="s">
        <v>49</v>
      </c>
      <c r="E86">
        <v>31</v>
      </c>
      <c r="F86">
        <v>1993</v>
      </c>
      <c r="G86">
        <v>9.1999999999999993</v>
      </c>
      <c r="H86">
        <v>1</v>
      </c>
      <c r="I86">
        <v>0</v>
      </c>
      <c r="J86">
        <v>0</v>
      </c>
      <c r="K86">
        <v>11</v>
      </c>
      <c r="L86">
        <v>1</v>
      </c>
      <c r="M86">
        <v>1</v>
      </c>
      <c r="N86">
        <v>0</v>
      </c>
      <c r="O86">
        <v>5</v>
      </c>
      <c r="P86">
        <v>3</v>
      </c>
      <c r="Q86">
        <v>0</v>
      </c>
      <c r="R86">
        <v>0</v>
      </c>
      <c r="S86">
        <v>0</v>
      </c>
      <c r="T86" s="12">
        <v>36</v>
      </c>
      <c r="U86">
        <v>11</v>
      </c>
      <c r="V86">
        <v>10</v>
      </c>
      <c r="W86">
        <v>52.4</v>
      </c>
    </row>
    <row r="87" spans="1:23" x14ac:dyDescent="0.25">
      <c r="A87" t="s">
        <v>338</v>
      </c>
      <c r="B87" t="s">
        <v>3804</v>
      </c>
      <c r="C87" t="s">
        <v>3748</v>
      </c>
      <c r="D87" t="s">
        <v>332</v>
      </c>
      <c r="E87">
        <v>21</v>
      </c>
      <c r="F87">
        <v>2002</v>
      </c>
      <c r="G87">
        <v>5.0999999999999996</v>
      </c>
      <c r="H87">
        <v>1</v>
      </c>
      <c r="I87">
        <v>0</v>
      </c>
      <c r="J87">
        <v>0</v>
      </c>
      <c r="K87">
        <v>5</v>
      </c>
      <c r="L87">
        <v>10</v>
      </c>
      <c r="M87">
        <v>1</v>
      </c>
      <c r="N87">
        <v>10</v>
      </c>
      <c r="O87">
        <v>3</v>
      </c>
      <c r="P87">
        <v>9</v>
      </c>
      <c r="Q87">
        <v>0</v>
      </c>
      <c r="R87">
        <v>0</v>
      </c>
      <c r="S87">
        <v>0</v>
      </c>
      <c r="T87" s="12">
        <v>30</v>
      </c>
      <c r="U87">
        <v>2</v>
      </c>
      <c r="V87">
        <v>6</v>
      </c>
      <c r="W87">
        <v>25</v>
      </c>
    </row>
    <row r="88" spans="1:23" x14ac:dyDescent="0.25">
      <c r="A88" t="s">
        <v>396</v>
      </c>
      <c r="B88" t="s">
        <v>3756</v>
      </c>
      <c r="C88" t="s">
        <v>3689</v>
      </c>
      <c r="D88" t="s">
        <v>3631</v>
      </c>
      <c r="E88">
        <v>32</v>
      </c>
      <c r="F88">
        <v>1992</v>
      </c>
      <c r="G88">
        <v>16.600000000000001</v>
      </c>
      <c r="H88">
        <v>5</v>
      </c>
      <c r="I88">
        <v>0</v>
      </c>
      <c r="J88">
        <v>0</v>
      </c>
      <c r="K88">
        <v>20</v>
      </c>
      <c r="L88">
        <v>19</v>
      </c>
      <c r="M88">
        <v>4</v>
      </c>
      <c r="N88">
        <v>20</v>
      </c>
      <c r="O88">
        <v>14</v>
      </c>
      <c r="P88">
        <v>50</v>
      </c>
      <c r="Q88">
        <v>0</v>
      </c>
      <c r="R88">
        <v>0</v>
      </c>
      <c r="S88">
        <v>0</v>
      </c>
      <c r="T88" s="12">
        <v>103</v>
      </c>
      <c r="U88">
        <v>36</v>
      </c>
      <c r="V88">
        <v>19</v>
      </c>
      <c r="W88">
        <v>65.5</v>
      </c>
    </row>
    <row r="89" spans="1:23" x14ac:dyDescent="0.25">
      <c r="A89" t="s">
        <v>3805</v>
      </c>
      <c r="B89" t="s">
        <v>3744</v>
      </c>
      <c r="C89" t="s">
        <v>3614</v>
      </c>
      <c r="D89" t="s">
        <v>141</v>
      </c>
      <c r="E89">
        <v>19</v>
      </c>
      <c r="F89">
        <v>2004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s="12">
        <v>0</v>
      </c>
      <c r="U89">
        <v>1</v>
      </c>
      <c r="V89">
        <v>0</v>
      </c>
      <c r="W89">
        <v>100</v>
      </c>
    </row>
    <row r="90" spans="1:23" x14ac:dyDescent="0.25">
      <c r="A90" t="s">
        <v>80</v>
      </c>
      <c r="B90" t="s">
        <v>3781</v>
      </c>
      <c r="C90" t="s">
        <v>3614</v>
      </c>
      <c r="D90" t="s">
        <v>49</v>
      </c>
      <c r="E90">
        <v>26</v>
      </c>
      <c r="F90">
        <v>1997</v>
      </c>
      <c r="G90">
        <v>23</v>
      </c>
      <c r="H90">
        <v>7</v>
      </c>
      <c r="I90">
        <v>0</v>
      </c>
      <c r="J90">
        <v>0</v>
      </c>
      <c r="K90">
        <v>27</v>
      </c>
      <c r="L90">
        <v>20</v>
      </c>
      <c r="M90">
        <v>1</v>
      </c>
      <c r="N90">
        <v>40</v>
      </c>
      <c r="O90">
        <v>23</v>
      </c>
      <c r="P90">
        <v>32</v>
      </c>
      <c r="Q90">
        <v>0</v>
      </c>
      <c r="R90">
        <v>2</v>
      </c>
      <c r="S90">
        <v>0</v>
      </c>
      <c r="T90" s="12">
        <v>81</v>
      </c>
      <c r="U90">
        <v>20</v>
      </c>
      <c r="V90">
        <v>20</v>
      </c>
      <c r="W90">
        <v>50</v>
      </c>
    </row>
    <row r="91" spans="1:23" x14ac:dyDescent="0.25">
      <c r="A91" t="s">
        <v>3806</v>
      </c>
      <c r="B91" t="s">
        <v>3807</v>
      </c>
      <c r="C91" t="s">
        <v>3614</v>
      </c>
      <c r="D91" t="s">
        <v>96</v>
      </c>
      <c r="E91">
        <v>22</v>
      </c>
      <c r="F91">
        <v>2001</v>
      </c>
      <c r="G91">
        <v>0.2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 s="12">
        <v>1</v>
      </c>
      <c r="U91">
        <v>2</v>
      </c>
      <c r="V91">
        <v>1</v>
      </c>
      <c r="W91">
        <v>66.7</v>
      </c>
    </row>
    <row r="92" spans="1:23" x14ac:dyDescent="0.25">
      <c r="A92" t="s">
        <v>136</v>
      </c>
      <c r="B92" t="s">
        <v>3808</v>
      </c>
      <c r="C92" t="s">
        <v>3614</v>
      </c>
      <c r="D92" t="s">
        <v>104</v>
      </c>
      <c r="E92">
        <v>28</v>
      </c>
      <c r="F92">
        <v>1995</v>
      </c>
      <c r="G92">
        <v>18.3</v>
      </c>
      <c r="H92">
        <v>1</v>
      </c>
      <c r="I92">
        <v>0</v>
      </c>
      <c r="J92">
        <v>0</v>
      </c>
      <c r="K92">
        <v>15</v>
      </c>
      <c r="L92">
        <v>6</v>
      </c>
      <c r="M92">
        <v>1</v>
      </c>
      <c r="N92">
        <v>37</v>
      </c>
      <c r="O92">
        <v>22</v>
      </c>
      <c r="P92">
        <v>29</v>
      </c>
      <c r="Q92">
        <v>0</v>
      </c>
      <c r="R92">
        <v>1</v>
      </c>
      <c r="S92">
        <v>0</v>
      </c>
      <c r="T92" s="12">
        <v>57</v>
      </c>
      <c r="U92">
        <v>34</v>
      </c>
      <c r="V92">
        <v>35</v>
      </c>
      <c r="W92">
        <v>49.3</v>
      </c>
    </row>
    <row r="93" spans="1:23" x14ac:dyDescent="0.25">
      <c r="A93" t="s">
        <v>314</v>
      </c>
      <c r="B93" t="s">
        <v>3744</v>
      </c>
      <c r="C93" t="s">
        <v>3614</v>
      </c>
      <c r="D93" t="s">
        <v>293</v>
      </c>
      <c r="E93">
        <v>25</v>
      </c>
      <c r="F93">
        <v>1999</v>
      </c>
      <c r="G93">
        <v>11.8</v>
      </c>
      <c r="H93">
        <v>1</v>
      </c>
      <c r="I93">
        <v>0</v>
      </c>
      <c r="J93">
        <v>0</v>
      </c>
      <c r="K93">
        <v>10</v>
      </c>
      <c r="L93">
        <v>15</v>
      </c>
      <c r="M93">
        <v>1</v>
      </c>
      <c r="N93">
        <v>7</v>
      </c>
      <c r="O93">
        <v>19</v>
      </c>
      <c r="P93">
        <v>16</v>
      </c>
      <c r="Q93">
        <v>0</v>
      </c>
      <c r="R93">
        <v>0</v>
      </c>
      <c r="S93">
        <v>0</v>
      </c>
      <c r="T93" s="12">
        <v>56</v>
      </c>
      <c r="U93">
        <v>22</v>
      </c>
      <c r="V93">
        <v>19</v>
      </c>
      <c r="W93">
        <v>53.7</v>
      </c>
    </row>
    <row r="94" spans="1:23" x14ac:dyDescent="0.25">
      <c r="A94" t="s">
        <v>314</v>
      </c>
      <c r="B94" t="s">
        <v>3744</v>
      </c>
      <c r="C94" t="s">
        <v>3614</v>
      </c>
      <c r="D94" t="s">
        <v>283</v>
      </c>
      <c r="E94">
        <v>25</v>
      </c>
      <c r="F94">
        <v>1999</v>
      </c>
      <c r="G94">
        <v>10.1</v>
      </c>
      <c r="H94">
        <v>2</v>
      </c>
      <c r="I94">
        <v>0</v>
      </c>
      <c r="J94">
        <v>0</v>
      </c>
      <c r="K94">
        <v>9</v>
      </c>
      <c r="L94">
        <v>7</v>
      </c>
      <c r="M94">
        <v>0</v>
      </c>
      <c r="N94">
        <v>3</v>
      </c>
      <c r="O94">
        <v>10</v>
      </c>
      <c r="P94">
        <v>7</v>
      </c>
      <c r="Q94">
        <v>0</v>
      </c>
      <c r="R94">
        <v>0</v>
      </c>
      <c r="S94">
        <v>0</v>
      </c>
      <c r="T94" s="12">
        <v>29</v>
      </c>
      <c r="U94">
        <v>23</v>
      </c>
      <c r="V94">
        <v>12</v>
      </c>
      <c r="W94">
        <v>65.7</v>
      </c>
    </row>
    <row r="95" spans="1:23" x14ac:dyDescent="0.25">
      <c r="A95" t="s">
        <v>3809</v>
      </c>
      <c r="B95" t="s">
        <v>3744</v>
      </c>
      <c r="C95" t="s">
        <v>3785</v>
      </c>
      <c r="D95" t="s">
        <v>3621</v>
      </c>
      <c r="E95">
        <v>27</v>
      </c>
      <c r="F95">
        <v>1997</v>
      </c>
      <c r="G95">
        <v>9.5</v>
      </c>
      <c r="H95">
        <v>2</v>
      </c>
      <c r="I95">
        <v>0</v>
      </c>
      <c r="J95">
        <v>0</v>
      </c>
      <c r="K95">
        <v>11</v>
      </c>
      <c r="L95">
        <v>7</v>
      </c>
      <c r="M95">
        <v>0</v>
      </c>
      <c r="N95">
        <v>9</v>
      </c>
      <c r="O95">
        <v>4</v>
      </c>
      <c r="P95">
        <v>5</v>
      </c>
      <c r="Q95">
        <v>0</v>
      </c>
      <c r="R95">
        <v>0</v>
      </c>
      <c r="S95">
        <v>0</v>
      </c>
      <c r="T95" s="12">
        <v>27</v>
      </c>
      <c r="U95">
        <v>3</v>
      </c>
      <c r="V95">
        <v>9</v>
      </c>
      <c r="W95">
        <v>25</v>
      </c>
    </row>
    <row r="96" spans="1:23" x14ac:dyDescent="0.25">
      <c r="A96" t="s">
        <v>431</v>
      </c>
      <c r="B96" t="s">
        <v>3804</v>
      </c>
      <c r="C96" t="s">
        <v>3748</v>
      </c>
      <c r="D96" t="s">
        <v>421</v>
      </c>
      <c r="E96">
        <v>20</v>
      </c>
      <c r="F96">
        <v>2004</v>
      </c>
      <c r="G96">
        <v>0.5</v>
      </c>
      <c r="H96">
        <v>1</v>
      </c>
      <c r="I96">
        <v>0</v>
      </c>
      <c r="J96">
        <v>0</v>
      </c>
      <c r="K96">
        <v>1</v>
      </c>
      <c r="L96">
        <v>1</v>
      </c>
      <c r="M96">
        <v>2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 s="12">
        <v>0</v>
      </c>
      <c r="U96">
        <v>2</v>
      </c>
      <c r="V96">
        <v>1</v>
      </c>
      <c r="W96">
        <v>66.7</v>
      </c>
    </row>
    <row r="97" spans="1:23" x14ac:dyDescent="0.25">
      <c r="A97" t="s">
        <v>13</v>
      </c>
      <c r="B97" t="s">
        <v>3802</v>
      </c>
      <c r="C97" t="s">
        <v>3759</v>
      </c>
      <c r="D97" t="s">
        <v>8</v>
      </c>
      <c r="E97">
        <v>26</v>
      </c>
      <c r="F97">
        <v>1997</v>
      </c>
      <c r="G97">
        <v>1.2</v>
      </c>
      <c r="H97">
        <v>0</v>
      </c>
      <c r="I97">
        <v>0</v>
      </c>
      <c r="J97">
        <v>0</v>
      </c>
      <c r="K97">
        <v>3</v>
      </c>
      <c r="L97">
        <v>2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 s="12">
        <v>6</v>
      </c>
      <c r="U97">
        <v>0</v>
      </c>
      <c r="V97">
        <v>4</v>
      </c>
      <c r="W97">
        <v>0</v>
      </c>
    </row>
    <row r="98" spans="1:23" x14ac:dyDescent="0.25">
      <c r="A98" t="s">
        <v>3810</v>
      </c>
      <c r="B98" t="s">
        <v>3744</v>
      </c>
      <c r="C98" t="s">
        <v>3614</v>
      </c>
      <c r="D98" t="s">
        <v>293</v>
      </c>
      <c r="E98">
        <v>27</v>
      </c>
      <c r="F98">
        <v>1996</v>
      </c>
      <c r="G98">
        <v>2.9</v>
      </c>
      <c r="H98">
        <v>1</v>
      </c>
      <c r="I98">
        <v>0</v>
      </c>
      <c r="J98">
        <v>0</v>
      </c>
      <c r="K98">
        <v>2</v>
      </c>
      <c r="L98">
        <v>3</v>
      </c>
      <c r="M98">
        <v>2</v>
      </c>
      <c r="N98">
        <v>7</v>
      </c>
      <c r="O98">
        <v>6</v>
      </c>
      <c r="P98">
        <v>6</v>
      </c>
      <c r="Q98">
        <v>0</v>
      </c>
      <c r="R98">
        <v>0</v>
      </c>
      <c r="S98">
        <v>0</v>
      </c>
      <c r="T98" s="12">
        <v>20</v>
      </c>
      <c r="U98">
        <v>3</v>
      </c>
      <c r="V98">
        <v>4</v>
      </c>
      <c r="W98">
        <v>42.9</v>
      </c>
    </row>
    <row r="99" spans="1:23" x14ac:dyDescent="0.25">
      <c r="A99" t="s">
        <v>3811</v>
      </c>
      <c r="B99" t="s">
        <v>3804</v>
      </c>
      <c r="C99" t="s">
        <v>3689</v>
      </c>
      <c r="D99" t="s">
        <v>254</v>
      </c>
      <c r="E99">
        <v>24</v>
      </c>
      <c r="F99">
        <v>2000</v>
      </c>
      <c r="G99">
        <v>0.1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 s="12">
        <v>1</v>
      </c>
      <c r="U99">
        <v>0</v>
      </c>
      <c r="V99">
        <v>0</v>
      </c>
    </row>
    <row r="100" spans="1:23" x14ac:dyDescent="0.25">
      <c r="A100" t="s">
        <v>3812</v>
      </c>
      <c r="B100" t="s">
        <v>3813</v>
      </c>
      <c r="C100" t="s">
        <v>3687</v>
      </c>
      <c r="D100" t="s">
        <v>3628</v>
      </c>
      <c r="E100">
        <v>26</v>
      </c>
      <c r="F100">
        <v>1997</v>
      </c>
      <c r="G100">
        <v>1.5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5</v>
      </c>
      <c r="O100">
        <v>5</v>
      </c>
      <c r="P100">
        <v>1</v>
      </c>
      <c r="Q100">
        <v>0</v>
      </c>
      <c r="R100">
        <v>0</v>
      </c>
      <c r="S100">
        <v>0</v>
      </c>
      <c r="T100" s="12">
        <v>2</v>
      </c>
      <c r="U100">
        <v>0</v>
      </c>
      <c r="V100">
        <v>0</v>
      </c>
    </row>
    <row r="101" spans="1:23" x14ac:dyDescent="0.25">
      <c r="A101" t="s">
        <v>3710</v>
      </c>
      <c r="B101" t="s">
        <v>3801</v>
      </c>
      <c r="C101" t="s">
        <v>3689</v>
      </c>
      <c r="D101" t="s">
        <v>21</v>
      </c>
      <c r="E101">
        <v>29</v>
      </c>
      <c r="F101">
        <v>1995</v>
      </c>
      <c r="G101">
        <v>23.5</v>
      </c>
      <c r="H101">
        <v>9</v>
      </c>
      <c r="I101">
        <v>0</v>
      </c>
      <c r="J101">
        <v>0</v>
      </c>
      <c r="K101">
        <v>43</v>
      </c>
      <c r="L101">
        <v>31</v>
      </c>
      <c r="M101">
        <v>1</v>
      </c>
      <c r="N101">
        <v>48</v>
      </c>
      <c r="O101">
        <v>30</v>
      </c>
      <c r="P101">
        <v>33</v>
      </c>
      <c r="Q101">
        <v>0</v>
      </c>
      <c r="R101">
        <v>0</v>
      </c>
      <c r="S101">
        <v>0</v>
      </c>
      <c r="T101" s="12">
        <v>182</v>
      </c>
      <c r="U101">
        <v>20</v>
      </c>
      <c r="V101">
        <v>28</v>
      </c>
      <c r="W101">
        <v>41.7</v>
      </c>
    </row>
    <row r="102" spans="1:23" x14ac:dyDescent="0.25">
      <c r="A102" t="s">
        <v>3814</v>
      </c>
      <c r="B102" t="s">
        <v>3744</v>
      </c>
      <c r="C102" t="s">
        <v>3614</v>
      </c>
      <c r="D102" t="s">
        <v>3621</v>
      </c>
      <c r="E102">
        <v>23</v>
      </c>
      <c r="F102">
        <v>2001</v>
      </c>
      <c r="G102">
        <v>4.2</v>
      </c>
      <c r="H102">
        <v>3</v>
      </c>
      <c r="I102">
        <v>1</v>
      </c>
      <c r="J102">
        <v>1</v>
      </c>
      <c r="K102">
        <v>5</v>
      </c>
      <c r="L102">
        <v>1</v>
      </c>
      <c r="M102">
        <v>0</v>
      </c>
      <c r="N102">
        <v>5</v>
      </c>
      <c r="O102">
        <v>4</v>
      </c>
      <c r="P102">
        <v>3</v>
      </c>
      <c r="Q102">
        <v>0</v>
      </c>
      <c r="R102">
        <v>1</v>
      </c>
      <c r="S102">
        <v>0</v>
      </c>
      <c r="T102" s="12">
        <v>17</v>
      </c>
      <c r="U102">
        <v>10</v>
      </c>
      <c r="V102">
        <v>4</v>
      </c>
      <c r="W102">
        <v>71.400000000000006</v>
      </c>
    </row>
    <row r="103" spans="1:23" x14ac:dyDescent="0.25">
      <c r="A103" t="s">
        <v>3815</v>
      </c>
      <c r="B103" t="s">
        <v>3744</v>
      </c>
      <c r="C103" t="s">
        <v>3748</v>
      </c>
      <c r="D103" t="s">
        <v>3621</v>
      </c>
      <c r="E103">
        <v>23</v>
      </c>
      <c r="F103">
        <v>2000</v>
      </c>
      <c r="G103">
        <v>13.1</v>
      </c>
      <c r="H103">
        <v>2</v>
      </c>
      <c r="I103">
        <v>0</v>
      </c>
      <c r="J103">
        <v>0</v>
      </c>
      <c r="K103">
        <v>15</v>
      </c>
      <c r="L103">
        <v>23</v>
      </c>
      <c r="M103">
        <v>3</v>
      </c>
      <c r="N103">
        <v>13</v>
      </c>
      <c r="O103">
        <v>7</v>
      </c>
      <c r="P103">
        <v>20</v>
      </c>
      <c r="Q103">
        <v>0</v>
      </c>
      <c r="R103">
        <v>0</v>
      </c>
      <c r="S103">
        <v>0</v>
      </c>
      <c r="T103" s="12">
        <v>75</v>
      </c>
      <c r="U103">
        <v>7</v>
      </c>
      <c r="V103">
        <v>18</v>
      </c>
      <c r="W103">
        <v>28</v>
      </c>
    </row>
    <row r="104" spans="1:23" x14ac:dyDescent="0.25">
      <c r="A104" t="s">
        <v>324</v>
      </c>
      <c r="B104" t="s">
        <v>3744</v>
      </c>
      <c r="C104" t="s">
        <v>3713</v>
      </c>
      <c r="D104" t="s">
        <v>293</v>
      </c>
      <c r="E104">
        <v>33</v>
      </c>
      <c r="F104">
        <v>1991</v>
      </c>
      <c r="G104">
        <v>5.4</v>
      </c>
      <c r="H104">
        <v>1</v>
      </c>
      <c r="I104">
        <v>0</v>
      </c>
      <c r="J104">
        <v>0</v>
      </c>
      <c r="K104">
        <v>2</v>
      </c>
      <c r="L104">
        <v>2</v>
      </c>
      <c r="M104">
        <v>0</v>
      </c>
      <c r="N104">
        <v>7</v>
      </c>
      <c r="O104">
        <v>3</v>
      </c>
      <c r="P104">
        <v>8</v>
      </c>
      <c r="Q104">
        <v>0</v>
      </c>
      <c r="R104">
        <v>0</v>
      </c>
      <c r="S104">
        <v>0</v>
      </c>
      <c r="T104" s="12">
        <v>10</v>
      </c>
      <c r="U104">
        <v>1</v>
      </c>
      <c r="V104">
        <v>7</v>
      </c>
      <c r="W104">
        <v>12.5</v>
      </c>
    </row>
    <row r="105" spans="1:23" x14ac:dyDescent="0.25">
      <c r="A105" t="s">
        <v>3648</v>
      </c>
      <c r="B105" t="s">
        <v>3744</v>
      </c>
      <c r="C105" t="s">
        <v>3614</v>
      </c>
      <c r="D105" t="s">
        <v>3628</v>
      </c>
      <c r="E105">
        <v>31</v>
      </c>
      <c r="F105">
        <v>1993</v>
      </c>
      <c r="G105">
        <v>19</v>
      </c>
      <c r="H105">
        <v>3</v>
      </c>
      <c r="I105">
        <v>0</v>
      </c>
      <c r="J105">
        <v>0</v>
      </c>
      <c r="K105">
        <v>8</v>
      </c>
      <c r="L105">
        <v>2</v>
      </c>
      <c r="M105">
        <v>1</v>
      </c>
      <c r="N105">
        <v>0</v>
      </c>
      <c r="O105">
        <v>13</v>
      </c>
      <c r="P105">
        <v>9</v>
      </c>
      <c r="Q105">
        <v>0</v>
      </c>
      <c r="R105">
        <v>2</v>
      </c>
      <c r="S105">
        <v>0</v>
      </c>
      <c r="T105" s="12">
        <v>62</v>
      </c>
      <c r="U105">
        <v>13</v>
      </c>
      <c r="V105">
        <v>22</v>
      </c>
      <c r="W105">
        <v>37.1</v>
      </c>
    </row>
    <row r="106" spans="1:23" x14ac:dyDescent="0.25">
      <c r="A106" t="s">
        <v>3816</v>
      </c>
      <c r="B106" t="s">
        <v>3807</v>
      </c>
      <c r="C106" t="s">
        <v>3614</v>
      </c>
      <c r="D106" t="s">
        <v>421</v>
      </c>
      <c r="E106">
        <v>35</v>
      </c>
      <c r="F106">
        <v>1988</v>
      </c>
      <c r="G106">
        <v>2.4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4</v>
      </c>
      <c r="O106">
        <v>1</v>
      </c>
      <c r="P106">
        <v>2</v>
      </c>
      <c r="Q106">
        <v>0</v>
      </c>
      <c r="R106">
        <v>0</v>
      </c>
      <c r="S106">
        <v>0</v>
      </c>
      <c r="T106" s="12">
        <v>7</v>
      </c>
      <c r="U106">
        <v>2</v>
      </c>
      <c r="V106">
        <v>1</v>
      </c>
      <c r="W106">
        <v>66.7</v>
      </c>
    </row>
    <row r="107" spans="1:23" x14ac:dyDescent="0.25">
      <c r="A107" t="s">
        <v>366</v>
      </c>
      <c r="B107" t="s">
        <v>3807</v>
      </c>
      <c r="C107" t="s">
        <v>3614</v>
      </c>
      <c r="D107" t="s">
        <v>332</v>
      </c>
      <c r="E107">
        <v>23</v>
      </c>
      <c r="F107">
        <v>2001</v>
      </c>
      <c r="G107">
        <v>38</v>
      </c>
      <c r="H107">
        <v>5</v>
      </c>
      <c r="I107">
        <v>0</v>
      </c>
      <c r="J107">
        <v>0</v>
      </c>
      <c r="K107">
        <v>29</v>
      </c>
      <c r="L107">
        <v>31</v>
      </c>
      <c r="M107">
        <v>6</v>
      </c>
      <c r="N107">
        <v>8</v>
      </c>
      <c r="O107">
        <v>34</v>
      </c>
      <c r="P107">
        <v>24</v>
      </c>
      <c r="Q107">
        <v>2</v>
      </c>
      <c r="R107">
        <v>0</v>
      </c>
      <c r="S107">
        <v>0</v>
      </c>
      <c r="T107" s="12">
        <v>162</v>
      </c>
      <c r="U107">
        <v>117</v>
      </c>
      <c r="V107">
        <v>69</v>
      </c>
      <c r="W107">
        <v>62.9</v>
      </c>
    </row>
    <row r="108" spans="1:23" x14ac:dyDescent="0.25">
      <c r="A108" t="s">
        <v>414</v>
      </c>
      <c r="B108" t="s">
        <v>3744</v>
      </c>
      <c r="C108" t="s">
        <v>3689</v>
      </c>
      <c r="D108" t="s">
        <v>3631</v>
      </c>
      <c r="E108">
        <v>20</v>
      </c>
      <c r="F108">
        <v>2004</v>
      </c>
      <c r="G108">
        <v>2</v>
      </c>
      <c r="H108">
        <v>0</v>
      </c>
      <c r="I108">
        <v>0</v>
      </c>
      <c r="J108">
        <v>0</v>
      </c>
      <c r="K108">
        <v>2</v>
      </c>
      <c r="L108">
        <v>4</v>
      </c>
      <c r="M108">
        <v>0</v>
      </c>
      <c r="N108">
        <v>0</v>
      </c>
      <c r="O108">
        <v>2</v>
      </c>
      <c r="P108">
        <v>9</v>
      </c>
      <c r="Q108">
        <v>0</v>
      </c>
      <c r="R108">
        <v>0</v>
      </c>
      <c r="S108">
        <v>0</v>
      </c>
      <c r="T108" s="12">
        <v>17</v>
      </c>
      <c r="U108">
        <v>3</v>
      </c>
      <c r="V108">
        <v>1</v>
      </c>
      <c r="W108">
        <v>75</v>
      </c>
    </row>
    <row r="109" spans="1:23" x14ac:dyDescent="0.25">
      <c r="A109" t="s">
        <v>3620</v>
      </c>
      <c r="B109" t="s">
        <v>3744</v>
      </c>
      <c r="C109" t="s">
        <v>3614</v>
      </c>
      <c r="D109" t="s">
        <v>283</v>
      </c>
      <c r="E109">
        <v>21</v>
      </c>
      <c r="F109">
        <v>2003</v>
      </c>
      <c r="G109">
        <v>35</v>
      </c>
      <c r="H109">
        <v>9</v>
      </c>
      <c r="I109">
        <v>0</v>
      </c>
      <c r="J109">
        <v>0</v>
      </c>
      <c r="K109">
        <v>45</v>
      </c>
      <c r="L109">
        <v>21</v>
      </c>
      <c r="M109">
        <v>5</v>
      </c>
      <c r="N109">
        <v>13</v>
      </c>
      <c r="O109">
        <v>33</v>
      </c>
      <c r="P109">
        <v>34</v>
      </c>
      <c r="Q109">
        <v>0</v>
      </c>
      <c r="R109">
        <v>1</v>
      </c>
      <c r="S109">
        <v>0</v>
      </c>
      <c r="T109" s="12">
        <v>121</v>
      </c>
      <c r="U109">
        <v>82</v>
      </c>
      <c r="V109">
        <v>53</v>
      </c>
      <c r="W109">
        <v>60.7</v>
      </c>
    </row>
    <row r="110" spans="1:23" x14ac:dyDescent="0.25">
      <c r="A110" t="s">
        <v>3692</v>
      </c>
      <c r="B110" t="s">
        <v>3744</v>
      </c>
      <c r="C110" t="s">
        <v>3687</v>
      </c>
      <c r="D110" t="s">
        <v>21</v>
      </c>
      <c r="E110">
        <v>27</v>
      </c>
      <c r="F110">
        <v>1997</v>
      </c>
      <c r="G110">
        <v>33.1</v>
      </c>
      <c r="H110">
        <v>8</v>
      </c>
      <c r="I110">
        <v>1</v>
      </c>
      <c r="J110">
        <v>0</v>
      </c>
      <c r="K110">
        <v>49</v>
      </c>
      <c r="L110">
        <v>10</v>
      </c>
      <c r="M110">
        <v>3</v>
      </c>
      <c r="N110">
        <v>132</v>
      </c>
      <c r="O110">
        <v>41</v>
      </c>
      <c r="P110">
        <v>42</v>
      </c>
      <c r="Q110">
        <v>0</v>
      </c>
      <c r="R110">
        <v>1</v>
      </c>
      <c r="S110">
        <v>0</v>
      </c>
      <c r="T110" s="12">
        <v>187</v>
      </c>
      <c r="U110">
        <v>41</v>
      </c>
      <c r="V110">
        <v>34</v>
      </c>
      <c r="W110">
        <v>54.7</v>
      </c>
    </row>
    <row r="111" spans="1:23" x14ac:dyDescent="0.25">
      <c r="A111" t="s">
        <v>145</v>
      </c>
      <c r="B111" t="s">
        <v>3747</v>
      </c>
      <c r="C111" t="s">
        <v>3759</v>
      </c>
      <c r="D111" t="s">
        <v>3627</v>
      </c>
      <c r="E111">
        <v>27</v>
      </c>
      <c r="F111">
        <v>1996</v>
      </c>
      <c r="G111">
        <v>0.8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3</v>
      </c>
      <c r="O111">
        <v>0</v>
      </c>
      <c r="P111">
        <v>5</v>
      </c>
      <c r="Q111">
        <v>0</v>
      </c>
      <c r="R111">
        <v>0</v>
      </c>
      <c r="S111">
        <v>0</v>
      </c>
      <c r="T111" s="12">
        <v>2</v>
      </c>
      <c r="U111">
        <v>3</v>
      </c>
      <c r="V111">
        <v>0</v>
      </c>
      <c r="W111">
        <v>100</v>
      </c>
    </row>
    <row r="112" spans="1:23" x14ac:dyDescent="0.25">
      <c r="A112" t="s">
        <v>3659</v>
      </c>
      <c r="B112" t="s">
        <v>3817</v>
      </c>
      <c r="C112" t="s">
        <v>3614</v>
      </c>
      <c r="D112" t="s">
        <v>141</v>
      </c>
      <c r="E112">
        <v>31</v>
      </c>
      <c r="F112">
        <v>1992</v>
      </c>
      <c r="G112">
        <v>11.9</v>
      </c>
      <c r="H112">
        <v>5</v>
      </c>
      <c r="I112">
        <v>0</v>
      </c>
      <c r="J112">
        <v>0</v>
      </c>
      <c r="K112">
        <v>22</v>
      </c>
      <c r="L112">
        <v>16</v>
      </c>
      <c r="M112">
        <v>0</v>
      </c>
      <c r="N112">
        <v>28</v>
      </c>
      <c r="O112">
        <v>8</v>
      </c>
      <c r="P112">
        <v>15</v>
      </c>
      <c r="Q112">
        <v>0</v>
      </c>
      <c r="R112">
        <v>0</v>
      </c>
      <c r="S112">
        <v>1</v>
      </c>
      <c r="T112" s="12">
        <v>39</v>
      </c>
      <c r="U112">
        <v>23</v>
      </c>
      <c r="V112">
        <v>16</v>
      </c>
      <c r="W112">
        <v>59</v>
      </c>
    </row>
    <row r="113" spans="1:23" x14ac:dyDescent="0.25">
      <c r="A113" t="s">
        <v>3818</v>
      </c>
      <c r="B113" t="s">
        <v>3788</v>
      </c>
      <c r="C113" t="s">
        <v>3614</v>
      </c>
      <c r="D113" t="s">
        <v>3628</v>
      </c>
      <c r="E113">
        <v>25</v>
      </c>
      <c r="F113">
        <v>1999</v>
      </c>
      <c r="G113">
        <v>1.2</v>
      </c>
      <c r="H113">
        <v>1</v>
      </c>
      <c r="I113">
        <v>0</v>
      </c>
      <c r="J113">
        <v>0</v>
      </c>
      <c r="K113">
        <v>2</v>
      </c>
      <c r="L113">
        <v>1</v>
      </c>
      <c r="M113">
        <v>0</v>
      </c>
      <c r="N113">
        <v>0</v>
      </c>
      <c r="O113">
        <v>5</v>
      </c>
      <c r="P113">
        <v>4</v>
      </c>
      <c r="Q113">
        <v>0</v>
      </c>
      <c r="R113">
        <v>0</v>
      </c>
      <c r="S113">
        <v>0</v>
      </c>
      <c r="T113" s="12">
        <v>14</v>
      </c>
      <c r="U113">
        <v>0</v>
      </c>
      <c r="V113">
        <v>3</v>
      </c>
      <c r="W113">
        <v>0</v>
      </c>
    </row>
    <row r="114" spans="1:23" x14ac:dyDescent="0.25">
      <c r="A114" t="s">
        <v>3665</v>
      </c>
      <c r="B114" t="s">
        <v>3744</v>
      </c>
      <c r="C114" t="s">
        <v>3614</v>
      </c>
      <c r="D114" t="s">
        <v>141</v>
      </c>
      <c r="E114">
        <v>34</v>
      </c>
      <c r="F114">
        <v>1989</v>
      </c>
      <c r="G114">
        <v>9.1999999999999993</v>
      </c>
      <c r="H114">
        <v>3</v>
      </c>
      <c r="I114">
        <v>0</v>
      </c>
      <c r="J114">
        <v>0</v>
      </c>
      <c r="K114">
        <v>4</v>
      </c>
      <c r="L114">
        <v>2</v>
      </c>
      <c r="M114">
        <v>0</v>
      </c>
      <c r="N114">
        <v>36</v>
      </c>
      <c r="O114">
        <v>8</v>
      </c>
      <c r="P114">
        <v>7</v>
      </c>
      <c r="Q114">
        <v>0</v>
      </c>
      <c r="R114">
        <v>0</v>
      </c>
      <c r="S114">
        <v>0</v>
      </c>
      <c r="T114" s="12">
        <v>36</v>
      </c>
      <c r="U114">
        <v>7</v>
      </c>
      <c r="V114">
        <v>7</v>
      </c>
      <c r="W114">
        <v>50</v>
      </c>
    </row>
    <row r="115" spans="1:23" x14ac:dyDescent="0.25">
      <c r="A115" t="s">
        <v>312</v>
      </c>
      <c r="B115" t="s">
        <v>3773</v>
      </c>
      <c r="C115" t="s">
        <v>3614</v>
      </c>
      <c r="D115" t="s">
        <v>283</v>
      </c>
      <c r="E115">
        <v>26</v>
      </c>
      <c r="F115">
        <v>1998</v>
      </c>
      <c r="G115">
        <v>33.200000000000003</v>
      </c>
      <c r="H115">
        <v>10</v>
      </c>
      <c r="I115">
        <v>1</v>
      </c>
      <c r="J115">
        <v>1</v>
      </c>
      <c r="K115">
        <v>37</v>
      </c>
      <c r="L115">
        <v>38</v>
      </c>
      <c r="M115">
        <v>3</v>
      </c>
      <c r="N115">
        <v>31</v>
      </c>
      <c r="O115">
        <v>28</v>
      </c>
      <c r="P115">
        <v>45</v>
      </c>
      <c r="Q115">
        <v>0</v>
      </c>
      <c r="R115">
        <v>0</v>
      </c>
      <c r="S115">
        <v>0</v>
      </c>
      <c r="T115" s="12">
        <v>130</v>
      </c>
      <c r="U115">
        <v>32</v>
      </c>
      <c r="V115">
        <v>57</v>
      </c>
      <c r="W115">
        <v>36</v>
      </c>
    </row>
    <row r="116" spans="1:23" x14ac:dyDescent="0.25">
      <c r="A116" t="s">
        <v>133</v>
      </c>
      <c r="B116" t="s">
        <v>3773</v>
      </c>
      <c r="C116" t="s">
        <v>3614</v>
      </c>
      <c r="D116" t="s">
        <v>104</v>
      </c>
      <c r="E116">
        <v>24</v>
      </c>
      <c r="F116">
        <v>1999</v>
      </c>
      <c r="G116">
        <v>3.9</v>
      </c>
      <c r="H116">
        <v>0</v>
      </c>
      <c r="I116">
        <v>0</v>
      </c>
      <c r="J116">
        <v>0</v>
      </c>
      <c r="K116">
        <v>2</v>
      </c>
      <c r="L116">
        <v>2</v>
      </c>
      <c r="M116">
        <v>0</v>
      </c>
      <c r="N116">
        <v>1</v>
      </c>
      <c r="O116">
        <v>2</v>
      </c>
      <c r="P116">
        <v>2</v>
      </c>
      <c r="Q116">
        <v>0</v>
      </c>
      <c r="R116">
        <v>0</v>
      </c>
      <c r="S116">
        <v>0</v>
      </c>
      <c r="T116" s="12">
        <v>10</v>
      </c>
      <c r="U116">
        <v>6</v>
      </c>
      <c r="V116">
        <v>3</v>
      </c>
      <c r="W116">
        <v>66.7</v>
      </c>
    </row>
    <row r="117" spans="1:23" x14ac:dyDescent="0.25">
      <c r="A117" t="s">
        <v>382</v>
      </c>
      <c r="B117" t="s">
        <v>3756</v>
      </c>
      <c r="C117" t="s">
        <v>3785</v>
      </c>
      <c r="D117" t="s">
        <v>254</v>
      </c>
      <c r="E117">
        <v>25</v>
      </c>
      <c r="F117">
        <v>1999</v>
      </c>
      <c r="G117">
        <v>28.9</v>
      </c>
      <c r="H117">
        <v>4</v>
      </c>
      <c r="I117">
        <v>0</v>
      </c>
      <c r="J117">
        <v>0</v>
      </c>
      <c r="K117">
        <v>42</v>
      </c>
      <c r="L117">
        <v>71</v>
      </c>
      <c r="M117">
        <v>8</v>
      </c>
      <c r="N117">
        <v>142</v>
      </c>
      <c r="O117">
        <v>17</v>
      </c>
      <c r="P117">
        <v>22</v>
      </c>
      <c r="Q117">
        <v>0</v>
      </c>
      <c r="R117">
        <v>1</v>
      </c>
      <c r="S117">
        <v>0</v>
      </c>
      <c r="T117" s="12">
        <v>125</v>
      </c>
      <c r="U117">
        <v>13</v>
      </c>
      <c r="V117">
        <v>29</v>
      </c>
      <c r="W117">
        <v>31</v>
      </c>
    </row>
    <row r="118" spans="1:23" x14ac:dyDescent="0.25">
      <c r="A118" t="s">
        <v>3819</v>
      </c>
      <c r="B118" t="s">
        <v>3820</v>
      </c>
      <c r="C118" t="s">
        <v>3748</v>
      </c>
      <c r="D118" t="s">
        <v>3628</v>
      </c>
      <c r="E118">
        <v>25</v>
      </c>
      <c r="F118">
        <v>1998</v>
      </c>
      <c r="G118">
        <v>8.1999999999999993</v>
      </c>
      <c r="H118">
        <v>0</v>
      </c>
      <c r="I118">
        <v>0</v>
      </c>
      <c r="J118">
        <v>0</v>
      </c>
      <c r="K118">
        <v>15</v>
      </c>
      <c r="L118">
        <v>19</v>
      </c>
      <c r="M118">
        <v>3</v>
      </c>
      <c r="N118">
        <v>3</v>
      </c>
      <c r="O118">
        <v>1</v>
      </c>
      <c r="P118">
        <v>10</v>
      </c>
      <c r="Q118">
        <v>0</v>
      </c>
      <c r="R118">
        <v>0</v>
      </c>
      <c r="S118">
        <v>0</v>
      </c>
      <c r="T118" s="12">
        <v>18</v>
      </c>
      <c r="U118">
        <v>10</v>
      </c>
      <c r="V118">
        <v>28</v>
      </c>
      <c r="W118">
        <v>26.3</v>
      </c>
    </row>
    <row r="119" spans="1:23" x14ac:dyDescent="0.25">
      <c r="A119" t="s">
        <v>404</v>
      </c>
      <c r="B119" t="s">
        <v>3804</v>
      </c>
      <c r="C119" t="s">
        <v>3614</v>
      </c>
      <c r="D119" t="s">
        <v>3631</v>
      </c>
      <c r="E119">
        <v>25</v>
      </c>
      <c r="F119">
        <v>1999</v>
      </c>
      <c r="G119">
        <v>31.3</v>
      </c>
      <c r="H119">
        <v>5</v>
      </c>
      <c r="I119">
        <v>0</v>
      </c>
      <c r="J119">
        <v>0</v>
      </c>
      <c r="K119">
        <v>40</v>
      </c>
      <c r="L119">
        <v>9</v>
      </c>
      <c r="M119">
        <v>4</v>
      </c>
      <c r="N119">
        <v>66</v>
      </c>
      <c r="O119">
        <v>37</v>
      </c>
      <c r="P119">
        <v>40</v>
      </c>
      <c r="Q119">
        <v>0</v>
      </c>
      <c r="R119">
        <v>1</v>
      </c>
      <c r="S119">
        <v>0</v>
      </c>
      <c r="T119" s="12">
        <v>167</v>
      </c>
      <c r="U119">
        <v>38</v>
      </c>
      <c r="V119">
        <v>21</v>
      </c>
      <c r="W119">
        <v>64.400000000000006</v>
      </c>
    </row>
    <row r="120" spans="1:23" x14ac:dyDescent="0.25">
      <c r="A120" t="s">
        <v>337</v>
      </c>
      <c r="B120" t="s">
        <v>3768</v>
      </c>
      <c r="C120" t="s">
        <v>3785</v>
      </c>
      <c r="D120" t="s">
        <v>332</v>
      </c>
      <c r="E120">
        <v>24</v>
      </c>
      <c r="F120">
        <v>2000</v>
      </c>
      <c r="G120">
        <v>32.299999999999997</v>
      </c>
      <c r="H120">
        <v>2</v>
      </c>
      <c r="I120">
        <v>0</v>
      </c>
      <c r="J120">
        <v>0</v>
      </c>
      <c r="K120">
        <v>18</v>
      </c>
      <c r="L120">
        <v>27</v>
      </c>
      <c r="M120">
        <v>6</v>
      </c>
      <c r="N120">
        <v>144</v>
      </c>
      <c r="O120">
        <v>27</v>
      </c>
      <c r="P120">
        <v>44</v>
      </c>
      <c r="Q120">
        <v>0</v>
      </c>
      <c r="R120">
        <v>0</v>
      </c>
      <c r="S120">
        <v>0</v>
      </c>
      <c r="T120" s="12">
        <v>179</v>
      </c>
      <c r="U120">
        <v>12</v>
      </c>
      <c r="V120">
        <v>27</v>
      </c>
      <c r="W120">
        <v>30.8</v>
      </c>
    </row>
    <row r="121" spans="1:23" x14ac:dyDescent="0.25">
      <c r="A121" t="s">
        <v>3821</v>
      </c>
      <c r="B121" t="s">
        <v>3756</v>
      </c>
      <c r="C121" t="s">
        <v>3785</v>
      </c>
      <c r="D121" t="s">
        <v>3616</v>
      </c>
      <c r="E121">
        <v>23</v>
      </c>
      <c r="F121">
        <v>2001</v>
      </c>
      <c r="G121">
        <v>3.1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3</v>
      </c>
      <c r="O121">
        <v>4</v>
      </c>
      <c r="P121">
        <v>4</v>
      </c>
      <c r="Q121">
        <v>0</v>
      </c>
      <c r="R121">
        <v>0</v>
      </c>
      <c r="S121">
        <v>0</v>
      </c>
      <c r="T121" s="12">
        <v>19</v>
      </c>
      <c r="U121">
        <v>1</v>
      </c>
      <c r="V121">
        <v>2</v>
      </c>
      <c r="W121">
        <v>33.299999999999997</v>
      </c>
    </row>
    <row r="122" spans="1:23" x14ac:dyDescent="0.25">
      <c r="A122" t="s">
        <v>3822</v>
      </c>
      <c r="B122" t="s">
        <v>3744</v>
      </c>
      <c r="C122" t="s">
        <v>3689</v>
      </c>
      <c r="D122" t="s">
        <v>8</v>
      </c>
      <c r="E122">
        <v>18</v>
      </c>
      <c r="F122">
        <v>2006</v>
      </c>
      <c r="G122">
        <v>0.1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12">
        <v>0</v>
      </c>
      <c r="U122">
        <v>0</v>
      </c>
      <c r="V122">
        <v>0</v>
      </c>
    </row>
    <row r="123" spans="1:23" x14ac:dyDescent="0.25">
      <c r="A123" t="s">
        <v>215</v>
      </c>
      <c r="B123" t="s">
        <v>3823</v>
      </c>
      <c r="C123" t="s">
        <v>3614</v>
      </c>
      <c r="D123" t="s">
        <v>188</v>
      </c>
      <c r="E123">
        <v>25</v>
      </c>
      <c r="F123">
        <v>1998</v>
      </c>
      <c r="G123">
        <v>9.4</v>
      </c>
      <c r="H123">
        <v>0</v>
      </c>
      <c r="I123">
        <v>0</v>
      </c>
      <c r="J123">
        <v>0</v>
      </c>
      <c r="K123">
        <v>9</v>
      </c>
      <c r="L123">
        <v>13</v>
      </c>
      <c r="M123">
        <v>0</v>
      </c>
      <c r="N123">
        <v>1</v>
      </c>
      <c r="O123">
        <v>6</v>
      </c>
      <c r="P123">
        <v>5</v>
      </c>
      <c r="Q123">
        <v>0</v>
      </c>
      <c r="R123">
        <v>0</v>
      </c>
      <c r="S123">
        <v>0</v>
      </c>
      <c r="T123" s="12">
        <v>27</v>
      </c>
      <c r="U123">
        <v>21</v>
      </c>
      <c r="V123">
        <v>12</v>
      </c>
      <c r="W123">
        <v>63.6</v>
      </c>
    </row>
    <row r="124" spans="1:23" x14ac:dyDescent="0.25">
      <c r="A124" t="s">
        <v>223</v>
      </c>
      <c r="B124" t="s">
        <v>3793</v>
      </c>
      <c r="C124" t="s">
        <v>3614</v>
      </c>
      <c r="D124" t="s">
        <v>188</v>
      </c>
      <c r="E124">
        <v>31</v>
      </c>
      <c r="F124">
        <v>1993</v>
      </c>
      <c r="G124">
        <v>14.8</v>
      </c>
      <c r="H124">
        <v>5</v>
      </c>
      <c r="I124">
        <v>0</v>
      </c>
      <c r="J124">
        <v>0</v>
      </c>
      <c r="K124">
        <v>17</v>
      </c>
      <c r="L124">
        <v>7</v>
      </c>
      <c r="M124">
        <v>0</v>
      </c>
      <c r="N124">
        <v>4</v>
      </c>
      <c r="O124">
        <v>12</v>
      </c>
      <c r="P124">
        <v>11</v>
      </c>
      <c r="Q124">
        <v>0</v>
      </c>
      <c r="R124">
        <v>0</v>
      </c>
      <c r="S124">
        <v>0</v>
      </c>
      <c r="T124" s="12">
        <v>41</v>
      </c>
      <c r="U124">
        <v>52</v>
      </c>
      <c r="V124">
        <v>44</v>
      </c>
      <c r="W124">
        <v>54.2</v>
      </c>
    </row>
    <row r="125" spans="1:23" x14ac:dyDescent="0.25">
      <c r="A125" t="s">
        <v>3634</v>
      </c>
      <c r="B125" t="s">
        <v>3744</v>
      </c>
      <c r="C125" t="s">
        <v>3614</v>
      </c>
      <c r="D125" t="s">
        <v>3621</v>
      </c>
      <c r="E125">
        <v>24</v>
      </c>
      <c r="F125">
        <v>2000</v>
      </c>
      <c r="G125">
        <v>30.5</v>
      </c>
      <c r="H125">
        <v>5</v>
      </c>
      <c r="I125">
        <v>1</v>
      </c>
      <c r="J125">
        <v>0</v>
      </c>
      <c r="K125">
        <v>27</v>
      </c>
      <c r="L125">
        <v>31</v>
      </c>
      <c r="M125">
        <v>5</v>
      </c>
      <c r="N125">
        <v>161</v>
      </c>
      <c r="O125">
        <v>25</v>
      </c>
      <c r="P125">
        <v>27</v>
      </c>
      <c r="Q125">
        <v>0</v>
      </c>
      <c r="R125">
        <v>2</v>
      </c>
      <c r="S125">
        <v>0</v>
      </c>
      <c r="T125" s="12">
        <v>113</v>
      </c>
      <c r="U125">
        <v>34</v>
      </c>
      <c r="V125">
        <v>23</v>
      </c>
      <c r="W125">
        <v>59.6</v>
      </c>
    </row>
    <row r="126" spans="1:23" x14ac:dyDescent="0.25">
      <c r="A126" t="s">
        <v>3660</v>
      </c>
      <c r="B126" t="s">
        <v>3744</v>
      </c>
      <c r="C126" t="s">
        <v>3614</v>
      </c>
      <c r="D126" t="s">
        <v>254</v>
      </c>
      <c r="E126">
        <v>34</v>
      </c>
      <c r="F126">
        <v>1990</v>
      </c>
      <c r="G126">
        <v>10.8</v>
      </c>
      <c r="H126">
        <v>2</v>
      </c>
      <c r="I126">
        <v>0</v>
      </c>
      <c r="J126">
        <v>0</v>
      </c>
      <c r="K126">
        <v>6</v>
      </c>
      <c r="L126">
        <v>5</v>
      </c>
      <c r="M126">
        <v>2</v>
      </c>
      <c r="N126">
        <v>0</v>
      </c>
      <c r="O126">
        <v>9</v>
      </c>
      <c r="P126">
        <v>3</v>
      </c>
      <c r="Q126">
        <v>0</v>
      </c>
      <c r="R126">
        <v>0</v>
      </c>
      <c r="S126">
        <v>2</v>
      </c>
      <c r="T126" s="12">
        <v>35</v>
      </c>
      <c r="U126">
        <v>21</v>
      </c>
      <c r="V126">
        <v>11</v>
      </c>
      <c r="W126">
        <v>65.599999999999994</v>
      </c>
    </row>
    <row r="127" spans="1:23" x14ac:dyDescent="0.25">
      <c r="A127" t="s">
        <v>3824</v>
      </c>
      <c r="B127" t="s">
        <v>3808</v>
      </c>
      <c r="C127" t="s">
        <v>3785</v>
      </c>
      <c r="D127" t="s">
        <v>239</v>
      </c>
      <c r="E127">
        <v>33</v>
      </c>
      <c r="F127">
        <v>1991</v>
      </c>
      <c r="G127">
        <v>18.899999999999999</v>
      </c>
      <c r="H127">
        <v>2</v>
      </c>
      <c r="I127">
        <v>0</v>
      </c>
      <c r="J127">
        <v>0</v>
      </c>
      <c r="K127">
        <v>17</v>
      </c>
      <c r="L127">
        <v>18</v>
      </c>
      <c r="M127">
        <v>5</v>
      </c>
      <c r="N127">
        <v>145</v>
      </c>
      <c r="O127">
        <v>7</v>
      </c>
      <c r="P127">
        <v>9</v>
      </c>
      <c r="Q127">
        <v>0</v>
      </c>
      <c r="R127">
        <v>0</v>
      </c>
      <c r="S127">
        <v>0</v>
      </c>
      <c r="T127" s="12">
        <v>64</v>
      </c>
      <c r="U127">
        <v>5</v>
      </c>
      <c r="V127">
        <v>16</v>
      </c>
      <c r="W127">
        <v>23.8</v>
      </c>
    </row>
    <row r="128" spans="1:23" x14ac:dyDescent="0.25">
      <c r="A128" t="s">
        <v>3825</v>
      </c>
      <c r="B128" t="s">
        <v>3770</v>
      </c>
      <c r="C128" t="s">
        <v>3759</v>
      </c>
      <c r="D128" t="s">
        <v>3628</v>
      </c>
      <c r="E128">
        <v>31</v>
      </c>
      <c r="F128">
        <v>1993</v>
      </c>
      <c r="G128">
        <v>8.3000000000000007</v>
      </c>
      <c r="H128">
        <v>2</v>
      </c>
      <c r="I128">
        <v>0</v>
      </c>
      <c r="J128">
        <v>0</v>
      </c>
      <c r="K128">
        <v>9</v>
      </c>
      <c r="L128">
        <v>9</v>
      </c>
      <c r="M128">
        <v>4</v>
      </c>
      <c r="N128">
        <v>15</v>
      </c>
      <c r="O128">
        <v>0</v>
      </c>
      <c r="P128">
        <v>4</v>
      </c>
      <c r="Q128">
        <v>1</v>
      </c>
      <c r="R128">
        <v>0</v>
      </c>
      <c r="S128">
        <v>0</v>
      </c>
      <c r="T128" s="12">
        <v>29</v>
      </c>
      <c r="U128">
        <v>6</v>
      </c>
      <c r="V128">
        <v>14</v>
      </c>
      <c r="W128">
        <v>30</v>
      </c>
    </row>
    <row r="129" spans="1:23" x14ac:dyDescent="0.25">
      <c r="A129" t="s">
        <v>288</v>
      </c>
      <c r="B129" t="s">
        <v>3744</v>
      </c>
      <c r="C129" t="s">
        <v>3759</v>
      </c>
      <c r="D129" t="s">
        <v>3621</v>
      </c>
      <c r="E129">
        <v>21</v>
      </c>
      <c r="F129">
        <v>2003</v>
      </c>
      <c r="G129">
        <v>28.8</v>
      </c>
      <c r="H129">
        <v>12</v>
      </c>
      <c r="I129">
        <v>0</v>
      </c>
      <c r="J129">
        <v>0</v>
      </c>
      <c r="K129">
        <v>72</v>
      </c>
      <c r="L129">
        <v>51</v>
      </c>
      <c r="M129">
        <v>14</v>
      </c>
      <c r="N129">
        <v>5</v>
      </c>
      <c r="O129">
        <v>2</v>
      </c>
      <c r="P129">
        <v>8</v>
      </c>
      <c r="Q129">
        <v>2</v>
      </c>
      <c r="R129">
        <v>0</v>
      </c>
      <c r="S129">
        <v>0</v>
      </c>
      <c r="T129" s="12">
        <v>68</v>
      </c>
      <c r="U129">
        <v>55</v>
      </c>
      <c r="V129">
        <v>74</v>
      </c>
      <c r="W129">
        <v>42.6</v>
      </c>
    </row>
    <row r="130" spans="1:23" x14ac:dyDescent="0.25">
      <c r="A130" t="s">
        <v>370</v>
      </c>
      <c r="B130" t="s">
        <v>3754</v>
      </c>
      <c r="C130" t="s">
        <v>3614</v>
      </c>
      <c r="D130" t="s">
        <v>332</v>
      </c>
      <c r="E130">
        <v>22</v>
      </c>
      <c r="F130">
        <v>2001</v>
      </c>
      <c r="G130">
        <v>28.7</v>
      </c>
      <c r="H130">
        <v>3</v>
      </c>
      <c r="I130">
        <v>0</v>
      </c>
      <c r="J130">
        <v>0</v>
      </c>
      <c r="K130">
        <v>23</v>
      </c>
      <c r="L130">
        <v>5</v>
      </c>
      <c r="M130">
        <v>1</v>
      </c>
      <c r="N130">
        <v>7</v>
      </c>
      <c r="O130">
        <v>21</v>
      </c>
      <c r="P130">
        <v>24</v>
      </c>
      <c r="Q130">
        <v>1</v>
      </c>
      <c r="R130">
        <v>0</v>
      </c>
      <c r="S130">
        <v>0</v>
      </c>
      <c r="T130" s="12">
        <v>97</v>
      </c>
      <c r="U130">
        <v>94</v>
      </c>
      <c r="V130">
        <v>77</v>
      </c>
      <c r="W130">
        <v>55</v>
      </c>
    </row>
    <row r="131" spans="1:23" x14ac:dyDescent="0.25">
      <c r="A131" t="s">
        <v>311</v>
      </c>
      <c r="B131" t="s">
        <v>3789</v>
      </c>
      <c r="C131" t="s">
        <v>3689</v>
      </c>
      <c r="D131" t="s">
        <v>293</v>
      </c>
      <c r="E131">
        <v>20</v>
      </c>
      <c r="F131">
        <v>2003</v>
      </c>
      <c r="G131">
        <v>5.6</v>
      </c>
      <c r="H131">
        <v>1</v>
      </c>
      <c r="I131">
        <v>0</v>
      </c>
      <c r="J131">
        <v>0</v>
      </c>
      <c r="K131">
        <v>8</v>
      </c>
      <c r="L131">
        <v>0</v>
      </c>
      <c r="M131">
        <v>1</v>
      </c>
      <c r="N131">
        <v>17</v>
      </c>
      <c r="O131">
        <v>0</v>
      </c>
      <c r="P131">
        <v>12</v>
      </c>
      <c r="Q131">
        <v>0</v>
      </c>
      <c r="R131">
        <v>0</v>
      </c>
      <c r="S131">
        <v>0</v>
      </c>
      <c r="T131" s="12">
        <v>27</v>
      </c>
      <c r="U131">
        <v>2</v>
      </c>
      <c r="V131">
        <v>13</v>
      </c>
      <c r="W131">
        <v>13.3</v>
      </c>
    </row>
    <row r="132" spans="1:23" x14ac:dyDescent="0.25">
      <c r="A132" t="s">
        <v>436</v>
      </c>
      <c r="B132" t="s">
        <v>3744</v>
      </c>
      <c r="C132" t="s">
        <v>3785</v>
      </c>
      <c r="D132" t="s">
        <v>283</v>
      </c>
      <c r="E132">
        <v>25</v>
      </c>
      <c r="F132">
        <v>1998</v>
      </c>
      <c r="G132">
        <v>2.9</v>
      </c>
      <c r="H132">
        <v>0</v>
      </c>
      <c r="I132">
        <v>0</v>
      </c>
      <c r="J132">
        <v>0</v>
      </c>
      <c r="K132">
        <v>4</v>
      </c>
      <c r="L132">
        <v>6</v>
      </c>
      <c r="M132">
        <v>0</v>
      </c>
      <c r="N132">
        <v>2</v>
      </c>
      <c r="O132">
        <v>2</v>
      </c>
      <c r="P132">
        <v>5</v>
      </c>
      <c r="Q132">
        <v>0</v>
      </c>
      <c r="R132">
        <v>0</v>
      </c>
      <c r="S132">
        <v>0</v>
      </c>
      <c r="T132" s="12">
        <v>9</v>
      </c>
      <c r="U132">
        <v>0</v>
      </c>
      <c r="V132">
        <v>1</v>
      </c>
      <c r="W132">
        <v>0</v>
      </c>
    </row>
    <row r="133" spans="1:23" x14ac:dyDescent="0.25">
      <c r="A133" t="s">
        <v>386</v>
      </c>
      <c r="B133" t="s">
        <v>3747</v>
      </c>
      <c r="C133" t="s">
        <v>3785</v>
      </c>
      <c r="D133" t="s">
        <v>3631</v>
      </c>
      <c r="E133">
        <v>22</v>
      </c>
      <c r="F133">
        <v>2002</v>
      </c>
      <c r="G133">
        <v>21.1</v>
      </c>
      <c r="H133">
        <v>5</v>
      </c>
      <c r="I133">
        <v>0</v>
      </c>
      <c r="J133">
        <v>0</v>
      </c>
      <c r="K133">
        <v>21</v>
      </c>
      <c r="L133">
        <v>28</v>
      </c>
      <c r="M133">
        <v>9</v>
      </c>
      <c r="N133">
        <v>42</v>
      </c>
      <c r="O133">
        <v>11</v>
      </c>
      <c r="P133">
        <v>31</v>
      </c>
      <c r="Q133">
        <v>2</v>
      </c>
      <c r="R133">
        <v>0</v>
      </c>
      <c r="S133">
        <v>0</v>
      </c>
      <c r="T133" s="12">
        <v>109</v>
      </c>
      <c r="U133">
        <v>10</v>
      </c>
      <c r="V133">
        <v>15</v>
      </c>
      <c r="W133">
        <v>40</v>
      </c>
    </row>
    <row r="134" spans="1:23" x14ac:dyDescent="0.25">
      <c r="A134" t="s">
        <v>3643</v>
      </c>
      <c r="B134" t="s">
        <v>3804</v>
      </c>
      <c r="C134" t="s">
        <v>3614</v>
      </c>
      <c r="D134" t="s">
        <v>239</v>
      </c>
      <c r="E134">
        <v>27</v>
      </c>
      <c r="F134">
        <v>1997</v>
      </c>
      <c r="G134">
        <v>25.2</v>
      </c>
      <c r="H134">
        <v>4</v>
      </c>
      <c r="I134">
        <v>0</v>
      </c>
      <c r="J134">
        <v>0</v>
      </c>
      <c r="K134">
        <v>12</v>
      </c>
      <c r="L134">
        <v>8</v>
      </c>
      <c r="M134">
        <v>0</v>
      </c>
      <c r="N134">
        <v>3</v>
      </c>
      <c r="O134">
        <v>20</v>
      </c>
      <c r="P134">
        <v>11</v>
      </c>
      <c r="Q134">
        <v>0</v>
      </c>
      <c r="R134">
        <v>1</v>
      </c>
      <c r="S134">
        <v>1</v>
      </c>
      <c r="T134" s="12">
        <v>78</v>
      </c>
      <c r="U134">
        <v>37</v>
      </c>
      <c r="V134">
        <v>34</v>
      </c>
      <c r="W134">
        <v>52.1</v>
      </c>
    </row>
    <row r="135" spans="1:23" x14ac:dyDescent="0.25">
      <c r="A135" t="s">
        <v>3826</v>
      </c>
      <c r="B135" t="s">
        <v>3827</v>
      </c>
      <c r="C135" t="s">
        <v>3759</v>
      </c>
      <c r="D135" t="s">
        <v>8</v>
      </c>
      <c r="E135">
        <v>27</v>
      </c>
      <c r="F135">
        <v>1997</v>
      </c>
      <c r="G135">
        <v>26.7</v>
      </c>
      <c r="H135">
        <v>2</v>
      </c>
      <c r="I135">
        <v>0</v>
      </c>
      <c r="J135">
        <v>0</v>
      </c>
      <c r="K135">
        <v>48</v>
      </c>
      <c r="L135">
        <v>31</v>
      </c>
      <c r="M135">
        <v>10</v>
      </c>
      <c r="N135">
        <v>32</v>
      </c>
      <c r="O135">
        <v>7</v>
      </c>
      <c r="P135">
        <v>26</v>
      </c>
      <c r="Q135">
        <v>2</v>
      </c>
      <c r="R135">
        <v>0</v>
      </c>
      <c r="S135">
        <v>0</v>
      </c>
      <c r="T135" s="12">
        <v>105</v>
      </c>
      <c r="U135">
        <v>13</v>
      </c>
      <c r="V135">
        <v>38</v>
      </c>
      <c r="W135">
        <v>25.5</v>
      </c>
    </row>
    <row r="136" spans="1:23" x14ac:dyDescent="0.25">
      <c r="A136" t="s">
        <v>3828</v>
      </c>
      <c r="B136" t="s">
        <v>3744</v>
      </c>
      <c r="C136" t="s">
        <v>3748</v>
      </c>
      <c r="D136" t="s">
        <v>3627</v>
      </c>
      <c r="E136">
        <v>18</v>
      </c>
      <c r="F136">
        <v>2006</v>
      </c>
      <c r="G136">
        <v>20.8</v>
      </c>
      <c r="H136">
        <v>6</v>
      </c>
      <c r="I136">
        <v>0</v>
      </c>
      <c r="J136">
        <v>0</v>
      </c>
      <c r="K136">
        <v>30</v>
      </c>
      <c r="L136">
        <v>50</v>
      </c>
      <c r="M136">
        <v>2</v>
      </c>
      <c r="N136">
        <v>28</v>
      </c>
      <c r="O136">
        <v>8</v>
      </c>
      <c r="P136">
        <v>20</v>
      </c>
      <c r="Q136">
        <v>2</v>
      </c>
      <c r="R136">
        <v>0</v>
      </c>
      <c r="S136">
        <v>0</v>
      </c>
      <c r="T136" s="12">
        <v>80</v>
      </c>
      <c r="U136">
        <v>10</v>
      </c>
      <c r="V136">
        <v>25</v>
      </c>
      <c r="W136">
        <v>28.6</v>
      </c>
    </row>
    <row r="137" spans="1:23" x14ac:dyDescent="0.25">
      <c r="A137" t="s">
        <v>74</v>
      </c>
      <c r="B137" t="s">
        <v>3767</v>
      </c>
      <c r="C137" t="s">
        <v>3614</v>
      </c>
      <c r="D137" t="s">
        <v>49</v>
      </c>
      <c r="E137">
        <v>31</v>
      </c>
      <c r="F137">
        <v>1993</v>
      </c>
      <c r="G137">
        <v>26.1</v>
      </c>
      <c r="H137">
        <v>4</v>
      </c>
      <c r="I137">
        <v>0</v>
      </c>
      <c r="J137">
        <v>0</v>
      </c>
      <c r="K137">
        <v>21</v>
      </c>
      <c r="L137">
        <v>16</v>
      </c>
      <c r="M137">
        <v>7</v>
      </c>
      <c r="N137">
        <v>140</v>
      </c>
      <c r="O137">
        <v>25</v>
      </c>
      <c r="P137">
        <v>38</v>
      </c>
      <c r="Q137">
        <v>0</v>
      </c>
      <c r="R137">
        <v>0</v>
      </c>
      <c r="S137">
        <v>0</v>
      </c>
      <c r="T137" s="12">
        <v>104</v>
      </c>
      <c r="U137">
        <v>37</v>
      </c>
      <c r="V137">
        <v>28</v>
      </c>
      <c r="W137">
        <v>56.9</v>
      </c>
    </row>
    <row r="138" spans="1:23" x14ac:dyDescent="0.25">
      <c r="A138" t="s">
        <v>139</v>
      </c>
      <c r="B138" t="s">
        <v>3767</v>
      </c>
      <c r="C138" t="s">
        <v>3614</v>
      </c>
      <c r="D138" t="s">
        <v>104</v>
      </c>
      <c r="E138">
        <v>27</v>
      </c>
      <c r="F138">
        <v>1997</v>
      </c>
      <c r="G138">
        <v>14.9</v>
      </c>
      <c r="H138">
        <v>2</v>
      </c>
      <c r="I138">
        <v>0</v>
      </c>
      <c r="J138">
        <v>0</v>
      </c>
      <c r="K138">
        <v>10</v>
      </c>
      <c r="L138">
        <v>4</v>
      </c>
      <c r="M138">
        <v>0</v>
      </c>
      <c r="N138">
        <v>1</v>
      </c>
      <c r="O138">
        <v>9</v>
      </c>
      <c r="P138">
        <v>12</v>
      </c>
      <c r="Q138">
        <v>0</v>
      </c>
      <c r="R138">
        <v>0</v>
      </c>
      <c r="S138">
        <v>1</v>
      </c>
      <c r="T138" s="12">
        <v>45</v>
      </c>
      <c r="U138">
        <v>20</v>
      </c>
      <c r="V138">
        <v>12</v>
      </c>
      <c r="W138">
        <v>62.5</v>
      </c>
    </row>
    <row r="139" spans="1:23" x14ac:dyDescent="0.25">
      <c r="A139" t="s">
        <v>3673</v>
      </c>
      <c r="B139" t="s">
        <v>3767</v>
      </c>
      <c r="C139" t="s">
        <v>3614</v>
      </c>
      <c r="D139" t="s">
        <v>49</v>
      </c>
      <c r="E139">
        <v>26</v>
      </c>
      <c r="F139">
        <v>1998</v>
      </c>
      <c r="G139">
        <v>5.4</v>
      </c>
      <c r="H139">
        <v>2</v>
      </c>
      <c r="I139">
        <v>0</v>
      </c>
      <c r="J139">
        <v>0</v>
      </c>
      <c r="K139">
        <v>3</v>
      </c>
      <c r="L139">
        <v>2</v>
      </c>
      <c r="M139">
        <v>2</v>
      </c>
      <c r="N139">
        <v>1</v>
      </c>
      <c r="O139">
        <v>5</v>
      </c>
      <c r="P139">
        <v>5</v>
      </c>
      <c r="Q139">
        <v>0</v>
      </c>
      <c r="R139">
        <v>0</v>
      </c>
      <c r="S139">
        <v>0</v>
      </c>
      <c r="T139" s="12">
        <v>15</v>
      </c>
      <c r="U139">
        <v>8</v>
      </c>
      <c r="V139">
        <v>6</v>
      </c>
      <c r="W139">
        <v>57.1</v>
      </c>
    </row>
    <row r="140" spans="1:23" x14ac:dyDescent="0.25">
      <c r="A140" t="s">
        <v>3673</v>
      </c>
      <c r="B140" t="s">
        <v>3767</v>
      </c>
      <c r="C140" t="s">
        <v>3614</v>
      </c>
      <c r="D140" t="s">
        <v>283</v>
      </c>
      <c r="E140">
        <v>26</v>
      </c>
      <c r="F140">
        <v>1998</v>
      </c>
      <c r="G140">
        <v>4</v>
      </c>
      <c r="H140">
        <v>1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2</v>
      </c>
      <c r="P140">
        <v>4</v>
      </c>
      <c r="Q140">
        <v>0</v>
      </c>
      <c r="R140">
        <v>0</v>
      </c>
      <c r="S140">
        <v>0</v>
      </c>
      <c r="T140" s="12">
        <v>15</v>
      </c>
      <c r="U140">
        <v>5</v>
      </c>
      <c r="V140">
        <v>2</v>
      </c>
      <c r="W140">
        <v>71.400000000000006</v>
      </c>
    </row>
    <row r="141" spans="1:23" x14ac:dyDescent="0.25">
      <c r="A141" t="s">
        <v>3829</v>
      </c>
      <c r="B141" t="s">
        <v>3744</v>
      </c>
      <c r="C141" t="s">
        <v>3614</v>
      </c>
      <c r="D141" t="s">
        <v>421</v>
      </c>
      <c r="E141">
        <v>19</v>
      </c>
      <c r="F141">
        <v>2004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5</v>
      </c>
      <c r="Q141">
        <v>0</v>
      </c>
      <c r="R141">
        <v>0</v>
      </c>
      <c r="S141">
        <v>0</v>
      </c>
      <c r="T141" s="12">
        <v>6</v>
      </c>
      <c r="U141">
        <v>0</v>
      </c>
      <c r="V141">
        <v>3</v>
      </c>
      <c r="W141">
        <v>0</v>
      </c>
    </row>
    <row r="142" spans="1:23" x14ac:dyDescent="0.25">
      <c r="A142" t="s">
        <v>3830</v>
      </c>
      <c r="B142" t="s">
        <v>3831</v>
      </c>
      <c r="C142" t="s">
        <v>3614</v>
      </c>
      <c r="D142" t="s">
        <v>254</v>
      </c>
      <c r="E142">
        <v>21</v>
      </c>
      <c r="F142">
        <v>2002</v>
      </c>
      <c r="G142">
        <v>0.7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2</v>
      </c>
      <c r="P142">
        <v>0</v>
      </c>
      <c r="Q142">
        <v>0</v>
      </c>
      <c r="R142">
        <v>0</v>
      </c>
      <c r="S142">
        <v>0</v>
      </c>
      <c r="T142" s="12">
        <v>2</v>
      </c>
      <c r="U142">
        <v>1</v>
      </c>
      <c r="V142">
        <v>1</v>
      </c>
      <c r="W142">
        <v>50</v>
      </c>
    </row>
    <row r="143" spans="1:23" x14ac:dyDescent="0.25">
      <c r="A143" t="s">
        <v>274</v>
      </c>
      <c r="B143" t="s">
        <v>3807</v>
      </c>
      <c r="C143" t="s">
        <v>3614</v>
      </c>
      <c r="D143" t="s">
        <v>254</v>
      </c>
      <c r="E143">
        <v>32</v>
      </c>
      <c r="F143">
        <v>1992</v>
      </c>
      <c r="G143">
        <v>23.4</v>
      </c>
      <c r="H143">
        <v>6</v>
      </c>
      <c r="I143">
        <v>0</v>
      </c>
      <c r="J143">
        <v>0</v>
      </c>
      <c r="K143">
        <v>18</v>
      </c>
      <c r="L143">
        <v>11</v>
      </c>
      <c r="M143">
        <v>2</v>
      </c>
      <c r="N143">
        <v>22</v>
      </c>
      <c r="O143">
        <v>22</v>
      </c>
      <c r="P143">
        <v>21</v>
      </c>
      <c r="Q143">
        <v>0</v>
      </c>
      <c r="R143">
        <v>0</v>
      </c>
      <c r="S143">
        <v>1</v>
      </c>
      <c r="T143" s="12">
        <v>106</v>
      </c>
      <c r="U143">
        <v>56</v>
      </c>
      <c r="V143">
        <v>21</v>
      </c>
      <c r="W143">
        <v>72.7</v>
      </c>
    </row>
    <row r="144" spans="1:23" x14ac:dyDescent="0.25">
      <c r="A144" t="s">
        <v>247</v>
      </c>
      <c r="B144" t="s">
        <v>3808</v>
      </c>
      <c r="C144" t="s">
        <v>3748</v>
      </c>
      <c r="D144" t="s">
        <v>239</v>
      </c>
      <c r="E144">
        <v>22</v>
      </c>
      <c r="F144">
        <v>2002</v>
      </c>
      <c r="G144">
        <v>16.8</v>
      </c>
      <c r="H144">
        <v>1</v>
      </c>
      <c r="I144">
        <v>0</v>
      </c>
      <c r="J144">
        <v>0</v>
      </c>
      <c r="K144">
        <v>10</v>
      </c>
      <c r="L144">
        <v>33</v>
      </c>
      <c r="M144">
        <v>5</v>
      </c>
      <c r="N144">
        <v>59</v>
      </c>
      <c r="O144">
        <v>4</v>
      </c>
      <c r="P144">
        <v>22</v>
      </c>
      <c r="Q144">
        <v>0</v>
      </c>
      <c r="R144">
        <v>0</v>
      </c>
      <c r="S144">
        <v>0</v>
      </c>
      <c r="T144" s="12">
        <v>63</v>
      </c>
      <c r="U144">
        <v>0</v>
      </c>
      <c r="V144">
        <v>12</v>
      </c>
      <c r="W144">
        <v>0</v>
      </c>
    </row>
    <row r="145" spans="1:23" x14ac:dyDescent="0.25">
      <c r="A145" t="s">
        <v>3832</v>
      </c>
      <c r="B145" t="s">
        <v>3755</v>
      </c>
      <c r="C145" t="s">
        <v>3785</v>
      </c>
      <c r="D145" t="s">
        <v>3616</v>
      </c>
      <c r="E145">
        <v>26</v>
      </c>
      <c r="F145">
        <v>1998</v>
      </c>
      <c r="G145">
        <v>21.8</v>
      </c>
      <c r="H145">
        <v>9</v>
      </c>
      <c r="I145">
        <v>0</v>
      </c>
      <c r="J145">
        <v>0</v>
      </c>
      <c r="K145">
        <v>33</v>
      </c>
      <c r="L145">
        <v>18</v>
      </c>
      <c r="M145">
        <v>1</v>
      </c>
      <c r="N145">
        <v>7</v>
      </c>
      <c r="O145">
        <v>29</v>
      </c>
      <c r="P145">
        <v>45</v>
      </c>
      <c r="Q145">
        <v>0</v>
      </c>
      <c r="R145">
        <v>0</v>
      </c>
      <c r="S145">
        <v>0</v>
      </c>
      <c r="T145" s="12">
        <v>114</v>
      </c>
      <c r="U145">
        <v>27</v>
      </c>
      <c r="V145">
        <v>23</v>
      </c>
      <c r="W145">
        <v>54</v>
      </c>
    </row>
    <row r="146" spans="1:23" x14ac:dyDescent="0.25">
      <c r="A146" t="s">
        <v>398</v>
      </c>
      <c r="B146" t="s">
        <v>3768</v>
      </c>
      <c r="C146" t="s">
        <v>3614</v>
      </c>
      <c r="D146" t="s">
        <v>3631</v>
      </c>
      <c r="E146">
        <v>19</v>
      </c>
      <c r="F146">
        <v>2004</v>
      </c>
      <c r="G146">
        <v>9.4</v>
      </c>
      <c r="H146">
        <v>3</v>
      </c>
      <c r="I146">
        <v>1</v>
      </c>
      <c r="J146">
        <v>0</v>
      </c>
      <c r="K146">
        <v>17</v>
      </c>
      <c r="L146">
        <v>28</v>
      </c>
      <c r="M146">
        <v>3</v>
      </c>
      <c r="N146">
        <v>39</v>
      </c>
      <c r="O146">
        <v>4</v>
      </c>
      <c r="P146">
        <v>24</v>
      </c>
      <c r="Q146">
        <v>0</v>
      </c>
      <c r="R146">
        <v>0</v>
      </c>
      <c r="S146">
        <v>0</v>
      </c>
      <c r="T146" s="12">
        <v>37</v>
      </c>
      <c r="U146">
        <v>15</v>
      </c>
      <c r="V146">
        <v>9</v>
      </c>
      <c r="W146">
        <v>62.5</v>
      </c>
    </row>
    <row r="147" spans="1:23" x14ac:dyDescent="0.25">
      <c r="A147" t="s">
        <v>3833</v>
      </c>
      <c r="B147" t="s">
        <v>3744</v>
      </c>
      <c r="C147" t="s">
        <v>3614</v>
      </c>
      <c r="D147" t="s">
        <v>188</v>
      </c>
      <c r="E147">
        <v>19</v>
      </c>
      <c r="F147">
        <v>2005</v>
      </c>
      <c r="G147">
        <v>0.2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12">
        <v>3</v>
      </c>
      <c r="U147">
        <v>0</v>
      </c>
      <c r="V147">
        <v>0</v>
      </c>
    </row>
    <row r="148" spans="1:23" x14ac:dyDescent="0.25">
      <c r="A148" t="s">
        <v>3699</v>
      </c>
      <c r="B148" t="s">
        <v>3788</v>
      </c>
      <c r="C148" t="s">
        <v>3689</v>
      </c>
      <c r="D148" t="s">
        <v>421</v>
      </c>
      <c r="E148">
        <v>31</v>
      </c>
      <c r="F148">
        <v>1993</v>
      </c>
      <c r="G148">
        <v>28.5</v>
      </c>
      <c r="H148">
        <v>5</v>
      </c>
      <c r="I148">
        <v>1</v>
      </c>
      <c r="J148">
        <v>1</v>
      </c>
      <c r="K148">
        <v>49</v>
      </c>
      <c r="L148">
        <v>5</v>
      </c>
      <c r="M148">
        <v>10</v>
      </c>
      <c r="N148">
        <v>23</v>
      </c>
      <c r="O148">
        <v>10</v>
      </c>
      <c r="P148">
        <v>28</v>
      </c>
      <c r="Q148">
        <v>0</v>
      </c>
      <c r="R148">
        <v>0</v>
      </c>
      <c r="S148">
        <v>0</v>
      </c>
      <c r="T148" s="12">
        <v>150</v>
      </c>
      <c r="U148">
        <v>30</v>
      </c>
      <c r="V148">
        <v>44</v>
      </c>
      <c r="W148">
        <v>40.5</v>
      </c>
    </row>
    <row r="149" spans="1:23" x14ac:dyDescent="0.25">
      <c r="A149" t="s">
        <v>3736</v>
      </c>
      <c r="B149" t="s">
        <v>3788</v>
      </c>
      <c r="C149" t="s">
        <v>3689</v>
      </c>
      <c r="D149" t="s">
        <v>293</v>
      </c>
      <c r="E149">
        <v>24</v>
      </c>
      <c r="F149">
        <v>2000</v>
      </c>
      <c r="G149">
        <v>5</v>
      </c>
      <c r="H149">
        <v>1</v>
      </c>
      <c r="I149">
        <v>0</v>
      </c>
      <c r="J149">
        <v>0</v>
      </c>
      <c r="K149">
        <v>7</v>
      </c>
      <c r="L149">
        <v>7</v>
      </c>
      <c r="M149">
        <v>0</v>
      </c>
      <c r="N149">
        <v>1</v>
      </c>
      <c r="O149">
        <v>11</v>
      </c>
      <c r="P149">
        <v>8</v>
      </c>
      <c r="Q149">
        <v>0</v>
      </c>
      <c r="R149">
        <v>0</v>
      </c>
      <c r="S149">
        <v>0</v>
      </c>
      <c r="T149" s="12">
        <v>31</v>
      </c>
      <c r="U149">
        <v>5</v>
      </c>
      <c r="V149">
        <v>5</v>
      </c>
      <c r="W149">
        <v>50</v>
      </c>
    </row>
    <row r="150" spans="1:23" x14ac:dyDescent="0.25">
      <c r="A150" t="s">
        <v>3709</v>
      </c>
      <c r="B150" t="s">
        <v>3744</v>
      </c>
      <c r="C150" t="s">
        <v>3689</v>
      </c>
      <c r="D150" t="s">
        <v>3627</v>
      </c>
      <c r="E150">
        <v>25</v>
      </c>
      <c r="F150">
        <v>1999</v>
      </c>
      <c r="G150">
        <v>23.9</v>
      </c>
      <c r="H150">
        <v>12</v>
      </c>
      <c r="I150">
        <v>0</v>
      </c>
      <c r="J150">
        <v>0</v>
      </c>
      <c r="K150">
        <v>50</v>
      </c>
      <c r="L150">
        <v>39</v>
      </c>
      <c r="M150">
        <v>0</v>
      </c>
      <c r="N150">
        <v>4</v>
      </c>
      <c r="O150">
        <v>32</v>
      </c>
      <c r="P150">
        <v>25</v>
      </c>
      <c r="Q150">
        <v>0</v>
      </c>
      <c r="R150">
        <v>0</v>
      </c>
      <c r="S150">
        <v>0</v>
      </c>
      <c r="T150" s="12">
        <v>83</v>
      </c>
      <c r="U150">
        <v>17</v>
      </c>
      <c r="V150">
        <v>17</v>
      </c>
      <c r="W150">
        <v>50</v>
      </c>
    </row>
    <row r="151" spans="1:23" x14ac:dyDescent="0.25">
      <c r="A151" t="s">
        <v>3735</v>
      </c>
      <c r="B151" t="s">
        <v>3744</v>
      </c>
      <c r="C151" t="s">
        <v>3689</v>
      </c>
      <c r="D151" t="s">
        <v>254</v>
      </c>
      <c r="E151">
        <v>22</v>
      </c>
      <c r="F151">
        <v>2001</v>
      </c>
      <c r="G151">
        <v>5.4</v>
      </c>
      <c r="H151">
        <v>1</v>
      </c>
      <c r="I151">
        <v>0</v>
      </c>
      <c r="J151">
        <v>0</v>
      </c>
      <c r="K151">
        <v>5</v>
      </c>
      <c r="L151">
        <v>5</v>
      </c>
      <c r="M151">
        <v>0</v>
      </c>
      <c r="N151">
        <v>15</v>
      </c>
      <c r="O151">
        <v>5</v>
      </c>
      <c r="P151">
        <v>6</v>
      </c>
      <c r="Q151">
        <v>0</v>
      </c>
      <c r="R151">
        <v>0</v>
      </c>
      <c r="S151">
        <v>0</v>
      </c>
      <c r="T151" s="12">
        <v>43</v>
      </c>
      <c r="U151">
        <v>1</v>
      </c>
      <c r="V151">
        <v>6</v>
      </c>
      <c r="W151">
        <v>14.3</v>
      </c>
    </row>
    <row r="152" spans="1:23" x14ac:dyDescent="0.25">
      <c r="A152" t="s">
        <v>3653</v>
      </c>
      <c r="B152" t="s">
        <v>3834</v>
      </c>
      <c r="C152" t="s">
        <v>3614</v>
      </c>
      <c r="D152" t="s">
        <v>188</v>
      </c>
      <c r="E152">
        <v>22</v>
      </c>
      <c r="F152">
        <v>2002</v>
      </c>
      <c r="G152">
        <v>13.9</v>
      </c>
      <c r="H152">
        <v>1</v>
      </c>
      <c r="I152">
        <v>0</v>
      </c>
      <c r="J152">
        <v>0</v>
      </c>
      <c r="K152">
        <v>6</v>
      </c>
      <c r="L152">
        <v>10</v>
      </c>
      <c r="M152">
        <v>0</v>
      </c>
      <c r="N152">
        <v>1</v>
      </c>
      <c r="O152">
        <v>15</v>
      </c>
      <c r="P152">
        <v>6</v>
      </c>
      <c r="Q152">
        <v>0</v>
      </c>
      <c r="R152">
        <v>0</v>
      </c>
      <c r="S152">
        <v>0</v>
      </c>
      <c r="T152" s="12">
        <v>48</v>
      </c>
      <c r="U152">
        <v>33</v>
      </c>
      <c r="V152">
        <v>22</v>
      </c>
      <c r="W152">
        <v>60</v>
      </c>
    </row>
    <row r="153" spans="1:23" x14ac:dyDescent="0.25">
      <c r="A153" t="s">
        <v>3835</v>
      </c>
      <c r="B153" t="s">
        <v>3836</v>
      </c>
      <c r="C153" t="s">
        <v>486</v>
      </c>
      <c r="D153" t="s">
        <v>3615</v>
      </c>
      <c r="E153">
        <v>35</v>
      </c>
      <c r="F153">
        <v>1989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12">
        <v>18</v>
      </c>
      <c r="U153">
        <v>4</v>
      </c>
      <c r="V153">
        <v>0</v>
      </c>
      <c r="W153">
        <v>100</v>
      </c>
    </row>
    <row r="154" spans="1:23" x14ac:dyDescent="0.25">
      <c r="A154" t="s">
        <v>128</v>
      </c>
      <c r="B154" t="s">
        <v>3744</v>
      </c>
      <c r="C154" t="s">
        <v>3614</v>
      </c>
      <c r="D154" t="s">
        <v>96</v>
      </c>
      <c r="E154">
        <v>32</v>
      </c>
      <c r="F154">
        <v>1991</v>
      </c>
      <c r="G154">
        <v>23.1</v>
      </c>
      <c r="H154">
        <v>5</v>
      </c>
      <c r="I154">
        <v>0</v>
      </c>
      <c r="J154">
        <v>0</v>
      </c>
      <c r="K154">
        <v>7</v>
      </c>
      <c r="L154">
        <v>11</v>
      </c>
      <c r="M154">
        <v>2</v>
      </c>
      <c r="N154">
        <v>5</v>
      </c>
      <c r="O154">
        <v>13</v>
      </c>
      <c r="P154">
        <v>10</v>
      </c>
      <c r="Q154">
        <v>0</v>
      </c>
      <c r="R154">
        <v>0</v>
      </c>
      <c r="S154">
        <v>1</v>
      </c>
      <c r="T154" s="12">
        <v>104</v>
      </c>
      <c r="U154">
        <v>51</v>
      </c>
      <c r="V154">
        <v>31</v>
      </c>
      <c r="W154">
        <v>62.2</v>
      </c>
    </row>
    <row r="155" spans="1:23" x14ac:dyDescent="0.25">
      <c r="A155" t="s">
        <v>3837</v>
      </c>
      <c r="B155" t="s">
        <v>3827</v>
      </c>
      <c r="C155" t="s">
        <v>3759</v>
      </c>
      <c r="D155" t="s">
        <v>49</v>
      </c>
      <c r="E155">
        <v>20</v>
      </c>
      <c r="F155">
        <v>2003</v>
      </c>
      <c r="G155">
        <v>7.1</v>
      </c>
      <c r="H155">
        <v>3</v>
      </c>
      <c r="I155">
        <v>1</v>
      </c>
      <c r="J155">
        <v>0</v>
      </c>
      <c r="K155">
        <v>14</v>
      </c>
      <c r="L155">
        <v>15</v>
      </c>
      <c r="M155">
        <v>5</v>
      </c>
      <c r="N155">
        <v>3</v>
      </c>
      <c r="O155">
        <v>0</v>
      </c>
      <c r="P155">
        <v>7</v>
      </c>
      <c r="Q155">
        <v>0</v>
      </c>
      <c r="R155">
        <v>0</v>
      </c>
      <c r="S155">
        <v>0</v>
      </c>
      <c r="T155" s="12">
        <v>19</v>
      </c>
      <c r="U155">
        <v>19</v>
      </c>
      <c r="V155">
        <v>19</v>
      </c>
      <c r="W155">
        <v>50</v>
      </c>
    </row>
    <row r="156" spans="1:23" x14ac:dyDescent="0.25">
      <c r="A156" t="s">
        <v>243</v>
      </c>
      <c r="B156" t="s">
        <v>3755</v>
      </c>
      <c r="C156" t="s">
        <v>3759</v>
      </c>
      <c r="D156" t="s">
        <v>239</v>
      </c>
      <c r="E156">
        <v>18</v>
      </c>
      <c r="F156">
        <v>2006</v>
      </c>
      <c r="G156">
        <v>0.1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12">
        <v>1</v>
      </c>
      <c r="U156">
        <v>0</v>
      </c>
      <c r="V156">
        <v>0</v>
      </c>
    </row>
    <row r="157" spans="1:23" x14ac:dyDescent="0.25">
      <c r="A157" t="s">
        <v>1200</v>
      </c>
      <c r="B157" t="s">
        <v>3756</v>
      </c>
      <c r="C157" t="s">
        <v>486</v>
      </c>
      <c r="D157" t="s">
        <v>239</v>
      </c>
      <c r="E157">
        <v>30</v>
      </c>
      <c r="F157">
        <v>1993</v>
      </c>
      <c r="G157">
        <v>25.8</v>
      </c>
      <c r="H157">
        <v>4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 s="12">
        <v>42</v>
      </c>
      <c r="U157">
        <v>4</v>
      </c>
      <c r="V157">
        <v>1</v>
      </c>
      <c r="W157">
        <v>80</v>
      </c>
    </row>
    <row r="158" spans="1:23" x14ac:dyDescent="0.25">
      <c r="A158" t="s">
        <v>3838</v>
      </c>
      <c r="B158" t="s">
        <v>3744</v>
      </c>
      <c r="C158" t="s">
        <v>3614</v>
      </c>
      <c r="D158" t="s">
        <v>3621</v>
      </c>
      <c r="E158">
        <v>26</v>
      </c>
      <c r="F158">
        <v>1997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s="12">
        <v>0</v>
      </c>
      <c r="U158">
        <v>0</v>
      </c>
      <c r="V158">
        <v>0</v>
      </c>
    </row>
    <row r="159" spans="1:23" x14ac:dyDescent="0.25">
      <c r="A159" t="s">
        <v>3839</v>
      </c>
      <c r="B159" t="s">
        <v>3767</v>
      </c>
      <c r="C159" t="s">
        <v>3785</v>
      </c>
      <c r="D159" t="s">
        <v>293</v>
      </c>
      <c r="E159">
        <v>26</v>
      </c>
      <c r="F159">
        <v>1998</v>
      </c>
      <c r="G159">
        <v>1.3</v>
      </c>
      <c r="H159">
        <v>0</v>
      </c>
      <c r="I159">
        <v>0</v>
      </c>
      <c r="J159">
        <v>0</v>
      </c>
      <c r="K159">
        <v>4</v>
      </c>
      <c r="L159">
        <v>0</v>
      </c>
      <c r="M159">
        <v>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 s="12">
        <v>5</v>
      </c>
      <c r="U159">
        <v>1</v>
      </c>
      <c r="V159">
        <v>4</v>
      </c>
      <c r="W159">
        <v>20</v>
      </c>
    </row>
    <row r="160" spans="1:23" x14ac:dyDescent="0.25">
      <c r="A160" t="s">
        <v>3839</v>
      </c>
      <c r="B160" t="s">
        <v>3767</v>
      </c>
      <c r="C160" t="s">
        <v>3759</v>
      </c>
      <c r="D160" t="s">
        <v>3628</v>
      </c>
      <c r="E160">
        <v>26</v>
      </c>
      <c r="F160">
        <v>1998</v>
      </c>
      <c r="G160">
        <v>0.3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 s="12">
        <v>1</v>
      </c>
      <c r="U160">
        <v>1</v>
      </c>
      <c r="V160">
        <v>1</v>
      </c>
      <c r="W160">
        <v>50</v>
      </c>
    </row>
    <row r="161" spans="1:23" x14ac:dyDescent="0.25">
      <c r="A161" t="s">
        <v>3840</v>
      </c>
      <c r="B161" t="s">
        <v>3744</v>
      </c>
      <c r="C161" t="s">
        <v>3841</v>
      </c>
      <c r="D161" t="s">
        <v>3627</v>
      </c>
      <c r="E161">
        <v>21</v>
      </c>
      <c r="F161">
        <v>2003</v>
      </c>
      <c r="G161">
        <v>0.7</v>
      </c>
      <c r="H161">
        <v>1</v>
      </c>
      <c r="I161">
        <v>0</v>
      </c>
      <c r="J161">
        <v>0</v>
      </c>
      <c r="K161">
        <v>2</v>
      </c>
      <c r="L161">
        <v>1</v>
      </c>
      <c r="M161">
        <v>0</v>
      </c>
      <c r="N161">
        <v>4</v>
      </c>
      <c r="O161">
        <v>0</v>
      </c>
      <c r="P161">
        <v>1</v>
      </c>
      <c r="Q161">
        <v>0</v>
      </c>
      <c r="R161">
        <v>0</v>
      </c>
      <c r="S161">
        <v>0</v>
      </c>
      <c r="T161" s="12">
        <v>1</v>
      </c>
      <c r="U161">
        <v>0</v>
      </c>
      <c r="V161">
        <v>0</v>
      </c>
    </row>
    <row r="162" spans="1:23" x14ac:dyDescent="0.25">
      <c r="A162" t="s">
        <v>3842</v>
      </c>
      <c r="B162" t="s">
        <v>3744</v>
      </c>
      <c r="C162" t="s">
        <v>3614</v>
      </c>
      <c r="D162" t="s">
        <v>3627</v>
      </c>
      <c r="E162">
        <v>21</v>
      </c>
      <c r="F162">
        <v>2003</v>
      </c>
      <c r="G162">
        <v>0.1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s="12">
        <v>0</v>
      </c>
      <c r="U162">
        <v>0</v>
      </c>
      <c r="V162">
        <v>0</v>
      </c>
    </row>
    <row r="163" spans="1:23" x14ac:dyDescent="0.25">
      <c r="A163" t="s">
        <v>55</v>
      </c>
      <c r="B163" t="s">
        <v>3774</v>
      </c>
      <c r="C163" t="s">
        <v>3748</v>
      </c>
      <c r="D163" t="s">
        <v>3616</v>
      </c>
      <c r="E163">
        <v>22</v>
      </c>
      <c r="F163">
        <v>2002</v>
      </c>
      <c r="G163">
        <v>27.8</v>
      </c>
      <c r="H163">
        <v>1</v>
      </c>
      <c r="I163">
        <v>0</v>
      </c>
      <c r="J163">
        <v>0</v>
      </c>
      <c r="K163">
        <v>9</v>
      </c>
      <c r="L163">
        <v>47</v>
      </c>
      <c r="M163">
        <v>18</v>
      </c>
      <c r="N163">
        <v>185</v>
      </c>
      <c r="O163">
        <v>6</v>
      </c>
      <c r="P163">
        <v>14</v>
      </c>
      <c r="Q163">
        <v>0</v>
      </c>
      <c r="R163">
        <v>0</v>
      </c>
      <c r="S163">
        <v>0</v>
      </c>
      <c r="T163" s="12">
        <v>89</v>
      </c>
      <c r="U163">
        <v>24</v>
      </c>
      <c r="V163">
        <v>37</v>
      </c>
      <c r="W163">
        <v>39.299999999999997</v>
      </c>
    </row>
    <row r="164" spans="1:23" x14ac:dyDescent="0.25">
      <c r="A164" t="s">
        <v>14</v>
      </c>
      <c r="B164" t="s">
        <v>3744</v>
      </c>
      <c r="C164" t="s">
        <v>3689</v>
      </c>
      <c r="D164" t="s">
        <v>8</v>
      </c>
      <c r="E164">
        <v>21</v>
      </c>
      <c r="F164">
        <v>2003</v>
      </c>
      <c r="G164">
        <v>4.0999999999999996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12</v>
      </c>
      <c r="O164">
        <v>1</v>
      </c>
      <c r="P164">
        <v>3</v>
      </c>
      <c r="Q164">
        <v>0</v>
      </c>
      <c r="R164">
        <v>0</v>
      </c>
      <c r="S164">
        <v>0</v>
      </c>
      <c r="T164" s="12">
        <v>15</v>
      </c>
      <c r="U164">
        <v>1</v>
      </c>
      <c r="V164">
        <v>2</v>
      </c>
      <c r="W164">
        <v>33.299999999999997</v>
      </c>
    </row>
    <row r="165" spans="1:23" x14ac:dyDescent="0.25">
      <c r="A165" t="s">
        <v>352</v>
      </c>
      <c r="B165" t="s">
        <v>3780</v>
      </c>
      <c r="C165" t="s">
        <v>3748</v>
      </c>
      <c r="D165" t="s">
        <v>332</v>
      </c>
      <c r="E165">
        <v>18</v>
      </c>
      <c r="F165">
        <v>2006</v>
      </c>
      <c r="G165">
        <v>0.5</v>
      </c>
      <c r="H165">
        <v>0</v>
      </c>
      <c r="I165">
        <v>0</v>
      </c>
      <c r="J165">
        <v>0</v>
      </c>
      <c r="K165">
        <v>3</v>
      </c>
      <c r="L165">
        <v>1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0</v>
      </c>
      <c r="S165">
        <v>0</v>
      </c>
      <c r="T165" s="12">
        <v>2</v>
      </c>
      <c r="U165">
        <v>5</v>
      </c>
      <c r="V165">
        <v>9</v>
      </c>
      <c r="W165">
        <v>35.700000000000003</v>
      </c>
    </row>
    <row r="166" spans="1:23" x14ac:dyDescent="0.25">
      <c r="A166" t="s">
        <v>95</v>
      </c>
      <c r="B166" t="s">
        <v>3758</v>
      </c>
      <c r="C166" t="s">
        <v>3785</v>
      </c>
      <c r="D166" t="s">
        <v>3621</v>
      </c>
      <c r="E166">
        <v>20</v>
      </c>
      <c r="F166">
        <v>2004</v>
      </c>
      <c r="G166">
        <v>9.6999999999999993</v>
      </c>
      <c r="H166">
        <v>3</v>
      </c>
      <c r="I166">
        <v>0</v>
      </c>
      <c r="J166">
        <v>0</v>
      </c>
      <c r="K166">
        <v>9</v>
      </c>
      <c r="L166">
        <v>21</v>
      </c>
      <c r="M166">
        <v>0</v>
      </c>
      <c r="N166">
        <v>21</v>
      </c>
      <c r="O166">
        <v>1</v>
      </c>
      <c r="P166">
        <v>9</v>
      </c>
      <c r="Q166">
        <v>0</v>
      </c>
      <c r="R166">
        <v>1</v>
      </c>
      <c r="S166">
        <v>0</v>
      </c>
      <c r="T166" s="12">
        <v>43</v>
      </c>
      <c r="U166">
        <v>8</v>
      </c>
      <c r="V166">
        <v>17</v>
      </c>
      <c r="W166">
        <v>32</v>
      </c>
    </row>
    <row r="167" spans="1:23" x14ac:dyDescent="0.25">
      <c r="A167" t="s">
        <v>95</v>
      </c>
      <c r="B167" t="s">
        <v>3758</v>
      </c>
      <c r="C167" t="s">
        <v>3785</v>
      </c>
      <c r="D167" t="s">
        <v>96</v>
      </c>
      <c r="E167">
        <v>20</v>
      </c>
      <c r="F167">
        <v>2004</v>
      </c>
      <c r="G167">
        <v>3.3</v>
      </c>
      <c r="H167">
        <v>0</v>
      </c>
      <c r="I167">
        <v>0</v>
      </c>
      <c r="J167">
        <v>0</v>
      </c>
      <c r="K167">
        <v>3</v>
      </c>
      <c r="L167">
        <v>7</v>
      </c>
      <c r="M167">
        <v>0</v>
      </c>
      <c r="N167">
        <v>20</v>
      </c>
      <c r="O167">
        <v>0</v>
      </c>
      <c r="P167">
        <v>0</v>
      </c>
      <c r="Q167">
        <v>0</v>
      </c>
      <c r="R167">
        <v>0</v>
      </c>
      <c r="S167">
        <v>0</v>
      </c>
      <c r="T167" s="12">
        <v>15</v>
      </c>
      <c r="U167">
        <v>6</v>
      </c>
      <c r="V167">
        <v>5</v>
      </c>
      <c r="W167">
        <v>54.5</v>
      </c>
    </row>
    <row r="168" spans="1:23" x14ac:dyDescent="0.25">
      <c r="A168" t="s">
        <v>26</v>
      </c>
      <c r="B168" t="s">
        <v>3843</v>
      </c>
      <c r="C168" t="s">
        <v>3687</v>
      </c>
      <c r="D168" t="s">
        <v>8</v>
      </c>
      <c r="E168">
        <v>31</v>
      </c>
      <c r="F168">
        <v>1993</v>
      </c>
      <c r="G168">
        <v>3</v>
      </c>
      <c r="H168">
        <v>0</v>
      </c>
      <c r="I168">
        <v>0</v>
      </c>
      <c r="J168">
        <v>0</v>
      </c>
      <c r="K168">
        <v>15</v>
      </c>
      <c r="L168">
        <v>7</v>
      </c>
      <c r="M168">
        <v>0</v>
      </c>
      <c r="N168">
        <v>1</v>
      </c>
      <c r="O168">
        <v>6</v>
      </c>
      <c r="P168">
        <v>8</v>
      </c>
      <c r="Q168">
        <v>0</v>
      </c>
      <c r="R168">
        <v>0</v>
      </c>
      <c r="S168">
        <v>0</v>
      </c>
      <c r="T168" s="12">
        <v>14</v>
      </c>
      <c r="U168">
        <v>3</v>
      </c>
      <c r="V168">
        <v>4</v>
      </c>
      <c r="W168">
        <v>42.9</v>
      </c>
    </row>
    <row r="169" spans="1:23" x14ac:dyDescent="0.25">
      <c r="A169" t="s">
        <v>3724</v>
      </c>
      <c r="B169" t="s">
        <v>3768</v>
      </c>
      <c r="C169" t="s">
        <v>3689</v>
      </c>
      <c r="D169" t="s">
        <v>3631</v>
      </c>
      <c r="E169">
        <v>32</v>
      </c>
      <c r="F169">
        <v>1992</v>
      </c>
      <c r="G169">
        <v>11.8</v>
      </c>
      <c r="H169">
        <v>4</v>
      </c>
      <c r="I169">
        <v>0</v>
      </c>
      <c r="J169">
        <v>0</v>
      </c>
      <c r="K169">
        <v>8</v>
      </c>
      <c r="L169">
        <v>3</v>
      </c>
      <c r="M169">
        <v>0</v>
      </c>
      <c r="N169">
        <v>85</v>
      </c>
      <c r="O169">
        <v>7</v>
      </c>
      <c r="P169">
        <v>9</v>
      </c>
      <c r="Q169">
        <v>0</v>
      </c>
      <c r="R169">
        <v>0</v>
      </c>
      <c r="S169">
        <v>0</v>
      </c>
      <c r="T169" s="12">
        <v>62</v>
      </c>
      <c r="U169">
        <v>2</v>
      </c>
      <c r="V169">
        <v>6</v>
      </c>
      <c r="W169">
        <v>25</v>
      </c>
    </row>
    <row r="170" spans="1:23" x14ac:dyDescent="0.25">
      <c r="A170" t="s">
        <v>306</v>
      </c>
      <c r="B170" t="s">
        <v>3744</v>
      </c>
      <c r="C170" t="s">
        <v>3689</v>
      </c>
      <c r="D170" t="s">
        <v>293</v>
      </c>
      <c r="E170">
        <v>19</v>
      </c>
      <c r="F170">
        <v>2005</v>
      </c>
      <c r="G170">
        <v>1.5</v>
      </c>
      <c r="H170">
        <v>0</v>
      </c>
      <c r="I170">
        <v>0</v>
      </c>
      <c r="J170">
        <v>0</v>
      </c>
      <c r="K170">
        <v>2</v>
      </c>
      <c r="L170">
        <v>3</v>
      </c>
      <c r="M170">
        <v>0</v>
      </c>
      <c r="N170">
        <v>0</v>
      </c>
      <c r="O170">
        <v>1</v>
      </c>
      <c r="P170">
        <v>6</v>
      </c>
      <c r="Q170">
        <v>0</v>
      </c>
      <c r="R170">
        <v>0</v>
      </c>
      <c r="S170">
        <v>0</v>
      </c>
      <c r="T170" s="12">
        <v>9</v>
      </c>
      <c r="U170">
        <v>3</v>
      </c>
      <c r="V170">
        <v>2</v>
      </c>
      <c r="W170">
        <v>60</v>
      </c>
    </row>
    <row r="171" spans="1:23" x14ac:dyDescent="0.25">
      <c r="A171" t="s">
        <v>3640</v>
      </c>
      <c r="B171" t="s">
        <v>3800</v>
      </c>
      <c r="C171" t="s">
        <v>3614</v>
      </c>
      <c r="D171" t="s">
        <v>96</v>
      </c>
      <c r="E171">
        <v>26</v>
      </c>
      <c r="F171">
        <v>1998</v>
      </c>
      <c r="G171">
        <v>26.7</v>
      </c>
      <c r="H171">
        <v>5</v>
      </c>
      <c r="I171">
        <v>0</v>
      </c>
      <c r="J171">
        <v>0</v>
      </c>
      <c r="K171">
        <v>36</v>
      </c>
      <c r="L171">
        <v>20</v>
      </c>
      <c r="M171">
        <v>3</v>
      </c>
      <c r="N171">
        <v>119</v>
      </c>
      <c r="O171">
        <v>37</v>
      </c>
      <c r="P171">
        <v>43</v>
      </c>
      <c r="Q171">
        <v>0</v>
      </c>
      <c r="R171">
        <v>0</v>
      </c>
      <c r="S171">
        <v>0</v>
      </c>
      <c r="T171" s="12">
        <v>147</v>
      </c>
      <c r="U171">
        <v>46</v>
      </c>
      <c r="V171">
        <v>26</v>
      </c>
      <c r="W171">
        <v>63.9</v>
      </c>
    </row>
    <row r="172" spans="1:23" x14ac:dyDescent="0.25">
      <c r="A172" t="s">
        <v>25</v>
      </c>
      <c r="B172" t="s">
        <v>3756</v>
      </c>
      <c r="C172" t="s">
        <v>3759</v>
      </c>
      <c r="D172" t="s">
        <v>21</v>
      </c>
      <c r="E172">
        <v>24</v>
      </c>
      <c r="F172">
        <v>1999</v>
      </c>
      <c r="G172">
        <v>25.8</v>
      </c>
      <c r="H172">
        <v>1</v>
      </c>
      <c r="I172">
        <v>1</v>
      </c>
      <c r="J172">
        <v>0</v>
      </c>
      <c r="K172">
        <v>37</v>
      </c>
      <c r="L172">
        <v>53</v>
      </c>
      <c r="M172">
        <v>20</v>
      </c>
      <c r="N172">
        <v>0</v>
      </c>
      <c r="O172">
        <v>1</v>
      </c>
      <c r="P172">
        <v>10</v>
      </c>
      <c r="Q172">
        <v>5</v>
      </c>
      <c r="R172">
        <v>0</v>
      </c>
      <c r="S172">
        <v>0</v>
      </c>
      <c r="T172" s="12">
        <v>67</v>
      </c>
      <c r="U172">
        <v>42</v>
      </c>
      <c r="V172">
        <v>62</v>
      </c>
      <c r="W172">
        <v>40.4</v>
      </c>
    </row>
    <row r="173" spans="1:23" x14ac:dyDescent="0.25">
      <c r="A173" t="s">
        <v>3844</v>
      </c>
      <c r="C173" t="s">
        <v>3759</v>
      </c>
      <c r="D173" t="s">
        <v>3628</v>
      </c>
      <c r="G173">
        <v>0.3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 s="12">
        <v>0</v>
      </c>
      <c r="U173">
        <v>0</v>
      </c>
      <c r="V173">
        <v>1</v>
      </c>
      <c r="W173">
        <v>0</v>
      </c>
    </row>
    <row r="174" spans="1:23" x14ac:dyDescent="0.25">
      <c r="A174" t="s">
        <v>3845</v>
      </c>
      <c r="B174" t="s">
        <v>3789</v>
      </c>
      <c r="C174" t="s">
        <v>3614</v>
      </c>
      <c r="D174" t="s">
        <v>3631</v>
      </c>
      <c r="E174">
        <v>36</v>
      </c>
      <c r="F174">
        <v>1988</v>
      </c>
      <c r="G174">
        <v>3.5</v>
      </c>
      <c r="H174">
        <v>1</v>
      </c>
      <c r="I174">
        <v>0</v>
      </c>
      <c r="J174">
        <v>0</v>
      </c>
      <c r="K174">
        <v>5</v>
      </c>
      <c r="L174">
        <v>6</v>
      </c>
      <c r="M174">
        <v>0</v>
      </c>
      <c r="N174">
        <v>0</v>
      </c>
      <c r="O174">
        <v>5</v>
      </c>
      <c r="P174">
        <v>6</v>
      </c>
      <c r="Q174">
        <v>0</v>
      </c>
      <c r="R174">
        <v>0</v>
      </c>
      <c r="S174">
        <v>0</v>
      </c>
      <c r="T174" s="12">
        <v>16</v>
      </c>
      <c r="U174">
        <v>9</v>
      </c>
      <c r="V174">
        <v>3</v>
      </c>
      <c r="W174">
        <v>75</v>
      </c>
    </row>
    <row r="175" spans="1:23" x14ac:dyDescent="0.25">
      <c r="A175" t="s">
        <v>294</v>
      </c>
      <c r="B175" t="s">
        <v>3744</v>
      </c>
      <c r="C175" t="s">
        <v>3785</v>
      </c>
      <c r="D175" t="s">
        <v>293</v>
      </c>
      <c r="E175">
        <v>26</v>
      </c>
      <c r="F175">
        <v>1998</v>
      </c>
      <c r="G175">
        <v>28.8</v>
      </c>
      <c r="H175">
        <v>1</v>
      </c>
      <c r="I175">
        <v>0</v>
      </c>
      <c r="J175">
        <v>0</v>
      </c>
      <c r="K175">
        <v>13</v>
      </c>
      <c r="L175">
        <v>51</v>
      </c>
      <c r="M175">
        <v>9</v>
      </c>
      <c r="N175">
        <v>112</v>
      </c>
      <c r="O175">
        <v>11</v>
      </c>
      <c r="P175">
        <v>22</v>
      </c>
      <c r="Q175">
        <v>0</v>
      </c>
      <c r="R175">
        <v>0</v>
      </c>
      <c r="S175">
        <v>0</v>
      </c>
      <c r="T175" s="12">
        <v>146</v>
      </c>
      <c r="U175">
        <v>7</v>
      </c>
      <c r="V175">
        <v>37</v>
      </c>
      <c r="W175">
        <v>15.9</v>
      </c>
    </row>
    <row r="176" spans="1:23" x14ac:dyDescent="0.25">
      <c r="A176" t="s">
        <v>3846</v>
      </c>
      <c r="B176" t="s">
        <v>3781</v>
      </c>
      <c r="C176" t="s">
        <v>486</v>
      </c>
      <c r="D176" t="s">
        <v>141</v>
      </c>
      <c r="E176">
        <v>39</v>
      </c>
      <c r="F176">
        <v>1985</v>
      </c>
      <c r="G176">
        <v>12.9</v>
      </c>
      <c r="H176">
        <v>2</v>
      </c>
      <c r="I176">
        <v>0</v>
      </c>
      <c r="J176">
        <v>0</v>
      </c>
      <c r="K176">
        <v>2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</v>
      </c>
      <c r="S176">
        <v>0</v>
      </c>
      <c r="T176" s="12">
        <v>5</v>
      </c>
      <c r="U176">
        <v>3</v>
      </c>
      <c r="V176">
        <v>1</v>
      </c>
      <c r="W176">
        <v>75</v>
      </c>
    </row>
    <row r="177" spans="1:23" x14ac:dyDescent="0.25">
      <c r="A177" t="s">
        <v>3633</v>
      </c>
      <c r="B177" t="s">
        <v>3808</v>
      </c>
      <c r="C177" t="s">
        <v>3614</v>
      </c>
      <c r="D177" t="s">
        <v>3628</v>
      </c>
      <c r="E177">
        <v>26</v>
      </c>
      <c r="F177">
        <v>1998</v>
      </c>
      <c r="G177">
        <v>31.3</v>
      </c>
      <c r="H177">
        <v>4</v>
      </c>
      <c r="I177">
        <v>0</v>
      </c>
      <c r="J177">
        <v>0</v>
      </c>
      <c r="K177">
        <v>23</v>
      </c>
      <c r="L177">
        <v>11</v>
      </c>
      <c r="M177">
        <v>1</v>
      </c>
      <c r="N177">
        <v>5</v>
      </c>
      <c r="O177">
        <v>26</v>
      </c>
      <c r="P177">
        <v>26</v>
      </c>
      <c r="Q177">
        <v>0</v>
      </c>
      <c r="R177">
        <v>0</v>
      </c>
      <c r="S177">
        <v>0</v>
      </c>
      <c r="T177" s="12">
        <v>90</v>
      </c>
      <c r="U177">
        <v>45</v>
      </c>
      <c r="V177">
        <v>36</v>
      </c>
      <c r="W177">
        <v>55.6</v>
      </c>
    </row>
    <row r="178" spans="1:23" x14ac:dyDescent="0.25">
      <c r="A178" t="s">
        <v>3847</v>
      </c>
      <c r="B178" t="s">
        <v>3776</v>
      </c>
      <c r="C178" t="s">
        <v>3759</v>
      </c>
      <c r="D178" t="s">
        <v>3628</v>
      </c>
      <c r="E178">
        <v>20</v>
      </c>
      <c r="F178">
        <v>2004</v>
      </c>
      <c r="G178">
        <v>6.4</v>
      </c>
      <c r="H178">
        <v>0</v>
      </c>
      <c r="I178">
        <v>0</v>
      </c>
      <c r="J178">
        <v>0</v>
      </c>
      <c r="K178">
        <v>11</v>
      </c>
      <c r="L178">
        <v>20</v>
      </c>
      <c r="M178">
        <v>2</v>
      </c>
      <c r="N178">
        <v>30</v>
      </c>
      <c r="O178">
        <v>4</v>
      </c>
      <c r="P178">
        <v>15</v>
      </c>
      <c r="Q178">
        <v>0</v>
      </c>
      <c r="R178">
        <v>0</v>
      </c>
      <c r="S178">
        <v>0</v>
      </c>
      <c r="T178" s="12">
        <v>38</v>
      </c>
      <c r="U178">
        <v>14</v>
      </c>
      <c r="V178">
        <v>13</v>
      </c>
      <c r="W178">
        <v>51.9</v>
      </c>
    </row>
    <row r="179" spans="1:23" x14ac:dyDescent="0.25">
      <c r="A179" t="s">
        <v>3848</v>
      </c>
      <c r="B179" t="s">
        <v>3804</v>
      </c>
      <c r="C179" t="s">
        <v>3748</v>
      </c>
      <c r="D179" t="s">
        <v>283</v>
      </c>
      <c r="E179">
        <v>24</v>
      </c>
      <c r="F179">
        <v>1999</v>
      </c>
      <c r="G179">
        <v>4.0999999999999996</v>
      </c>
      <c r="H179">
        <v>2</v>
      </c>
      <c r="I179">
        <v>0</v>
      </c>
      <c r="J179">
        <v>0</v>
      </c>
      <c r="K179">
        <v>6</v>
      </c>
      <c r="L179">
        <v>17</v>
      </c>
      <c r="M179">
        <v>1</v>
      </c>
      <c r="N179">
        <v>0</v>
      </c>
      <c r="O179">
        <v>3</v>
      </c>
      <c r="P179">
        <v>3</v>
      </c>
      <c r="Q179">
        <v>0</v>
      </c>
      <c r="R179">
        <v>0</v>
      </c>
      <c r="S179">
        <v>0</v>
      </c>
      <c r="T179" s="12">
        <v>22</v>
      </c>
      <c r="U179">
        <v>4</v>
      </c>
      <c r="V179">
        <v>5</v>
      </c>
      <c r="W179">
        <v>44.4</v>
      </c>
    </row>
    <row r="180" spans="1:23" x14ac:dyDescent="0.25">
      <c r="A180" t="s">
        <v>3849</v>
      </c>
      <c r="B180" t="s">
        <v>3807</v>
      </c>
      <c r="C180" t="s">
        <v>3759</v>
      </c>
      <c r="D180" t="s">
        <v>141</v>
      </c>
      <c r="E180">
        <v>19</v>
      </c>
      <c r="F180">
        <v>2004</v>
      </c>
      <c r="G180">
        <v>1.7</v>
      </c>
      <c r="H180">
        <v>0</v>
      </c>
      <c r="I180">
        <v>0</v>
      </c>
      <c r="J180">
        <v>0</v>
      </c>
      <c r="K180">
        <v>1</v>
      </c>
      <c r="L180">
        <v>2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 s="12">
        <v>8</v>
      </c>
      <c r="U180">
        <v>5</v>
      </c>
      <c r="V180">
        <v>10</v>
      </c>
      <c r="W180">
        <v>33.299999999999997</v>
      </c>
    </row>
    <row r="181" spans="1:23" x14ac:dyDescent="0.25">
      <c r="A181" t="s">
        <v>3849</v>
      </c>
      <c r="B181" t="s">
        <v>3807</v>
      </c>
      <c r="C181" t="s">
        <v>3759</v>
      </c>
      <c r="D181" t="s">
        <v>96</v>
      </c>
      <c r="E181">
        <v>19</v>
      </c>
      <c r="F181">
        <v>2004</v>
      </c>
      <c r="G181">
        <v>2.7</v>
      </c>
      <c r="H181">
        <v>0</v>
      </c>
      <c r="I181">
        <v>0</v>
      </c>
      <c r="J181">
        <v>0</v>
      </c>
      <c r="K181">
        <v>3</v>
      </c>
      <c r="L181">
        <v>1</v>
      </c>
      <c r="M181">
        <v>0</v>
      </c>
      <c r="N181">
        <v>0</v>
      </c>
      <c r="O181">
        <v>0</v>
      </c>
      <c r="P181">
        <v>3</v>
      </c>
      <c r="Q181">
        <v>0</v>
      </c>
      <c r="R181">
        <v>0</v>
      </c>
      <c r="S181">
        <v>0</v>
      </c>
      <c r="T181" s="12">
        <v>10</v>
      </c>
      <c r="U181">
        <v>4</v>
      </c>
      <c r="V181">
        <v>9</v>
      </c>
      <c r="W181">
        <v>30.8</v>
      </c>
    </row>
    <row r="182" spans="1:23" x14ac:dyDescent="0.25">
      <c r="A182" t="s">
        <v>381</v>
      </c>
      <c r="B182" t="s">
        <v>3804</v>
      </c>
      <c r="C182" t="s">
        <v>3689</v>
      </c>
      <c r="D182" t="s">
        <v>3631</v>
      </c>
      <c r="E182">
        <v>29</v>
      </c>
      <c r="F182">
        <v>1994</v>
      </c>
      <c r="G182">
        <v>33.5</v>
      </c>
      <c r="H182">
        <v>5</v>
      </c>
      <c r="I182">
        <v>2</v>
      </c>
      <c r="J182">
        <v>1</v>
      </c>
      <c r="K182">
        <v>32</v>
      </c>
      <c r="L182">
        <v>40</v>
      </c>
      <c r="M182">
        <v>2</v>
      </c>
      <c r="N182">
        <v>186</v>
      </c>
      <c r="O182">
        <v>26</v>
      </c>
      <c r="P182">
        <v>50</v>
      </c>
      <c r="Q182">
        <v>0</v>
      </c>
      <c r="R182">
        <v>0</v>
      </c>
      <c r="S182">
        <v>0</v>
      </c>
      <c r="T182" s="12">
        <v>213</v>
      </c>
      <c r="U182">
        <v>22</v>
      </c>
      <c r="V182">
        <v>28</v>
      </c>
      <c r="W182">
        <v>44</v>
      </c>
    </row>
    <row r="183" spans="1:23" x14ac:dyDescent="0.25">
      <c r="A183" t="s">
        <v>3695</v>
      </c>
      <c r="B183" t="s">
        <v>3804</v>
      </c>
      <c r="C183" t="s">
        <v>3689</v>
      </c>
      <c r="D183" t="s">
        <v>3627</v>
      </c>
      <c r="E183">
        <v>20</v>
      </c>
      <c r="F183">
        <v>2004</v>
      </c>
      <c r="G183">
        <v>32.299999999999997</v>
      </c>
      <c r="H183">
        <v>8</v>
      </c>
      <c r="I183">
        <v>0</v>
      </c>
      <c r="J183">
        <v>0</v>
      </c>
      <c r="K183">
        <v>46</v>
      </c>
      <c r="L183">
        <v>55</v>
      </c>
      <c r="M183">
        <v>4</v>
      </c>
      <c r="N183">
        <v>113</v>
      </c>
      <c r="O183">
        <v>28</v>
      </c>
      <c r="P183">
        <v>48</v>
      </c>
      <c r="Q183">
        <v>0</v>
      </c>
      <c r="R183">
        <v>0</v>
      </c>
      <c r="S183">
        <v>0</v>
      </c>
      <c r="T183" s="12">
        <v>179</v>
      </c>
      <c r="U183">
        <v>15</v>
      </c>
      <c r="V183">
        <v>9</v>
      </c>
      <c r="W183">
        <v>62.5</v>
      </c>
    </row>
    <row r="184" spans="1:23" x14ac:dyDescent="0.25">
      <c r="A184" t="s">
        <v>3694</v>
      </c>
      <c r="B184" t="s">
        <v>3755</v>
      </c>
      <c r="C184" t="s">
        <v>3689</v>
      </c>
      <c r="D184" t="s">
        <v>283</v>
      </c>
      <c r="E184">
        <v>23</v>
      </c>
      <c r="F184">
        <v>2001</v>
      </c>
      <c r="G184">
        <v>32.700000000000003</v>
      </c>
      <c r="H184">
        <v>8</v>
      </c>
      <c r="I184">
        <v>0</v>
      </c>
      <c r="J184">
        <v>0</v>
      </c>
      <c r="K184">
        <v>52</v>
      </c>
      <c r="L184">
        <v>54</v>
      </c>
      <c r="M184">
        <v>2</v>
      </c>
      <c r="N184">
        <v>109</v>
      </c>
      <c r="O184">
        <v>13</v>
      </c>
      <c r="P184">
        <v>33</v>
      </c>
      <c r="Q184">
        <v>0</v>
      </c>
      <c r="R184">
        <v>0</v>
      </c>
      <c r="S184">
        <v>0</v>
      </c>
      <c r="T184" s="12">
        <v>156</v>
      </c>
      <c r="U184">
        <v>14</v>
      </c>
      <c r="V184">
        <v>29</v>
      </c>
      <c r="W184">
        <v>32.6</v>
      </c>
    </row>
    <row r="185" spans="1:23" x14ac:dyDescent="0.25">
      <c r="A185" t="s">
        <v>3850</v>
      </c>
      <c r="B185" t="s">
        <v>3754</v>
      </c>
      <c r="C185" t="s">
        <v>486</v>
      </c>
      <c r="D185" t="s">
        <v>332</v>
      </c>
      <c r="E185">
        <v>31</v>
      </c>
      <c r="F185">
        <v>1993</v>
      </c>
      <c r="G185">
        <v>36.4</v>
      </c>
      <c r="H185">
        <v>1</v>
      </c>
      <c r="I185">
        <v>0</v>
      </c>
      <c r="J185">
        <v>0</v>
      </c>
      <c r="K185">
        <v>0</v>
      </c>
      <c r="L185">
        <v>3</v>
      </c>
      <c r="M185">
        <v>0</v>
      </c>
      <c r="N185">
        <v>0</v>
      </c>
      <c r="O185">
        <v>0</v>
      </c>
      <c r="P185">
        <v>4</v>
      </c>
      <c r="Q185">
        <v>0</v>
      </c>
      <c r="R185">
        <v>0</v>
      </c>
      <c r="S185">
        <v>0</v>
      </c>
      <c r="T185" s="12">
        <v>39</v>
      </c>
      <c r="U185">
        <v>4</v>
      </c>
      <c r="V185">
        <v>0</v>
      </c>
      <c r="W185">
        <v>100</v>
      </c>
    </row>
    <row r="186" spans="1:23" x14ac:dyDescent="0.25">
      <c r="A186" t="s">
        <v>241</v>
      </c>
      <c r="B186" t="s">
        <v>3744</v>
      </c>
      <c r="C186" t="s">
        <v>3785</v>
      </c>
      <c r="D186" t="s">
        <v>239</v>
      </c>
      <c r="E186">
        <v>24</v>
      </c>
      <c r="F186">
        <v>2000</v>
      </c>
      <c r="G186">
        <v>19.7</v>
      </c>
      <c r="H186">
        <v>2</v>
      </c>
      <c r="I186">
        <v>0</v>
      </c>
      <c r="J186">
        <v>0</v>
      </c>
      <c r="K186">
        <v>5</v>
      </c>
      <c r="L186">
        <v>34</v>
      </c>
      <c r="M186">
        <v>3</v>
      </c>
      <c r="N186">
        <v>80</v>
      </c>
      <c r="O186">
        <v>9</v>
      </c>
      <c r="P186">
        <v>5</v>
      </c>
      <c r="Q186">
        <v>0</v>
      </c>
      <c r="R186">
        <v>0</v>
      </c>
      <c r="S186">
        <v>0</v>
      </c>
      <c r="T186" s="12">
        <v>61</v>
      </c>
      <c r="U186">
        <v>3</v>
      </c>
      <c r="V186">
        <v>9</v>
      </c>
      <c r="W186">
        <v>25</v>
      </c>
    </row>
    <row r="187" spans="1:23" x14ac:dyDescent="0.25">
      <c r="A187" t="s">
        <v>3655</v>
      </c>
      <c r="B187" t="s">
        <v>3767</v>
      </c>
      <c r="C187" t="s">
        <v>3614</v>
      </c>
      <c r="D187" t="s">
        <v>283</v>
      </c>
      <c r="E187">
        <v>23</v>
      </c>
      <c r="F187">
        <v>2000</v>
      </c>
      <c r="G187">
        <v>13</v>
      </c>
      <c r="H187">
        <v>7</v>
      </c>
      <c r="I187">
        <v>0</v>
      </c>
      <c r="J187">
        <v>0</v>
      </c>
      <c r="K187">
        <v>24</v>
      </c>
      <c r="L187">
        <v>16</v>
      </c>
      <c r="M187">
        <v>0</v>
      </c>
      <c r="N187">
        <v>1</v>
      </c>
      <c r="O187">
        <v>14</v>
      </c>
      <c r="P187">
        <v>12</v>
      </c>
      <c r="Q187">
        <v>0</v>
      </c>
      <c r="R187">
        <v>0</v>
      </c>
      <c r="S187">
        <v>0</v>
      </c>
      <c r="T187" s="12">
        <v>54</v>
      </c>
      <c r="U187">
        <v>27</v>
      </c>
      <c r="V187">
        <v>12</v>
      </c>
      <c r="W187">
        <v>69.2</v>
      </c>
    </row>
    <row r="188" spans="1:23" x14ac:dyDescent="0.25">
      <c r="A188" t="s">
        <v>3851</v>
      </c>
      <c r="B188" t="s">
        <v>3804</v>
      </c>
      <c r="C188" t="s">
        <v>3785</v>
      </c>
      <c r="D188" t="s">
        <v>254</v>
      </c>
      <c r="E188">
        <v>20</v>
      </c>
      <c r="F188">
        <v>2004</v>
      </c>
      <c r="G188">
        <v>2.7</v>
      </c>
      <c r="H188">
        <v>2</v>
      </c>
      <c r="I188">
        <v>0</v>
      </c>
      <c r="J188">
        <v>0</v>
      </c>
      <c r="K188">
        <v>2</v>
      </c>
      <c r="L188">
        <v>1</v>
      </c>
      <c r="M188">
        <v>0</v>
      </c>
      <c r="N188">
        <v>9</v>
      </c>
      <c r="O188">
        <v>1</v>
      </c>
      <c r="P188">
        <v>5</v>
      </c>
      <c r="Q188">
        <v>0</v>
      </c>
      <c r="R188">
        <v>0</v>
      </c>
      <c r="S188">
        <v>0</v>
      </c>
      <c r="T188" s="12">
        <v>11</v>
      </c>
      <c r="U188">
        <v>1</v>
      </c>
      <c r="V188">
        <v>3</v>
      </c>
      <c r="W188">
        <v>25</v>
      </c>
    </row>
    <row r="189" spans="1:23" x14ac:dyDescent="0.25">
      <c r="A189" t="s">
        <v>3852</v>
      </c>
      <c r="B189" t="s">
        <v>3744</v>
      </c>
      <c r="C189" t="s">
        <v>486</v>
      </c>
      <c r="D189" t="s">
        <v>188</v>
      </c>
      <c r="E189">
        <v>36</v>
      </c>
      <c r="F189">
        <v>1988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12">
        <v>1</v>
      </c>
      <c r="U189">
        <v>1</v>
      </c>
      <c r="V189">
        <v>0</v>
      </c>
      <c r="W189">
        <v>100</v>
      </c>
    </row>
    <row r="190" spans="1:23" x14ac:dyDescent="0.25">
      <c r="A190" t="s">
        <v>3853</v>
      </c>
      <c r="B190" t="s">
        <v>3756</v>
      </c>
      <c r="C190" t="s">
        <v>3785</v>
      </c>
      <c r="D190" t="s">
        <v>293</v>
      </c>
      <c r="E190">
        <v>20</v>
      </c>
      <c r="F190">
        <v>2004</v>
      </c>
      <c r="G190">
        <v>0.6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 s="12">
        <v>3</v>
      </c>
      <c r="U190">
        <v>1</v>
      </c>
      <c r="V190">
        <v>2</v>
      </c>
      <c r="W190">
        <v>33.299999999999997</v>
      </c>
    </row>
    <row r="191" spans="1:23" x14ac:dyDescent="0.25">
      <c r="A191" t="s">
        <v>3854</v>
      </c>
      <c r="B191" t="s">
        <v>3801</v>
      </c>
      <c r="C191" t="s">
        <v>3765</v>
      </c>
      <c r="D191" t="s">
        <v>3627</v>
      </c>
      <c r="E191">
        <v>30</v>
      </c>
      <c r="F191">
        <v>1994</v>
      </c>
      <c r="G191">
        <v>3.4</v>
      </c>
      <c r="H191">
        <v>0</v>
      </c>
      <c r="I191">
        <v>1</v>
      </c>
      <c r="J191">
        <v>0</v>
      </c>
      <c r="K191">
        <v>1</v>
      </c>
      <c r="L191">
        <v>4</v>
      </c>
      <c r="M191">
        <v>1</v>
      </c>
      <c r="N191">
        <v>12</v>
      </c>
      <c r="O191">
        <v>1</v>
      </c>
      <c r="P191">
        <v>2</v>
      </c>
      <c r="Q191">
        <v>0</v>
      </c>
      <c r="R191">
        <v>1</v>
      </c>
      <c r="S191">
        <v>0</v>
      </c>
      <c r="T191" s="12">
        <v>10</v>
      </c>
      <c r="U191">
        <v>2</v>
      </c>
      <c r="V191">
        <v>3</v>
      </c>
      <c r="W191">
        <v>40</v>
      </c>
    </row>
    <row r="192" spans="1:23" x14ac:dyDescent="0.25">
      <c r="A192" t="s">
        <v>419</v>
      </c>
      <c r="B192" t="s">
        <v>3744</v>
      </c>
      <c r="C192" t="s">
        <v>3614</v>
      </c>
      <c r="D192" t="s">
        <v>3631</v>
      </c>
      <c r="E192">
        <v>19</v>
      </c>
      <c r="F192">
        <v>2005</v>
      </c>
      <c r="G192">
        <v>1.8</v>
      </c>
      <c r="H192">
        <v>0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1</v>
      </c>
      <c r="P192">
        <v>3</v>
      </c>
      <c r="Q192">
        <v>0</v>
      </c>
      <c r="R192">
        <v>0</v>
      </c>
      <c r="S192">
        <v>0</v>
      </c>
      <c r="T192" s="12">
        <v>12</v>
      </c>
      <c r="U192">
        <v>7</v>
      </c>
      <c r="V192">
        <v>5</v>
      </c>
      <c r="W192">
        <v>58.3</v>
      </c>
    </row>
    <row r="193" spans="1:23" x14ac:dyDescent="0.25">
      <c r="A193" t="s">
        <v>3855</v>
      </c>
      <c r="B193" t="s">
        <v>3783</v>
      </c>
      <c r="C193" t="s">
        <v>3759</v>
      </c>
      <c r="D193" t="s">
        <v>141</v>
      </c>
      <c r="E193">
        <v>31</v>
      </c>
      <c r="F193">
        <v>1993</v>
      </c>
      <c r="G193">
        <v>8.8000000000000007</v>
      </c>
      <c r="H193">
        <v>2</v>
      </c>
      <c r="I193">
        <v>0</v>
      </c>
      <c r="J193">
        <v>0</v>
      </c>
      <c r="K193">
        <v>21</v>
      </c>
      <c r="L193">
        <v>6</v>
      </c>
      <c r="M193">
        <v>10</v>
      </c>
      <c r="N193">
        <v>1</v>
      </c>
      <c r="O193">
        <v>1</v>
      </c>
      <c r="P193">
        <v>3</v>
      </c>
      <c r="Q193">
        <v>0</v>
      </c>
      <c r="R193">
        <v>0</v>
      </c>
      <c r="S193">
        <v>0</v>
      </c>
      <c r="T193" s="12">
        <v>18</v>
      </c>
      <c r="U193">
        <v>39</v>
      </c>
      <c r="V193">
        <v>52</v>
      </c>
      <c r="W193">
        <v>42.9</v>
      </c>
    </row>
    <row r="194" spans="1:23" x14ac:dyDescent="0.25">
      <c r="A194" t="s">
        <v>12</v>
      </c>
      <c r="B194" t="s">
        <v>3754</v>
      </c>
      <c r="C194" t="s">
        <v>3759</v>
      </c>
      <c r="D194" t="s">
        <v>8</v>
      </c>
      <c r="E194">
        <v>25</v>
      </c>
      <c r="F194">
        <v>1999</v>
      </c>
      <c r="G194">
        <v>21.5</v>
      </c>
      <c r="H194">
        <v>5</v>
      </c>
      <c r="I194">
        <v>0</v>
      </c>
      <c r="J194">
        <v>0</v>
      </c>
      <c r="K194">
        <v>20</v>
      </c>
      <c r="L194">
        <v>31</v>
      </c>
      <c r="M194">
        <v>5</v>
      </c>
      <c r="N194">
        <v>74</v>
      </c>
      <c r="O194">
        <v>12</v>
      </c>
      <c r="P194">
        <v>16</v>
      </c>
      <c r="Q194">
        <v>1</v>
      </c>
      <c r="R194">
        <v>0</v>
      </c>
      <c r="S194">
        <v>0</v>
      </c>
      <c r="T194" s="12">
        <v>77</v>
      </c>
      <c r="U194">
        <v>17</v>
      </c>
      <c r="V194">
        <v>26</v>
      </c>
      <c r="W194">
        <v>39.5</v>
      </c>
    </row>
    <row r="195" spans="1:23" x14ac:dyDescent="0.25">
      <c r="A195" t="s">
        <v>3345</v>
      </c>
      <c r="B195" t="s">
        <v>3856</v>
      </c>
      <c r="C195" t="s">
        <v>3689</v>
      </c>
      <c r="D195" t="s">
        <v>421</v>
      </c>
      <c r="E195">
        <v>34</v>
      </c>
      <c r="F195">
        <v>1989</v>
      </c>
      <c r="G195">
        <v>34</v>
      </c>
      <c r="H195">
        <v>9</v>
      </c>
      <c r="I195">
        <v>0</v>
      </c>
      <c r="J195">
        <v>0</v>
      </c>
      <c r="K195">
        <v>55</v>
      </c>
      <c r="L195">
        <v>46</v>
      </c>
      <c r="M195">
        <v>0</v>
      </c>
      <c r="N195">
        <v>7</v>
      </c>
      <c r="O195">
        <v>48</v>
      </c>
      <c r="P195">
        <v>80</v>
      </c>
      <c r="Q195">
        <v>0</v>
      </c>
      <c r="R195">
        <v>0</v>
      </c>
      <c r="S195">
        <v>0</v>
      </c>
      <c r="T195" s="12">
        <v>194</v>
      </c>
      <c r="U195">
        <v>24</v>
      </c>
      <c r="V195">
        <v>15</v>
      </c>
      <c r="W195">
        <v>61.5</v>
      </c>
    </row>
    <row r="196" spans="1:23" x14ac:dyDescent="0.25">
      <c r="A196" t="s">
        <v>3857</v>
      </c>
      <c r="B196" t="s">
        <v>3773</v>
      </c>
      <c r="C196" t="s">
        <v>3713</v>
      </c>
      <c r="D196" t="s">
        <v>49</v>
      </c>
      <c r="E196">
        <v>21</v>
      </c>
      <c r="F196">
        <v>2003</v>
      </c>
      <c r="G196">
        <v>3.5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18</v>
      </c>
      <c r="O196">
        <v>2</v>
      </c>
      <c r="P196">
        <v>5</v>
      </c>
      <c r="Q196">
        <v>0</v>
      </c>
      <c r="R196">
        <v>0</v>
      </c>
      <c r="S196">
        <v>0</v>
      </c>
      <c r="T196" s="12">
        <v>15</v>
      </c>
      <c r="U196">
        <v>0</v>
      </c>
      <c r="V196">
        <v>6</v>
      </c>
      <c r="W196">
        <v>0</v>
      </c>
    </row>
    <row r="197" spans="1:23" x14ac:dyDescent="0.25">
      <c r="A197" t="s">
        <v>3858</v>
      </c>
      <c r="B197" t="s">
        <v>3755</v>
      </c>
      <c r="C197" t="s">
        <v>3785</v>
      </c>
      <c r="D197" t="s">
        <v>3631</v>
      </c>
      <c r="E197">
        <v>20</v>
      </c>
      <c r="F197">
        <v>2004</v>
      </c>
      <c r="G197">
        <v>24.4</v>
      </c>
      <c r="H197">
        <v>3</v>
      </c>
      <c r="I197">
        <v>0</v>
      </c>
      <c r="J197">
        <v>0</v>
      </c>
      <c r="K197">
        <v>12</v>
      </c>
      <c r="L197">
        <v>43</v>
      </c>
      <c r="M197">
        <v>10</v>
      </c>
      <c r="N197">
        <v>56</v>
      </c>
      <c r="O197">
        <v>13</v>
      </c>
      <c r="P197">
        <v>18</v>
      </c>
      <c r="Q197">
        <v>0</v>
      </c>
      <c r="R197">
        <v>0</v>
      </c>
      <c r="S197">
        <v>0</v>
      </c>
      <c r="T197" s="12">
        <v>108</v>
      </c>
      <c r="U197">
        <v>3</v>
      </c>
      <c r="V197">
        <v>24</v>
      </c>
      <c r="W197">
        <v>11.1</v>
      </c>
    </row>
    <row r="198" spans="1:23" x14ac:dyDescent="0.25">
      <c r="A198" t="s">
        <v>437</v>
      </c>
      <c r="B198" t="s">
        <v>3744</v>
      </c>
      <c r="C198" t="s">
        <v>3687</v>
      </c>
      <c r="D198" t="s">
        <v>421</v>
      </c>
      <c r="E198">
        <v>23</v>
      </c>
      <c r="F198">
        <v>2001</v>
      </c>
      <c r="G198">
        <v>17.7</v>
      </c>
      <c r="H198">
        <v>5</v>
      </c>
      <c r="I198">
        <v>0</v>
      </c>
      <c r="J198">
        <v>0</v>
      </c>
      <c r="K198">
        <v>20</v>
      </c>
      <c r="L198">
        <v>15</v>
      </c>
      <c r="M198">
        <v>0</v>
      </c>
      <c r="N198">
        <v>57</v>
      </c>
      <c r="O198">
        <v>23</v>
      </c>
      <c r="P198">
        <v>31</v>
      </c>
      <c r="Q198">
        <v>0</v>
      </c>
      <c r="R198">
        <v>0</v>
      </c>
      <c r="S198">
        <v>0</v>
      </c>
      <c r="T198" s="12">
        <v>73</v>
      </c>
      <c r="U198">
        <v>11</v>
      </c>
      <c r="V198">
        <v>13</v>
      </c>
      <c r="W198">
        <v>45.8</v>
      </c>
    </row>
    <row r="199" spans="1:23" x14ac:dyDescent="0.25">
      <c r="A199" t="s">
        <v>290</v>
      </c>
      <c r="B199" t="s">
        <v>3744</v>
      </c>
      <c r="C199" t="s">
        <v>3759</v>
      </c>
      <c r="D199" t="s">
        <v>283</v>
      </c>
      <c r="E199">
        <v>18</v>
      </c>
      <c r="F199">
        <v>2006</v>
      </c>
      <c r="G199">
        <v>2</v>
      </c>
      <c r="H199">
        <v>1</v>
      </c>
      <c r="I199">
        <v>0</v>
      </c>
      <c r="J199">
        <v>0</v>
      </c>
      <c r="K199">
        <v>3</v>
      </c>
      <c r="L199">
        <v>0</v>
      </c>
      <c r="M199">
        <v>2</v>
      </c>
      <c r="N199">
        <v>3</v>
      </c>
      <c r="O199">
        <v>2</v>
      </c>
      <c r="P199">
        <v>0</v>
      </c>
      <c r="Q199">
        <v>0</v>
      </c>
      <c r="R199">
        <v>0</v>
      </c>
      <c r="S199">
        <v>0</v>
      </c>
      <c r="T199" s="12">
        <v>4</v>
      </c>
      <c r="U199">
        <v>0</v>
      </c>
      <c r="V199">
        <v>4</v>
      </c>
      <c r="W199">
        <v>0</v>
      </c>
    </row>
    <row r="200" spans="1:23" x14ac:dyDescent="0.25">
      <c r="A200" t="s">
        <v>329</v>
      </c>
      <c r="B200" t="s">
        <v>3744</v>
      </c>
      <c r="C200" t="s">
        <v>3689</v>
      </c>
      <c r="D200" t="s">
        <v>3616</v>
      </c>
      <c r="E200">
        <v>24</v>
      </c>
      <c r="F200">
        <v>2000</v>
      </c>
      <c r="G200">
        <v>31.1</v>
      </c>
      <c r="H200">
        <v>11</v>
      </c>
      <c r="I200">
        <v>1</v>
      </c>
      <c r="J200">
        <v>1</v>
      </c>
      <c r="K200">
        <v>38</v>
      </c>
      <c r="L200">
        <v>40</v>
      </c>
      <c r="M200">
        <v>7</v>
      </c>
      <c r="N200">
        <v>45</v>
      </c>
      <c r="O200">
        <v>23</v>
      </c>
      <c r="P200">
        <v>22</v>
      </c>
      <c r="Q200">
        <v>1</v>
      </c>
      <c r="R200">
        <v>0</v>
      </c>
      <c r="S200">
        <v>0</v>
      </c>
      <c r="T200" s="12">
        <v>127</v>
      </c>
      <c r="U200">
        <v>40</v>
      </c>
      <c r="V200">
        <v>55</v>
      </c>
      <c r="W200">
        <v>42.1</v>
      </c>
    </row>
    <row r="201" spans="1:23" x14ac:dyDescent="0.25">
      <c r="A201" t="s">
        <v>3859</v>
      </c>
      <c r="B201" t="s">
        <v>3801</v>
      </c>
      <c r="C201" t="s">
        <v>3689</v>
      </c>
      <c r="D201" t="s">
        <v>96</v>
      </c>
      <c r="E201">
        <v>23</v>
      </c>
      <c r="F201">
        <v>2001</v>
      </c>
      <c r="G201">
        <v>1.1000000000000001</v>
      </c>
      <c r="H201">
        <v>0</v>
      </c>
      <c r="I201">
        <v>0</v>
      </c>
      <c r="J201">
        <v>0</v>
      </c>
      <c r="K201">
        <v>2</v>
      </c>
      <c r="L201">
        <v>3</v>
      </c>
      <c r="M201">
        <v>0</v>
      </c>
      <c r="N201">
        <v>1</v>
      </c>
      <c r="O201">
        <v>0</v>
      </c>
      <c r="P201">
        <v>3</v>
      </c>
      <c r="Q201">
        <v>0</v>
      </c>
      <c r="R201">
        <v>0</v>
      </c>
      <c r="S201">
        <v>0</v>
      </c>
      <c r="T201" s="12">
        <v>5</v>
      </c>
      <c r="U201">
        <v>0</v>
      </c>
      <c r="V201">
        <v>0</v>
      </c>
    </row>
    <row r="202" spans="1:23" x14ac:dyDescent="0.25">
      <c r="A202" t="s">
        <v>3860</v>
      </c>
      <c r="B202" t="s">
        <v>3744</v>
      </c>
      <c r="C202" t="s">
        <v>3614</v>
      </c>
      <c r="D202" t="s">
        <v>3621</v>
      </c>
      <c r="E202">
        <v>26</v>
      </c>
      <c r="F202">
        <v>1998</v>
      </c>
      <c r="G202">
        <v>1.8</v>
      </c>
      <c r="H202">
        <v>1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 s="12">
        <v>2</v>
      </c>
      <c r="U202">
        <v>3</v>
      </c>
      <c r="V202">
        <v>0</v>
      </c>
      <c r="W202">
        <v>100</v>
      </c>
    </row>
    <row r="203" spans="1:23" x14ac:dyDescent="0.25">
      <c r="A203" t="s">
        <v>3861</v>
      </c>
      <c r="B203" t="s">
        <v>3744</v>
      </c>
      <c r="C203" t="s">
        <v>3765</v>
      </c>
      <c r="D203" t="s">
        <v>104</v>
      </c>
      <c r="E203">
        <v>21</v>
      </c>
      <c r="F203">
        <v>2003</v>
      </c>
      <c r="G203">
        <v>0.3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 s="12">
        <v>1</v>
      </c>
      <c r="U203">
        <v>0</v>
      </c>
      <c r="V203">
        <v>1</v>
      </c>
      <c r="W203">
        <v>0</v>
      </c>
    </row>
    <row r="204" spans="1:23" x14ac:dyDescent="0.25">
      <c r="A204" t="s">
        <v>3862</v>
      </c>
      <c r="B204" t="s">
        <v>3744</v>
      </c>
      <c r="C204" t="s">
        <v>3689</v>
      </c>
      <c r="D204" t="s">
        <v>3628</v>
      </c>
      <c r="E204">
        <v>18</v>
      </c>
      <c r="F204">
        <v>2006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 s="12">
        <v>0</v>
      </c>
      <c r="U204">
        <v>0</v>
      </c>
      <c r="V204">
        <v>0</v>
      </c>
    </row>
    <row r="205" spans="1:23" x14ac:dyDescent="0.25">
      <c r="A205" t="s">
        <v>3693</v>
      </c>
      <c r="B205" t="s">
        <v>3756</v>
      </c>
      <c r="C205" t="s">
        <v>3689</v>
      </c>
      <c r="D205" t="s">
        <v>254</v>
      </c>
      <c r="E205">
        <v>23</v>
      </c>
      <c r="F205">
        <v>2001</v>
      </c>
      <c r="G205">
        <v>33</v>
      </c>
      <c r="H205">
        <v>11</v>
      </c>
      <c r="I205">
        <v>1</v>
      </c>
      <c r="J205">
        <v>1</v>
      </c>
      <c r="K205">
        <v>70</v>
      </c>
      <c r="L205">
        <v>47</v>
      </c>
      <c r="M205">
        <v>1</v>
      </c>
      <c r="N205">
        <v>29</v>
      </c>
      <c r="O205">
        <v>25</v>
      </c>
      <c r="P205">
        <v>71</v>
      </c>
      <c r="Q205">
        <v>0</v>
      </c>
      <c r="R205">
        <v>0</v>
      </c>
      <c r="S205">
        <v>0</v>
      </c>
      <c r="T205" s="12">
        <v>200</v>
      </c>
      <c r="U205">
        <v>11</v>
      </c>
      <c r="V205">
        <v>26</v>
      </c>
      <c r="W205">
        <v>29.7</v>
      </c>
    </row>
    <row r="206" spans="1:23" x14ac:dyDescent="0.25">
      <c r="A206" t="s">
        <v>268</v>
      </c>
      <c r="B206" t="s">
        <v>3804</v>
      </c>
      <c r="C206" t="s">
        <v>3841</v>
      </c>
      <c r="D206" t="s">
        <v>254</v>
      </c>
      <c r="E206">
        <v>21</v>
      </c>
      <c r="F206">
        <v>2003</v>
      </c>
      <c r="G206">
        <v>9</v>
      </c>
      <c r="H206">
        <v>0</v>
      </c>
      <c r="I206">
        <v>0</v>
      </c>
      <c r="J206">
        <v>0</v>
      </c>
      <c r="K206">
        <v>4</v>
      </c>
      <c r="L206">
        <v>6</v>
      </c>
      <c r="M206">
        <v>0</v>
      </c>
      <c r="N206">
        <v>23</v>
      </c>
      <c r="O206">
        <v>7</v>
      </c>
      <c r="P206">
        <v>15</v>
      </c>
      <c r="Q206">
        <v>0</v>
      </c>
      <c r="R206">
        <v>0</v>
      </c>
      <c r="S206">
        <v>0</v>
      </c>
      <c r="T206" s="12">
        <v>28</v>
      </c>
      <c r="U206">
        <v>8</v>
      </c>
      <c r="V206">
        <v>17</v>
      </c>
      <c r="W206">
        <v>32</v>
      </c>
    </row>
    <row r="207" spans="1:23" x14ac:dyDescent="0.25">
      <c r="A207" t="s">
        <v>280</v>
      </c>
      <c r="B207" t="s">
        <v>3804</v>
      </c>
      <c r="C207" t="s">
        <v>3614</v>
      </c>
      <c r="D207" t="s">
        <v>254</v>
      </c>
      <c r="E207">
        <v>25</v>
      </c>
      <c r="F207">
        <v>1999</v>
      </c>
      <c r="G207">
        <v>29</v>
      </c>
      <c r="H207">
        <v>7</v>
      </c>
      <c r="I207">
        <v>0</v>
      </c>
      <c r="J207">
        <v>0</v>
      </c>
      <c r="K207">
        <v>24</v>
      </c>
      <c r="L207">
        <v>15</v>
      </c>
      <c r="M207">
        <v>4</v>
      </c>
      <c r="N207">
        <v>13</v>
      </c>
      <c r="O207">
        <v>25</v>
      </c>
      <c r="P207">
        <v>43</v>
      </c>
      <c r="Q207">
        <v>0</v>
      </c>
      <c r="R207">
        <v>1</v>
      </c>
      <c r="S207">
        <v>0</v>
      </c>
      <c r="T207" s="12">
        <v>116</v>
      </c>
      <c r="U207">
        <v>53</v>
      </c>
      <c r="V207">
        <v>26</v>
      </c>
      <c r="W207">
        <v>67.099999999999994</v>
      </c>
    </row>
    <row r="208" spans="1:23" x14ac:dyDescent="0.25">
      <c r="A208" t="s">
        <v>3734</v>
      </c>
      <c r="B208" t="s">
        <v>3758</v>
      </c>
      <c r="C208" t="s">
        <v>3689</v>
      </c>
      <c r="D208" t="s">
        <v>96</v>
      </c>
      <c r="E208">
        <v>21</v>
      </c>
      <c r="F208">
        <v>2003</v>
      </c>
      <c r="G208">
        <v>5.7</v>
      </c>
      <c r="H208">
        <v>0</v>
      </c>
      <c r="I208">
        <v>0</v>
      </c>
      <c r="J208">
        <v>0</v>
      </c>
      <c r="K208">
        <v>8</v>
      </c>
      <c r="L208">
        <v>3</v>
      </c>
      <c r="M208">
        <v>1</v>
      </c>
      <c r="N208">
        <v>12</v>
      </c>
      <c r="O208">
        <v>8</v>
      </c>
      <c r="P208">
        <v>13</v>
      </c>
      <c r="Q208">
        <v>1</v>
      </c>
      <c r="R208">
        <v>0</v>
      </c>
      <c r="S208">
        <v>0</v>
      </c>
      <c r="T208" s="12">
        <v>32</v>
      </c>
      <c r="U208">
        <v>10</v>
      </c>
      <c r="V208">
        <v>4</v>
      </c>
      <c r="W208">
        <v>71.400000000000006</v>
      </c>
    </row>
    <row r="209" spans="1:23" x14ac:dyDescent="0.25">
      <c r="A209" t="s">
        <v>3670</v>
      </c>
      <c r="B209" t="s">
        <v>3744</v>
      </c>
      <c r="C209" t="s">
        <v>3614</v>
      </c>
      <c r="D209" t="s">
        <v>8</v>
      </c>
      <c r="E209">
        <v>27</v>
      </c>
      <c r="F209">
        <v>1997</v>
      </c>
      <c r="G209">
        <v>5.8</v>
      </c>
      <c r="H209">
        <v>1</v>
      </c>
      <c r="I209">
        <v>0</v>
      </c>
      <c r="J209">
        <v>0</v>
      </c>
      <c r="K209">
        <v>2</v>
      </c>
      <c r="L209">
        <v>3</v>
      </c>
      <c r="M209">
        <v>0</v>
      </c>
      <c r="N209">
        <v>2</v>
      </c>
      <c r="O209">
        <v>7</v>
      </c>
      <c r="P209">
        <v>10</v>
      </c>
      <c r="Q209">
        <v>0</v>
      </c>
      <c r="R209">
        <v>0</v>
      </c>
      <c r="S209">
        <v>0</v>
      </c>
      <c r="T209" s="12">
        <v>34</v>
      </c>
      <c r="U209">
        <v>9</v>
      </c>
      <c r="V209">
        <v>4</v>
      </c>
      <c r="W209">
        <v>69.2</v>
      </c>
    </row>
    <row r="210" spans="1:23" x14ac:dyDescent="0.25">
      <c r="A210" t="s">
        <v>3728</v>
      </c>
      <c r="B210" t="s">
        <v>3773</v>
      </c>
      <c r="C210" t="s">
        <v>3689</v>
      </c>
      <c r="D210" t="s">
        <v>239</v>
      </c>
      <c r="E210">
        <v>22</v>
      </c>
      <c r="F210">
        <v>2002</v>
      </c>
      <c r="G210">
        <v>8.4</v>
      </c>
      <c r="H210">
        <v>3</v>
      </c>
      <c r="I210">
        <v>0</v>
      </c>
      <c r="J210">
        <v>0</v>
      </c>
      <c r="K210">
        <v>13</v>
      </c>
      <c r="L210">
        <v>5</v>
      </c>
      <c r="M210">
        <v>0</v>
      </c>
      <c r="N210">
        <v>1</v>
      </c>
      <c r="O210">
        <v>8</v>
      </c>
      <c r="P210">
        <v>6</v>
      </c>
      <c r="Q210">
        <v>0</v>
      </c>
      <c r="R210">
        <v>0</v>
      </c>
      <c r="S210">
        <v>0</v>
      </c>
      <c r="T210" s="12">
        <v>31</v>
      </c>
      <c r="U210">
        <v>16</v>
      </c>
      <c r="V210">
        <v>12</v>
      </c>
      <c r="W210">
        <v>57.1</v>
      </c>
    </row>
    <row r="211" spans="1:23" x14ac:dyDescent="0.25">
      <c r="A211" t="s">
        <v>56</v>
      </c>
      <c r="B211" t="s">
        <v>3744</v>
      </c>
      <c r="C211" t="s">
        <v>3748</v>
      </c>
      <c r="D211" t="s">
        <v>3615</v>
      </c>
      <c r="E211">
        <v>23</v>
      </c>
      <c r="F211">
        <v>2001</v>
      </c>
      <c r="G211">
        <v>27</v>
      </c>
      <c r="H211">
        <v>2</v>
      </c>
      <c r="I211">
        <v>0</v>
      </c>
      <c r="J211">
        <v>0</v>
      </c>
      <c r="K211">
        <v>20</v>
      </c>
      <c r="L211">
        <v>71</v>
      </c>
      <c r="M211">
        <v>8</v>
      </c>
      <c r="N211">
        <v>131</v>
      </c>
      <c r="O211">
        <v>7</v>
      </c>
      <c r="P211">
        <v>18</v>
      </c>
      <c r="Q211">
        <v>1</v>
      </c>
      <c r="R211">
        <v>0</v>
      </c>
      <c r="S211">
        <v>0</v>
      </c>
      <c r="T211" s="12">
        <v>97</v>
      </c>
      <c r="U211">
        <v>8</v>
      </c>
      <c r="V211">
        <v>8</v>
      </c>
      <c r="W211">
        <v>50</v>
      </c>
    </row>
    <row r="212" spans="1:23" x14ac:dyDescent="0.25">
      <c r="A212" t="s">
        <v>3691</v>
      </c>
      <c r="B212" t="s">
        <v>3754</v>
      </c>
      <c r="C212" t="s">
        <v>3689</v>
      </c>
      <c r="D212" t="s">
        <v>8</v>
      </c>
      <c r="E212">
        <v>22</v>
      </c>
      <c r="F212">
        <v>2002</v>
      </c>
      <c r="G212">
        <v>35.1</v>
      </c>
      <c r="H212">
        <v>6</v>
      </c>
      <c r="I212">
        <v>1</v>
      </c>
      <c r="J212">
        <v>0</v>
      </c>
      <c r="K212">
        <v>47</v>
      </c>
      <c r="L212">
        <v>52</v>
      </c>
      <c r="M212">
        <v>0</v>
      </c>
      <c r="N212">
        <v>7</v>
      </c>
      <c r="O212">
        <v>60</v>
      </c>
      <c r="P212">
        <v>35</v>
      </c>
      <c r="Q212">
        <v>0</v>
      </c>
      <c r="R212">
        <v>0</v>
      </c>
      <c r="S212">
        <v>0</v>
      </c>
      <c r="T212" s="12">
        <v>193</v>
      </c>
      <c r="U212">
        <v>26</v>
      </c>
      <c r="V212">
        <v>14</v>
      </c>
      <c r="W212">
        <v>65</v>
      </c>
    </row>
    <row r="213" spans="1:23" x14ac:dyDescent="0.25">
      <c r="A213" t="s">
        <v>203</v>
      </c>
      <c r="B213" t="s">
        <v>3744</v>
      </c>
      <c r="C213" t="s">
        <v>3713</v>
      </c>
      <c r="D213" t="s">
        <v>188</v>
      </c>
      <c r="E213">
        <v>18</v>
      </c>
      <c r="F213">
        <v>2006</v>
      </c>
      <c r="G213">
        <v>19.5</v>
      </c>
      <c r="H213">
        <v>1</v>
      </c>
      <c r="I213">
        <v>0</v>
      </c>
      <c r="J213">
        <v>0</v>
      </c>
      <c r="K213">
        <v>17</v>
      </c>
      <c r="L213">
        <v>11</v>
      </c>
      <c r="M213">
        <v>0</v>
      </c>
      <c r="N213">
        <v>17</v>
      </c>
      <c r="O213">
        <v>19</v>
      </c>
      <c r="P213">
        <v>8</v>
      </c>
      <c r="Q213">
        <v>0</v>
      </c>
      <c r="R213">
        <v>0</v>
      </c>
      <c r="S213">
        <v>1</v>
      </c>
      <c r="T213" s="12">
        <v>69</v>
      </c>
      <c r="U213">
        <v>11</v>
      </c>
      <c r="V213">
        <v>11</v>
      </c>
      <c r="W213">
        <v>50</v>
      </c>
    </row>
    <row r="214" spans="1:23" x14ac:dyDescent="0.25">
      <c r="A214" t="s">
        <v>246</v>
      </c>
      <c r="B214" t="s">
        <v>3744</v>
      </c>
      <c r="C214" t="s">
        <v>3748</v>
      </c>
      <c r="D214" t="s">
        <v>239</v>
      </c>
      <c r="E214">
        <v>28</v>
      </c>
      <c r="F214">
        <v>1995</v>
      </c>
      <c r="G214">
        <v>8</v>
      </c>
      <c r="H214">
        <v>3</v>
      </c>
      <c r="I214">
        <v>0</v>
      </c>
      <c r="J214">
        <v>0</v>
      </c>
      <c r="K214">
        <v>5</v>
      </c>
      <c r="L214">
        <v>25</v>
      </c>
      <c r="M214">
        <v>0</v>
      </c>
      <c r="N214">
        <v>20</v>
      </c>
      <c r="O214">
        <v>2</v>
      </c>
      <c r="P214">
        <v>5</v>
      </c>
      <c r="Q214">
        <v>0</v>
      </c>
      <c r="R214">
        <v>0</v>
      </c>
      <c r="S214">
        <v>0</v>
      </c>
      <c r="T214" s="12">
        <v>26</v>
      </c>
      <c r="U214">
        <v>1</v>
      </c>
      <c r="V214">
        <v>7</v>
      </c>
      <c r="W214">
        <v>12.5</v>
      </c>
    </row>
    <row r="215" spans="1:23" x14ac:dyDescent="0.25">
      <c r="A215" t="s">
        <v>3644</v>
      </c>
      <c r="B215" t="s">
        <v>3744</v>
      </c>
      <c r="C215" t="s">
        <v>3614</v>
      </c>
      <c r="D215" t="s">
        <v>3621</v>
      </c>
      <c r="E215">
        <v>23</v>
      </c>
      <c r="F215">
        <v>2000</v>
      </c>
      <c r="G215">
        <v>24.5</v>
      </c>
      <c r="H215">
        <v>5</v>
      </c>
      <c r="I215">
        <v>0</v>
      </c>
      <c r="J215">
        <v>0</v>
      </c>
      <c r="K215">
        <v>16</v>
      </c>
      <c r="L215">
        <v>21</v>
      </c>
      <c r="M215">
        <v>1</v>
      </c>
      <c r="N215">
        <v>1</v>
      </c>
      <c r="O215">
        <v>21</v>
      </c>
      <c r="P215">
        <v>21</v>
      </c>
      <c r="Q215">
        <v>0</v>
      </c>
      <c r="R215">
        <v>0</v>
      </c>
      <c r="S215">
        <v>0</v>
      </c>
      <c r="T215" s="12">
        <v>61</v>
      </c>
      <c r="U215">
        <v>83</v>
      </c>
      <c r="V215">
        <v>40</v>
      </c>
      <c r="W215">
        <v>67.5</v>
      </c>
    </row>
    <row r="216" spans="1:23" x14ac:dyDescent="0.25">
      <c r="A216" t="s">
        <v>109</v>
      </c>
      <c r="B216" t="s">
        <v>3783</v>
      </c>
      <c r="C216" t="s">
        <v>3785</v>
      </c>
      <c r="D216" t="s">
        <v>96</v>
      </c>
      <c r="E216">
        <v>20</v>
      </c>
      <c r="F216">
        <v>2004</v>
      </c>
      <c r="G216">
        <v>7.6</v>
      </c>
      <c r="H216">
        <v>0</v>
      </c>
      <c r="I216">
        <v>0</v>
      </c>
      <c r="J216">
        <v>0</v>
      </c>
      <c r="K216">
        <v>7</v>
      </c>
      <c r="L216">
        <v>12</v>
      </c>
      <c r="M216">
        <v>1</v>
      </c>
      <c r="N216">
        <v>29</v>
      </c>
      <c r="O216">
        <v>2</v>
      </c>
      <c r="P216">
        <v>8</v>
      </c>
      <c r="Q216">
        <v>0</v>
      </c>
      <c r="R216">
        <v>0</v>
      </c>
      <c r="S216">
        <v>0</v>
      </c>
      <c r="T216" s="12">
        <v>26</v>
      </c>
      <c r="U216">
        <v>3</v>
      </c>
      <c r="V216">
        <v>5</v>
      </c>
      <c r="W216">
        <v>37.5</v>
      </c>
    </row>
    <row r="217" spans="1:23" x14ac:dyDescent="0.25">
      <c r="A217" t="s">
        <v>3863</v>
      </c>
      <c r="B217" t="s">
        <v>3768</v>
      </c>
      <c r="C217" t="s">
        <v>3748</v>
      </c>
      <c r="D217" t="s">
        <v>3627</v>
      </c>
      <c r="E217">
        <v>23</v>
      </c>
      <c r="F217">
        <v>2001</v>
      </c>
      <c r="G217">
        <v>1.6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 s="12">
        <v>6</v>
      </c>
      <c r="U217">
        <v>2</v>
      </c>
      <c r="V217">
        <v>0</v>
      </c>
      <c r="W217">
        <v>100</v>
      </c>
    </row>
    <row r="218" spans="1:23" x14ac:dyDescent="0.25">
      <c r="A218" t="s">
        <v>3864</v>
      </c>
      <c r="B218" t="s">
        <v>3804</v>
      </c>
      <c r="C218" t="s">
        <v>3785</v>
      </c>
      <c r="D218" t="s">
        <v>254</v>
      </c>
      <c r="E218">
        <v>27</v>
      </c>
      <c r="F218">
        <v>1996</v>
      </c>
      <c r="G218">
        <v>11.1</v>
      </c>
      <c r="H218">
        <v>1</v>
      </c>
      <c r="I218">
        <v>0</v>
      </c>
      <c r="J218">
        <v>0</v>
      </c>
      <c r="K218">
        <v>15</v>
      </c>
      <c r="L218">
        <v>17</v>
      </c>
      <c r="M218">
        <v>3</v>
      </c>
      <c r="N218">
        <v>22</v>
      </c>
      <c r="O218">
        <v>5</v>
      </c>
      <c r="P218">
        <v>5</v>
      </c>
      <c r="Q218">
        <v>0</v>
      </c>
      <c r="R218">
        <v>0</v>
      </c>
      <c r="S218">
        <v>0</v>
      </c>
      <c r="T218" s="12">
        <v>36</v>
      </c>
      <c r="U218">
        <v>5</v>
      </c>
      <c r="V218">
        <v>13</v>
      </c>
      <c r="W218">
        <v>27.8</v>
      </c>
    </row>
    <row r="219" spans="1:23" x14ac:dyDescent="0.25">
      <c r="A219" t="s">
        <v>3625</v>
      </c>
      <c r="B219" t="s">
        <v>3744</v>
      </c>
      <c r="C219" t="s">
        <v>3614</v>
      </c>
      <c r="D219" t="s">
        <v>293</v>
      </c>
      <c r="E219">
        <v>24</v>
      </c>
      <c r="F219">
        <v>2000</v>
      </c>
      <c r="G219">
        <v>34</v>
      </c>
      <c r="H219">
        <v>9</v>
      </c>
      <c r="I219">
        <v>1</v>
      </c>
      <c r="J219">
        <v>1</v>
      </c>
      <c r="K219">
        <v>24</v>
      </c>
      <c r="L219">
        <v>27</v>
      </c>
      <c r="M219">
        <v>1</v>
      </c>
      <c r="N219">
        <v>13</v>
      </c>
      <c r="O219">
        <v>28</v>
      </c>
      <c r="P219">
        <v>34</v>
      </c>
      <c r="Q219">
        <v>0</v>
      </c>
      <c r="R219">
        <v>0</v>
      </c>
      <c r="S219">
        <v>3</v>
      </c>
      <c r="T219" s="12">
        <v>146</v>
      </c>
      <c r="U219">
        <v>68</v>
      </c>
      <c r="V219">
        <v>58</v>
      </c>
      <c r="W219">
        <v>54</v>
      </c>
    </row>
    <row r="220" spans="1:23" x14ac:dyDescent="0.25">
      <c r="A220" t="s">
        <v>1540</v>
      </c>
      <c r="B220" t="s">
        <v>3756</v>
      </c>
      <c r="C220" t="s">
        <v>3785</v>
      </c>
      <c r="D220" t="s">
        <v>141</v>
      </c>
      <c r="E220">
        <v>18</v>
      </c>
      <c r="F220">
        <v>2006</v>
      </c>
      <c r="G220">
        <v>1.7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8</v>
      </c>
      <c r="O220">
        <v>3</v>
      </c>
      <c r="P220">
        <v>0</v>
      </c>
      <c r="Q220">
        <v>0</v>
      </c>
      <c r="R220">
        <v>0</v>
      </c>
      <c r="S220">
        <v>0</v>
      </c>
      <c r="T220" s="12">
        <v>7</v>
      </c>
      <c r="U220">
        <v>2</v>
      </c>
      <c r="V220">
        <v>1</v>
      </c>
      <c r="W220">
        <v>66.7</v>
      </c>
    </row>
    <row r="221" spans="1:23" x14ac:dyDescent="0.25">
      <c r="A221" t="s">
        <v>3690</v>
      </c>
      <c r="B221" t="s">
        <v>3756</v>
      </c>
      <c r="C221" t="s">
        <v>3689</v>
      </c>
      <c r="D221" t="s">
        <v>3615</v>
      </c>
      <c r="E221">
        <v>26</v>
      </c>
      <c r="F221">
        <v>1997</v>
      </c>
      <c r="G221">
        <v>36.299999999999997</v>
      </c>
      <c r="H221">
        <v>7</v>
      </c>
      <c r="I221">
        <v>0</v>
      </c>
      <c r="J221">
        <v>0</v>
      </c>
      <c r="K221">
        <v>65</v>
      </c>
      <c r="L221">
        <v>108</v>
      </c>
      <c r="M221">
        <v>2</v>
      </c>
      <c r="N221">
        <v>28</v>
      </c>
      <c r="O221">
        <v>29</v>
      </c>
      <c r="P221">
        <v>47</v>
      </c>
      <c r="Q221">
        <v>0</v>
      </c>
      <c r="R221">
        <v>0</v>
      </c>
      <c r="S221">
        <v>0</v>
      </c>
      <c r="T221" s="12">
        <v>188</v>
      </c>
      <c r="U221">
        <v>18</v>
      </c>
      <c r="V221">
        <v>19</v>
      </c>
      <c r="W221">
        <v>48.6</v>
      </c>
    </row>
    <row r="222" spans="1:23" x14ac:dyDescent="0.25">
      <c r="A222" t="s">
        <v>146</v>
      </c>
      <c r="B222" t="s">
        <v>3773</v>
      </c>
      <c r="C222" t="s">
        <v>3759</v>
      </c>
      <c r="D222" t="s">
        <v>283</v>
      </c>
      <c r="E222">
        <v>18</v>
      </c>
      <c r="F222">
        <v>2006</v>
      </c>
      <c r="G222">
        <v>0.8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 s="12">
        <v>2</v>
      </c>
      <c r="U222">
        <v>0</v>
      </c>
      <c r="V222">
        <v>1</v>
      </c>
      <c r="W222">
        <v>0</v>
      </c>
    </row>
    <row r="223" spans="1:23" x14ac:dyDescent="0.25">
      <c r="A223" t="s">
        <v>3706</v>
      </c>
      <c r="B223" t="s">
        <v>3783</v>
      </c>
      <c r="C223" t="s">
        <v>3689</v>
      </c>
      <c r="D223" t="s">
        <v>239</v>
      </c>
      <c r="E223">
        <v>33</v>
      </c>
      <c r="F223">
        <v>1990</v>
      </c>
      <c r="G223">
        <v>24.7</v>
      </c>
      <c r="H223">
        <v>1</v>
      </c>
      <c r="I223">
        <v>0</v>
      </c>
      <c r="J223">
        <v>0</v>
      </c>
      <c r="K223">
        <v>15</v>
      </c>
      <c r="L223">
        <v>27</v>
      </c>
      <c r="M223">
        <v>1</v>
      </c>
      <c r="N223">
        <v>60</v>
      </c>
      <c r="O223">
        <v>13</v>
      </c>
      <c r="P223">
        <v>13</v>
      </c>
      <c r="Q223">
        <v>1</v>
      </c>
      <c r="R223">
        <v>0</v>
      </c>
      <c r="S223">
        <v>0</v>
      </c>
      <c r="T223" s="12">
        <v>116</v>
      </c>
      <c r="U223">
        <v>14</v>
      </c>
      <c r="V223">
        <v>11</v>
      </c>
      <c r="W223">
        <v>56</v>
      </c>
    </row>
    <row r="224" spans="1:23" x14ac:dyDescent="0.25">
      <c r="A224" t="s">
        <v>305</v>
      </c>
      <c r="B224" t="s">
        <v>3767</v>
      </c>
      <c r="C224" t="s">
        <v>3614</v>
      </c>
      <c r="D224" t="s">
        <v>283</v>
      </c>
      <c r="E224">
        <v>21</v>
      </c>
      <c r="F224">
        <v>2003</v>
      </c>
      <c r="G224">
        <v>20.7</v>
      </c>
      <c r="H224">
        <v>4</v>
      </c>
      <c r="I224">
        <v>0</v>
      </c>
      <c r="J224">
        <v>0</v>
      </c>
      <c r="K224">
        <v>20</v>
      </c>
      <c r="L224">
        <v>20</v>
      </c>
      <c r="M224">
        <v>2</v>
      </c>
      <c r="N224">
        <v>53</v>
      </c>
      <c r="O224">
        <v>24</v>
      </c>
      <c r="P224">
        <v>29</v>
      </c>
      <c r="Q224">
        <v>0</v>
      </c>
      <c r="R224">
        <v>0</v>
      </c>
      <c r="S224">
        <v>0</v>
      </c>
      <c r="T224" s="12">
        <v>119</v>
      </c>
      <c r="U224">
        <v>9</v>
      </c>
      <c r="V224">
        <v>15</v>
      </c>
      <c r="W224">
        <v>37.5</v>
      </c>
    </row>
    <row r="225" spans="1:23" x14ac:dyDescent="0.25">
      <c r="A225" t="s">
        <v>3618</v>
      </c>
      <c r="B225" t="s">
        <v>3865</v>
      </c>
      <c r="C225" t="s">
        <v>3614</v>
      </c>
      <c r="D225" t="s">
        <v>239</v>
      </c>
      <c r="E225">
        <v>22</v>
      </c>
      <c r="F225">
        <v>2002</v>
      </c>
      <c r="G225">
        <v>36.4</v>
      </c>
      <c r="H225">
        <v>2</v>
      </c>
      <c r="I225">
        <v>0</v>
      </c>
      <c r="J225">
        <v>0</v>
      </c>
      <c r="K225">
        <v>16</v>
      </c>
      <c r="L225">
        <v>27</v>
      </c>
      <c r="M225">
        <v>3</v>
      </c>
      <c r="N225">
        <v>22</v>
      </c>
      <c r="O225">
        <v>44</v>
      </c>
      <c r="P225">
        <v>39</v>
      </c>
      <c r="Q225">
        <v>0</v>
      </c>
      <c r="R225">
        <v>0</v>
      </c>
      <c r="S225">
        <v>0</v>
      </c>
      <c r="T225" s="12">
        <v>137</v>
      </c>
      <c r="U225">
        <v>54</v>
      </c>
      <c r="V225">
        <v>41</v>
      </c>
      <c r="W225">
        <v>56.8</v>
      </c>
    </row>
    <row r="226" spans="1:23" x14ac:dyDescent="0.25">
      <c r="A226" t="s">
        <v>238</v>
      </c>
      <c r="B226" t="s">
        <v>3752</v>
      </c>
      <c r="C226" t="s">
        <v>3759</v>
      </c>
      <c r="D226" t="s">
        <v>239</v>
      </c>
      <c r="E226">
        <v>24</v>
      </c>
      <c r="F226">
        <v>2000</v>
      </c>
      <c r="G226">
        <v>30.4</v>
      </c>
      <c r="H226">
        <v>2</v>
      </c>
      <c r="I226">
        <v>0</v>
      </c>
      <c r="J226">
        <v>0</v>
      </c>
      <c r="K226">
        <v>24</v>
      </c>
      <c r="L226">
        <v>13</v>
      </c>
      <c r="M226">
        <v>4</v>
      </c>
      <c r="N226">
        <v>3</v>
      </c>
      <c r="O226">
        <v>5</v>
      </c>
      <c r="P226">
        <v>6</v>
      </c>
      <c r="Q226">
        <v>0</v>
      </c>
      <c r="R226">
        <v>0</v>
      </c>
      <c r="S226">
        <v>0</v>
      </c>
      <c r="T226" s="12">
        <v>34</v>
      </c>
      <c r="U226">
        <v>57</v>
      </c>
      <c r="V226">
        <v>50</v>
      </c>
      <c r="W226">
        <v>53.3</v>
      </c>
    </row>
    <row r="227" spans="1:23" x14ac:dyDescent="0.25">
      <c r="A227" t="s">
        <v>71</v>
      </c>
      <c r="B227" t="s">
        <v>3744</v>
      </c>
      <c r="C227" t="s">
        <v>3614</v>
      </c>
      <c r="D227" t="s">
        <v>3615</v>
      </c>
      <c r="E227">
        <v>19</v>
      </c>
      <c r="F227">
        <v>2004</v>
      </c>
      <c r="G227">
        <v>24.3</v>
      </c>
      <c r="H227">
        <v>3</v>
      </c>
      <c r="I227">
        <v>0</v>
      </c>
      <c r="J227">
        <v>0</v>
      </c>
      <c r="K227">
        <v>9</v>
      </c>
      <c r="L227">
        <v>21</v>
      </c>
      <c r="M227">
        <v>1</v>
      </c>
      <c r="N227">
        <v>110</v>
      </c>
      <c r="O227">
        <v>18</v>
      </c>
      <c r="P227">
        <v>41</v>
      </c>
      <c r="Q227">
        <v>0</v>
      </c>
      <c r="R227">
        <v>0</v>
      </c>
      <c r="S227">
        <v>0</v>
      </c>
      <c r="T227" s="12">
        <v>119</v>
      </c>
      <c r="U227">
        <v>30</v>
      </c>
      <c r="V227">
        <v>31</v>
      </c>
      <c r="W227">
        <v>49.2</v>
      </c>
    </row>
    <row r="228" spans="1:23" x14ac:dyDescent="0.25">
      <c r="A228" t="s">
        <v>3866</v>
      </c>
      <c r="B228" t="s">
        <v>3867</v>
      </c>
      <c r="C228" t="s">
        <v>3759</v>
      </c>
      <c r="D228" t="s">
        <v>3621</v>
      </c>
      <c r="E228">
        <v>22</v>
      </c>
      <c r="F228">
        <v>2002</v>
      </c>
      <c r="G228">
        <v>1.5</v>
      </c>
      <c r="H228">
        <v>3</v>
      </c>
      <c r="I228">
        <v>0</v>
      </c>
      <c r="J228">
        <v>0</v>
      </c>
      <c r="K228">
        <v>8</v>
      </c>
      <c r="L228">
        <v>3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12">
        <v>4</v>
      </c>
      <c r="U228">
        <v>5</v>
      </c>
      <c r="V228">
        <v>9</v>
      </c>
      <c r="W228">
        <v>35.700000000000003</v>
      </c>
    </row>
    <row r="229" spans="1:23" x14ac:dyDescent="0.25">
      <c r="A229" t="s">
        <v>3868</v>
      </c>
      <c r="B229" t="s">
        <v>3744</v>
      </c>
      <c r="C229" t="s">
        <v>3689</v>
      </c>
      <c r="D229" t="s">
        <v>3621</v>
      </c>
      <c r="E229">
        <v>28</v>
      </c>
      <c r="F229">
        <v>1996</v>
      </c>
      <c r="G229">
        <v>0.5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12">
        <v>2</v>
      </c>
      <c r="U229">
        <v>0</v>
      </c>
      <c r="V229">
        <v>0</v>
      </c>
    </row>
    <row r="230" spans="1:23" x14ac:dyDescent="0.25">
      <c r="A230" t="s">
        <v>434</v>
      </c>
      <c r="B230" t="s">
        <v>3744</v>
      </c>
      <c r="C230" t="s">
        <v>3759</v>
      </c>
      <c r="D230" t="s">
        <v>421</v>
      </c>
      <c r="E230">
        <v>27</v>
      </c>
      <c r="F230">
        <v>1996</v>
      </c>
      <c r="G230">
        <v>23.1</v>
      </c>
      <c r="H230">
        <v>0</v>
      </c>
      <c r="I230">
        <v>0</v>
      </c>
      <c r="J230">
        <v>0</v>
      </c>
      <c r="K230">
        <v>13</v>
      </c>
      <c r="L230">
        <v>28</v>
      </c>
      <c r="M230">
        <v>4</v>
      </c>
      <c r="N230">
        <v>131</v>
      </c>
      <c r="O230">
        <v>10</v>
      </c>
      <c r="P230">
        <v>22</v>
      </c>
      <c r="Q230">
        <v>1</v>
      </c>
      <c r="R230">
        <v>0</v>
      </c>
      <c r="S230">
        <v>0</v>
      </c>
      <c r="T230" s="12">
        <v>73</v>
      </c>
      <c r="U230">
        <v>4</v>
      </c>
      <c r="V230">
        <v>28</v>
      </c>
      <c r="W230">
        <v>12.5</v>
      </c>
    </row>
    <row r="231" spans="1:23" x14ac:dyDescent="0.25">
      <c r="A231" t="s">
        <v>3632</v>
      </c>
      <c r="B231" t="s">
        <v>3744</v>
      </c>
      <c r="C231" t="s">
        <v>3614</v>
      </c>
      <c r="D231" t="s">
        <v>3627</v>
      </c>
      <c r="E231">
        <v>22</v>
      </c>
      <c r="F231">
        <v>2002</v>
      </c>
      <c r="G231">
        <v>31.4</v>
      </c>
      <c r="H231">
        <v>9</v>
      </c>
      <c r="I231">
        <v>0</v>
      </c>
      <c r="J231">
        <v>0</v>
      </c>
      <c r="K231">
        <v>35</v>
      </c>
      <c r="L231">
        <v>14</v>
      </c>
      <c r="M231">
        <v>0</v>
      </c>
      <c r="N231">
        <v>10</v>
      </c>
      <c r="O231">
        <v>30</v>
      </c>
      <c r="P231">
        <v>20</v>
      </c>
      <c r="Q231">
        <v>0</v>
      </c>
      <c r="R231">
        <v>0</v>
      </c>
      <c r="S231">
        <v>0</v>
      </c>
      <c r="T231" s="12">
        <v>123</v>
      </c>
      <c r="U231">
        <v>63</v>
      </c>
      <c r="V231">
        <v>49</v>
      </c>
      <c r="W231">
        <v>56.3</v>
      </c>
    </row>
    <row r="232" spans="1:23" x14ac:dyDescent="0.25">
      <c r="A232" t="s">
        <v>388</v>
      </c>
      <c r="B232" t="s">
        <v>3783</v>
      </c>
      <c r="C232" t="s">
        <v>3748</v>
      </c>
      <c r="D232" t="s">
        <v>372</v>
      </c>
      <c r="E232">
        <v>25</v>
      </c>
      <c r="F232">
        <v>1999</v>
      </c>
      <c r="G232">
        <v>20.8</v>
      </c>
      <c r="H232">
        <v>5</v>
      </c>
      <c r="I232">
        <v>0</v>
      </c>
      <c r="J232">
        <v>0</v>
      </c>
      <c r="K232">
        <v>38</v>
      </c>
      <c r="L232">
        <v>23</v>
      </c>
      <c r="M232">
        <v>14</v>
      </c>
      <c r="N232">
        <v>11</v>
      </c>
      <c r="O232">
        <v>6</v>
      </c>
      <c r="P232">
        <v>9</v>
      </c>
      <c r="Q232">
        <v>0</v>
      </c>
      <c r="R232">
        <v>0</v>
      </c>
      <c r="S232">
        <v>0</v>
      </c>
      <c r="T232" s="12">
        <v>41</v>
      </c>
      <c r="U232">
        <v>63</v>
      </c>
      <c r="V232">
        <v>78</v>
      </c>
      <c r="W232">
        <v>44.7</v>
      </c>
    </row>
    <row r="233" spans="1:23" x14ac:dyDescent="0.25">
      <c r="A233" t="s">
        <v>3519</v>
      </c>
      <c r="B233" t="s">
        <v>3744</v>
      </c>
      <c r="C233" t="s">
        <v>3614</v>
      </c>
      <c r="D233" t="s">
        <v>3631</v>
      </c>
      <c r="E233">
        <v>17</v>
      </c>
      <c r="F233">
        <v>2006</v>
      </c>
      <c r="G233">
        <v>1.9</v>
      </c>
      <c r="H233">
        <v>1</v>
      </c>
      <c r="I233">
        <v>0</v>
      </c>
      <c r="J233">
        <v>0</v>
      </c>
      <c r="K233">
        <v>4</v>
      </c>
      <c r="L233">
        <v>4</v>
      </c>
      <c r="M233">
        <v>0</v>
      </c>
      <c r="N233">
        <v>0</v>
      </c>
      <c r="O233">
        <v>4</v>
      </c>
      <c r="P233">
        <v>3</v>
      </c>
      <c r="Q233">
        <v>0</v>
      </c>
      <c r="R233">
        <v>0</v>
      </c>
      <c r="S233">
        <v>0</v>
      </c>
      <c r="T233" s="12">
        <v>11</v>
      </c>
      <c r="U233">
        <v>2</v>
      </c>
      <c r="V233">
        <v>3</v>
      </c>
      <c r="W233">
        <v>40</v>
      </c>
    </row>
    <row r="234" spans="1:23" x14ac:dyDescent="0.25">
      <c r="A234" t="s">
        <v>132</v>
      </c>
      <c r="B234" t="s">
        <v>3754</v>
      </c>
      <c r="C234" t="s">
        <v>3614</v>
      </c>
      <c r="D234" t="s">
        <v>96</v>
      </c>
      <c r="E234">
        <v>24</v>
      </c>
      <c r="F234">
        <v>2000</v>
      </c>
      <c r="G234">
        <v>32.9</v>
      </c>
      <c r="H234">
        <v>8</v>
      </c>
      <c r="I234">
        <v>1</v>
      </c>
      <c r="J234">
        <v>1</v>
      </c>
      <c r="K234">
        <v>25</v>
      </c>
      <c r="L234">
        <v>24</v>
      </c>
      <c r="M234">
        <v>0</v>
      </c>
      <c r="N234">
        <v>11</v>
      </c>
      <c r="O234">
        <v>24</v>
      </c>
      <c r="P234">
        <v>29</v>
      </c>
      <c r="Q234">
        <v>0</v>
      </c>
      <c r="R234">
        <v>0</v>
      </c>
      <c r="S234">
        <v>0</v>
      </c>
      <c r="T234" s="12">
        <v>131</v>
      </c>
      <c r="U234">
        <v>82</v>
      </c>
      <c r="V234">
        <v>50</v>
      </c>
      <c r="W234">
        <v>62.1</v>
      </c>
    </row>
    <row r="235" spans="1:23" x14ac:dyDescent="0.25">
      <c r="A235" t="s">
        <v>3869</v>
      </c>
      <c r="B235" t="s">
        <v>3870</v>
      </c>
      <c r="C235" t="s">
        <v>3785</v>
      </c>
      <c r="D235" t="s">
        <v>254</v>
      </c>
      <c r="E235">
        <v>28</v>
      </c>
      <c r="F235">
        <v>1996</v>
      </c>
      <c r="G235">
        <v>7.3</v>
      </c>
      <c r="H235">
        <v>0</v>
      </c>
      <c r="I235">
        <v>0</v>
      </c>
      <c r="J235">
        <v>0</v>
      </c>
      <c r="K235">
        <v>6</v>
      </c>
      <c r="L235">
        <v>9</v>
      </c>
      <c r="M235">
        <v>0</v>
      </c>
      <c r="N235">
        <v>8</v>
      </c>
      <c r="O235">
        <v>2</v>
      </c>
      <c r="P235">
        <v>4</v>
      </c>
      <c r="Q235">
        <v>0</v>
      </c>
      <c r="R235">
        <v>0</v>
      </c>
      <c r="S235">
        <v>0</v>
      </c>
      <c r="T235" s="12">
        <v>28</v>
      </c>
      <c r="U235">
        <v>3</v>
      </c>
      <c r="V235">
        <v>9</v>
      </c>
      <c r="W235">
        <v>25</v>
      </c>
    </row>
    <row r="236" spans="1:23" x14ac:dyDescent="0.25">
      <c r="A236" t="s">
        <v>3301</v>
      </c>
      <c r="B236" t="s">
        <v>3744</v>
      </c>
      <c r="C236" t="s">
        <v>486</v>
      </c>
      <c r="D236" t="s">
        <v>293</v>
      </c>
      <c r="E236">
        <v>27</v>
      </c>
      <c r="F236">
        <v>1997</v>
      </c>
      <c r="G236">
        <v>38</v>
      </c>
      <c r="H236">
        <v>3</v>
      </c>
      <c r="I236">
        <v>0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 s="12">
        <v>26</v>
      </c>
      <c r="U236">
        <v>11</v>
      </c>
      <c r="V236">
        <v>1</v>
      </c>
      <c r="W236">
        <v>91.7</v>
      </c>
    </row>
    <row r="237" spans="1:23" x14ac:dyDescent="0.25">
      <c r="A237" t="s">
        <v>358</v>
      </c>
      <c r="B237" t="s">
        <v>3744</v>
      </c>
      <c r="C237" t="s">
        <v>3614</v>
      </c>
      <c r="D237" t="s">
        <v>332</v>
      </c>
      <c r="E237">
        <v>27</v>
      </c>
      <c r="F237">
        <v>1997</v>
      </c>
      <c r="G237">
        <v>1.1000000000000001</v>
      </c>
      <c r="H237">
        <v>0</v>
      </c>
      <c r="I237">
        <v>0</v>
      </c>
      <c r="J237">
        <v>0</v>
      </c>
      <c r="K237">
        <v>2</v>
      </c>
      <c r="L237">
        <v>2</v>
      </c>
      <c r="M237">
        <v>0</v>
      </c>
      <c r="N237">
        <v>2</v>
      </c>
      <c r="O237">
        <v>1</v>
      </c>
      <c r="P237">
        <v>2</v>
      </c>
      <c r="Q237">
        <v>0</v>
      </c>
      <c r="R237">
        <v>0</v>
      </c>
      <c r="S237">
        <v>0</v>
      </c>
      <c r="T237" s="12">
        <v>7</v>
      </c>
      <c r="U237">
        <v>2</v>
      </c>
      <c r="V237">
        <v>1</v>
      </c>
      <c r="W237">
        <v>66.7</v>
      </c>
    </row>
    <row r="238" spans="1:23" x14ac:dyDescent="0.25">
      <c r="A238" t="s">
        <v>3491</v>
      </c>
      <c r="B238" t="s">
        <v>3768</v>
      </c>
      <c r="C238" t="s">
        <v>486</v>
      </c>
      <c r="D238" t="s">
        <v>3628</v>
      </c>
      <c r="E238">
        <v>24</v>
      </c>
      <c r="F238">
        <v>2000</v>
      </c>
      <c r="G238">
        <v>26.5</v>
      </c>
      <c r="H238">
        <v>1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 s="12">
        <v>17</v>
      </c>
      <c r="U238">
        <v>4</v>
      </c>
      <c r="V238">
        <v>1</v>
      </c>
      <c r="W238">
        <v>80</v>
      </c>
    </row>
    <row r="239" spans="1:23" x14ac:dyDescent="0.25">
      <c r="A239" t="s">
        <v>3871</v>
      </c>
      <c r="B239" t="s">
        <v>3870</v>
      </c>
      <c r="C239" t="s">
        <v>3759</v>
      </c>
      <c r="D239" t="s">
        <v>188</v>
      </c>
      <c r="E239">
        <v>32</v>
      </c>
      <c r="F239">
        <v>1992</v>
      </c>
      <c r="G239">
        <v>23.4</v>
      </c>
      <c r="H239">
        <v>1</v>
      </c>
      <c r="I239">
        <v>0</v>
      </c>
      <c r="J239">
        <v>0</v>
      </c>
      <c r="K239">
        <v>6</v>
      </c>
      <c r="L239">
        <v>28</v>
      </c>
      <c r="M239">
        <v>12</v>
      </c>
      <c r="N239">
        <v>78</v>
      </c>
      <c r="O239">
        <v>5</v>
      </c>
      <c r="P239">
        <v>9</v>
      </c>
      <c r="Q239">
        <v>1</v>
      </c>
      <c r="R239">
        <v>0</v>
      </c>
      <c r="S239">
        <v>0</v>
      </c>
      <c r="T239" s="12">
        <v>85</v>
      </c>
      <c r="U239">
        <v>6</v>
      </c>
      <c r="V239">
        <v>12</v>
      </c>
      <c r="W239">
        <v>33.299999999999997</v>
      </c>
    </row>
    <row r="240" spans="1:23" x14ac:dyDescent="0.25">
      <c r="A240" t="s">
        <v>41</v>
      </c>
      <c r="B240" t="s">
        <v>3744</v>
      </c>
      <c r="C240" t="s">
        <v>3614</v>
      </c>
      <c r="D240" t="s">
        <v>21</v>
      </c>
      <c r="E240">
        <v>22</v>
      </c>
      <c r="F240">
        <v>2002</v>
      </c>
      <c r="G240">
        <v>5</v>
      </c>
      <c r="H240">
        <v>1</v>
      </c>
      <c r="I240">
        <v>0</v>
      </c>
      <c r="J240">
        <v>0</v>
      </c>
      <c r="K240">
        <v>7</v>
      </c>
      <c r="L240">
        <v>5</v>
      </c>
      <c r="M240">
        <v>0</v>
      </c>
      <c r="N240">
        <v>10</v>
      </c>
      <c r="O240">
        <v>9</v>
      </c>
      <c r="P240">
        <v>8</v>
      </c>
      <c r="Q240">
        <v>0</v>
      </c>
      <c r="R240">
        <v>0</v>
      </c>
      <c r="S240">
        <v>0</v>
      </c>
      <c r="T240" s="12">
        <v>13</v>
      </c>
      <c r="U240">
        <v>14</v>
      </c>
      <c r="V240">
        <v>12</v>
      </c>
      <c r="W240">
        <v>53.8</v>
      </c>
    </row>
    <row r="241" spans="1:23" x14ac:dyDescent="0.25">
      <c r="A241" t="s">
        <v>122</v>
      </c>
      <c r="B241" t="s">
        <v>3744</v>
      </c>
      <c r="C241" t="s">
        <v>3687</v>
      </c>
      <c r="D241" t="s">
        <v>96</v>
      </c>
      <c r="E241">
        <v>19</v>
      </c>
      <c r="F241">
        <v>2005</v>
      </c>
      <c r="G241">
        <v>20.5</v>
      </c>
      <c r="H241">
        <v>5</v>
      </c>
      <c r="I241">
        <v>0</v>
      </c>
      <c r="J241">
        <v>0</v>
      </c>
      <c r="K241">
        <v>18</v>
      </c>
      <c r="L241">
        <v>9</v>
      </c>
      <c r="M241">
        <v>0</v>
      </c>
      <c r="N241">
        <v>27</v>
      </c>
      <c r="O241">
        <v>16</v>
      </c>
      <c r="P241">
        <v>19</v>
      </c>
      <c r="Q241">
        <v>0</v>
      </c>
      <c r="R241">
        <v>0</v>
      </c>
      <c r="S241">
        <v>0</v>
      </c>
      <c r="T241" s="12">
        <v>63</v>
      </c>
      <c r="U241">
        <v>20</v>
      </c>
      <c r="V241">
        <v>16</v>
      </c>
      <c r="W241">
        <v>55.6</v>
      </c>
    </row>
    <row r="242" spans="1:23" x14ac:dyDescent="0.25">
      <c r="A242" t="s">
        <v>3872</v>
      </c>
      <c r="B242" t="s">
        <v>3801</v>
      </c>
      <c r="C242" t="s">
        <v>3759</v>
      </c>
      <c r="D242" t="s">
        <v>3621</v>
      </c>
      <c r="E242">
        <v>25</v>
      </c>
      <c r="F242">
        <v>1999</v>
      </c>
      <c r="G242">
        <v>7.3</v>
      </c>
      <c r="H242">
        <v>3</v>
      </c>
      <c r="I242">
        <v>0</v>
      </c>
      <c r="J242">
        <v>0</v>
      </c>
      <c r="K242">
        <v>13</v>
      </c>
      <c r="L242">
        <v>12</v>
      </c>
      <c r="M242">
        <v>3</v>
      </c>
      <c r="N242">
        <v>3</v>
      </c>
      <c r="O242">
        <v>2</v>
      </c>
      <c r="P242">
        <v>3</v>
      </c>
      <c r="Q242">
        <v>0</v>
      </c>
      <c r="R242">
        <v>0</v>
      </c>
      <c r="S242">
        <v>0</v>
      </c>
      <c r="T242" s="12">
        <v>12</v>
      </c>
      <c r="U242">
        <v>32</v>
      </c>
      <c r="V242">
        <v>23</v>
      </c>
      <c r="W242">
        <v>58.2</v>
      </c>
    </row>
    <row r="243" spans="1:23" x14ac:dyDescent="0.25">
      <c r="A243" t="s">
        <v>3873</v>
      </c>
      <c r="B243" t="s">
        <v>3770</v>
      </c>
      <c r="C243" t="s">
        <v>3765</v>
      </c>
      <c r="D243" t="s">
        <v>421</v>
      </c>
      <c r="E243">
        <v>27</v>
      </c>
      <c r="F243">
        <v>1996</v>
      </c>
      <c r="G243">
        <v>0.1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12">
        <v>0</v>
      </c>
      <c r="U243">
        <v>0</v>
      </c>
      <c r="V243">
        <v>1</v>
      </c>
      <c r="W243">
        <v>0</v>
      </c>
    </row>
    <row r="244" spans="1:23" x14ac:dyDescent="0.25">
      <c r="A244" t="s">
        <v>3874</v>
      </c>
      <c r="B244" t="s">
        <v>3744</v>
      </c>
      <c r="C244" t="s">
        <v>3759</v>
      </c>
      <c r="D244" t="s">
        <v>96</v>
      </c>
      <c r="E244">
        <v>15</v>
      </c>
      <c r="F244">
        <v>2008</v>
      </c>
      <c r="G244">
        <v>0.1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 s="12">
        <v>0</v>
      </c>
      <c r="U244">
        <v>0</v>
      </c>
      <c r="V244">
        <v>0</v>
      </c>
    </row>
    <row r="245" spans="1:23" x14ac:dyDescent="0.25">
      <c r="A245" t="s">
        <v>334</v>
      </c>
      <c r="B245" t="s">
        <v>3744</v>
      </c>
      <c r="C245" t="s">
        <v>3748</v>
      </c>
      <c r="D245" t="s">
        <v>3616</v>
      </c>
      <c r="E245">
        <v>23</v>
      </c>
      <c r="F245">
        <v>2000</v>
      </c>
      <c r="G245">
        <v>24.4</v>
      </c>
      <c r="H245">
        <v>2</v>
      </c>
      <c r="I245">
        <v>0</v>
      </c>
      <c r="J245">
        <v>0</v>
      </c>
      <c r="K245">
        <v>12</v>
      </c>
      <c r="L245">
        <v>25</v>
      </c>
      <c r="M245">
        <v>8</v>
      </c>
      <c r="N245">
        <v>79</v>
      </c>
      <c r="O245">
        <v>13</v>
      </c>
      <c r="P245">
        <v>14</v>
      </c>
      <c r="Q245">
        <v>1</v>
      </c>
      <c r="R245">
        <v>0</v>
      </c>
      <c r="S245">
        <v>0</v>
      </c>
      <c r="T245" s="12">
        <v>92</v>
      </c>
      <c r="U245">
        <v>3</v>
      </c>
      <c r="V245">
        <v>10</v>
      </c>
      <c r="W245">
        <v>23.1</v>
      </c>
    </row>
    <row r="246" spans="1:23" x14ac:dyDescent="0.25">
      <c r="A246" t="s">
        <v>318</v>
      </c>
      <c r="B246" t="s">
        <v>3744</v>
      </c>
      <c r="C246" t="s">
        <v>3689</v>
      </c>
      <c r="D246" t="s">
        <v>293</v>
      </c>
      <c r="E246">
        <v>29</v>
      </c>
      <c r="F246">
        <v>1995</v>
      </c>
      <c r="G246">
        <v>23.4</v>
      </c>
      <c r="H246">
        <v>11</v>
      </c>
      <c r="I246">
        <v>0</v>
      </c>
      <c r="J246">
        <v>0</v>
      </c>
      <c r="K246">
        <v>65</v>
      </c>
      <c r="L246">
        <v>31</v>
      </c>
      <c r="M246">
        <v>0</v>
      </c>
      <c r="N246">
        <v>71</v>
      </c>
      <c r="O246">
        <v>22</v>
      </c>
      <c r="P246">
        <v>36</v>
      </c>
      <c r="Q246">
        <v>0</v>
      </c>
      <c r="R246">
        <v>1</v>
      </c>
      <c r="S246">
        <v>0</v>
      </c>
      <c r="T246" s="12">
        <v>121</v>
      </c>
      <c r="U246">
        <v>19</v>
      </c>
      <c r="V246">
        <v>18</v>
      </c>
      <c r="W246">
        <v>51.4</v>
      </c>
    </row>
    <row r="247" spans="1:23" x14ac:dyDescent="0.25">
      <c r="A247" t="s">
        <v>3638</v>
      </c>
      <c r="B247" t="s">
        <v>3773</v>
      </c>
      <c r="C247" t="s">
        <v>3614</v>
      </c>
      <c r="D247" t="s">
        <v>21</v>
      </c>
      <c r="E247">
        <v>19</v>
      </c>
      <c r="F247">
        <v>2005</v>
      </c>
      <c r="G247">
        <v>27</v>
      </c>
      <c r="H247">
        <v>10</v>
      </c>
      <c r="I247">
        <v>0</v>
      </c>
      <c r="J247">
        <v>0</v>
      </c>
      <c r="K247">
        <v>31</v>
      </c>
      <c r="L247">
        <v>10</v>
      </c>
      <c r="M247">
        <v>2</v>
      </c>
      <c r="N247">
        <v>12</v>
      </c>
      <c r="O247">
        <v>51</v>
      </c>
      <c r="P247">
        <v>26</v>
      </c>
      <c r="Q247">
        <v>0</v>
      </c>
      <c r="R247">
        <v>0</v>
      </c>
      <c r="S247">
        <v>0</v>
      </c>
      <c r="T247" s="12">
        <v>105</v>
      </c>
      <c r="U247">
        <v>68</v>
      </c>
      <c r="V247">
        <v>44</v>
      </c>
      <c r="W247">
        <v>60.7</v>
      </c>
    </row>
    <row r="248" spans="1:23" x14ac:dyDescent="0.25">
      <c r="A248" t="s">
        <v>3875</v>
      </c>
      <c r="B248" t="s">
        <v>3744</v>
      </c>
      <c r="C248" t="s">
        <v>3785</v>
      </c>
      <c r="D248" t="s">
        <v>3621</v>
      </c>
      <c r="E248">
        <v>20</v>
      </c>
      <c r="F248">
        <v>2003</v>
      </c>
      <c r="G248">
        <v>28.7</v>
      </c>
      <c r="H248">
        <v>5</v>
      </c>
      <c r="I248">
        <v>0</v>
      </c>
      <c r="J248">
        <v>0</v>
      </c>
      <c r="K248">
        <v>30</v>
      </c>
      <c r="L248">
        <v>46</v>
      </c>
      <c r="M248">
        <v>6</v>
      </c>
      <c r="N248">
        <v>81</v>
      </c>
      <c r="O248">
        <v>11</v>
      </c>
      <c r="P248">
        <v>13</v>
      </c>
      <c r="Q248">
        <v>0</v>
      </c>
      <c r="R248">
        <v>0</v>
      </c>
      <c r="S248">
        <v>0</v>
      </c>
      <c r="T248" s="12">
        <v>110</v>
      </c>
      <c r="U248">
        <v>6</v>
      </c>
      <c r="V248">
        <v>26</v>
      </c>
      <c r="W248">
        <v>18.8</v>
      </c>
    </row>
    <row r="249" spans="1:23" x14ac:dyDescent="0.25">
      <c r="A249" t="s">
        <v>3876</v>
      </c>
      <c r="B249" t="s">
        <v>3768</v>
      </c>
      <c r="C249" t="s">
        <v>3759</v>
      </c>
      <c r="D249" t="s">
        <v>3631</v>
      </c>
      <c r="E249">
        <v>21</v>
      </c>
      <c r="F249">
        <v>2003</v>
      </c>
      <c r="G249">
        <v>22.3</v>
      </c>
      <c r="H249">
        <v>2</v>
      </c>
      <c r="I249">
        <v>0</v>
      </c>
      <c r="J249">
        <v>0</v>
      </c>
      <c r="K249">
        <v>17</v>
      </c>
      <c r="L249">
        <v>28</v>
      </c>
      <c r="M249">
        <v>13</v>
      </c>
      <c r="N249">
        <v>8</v>
      </c>
      <c r="O249">
        <v>2</v>
      </c>
      <c r="P249">
        <v>1</v>
      </c>
      <c r="Q249">
        <v>1</v>
      </c>
      <c r="R249">
        <v>0</v>
      </c>
      <c r="S249">
        <v>0</v>
      </c>
      <c r="T249" s="12">
        <v>35</v>
      </c>
      <c r="U249">
        <v>31</v>
      </c>
      <c r="V249">
        <v>94</v>
      </c>
      <c r="W249">
        <v>24.8</v>
      </c>
    </row>
    <row r="250" spans="1:23" x14ac:dyDescent="0.25">
      <c r="A250" t="s">
        <v>2115</v>
      </c>
      <c r="B250" t="s">
        <v>3756</v>
      </c>
      <c r="C250" t="s">
        <v>3614</v>
      </c>
      <c r="D250" t="s">
        <v>96</v>
      </c>
      <c r="E250">
        <v>26</v>
      </c>
      <c r="F250">
        <v>1998</v>
      </c>
      <c r="G250">
        <v>10.7</v>
      </c>
      <c r="H250">
        <v>4</v>
      </c>
      <c r="I250">
        <v>0</v>
      </c>
      <c r="J250">
        <v>0</v>
      </c>
      <c r="K250">
        <v>9</v>
      </c>
      <c r="L250">
        <v>6</v>
      </c>
      <c r="M250">
        <v>0</v>
      </c>
      <c r="N250">
        <v>4</v>
      </c>
      <c r="O250">
        <v>4</v>
      </c>
      <c r="P250">
        <v>5</v>
      </c>
      <c r="Q250">
        <v>0</v>
      </c>
      <c r="R250">
        <v>0</v>
      </c>
      <c r="S250">
        <v>0</v>
      </c>
      <c r="T250" s="12">
        <v>42</v>
      </c>
      <c r="U250">
        <v>8</v>
      </c>
      <c r="V250">
        <v>6</v>
      </c>
      <c r="W250">
        <v>57.1</v>
      </c>
    </row>
    <row r="251" spans="1:23" x14ac:dyDescent="0.25">
      <c r="A251" t="s">
        <v>3877</v>
      </c>
      <c r="B251" t="s">
        <v>3744</v>
      </c>
      <c r="C251" t="s">
        <v>3748</v>
      </c>
      <c r="D251" t="s">
        <v>141</v>
      </c>
      <c r="E251">
        <v>32</v>
      </c>
      <c r="F251">
        <v>1992</v>
      </c>
      <c r="G251">
        <v>3.2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3</v>
      </c>
      <c r="O251">
        <v>1</v>
      </c>
      <c r="P251">
        <v>2</v>
      </c>
      <c r="Q251">
        <v>1</v>
      </c>
      <c r="R251">
        <v>0</v>
      </c>
      <c r="S251">
        <v>0</v>
      </c>
      <c r="T251" s="12">
        <v>9</v>
      </c>
      <c r="U251">
        <v>8</v>
      </c>
      <c r="V251">
        <v>10</v>
      </c>
      <c r="W251">
        <v>44.4</v>
      </c>
    </row>
    <row r="252" spans="1:23" x14ac:dyDescent="0.25">
      <c r="A252" t="s">
        <v>3733</v>
      </c>
      <c r="B252" t="s">
        <v>3744</v>
      </c>
      <c r="C252" t="s">
        <v>3689</v>
      </c>
      <c r="D252" t="s">
        <v>421</v>
      </c>
      <c r="E252">
        <v>21</v>
      </c>
      <c r="F252">
        <v>2003</v>
      </c>
      <c r="G252">
        <v>6.4</v>
      </c>
      <c r="H252">
        <v>4</v>
      </c>
      <c r="I252">
        <v>0</v>
      </c>
      <c r="J252">
        <v>0</v>
      </c>
      <c r="K252">
        <v>15</v>
      </c>
      <c r="L252">
        <v>12</v>
      </c>
      <c r="M252">
        <v>0</v>
      </c>
      <c r="N252">
        <v>1</v>
      </c>
      <c r="O252">
        <v>16</v>
      </c>
      <c r="P252">
        <v>14</v>
      </c>
      <c r="Q252">
        <v>0</v>
      </c>
      <c r="R252">
        <v>0</v>
      </c>
      <c r="S252">
        <v>0</v>
      </c>
      <c r="T252" s="12">
        <v>51</v>
      </c>
      <c r="U252">
        <v>11</v>
      </c>
      <c r="V252">
        <v>4</v>
      </c>
      <c r="W252">
        <v>73.3</v>
      </c>
    </row>
    <row r="253" spans="1:23" x14ac:dyDescent="0.25">
      <c r="A253" t="s">
        <v>3878</v>
      </c>
      <c r="B253" t="s">
        <v>3801</v>
      </c>
      <c r="C253" t="s">
        <v>3689</v>
      </c>
      <c r="D253" t="s">
        <v>141</v>
      </c>
      <c r="E253">
        <v>24</v>
      </c>
      <c r="F253">
        <v>2000</v>
      </c>
      <c r="G253">
        <v>1.8</v>
      </c>
      <c r="H253">
        <v>2</v>
      </c>
      <c r="I253">
        <v>0</v>
      </c>
      <c r="J253">
        <v>0</v>
      </c>
      <c r="K253">
        <v>6</v>
      </c>
      <c r="L253">
        <v>1</v>
      </c>
      <c r="M253">
        <v>0</v>
      </c>
      <c r="N253">
        <v>2</v>
      </c>
      <c r="O253">
        <v>1</v>
      </c>
      <c r="P253">
        <v>4</v>
      </c>
      <c r="Q253">
        <v>0</v>
      </c>
      <c r="R253">
        <v>0</v>
      </c>
      <c r="S253">
        <v>0</v>
      </c>
      <c r="T253" s="12">
        <v>10</v>
      </c>
      <c r="U253">
        <v>1</v>
      </c>
      <c r="V253">
        <v>1</v>
      </c>
      <c r="W253">
        <v>50</v>
      </c>
    </row>
    <row r="254" spans="1:23" x14ac:dyDescent="0.25">
      <c r="A254" t="s">
        <v>3879</v>
      </c>
      <c r="B254" t="s">
        <v>3774</v>
      </c>
      <c r="C254" t="s">
        <v>3759</v>
      </c>
      <c r="D254" t="s">
        <v>3615</v>
      </c>
      <c r="E254">
        <v>24</v>
      </c>
      <c r="F254">
        <v>1999</v>
      </c>
      <c r="G254">
        <v>30.6</v>
      </c>
      <c r="H254">
        <v>1</v>
      </c>
      <c r="I254">
        <v>0</v>
      </c>
      <c r="J254">
        <v>0</v>
      </c>
      <c r="K254">
        <v>27</v>
      </c>
      <c r="L254">
        <v>14</v>
      </c>
      <c r="M254">
        <v>20</v>
      </c>
      <c r="N254">
        <v>16</v>
      </c>
      <c r="O254">
        <v>3</v>
      </c>
      <c r="P254">
        <v>5</v>
      </c>
      <c r="Q254">
        <v>1</v>
      </c>
      <c r="R254">
        <v>0</v>
      </c>
      <c r="S254">
        <v>0</v>
      </c>
      <c r="T254" s="12">
        <v>55</v>
      </c>
      <c r="U254">
        <v>26</v>
      </c>
      <c r="V254">
        <v>55</v>
      </c>
      <c r="W254">
        <v>32.1</v>
      </c>
    </row>
    <row r="255" spans="1:23" x14ac:dyDescent="0.25">
      <c r="A255" t="s">
        <v>107</v>
      </c>
      <c r="B255" t="s">
        <v>3750</v>
      </c>
      <c r="C255" t="s">
        <v>3748</v>
      </c>
      <c r="D255" t="s">
        <v>104</v>
      </c>
      <c r="E255">
        <v>28</v>
      </c>
      <c r="F255">
        <v>1996</v>
      </c>
      <c r="G255">
        <v>33.1</v>
      </c>
      <c r="H255">
        <v>1</v>
      </c>
      <c r="I255">
        <v>0</v>
      </c>
      <c r="J255">
        <v>0</v>
      </c>
      <c r="K255">
        <v>19</v>
      </c>
      <c r="L255">
        <v>18</v>
      </c>
      <c r="M255">
        <v>5</v>
      </c>
      <c r="N255">
        <v>126</v>
      </c>
      <c r="O255">
        <v>14</v>
      </c>
      <c r="P255">
        <v>25</v>
      </c>
      <c r="Q255">
        <v>0</v>
      </c>
      <c r="R255">
        <v>0</v>
      </c>
      <c r="S255">
        <v>0</v>
      </c>
      <c r="T255" s="12">
        <v>140</v>
      </c>
      <c r="U255">
        <v>7</v>
      </c>
      <c r="V255">
        <v>31</v>
      </c>
      <c r="W255">
        <v>18.399999999999999</v>
      </c>
    </row>
    <row r="256" spans="1:23" x14ac:dyDescent="0.25">
      <c r="A256" t="s">
        <v>3880</v>
      </c>
      <c r="B256" t="s">
        <v>3856</v>
      </c>
      <c r="C256" t="s">
        <v>3759</v>
      </c>
      <c r="D256" t="s">
        <v>283</v>
      </c>
      <c r="E256">
        <v>23</v>
      </c>
      <c r="F256">
        <v>2001</v>
      </c>
      <c r="G256">
        <v>24.7</v>
      </c>
      <c r="H256">
        <v>7</v>
      </c>
      <c r="I256">
        <v>1</v>
      </c>
      <c r="J256">
        <v>0</v>
      </c>
      <c r="K256">
        <v>35</v>
      </c>
      <c r="L256">
        <v>29</v>
      </c>
      <c r="M256">
        <v>23</v>
      </c>
      <c r="N256">
        <v>3</v>
      </c>
      <c r="O256">
        <v>3</v>
      </c>
      <c r="P256">
        <v>13</v>
      </c>
      <c r="Q256">
        <v>0</v>
      </c>
      <c r="R256">
        <v>0</v>
      </c>
      <c r="S256">
        <v>0</v>
      </c>
      <c r="T256" s="12">
        <v>48</v>
      </c>
      <c r="U256">
        <v>21</v>
      </c>
      <c r="V256">
        <v>36</v>
      </c>
      <c r="W256">
        <v>36.799999999999997</v>
      </c>
    </row>
    <row r="257" spans="1:23" x14ac:dyDescent="0.25">
      <c r="A257" t="s">
        <v>297</v>
      </c>
      <c r="B257" t="s">
        <v>3744</v>
      </c>
      <c r="C257" t="s">
        <v>3713</v>
      </c>
      <c r="D257" t="s">
        <v>283</v>
      </c>
      <c r="E257">
        <v>24</v>
      </c>
      <c r="F257">
        <v>1999</v>
      </c>
      <c r="G257">
        <v>11.8</v>
      </c>
      <c r="H257">
        <v>1</v>
      </c>
      <c r="I257">
        <v>0</v>
      </c>
      <c r="J257">
        <v>0</v>
      </c>
      <c r="K257">
        <v>8</v>
      </c>
      <c r="L257">
        <v>11</v>
      </c>
      <c r="M257">
        <v>0</v>
      </c>
      <c r="N257">
        <v>43</v>
      </c>
      <c r="O257">
        <v>13</v>
      </c>
      <c r="P257">
        <v>9</v>
      </c>
      <c r="Q257">
        <v>0</v>
      </c>
      <c r="R257">
        <v>0</v>
      </c>
      <c r="S257">
        <v>0</v>
      </c>
      <c r="T257" s="12">
        <v>66</v>
      </c>
      <c r="U257">
        <v>23</v>
      </c>
      <c r="V257">
        <v>9</v>
      </c>
      <c r="W257">
        <v>71.900000000000006</v>
      </c>
    </row>
    <row r="258" spans="1:23" x14ac:dyDescent="0.25">
      <c r="A258" t="s">
        <v>350</v>
      </c>
      <c r="B258" t="s">
        <v>3783</v>
      </c>
      <c r="C258" t="s">
        <v>3689</v>
      </c>
      <c r="D258" t="s">
        <v>332</v>
      </c>
      <c r="E258">
        <v>26</v>
      </c>
      <c r="F258">
        <v>1998</v>
      </c>
      <c r="G258">
        <v>25</v>
      </c>
      <c r="H258">
        <v>3</v>
      </c>
      <c r="I258">
        <v>0</v>
      </c>
      <c r="J258">
        <v>0</v>
      </c>
      <c r="K258">
        <v>24</v>
      </c>
      <c r="L258">
        <v>15</v>
      </c>
      <c r="M258">
        <v>1</v>
      </c>
      <c r="N258">
        <v>30</v>
      </c>
      <c r="O258">
        <v>27</v>
      </c>
      <c r="P258">
        <v>22</v>
      </c>
      <c r="Q258">
        <v>0</v>
      </c>
      <c r="R258">
        <v>0</v>
      </c>
      <c r="S258">
        <v>2</v>
      </c>
      <c r="T258" s="12">
        <v>107</v>
      </c>
      <c r="U258">
        <v>19</v>
      </c>
      <c r="V258">
        <v>11</v>
      </c>
      <c r="W258">
        <v>63.3</v>
      </c>
    </row>
    <row r="259" spans="1:23" x14ac:dyDescent="0.25">
      <c r="A259" t="s">
        <v>3881</v>
      </c>
      <c r="B259" t="s">
        <v>3817</v>
      </c>
      <c r="C259" t="s">
        <v>486</v>
      </c>
      <c r="D259" t="s">
        <v>8</v>
      </c>
      <c r="E259">
        <v>23</v>
      </c>
      <c r="F259">
        <v>2001</v>
      </c>
      <c r="G259">
        <v>0.1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12">
        <v>0</v>
      </c>
      <c r="U259">
        <v>0</v>
      </c>
      <c r="V259">
        <v>0</v>
      </c>
    </row>
    <row r="260" spans="1:23" x14ac:dyDescent="0.25">
      <c r="A260" t="s">
        <v>3882</v>
      </c>
      <c r="B260" t="s">
        <v>3883</v>
      </c>
      <c r="C260" t="s">
        <v>3759</v>
      </c>
      <c r="D260" t="s">
        <v>21</v>
      </c>
      <c r="E260">
        <v>20</v>
      </c>
      <c r="F260">
        <v>2003</v>
      </c>
      <c r="G260">
        <v>1.3</v>
      </c>
      <c r="H260">
        <v>1</v>
      </c>
      <c r="I260">
        <v>0</v>
      </c>
      <c r="J260">
        <v>0</v>
      </c>
      <c r="K260">
        <v>2</v>
      </c>
      <c r="L260">
        <v>4</v>
      </c>
      <c r="M260">
        <v>0</v>
      </c>
      <c r="N260">
        <v>3</v>
      </c>
      <c r="O260">
        <v>1</v>
      </c>
      <c r="P260">
        <v>3</v>
      </c>
      <c r="Q260">
        <v>0</v>
      </c>
      <c r="R260">
        <v>0</v>
      </c>
      <c r="S260">
        <v>0</v>
      </c>
      <c r="T260" s="12">
        <v>10</v>
      </c>
      <c r="U260">
        <v>2</v>
      </c>
      <c r="V260">
        <v>10</v>
      </c>
      <c r="W260">
        <v>16.7</v>
      </c>
    </row>
    <row r="261" spans="1:23" x14ac:dyDescent="0.25">
      <c r="A261" t="s">
        <v>343</v>
      </c>
      <c r="B261" t="s">
        <v>3768</v>
      </c>
      <c r="C261" t="s">
        <v>3689</v>
      </c>
      <c r="D261" t="s">
        <v>332</v>
      </c>
      <c r="E261">
        <v>28</v>
      </c>
      <c r="F261">
        <v>1996</v>
      </c>
      <c r="G261">
        <v>9.6</v>
      </c>
      <c r="H261">
        <v>2</v>
      </c>
      <c r="I261">
        <v>0</v>
      </c>
      <c r="J261">
        <v>0</v>
      </c>
      <c r="K261">
        <v>7</v>
      </c>
      <c r="L261">
        <v>10</v>
      </c>
      <c r="M261">
        <v>0</v>
      </c>
      <c r="N261">
        <v>33</v>
      </c>
      <c r="O261">
        <v>8</v>
      </c>
      <c r="P261">
        <v>10</v>
      </c>
      <c r="Q261">
        <v>0</v>
      </c>
      <c r="R261">
        <v>0</v>
      </c>
      <c r="S261">
        <v>0</v>
      </c>
      <c r="T261" s="12">
        <v>48</v>
      </c>
      <c r="U261">
        <v>8</v>
      </c>
      <c r="V261">
        <v>5</v>
      </c>
      <c r="W261">
        <v>61.5</v>
      </c>
    </row>
    <row r="262" spans="1:23" x14ac:dyDescent="0.25">
      <c r="A262" t="s">
        <v>3884</v>
      </c>
      <c r="B262" t="s">
        <v>3756</v>
      </c>
      <c r="C262" t="s">
        <v>3759</v>
      </c>
      <c r="D262" t="s">
        <v>372</v>
      </c>
      <c r="E262">
        <v>27</v>
      </c>
      <c r="F262">
        <v>1997</v>
      </c>
      <c r="G262">
        <v>6.8</v>
      </c>
      <c r="H262">
        <v>4</v>
      </c>
      <c r="I262">
        <v>0</v>
      </c>
      <c r="J262">
        <v>0</v>
      </c>
      <c r="K262">
        <v>14</v>
      </c>
      <c r="L262">
        <v>10</v>
      </c>
      <c r="M262">
        <v>9</v>
      </c>
      <c r="N262">
        <v>7</v>
      </c>
      <c r="O262">
        <v>4</v>
      </c>
      <c r="P262">
        <v>6</v>
      </c>
      <c r="Q262">
        <v>0</v>
      </c>
      <c r="R262">
        <v>0</v>
      </c>
      <c r="S262">
        <v>0</v>
      </c>
      <c r="T262" s="12">
        <v>28</v>
      </c>
      <c r="U262">
        <v>9</v>
      </c>
      <c r="V262">
        <v>18</v>
      </c>
      <c r="W262">
        <v>33.299999999999997</v>
      </c>
    </row>
    <row r="263" spans="1:23" x14ac:dyDescent="0.25">
      <c r="A263" t="s">
        <v>3885</v>
      </c>
      <c r="B263" t="s">
        <v>3761</v>
      </c>
      <c r="C263" t="s">
        <v>3759</v>
      </c>
      <c r="D263" t="s">
        <v>104</v>
      </c>
      <c r="E263">
        <v>33</v>
      </c>
      <c r="F263">
        <v>1991</v>
      </c>
      <c r="G263">
        <v>27.7</v>
      </c>
      <c r="H263">
        <v>4</v>
      </c>
      <c r="I263">
        <v>0</v>
      </c>
      <c r="J263">
        <v>0</v>
      </c>
      <c r="K263">
        <v>39</v>
      </c>
      <c r="L263">
        <v>41</v>
      </c>
      <c r="M263">
        <v>15</v>
      </c>
      <c r="N263">
        <v>23</v>
      </c>
      <c r="O263">
        <v>10</v>
      </c>
      <c r="P263">
        <v>24</v>
      </c>
      <c r="Q263">
        <v>1</v>
      </c>
      <c r="R263">
        <v>0</v>
      </c>
      <c r="S263">
        <v>0</v>
      </c>
      <c r="T263" s="12">
        <v>80</v>
      </c>
      <c r="U263">
        <v>91</v>
      </c>
      <c r="V263">
        <v>99</v>
      </c>
      <c r="W263">
        <v>47.9</v>
      </c>
    </row>
    <row r="264" spans="1:23" x14ac:dyDescent="0.25">
      <c r="A264" t="s">
        <v>3886</v>
      </c>
      <c r="B264" t="s">
        <v>3870</v>
      </c>
      <c r="C264" t="s">
        <v>3614</v>
      </c>
      <c r="D264" t="s">
        <v>332</v>
      </c>
      <c r="E264">
        <v>19</v>
      </c>
      <c r="F264">
        <v>2004</v>
      </c>
      <c r="G264">
        <v>0.3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12">
        <v>0</v>
      </c>
      <c r="U264">
        <v>0</v>
      </c>
      <c r="V264">
        <v>0</v>
      </c>
    </row>
    <row r="265" spans="1:23" x14ac:dyDescent="0.25">
      <c r="A265" t="s">
        <v>3887</v>
      </c>
      <c r="B265" t="s">
        <v>3756</v>
      </c>
      <c r="C265" t="s">
        <v>3748</v>
      </c>
      <c r="D265" t="s">
        <v>96</v>
      </c>
      <c r="E265">
        <v>22</v>
      </c>
      <c r="F265">
        <v>2001</v>
      </c>
      <c r="G265">
        <v>21.6</v>
      </c>
      <c r="H265">
        <v>4</v>
      </c>
      <c r="I265">
        <v>1</v>
      </c>
      <c r="J265">
        <v>0</v>
      </c>
      <c r="K265">
        <v>26</v>
      </c>
      <c r="L265">
        <v>46</v>
      </c>
      <c r="M265">
        <v>2</v>
      </c>
      <c r="N265">
        <v>22</v>
      </c>
      <c r="O265">
        <v>9</v>
      </c>
      <c r="P265">
        <v>12</v>
      </c>
      <c r="Q265">
        <v>3</v>
      </c>
      <c r="R265">
        <v>1</v>
      </c>
      <c r="S265">
        <v>0</v>
      </c>
      <c r="T265" s="12">
        <v>59</v>
      </c>
      <c r="U265">
        <v>41</v>
      </c>
      <c r="V265">
        <v>43</v>
      </c>
      <c r="W265">
        <v>48.8</v>
      </c>
    </row>
    <row r="266" spans="1:23" x14ac:dyDescent="0.25">
      <c r="A266" t="s">
        <v>58</v>
      </c>
      <c r="B266" t="s">
        <v>3756</v>
      </c>
      <c r="C266" t="s">
        <v>3785</v>
      </c>
      <c r="D266" t="s">
        <v>3615</v>
      </c>
      <c r="E266">
        <v>27</v>
      </c>
      <c r="F266">
        <v>1996</v>
      </c>
      <c r="G266">
        <v>26.6</v>
      </c>
      <c r="H266">
        <v>10</v>
      </c>
      <c r="I266">
        <v>0</v>
      </c>
      <c r="J266">
        <v>0</v>
      </c>
      <c r="K266">
        <v>58</v>
      </c>
      <c r="L266">
        <v>35</v>
      </c>
      <c r="M266">
        <v>7</v>
      </c>
      <c r="N266">
        <v>16</v>
      </c>
      <c r="O266">
        <v>23</v>
      </c>
      <c r="P266">
        <v>35</v>
      </c>
      <c r="Q266">
        <v>0</v>
      </c>
      <c r="R266">
        <v>0</v>
      </c>
      <c r="S266">
        <v>0</v>
      </c>
      <c r="T266" s="12">
        <v>149</v>
      </c>
      <c r="U266">
        <v>59</v>
      </c>
      <c r="V266">
        <v>46</v>
      </c>
      <c r="W266">
        <v>56.2</v>
      </c>
    </row>
    <row r="267" spans="1:23" x14ac:dyDescent="0.25">
      <c r="A267" t="s">
        <v>3888</v>
      </c>
      <c r="B267" t="s">
        <v>3744</v>
      </c>
      <c r="C267" t="s">
        <v>3841</v>
      </c>
      <c r="D267" t="s">
        <v>3621</v>
      </c>
      <c r="E267">
        <v>24</v>
      </c>
      <c r="F267">
        <v>2000</v>
      </c>
      <c r="G267">
        <v>15</v>
      </c>
      <c r="H267">
        <v>5</v>
      </c>
      <c r="I267">
        <v>1</v>
      </c>
      <c r="J267">
        <v>1</v>
      </c>
      <c r="K267">
        <v>27</v>
      </c>
      <c r="L267">
        <v>6</v>
      </c>
      <c r="M267">
        <v>1</v>
      </c>
      <c r="N267">
        <v>37</v>
      </c>
      <c r="O267">
        <v>13</v>
      </c>
      <c r="P267">
        <v>22</v>
      </c>
      <c r="Q267">
        <v>0</v>
      </c>
      <c r="R267">
        <v>0</v>
      </c>
      <c r="S267">
        <v>0</v>
      </c>
      <c r="T267" s="12">
        <v>57</v>
      </c>
      <c r="U267">
        <v>19</v>
      </c>
      <c r="V267">
        <v>18</v>
      </c>
      <c r="W267">
        <v>51.4</v>
      </c>
    </row>
    <row r="268" spans="1:23" x14ac:dyDescent="0.25">
      <c r="A268" t="s">
        <v>190</v>
      </c>
      <c r="B268" t="s">
        <v>3793</v>
      </c>
      <c r="C268" t="s">
        <v>3759</v>
      </c>
      <c r="D268" t="s">
        <v>188</v>
      </c>
      <c r="E268">
        <v>23</v>
      </c>
      <c r="F268">
        <v>2001</v>
      </c>
      <c r="G268">
        <v>24.2</v>
      </c>
      <c r="H268">
        <v>5</v>
      </c>
      <c r="I268">
        <v>0</v>
      </c>
      <c r="J268">
        <v>0</v>
      </c>
      <c r="K268">
        <v>27</v>
      </c>
      <c r="L268">
        <v>26</v>
      </c>
      <c r="M268">
        <v>12</v>
      </c>
      <c r="N268">
        <v>53</v>
      </c>
      <c r="O268">
        <v>4</v>
      </c>
      <c r="P268">
        <v>26</v>
      </c>
      <c r="Q268">
        <v>2</v>
      </c>
      <c r="R268">
        <v>0</v>
      </c>
      <c r="S268">
        <v>0</v>
      </c>
      <c r="T268" s="12">
        <v>63</v>
      </c>
      <c r="U268">
        <v>7</v>
      </c>
      <c r="V268">
        <v>20</v>
      </c>
      <c r="W268">
        <v>25.9</v>
      </c>
    </row>
    <row r="269" spans="1:23" x14ac:dyDescent="0.25">
      <c r="A269" t="s">
        <v>3500</v>
      </c>
      <c r="B269" t="s">
        <v>3744</v>
      </c>
      <c r="C269" t="s">
        <v>486</v>
      </c>
      <c r="D269" t="s">
        <v>254</v>
      </c>
      <c r="E269">
        <v>31</v>
      </c>
      <c r="F269">
        <v>1993</v>
      </c>
      <c r="G269">
        <v>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 s="12">
        <v>9</v>
      </c>
      <c r="U269">
        <v>4</v>
      </c>
      <c r="V269">
        <v>0</v>
      </c>
      <c r="W269">
        <v>100</v>
      </c>
    </row>
    <row r="270" spans="1:23" x14ac:dyDescent="0.25">
      <c r="A270" t="s">
        <v>17</v>
      </c>
      <c r="B270" t="s">
        <v>3744</v>
      </c>
      <c r="C270" t="s">
        <v>3687</v>
      </c>
      <c r="D270" t="s">
        <v>8</v>
      </c>
      <c r="E270">
        <v>23</v>
      </c>
      <c r="F270">
        <v>2001</v>
      </c>
      <c r="G270">
        <v>19</v>
      </c>
      <c r="H270">
        <v>3</v>
      </c>
      <c r="I270">
        <v>1</v>
      </c>
      <c r="J270">
        <v>1</v>
      </c>
      <c r="K270">
        <v>18</v>
      </c>
      <c r="L270">
        <v>25</v>
      </c>
      <c r="M270">
        <v>1</v>
      </c>
      <c r="N270">
        <v>8</v>
      </c>
      <c r="O270">
        <v>7</v>
      </c>
      <c r="P270">
        <v>22</v>
      </c>
      <c r="Q270">
        <v>1</v>
      </c>
      <c r="R270">
        <v>0</v>
      </c>
      <c r="S270">
        <v>0</v>
      </c>
      <c r="T270" s="12">
        <v>97</v>
      </c>
      <c r="U270">
        <v>14</v>
      </c>
      <c r="V270">
        <v>13</v>
      </c>
      <c r="W270">
        <v>51.9</v>
      </c>
    </row>
    <row r="271" spans="1:23" x14ac:dyDescent="0.25">
      <c r="A271" t="s">
        <v>3730</v>
      </c>
      <c r="B271" t="s">
        <v>3802</v>
      </c>
      <c r="C271" t="s">
        <v>3689</v>
      </c>
      <c r="D271" t="s">
        <v>372</v>
      </c>
      <c r="E271">
        <v>32</v>
      </c>
      <c r="F271">
        <v>1991</v>
      </c>
      <c r="G271">
        <v>7.8</v>
      </c>
      <c r="H271">
        <v>5</v>
      </c>
      <c r="I271">
        <v>0</v>
      </c>
      <c r="J271">
        <v>0</v>
      </c>
      <c r="K271">
        <v>15</v>
      </c>
      <c r="L271">
        <v>17</v>
      </c>
      <c r="M271">
        <v>0</v>
      </c>
      <c r="N271">
        <v>1</v>
      </c>
      <c r="O271">
        <v>7</v>
      </c>
      <c r="P271">
        <v>4</v>
      </c>
      <c r="Q271">
        <v>0</v>
      </c>
      <c r="R271">
        <v>0</v>
      </c>
      <c r="S271">
        <v>0</v>
      </c>
      <c r="T271" s="12">
        <v>55</v>
      </c>
      <c r="U271">
        <v>1</v>
      </c>
      <c r="V271">
        <v>6</v>
      </c>
      <c r="W271">
        <v>14.3</v>
      </c>
    </row>
    <row r="272" spans="1:23" x14ac:dyDescent="0.25">
      <c r="A272" t="s">
        <v>3889</v>
      </c>
      <c r="B272" t="s">
        <v>3804</v>
      </c>
      <c r="C272" t="s">
        <v>3759</v>
      </c>
      <c r="D272" t="s">
        <v>8</v>
      </c>
      <c r="E272">
        <v>27</v>
      </c>
      <c r="F272">
        <v>1996</v>
      </c>
      <c r="G272">
        <v>13.3</v>
      </c>
      <c r="H272">
        <v>2</v>
      </c>
      <c r="I272">
        <v>0</v>
      </c>
      <c r="J272">
        <v>0</v>
      </c>
      <c r="K272">
        <v>23</v>
      </c>
      <c r="L272">
        <v>14</v>
      </c>
      <c r="M272">
        <v>1</v>
      </c>
      <c r="N272">
        <v>8</v>
      </c>
      <c r="O272">
        <v>8</v>
      </c>
      <c r="P272">
        <v>8</v>
      </c>
      <c r="Q272">
        <v>1</v>
      </c>
      <c r="R272">
        <v>0</v>
      </c>
      <c r="S272">
        <v>0</v>
      </c>
      <c r="T272" s="12">
        <v>41</v>
      </c>
      <c r="U272">
        <v>22</v>
      </c>
      <c r="V272">
        <v>32</v>
      </c>
      <c r="W272">
        <v>40.700000000000003</v>
      </c>
    </row>
    <row r="273" spans="1:23" x14ac:dyDescent="0.25">
      <c r="A273" t="s">
        <v>3629</v>
      </c>
      <c r="B273" t="s">
        <v>3744</v>
      </c>
      <c r="C273" t="s">
        <v>3614</v>
      </c>
      <c r="D273" t="s">
        <v>3628</v>
      </c>
      <c r="E273">
        <v>26</v>
      </c>
      <c r="F273">
        <v>1998</v>
      </c>
      <c r="G273">
        <v>32.4</v>
      </c>
      <c r="H273">
        <v>6</v>
      </c>
      <c r="I273">
        <v>0</v>
      </c>
      <c r="J273">
        <v>0</v>
      </c>
      <c r="K273">
        <v>29</v>
      </c>
      <c r="L273">
        <v>44</v>
      </c>
      <c r="M273">
        <v>2</v>
      </c>
      <c r="N273">
        <v>57</v>
      </c>
      <c r="O273">
        <v>46</v>
      </c>
      <c r="P273">
        <v>37</v>
      </c>
      <c r="Q273">
        <v>0</v>
      </c>
      <c r="R273">
        <v>0</v>
      </c>
      <c r="S273">
        <v>0</v>
      </c>
      <c r="T273" s="12">
        <v>88</v>
      </c>
      <c r="U273">
        <v>69</v>
      </c>
      <c r="V273">
        <v>55</v>
      </c>
      <c r="W273">
        <v>55.6</v>
      </c>
    </row>
    <row r="274" spans="1:23" x14ac:dyDescent="0.25">
      <c r="A274" t="s">
        <v>3890</v>
      </c>
      <c r="B274" t="s">
        <v>3768</v>
      </c>
      <c r="C274" t="s">
        <v>486</v>
      </c>
      <c r="D274" t="s">
        <v>283</v>
      </c>
      <c r="E274">
        <v>22</v>
      </c>
      <c r="F274">
        <v>2002</v>
      </c>
      <c r="G274">
        <v>6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 s="12">
        <v>5</v>
      </c>
      <c r="U274">
        <v>0</v>
      </c>
      <c r="V274">
        <v>0</v>
      </c>
    </row>
    <row r="275" spans="1:23" x14ac:dyDescent="0.25">
      <c r="A275" t="s">
        <v>121</v>
      </c>
      <c r="B275" t="s">
        <v>3780</v>
      </c>
      <c r="C275" t="s">
        <v>3713</v>
      </c>
      <c r="D275" t="s">
        <v>96</v>
      </c>
      <c r="E275">
        <v>24</v>
      </c>
      <c r="F275">
        <v>1999</v>
      </c>
      <c r="G275">
        <v>4.3</v>
      </c>
      <c r="H275">
        <v>1</v>
      </c>
      <c r="I275">
        <v>0</v>
      </c>
      <c r="J275">
        <v>0</v>
      </c>
      <c r="K275">
        <v>5</v>
      </c>
      <c r="L275">
        <v>3</v>
      </c>
      <c r="M275">
        <v>1</v>
      </c>
      <c r="N275">
        <v>9</v>
      </c>
      <c r="O275">
        <v>8</v>
      </c>
      <c r="P275">
        <v>6</v>
      </c>
      <c r="Q275">
        <v>0</v>
      </c>
      <c r="R275">
        <v>0</v>
      </c>
      <c r="S275">
        <v>0</v>
      </c>
      <c r="T275" s="12">
        <v>14</v>
      </c>
      <c r="U275">
        <v>3</v>
      </c>
      <c r="V275">
        <v>1</v>
      </c>
      <c r="W275">
        <v>75</v>
      </c>
    </row>
    <row r="276" spans="1:23" x14ac:dyDescent="0.25">
      <c r="A276" t="s">
        <v>304</v>
      </c>
      <c r="B276" t="s">
        <v>3843</v>
      </c>
      <c r="C276" t="s">
        <v>3689</v>
      </c>
      <c r="D276" t="s">
        <v>293</v>
      </c>
      <c r="E276">
        <v>27</v>
      </c>
      <c r="F276">
        <v>1996</v>
      </c>
      <c r="G276">
        <v>17.399999999999999</v>
      </c>
      <c r="H276">
        <v>4</v>
      </c>
      <c r="I276">
        <v>1</v>
      </c>
      <c r="J276">
        <v>0</v>
      </c>
      <c r="K276">
        <v>28</v>
      </c>
      <c r="L276">
        <v>21</v>
      </c>
      <c r="M276">
        <v>2</v>
      </c>
      <c r="N276">
        <v>31</v>
      </c>
      <c r="O276">
        <v>18</v>
      </c>
      <c r="P276">
        <v>29</v>
      </c>
      <c r="Q276">
        <v>0</v>
      </c>
      <c r="R276">
        <v>0</v>
      </c>
      <c r="S276">
        <v>0</v>
      </c>
      <c r="T276" s="12">
        <v>89</v>
      </c>
      <c r="U276">
        <v>4</v>
      </c>
      <c r="V276">
        <v>13</v>
      </c>
      <c r="W276">
        <v>23.5</v>
      </c>
    </row>
    <row r="277" spans="1:23" x14ac:dyDescent="0.25">
      <c r="A277" t="s">
        <v>83</v>
      </c>
      <c r="B277" t="s">
        <v>3767</v>
      </c>
      <c r="C277" t="s">
        <v>3689</v>
      </c>
      <c r="D277" t="s">
        <v>49</v>
      </c>
      <c r="E277">
        <v>24</v>
      </c>
      <c r="F277">
        <v>1999</v>
      </c>
      <c r="G277">
        <v>19.2</v>
      </c>
      <c r="H277">
        <v>2</v>
      </c>
      <c r="I277">
        <v>0</v>
      </c>
      <c r="J277">
        <v>0</v>
      </c>
      <c r="K277">
        <v>30</v>
      </c>
      <c r="L277">
        <v>35</v>
      </c>
      <c r="M277">
        <v>0</v>
      </c>
      <c r="N277">
        <v>1</v>
      </c>
      <c r="O277">
        <v>19</v>
      </c>
      <c r="P277">
        <v>21</v>
      </c>
      <c r="Q277">
        <v>0</v>
      </c>
      <c r="R277">
        <v>0</v>
      </c>
      <c r="S277">
        <v>0</v>
      </c>
      <c r="T277" s="12">
        <v>87</v>
      </c>
      <c r="U277">
        <v>21</v>
      </c>
      <c r="V277">
        <v>26</v>
      </c>
      <c r="W277">
        <v>44.7</v>
      </c>
    </row>
    <row r="278" spans="1:23" x14ac:dyDescent="0.25">
      <c r="A278" t="s">
        <v>3891</v>
      </c>
      <c r="B278" t="s">
        <v>3767</v>
      </c>
      <c r="C278" t="s">
        <v>3614</v>
      </c>
      <c r="D278" t="s">
        <v>3627</v>
      </c>
      <c r="E278">
        <v>17</v>
      </c>
      <c r="F278">
        <v>2006</v>
      </c>
      <c r="G278">
        <v>0.2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0</v>
      </c>
      <c r="T278" s="12">
        <v>0</v>
      </c>
      <c r="U278">
        <v>0</v>
      </c>
      <c r="V278">
        <v>1</v>
      </c>
      <c r="W278">
        <v>0</v>
      </c>
    </row>
    <row r="279" spans="1:23" x14ac:dyDescent="0.25">
      <c r="A279" t="s">
        <v>362</v>
      </c>
      <c r="B279" t="s">
        <v>3802</v>
      </c>
      <c r="C279" t="s">
        <v>3614</v>
      </c>
      <c r="D279" t="s">
        <v>332</v>
      </c>
      <c r="E279">
        <v>20</v>
      </c>
      <c r="F279">
        <v>2004</v>
      </c>
      <c r="G279">
        <v>5.9</v>
      </c>
      <c r="H279">
        <v>2</v>
      </c>
      <c r="I279">
        <v>0</v>
      </c>
      <c r="J279">
        <v>0</v>
      </c>
      <c r="K279">
        <v>8</v>
      </c>
      <c r="L279">
        <v>3</v>
      </c>
      <c r="M279">
        <v>0</v>
      </c>
      <c r="N279">
        <v>10</v>
      </c>
      <c r="O279">
        <v>7</v>
      </c>
      <c r="P279">
        <v>11</v>
      </c>
      <c r="Q279">
        <v>0</v>
      </c>
      <c r="R279">
        <v>0</v>
      </c>
      <c r="S279">
        <v>0</v>
      </c>
      <c r="T279" s="12">
        <v>34</v>
      </c>
      <c r="U279">
        <v>9</v>
      </c>
      <c r="V279">
        <v>4</v>
      </c>
      <c r="W279">
        <v>69.2</v>
      </c>
    </row>
    <row r="280" spans="1:23" x14ac:dyDescent="0.25">
      <c r="A280" t="s">
        <v>454</v>
      </c>
      <c r="B280" t="s">
        <v>3744</v>
      </c>
      <c r="C280" t="s">
        <v>3614</v>
      </c>
      <c r="D280" t="s">
        <v>421</v>
      </c>
      <c r="E280">
        <v>31</v>
      </c>
      <c r="F280">
        <v>1993</v>
      </c>
      <c r="G280">
        <v>11.7</v>
      </c>
      <c r="H280">
        <v>5</v>
      </c>
      <c r="I280">
        <v>0</v>
      </c>
      <c r="J280">
        <v>0</v>
      </c>
      <c r="K280">
        <v>9</v>
      </c>
      <c r="L280">
        <v>0</v>
      </c>
      <c r="M280">
        <v>0</v>
      </c>
      <c r="N280">
        <v>1</v>
      </c>
      <c r="O280">
        <v>16</v>
      </c>
      <c r="P280">
        <v>9</v>
      </c>
      <c r="Q280">
        <v>0</v>
      </c>
      <c r="R280">
        <v>0</v>
      </c>
      <c r="S280">
        <v>0</v>
      </c>
      <c r="T280" s="12">
        <v>26</v>
      </c>
      <c r="U280">
        <v>26</v>
      </c>
      <c r="V280">
        <v>20</v>
      </c>
      <c r="W280">
        <v>56.5</v>
      </c>
    </row>
    <row r="281" spans="1:23" x14ac:dyDescent="0.25">
      <c r="A281" t="s">
        <v>3892</v>
      </c>
      <c r="B281" t="s">
        <v>3807</v>
      </c>
      <c r="C281" t="s">
        <v>486</v>
      </c>
      <c r="D281" t="s">
        <v>8</v>
      </c>
      <c r="E281">
        <v>25</v>
      </c>
      <c r="F281">
        <v>1998</v>
      </c>
      <c r="G281">
        <v>10</v>
      </c>
      <c r="H281">
        <v>0</v>
      </c>
      <c r="I281">
        <v>0</v>
      </c>
      <c r="J281">
        <v>0</v>
      </c>
      <c r="K281">
        <v>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12">
        <v>18</v>
      </c>
      <c r="U281">
        <v>1</v>
      </c>
      <c r="V281">
        <v>0</v>
      </c>
      <c r="W281">
        <v>100</v>
      </c>
    </row>
    <row r="282" spans="1:23" x14ac:dyDescent="0.25">
      <c r="A282" t="s">
        <v>3893</v>
      </c>
      <c r="B282" t="s">
        <v>3744</v>
      </c>
      <c r="C282" t="s">
        <v>3614</v>
      </c>
      <c r="D282" t="s">
        <v>3615</v>
      </c>
      <c r="E282">
        <v>25</v>
      </c>
      <c r="F282">
        <v>1998</v>
      </c>
      <c r="G282">
        <v>3.4</v>
      </c>
      <c r="H282">
        <v>2</v>
      </c>
      <c r="I282">
        <v>0</v>
      </c>
      <c r="J282">
        <v>0</v>
      </c>
      <c r="K282">
        <v>5</v>
      </c>
      <c r="L282">
        <v>5</v>
      </c>
      <c r="M282">
        <v>1</v>
      </c>
      <c r="N282">
        <v>1</v>
      </c>
      <c r="O282">
        <v>1</v>
      </c>
      <c r="P282">
        <v>4</v>
      </c>
      <c r="Q282">
        <v>0</v>
      </c>
      <c r="R282">
        <v>0</v>
      </c>
      <c r="S282">
        <v>0</v>
      </c>
      <c r="T282" s="12">
        <v>19</v>
      </c>
      <c r="U282">
        <v>6</v>
      </c>
      <c r="V282">
        <v>2</v>
      </c>
      <c r="W282">
        <v>75</v>
      </c>
    </row>
    <row r="283" spans="1:23" x14ac:dyDescent="0.25">
      <c r="A283" t="s">
        <v>31</v>
      </c>
      <c r="B283" t="s">
        <v>3894</v>
      </c>
      <c r="C283" t="s">
        <v>3614</v>
      </c>
      <c r="D283" t="s">
        <v>21</v>
      </c>
      <c r="E283">
        <v>20</v>
      </c>
      <c r="F283">
        <v>2003</v>
      </c>
      <c r="G283">
        <v>37.1</v>
      </c>
      <c r="H283">
        <v>4</v>
      </c>
      <c r="I283">
        <v>0</v>
      </c>
      <c r="J283">
        <v>0</v>
      </c>
      <c r="K283">
        <v>30</v>
      </c>
      <c r="L283">
        <v>50</v>
      </c>
      <c r="M283">
        <v>3</v>
      </c>
      <c r="N283">
        <v>142</v>
      </c>
      <c r="O283">
        <v>45</v>
      </c>
      <c r="P283">
        <v>26</v>
      </c>
      <c r="Q283">
        <v>0</v>
      </c>
      <c r="R283">
        <v>0</v>
      </c>
      <c r="S283">
        <v>0</v>
      </c>
      <c r="T283" s="12">
        <v>169</v>
      </c>
      <c r="U283">
        <v>28</v>
      </c>
      <c r="V283">
        <v>49</v>
      </c>
      <c r="W283">
        <v>36.4</v>
      </c>
    </row>
    <row r="284" spans="1:23" x14ac:dyDescent="0.25">
      <c r="A284" t="s">
        <v>3895</v>
      </c>
      <c r="B284" t="s">
        <v>3896</v>
      </c>
      <c r="C284" t="s">
        <v>3785</v>
      </c>
      <c r="D284" t="s">
        <v>3628</v>
      </c>
      <c r="E284">
        <v>20</v>
      </c>
      <c r="F284">
        <v>2004</v>
      </c>
      <c r="G284">
        <v>24.2</v>
      </c>
      <c r="H284">
        <v>4</v>
      </c>
      <c r="I284">
        <v>0</v>
      </c>
      <c r="J284">
        <v>0</v>
      </c>
      <c r="K284">
        <v>30</v>
      </c>
      <c r="L284">
        <v>13</v>
      </c>
      <c r="M284">
        <v>1</v>
      </c>
      <c r="N284">
        <v>89</v>
      </c>
      <c r="O284">
        <v>6</v>
      </c>
      <c r="P284">
        <v>30</v>
      </c>
      <c r="Q284">
        <v>0</v>
      </c>
      <c r="R284">
        <v>0</v>
      </c>
      <c r="S284">
        <v>0</v>
      </c>
      <c r="T284" s="12">
        <v>92</v>
      </c>
      <c r="U284">
        <v>19</v>
      </c>
      <c r="V284">
        <v>24</v>
      </c>
      <c r="W284">
        <v>44.2</v>
      </c>
    </row>
    <row r="285" spans="1:23" x14ac:dyDescent="0.25">
      <c r="A285" t="s">
        <v>3671</v>
      </c>
      <c r="B285" t="s">
        <v>3897</v>
      </c>
      <c r="C285" t="s">
        <v>3614</v>
      </c>
      <c r="D285" t="s">
        <v>239</v>
      </c>
      <c r="E285">
        <v>20</v>
      </c>
      <c r="F285">
        <v>2004</v>
      </c>
      <c r="G285">
        <v>5.6</v>
      </c>
      <c r="H285">
        <v>1</v>
      </c>
      <c r="I285">
        <v>0</v>
      </c>
      <c r="J285">
        <v>0</v>
      </c>
      <c r="K285">
        <v>3</v>
      </c>
      <c r="L285">
        <v>3</v>
      </c>
      <c r="M285">
        <v>0</v>
      </c>
      <c r="N285">
        <v>1</v>
      </c>
      <c r="O285">
        <v>3</v>
      </c>
      <c r="P285">
        <v>4</v>
      </c>
      <c r="Q285">
        <v>0</v>
      </c>
      <c r="R285">
        <v>0</v>
      </c>
      <c r="S285">
        <v>1</v>
      </c>
      <c r="T285" s="12">
        <v>27</v>
      </c>
      <c r="U285">
        <v>6</v>
      </c>
      <c r="V285">
        <v>4</v>
      </c>
      <c r="W285">
        <v>60</v>
      </c>
    </row>
    <row r="286" spans="1:23" x14ac:dyDescent="0.25">
      <c r="A286" t="s">
        <v>179</v>
      </c>
      <c r="B286" t="s">
        <v>3744</v>
      </c>
      <c r="C286" t="s">
        <v>3614</v>
      </c>
      <c r="D286" t="s">
        <v>141</v>
      </c>
      <c r="E286">
        <v>27</v>
      </c>
      <c r="F286">
        <v>1997</v>
      </c>
      <c r="G286">
        <v>37.200000000000003</v>
      </c>
      <c r="H286">
        <v>5</v>
      </c>
      <c r="I286">
        <v>0</v>
      </c>
      <c r="J286">
        <v>0</v>
      </c>
      <c r="K286">
        <v>23</v>
      </c>
      <c r="L286">
        <v>13</v>
      </c>
      <c r="M286">
        <v>2</v>
      </c>
      <c r="N286">
        <v>4</v>
      </c>
      <c r="O286">
        <v>38</v>
      </c>
      <c r="P286">
        <v>24</v>
      </c>
      <c r="Q286">
        <v>0</v>
      </c>
      <c r="R286">
        <v>0</v>
      </c>
      <c r="S286">
        <v>0</v>
      </c>
      <c r="T286" s="12">
        <v>146</v>
      </c>
      <c r="U286">
        <v>113</v>
      </c>
      <c r="V286">
        <v>55</v>
      </c>
      <c r="W286">
        <v>67.3</v>
      </c>
    </row>
    <row r="287" spans="1:23" x14ac:dyDescent="0.25">
      <c r="A287" t="s">
        <v>124</v>
      </c>
      <c r="B287" t="s">
        <v>3744</v>
      </c>
      <c r="C287" t="s">
        <v>3689</v>
      </c>
      <c r="D287" t="s">
        <v>104</v>
      </c>
      <c r="E287">
        <v>17</v>
      </c>
      <c r="F287">
        <v>2007</v>
      </c>
      <c r="G287">
        <v>1.4</v>
      </c>
      <c r="H287">
        <v>0</v>
      </c>
      <c r="I287">
        <v>0</v>
      </c>
      <c r="J287">
        <v>0</v>
      </c>
      <c r="K287">
        <v>3</v>
      </c>
      <c r="L287">
        <v>2</v>
      </c>
      <c r="M287">
        <v>0</v>
      </c>
      <c r="N287">
        <v>2</v>
      </c>
      <c r="O287">
        <v>1</v>
      </c>
      <c r="P287">
        <v>5</v>
      </c>
      <c r="Q287">
        <v>0</v>
      </c>
      <c r="R287">
        <v>0</v>
      </c>
      <c r="S287">
        <v>0</v>
      </c>
      <c r="T287" s="12">
        <v>5</v>
      </c>
      <c r="U287">
        <v>1</v>
      </c>
      <c r="V287">
        <v>2</v>
      </c>
      <c r="W287">
        <v>33.299999999999997</v>
      </c>
    </row>
    <row r="288" spans="1:23" x14ac:dyDescent="0.25">
      <c r="A288" t="s">
        <v>3499</v>
      </c>
      <c r="B288" t="s">
        <v>3793</v>
      </c>
      <c r="C288" t="s">
        <v>486</v>
      </c>
      <c r="D288" t="s">
        <v>254</v>
      </c>
      <c r="E288">
        <v>29</v>
      </c>
      <c r="F288">
        <v>1995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12">
        <v>0</v>
      </c>
      <c r="U288">
        <v>0</v>
      </c>
      <c r="V288">
        <v>0</v>
      </c>
    </row>
    <row r="289" spans="1:23" x14ac:dyDescent="0.25">
      <c r="A289" t="s">
        <v>3898</v>
      </c>
      <c r="B289" t="s">
        <v>3817</v>
      </c>
      <c r="C289" t="s">
        <v>486</v>
      </c>
      <c r="D289" t="s">
        <v>188</v>
      </c>
      <c r="E289">
        <v>21</v>
      </c>
      <c r="F289">
        <v>2003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 s="12">
        <v>6</v>
      </c>
      <c r="U289">
        <v>2</v>
      </c>
      <c r="V289">
        <v>0</v>
      </c>
      <c r="W289">
        <v>100</v>
      </c>
    </row>
    <row r="290" spans="1:23" x14ac:dyDescent="0.25">
      <c r="A290" t="s">
        <v>409</v>
      </c>
      <c r="B290" t="s">
        <v>3781</v>
      </c>
      <c r="C290" t="s">
        <v>3614</v>
      </c>
      <c r="D290" t="s">
        <v>372</v>
      </c>
      <c r="E290">
        <v>24</v>
      </c>
      <c r="F290">
        <v>2000</v>
      </c>
      <c r="G290">
        <v>12.5</v>
      </c>
      <c r="H290">
        <v>1</v>
      </c>
      <c r="I290">
        <v>0</v>
      </c>
      <c r="J290">
        <v>0</v>
      </c>
      <c r="K290">
        <v>10</v>
      </c>
      <c r="L290">
        <v>4</v>
      </c>
      <c r="M290">
        <v>1</v>
      </c>
      <c r="N290">
        <v>2</v>
      </c>
      <c r="O290">
        <v>6</v>
      </c>
      <c r="P290">
        <v>8</v>
      </c>
      <c r="Q290">
        <v>0</v>
      </c>
      <c r="R290">
        <v>0</v>
      </c>
      <c r="S290">
        <v>0</v>
      </c>
      <c r="T290" s="12">
        <v>31</v>
      </c>
      <c r="U290">
        <v>11</v>
      </c>
      <c r="V290">
        <v>13</v>
      </c>
      <c r="W290">
        <v>45.8</v>
      </c>
    </row>
    <row r="291" spans="1:23" x14ac:dyDescent="0.25">
      <c r="A291" t="s">
        <v>3702</v>
      </c>
      <c r="B291" t="s">
        <v>3754</v>
      </c>
      <c r="C291" t="s">
        <v>3689</v>
      </c>
      <c r="D291" t="s">
        <v>21</v>
      </c>
      <c r="E291">
        <v>25</v>
      </c>
      <c r="F291">
        <v>1999</v>
      </c>
      <c r="G291">
        <v>26</v>
      </c>
      <c r="H291">
        <v>8</v>
      </c>
      <c r="I291">
        <v>0</v>
      </c>
      <c r="J291">
        <v>0</v>
      </c>
      <c r="K291">
        <v>47</v>
      </c>
      <c r="L291">
        <v>33</v>
      </c>
      <c r="M291">
        <v>5</v>
      </c>
      <c r="N291">
        <v>85</v>
      </c>
      <c r="O291">
        <v>14</v>
      </c>
      <c r="P291">
        <v>11</v>
      </c>
      <c r="Q291">
        <v>1</v>
      </c>
      <c r="R291">
        <v>0</v>
      </c>
      <c r="S291">
        <v>0</v>
      </c>
      <c r="T291" s="12">
        <v>78</v>
      </c>
      <c r="U291">
        <v>8</v>
      </c>
      <c r="V291">
        <v>28</v>
      </c>
      <c r="W291">
        <v>22.2</v>
      </c>
    </row>
    <row r="292" spans="1:23" x14ac:dyDescent="0.25">
      <c r="A292" t="s">
        <v>3635</v>
      </c>
      <c r="B292" t="s">
        <v>3767</v>
      </c>
      <c r="C292" t="s">
        <v>3614</v>
      </c>
      <c r="D292" t="s">
        <v>8</v>
      </c>
      <c r="E292">
        <v>25</v>
      </c>
      <c r="F292">
        <v>1999</v>
      </c>
      <c r="G292">
        <v>28.4</v>
      </c>
      <c r="H292">
        <v>5</v>
      </c>
      <c r="I292">
        <v>0</v>
      </c>
      <c r="J292">
        <v>0</v>
      </c>
      <c r="K292">
        <v>27</v>
      </c>
      <c r="L292">
        <v>20</v>
      </c>
      <c r="M292">
        <v>0</v>
      </c>
      <c r="N292">
        <v>0</v>
      </c>
      <c r="O292">
        <v>17</v>
      </c>
      <c r="P292">
        <v>26</v>
      </c>
      <c r="Q292">
        <v>0</v>
      </c>
      <c r="R292">
        <v>0</v>
      </c>
      <c r="S292">
        <v>0</v>
      </c>
      <c r="T292" s="12">
        <v>98</v>
      </c>
      <c r="U292">
        <v>74</v>
      </c>
      <c r="V292">
        <v>29</v>
      </c>
      <c r="W292">
        <v>71.8</v>
      </c>
    </row>
    <row r="293" spans="1:23" x14ac:dyDescent="0.25">
      <c r="A293" t="s">
        <v>90</v>
      </c>
      <c r="B293" t="s">
        <v>3744</v>
      </c>
      <c r="C293" t="s">
        <v>3614</v>
      </c>
      <c r="D293" t="s">
        <v>49</v>
      </c>
      <c r="E293">
        <v>26</v>
      </c>
      <c r="F293">
        <v>1997</v>
      </c>
      <c r="G293">
        <v>32.6</v>
      </c>
      <c r="H293">
        <v>1</v>
      </c>
      <c r="I293">
        <v>0</v>
      </c>
      <c r="J293">
        <v>0</v>
      </c>
      <c r="K293">
        <v>9</v>
      </c>
      <c r="L293">
        <v>47</v>
      </c>
      <c r="M293">
        <v>1</v>
      </c>
      <c r="N293">
        <v>5</v>
      </c>
      <c r="O293">
        <v>24</v>
      </c>
      <c r="P293">
        <v>18</v>
      </c>
      <c r="Q293">
        <v>0</v>
      </c>
      <c r="R293">
        <v>0</v>
      </c>
      <c r="S293">
        <v>0</v>
      </c>
      <c r="T293" s="12">
        <v>97</v>
      </c>
      <c r="U293">
        <v>31</v>
      </c>
      <c r="V293">
        <v>23</v>
      </c>
      <c r="W293">
        <v>57.4</v>
      </c>
    </row>
    <row r="294" spans="1:23" x14ac:dyDescent="0.25">
      <c r="A294" t="s">
        <v>3707</v>
      </c>
      <c r="B294" t="s">
        <v>3865</v>
      </c>
      <c r="C294" t="s">
        <v>3689</v>
      </c>
      <c r="D294" t="s">
        <v>239</v>
      </c>
      <c r="E294">
        <v>30</v>
      </c>
      <c r="F294">
        <v>1994</v>
      </c>
      <c r="G294">
        <v>24.4</v>
      </c>
      <c r="H294">
        <v>5</v>
      </c>
      <c r="I294">
        <v>1</v>
      </c>
      <c r="J294">
        <v>0</v>
      </c>
      <c r="K294">
        <v>24</v>
      </c>
      <c r="L294">
        <v>26</v>
      </c>
      <c r="M294">
        <v>0</v>
      </c>
      <c r="N294">
        <v>0</v>
      </c>
      <c r="O294">
        <v>24</v>
      </c>
      <c r="P294">
        <v>38</v>
      </c>
      <c r="Q294">
        <v>0</v>
      </c>
      <c r="R294">
        <v>0</v>
      </c>
      <c r="S294">
        <v>0</v>
      </c>
      <c r="T294" s="12">
        <v>114</v>
      </c>
      <c r="U294">
        <v>10</v>
      </c>
      <c r="V294">
        <v>9</v>
      </c>
      <c r="W294">
        <v>52.6</v>
      </c>
    </row>
    <row r="295" spans="1:23" x14ac:dyDescent="0.25">
      <c r="A295" t="s">
        <v>3899</v>
      </c>
      <c r="B295" t="s">
        <v>3744</v>
      </c>
      <c r="C295" t="s">
        <v>3614</v>
      </c>
      <c r="D295" t="s">
        <v>293</v>
      </c>
      <c r="E295">
        <v>18</v>
      </c>
      <c r="F295">
        <v>2006</v>
      </c>
      <c r="G295">
        <v>0.1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</v>
      </c>
      <c r="O295">
        <v>0</v>
      </c>
      <c r="P295">
        <v>1</v>
      </c>
      <c r="Q295">
        <v>0</v>
      </c>
      <c r="R295">
        <v>0</v>
      </c>
      <c r="S295">
        <v>0</v>
      </c>
      <c r="T295" s="12">
        <v>1</v>
      </c>
      <c r="U295">
        <v>0</v>
      </c>
      <c r="V295">
        <v>1</v>
      </c>
      <c r="W295">
        <v>0</v>
      </c>
    </row>
    <row r="296" spans="1:23" x14ac:dyDescent="0.25">
      <c r="A296" t="s">
        <v>94</v>
      </c>
      <c r="B296" t="s">
        <v>3774</v>
      </c>
      <c r="C296" t="s">
        <v>3614</v>
      </c>
      <c r="D296" t="s">
        <v>3615</v>
      </c>
      <c r="E296">
        <v>29</v>
      </c>
      <c r="F296">
        <v>1994</v>
      </c>
      <c r="G296">
        <v>3.8</v>
      </c>
      <c r="H296">
        <v>2</v>
      </c>
      <c r="I296">
        <v>0</v>
      </c>
      <c r="J296">
        <v>0</v>
      </c>
      <c r="K296">
        <v>5</v>
      </c>
      <c r="L296">
        <v>2</v>
      </c>
      <c r="M296">
        <v>0</v>
      </c>
      <c r="N296">
        <v>2</v>
      </c>
      <c r="O296">
        <v>2</v>
      </c>
      <c r="P296">
        <v>2</v>
      </c>
      <c r="Q296">
        <v>0</v>
      </c>
      <c r="R296">
        <v>0</v>
      </c>
      <c r="S296">
        <v>0</v>
      </c>
      <c r="T296" s="12">
        <v>19</v>
      </c>
      <c r="U296">
        <v>8</v>
      </c>
      <c r="V296">
        <v>8</v>
      </c>
      <c r="W296">
        <v>50</v>
      </c>
    </row>
    <row r="297" spans="1:23" x14ac:dyDescent="0.25">
      <c r="A297" t="s">
        <v>192</v>
      </c>
      <c r="B297" t="s">
        <v>3776</v>
      </c>
      <c r="C297" t="s">
        <v>3748</v>
      </c>
      <c r="D297" t="s">
        <v>141</v>
      </c>
      <c r="E297">
        <v>23</v>
      </c>
      <c r="F297">
        <v>2000</v>
      </c>
      <c r="G297">
        <v>28.8</v>
      </c>
      <c r="H297">
        <v>2</v>
      </c>
      <c r="I297">
        <v>1</v>
      </c>
      <c r="J297">
        <v>0</v>
      </c>
      <c r="K297">
        <v>39</v>
      </c>
      <c r="L297">
        <v>64</v>
      </c>
      <c r="M297">
        <v>18</v>
      </c>
      <c r="N297">
        <v>81</v>
      </c>
      <c r="O297">
        <v>4</v>
      </c>
      <c r="P297">
        <v>23</v>
      </c>
      <c r="Q297">
        <v>0</v>
      </c>
      <c r="R297">
        <v>0</v>
      </c>
      <c r="S297">
        <v>0</v>
      </c>
      <c r="T297" s="12">
        <v>138</v>
      </c>
      <c r="U297">
        <v>11</v>
      </c>
      <c r="V297">
        <v>40</v>
      </c>
      <c r="W297">
        <v>21.6</v>
      </c>
    </row>
    <row r="298" spans="1:23" x14ac:dyDescent="0.25">
      <c r="A298" t="s">
        <v>3900</v>
      </c>
      <c r="B298" t="s">
        <v>3774</v>
      </c>
      <c r="C298" t="s">
        <v>3785</v>
      </c>
      <c r="D298" t="s">
        <v>188</v>
      </c>
      <c r="E298">
        <v>24</v>
      </c>
      <c r="F298">
        <v>2000</v>
      </c>
      <c r="G298">
        <v>26.5</v>
      </c>
      <c r="H298">
        <v>3</v>
      </c>
      <c r="I298">
        <v>0</v>
      </c>
      <c r="J298">
        <v>0</v>
      </c>
      <c r="K298">
        <v>48</v>
      </c>
      <c r="L298">
        <v>38</v>
      </c>
      <c r="M298">
        <v>5</v>
      </c>
      <c r="N298">
        <v>89</v>
      </c>
      <c r="O298">
        <v>13</v>
      </c>
      <c r="P298">
        <v>23</v>
      </c>
      <c r="Q298">
        <v>0</v>
      </c>
      <c r="R298">
        <v>0</v>
      </c>
      <c r="S298">
        <v>0</v>
      </c>
      <c r="T298" s="12">
        <v>121</v>
      </c>
      <c r="U298">
        <v>10</v>
      </c>
      <c r="V298">
        <v>15</v>
      </c>
      <c r="W298">
        <v>40</v>
      </c>
    </row>
    <row r="299" spans="1:23" x14ac:dyDescent="0.25">
      <c r="A299" t="s">
        <v>323</v>
      </c>
      <c r="B299" t="s">
        <v>3767</v>
      </c>
      <c r="C299" t="s">
        <v>3614</v>
      </c>
      <c r="D299" t="s">
        <v>293</v>
      </c>
      <c r="E299">
        <v>24</v>
      </c>
      <c r="F299">
        <v>2000</v>
      </c>
      <c r="G299">
        <v>34.6</v>
      </c>
      <c r="H299">
        <v>5</v>
      </c>
      <c r="I299">
        <v>0</v>
      </c>
      <c r="J299">
        <v>0</v>
      </c>
      <c r="K299">
        <v>34</v>
      </c>
      <c r="L299">
        <v>19</v>
      </c>
      <c r="M299">
        <v>1</v>
      </c>
      <c r="N299">
        <v>7</v>
      </c>
      <c r="O299">
        <v>54</v>
      </c>
      <c r="P299">
        <v>41</v>
      </c>
      <c r="Q299">
        <v>0</v>
      </c>
      <c r="R299">
        <v>1</v>
      </c>
      <c r="S299">
        <v>0</v>
      </c>
      <c r="T299" s="12">
        <v>130</v>
      </c>
      <c r="U299">
        <v>60</v>
      </c>
      <c r="V299">
        <v>50</v>
      </c>
      <c r="W299">
        <v>54.5</v>
      </c>
    </row>
    <row r="300" spans="1:23" x14ac:dyDescent="0.25">
      <c r="A300" t="s">
        <v>3901</v>
      </c>
      <c r="B300" t="s">
        <v>3744</v>
      </c>
      <c r="C300" t="s">
        <v>3689</v>
      </c>
      <c r="D300" t="s">
        <v>3627</v>
      </c>
      <c r="E300">
        <v>36</v>
      </c>
      <c r="F300">
        <v>1988</v>
      </c>
      <c r="G300">
        <v>4</v>
      </c>
      <c r="H300">
        <v>4</v>
      </c>
      <c r="I300">
        <v>0</v>
      </c>
      <c r="J300">
        <v>0</v>
      </c>
      <c r="K300">
        <v>8</v>
      </c>
      <c r="L300">
        <v>8</v>
      </c>
      <c r="M300">
        <v>0</v>
      </c>
      <c r="N300">
        <v>4</v>
      </c>
      <c r="O300">
        <v>5</v>
      </c>
      <c r="P300">
        <v>5</v>
      </c>
      <c r="Q300">
        <v>0</v>
      </c>
      <c r="R300">
        <v>0</v>
      </c>
      <c r="S300">
        <v>0</v>
      </c>
      <c r="T300" s="12">
        <v>19</v>
      </c>
      <c r="U300">
        <v>2</v>
      </c>
      <c r="V300">
        <v>2</v>
      </c>
      <c r="W300">
        <v>50</v>
      </c>
    </row>
    <row r="301" spans="1:23" x14ac:dyDescent="0.25">
      <c r="A301" t="s">
        <v>3662</v>
      </c>
      <c r="B301" t="s">
        <v>3776</v>
      </c>
      <c r="C301" t="s">
        <v>3614</v>
      </c>
      <c r="D301" t="s">
        <v>96</v>
      </c>
      <c r="E301">
        <v>23</v>
      </c>
      <c r="F301">
        <v>2000</v>
      </c>
      <c r="G301">
        <v>9.6</v>
      </c>
      <c r="H301">
        <v>0</v>
      </c>
      <c r="I301">
        <v>0</v>
      </c>
      <c r="J301">
        <v>0</v>
      </c>
      <c r="K301">
        <v>15</v>
      </c>
      <c r="L301">
        <v>10</v>
      </c>
      <c r="M301">
        <v>0</v>
      </c>
      <c r="N301">
        <v>28</v>
      </c>
      <c r="O301">
        <v>7</v>
      </c>
      <c r="P301">
        <v>11</v>
      </c>
      <c r="Q301">
        <v>0</v>
      </c>
      <c r="R301">
        <v>1</v>
      </c>
      <c r="S301">
        <v>0</v>
      </c>
      <c r="T301" s="12">
        <v>39</v>
      </c>
      <c r="U301">
        <v>1</v>
      </c>
      <c r="V301">
        <v>14</v>
      </c>
      <c r="W301">
        <v>6.7</v>
      </c>
    </row>
    <row r="302" spans="1:23" x14ac:dyDescent="0.25">
      <c r="A302" t="s">
        <v>3902</v>
      </c>
      <c r="B302" t="s">
        <v>3744</v>
      </c>
      <c r="C302" t="s">
        <v>3748</v>
      </c>
      <c r="D302" t="s">
        <v>188</v>
      </c>
      <c r="E302">
        <v>19</v>
      </c>
      <c r="F302">
        <v>2005</v>
      </c>
      <c r="G302">
        <v>0.1</v>
      </c>
      <c r="H302">
        <v>0</v>
      </c>
      <c r="I302">
        <v>0</v>
      </c>
      <c r="J302">
        <v>0</v>
      </c>
      <c r="K302">
        <v>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12">
        <v>0</v>
      </c>
      <c r="U302">
        <v>0</v>
      </c>
      <c r="V302">
        <v>0</v>
      </c>
    </row>
    <row r="303" spans="1:23" x14ac:dyDescent="0.25">
      <c r="A303" t="s">
        <v>3727</v>
      </c>
      <c r="B303" t="s">
        <v>3808</v>
      </c>
      <c r="C303" t="s">
        <v>3689</v>
      </c>
      <c r="D303" t="s">
        <v>283</v>
      </c>
      <c r="E303">
        <v>20</v>
      </c>
      <c r="F303">
        <v>2004</v>
      </c>
      <c r="G303">
        <v>8.9</v>
      </c>
      <c r="H303">
        <v>4</v>
      </c>
      <c r="I303">
        <v>0</v>
      </c>
      <c r="J303">
        <v>0</v>
      </c>
      <c r="K303">
        <v>16</v>
      </c>
      <c r="L303">
        <v>7</v>
      </c>
      <c r="M303">
        <v>0</v>
      </c>
      <c r="N303">
        <v>0</v>
      </c>
      <c r="O303">
        <v>16</v>
      </c>
      <c r="P303">
        <v>13</v>
      </c>
      <c r="Q303">
        <v>0</v>
      </c>
      <c r="R303">
        <v>1</v>
      </c>
      <c r="S303">
        <v>0</v>
      </c>
      <c r="T303" s="12">
        <v>40</v>
      </c>
      <c r="U303">
        <v>12</v>
      </c>
      <c r="V303">
        <v>6</v>
      </c>
      <c r="W303">
        <v>66.7</v>
      </c>
    </row>
    <row r="304" spans="1:23" x14ac:dyDescent="0.25">
      <c r="A304" t="s">
        <v>3719</v>
      </c>
      <c r="B304" t="s">
        <v>3903</v>
      </c>
      <c r="C304" t="s">
        <v>3687</v>
      </c>
      <c r="D304" t="s">
        <v>254</v>
      </c>
      <c r="E304">
        <v>30</v>
      </c>
      <c r="F304">
        <v>1993</v>
      </c>
      <c r="G304">
        <v>15.2</v>
      </c>
      <c r="H304">
        <v>4</v>
      </c>
      <c r="I304">
        <v>0</v>
      </c>
      <c r="J304">
        <v>0</v>
      </c>
      <c r="K304">
        <v>17</v>
      </c>
      <c r="L304">
        <v>8</v>
      </c>
      <c r="M304">
        <v>4</v>
      </c>
      <c r="N304">
        <v>10</v>
      </c>
      <c r="O304">
        <v>27</v>
      </c>
      <c r="P304">
        <v>31</v>
      </c>
      <c r="Q304">
        <v>0</v>
      </c>
      <c r="R304">
        <v>1</v>
      </c>
      <c r="S304">
        <v>0</v>
      </c>
      <c r="T304" s="12">
        <v>73</v>
      </c>
      <c r="U304">
        <v>25</v>
      </c>
      <c r="V304">
        <v>16</v>
      </c>
      <c r="W304">
        <v>61</v>
      </c>
    </row>
    <row r="305" spans="1:23" x14ac:dyDescent="0.25">
      <c r="A305" t="s">
        <v>3294</v>
      </c>
      <c r="B305" t="s">
        <v>3783</v>
      </c>
      <c r="C305" t="s">
        <v>486</v>
      </c>
      <c r="D305" t="s">
        <v>104</v>
      </c>
      <c r="E305">
        <v>32</v>
      </c>
      <c r="F305">
        <v>1992</v>
      </c>
      <c r="G305">
        <v>38</v>
      </c>
      <c r="H305">
        <v>5</v>
      </c>
      <c r="I305">
        <v>0</v>
      </c>
      <c r="J305">
        <v>0</v>
      </c>
      <c r="K305">
        <v>0</v>
      </c>
      <c r="L305">
        <v>4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0</v>
      </c>
      <c r="S305">
        <v>0</v>
      </c>
      <c r="T305" s="12">
        <v>50</v>
      </c>
      <c r="U305">
        <v>9</v>
      </c>
      <c r="V305">
        <v>1</v>
      </c>
      <c r="W305">
        <v>90</v>
      </c>
    </row>
    <row r="306" spans="1:23" x14ac:dyDescent="0.25">
      <c r="A306" t="s">
        <v>317</v>
      </c>
      <c r="B306" t="s">
        <v>3827</v>
      </c>
      <c r="C306" t="s">
        <v>3687</v>
      </c>
      <c r="D306" t="s">
        <v>293</v>
      </c>
      <c r="E306">
        <v>29</v>
      </c>
      <c r="F306">
        <v>1994</v>
      </c>
      <c r="G306">
        <v>25.3</v>
      </c>
      <c r="H306">
        <v>9</v>
      </c>
      <c r="I306">
        <v>0</v>
      </c>
      <c r="J306">
        <v>0</v>
      </c>
      <c r="K306">
        <v>35</v>
      </c>
      <c r="L306">
        <v>39</v>
      </c>
      <c r="M306">
        <v>0</v>
      </c>
      <c r="N306">
        <v>12</v>
      </c>
      <c r="O306">
        <v>42</v>
      </c>
      <c r="P306">
        <v>17</v>
      </c>
      <c r="Q306">
        <v>0</v>
      </c>
      <c r="R306">
        <v>0</v>
      </c>
      <c r="S306">
        <v>0</v>
      </c>
      <c r="T306" s="12">
        <v>154</v>
      </c>
      <c r="U306">
        <v>41</v>
      </c>
      <c r="V306">
        <v>39</v>
      </c>
      <c r="W306">
        <v>51.3</v>
      </c>
    </row>
    <row r="307" spans="1:23" x14ac:dyDescent="0.25">
      <c r="A307" t="s">
        <v>266</v>
      </c>
      <c r="B307" t="s">
        <v>3744</v>
      </c>
      <c r="C307" t="s">
        <v>3713</v>
      </c>
      <c r="D307" t="s">
        <v>239</v>
      </c>
      <c r="E307">
        <v>19</v>
      </c>
      <c r="F307">
        <v>2004</v>
      </c>
      <c r="G307">
        <v>21</v>
      </c>
      <c r="H307">
        <v>5</v>
      </c>
      <c r="I307">
        <v>1</v>
      </c>
      <c r="J307">
        <v>1</v>
      </c>
      <c r="K307">
        <v>12</v>
      </c>
      <c r="L307">
        <v>34</v>
      </c>
      <c r="M307">
        <v>0</v>
      </c>
      <c r="N307">
        <v>6</v>
      </c>
      <c r="O307">
        <v>13</v>
      </c>
      <c r="P307">
        <v>19</v>
      </c>
      <c r="Q307">
        <v>0</v>
      </c>
      <c r="R307">
        <v>0</v>
      </c>
      <c r="S307">
        <v>0</v>
      </c>
      <c r="T307" s="12">
        <v>95</v>
      </c>
      <c r="U307">
        <v>6</v>
      </c>
      <c r="V307">
        <v>14</v>
      </c>
      <c r="W307">
        <v>30</v>
      </c>
    </row>
    <row r="308" spans="1:23" x14ac:dyDescent="0.25">
      <c r="A308" t="s">
        <v>344</v>
      </c>
      <c r="B308" t="s">
        <v>3744</v>
      </c>
      <c r="C308" t="s">
        <v>3841</v>
      </c>
      <c r="D308" t="s">
        <v>332</v>
      </c>
      <c r="E308">
        <v>23</v>
      </c>
      <c r="F308">
        <v>2001</v>
      </c>
      <c r="G308">
        <v>34.4</v>
      </c>
      <c r="H308">
        <v>7</v>
      </c>
      <c r="I308">
        <v>0</v>
      </c>
      <c r="J308">
        <v>0</v>
      </c>
      <c r="K308">
        <v>18</v>
      </c>
      <c r="L308">
        <v>31</v>
      </c>
      <c r="M308">
        <v>4</v>
      </c>
      <c r="N308">
        <v>78</v>
      </c>
      <c r="O308">
        <v>21</v>
      </c>
      <c r="P308">
        <v>27</v>
      </c>
      <c r="Q308">
        <v>1</v>
      </c>
      <c r="R308">
        <v>0</v>
      </c>
      <c r="S308">
        <v>0</v>
      </c>
      <c r="T308" s="12">
        <v>146</v>
      </c>
      <c r="U308">
        <v>27</v>
      </c>
      <c r="V308">
        <v>35</v>
      </c>
      <c r="W308">
        <v>43.5</v>
      </c>
    </row>
    <row r="309" spans="1:23" x14ac:dyDescent="0.25">
      <c r="A309" t="s">
        <v>408</v>
      </c>
      <c r="B309" t="s">
        <v>3744</v>
      </c>
      <c r="C309" t="s">
        <v>3614</v>
      </c>
      <c r="D309" t="s">
        <v>372</v>
      </c>
      <c r="E309">
        <v>17</v>
      </c>
      <c r="F309">
        <v>2006</v>
      </c>
      <c r="G309">
        <v>15.2</v>
      </c>
      <c r="H309">
        <v>3</v>
      </c>
      <c r="I309">
        <v>2</v>
      </c>
      <c r="J309">
        <v>0</v>
      </c>
      <c r="K309">
        <v>11</v>
      </c>
      <c r="L309">
        <v>47</v>
      </c>
      <c r="M309">
        <v>0</v>
      </c>
      <c r="N309">
        <v>10</v>
      </c>
      <c r="O309">
        <v>7</v>
      </c>
      <c r="P309">
        <v>14</v>
      </c>
      <c r="Q309">
        <v>0</v>
      </c>
      <c r="R309">
        <v>1</v>
      </c>
      <c r="S309">
        <v>0</v>
      </c>
      <c r="T309" s="12">
        <v>53</v>
      </c>
      <c r="U309">
        <v>11</v>
      </c>
      <c r="V309">
        <v>10</v>
      </c>
      <c r="W309">
        <v>52.4</v>
      </c>
    </row>
    <row r="310" spans="1:23" x14ac:dyDescent="0.25">
      <c r="A310" t="s">
        <v>417</v>
      </c>
      <c r="B310" t="s">
        <v>3754</v>
      </c>
      <c r="C310" t="s">
        <v>3614</v>
      </c>
      <c r="D310" t="s">
        <v>3631</v>
      </c>
      <c r="E310">
        <v>24</v>
      </c>
      <c r="F310">
        <v>1999</v>
      </c>
      <c r="G310">
        <v>23.6</v>
      </c>
      <c r="H310">
        <v>3</v>
      </c>
      <c r="I310">
        <v>0</v>
      </c>
      <c r="J310">
        <v>0</v>
      </c>
      <c r="K310">
        <v>16</v>
      </c>
      <c r="L310">
        <v>12</v>
      </c>
      <c r="M310">
        <v>2</v>
      </c>
      <c r="N310">
        <v>6</v>
      </c>
      <c r="O310">
        <v>33</v>
      </c>
      <c r="P310">
        <v>22</v>
      </c>
      <c r="Q310">
        <v>0</v>
      </c>
      <c r="R310">
        <v>2</v>
      </c>
      <c r="S310">
        <v>0</v>
      </c>
      <c r="T310" s="12">
        <v>68</v>
      </c>
      <c r="U310">
        <v>58</v>
      </c>
      <c r="V310">
        <v>29</v>
      </c>
      <c r="W310">
        <v>66.7</v>
      </c>
    </row>
    <row r="311" spans="1:23" x14ac:dyDescent="0.25">
      <c r="A311" t="s">
        <v>276</v>
      </c>
      <c r="B311" t="s">
        <v>3756</v>
      </c>
      <c r="C311" t="s">
        <v>3614</v>
      </c>
      <c r="D311" t="s">
        <v>254</v>
      </c>
      <c r="E311">
        <v>18</v>
      </c>
      <c r="F311">
        <v>2006</v>
      </c>
      <c r="G311">
        <v>0.8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1</v>
      </c>
      <c r="N311">
        <v>5</v>
      </c>
      <c r="O311">
        <v>2</v>
      </c>
      <c r="P311">
        <v>0</v>
      </c>
      <c r="Q311">
        <v>0</v>
      </c>
      <c r="R311">
        <v>0</v>
      </c>
      <c r="S311">
        <v>0</v>
      </c>
      <c r="T311" s="12">
        <v>3</v>
      </c>
      <c r="U311">
        <v>0</v>
      </c>
      <c r="V311">
        <v>3</v>
      </c>
      <c r="W311">
        <v>0</v>
      </c>
    </row>
    <row r="312" spans="1:23" x14ac:dyDescent="0.25">
      <c r="A312" t="s">
        <v>3667</v>
      </c>
      <c r="B312" t="s">
        <v>3774</v>
      </c>
      <c r="C312" t="s">
        <v>3614</v>
      </c>
      <c r="D312" t="s">
        <v>3631</v>
      </c>
      <c r="E312">
        <v>30</v>
      </c>
      <c r="F312">
        <v>1994</v>
      </c>
      <c r="G312">
        <v>7.8</v>
      </c>
      <c r="H312">
        <v>1</v>
      </c>
      <c r="I312">
        <v>0</v>
      </c>
      <c r="J312">
        <v>0</v>
      </c>
      <c r="K312">
        <v>8</v>
      </c>
      <c r="L312">
        <v>1</v>
      </c>
      <c r="M312">
        <v>0</v>
      </c>
      <c r="N312">
        <v>1</v>
      </c>
      <c r="O312">
        <v>8</v>
      </c>
      <c r="P312">
        <v>2</v>
      </c>
      <c r="Q312">
        <v>0</v>
      </c>
      <c r="R312">
        <v>0</v>
      </c>
      <c r="S312">
        <v>0</v>
      </c>
      <c r="T312" s="12">
        <v>29</v>
      </c>
      <c r="U312">
        <v>17</v>
      </c>
      <c r="V312">
        <v>15</v>
      </c>
      <c r="W312">
        <v>53.1</v>
      </c>
    </row>
    <row r="313" spans="1:23" x14ac:dyDescent="0.25">
      <c r="A313" t="s">
        <v>3904</v>
      </c>
      <c r="B313" t="s">
        <v>3768</v>
      </c>
      <c r="C313" t="s">
        <v>3759</v>
      </c>
      <c r="D313" t="s">
        <v>421</v>
      </c>
      <c r="E313">
        <v>24</v>
      </c>
      <c r="F313">
        <v>2000</v>
      </c>
      <c r="G313">
        <v>13.8</v>
      </c>
      <c r="H313">
        <v>2</v>
      </c>
      <c r="I313">
        <v>0</v>
      </c>
      <c r="J313">
        <v>0</v>
      </c>
      <c r="K313">
        <v>15</v>
      </c>
      <c r="L313">
        <v>10</v>
      </c>
      <c r="M313">
        <v>1</v>
      </c>
      <c r="N313">
        <v>71</v>
      </c>
      <c r="O313">
        <v>12</v>
      </c>
      <c r="P313">
        <v>25</v>
      </c>
      <c r="Q313">
        <v>0</v>
      </c>
      <c r="R313">
        <v>0</v>
      </c>
      <c r="S313">
        <v>0</v>
      </c>
      <c r="T313" s="12">
        <v>70</v>
      </c>
      <c r="U313">
        <v>6</v>
      </c>
      <c r="V313">
        <v>12</v>
      </c>
      <c r="W313">
        <v>33.299999999999997</v>
      </c>
    </row>
    <row r="314" spans="1:23" x14ac:dyDescent="0.25">
      <c r="A314" t="s">
        <v>87</v>
      </c>
      <c r="B314" t="s">
        <v>3744</v>
      </c>
      <c r="C314" t="s">
        <v>3614</v>
      </c>
      <c r="D314" t="s">
        <v>3615</v>
      </c>
      <c r="E314">
        <v>21</v>
      </c>
      <c r="F314">
        <v>2002</v>
      </c>
      <c r="G314">
        <v>31.6</v>
      </c>
      <c r="H314">
        <v>1</v>
      </c>
      <c r="I314">
        <v>0</v>
      </c>
      <c r="J314">
        <v>0</v>
      </c>
      <c r="K314">
        <v>6</v>
      </c>
      <c r="L314">
        <v>35</v>
      </c>
      <c r="M314">
        <v>2</v>
      </c>
      <c r="N314">
        <v>52</v>
      </c>
      <c r="O314">
        <v>23</v>
      </c>
      <c r="P314">
        <v>36</v>
      </c>
      <c r="Q314">
        <v>0</v>
      </c>
      <c r="R314">
        <v>0</v>
      </c>
      <c r="S314">
        <v>0</v>
      </c>
      <c r="T314" s="12">
        <v>189</v>
      </c>
      <c r="U314">
        <v>27</v>
      </c>
      <c r="V314">
        <v>35</v>
      </c>
      <c r="W314">
        <v>43.5</v>
      </c>
    </row>
    <row r="315" spans="1:23" x14ac:dyDescent="0.25">
      <c r="A315" t="s">
        <v>443</v>
      </c>
      <c r="B315" t="s">
        <v>3744</v>
      </c>
      <c r="C315" t="s">
        <v>3689</v>
      </c>
      <c r="D315" t="s">
        <v>3615</v>
      </c>
      <c r="E315">
        <v>26</v>
      </c>
      <c r="F315">
        <v>1997</v>
      </c>
      <c r="G315">
        <v>8.9</v>
      </c>
      <c r="H315">
        <v>2</v>
      </c>
      <c r="I315">
        <v>0</v>
      </c>
      <c r="J315">
        <v>0</v>
      </c>
      <c r="K315">
        <v>9</v>
      </c>
      <c r="L315">
        <v>6</v>
      </c>
      <c r="M315">
        <v>0</v>
      </c>
      <c r="N315">
        <v>5</v>
      </c>
      <c r="O315">
        <v>7</v>
      </c>
      <c r="P315">
        <v>16</v>
      </c>
      <c r="Q315">
        <v>0</v>
      </c>
      <c r="R315">
        <v>0</v>
      </c>
      <c r="S315">
        <v>0</v>
      </c>
      <c r="T315" s="12">
        <v>31</v>
      </c>
      <c r="U315">
        <v>7</v>
      </c>
      <c r="V315">
        <v>7</v>
      </c>
      <c r="W315">
        <v>50</v>
      </c>
    </row>
    <row r="316" spans="1:23" x14ac:dyDescent="0.25">
      <c r="A316" t="s">
        <v>3703</v>
      </c>
      <c r="B316" t="s">
        <v>3905</v>
      </c>
      <c r="C316" t="s">
        <v>3689</v>
      </c>
      <c r="D316" t="s">
        <v>104</v>
      </c>
      <c r="E316">
        <v>27</v>
      </c>
      <c r="F316">
        <v>1996</v>
      </c>
      <c r="G316">
        <v>26</v>
      </c>
      <c r="H316">
        <v>12</v>
      </c>
      <c r="I316">
        <v>0</v>
      </c>
      <c r="J316">
        <v>0</v>
      </c>
      <c r="K316">
        <v>66</v>
      </c>
      <c r="L316">
        <v>26</v>
      </c>
      <c r="M316">
        <v>0</v>
      </c>
      <c r="N316">
        <v>62</v>
      </c>
      <c r="O316">
        <v>28</v>
      </c>
      <c r="P316">
        <v>39</v>
      </c>
      <c r="Q316">
        <v>0</v>
      </c>
      <c r="R316">
        <v>1</v>
      </c>
      <c r="S316">
        <v>0</v>
      </c>
      <c r="T316" s="12">
        <v>109</v>
      </c>
      <c r="U316">
        <v>19</v>
      </c>
      <c r="V316">
        <v>25</v>
      </c>
      <c r="W316">
        <v>43.2</v>
      </c>
    </row>
    <row r="317" spans="1:23" x14ac:dyDescent="0.25">
      <c r="A317" t="s">
        <v>3906</v>
      </c>
      <c r="B317" t="s">
        <v>3744</v>
      </c>
      <c r="C317" t="s">
        <v>486</v>
      </c>
      <c r="D317" t="s">
        <v>3627</v>
      </c>
      <c r="E317">
        <v>29</v>
      </c>
      <c r="F317">
        <v>1995</v>
      </c>
      <c r="G317">
        <v>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12">
        <v>2</v>
      </c>
      <c r="U317">
        <v>2</v>
      </c>
      <c r="V317">
        <v>1</v>
      </c>
      <c r="W317">
        <v>66.7</v>
      </c>
    </row>
    <row r="318" spans="1:23" x14ac:dyDescent="0.25">
      <c r="A318" t="s">
        <v>3907</v>
      </c>
      <c r="B318" t="s">
        <v>3797</v>
      </c>
      <c r="C318" t="s">
        <v>3689</v>
      </c>
      <c r="D318" t="s">
        <v>3621</v>
      </c>
      <c r="E318">
        <v>31</v>
      </c>
      <c r="F318">
        <v>1992</v>
      </c>
      <c r="G318">
        <v>2.2000000000000002</v>
      </c>
      <c r="H318">
        <v>0</v>
      </c>
      <c r="I318">
        <v>0</v>
      </c>
      <c r="J318">
        <v>0</v>
      </c>
      <c r="K318">
        <v>1</v>
      </c>
      <c r="L318">
        <v>2</v>
      </c>
      <c r="M318">
        <v>0</v>
      </c>
      <c r="N318">
        <v>1</v>
      </c>
      <c r="O318">
        <v>2</v>
      </c>
      <c r="P318">
        <v>6</v>
      </c>
      <c r="Q318">
        <v>0</v>
      </c>
      <c r="R318">
        <v>0</v>
      </c>
      <c r="S318">
        <v>0</v>
      </c>
      <c r="T318" s="12">
        <v>10</v>
      </c>
      <c r="U318">
        <v>2</v>
      </c>
      <c r="V318">
        <v>0</v>
      </c>
      <c r="W318">
        <v>100</v>
      </c>
    </row>
    <row r="319" spans="1:23" x14ac:dyDescent="0.25">
      <c r="A319" t="s">
        <v>70</v>
      </c>
      <c r="B319" t="s">
        <v>3754</v>
      </c>
      <c r="C319" t="s">
        <v>3614</v>
      </c>
      <c r="D319" t="s">
        <v>49</v>
      </c>
      <c r="E319">
        <v>22</v>
      </c>
      <c r="F319">
        <v>2002</v>
      </c>
      <c r="G319">
        <v>12.7</v>
      </c>
      <c r="H319">
        <v>2</v>
      </c>
      <c r="I319">
        <v>0</v>
      </c>
      <c r="J319">
        <v>0</v>
      </c>
      <c r="K319">
        <v>11</v>
      </c>
      <c r="L319">
        <v>9</v>
      </c>
      <c r="M319">
        <v>3</v>
      </c>
      <c r="N319">
        <v>51</v>
      </c>
      <c r="O319">
        <v>15</v>
      </c>
      <c r="P319">
        <v>17</v>
      </c>
      <c r="Q319">
        <v>0</v>
      </c>
      <c r="R319">
        <v>1</v>
      </c>
      <c r="S319">
        <v>0</v>
      </c>
      <c r="T319" s="12">
        <v>67</v>
      </c>
      <c r="U319">
        <v>10</v>
      </c>
      <c r="V319">
        <v>6</v>
      </c>
      <c r="W319">
        <v>62.5</v>
      </c>
    </row>
    <row r="320" spans="1:23" x14ac:dyDescent="0.25">
      <c r="A320" t="s">
        <v>18</v>
      </c>
      <c r="B320" t="s">
        <v>3755</v>
      </c>
      <c r="C320" t="s">
        <v>3689</v>
      </c>
      <c r="D320" t="s">
        <v>8</v>
      </c>
      <c r="E320">
        <v>25</v>
      </c>
      <c r="F320">
        <v>1998</v>
      </c>
      <c r="G320">
        <v>28.9</v>
      </c>
      <c r="H320">
        <v>6</v>
      </c>
      <c r="I320">
        <v>0</v>
      </c>
      <c r="J320">
        <v>0</v>
      </c>
      <c r="K320">
        <v>62</v>
      </c>
      <c r="L320">
        <v>40</v>
      </c>
      <c r="M320">
        <v>2</v>
      </c>
      <c r="N320">
        <v>86</v>
      </c>
      <c r="O320">
        <v>22</v>
      </c>
      <c r="P320">
        <v>58</v>
      </c>
      <c r="Q320">
        <v>0</v>
      </c>
      <c r="R320">
        <v>0</v>
      </c>
      <c r="S320">
        <v>0</v>
      </c>
      <c r="T320" s="12">
        <v>148</v>
      </c>
      <c r="U320">
        <v>19</v>
      </c>
      <c r="V320">
        <v>34</v>
      </c>
      <c r="W320">
        <v>35.799999999999997</v>
      </c>
    </row>
    <row r="321" spans="1:23" x14ac:dyDescent="0.25">
      <c r="A321" t="s">
        <v>3714</v>
      </c>
      <c r="B321" t="s">
        <v>3744</v>
      </c>
      <c r="C321" t="s">
        <v>3689</v>
      </c>
      <c r="D321" t="s">
        <v>188</v>
      </c>
      <c r="E321">
        <v>27</v>
      </c>
      <c r="F321">
        <v>1996</v>
      </c>
      <c r="G321">
        <v>20.100000000000001</v>
      </c>
      <c r="H321">
        <v>6</v>
      </c>
      <c r="I321">
        <v>0</v>
      </c>
      <c r="J321">
        <v>0</v>
      </c>
      <c r="K321">
        <v>32</v>
      </c>
      <c r="L321">
        <v>64</v>
      </c>
      <c r="M321">
        <v>4</v>
      </c>
      <c r="N321">
        <v>98</v>
      </c>
      <c r="O321">
        <v>12</v>
      </c>
      <c r="P321">
        <v>19</v>
      </c>
      <c r="Q321">
        <v>0</v>
      </c>
      <c r="R321">
        <v>0</v>
      </c>
      <c r="S321">
        <v>0</v>
      </c>
      <c r="T321" s="12">
        <v>76</v>
      </c>
      <c r="U321">
        <v>5</v>
      </c>
      <c r="V321">
        <v>7</v>
      </c>
      <c r="W321">
        <v>41.7</v>
      </c>
    </row>
    <row r="322" spans="1:23" x14ac:dyDescent="0.25">
      <c r="A322" t="s">
        <v>378</v>
      </c>
      <c r="B322" t="s">
        <v>3744</v>
      </c>
      <c r="C322" t="s">
        <v>3759</v>
      </c>
      <c r="D322" t="s">
        <v>283</v>
      </c>
      <c r="E322">
        <v>22</v>
      </c>
      <c r="F322">
        <v>2002</v>
      </c>
      <c r="G322">
        <v>22.6</v>
      </c>
      <c r="H322">
        <v>3</v>
      </c>
      <c r="I322">
        <v>0</v>
      </c>
      <c r="J322">
        <v>0</v>
      </c>
      <c r="K322">
        <v>22</v>
      </c>
      <c r="L322">
        <v>25</v>
      </c>
      <c r="M322">
        <v>5</v>
      </c>
      <c r="N322">
        <v>63</v>
      </c>
      <c r="O322">
        <v>10</v>
      </c>
      <c r="P322">
        <v>18</v>
      </c>
      <c r="Q322">
        <v>0</v>
      </c>
      <c r="R322">
        <v>0</v>
      </c>
      <c r="S322">
        <v>0</v>
      </c>
      <c r="T322" s="12">
        <v>84</v>
      </c>
      <c r="U322">
        <v>11</v>
      </c>
      <c r="V322">
        <v>19</v>
      </c>
      <c r="W322">
        <v>36.700000000000003</v>
      </c>
    </row>
    <row r="323" spans="1:23" x14ac:dyDescent="0.25">
      <c r="A323" t="s">
        <v>3641</v>
      </c>
      <c r="B323" t="s">
        <v>3756</v>
      </c>
      <c r="C323" t="s">
        <v>3614</v>
      </c>
      <c r="D323" t="s">
        <v>372</v>
      </c>
      <c r="E323">
        <v>26</v>
      </c>
      <c r="F323">
        <v>1997</v>
      </c>
      <c r="G323">
        <v>26.3</v>
      </c>
      <c r="H323">
        <v>4</v>
      </c>
      <c r="I323">
        <v>0</v>
      </c>
      <c r="J323">
        <v>0</v>
      </c>
      <c r="K323">
        <v>19</v>
      </c>
      <c r="L323">
        <v>19</v>
      </c>
      <c r="M323">
        <v>0</v>
      </c>
      <c r="N323">
        <v>9</v>
      </c>
      <c r="O323">
        <v>16</v>
      </c>
      <c r="P323">
        <v>15</v>
      </c>
      <c r="Q323">
        <v>1</v>
      </c>
      <c r="R323">
        <v>0</v>
      </c>
      <c r="S323">
        <v>0</v>
      </c>
      <c r="T323" s="12">
        <v>63</v>
      </c>
      <c r="U323">
        <v>53</v>
      </c>
      <c r="V323">
        <v>37</v>
      </c>
      <c r="W323">
        <v>58.9</v>
      </c>
    </row>
    <row r="324" spans="1:23" x14ac:dyDescent="0.25">
      <c r="A324" t="s">
        <v>3908</v>
      </c>
      <c r="B324" t="s">
        <v>3744</v>
      </c>
      <c r="C324" t="s">
        <v>3785</v>
      </c>
      <c r="D324" t="s">
        <v>332</v>
      </c>
      <c r="E324">
        <v>23</v>
      </c>
      <c r="F324">
        <v>2001</v>
      </c>
      <c r="G324">
        <v>1.3</v>
      </c>
      <c r="H324">
        <v>0</v>
      </c>
      <c r="I324">
        <v>0</v>
      </c>
      <c r="J324">
        <v>0</v>
      </c>
      <c r="K324">
        <v>2</v>
      </c>
      <c r="L324">
        <v>4</v>
      </c>
      <c r="M324">
        <v>0</v>
      </c>
      <c r="N324">
        <v>3</v>
      </c>
      <c r="O324">
        <v>1</v>
      </c>
      <c r="P324">
        <v>1</v>
      </c>
      <c r="Q324">
        <v>0</v>
      </c>
      <c r="R324">
        <v>0</v>
      </c>
      <c r="S324">
        <v>0</v>
      </c>
      <c r="T324" s="12">
        <v>7</v>
      </c>
      <c r="U324">
        <v>1</v>
      </c>
      <c r="V324">
        <v>3</v>
      </c>
      <c r="W324">
        <v>25</v>
      </c>
    </row>
    <row r="325" spans="1:23" x14ac:dyDescent="0.25">
      <c r="A325" t="s">
        <v>415</v>
      </c>
      <c r="B325" t="s">
        <v>3744</v>
      </c>
      <c r="C325" t="s">
        <v>3614</v>
      </c>
      <c r="D325" t="s">
        <v>3631</v>
      </c>
      <c r="E325">
        <v>31</v>
      </c>
      <c r="F325">
        <v>1993</v>
      </c>
      <c r="G325">
        <v>19.5</v>
      </c>
      <c r="H325">
        <v>7</v>
      </c>
      <c r="I325">
        <v>0</v>
      </c>
      <c r="J325">
        <v>0</v>
      </c>
      <c r="K325">
        <v>18</v>
      </c>
      <c r="L325">
        <v>11</v>
      </c>
      <c r="M325">
        <v>2</v>
      </c>
      <c r="N325">
        <v>4</v>
      </c>
      <c r="O325">
        <v>40</v>
      </c>
      <c r="P325">
        <v>15</v>
      </c>
      <c r="Q325">
        <v>0</v>
      </c>
      <c r="R325">
        <v>0</v>
      </c>
      <c r="S325">
        <v>0</v>
      </c>
      <c r="T325" s="12">
        <v>68</v>
      </c>
      <c r="U325">
        <v>64</v>
      </c>
      <c r="V325">
        <v>25</v>
      </c>
      <c r="W325">
        <v>71.900000000000006</v>
      </c>
    </row>
    <row r="326" spans="1:23" x14ac:dyDescent="0.25">
      <c r="A326" t="s">
        <v>399</v>
      </c>
      <c r="B326" t="s">
        <v>3744</v>
      </c>
      <c r="C326" t="s">
        <v>3689</v>
      </c>
      <c r="D326" t="s">
        <v>3631</v>
      </c>
      <c r="E326">
        <v>19</v>
      </c>
      <c r="F326">
        <v>2005</v>
      </c>
      <c r="G326">
        <v>18.3</v>
      </c>
      <c r="H326">
        <v>5</v>
      </c>
      <c r="I326">
        <v>0</v>
      </c>
      <c r="J326">
        <v>0</v>
      </c>
      <c r="K326">
        <v>27</v>
      </c>
      <c r="L326">
        <v>21</v>
      </c>
      <c r="M326">
        <v>3</v>
      </c>
      <c r="N326">
        <v>7</v>
      </c>
      <c r="O326">
        <v>19</v>
      </c>
      <c r="P326">
        <v>29</v>
      </c>
      <c r="Q326">
        <v>0</v>
      </c>
      <c r="R326">
        <v>0</v>
      </c>
      <c r="S326">
        <v>0</v>
      </c>
      <c r="T326" s="12">
        <v>88</v>
      </c>
      <c r="U326">
        <v>19</v>
      </c>
      <c r="V326">
        <v>31</v>
      </c>
      <c r="W326">
        <v>38</v>
      </c>
    </row>
    <row r="327" spans="1:23" x14ac:dyDescent="0.25">
      <c r="A327" t="s">
        <v>3909</v>
      </c>
      <c r="B327" t="s">
        <v>3754</v>
      </c>
      <c r="C327" t="s">
        <v>3614</v>
      </c>
      <c r="D327" t="s">
        <v>3631</v>
      </c>
      <c r="E327">
        <v>24</v>
      </c>
      <c r="F327">
        <v>1999</v>
      </c>
      <c r="G327">
        <v>1.1000000000000001</v>
      </c>
      <c r="H327">
        <v>1</v>
      </c>
      <c r="I327">
        <v>0</v>
      </c>
      <c r="J327">
        <v>0</v>
      </c>
      <c r="K327">
        <v>3</v>
      </c>
      <c r="L327">
        <v>2</v>
      </c>
      <c r="M327">
        <v>0</v>
      </c>
      <c r="N327">
        <v>1</v>
      </c>
      <c r="O327">
        <v>1</v>
      </c>
      <c r="P327">
        <v>1</v>
      </c>
      <c r="Q327">
        <v>0</v>
      </c>
      <c r="R327">
        <v>0</v>
      </c>
      <c r="S327">
        <v>0</v>
      </c>
      <c r="T327" s="12">
        <v>3</v>
      </c>
      <c r="U327">
        <v>0</v>
      </c>
      <c r="V327">
        <v>0</v>
      </c>
    </row>
    <row r="328" spans="1:23" x14ac:dyDescent="0.25">
      <c r="A328" t="s">
        <v>60</v>
      </c>
      <c r="B328" t="s">
        <v>3754</v>
      </c>
      <c r="C328" t="s">
        <v>3759</v>
      </c>
      <c r="D328" t="s">
        <v>49</v>
      </c>
      <c r="E328">
        <v>25</v>
      </c>
      <c r="F328">
        <v>1999</v>
      </c>
      <c r="G328">
        <v>3.4</v>
      </c>
      <c r="H328">
        <v>0</v>
      </c>
      <c r="I328">
        <v>0</v>
      </c>
      <c r="J328">
        <v>0</v>
      </c>
      <c r="K328">
        <v>1</v>
      </c>
      <c r="L328">
        <v>5</v>
      </c>
      <c r="M328">
        <v>2</v>
      </c>
      <c r="N328">
        <v>8</v>
      </c>
      <c r="O328">
        <v>0</v>
      </c>
      <c r="P328">
        <v>4</v>
      </c>
      <c r="Q328">
        <v>0</v>
      </c>
      <c r="R328">
        <v>0</v>
      </c>
      <c r="S328">
        <v>0</v>
      </c>
      <c r="T328" s="12">
        <v>9</v>
      </c>
      <c r="U328">
        <v>4</v>
      </c>
      <c r="V328">
        <v>4</v>
      </c>
      <c r="W328">
        <v>50</v>
      </c>
    </row>
    <row r="329" spans="1:23" x14ac:dyDescent="0.25">
      <c r="A329" t="s">
        <v>259</v>
      </c>
      <c r="C329" t="s">
        <v>3689</v>
      </c>
      <c r="D329" t="s">
        <v>254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12">
        <v>0</v>
      </c>
      <c r="U329">
        <v>1</v>
      </c>
      <c r="V329">
        <v>0</v>
      </c>
      <c r="W329">
        <v>100</v>
      </c>
    </row>
    <row r="330" spans="1:23" x14ac:dyDescent="0.25">
      <c r="A330" t="s">
        <v>3720</v>
      </c>
      <c r="B330" t="s">
        <v>3808</v>
      </c>
      <c r="C330" t="s">
        <v>3689</v>
      </c>
      <c r="D330" t="s">
        <v>421</v>
      </c>
      <c r="E330">
        <v>26</v>
      </c>
      <c r="F330">
        <v>1998</v>
      </c>
      <c r="G330">
        <v>14</v>
      </c>
      <c r="H330">
        <v>2</v>
      </c>
      <c r="I330">
        <v>0</v>
      </c>
      <c r="J330">
        <v>0</v>
      </c>
      <c r="K330">
        <v>24</v>
      </c>
      <c r="L330">
        <v>17</v>
      </c>
      <c r="M330">
        <v>2</v>
      </c>
      <c r="N330">
        <v>6</v>
      </c>
      <c r="O330">
        <v>21</v>
      </c>
      <c r="P330">
        <v>8</v>
      </c>
      <c r="Q330">
        <v>0</v>
      </c>
      <c r="R330">
        <v>0</v>
      </c>
      <c r="S330">
        <v>0</v>
      </c>
      <c r="T330" s="12">
        <v>49</v>
      </c>
      <c r="U330">
        <v>6</v>
      </c>
      <c r="V330">
        <v>8</v>
      </c>
      <c r="W330">
        <v>42.9</v>
      </c>
    </row>
    <row r="331" spans="1:23" x14ac:dyDescent="0.25">
      <c r="A331" t="s">
        <v>3718</v>
      </c>
      <c r="B331" t="s">
        <v>3807</v>
      </c>
      <c r="C331" t="s">
        <v>3713</v>
      </c>
      <c r="D331" t="s">
        <v>3627</v>
      </c>
      <c r="E331">
        <v>28</v>
      </c>
      <c r="F331">
        <v>1996</v>
      </c>
      <c r="G331">
        <v>16.2</v>
      </c>
      <c r="H331">
        <v>2</v>
      </c>
      <c r="I331">
        <v>0</v>
      </c>
      <c r="J331">
        <v>0</v>
      </c>
      <c r="K331">
        <v>19</v>
      </c>
      <c r="L331">
        <v>32</v>
      </c>
      <c r="M331">
        <v>0</v>
      </c>
      <c r="N331">
        <v>84</v>
      </c>
      <c r="O331">
        <v>17</v>
      </c>
      <c r="P331">
        <v>17</v>
      </c>
      <c r="Q331">
        <v>0</v>
      </c>
      <c r="R331">
        <v>0</v>
      </c>
      <c r="S331">
        <v>0</v>
      </c>
      <c r="T331" s="12">
        <v>65</v>
      </c>
      <c r="U331">
        <v>15</v>
      </c>
      <c r="V331">
        <v>6</v>
      </c>
      <c r="W331">
        <v>71.400000000000006</v>
      </c>
    </row>
    <row r="332" spans="1:23" x14ac:dyDescent="0.25">
      <c r="A332" t="s">
        <v>3910</v>
      </c>
      <c r="B332" t="s">
        <v>3744</v>
      </c>
      <c r="C332" t="s">
        <v>3748</v>
      </c>
      <c r="D332" t="s">
        <v>96</v>
      </c>
      <c r="E332">
        <v>30</v>
      </c>
      <c r="F332">
        <v>1994</v>
      </c>
      <c r="G332">
        <v>1.9</v>
      </c>
      <c r="H332">
        <v>2</v>
      </c>
      <c r="I332">
        <v>0</v>
      </c>
      <c r="J332">
        <v>0</v>
      </c>
      <c r="K332">
        <v>2</v>
      </c>
      <c r="L332">
        <v>2</v>
      </c>
      <c r="M332">
        <v>3</v>
      </c>
      <c r="N332">
        <v>20</v>
      </c>
      <c r="O332">
        <v>2</v>
      </c>
      <c r="P332">
        <v>3</v>
      </c>
      <c r="Q332">
        <v>0</v>
      </c>
      <c r="R332">
        <v>0</v>
      </c>
      <c r="S332">
        <v>0</v>
      </c>
      <c r="T332" s="12">
        <v>7</v>
      </c>
      <c r="U332">
        <v>1</v>
      </c>
      <c r="V332">
        <v>2</v>
      </c>
      <c r="W332">
        <v>33.299999999999997</v>
      </c>
    </row>
    <row r="333" spans="1:23" x14ac:dyDescent="0.25">
      <c r="A333" t="s">
        <v>240</v>
      </c>
      <c r="B333" t="s">
        <v>3911</v>
      </c>
      <c r="C333" t="s">
        <v>3748</v>
      </c>
      <c r="D333" t="s">
        <v>239</v>
      </c>
      <c r="E333">
        <v>25</v>
      </c>
      <c r="F333">
        <v>1999</v>
      </c>
      <c r="G333">
        <v>13.1</v>
      </c>
      <c r="H333">
        <v>0</v>
      </c>
      <c r="I333">
        <v>0</v>
      </c>
      <c r="J333">
        <v>0</v>
      </c>
      <c r="K333">
        <v>15</v>
      </c>
      <c r="L333">
        <v>20</v>
      </c>
      <c r="M333">
        <v>10</v>
      </c>
      <c r="N333">
        <v>28</v>
      </c>
      <c r="O333">
        <v>6</v>
      </c>
      <c r="P333">
        <v>8</v>
      </c>
      <c r="Q333">
        <v>1</v>
      </c>
      <c r="R333">
        <v>0</v>
      </c>
      <c r="S333">
        <v>0</v>
      </c>
      <c r="T333" s="12">
        <v>37</v>
      </c>
      <c r="U333">
        <v>5</v>
      </c>
      <c r="V333">
        <v>11</v>
      </c>
      <c r="W333">
        <v>31.3</v>
      </c>
    </row>
    <row r="334" spans="1:23" x14ac:dyDescent="0.25">
      <c r="A334" t="s">
        <v>375</v>
      </c>
      <c r="B334" t="s">
        <v>3756</v>
      </c>
      <c r="C334" t="s">
        <v>3748</v>
      </c>
      <c r="D334" t="s">
        <v>372</v>
      </c>
      <c r="E334">
        <v>23</v>
      </c>
      <c r="F334">
        <v>2001</v>
      </c>
      <c r="G334">
        <v>25.4</v>
      </c>
      <c r="H334">
        <v>1</v>
      </c>
      <c r="I334">
        <v>0</v>
      </c>
      <c r="J334">
        <v>0</v>
      </c>
      <c r="K334">
        <v>16</v>
      </c>
      <c r="L334">
        <v>21</v>
      </c>
      <c r="M334">
        <v>8</v>
      </c>
      <c r="N334">
        <v>92</v>
      </c>
      <c r="O334">
        <v>5</v>
      </c>
      <c r="P334">
        <v>15</v>
      </c>
      <c r="Q334">
        <v>0</v>
      </c>
      <c r="R334">
        <v>0</v>
      </c>
      <c r="S334">
        <v>0</v>
      </c>
      <c r="T334" s="12">
        <v>78</v>
      </c>
      <c r="U334">
        <v>17</v>
      </c>
      <c r="V334">
        <v>39</v>
      </c>
      <c r="W334">
        <v>30.4</v>
      </c>
    </row>
    <row r="335" spans="1:23" x14ac:dyDescent="0.25">
      <c r="A335" t="s">
        <v>3912</v>
      </c>
      <c r="B335" t="s">
        <v>3755</v>
      </c>
      <c r="C335" t="s">
        <v>486</v>
      </c>
      <c r="D335" t="s">
        <v>49</v>
      </c>
      <c r="E335">
        <v>31</v>
      </c>
      <c r="F335">
        <v>1992</v>
      </c>
      <c r="G335">
        <v>35.5</v>
      </c>
      <c r="H335">
        <v>5</v>
      </c>
      <c r="I335">
        <v>1</v>
      </c>
      <c r="J335">
        <v>0</v>
      </c>
      <c r="K335">
        <v>2</v>
      </c>
      <c r="L335">
        <v>6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  <c r="S335">
        <v>0</v>
      </c>
      <c r="T335" s="12">
        <v>34</v>
      </c>
      <c r="U335">
        <v>10</v>
      </c>
      <c r="V335">
        <v>1</v>
      </c>
      <c r="W335">
        <v>90.9</v>
      </c>
    </row>
    <row r="336" spans="1:23" x14ac:dyDescent="0.25">
      <c r="A336" t="s">
        <v>3647</v>
      </c>
      <c r="B336" t="s">
        <v>3755</v>
      </c>
      <c r="C336" t="s">
        <v>3614</v>
      </c>
      <c r="D336" t="s">
        <v>3631</v>
      </c>
      <c r="E336">
        <v>26</v>
      </c>
      <c r="F336">
        <v>1998</v>
      </c>
      <c r="G336">
        <v>19.5</v>
      </c>
      <c r="H336">
        <v>7</v>
      </c>
      <c r="I336">
        <v>0</v>
      </c>
      <c r="J336">
        <v>0</v>
      </c>
      <c r="K336">
        <v>22</v>
      </c>
      <c r="L336">
        <v>7</v>
      </c>
      <c r="M336">
        <v>0</v>
      </c>
      <c r="N336">
        <v>9</v>
      </c>
      <c r="O336">
        <v>32</v>
      </c>
      <c r="P336">
        <v>24</v>
      </c>
      <c r="Q336">
        <v>0</v>
      </c>
      <c r="R336">
        <v>0</v>
      </c>
      <c r="S336">
        <v>0</v>
      </c>
      <c r="T336" s="12">
        <v>81</v>
      </c>
      <c r="U336">
        <v>16</v>
      </c>
      <c r="V336">
        <v>13</v>
      </c>
      <c r="W336">
        <v>55.2</v>
      </c>
    </row>
    <row r="337" spans="1:23" x14ac:dyDescent="0.25">
      <c r="A337" t="s">
        <v>3375</v>
      </c>
      <c r="B337" t="s">
        <v>3856</v>
      </c>
      <c r="C337" t="s">
        <v>3689</v>
      </c>
      <c r="D337" t="s">
        <v>188</v>
      </c>
      <c r="E337">
        <v>21</v>
      </c>
      <c r="F337">
        <v>2002</v>
      </c>
      <c r="G337">
        <v>21.3</v>
      </c>
      <c r="H337">
        <v>6</v>
      </c>
      <c r="I337">
        <v>0</v>
      </c>
      <c r="J337">
        <v>0</v>
      </c>
      <c r="K337">
        <v>34</v>
      </c>
      <c r="L337">
        <v>35</v>
      </c>
      <c r="M337">
        <v>2</v>
      </c>
      <c r="N337">
        <v>14</v>
      </c>
      <c r="O337">
        <v>30</v>
      </c>
      <c r="P337">
        <v>36</v>
      </c>
      <c r="Q337">
        <v>0</v>
      </c>
      <c r="R337">
        <v>1</v>
      </c>
      <c r="S337">
        <v>0</v>
      </c>
      <c r="T337" s="12">
        <v>115</v>
      </c>
      <c r="U337">
        <v>34</v>
      </c>
      <c r="V337">
        <v>45</v>
      </c>
      <c r="W337">
        <v>43</v>
      </c>
    </row>
    <row r="338" spans="1:23" x14ac:dyDescent="0.25">
      <c r="A338" t="s">
        <v>292</v>
      </c>
      <c r="B338" t="s">
        <v>3767</v>
      </c>
      <c r="C338" t="s">
        <v>3759</v>
      </c>
      <c r="D338" t="s">
        <v>293</v>
      </c>
      <c r="E338">
        <v>27</v>
      </c>
      <c r="F338">
        <v>1997</v>
      </c>
      <c r="G338">
        <v>29.4</v>
      </c>
      <c r="H338">
        <v>2</v>
      </c>
      <c r="I338">
        <v>0</v>
      </c>
      <c r="J338">
        <v>0</v>
      </c>
      <c r="K338">
        <v>27</v>
      </c>
      <c r="L338">
        <v>28</v>
      </c>
      <c r="M338">
        <v>21</v>
      </c>
      <c r="N338">
        <v>26</v>
      </c>
      <c r="O338">
        <v>2</v>
      </c>
      <c r="P338">
        <v>12</v>
      </c>
      <c r="Q338">
        <v>0</v>
      </c>
      <c r="R338">
        <v>0</v>
      </c>
      <c r="S338">
        <v>0</v>
      </c>
      <c r="T338" s="12">
        <v>68</v>
      </c>
      <c r="U338">
        <v>63</v>
      </c>
      <c r="V338">
        <v>107</v>
      </c>
      <c r="W338">
        <v>37.1</v>
      </c>
    </row>
    <row r="339" spans="1:23" x14ac:dyDescent="0.25">
      <c r="A339" t="s">
        <v>3913</v>
      </c>
      <c r="B339" t="s">
        <v>3744</v>
      </c>
      <c r="C339" t="s">
        <v>3759</v>
      </c>
      <c r="D339" t="s">
        <v>3628</v>
      </c>
      <c r="E339">
        <v>26</v>
      </c>
      <c r="F339">
        <v>1998</v>
      </c>
      <c r="G339">
        <v>17.899999999999999</v>
      </c>
      <c r="H339">
        <v>2</v>
      </c>
      <c r="I339">
        <v>0</v>
      </c>
      <c r="J339">
        <v>0</v>
      </c>
      <c r="K339">
        <v>18</v>
      </c>
      <c r="L339">
        <v>18</v>
      </c>
      <c r="M339">
        <v>3</v>
      </c>
      <c r="N339">
        <v>69</v>
      </c>
      <c r="O339">
        <v>11</v>
      </c>
      <c r="P339">
        <v>19</v>
      </c>
      <c r="Q339">
        <v>0</v>
      </c>
      <c r="R339">
        <v>0</v>
      </c>
      <c r="S339">
        <v>0</v>
      </c>
      <c r="T339" s="12">
        <v>83</v>
      </c>
      <c r="U339">
        <v>9</v>
      </c>
      <c r="V339">
        <v>15</v>
      </c>
      <c r="W339">
        <v>37.5</v>
      </c>
    </row>
    <row r="340" spans="1:23" x14ac:dyDescent="0.25">
      <c r="A340" t="s">
        <v>174</v>
      </c>
      <c r="B340" t="s">
        <v>3914</v>
      </c>
      <c r="C340" t="s">
        <v>3614</v>
      </c>
      <c r="D340" t="s">
        <v>141</v>
      </c>
      <c r="E340">
        <v>26</v>
      </c>
      <c r="F340">
        <v>1997</v>
      </c>
      <c r="G340">
        <v>22.7</v>
      </c>
      <c r="H340">
        <v>6</v>
      </c>
      <c r="I340">
        <v>1</v>
      </c>
      <c r="J340">
        <v>1</v>
      </c>
      <c r="K340">
        <v>17</v>
      </c>
      <c r="L340">
        <v>16</v>
      </c>
      <c r="M340">
        <v>3</v>
      </c>
      <c r="N340">
        <v>2</v>
      </c>
      <c r="O340">
        <v>40</v>
      </c>
      <c r="P340">
        <v>24</v>
      </c>
      <c r="Q340">
        <v>0</v>
      </c>
      <c r="R340">
        <v>0</v>
      </c>
      <c r="S340">
        <v>0</v>
      </c>
      <c r="T340" s="12">
        <v>77</v>
      </c>
      <c r="U340">
        <v>57</v>
      </c>
      <c r="V340">
        <v>25</v>
      </c>
      <c r="W340">
        <v>69.5</v>
      </c>
    </row>
    <row r="341" spans="1:23" x14ac:dyDescent="0.25">
      <c r="A341" t="s">
        <v>413</v>
      </c>
      <c r="B341" t="s">
        <v>3896</v>
      </c>
      <c r="C341" t="s">
        <v>3614</v>
      </c>
      <c r="D341" t="s">
        <v>3631</v>
      </c>
      <c r="E341">
        <v>26</v>
      </c>
      <c r="F341">
        <v>1997</v>
      </c>
      <c r="G341">
        <v>31.5</v>
      </c>
      <c r="H341">
        <v>3</v>
      </c>
      <c r="I341">
        <v>0</v>
      </c>
      <c r="J341">
        <v>0</v>
      </c>
      <c r="K341">
        <v>38</v>
      </c>
      <c r="L341">
        <v>25</v>
      </c>
      <c r="M341">
        <v>4</v>
      </c>
      <c r="N341">
        <v>23</v>
      </c>
      <c r="O341">
        <v>34</v>
      </c>
      <c r="P341">
        <v>68</v>
      </c>
      <c r="Q341">
        <v>0</v>
      </c>
      <c r="R341">
        <v>1</v>
      </c>
      <c r="S341">
        <v>0</v>
      </c>
      <c r="T341" s="12">
        <v>149</v>
      </c>
      <c r="U341">
        <v>50</v>
      </c>
      <c r="V341">
        <v>30</v>
      </c>
      <c r="W341">
        <v>62.5</v>
      </c>
    </row>
    <row r="342" spans="1:23" x14ac:dyDescent="0.25">
      <c r="A342" t="s">
        <v>387</v>
      </c>
      <c r="B342" t="s">
        <v>3778</v>
      </c>
      <c r="C342" t="s">
        <v>3759</v>
      </c>
      <c r="D342" t="s">
        <v>332</v>
      </c>
      <c r="E342">
        <v>24</v>
      </c>
      <c r="F342">
        <v>1999</v>
      </c>
      <c r="G342">
        <v>37.9</v>
      </c>
      <c r="H342">
        <v>3</v>
      </c>
      <c r="I342">
        <v>0</v>
      </c>
      <c r="J342">
        <v>0</v>
      </c>
      <c r="K342">
        <v>25</v>
      </c>
      <c r="L342">
        <v>44</v>
      </c>
      <c r="M342">
        <v>11</v>
      </c>
      <c r="N342">
        <v>202</v>
      </c>
      <c r="O342">
        <v>14</v>
      </c>
      <c r="P342">
        <v>31</v>
      </c>
      <c r="Q342">
        <v>0</v>
      </c>
      <c r="R342">
        <v>0</v>
      </c>
      <c r="S342">
        <v>0</v>
      </c>
      <c r="T342" s="12">
        <v>156</v>
      </c>
      <c r="U342">
        <v>34</v>
      </c>
      <c r="V342">
        <v>74</v>
      </c>
      <c r="W342">
        <v>31.5</v>
      </c>
    </row>
    <row r="343" spans="1:23" x14ac:dyDescent="0.25">
      <c r="A343" t="s">
        <v>3915</v>
      </c>
      <c r="B343" t="s">
        <v>3744</v>
      </c>
      <c r="C343" t="s">
        <v>3785</v>
      </c>
      <c r="D343" t="s">
        <v>239</v>
      </c>
      <c r="E343">
        <v>21</v>
      </c>
      <c r="F343">
        <v>2002</v>
      </c>
      <c r="G343">
        <v>3.9</v>
      </c>
      <c r="H343">
        <v>1</v>
      </c>
      <c r="I343">
        <v>0</v>
      </c>
      <c r="J343">
        <v>0</v>
      </c>
      <c r="K343">
        <v>6</v>
      </c>
      <c r="L343">
        <v>3</v>
      </c>
      <c r="M343">
        <v>0</v>
      </c>
      <c r="N343">
        <v>8</v>
      </c>
      <c r="O343">
        <v>2</v>
      </c>
      <c r="P343">
        <v>2</v>
      </c>
      <c r="Q343">
        <v>0</v>
      </c>
      <c r="R343">
        <v>0</v>
      </c>
      <c r="S343">
        <v>0</v>
      </c>
      <c r="T343" s="12">
        <v>8</v>
      </c>
      <c r="U343">
        <v>2</v>
      </c>
      <c r="V343">
        <v>3</v>
      </c>
      <c r="W343">
        <v>40</v>
      </c>
    </row>
    <row r="344" spans="1:23" x14ac:dyDescent="0.25">
      <c r="A344" t="s">
        <v>3916</v>
      </c>
      <c r="B344" t="s">
        <v>3807</v>
      </c>
      <c r="C344" t="s">
        <v>3759</v>
      </c>
      <c r="D344" t="s">
        <v>3628</v>
      </c>
      <c r="E344">
        <v>22</v>
      </c>
      <c r="F344">
        <v>2001</v>
      </c>
      <c r="G344">
        <v>9.5</v>
      </c>
      <c r="H344">
        <v>3</v>
      </c>
      <c r="I344">
        <v>0</v>
      </c>
      <c r="J344">
        <v>0</v>
      </c>
      <c r="K344">
        <v>18</v>
      </c>
      <c r="L344">
        <v>15</v>
      </c>
      <c r="M344">
        <v>3</v>
      </c>
      <c r="N344">
        <v>21</v>
      </c>
      <c r="O344">
        <v>5</v>
      </c>
      <c r="P344">
        <v>16</v>
      </c>
      <c r="Q344">
        <v>0</v>
      </c>
      <c r="R344">
        <v>0</v>
      </c>
      <c r="S344">
        <v>0</v>
      </c>
      <c r="T344" s="12">
        <v>45</v>
      </c>
      <c r="U344">
        <v>13</v>
      </c>
      <c r="V344">
        <v>17</v>
      </c>
      <c r="W344">
        <v>43.3</v>
      </c>
    </row>
    <row r="345" spans="1:23" x14ac:dyDescent="0.25">
      <c r="A345" t="s">
        <v>3917</v>
      </c>
      <c r="B345" t="s">
        <v>3744</v>
      </c>
      <c r="C345" t="s">
        <v>486</v>
      </c>
      <c r="D345" t="s">
        <v>3627</v>
      </c>
      <c r="E345">
        <v>34</v>
      </c>
      <c r="F345">
        <v>1989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12">
        <v>4</v>
      </c>
      <c r="U345">
        <v>2</v>
      </c>
      <c r="V345">
        <v>0</v>
      </c>
      <c r="W345">
        <v>100</v>
      </c>
    </row>
    <row r="346" spans="1:23" x14ac:dyDescent="0.25">
      <c r="A346" t="s">
        <v>67</v>
      </c>
      <c r="B346" t="s">
        <v>3801</v>
      </c>
      <c r="C346" t="s">
        <v>3785</v>
      </c>
      <c r="D346" t="s">
        <v>49</v>
      </c>
      <c r="E346">
        <v>29</v>
      </c>
      <c r="F346">
        <v>1994</v>
      </c>
      <c r="G346">
        <v>24.7</v>
      </c>
      <c r="H346">
        <v>7</v>
      </c>
      <c r="I346">
        <v>0</v>
      </c>
      <c r="J346">
        <v>0</v>
      </c>
      <c r="K346">
        <v>43</v>
      </c>
      <c r="L346">
        <v>69</v>
      </c>
      <c r="M346">
        <v>3</v>
      </c>
      <c r="N346">
        <v>60</v>
      </c>
      <c r="O346">
        <v>14</v>
      </c>
      <c r="P346">
        <v>24</v>
      </c>
      <c r="Q346">
        <v>1</v>
      </c>
      <c r="R346">
        <v>0</v>
      </c>
      <c r="S346">
        <v>0</v>
      </c>
      <c r="T346" s="12">
        <v>100</v>
      </c>
      <c r="U346">
        <v>17</v>
      </c>
      <c r="V346">
        <v>12</v>
      </c>
      <c r="W346">
        <v>58.6</v>
      </c>
    </row>
    <row r="347" spans="1:23" x14ac:dyDescent="0.25">
      <c r="A347" t="s">
        <v>426</v>
      </c>
      <c r="B347" t="s">
        <v>3744</v>
      </c>
      <c r="C347" t="s">
        <v>3785</v>
      </c>
      <c r="D347" t="s">
        <v>421</v>
      </c>
      <c r="E347">
        <v>24</v>
      </c>
      <c r="F347">
        <v>1999</v>
      </c>
      <c r="G347">
        <v>15.2</v>
      </c>
      <c r="H347">
        <v>1</v>
      </c>
      <c r="I347">
        <v>0</v>
      </c>
      <c r="J347">
        <v>0</v>
      </c>
      <c r="K347">
        <v>6</v>
      </c>
      <c r="L347">
        <v>18</v>
      </c>
      <c r="M347">
        <v>1</v>
      </c>
      <c r="N347">
        <v>105</v>
      </c>
      <c r="O347">
        <v>6</v>
      </c>
      <c r="P347">
        <v>8</v>
      </c>
      <c r="Q347">
        <v>0</v>
      </c>
      <c r="R347">
        <v>0</v>
      </c>
      <c r="S347">
        <v>0</v>
      </c>
      <c r="T347" s="12">
        <v>76</v>
      </c>
      <c r="U347">
        <v>3</v>
      </c>
      <c r="V347">
        <v>17</v>
      </c>
      <c r="W347">
        <v>15</v>
      </c>
    </row>
    <row r="348" spans="1:23" x14ac:dyDescent="0.25">
      <c r="A348" t="s">
        <v>3918</v>
      </c>
      <c r="B348" t="s">
        <v>3801</v>
      </c>
      <c r="C348" t="s">
        <v>3689</v>
      </c>
      <c r="D348" t="s">
        <v>3631</v>
      </c>
      <c r="E348">
        <v>27</v>
      </c>
      <c r="F348">
        <v>1996</v>
      </c>
      <c r="G348">
        <v>0.2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12">
        <v>1</v>
      </c>
      <c r="U348">
        <v>1</v>
      </c>
      <c r="V348">
        <v>0</v>
      </c>
      <c r="W348">
        <v>100</v>
      </c>
    </row>
    <row r="349" spans="1:23" x14ac:dyDescent="0.25">
      <c r="A349" t="s">
        <v>3919</v>
      </c>
      <c r="B349" t="s">
        <v>3744</v>
      </c>
      <c r="C349" t="s">
        <v>3614</v>
      </c>
      <c r="D349" t="s">
        <v>332</v>
      </c>
      <c r="E349">
        <v>34</v>
      </c>
      <c r="F349">
        <v>1989</v>
      </c>
      <c r="G349">
        <v>2</v>
      </c>
      <c r="H349">
        <v>2</v>
      </c>
      <c r="I349">
        <v>0</v>
      </c>
      <c r="J349">
        <v>0</v>
      </c>
      <c r="K349">
        <v>5</v>
      </c>
      <c r="L349">
        <v>0</v>
      </c>
      <c r="M349">
        <v>0</v>
      </c>
      <c r="N349">
        <v>0</v>
      </c>
      <c r="O349">
        <v>4</v>
      </c>
      <c r="P349">
        <v>2</v>
      </c>
      <c r="Q349">
        <v>0</v>
      </c>
      <c r="R349">
        <v>0</v>
      </c>
      <c r="S349">
        <v>0</v>
      </c>
      <c r="T349" s="12">
        <v>11</v>
      </c>
      <c r="U349">
        <v>5</v>
      </c>
      <c r="V349">
        <v>5</v>
      </c>
      <c r="W349">
        <v>50</v>
      </c>
    </row>
    <row r="350" spans="1:23" x14ac:dyDescent="0.25">
      <c r="A350" t="s">
        <v>354</v>
      </c>
      <c r="B350" t="s">
        <v>3744</v>
      </c>
      <c r="C350" t="s">
        <v>3614</v>
      </c>
      <c r="D350" t="s">
        <v>332</v>
      </c>
      <c r="E350">
        <v>18</v>
      </c>
      <c r="F350">
        <v>2006</v>
      </c>
      <c r="G350">
        <v>0.1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12">
        <v>1</v>
      </c>
      <c r="U350">
        <v>0</v>
      </c>
      <c r="V350">
        <v>0</v>
      </c>
    </row>
    <row r="351" spans="1:23" x14ac:dyDescent="0.25">
      <c r="A351" t="s">
        <v>383</v>
      </c>
      <c r="B351" t="s">
        <v>3773</v>
      </c>
      <c r="C351" t="s">
        <v>3785</v>
      </c>
      <c r="D351" t="s">
        <v>372</v>
      </c>
      <c r="E351">
        <v>28</v>
      </c>
      <c r="F351">
        <v>1996</v>
      </c>
      <c r="G351">
        <v>17.600000000000001</v>
      </c>
      <c r="H351">
        <v>4</v>
      </c>
      <c r="I351">
        <v>1</v>
      </c>
      <c r="J351">
        <v>1</v>
      </c>
      <c r="K351">
        <v>41</v>
      </c>
      <c r="L351">
        <v>23</v>
      </c>
      <c r="M351">
        <v>7</v>
      </c>
      <c r="N351">
        <v>13</v>
      </c>
      <c r="O351">
        <v>15</v>
      </c>
      <c r="P351">
        <v>28</v>
      </c>
      <c r="Q351">
        <v>0</v>
      </c>
      <c r="R351">
        <v>0</v>
      </c>
      <c r="S351">
        <v>0</v>
      </c>
      <c r="T351" s="12">
        <v>86</v>
      </c>
      <c r="U351">
        <v>59</v>
      </c>
      <c r="V351">
        <v>55</v>
      </c>
      <c r="W351">
        <v>51.8</v>
      </c>
    </row>
    <row r="352" spans="1:23" x14ac:dyDescent="0.25">
      <c r="A352" t="s">
        <v>3920</v>
      </c>
      <c r="B352" t="s">
        <v>3744</v>
      </c>
      <c r="C352" t="s">
        <v>3689</v>
      </c>
      <c r="D352" t="s">
        <v>283</v>
      </c>
      <c r="E352">
        <v>16</v>
      </c>
      <c r="F352">
        <v>2007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12">
        <v>0</v>
      </c>
      <c r="U352">
        <v>1</v>
      </c>
      <c r="V352">
        <v>0</v>
      </c>
      <c r="W352">
        <v>100</v>
      </c>
    </row>
    <row r="353" spans="1:23" x14ac:dyDescent="0.25">
      <c r="A353" t="s">
        <v>3617</v>
      </c>
      <c r="B353" t="s">
        <v>3905</v>
      </c>
      <c r="C353" t="s">
        <v>3614</v>
      </c>
      <c r="D353" t="s">
        <v>3616</v>
      </c>
      <c r="E353">
        <v>26</v>
      </c>
      <c r="F353">
        <v>1997</v>
      </c>
      <c r="G353">
        <v>37</v>
      </c>
      <c r="H353">
        <v>4</v>
      </c>
      <c r="I353">
        <v>0</v>
      </c>
      <c r="J353">
        <v>0</v>
      </c>
      <c r="K353">
        <v>20</v>
      </c>
      <c r="L353">
        <v>5</v>
      </c>
      <c r="M353">
        <v>2</v>
      </c>
      <c r="N353">
        <v>0</v>
      </c>
      <c r="O353">
        <v>27</v>
      </c>
      <c r="P353">
        <v>29</v>
      </c>
      <c r="Q353">
        <v>0</v>
      </c>
      <c r="R353">
        <v>0</v>
      </c>
      <c r="S353">
        <v>0</v>
      </c>
      <c r="T353" s="12">
        <v>85</v>
      </c>
      <c r="U353">
        <v>101</v>
      </c>
      <c r="V353">
        <v>39</v>
      </c>
      <c r="W353">
        <v>72.099999999999994</v>
      </c>
    </row>
    <row r="354" spans="1:23" x14ac:dyDescent="0.25">
      <c r="A354" t="s">
        <v>77</v>
      </c>
      <c r="B354" t="s">
        <v>3744</v>
      </c>
      <c r="C354" t="s">
        <v>3689</v>
      </c>
      <c r="D354" t="s">
        <v>3615</v>
      </c>
      <c r="E354">
        <v>18</v>
      </c>
      <c r="F354">
        <v>2006</v>
      </c>
      <c r="G354">
        <v>3.5</v>
      </c>
      <c r="H354">
        <v>0</v>
      </c>
      <c r="I354">
        <v>0</v>
      </c>
      <c r="J354">
        <v>0</v>
      </c>
      <c r="K354">
        <v>3</v>
      </c>
      <c r="L354">
        <v>1</v>
      </c>
      <c r="M354">
        <v>0</v>
      </c>
      <c r="N354">
        <v>0</v>
      </c>
      <c r="O354">
        <v>2</v>
      </c>
      <c r="P354">
        <v>11</v>
      </c>
      <c r="Q354">
        <v>0</v>
      </c>
      <c r="R354">
        <v>0</v>
      </c>
      <c r="S354">
        <v>0</v>
      </c>
      <c r="T354" s="12">
        <v>16</v>
      </c>
      <c r="U354">
        <v>6</v>
      </c>
      <c r="V354">
        <v>7</v>
      </c>
      <c r="W354">
        <v>46.2</v>
      </c>
    </row>
    <row r="355" spans="1:23" x14ac:dyDescent="0.25">
      <c r="A355" t="s">
        <v>117</v>
      </c>
      <c r="B355" t="s">
        <v>3744</v>
      </c>
      <c r="C355" t="s">
        <v>3689</v>
      </c>
      <c r="D355" t="s">
        <v>96</v>
      </c>
      <c r="E355">
        <v>38</v>
      </c>
      <c r="F355">
        <v>1986</v>
      </c>
      <c r="G355">
        <v>1.9</v>
      </c>
      <c r="H355">
        <v>1</v>
      </c>
      <c r="I355">
        <v>0</v>
      </c>
      <c r="J355">
        <v>0</v>
      </c>
      <c r="K355">
        <v>3</v>
      </c>
      <c r="L355">
        <v>1</v>
      </c>
      <c r="M355">
        <v>0</v>
      </c>
      <c r="N355">
        <v>8</v>
      </c>
      <c r="O355">
        <v>2</v>
      </c>
      <c r="P355">
        <v>2</v>
      </c>
      <c r="Q355">
        <v>0</v>
      </c>
      <c r="R355">
        <v>0</v>
      </c>
      <c r="S355">
        <v>0</v>
      </c>
      <c r="T355" s="12">
        <v>2</v>
      </c>
      <c r="U355">
        <v>0</v>
      </c>
      <c r="V355">
        <v>1</v>
      </c>
      <c r="W355">
        <v>0</v>
      </c>
    </row>
    <row r="356" spans="1:23" x14ac:dyDescent="0.25">
      <c r="A356" t="s">
        <v>88</v>
      </c>
      <c r="B356" t="s">
        <v>3744</v>
      </c>
      <c r="C356" t="s">
        <v>3614</v>
      </c>
      <c r="D356" t="s">
        <v>49</v>
      </c>
      <c r="E356">
        <v>31</v>
      </c>
      <c r="F356">
        <v>1993</v>
      </c>
      <c r="G356">
        <v>12.4</v>
      </c>
      <c r="H356">
        <v>1</v>
      </c>
      <c r="I356">
        <v>0</v>
      </c>
      <c r="J356">
        <v>0</v>
      </c>
      <c r="K356">
        <v>4</v>
      </c>
      <c r="L356">
        <v>11</v>
      </c>
      <c r="M356">
        <v>0</v>
      </c>
      <c r="N356">
        <v>1</v>
      </c>
      <c r="O356">
        <v>7</v>
      </c>
      <c r="P356">
        <v>6</v>
      </c>
      <c r="Q356">
        <v>0</v>
      </c>
      <c r="R356">
        <v>0</v>
      </c>
      <c r="S356">
        <v>0</v>
      </c>
      <c r="T356" s="12">
        <v>38</v>
      </c>
      <c r="U356">
        <v>27</v>
      </c>
      <c r="V356">
        <v>22</v>
      </c>
      <c r="W356">
        <v>55.1</v>
      </c>
    </row>
    <row r="357" spans="1:23" x14ac:dyDescent="0.25">
      <c r="A357" t="s">
        <v>102</v>
      </c>
      <c r="B357" t="s">
        <v>3921</v>
      </c>
      <c r="C357" t="s">
        <v>3748</v>
      </c>
      <c r="D357" t="s">
        <v>96</v>
      </c>
      <c r="E357">
        <v>20</v>
      </c>
      <c r="F357">
        <v>2004</v>
      </c>
      <c r="G357">
        <v>20.399999999999999</v>
      </c>
      <c r="H357">
        <v>6</v>
      </c>
      <c r="I357">
        <v>0</v>
      </c>
      <c r="J357">
        <v>0</v>
      </c>
      <c r="K357">
        <v>21</v>
      </c>
      <c r="L357">
        <v>11</v>
      </c>
      <c r="M357">
        <v>6</v>
      </c>
      <c r="N357">
        <v>91</v>
      </c>
      <c r="O357">
        <v>11</v>
      </c>
      <c r="P357">
        <v>35</v>
      </c>
      <c r="Q357">
        <v>0</v>
      </c>
      <c r="R357">
        <v>0</v>
      </c>
      <c r="S357">
        <v>0</v>
      </c>
      <c r="T357" s="12">
        <v>85</v>
      </c>
      <c r="U357">
        <v>17</v>
      </c>
      <c r="V357">
        <v>34</v>
      </c>
      <c r="W357">
        <v>33.299999999999997</v>
      </c>
    </row>
    <row r="358" spans="1:23" x14ac:dyDescent="0.25">
      <c r="A358" t="s">
        <v>320</v>
      </c>
      <c r="B358" t="s">
        <v>3744</v>
      </c>
      <c r="C358" t="s">
        <v>3614</v>
      </c>
      <c r="D358" t="s">
        <v>293</v>
      </c>
      <c r="E358">
        <v>24</v>
      </c>
      <c r="F358">
        <v>1999</v>
      </c>
      <c r="G358">
        <v>34.4</v>
      </c>
      <c r="H358">
        <v>2</v>
      </c>
      <c r="I358">
        <v>0</v>
      </c>
      <c r="J358">
        <v>0</v>
      </c>
      <c r="K358">
        <v>23</v>
      </c>
      <c r="L358">
        <v>25</v>
      </c>
      <c r="M358">
        <v>2</v>
      </c>
      <c r="N358">
        <v>105</v>
      </c>
      <c r="O358">
        <v>19</v>
      </c>
      <c r="P358">
        <v>55</v>
      </c>
      <c r="Q358">
        <v>1</v>
      </c>
      <c r="R358">
        <v>0</v>
      </c>
      <c r="S358">
        <v>0</v>
      </c>
      <c r="T358" s="12">
        <v>168</v>
      </c>
      <c r="U358">
        <v>20</v>
      </c>
      <c r="V358">
        <v>21</v>
      </c>
      <c r="W358">
        <v>48.8</v>
      </c>
    </row>
    <row r="359" spans="1:23" x14ac:dyDescent="0.25">
      <c r="A359" t="s">
        <v>98</v>
      </c>
      <c r="B359" t="s">
        <v>3843</v>
      </c>
      <c r="C359" t="s">
        <v>3748</v>
      </c>
      <c r="D359" t="s">
        <v>96</v>
      </c>
      <c r="E359">
        <v>27</v>
      </c>
      <c r="F359">
        <v>1997</v>
      </c>
      <c r="G359">
        <v>28.9</v>
      </c>
      <c r="H359">
        <v>1</v>
      </c>
      <c r="I359">
        <v>0</v>
      </c>
      <c r="J359">
        <v>0</v>
      </c>
      <c r="K359">
        <v>40</v>
      </c>
      <c r="L359">
        <v>24</v>
      </c>
      <c r="M359">
        <v>5</v>
      </c>
      <c r="N359">
        <v>75</v>
      </c>
      <c r="O359">
        <v>14</v>
      </c>
      <c r="P359">
        <v>27</v>
      </c>
      <c r="Q359">
        <v>0</v>
      </c>
      <c r="R359">
        <v>0</v>
      </c>
      <c r="S359">
        <v>0</v>
      </c>
      <c r="T359" s="12">
        <v>99</v>
      </c>
      <c r="U359">
        <v>26</v>
      </c>
      <c r="V359">
        <v>27</v>
      </c>
      <c r="W359">
        <v>49.1</v>
      </c>
    </row>
    <row r="360" spans="1:23" x14ac:dyDescent="0.25">
      <c r="A360" t="s">
        <v>3922</v>
      </c>
      <c r="B360" t="s">
        <v>3781</v>
      </c>
      <c r="C360" t="s">
        <v>3689</v>
      </c>
      <c r="D360" t="s">
        <v>96</v>
      </c>
      <c r="E360">
        <v>25</v>
      </c>
      <c r="F360">
        <v>1999</v>
      </c>
      <c r="G360">
        <v>0.1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 s="12">
        <v>2</v>
      </c>
      <c r="U360">
        <v>0</v>
      </c>
      <c r="V360">
        <v>1</v>
      </c>
      <c r="W360">
        <v>0</v>
      </c>
    </row>
    <row r="361" spans="1:23" x14ac:dyDescent="0.25">
      <c r="A361" t="s">
        <v>3923</v>
      </c>
      <c r="C361" t="s">
        <v>3748</v>
      </c>
      <c r="D361" t="s">
        <v>3628</v>
      </c>
      <c r="G361">
        <v>1.2</v>
      </c>
      <c r="H361">
        <v>0</v>
      </c>
      <c r="I361">
        <v>0</v>
      </c>
      <c r="J361">
        <v>0</v>
      </c>
      <c r="K361">
        <v>0</v>
      </c>
      <c r="L361">
        <v>5</v>
      </c>
      <c r="M361">
        <v>0</v>
      </c>
      <c r="N361">
        <v>4</v>
      </c>
      <c r="O361">
        <v>0</v>
      </c>
      <c r="P361">
        <v>1</v>
      </c>
      <c r="Q361">
        <v>0</v>
      </c>
      <c r="R361">
        <v>0</v>
      </c>
      <c r="S361">
        <v>0</v>
      </c>
      <c r="T361" s="12">
        <v>10</v>
      </c>
      <c r="U361">
        <v>0</v>
      </c>
      <c r="V361">
        <v>1</v>
      </c>
      <c r="W361">
        <v>0</v>
      </c>
    </row>
    <row r="362" spans="1:23" x14ac:dyDescent="0.25">
      <c r="A362" t="s">
        <v>3924</v>
      </c>
      <c r="B362" t="s">
        <v>3744</v>
      </c>
      <c r="C362" t="s">
        <v>3759</v>
      </c>
      <c r="D362" t="s">
        <v>188</v>
      </c>
      <c r="E362">
        <v>16</v>
      </c>
      <c r="F362">
        <v>2007</v>
      </c>
      <c r="G362">
        <v>4.0999999999999996</v>
      </c>
      <c r="H362">
        <v>0</v>
      </c>
      <c r="I362">
        <v>0</v>
      </c>
      <c r="J362">
        <v>0</v>
      </c>
      <c r="K362">
        <v>3</v>
      </c>
      <c r="L362">
        <v>7</v>
      </c>
      <c r="M362">
        <v>3</v>
      </c>
      <c r="N362">
        <v>16</v>
      </c>
      <c r="O362">
        <v>1</v>
      </c>
      <c r="P362">
        <v>1</v>
      </c>
      <c r="Q362">
        <v>0</v>
      </c>
      <c r="R362">
        <v>0</v>
      </c>
      <c r="S362">
        <v>0</v>
      </c>
      <c r="T362" s="12">
        <v>11</v>
      </c>
      <c r="U362">
        <v>1</v>
      </c>
      <c r="V362">
        <v>6</v>
      </c>
      <c r="W362">
        <v>14.3</v>
      </c>
    </row>
    <row r="363" spans="1:23" x14ac:dyDescent="0.25">
      <c r="A363" t="s">
        <v>2872</v>
      </c>
      <c r="B363" t="s">
        <v>3756</v>
      </c>
      <c r="C363" t="s">
        <v>3614</v>
      </c>
      <c r="D363" t="s">
        <v>3616</v>
      </c>
      <c r="E363">
        <v>23</v>
      </c>
      <c r="F363">
        <v>2001</v>
      </c>
      <c r="G363">
        <v>10.1</v>
      </c>
      <c r="H363">
        <v>5</v>
      </c>
      <c r="I363">
        <v>0</v>
      </c>
      <c r="J363">
        <v>0</v>
      </c>
      <c r="K363">
        <v>11</v>
      </c>
      <c r="L363">
        <v>2</v>
      </c>
      <c r="M363">
        <v>0</v>
      </c>
      <c r="N363">
        <v>0</v>
      </c>
      <c r="O363">
        <v>10</v>
      </c>
      <c r="P363">
        <v>14</v>
      </c>
      <c r="Q363">
        <v>0</v>
      </c>
      <c r="R363">
        <v>0</v>
      </c>
      <c r="S363">
        <v>0</v>
      </c>
      <c r="T363" s="12">
        <v>36</v>
      </c>
      <c r="U363">
        <v>6</v>
      </c>
      <c r="V363">
        <v>14</v>
      </c>
      <c r="W363">
        <v>30</v>
      </c>
    </row>
    <row r="364" spans="1:23" x14ac:dyDescent="0.25">
      <c r="A364" t="s">
        <v>3725</v>
      </c>
      <c r="B364" t="s">
        <v>3773</v>
      </c>
      <c r="C364" t="s">
        <v>3713</v>
      </c>
      <c r="D364" t="s">
        <v>3616</v>
      </c>
      <c r="E364">
        <v>31</v>
      </c>
      <c r="F364">
        <v>1993</v>
      </c>
      <c r="G364">
        <v>10.6</v>
      </c>
      <c r="H364">
        <v>2</v>
      </c>
      <c r="I364">
        <v>0</v>
      </c>
      <c r="J364">
        <v>0</v>
      </c>
      <c r="K364">
        <v>12</v>
      </c>
      <c r="L364">
        <v>6</v>
      </c>
      <c r="M364">
        <v>0</v>
      </c>
      <c r="N364">
        <v>19</v>
      </c>
      <c r="O364">
        <v>15</v>
      </c>
      <c r="P364">
        <v>18</v>
      </c>
      <c r="Q364">
        <v>0</v>
      </c>
      <c r="R364">
        <v>0</v>
      </c>
      <c r="S364">
        <v>0</v>
      </c>
      <c r="T364" s="12">
        <v>50</v>
      </c>
      <c r="U364">
        <v>3</v>
      </c>
      <c r="V364">
        <v>11</v>
      </c>
      <c r="W364">
        <v>21.4</v>
      </c>
    </row>
    <row r="365" spans="1:23" x14ac:dyDescent="0.25">
      <c r="A365" t="s">
        <v>3698</v>
      </c>
      <c r="B365" t="s">
        <v>3911</v>
      </c>
      <c r="C365" t="s">
        <v>3689</v>
      </c>
      <c r="D365" t="s">
        <v>3621</v>
      </c>
      <c r="E365">
        <v>32</v>
      </c>
      <c r="F365">
        <v>1991</v>
      </c>
      <c r="G365">
        <v>30.6</v>
      </c>
      <c r="H365">
        <v>10</v>
      </c>
      <c r="I365">
        <v>0</v>
      </c>
      <c r="J365">
        <v>0</v>
      </c>
      <c r="K365">
        <v>48</v>
      </c>
      <c r="L365">
        <v>27</v>
      </c>
      <c r="M365">
        <v>0</v>
      </c>
      <c r="N365">
        <v>15</v>
      </c>
      <c r="O365">
        <v>29</v>
      </c>
      <c r="P365">
        <v>41</v>
      </c>
      <c r="Q365">
        <v>0</v>
      </c>
      <c r="R365">
        <v>1</v>
      </c>
      <c r="S365">
        <v>1</v>
      </c>
      <c r="T365" s="12">
        <v>157</v>
      </c>
      <c r="U365">
        <v>18</v>
      </c>
      <c r="V365">
        <v>24</v>
      </c>
      <c r="W365">
        <v>42.9</v>
      </c>
    </row>
    <row r="366" spans="1:23" x14ac:dyDescent="0.25">
      <c r="A366" t="s">
        <v>3925</v>
      </c>
      <c r="B366" t="s">
        <v>3827</v>
      </c>
      <c r="C366" t="s">
        <v>3614</v>
      </c>
      <c r="D366" t="s">
        <v>254</v>
      </c>
      <c r="E366">
        <v>23</v>
      </c>
      <c r="F366">
        <v>2001</v>
      </c>
      <c r="G366">
        <v>4.9000000000000004</v>
      </c>
      <c r="H366">
        <v>2</v>
      </c>
      <c r="I366">
        <v>0</v>
      </c>
      <c r="J366">
        <v>0</v>
      </c>
      <c r="K366">
        <v>6</v>
      </c>
      <c r="L366">
        <v>7</v>
      </c>
      <c r="M366">
        <v>1</v>
      </c>
      <c r="N366">
        <v>2</v>
      </c>
      <c r="O366">
        <v>10</v>
      </c>
      <c r="P366">
        <v>7</v>
      </c>
      <c r="Q366">
        <v>0</v>
      </c>
      <c r="R366">
        <v>0</v>
      </c>
      <c r="S366">
        <v>0</v>
      </c>
      <c r="T366" s="12">
        <v>24</v>
      </c>
      <c r="U366">
        <v>11</v>
      </c>
      <c r="V366">
        <v>6</v>
      </c>
      <c r="W366">
        <v>64.7</v>
      </c>
    </row>
    <row r="367" spans="1:23" x14ac:dyDescent="0.25">
      <c r="A367" t="s">
        <v>395</v>
      </c>
      <c r="B367" t="s">
        <v>3744</v>
      </c>
      <c r="C367" t="s">
        <v>3689</v>
      </c>
      <c r="D367" t="s">
        <v>3631</v>
      </c>
      <c r="E367">
        <v>25</v>
      </c>
      <c r="F367">
        <v>1999</v>
      </c>
      <c r="G367">
        <v>6.9</v>
      </c>
      <c r="H367">
        <v>3</v>
      </c>
      <c r="I367">
        <v>0</v>
      </c>
      <c r="J367">
        <v>0</v>
      </c>
      <c r="K367">
        <v>16</v>
      </c>
      <c r="L367">
        <v>9</v>
      </c>
      <c r="M367">
        <v>1</v>
      </c>
      <c r="N367">
        <v>13</v>
      </c>
      <c r="O367">
        <v>4</v>
      </c>
      <c r="P367">
        <v>5</v>
      </c>
      <c r="Q367">
        <v>0</v>
      </c>
      <c r="R367">
        <v>0</v>
      </c>
      <c r="S367">
        <v>0</v>
      </c>
      <c r="T367" s="12">
        <v>18</v>
      </c>
      <c r="U367">
        <v>4</v>
      </c>
      <c r="V367">
        <v>8</v>
      </c>
      <c r="W367">
        <v>33.299999999999997</v>
      </c>
    </row>
    <row r="368" spans="1:23" x14ac:dyDescent="0.25">
      <c r="A368" t="s">
        <v>3926</v>
      </c>
      <c r="B368" t="s">
        <v>3744</v>
      </c>
      <c r="C368" t="s">
        <v>3759</v>
      </c>
      <c r="D368" t="s">
        <v>239</v>
      </c>
      <c r="E368">
        <v>19</v>
      </c>
      <c r="F368">
        <v>2004</v>
      </c>
      <c r="G368">
        <v>0.3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12">
        <v>1</v>
      </c>
      <c r="U368">
        <v>0</v>
      </c>
      <c r="V368">
        <v>1</v>
      </c>
      <c r="W368">
        <v>0</v>
      </c>
    </row>
    <row r="369" spans="1:23" x14ac:dyDescent="0.25">
      <c r="A369" t="s">
        <v>3927</v>
      </c>
      <c r="B369" t="s">
        <v>3928</v>
      </c>
      <c r="C369" t="s">
        <v>3759</v>
      </c>
      <c r="D369" t="s">
        <v>283</v>
      </c>
      <c r="E369">
        <v>23</v>
      </c>
      <c r="F369">
        <v>2001</v>
      </c>
      <c r="G369">
        <v>1.7</v>
      </c>
      <c r="H369">
        <v>0</v>
      </c>
      <c r="I369">
        <v>0</v>
      </c>
      <c r="J369">
        <v>0</v>
      </c>
      <c r="K369">
        <v>2</v>
      </c>
      <c r="L369">
        <v>2</v>
      </c>
      <c r="M369">
        <v>1</v>
      </c>
      <c r="N369">
        <v>7</v>
      </c>
      <c r="O369">
        <v>0</v>
      </c>
      <c r="P369">
        <v>2</v>
      </c>
      <c r="Q369">
        <v>0</v>
      </c>
      <c r="R369">
        <v>0</v>
      </c>
      <c r="S369">
        <v>0</v>
      </c>
      <c r="T369" s="12">
        <v>9</v>
      </c>
      <c r="U369">
        <v>2</v>
      </c>
      <c r="V369">
        <v>4</v>
      </c>
      <c r="W369">
        <v>33.299999999999997</v>
      </c>
    </row>
    <row r="370" spans="1:23" x14ac:dyDescent="0.25">
      <c r="A370" t="s">
        <v>260</v>
      </c>
      <c r="B370" t="s">
        <v>3929</v>
      </c>
      <c r="C370" t="s">
        <v>3785</v>
      </c>
      <c r="D370" t="s">
        <v>254</v>
      </c>
      <c r="E370">
        <v>28</v>
      </c>
      <c r="F370">
        <v>1996</v>
      </c>
      <c r="G370">
        <v>12</v>
      </c>
      <c r="H370">
        <v>0</v>
      </c>
      <c r="I370">
        <v>0</v>
      </c>
      <c r="J370">
        <v>0</v>
      </c>
      <c r="K370">
        <v>19</v>
      </c>
      <c r="L370">
        <v>10</v>
      </c>
      <c r="M370">
        <v>3</v>
      </c>
      <c r="N370">
        <v>10</v>
      </c>
      <c r="O370">
        <v>6</v>
      </c>
      <c r="P370">
        <v>10</v>
      </c>
      <c r="Q370">
        <v>0</v>
      </c>
      <c r="R370">
        <v>0</v>
      </c>
      <c r="S370">
        <v>0</v>
      </c>
      <c r="T370" s="12">
        <v>35</v>
      </c>
      <c r="U370">
        <v>29</v>
      </c>
      <c r="V370">
        <v>23</v>
      </c>
      <c r="W370">
        <v>55.8</v>
      </c>
    </row>
    <row r="371" spans="1:23" x14ac:dyDescent="0.25">
      <c r="A371" t="s">
        <v>108</v>
      </c>
      <c r="B371" t="s">
        <v>3756</v>
      </c>
      <c r="C371" t="s">
        <v>3759</v>
      </c>
      <c r="D371" t="s">
        <v>104</v>
      </c>
      <c r="E371">
        <v>23</v>
      </c>
      <c r="F371">
        <v>2001</v>
      </c>
      <c r="G371">
        <v>10.7</v>
      </c>
      <c r="H371">
        <v>1</v>
      </c>
      <c r="I371">
        <v>0</v>
      </c>
      <c r="J371">
        <v>0</v>
      </c>
      <c r="K371">
        <v>11</v>
      </c>
      <c r="L371">
        <v>31</v>
      </c>
      <c r="M371">
        <v>3</v>
      </c>
      <c r="N371">
        <v>1</v>
      </c>
      <c r="O371">
        <v>5</v>
      </c>
      <c r="P371">
        <v>5</v>
      </c>
      <c r="Q371">
        <v>0</v>
      </c>
      <c r="R371">
        <v>0</v>
      </c>
      <c r="S371">
        <v>0</v>
      </c>
      <c r="T371" s="12">
        <v>14</v>
      </c>
      <c r="U371">
        <v>67</v>
      </c>
      <c r="V371">
        <v>63</v>
      </c>
      <c r="W371">
        <v>51.5</v>
      </c>
    </row>
    <row r="372" spans="1:23" x14ac:dyDescent="0.25">
      <c r="A372" t="s">
        <v>3619</v>
      </c>
      <c r="B372" t="s">
        <v>3827</v>
      </c>
      <c r="C372" t="s">
        <v>3614</v>
      </c>
      <c r="D372" t="s">
        <v>293</v>
      </c>
      <c r="E372">
        <v>28</v>
      </c>
      <c r="F372">
        <v>1996</v>
      </c>
      <c r="G372">
        <v>35.9</v>
      </c>
      <c r="H372">
        <v>10</v>
      </c>
      <c r="I372">
        <v>0</v>
      </c>
      <c r="J372">
        <v>0</v>
      </c>
      <c r="K372">
        <v>56</v>
      </c>
      <c r="L372">
        <v>19</v>
      </c>
      <c r="M372">
        <v>15</v>
      </c>
      <c r="N372">
        <v>74</v>
      </c>
      <c r="O372">
        <v>44</v>
      </c>
      <c r="P372">
        <v>80</v>
      </c>
      <c r="Q372">
        <v>0</v>
      </c>
      <c r="R372">
        <v>0</v>
      </c>
      <c r="S372">
        <v>0</v>
      </c>
      <c r="T372" s="12">
        <v>171</v>
      </c>
      <c r="U372">
        <v>58</v>
      </c>
      <c r="V372">
        <v>78</v>
      </c>
      <c r="W372">
        <v>42.6</v>
      </c>
    </row>
    <row r="373" spans="1:23" x14ac:dyDescent="0.25">
      <c r="A373" t="s">
        <v>3930</v>
      </c>
      <c r="B373" t="s">
        <v>3931</v>
      </c>
      <c r="C373" t="s">
        <v>486</v>
      </c>
      <c r="D373" t="s">
        <v>3621</v>
      </c>
      <c r="E373">
        <v>25</v>
      </c>
      <c r="F373">
        <v>1998</v>
      </c>
      <c r="G373">
        <v>18</v>
      </c>
      <c r="H373">
        <v>1</v>
      </c>
      <c r="I373">
        <v>0</v>
      </c>
      <c r="J373">
        <v>0</v>
      </c>
      <c r="K373">
        <v>0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12">
        <v>26</v>
      </c>
      <c r="U373">
        <v>11</v>
      </c>
      <c r="V373">
        <v>1</v>
      </c>
      <c r="W373">
        <v>91.7</v>
      </c>
    </row>
    <row r="374" spans="1:23" x14ac:dyDescent="0.25">
      <c r="A374" t="s">
        <v>1365</v>
      </c>
      <c r="B374" t="s">
        <v>3756</v>
      </c>
      <c r="C374" t="s">
        <v>3614</v>
      </c>
      <c r="D374" t="s">
        <v>3616</v>
      </c>
      <c r="E374">
        <v>22</v>
      </c>
      <c r="F374">
        <v>2002</v>
      </c>
      <c r="G374">
        <v>35.4</v>
      </c>
      <c r="H374">
        <v>6</v>
      </c>
      <c r="I374">
        <v>0</v>
      </c>
      <c r="J374">
        <v>0</v>
      </c>
      <c r="K374">
        <v>27</v>
      </c>
      <c r="L374">
        <v>6</v>
      </c>
      <c r="M374">
        <v>0</v>
      </c>
      <c r="N374">
        <v>14</v>
      </c>
      <c r="O374">
        <v>36</v>
      </c>
      <c r="P374">
        <v>36</v>
      </c>
      <c r="Q374">
        <v>0</v>
      </c>
      <c r="R374">
        <v>1</v>
      </c>
      <c r="S374">
        <v>0</v>
      </c>
      <c r="T374" s="12">
        <v>142</v>
      </c>
      <c r="U374">
        <v>44</v>
      </c>
      <c r="V374">
        <v>22</v>
      </c>
      <c r="W374">
        <v>66.7</v>
      </c>
    </row>
    <row r="375" spans="1:23" x14ac:dyDescent="0.25">
      <c r="A375" t="s">
        <v>61</v>
      </c>
      <c r="B375" t="s">
        <v>3744</v>
      </c>
      <c r="C375" t="s">
        <v>3759</v>
      </c>
      <c r="D375" t="s">
        <v>3615</v>
      </c>
      <c r="E375">
        <v>29</v>
      </c>
      <c r="F375">
        <v>1995</v>
      </c>
      <c r="G375">
        <v>26.2</v>
      </c>
      <c r="H375">
        <v>4</v>
      </c>
      <c r="I375">
        <v>0</v>
      </c>
      <c r="J375">
        <v>0</v>
      </c>
      <c r="K375">
        <v>11</v>
      </c>
      <c r="L375">
        <v>15</v>
      </c>
      <c r="M375">
        <v>3</v>
      </c>
      <c r="N375">
        <v>120</v>
      </c>
      <c r="O375">
        <v>13</v>
      </c>
      <c r="P375">
        <v>19</v>
      </c>
      <c r="Q375">
        <v>1</v>
      </c>
      <c r="R375">
        <v>0</v>
      </c>
      <c r="S375">
        <v>0</v>
      </c>
      <c r="T375" s="12">
        <v>98</v>
      </c>
      <c r="U375">
        <v>5</v>
      </c>
      <c r="V375">
        <v>16</v>
      </c>
      <c r="W375">
        <v>23.8</v>
      </c>
    </row>
    <row r="376" spans="1:23" x14ac:dyDescent="0.25">
      <c r="A376" t="s">
        <v>458</v>
      </c>
      <c r="B376" t="s">
        <v>3928</v>
      </c>
      <c r="C376" t="s">
        <v>3614</v>
      </c>
      <c r="D376" t="s">
        <v>421</v>
      </c>
      <c r="E376">
        <v>25</v>
      </c>
      <c r="F376">
        <v>1999</v>
      </c>
      <c r="G376">
        <v>34.200000000000003</v>
      </c>
      <c r="H376">
        <v>4</v>
      </c>
      <c r="I376">
        <v>0</v>
      </c>
      <c r="J376">
        <v>0</v>
      </c>
      <c r="K376">
        <v>22</v>
      </c>
      <c r="L376">
        <v>34</v>
      </c>
      <c r="M376">
        <v>3</v>
      </c>
      <c r="N376">
        <v>101</v>
      </c>
      <c r="O376">
        <v>44</v>
      </c>
      <c r="P376">
        <v>38</v>
      </c>
      <c r="Q376">
        <v>0</v>
      </c>
      <c r="R376">
        <v>1</v>
      </c>
      <c r="S376">
        <v>0</v>
      </c>
      <c r="T376" s="12">
        <v>88</v>
      </c>
      <c r="U376">
        <v>47</v>
      </c>
      <c r="V376">
        <v>37</v>
      </c>
      <c r="W376">
        <v>56</v>
      </c>
    </row>
    <row r="377" spans="1:23" x14ac:dyDescent="0.25">
      <c r="A377" t="s">
        <v>3446</v>
      </c>
      <c r="B377" t="s">
        <v>3856</v>
      </c>
      <c r="C377" t="s">
        <v>3759</v>
      </c>
      <c r="D377" t="s">
        <v>421</v>
      </c>
      <c r="E377">
        <v>24</v>
      </c>
      <c r="F377">
        <v>2000</v>
      </c>
      <c r="G377">
        <v>27</v>
      </c>
      <c r="H377">
        <v>3</v>
      </c>
      <c r="I377">
        <v>0</v>
      </c>
      <c r="J377">
        <v>0</v>
      </c>
      <c r="K377">
        <v>24</v>
      </c>
      <c r="L377">
        <v>52</v>
      </c>
      <c r="M377">
        <v>5</v>
      </c>
      <c r="N377">
        <v>38</v>
      </c>
      <c r="O377">
        <v>20</v>
      </c>
      <c r="P377">
        <v>28</v>
      </c>
      <c r="Q377">
        <v>0</v>
      </c>
      <c r="R377">
        <v>0</v>
      </c>
      <c r="S377">
        <v>0</v>
      </c>
      <c r="T377" s="12">
        <v>172</v>
      </c>
      <c r="U377">
        <v>6</v>
      </c>
      <c r="V377">
        <v>19</v>
      </c>
      <c r="W377">
        <v>24</v>
      </c>
    </row>
    <row r="378" spans="1:23" x14ac:dyDescent="0.25">
      <c r="A378" t="s">
        <v>3705</v>
      </c>
      <c r="B378" t="s">
        <v>3750</v>
      </c>
      <c r="C378" t="s">
        <v>3689</v>
      </c>
      <c r="D378" t="s">
        <v>3628</v>
      </c>
      <c r="E378">
        <v>27</v>
      </c>
      <c r="F378">
        <v>1996</v>
      </c>
      <c r="G378">
        <v>25.8</v>
      </c>
      <c r="H378">
        <v>8</v>
      </c>
      <c r="I378">
        <v>0</v>
      </c>
      <c r="J378">
        <v>0</v>
      </c>
      <c r="K378">
        <v>39</v>
      </c>
      <c r="L378">
        <v>18</v>
      </c>
      <c r="M378">
        <v>3</v>
      </c>
      <c r="N378">
        <v>30</v>
      </c>
      <c r="O378">
        <v>31</v>
      </c>
      <c r="P378">
        <v>51</v>
      </c>
      <c r="Q378">
        <v>0</v>
      </c>
      <c r="R378">
        <v>0</v>
      </c>
      <c r="S378">
        <v>1</v>
      </c>
      <c r="T378" s="12">
        <v>127</v>
      </c>
      <c r="U378">
        <v>61</v>
      </c>
      <c r="V378">
        <v>59</v>
      </c>
      <c r="W378">
        <v>50.8</v>
      </c>
    </row>
    <row r="379" spans="1:23" x14ac:dyDescent="0.25">
      <c r="A379" t="s">
        <v>3932</v>
      </c>
      <c r="B379" t="s">
        <v>3905</v>
      </c>
      <c r="C379" t="s">
        <v>3614</v>
      </c>
      <c r="D379" t="s">
        <v>49</v>
      </c>
      <c r="E379">
        <v>18</v>
      </c>
      <c r="F379">
        <v>2005</v>
      </c>
      <c r="G379">
        <v>1.4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5</v>
      </c>
      <c r="Q379">
        <v>0</v>
      </c>
      <c r="R379">
        <v>0</v>
      </c>
      <c r="S379">
        <v>0</v>
      </c>
      <c r="T379" s="12">
        <v>4</v>
      </c>
      <c r="U379">
        <v>0</v>
      </c>
      <c r="V379">
        <v>1</v>
      </c>
      <c r="W379">
        <v>0</v>
      </c>
    </row>
    <row r="380" spans="1:23" x14ac:dyDescent="0.25">
      <c r="A380" t="s">
        <v>384</v>
      </c>
      <c r="B380" t="s">
        <v>3744</v>
      </c>
      <c r="C380" t="s">
        <v>3759</v>
      </c>
      <c r="D380" t="s">
        <v>372</v>
      </c>
      <c r="E380">
        <v>24</v>
      </c>
      <c r="F380">
        <v>1999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12">
        <v>0</v>
      </c>
      <c r="U380">
        <v>0</v>
      </c>
      <c r="V380">
        <v>0</v>
      </c>
    </row>
    <row r="381" spans="1:23" x14ac:dyDescent="0.25">
      <c r="A381" t="s">
        <v>384</v>
      </c>
      <c r="B381" t="s">
        <v>3744</v>
      </c>
      <c r="C381" t="s">
        <v>3759</v>
      </c>
      <c r="D381" t="s">
        <v>104</v>
      </c>
      <c r="E381">
        <v>24</v>
      </c>
      <c r="F381">
        <v>1999</v>
      </c>
      <c r="G381">
        <v>5.4</v>
      </c>
      <c r="H381">
        <v>1</v>
      </c>
      <c r="I381">
        <v>0</v>
      </c>
      <c r="J381">
        <v>0</v>
      </c>
      <c r="K381">
        <v>6</v>
      </c>
      <c r="L381">
        <v>9</v>
      </c>
      <c r="M381">
        <v>1</v>
      </c>
      <c r="N381">
        <v>23</v>
      </c>
      <c r="O381">
        <v>5</v>
      </c>
      <c r="P381">
        <v>6</v>
      </c>
      <c r="Q381">
        <v>0</v>
      </c>
      <c r="R381">
        <v>0</v>
      </c>
      <c r="S381">
        <v>0</v>
      </c>
      <c r="T381" s="12">
        <v>29</v>
      </c>
      <c r="U381">
        <v>0</v>
      </c>
      <c r="V381">
        <v>4</v>
      </c>
      <c r="W381">
        <v>0</v>
      </c>
    </row>
    <row r="382" spans="1:23" x14ac:dyDescent="0.25">
      <c r="A382" t="s">
        <v>1927</v>
      </c>
      <c r="B382" t="s">
        <v>3756</v>
      </c>
      <c r="C382" t="s">
        <v>486</v>
      </c>
      <c r="D382" t="s">
        <v>21</v>
      </c>
      <c r="E382">
        <v>35</v>
      </c>
      <c r="F382">
        <v>1989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s="12">
        <v>3</v>
      </c>
      <c r="U382">
        <v>0</v>
      </c>
      <c r="V382">
        <v>0</v>
      </c>
    </row>
    <row r="383" spans="1:23" x14ac:dyDescent="0.25">
      <c r="A383" t="s">
        <v>287</v>
      </c>
      <c r="B383" t="s">
        <v>3804</v>
      </c>
      <c r="C383" t="s">
        <v>3759</v>
      </c>
      <c r="D383" t="s">
        <v>283</v>
      </c>
      <c r="E383">
        <v>24</v>
      </c>
      <c r="F383">
        <v>2000</v>
      </c>
      <c r="G383">
        <v>25.2</v>
      </c>
      <c r="H383">
        <v>8</v>
      </c>
      <c r="I383">
        <v>0</v>
      </c>
      <c r="J383">
        <v>0</v>
      </c>
      <c r="K383">
        <v>21</v>
      </c>
      <c r="L383">
        <v>33</v>
      </c>
      <c r="M383">
        <v>3</v>
      </c>
      <c r="N383">
        <v>149</v>
      </c>
      <c r="O383">
        <v>9</v>
      </c>
      <c r="P383">
        <v>9</v>
      </c>
      <c r="Q383">
        <v>0</v>
      </c>
      <c r="R383">
        <v>0</v>
      </c>
      <c r="S383">
        <v>0</v>
      </c>
      <c r="T383" s="12">
        <v>81</v>
      </c>
      <c r="U383">
        <v>11</v>
      </c>
      <c r="V383">
        <v>30</v>
      </c>
      <c r="W383">
        <v>26.8</v>
      </c>
    </row>
    <row r="384" spans="1:23" x14ac:dyDescent="0.25">
      <c r="A384" t="s">
        <v>295</v>
      </c>
      <c r="B384" t="s">
        <v>3744</v>
      </c>
      <c r="C384" t="s">
        <v>3748</v>
      </c>
      <c r="D384" t="s">
        <v>293</v>
      </c>
      <c r="E384">
        <v>25</v>
      </c>
      <c r="F384">
        <v>1999</v>
      </c>
      <c r="G384">
        <v>11.5</v>
      </c>
      <c r="H384">
        <v>6</v>
      </c>
      <c r="I384">
        <v>1</v>
      </c>
      <c r="J384">
        <v>1</v>
      </c>
      <c r="K384">
        <v>31</v>
      </c>
      <c r="L384">
        <v>29</v>
      </c>
      <c r="M384">
        <v>5</v>
      </c>
      <c r="N384">
        <v>5</v>
      </c>
      <c r="O384">
        <v>3</v>
      </c>
      <c r="P384">
        <v>8</v>
      </c>
      <c r="Q384">
        <v>1</v>
      </c>
      <c r="R384">
        <v>0</v>
      </c>
      <c r="S384">
        <v>0</v>
      </c>
      <c r="T384" s="12">
        <v>26</v>
      </c>
      <c r="U384">
        <v>21</v>
      </c>
      <c r="V384">
        <v>38</v>
      </c>
      <c r="W384">
        <v>35.6</v>
      </c>
    </row>
    <row r="385" spans="1:23" x14ac:dyDescent="0.25">
      <c r="A385" t="s">
        <v>284</v>
      </c>
      <c r="B385" t="s">
        <v>3767</v>
      </c>
      <c r="C385" t="s">
        <v>3759</v>
      </c>
      <c r="D385" t="s">
        <v>283</v>
      </c>
      <c r="E385">
        <v>26</v>
      </c>
      <c r="F385">
        <v>1997</v>
      </c>
      <c r="G385">
        <v>10.199999999999999</v>
      </c>
      <c r="H385">
        <v>2</v>
      </c>
      <c r="I385">
        <v>0</v>
      </c>
      <c r="J385">
        <v>0</v>
      </c>
      <c r="K385">
        <v>16</v>
      </c>
      <c r="L385">
        <v>11</v>
      </c>
      <c r="M385">
        <v>3</v>
      </c>
      <c r="N385">
        <v>4</v>
      </c>
      <c r="O385">
        <v>7</v>
      </c>
      <c r="P385">
        <v>8</v>
      </c>
      <c r="Q385">
        <v>0</v>
      </c>
      <c r="R385">
        <v>0</v>
      </c>
      <c r="S385">
        <v>0</v>
      </c>
      <c r="T385" s="12">
        <v>29</v>
      </c>
      <c r="U385">
        <v>16</v>
      </c>
      <c r="V385">
        <v>22</v>
      </c>
      <c r="W385">
        <v>42.1</v>
      </c>
    </row>
    <row r="386" spans="1:23" x14ac:dyDescent="0.25">
      <c r="A386" t="s">
        <v>3933</v>
      </c>
      <c r="B386" t="s">
        <v>3756</v>
      </c>
      <c r="C386" t="s">
        <v>3748</v>
      </c>
      <c r="D386" t="s">
        <v>332</v>
      </c>
      <c r="E386">
        <v>18</v>
      </c>
      <c r="F386">
        <v>2005</v>
      </c>
      <c r="G386">
        <v>0.1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 s="12">
        <v>0</v>
      </c>
      <c r="U386">
        <v>0</v>
      </c>
      <c r="V386">
        <v>0</v>
      </c>
    </row>
    <row r="387" spans="1:23" x14ac:dyDescent="0.25">
      <c r="A387" t="s">
        <v>251</v>
      </c>
      <c r="B387" t="s">
        <v>3804</v>
      </c>
      <c r="C387" t="s">
        <v>3713</v>
      </c>
      <c r="D387" t="s">
        <v>239</v>
      </c>
      <c r="E387">
        <v>25</v>
      </c>
      <c r="F387">
        <v>1998</v>
      </c>
      <c r="G387">
        <v>18.600000000000001</v>
      </c>
      <c r="H387">
        <v>4</v>
      </c>
      <c r="I387">
        <v>0</v>
      </c>
      <c r="J387">
        <v>0</v>
      </c>
      <c r="K387">
        <v>30</v>
      </c>
      <c r="L387">
        <v>20</v>
      </c>
      <c r="M387">
        <v>6</v>
      </c>
      <c r="N387">
        <v>45</v>
      </c>
      <c r="O387">
        <v>15</v>
      </c>
      <c r="P387">
        <v>22</v>
      </c>
      <c r="Q387">
        <v>0</v>
      </c>
      <c r="R387">
        <v>1</v>
      </c>
      <c r="S387">
        <v>0</v>
      </c>
      <c r="T387" s="12">
        <v>70</v>
      </c>
      <c r="U387">
        <v>14</v>
      </c>
      <c r="V387">
        <v>19</v>
      </c>
      <c r="W387">
        <v>42.4</v>
      </c>
    </row>
    <row r="388" spans="1:23" x14ac:dyDescent="0.25">
      <c r="A388" t="s">
        <v>3934</v>
      </c>
      <c r="B388" t="s">
        <v>3786</v>
      </c>
      <c r="C388" t="s">
        <v>3759</v>
      </c>
      <c r="D388" t="s">
        <v>8</v>
      </c>
      <c r="E388">
        <v>25</v>
      </c>
      <c r="F388">
        <v>1999</v>
      </c>
      <c r="G388">
        <v>12.6</v>
      </c>
      <c r="H388">
        <v>8</v>
      </c>
      <c r="I388">
        <v>0</v>
      </c>
      <c r="J388">
        <v>0</v>
      </c>
      <c r="K388">
        <v>27</v>
      </c>
      <c r="L388">
        <v>14</v>
      </c>
      <c r="M388">
        <v>12</v>
      </c>
      <c r="N388">
        <v>3</v>
      </c>
      <c r="O388">
        <v>4</v>
      </c>
      <c r="P388">
        <v>18</v>
      </c>
      <c r="Q388">
        <v>1</v>
      </c>
      <c r="R388">
        <v>0</v>
      </c>
      <c r="S388">
        <v>0</v>
      </c>
      <c r="T388" s="12">
        <v>41</v>
      </c>
      <c r="U388">
        <v>20</v>
      </c>
      <c r="V388">
        <v>33</v>
      </c>
      <c r="W388">
        <v>37.700000000000003</v>
      </c>
    </row>
    <row r="389" spans="1:23" x14ac:dyDescent="0.25">
      <c r="A389" t="s">
        <v>376</v>
      </c>
      <c r="B389" t="s">
        <v>3744</v>
      </c>
      <c r="C389" t="s">
        <v>3748</v>
      </c>
      <c r="D389" t="s">
        <v>372</v>
      </c>
      <c r="E389">
        <v>17</v>
      </c>
      <c r="F389">
        <v>2007</v>
      </c>
      <c r="G389">
        <v>9.9</v>
      </c>
      <c r="H389">
        <v>1</v>
      </c>
      <c r="I389">
        <v>0</v>
      </c>
      <c r="J389">
        <v>0</v>
      </c>
      <c r="K389">
        <v>9</v>
      </c>
      <c r="L389">
        <v>5</v>
      </c>
      <c r="M389">
        <v>6</v>
      </c>
      <c r="N389">
        <v>54</v>
      </c>
      <c r="O389">
        <v>2</v>
      </c>
      <c r="P389">
        <v>7</v>
      </c>
      <c r="Q389">
        <v>0</v>
      </c>
      <c r="R389">
        <v>0</v>
      </c>
      <c r="S389">
        <v>0</v>
      </c>
      <c r="T389" s="12">
        <v>34</v>
      </c>
      <c r="U389">
        <v>4</v>
      </c>
      <c r="V389">
        <v>8</v>
      </c>
      <c r="W389">
        <v>33.299999999999997</v>
      </c>
    </row>
    <row r="390" spans="1:23" x14ac:dyDescent="0.25">
      <c r="A390" t="s">
        <v>3696</v>
      </c>
      <c r="B390" t="s">
        <v>3768</v>
      </c>
      <c r="C390" t="s">
        <v>3689</v>
      </c>
      <c r="D390" t="s">
        <v>332</v>
      </c>
      <c r="E390">
        <v>30</v>
      </c>
      <c r="F390">
        <v>1994</v>
      </c>
      <c r="G390">
        <v>31.3</v>
      </c>
      <c r="H390">
        <v>8</v>
      </c>
      <c r="I390">
        <v>1</v>
      </c>
      <c r="J390">
        <v>0</v>
      </c>
      <c r="K390">
        <v>44</v>
      </c>
      <c r="L390">
        <v>28</v>
      </c>
      <c r="M390">
        <v>1</v>
      </c>
      <c r="N390">
        <v>17</v>
      </c>
      <c r="O390">
        <v>49</v>
      </c>
      <c r="P390">
        <v>49</v>
      </c>
      <c r="Q390">
        <v>0</v>
      </c>
      <c r="R390">
        <v>0</v>
      </c>
      <c r="S390">
        <v>0</v>
      </c>
      <c r="T390" s="12">
        <v>193</v>
      </c>
      <c r="U390">
        <v>49</v>
      </c>
      <c r="V390">
        <v>30</v>
      </c>
      <c r="W390">
        <v>62</v>
      </c>
    </row>
    <row r="391" spans="1:23" x14ac:dyDescent="0.25">
      <c r="A391" t="s">
        <v>450</v>
      </c>
      <c r="B391" t="s">
        <v>3807</v>
      </c>
      <c r="C391" t="s">
        <v>3614</v>
      </c>
      <c r="D391" t="s">
        <v>421</v>
      </c>
      <c r="E391">
        <v>23</v>
      </c>
      <c r="F391">
        <v>2001</v>
      </c>
      <c r="G391">
        <v>17.5</v>
      </c>
      <c r="H391">
        <v>5</v>
      </c>
      <c r="I391">
        <v>0</v>
      </c>
      <c r="J391">
        <v>0</v>
      </c>
      <c r="K391">
        <v>13</v>
      </c>
      <c r="L391">
        <v>5</v>
      </c>
      <c r="M391">
        <v>3</v>
      </c>
      <c r="N391">
        <v>18</v>
      </c>
      <c r="O391">
        <v>4</v>
      </c>
      <c r="P391">
        <v>17</v>
      </c>
      <c r="Q391">
        <v>0</v>
      </c>
      <c r="R391">
        <v>0</v>
      </c>
      <c r="S391">
        <v>0</v>
      </c>
      <c r="T391" s="12">
        <v>52</v>
      </c>
      <c r="U391">
        <v>41</v>
      </c>
      <c r="V391">
        <v>30</v>
      </c>
      <c r="W391">
        <v>57.7</v>
      </c>
    </row>
    <row r="392" spans="1:23" x14ac:dyDescent="0.25">
      <c r="A392" t="s">
        <v>101</v>
      </c>
      <c r="B392" t="s">
        <v>3768</v>
      </c>
      <c r="C392" t="s">
        <v>3689</v>
      </c>
      <c r="D392" t="s">
        <v>96</v>
      </c>
      <c r="E392">
        <v>23</v>
      </c>
      <c r="F392">
        <v>2000</v>
      </c>
      <c r="G392">
        <v>10.4</v>
      </c>
      <c r="H392">
        <v>1</v>
      </c>
      <c r="I392">
        <v>0</v>
      </c>
      <c r="J392">
        <v>0</v>
      </c>
      <c r="K392">
        <v>16</v>
      </c>
      <c r="L392">
        <v>13</v>
      </c>
      <c r="M392">
        <v>2</v>
      </c>
      <c r="N392">
        <v>51</v>
      </c>
      <c r="O392">
        <v>13</v>
      </c>
      <c r="P392">
        <v>9</v>
      </c>
      <c r="Q392">
        <v>1</v>
      </c>
      <c r="R392">
        <v>0</v>
      </c>
      <c r="S392">
        <v>1</v>
      </c>
      <c r="T392" s="12">
        <v>29</v>
      </c>
      <c r="U392">
        <v>5</v>
      </c>
      <c r="V392">
        <v>8</v>
      </c>
      <c r="W392">
        <v>38.5</v>
      </c>
    </row>
    <row r="393" spans="1:23" x14ac:dyDescent="0.25">
      <c r="A393" t="s">
        <v>3622</v>
      </c>
      <c r="B393" t="s">
        <v>3807</v>
      </c>
      <c r="C393" t="s">
        <v>3614</v>
      </c>
      <c r="D393" t="s">
        <v>3621</v>
      </c>
      <c r="E393">
        <v>25</v>
      </c>
      <c r="F393">
        <v>1999</v>
      </c>
      <c r="G393">
        <v>34.700000000000003</v>
      </c>
      <c r="H393">
        <v>6</v>
      </c>
      <c r="I393">
        <v>0</v>
      </c>
      <c r="J393">
        <v>0</v>
      </c>
      <c r="K393">
        <v>21</v>
      </c>
      <c r="L393">
        <v>26</v>
      </c>
      <c r="M393">
        <v>3</v>
      </c>
      <c r="N393">
        <v>8</v>
      </c>
      <c r="O393">
        <v>33</v>
      </c>
      <c r="P393">
        <v>31</v>
      </c>
      <c r="Q393">
        <v>0</v>
      </c>
      <c r="R393">
        <v>0</v>
      </c>
      <c r="S393">
        <v>0</v>
      </c>
      <c r="T393" s="12">
        <v>110</v>
      </c>
      <c r="U393">
        <v>114</v>
      </c>
      <c r="V393">
        <v>85</v>
      </c>
      <c r="W393">
        <v>57.3</v>
      </c>
    </row>
    <row r="394" spans="1:23" x14ac:dyDescent="0.25">
      <c r="A394" t="s">
        <v>389</v>
      </c>
      <c r="B394" t="s">
        <v>3768</v>
      </c>
      <c r="C394" t="s">
        <v>3759</v>
      </c>
      <c r="D394" t="s">
        <v>3631</v>
      </c>
      <c r="E394">
        <v>16</v>
      </c>
      <c r="F394">
        <v>2007</v>
      </c>
      <c r="G394">
        <v>1.8</v>
      </c>
      <c r="H394">
        <v>1</v>
      </c>
      <c r="I394">
        <v>0</v>
      </c>
      <c r="J394">
        <v>0</v>
      </c>
      <c r="K394">
        <v>3</v>
      </c>
      <c r="L394">
        <v>1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 s="12">
        <v>9</v>
      </c>
      <c r="U394">
        <v>2</v>
      </c>
      <c r="V394">
        <v>4</v>
      </c>
      <c r="W394">
        <v>33.299999999999997</v>
      </c>
    </row>
    <row r="395" spans="1:23" x14ac:dyDescent="0.25">
      <c r="A395" t="s">
        <v>193</v>
      </c>
      <c r="B395" t="s">
        <v>3767</v>
      </c>
      <c r="C395" t="s">
        <v>3748</v>
      </c>
      <c r="D395" t="s">
        <v>188</v>
      </c>
      <c r="E395">
        <v>19</v>
      </c>
      <c r="F395">
        <v>2004</v>
      </c>
      <c r="G395">
        <v>9.4</v>
      </c>
      <c r="H395">
        <v>0</v>
      </c>
      <c r="I395">
        <v>0</v>
      </c>
      <c r="J395">
        <v>0</v>
      </c>
      <c r="K395">
        <v>2</v>
      </c>
      <c r="L395">
        <v>3</v>
      </c>
      <c r="M395">
        <v>1</v>
      </c>
      <c r="N395">
        <v>25</v>
      </c>
      <c r="O395">
        <v>4</v>
      </c>
      <c r="P395">
        <v>5</v>
      </c>
      <c r="Q395">
        <v>0</v>
      </c>
      <c r="R395">
        <v>0</v>
      </c>
      <c r="S395">
        <v>0</v>
      </c>
      <c r="T395" s="12">
        <v>34</v>
      </c>
      <c r="U395">
        <v>4</v>
      </c>
      <c r="V395">
        <v>8</v>
      </c>
      <c r="W395">
        <v>33.299999999999997</v>
      </c>
    </row>
    <row r="396" spans="1:23" x14ac:dyDescent="0.25">
      <c r="A396" t="s">
        <v>3935</v>
      </c>
      <c r="B396" t="s">
        <v>3807</v>
      </c>
      <c r="C396" t="s">
        <v>3759</v>
      </c>
      <c r="D396" t="s">
        <v>3621</v>
      </c>
      <c r="E396">
        <v>27</v>
      </c>
      <c r="F396">
        <v>1997</v>
      </c>
      <c r="G396">
        <v>2.6</v>
      </c>
      <c r="H396">
        <v>0</v>
      </c>
      <c r="I396">
        <v>0</v>
      </c>
      <c r="J396">
        <v>0</v>
      </c>
      <c r="K396">
        <v>2</v>
      </c>
      <c r="L396">
        <v>7</v>
      </c>
      <c r="M396">
        <v>1</v>
      </c>
      <c r="N396">
        <v>4</v>
      </c>
      <c r="O396">
        <v>1</v>
      </c>
      <c r="P396">
        <v>3</v>
      </c>
      <c r="Q396">
        <v>0</v>
      </c>
      <c r="R396">
        <v>0</v>
      </c>
      <c r="S396">
        <v>0</v>
      </c>
      <c r="T396" s="12">
        <v>6</v>
      </c>
      <c r="U396">
        <v>1</v>
      </c>
      <c r="V396">
        <v>6</v>
      </c>
      <c r="W396">
        <v>14.3</v>
      </c>
    </row>
    <row r="397" spans="1:23" x14ac:dyDescent="0.25">
      <c r="A397" t="s">
        <v>3656</v>
      </c>
      <c r="B397" t="s">
        <v>3802</v>
      </c>
      <c r="C397" t="s">
        <v>3614</v>
      </c>
      <c r="D397" t="s">
        <v>3628</v>
      </c>
      <c r="E397">
        <v>23</v>
      </c>
      <c r="F397">
        <v>2001</v>
      </c>
      <c r="G397">
        <v>12.5</v>
      </c>
      <c r="H397">
        <v>4</v>
      </c>
      <c r="I397">
        <v>0</v>
      </c>
      <c r="J397">
        <v>0</v>
      </c>
      <c r="K397">
        <v>16</v>
      </c>
      <c r="L397">
        <v>9</v>
      </c>
      <c r="M397">
        <v>0</v>
      </c>
      <c r="N397">
        <v>1</v>
      </c>
      <c r="O397">
        <v>15</v>
      </c>
      <c r="P397">
        <v>14</v>
      </c>
      <c r="Q397">
        <v>0</v>
      </c>
      <c r="R397">
        <v>0</v>
      </c>
      <c r="S397">
        <v>0</v>
      </c>
      <c r="T397" s="12">
        <v>44</v>
      </c>
      <c r="U397">
        <v>23</v>
      </c>
      <c r="V397">
        <v>21</v>
      </c>
      <c r="W397">
        <v>52.3</v>
      </c>
    </row>
    <row r="398" spans="1:23" x14ac:dyDescent="0.25">
      <c r="A398" t="s">
        <v>3936</v>
      </c>
      <c r="B398" t="s">
        <v>3774</v>
      </c>
      <c r="C398" t="s">
        <v>486</v>
      </c>
      <c r="D398" t="s">
        <v>49</v>
      </c>
      <c r="E398">
        <v>34</v>
      </c>
      <c r="F398">
        <v>1990</v>
      </c>
      <c r="G398">
        <v>2.5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s="12">
        <v>2</v>
      </c>
      <c r="U398">
        <v>0</v>
      </c>
      <c r="V398">
        <v>0</v>
      </c>
    </row>
    <row r="399" spans="1:23" x14ac:dyDescent="0.25">
      <c r="A399" t="s">
        <v>72</v>
      </c>
      <c r="B399" t="s">
        <v>3808</v>
      </c>
      <c r="C399" t="s">
        <v>3689</v>
      </c>
      <c r="D399" t="s">
        <v>49</v>
      </c>
      <c r="E399">
        <v>22</v>
      </c>
      <c r="F399">
        <v>2001</v>
      </c>
      <c r="G399">
        <v>18</v>
      </c>
      <c r="H399">
        <v>4</v>
      </c>
      <c r="I399">
        <v>0</v>
      </c>
      <c r="J399">
        <v>0</v>
      </c>
      <c r="K399">
        <v>32</v>
      </c>
      <c r="L399">
        <v>30</v>
      </c>
      <c r="M399">
        <v>0</v>
      </c>
      <c r="N399">
        <v>2</v>
      </c>
      <c r="O399">
        <v>26</v>
      </c>
      <c r="P399">
        <v>30</v>
      </c>
      <c r="Q399">
        <v>0</v>
      </c>
      <c r="R399">
        <v>0</v>
      </c>
      <c r="S399">
        <v>0</v>
      </c>
      <c r="T399" s="12">
        <v>72</v>
      </c>
      <c r="U399">
        <v>32</v>
      </c>
      <c r="V399">
        <v>21</v>
      </c>
      <c r="W399">
        <v>60.4</v>
      </c>
    </row>
    <row r="400" spans="1:23" x14ac:dyDescent="0.25">
      <c r="A400" t="s">
        <v>3937</v>
      </c>
      <c r="B400" t="s">
        <v>3778</v>
      </c>
      <c r="C400" t="s">
        <v>486</v>
      </c>
      <c r="D400" t="s">
        <v>3631</v>
      </c>
      <c r="E400">
        <v>28</v>
      </c>
      <c r="F400">
        <v>1996</v>
      </c>
      <c r="G400">
        <v>34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0</v>
      </c>
      <c r="S400">
        <v>0</v>
      </c>
      <c r="T400" s="12">
        <v>34</v>
      </c>
      <c r="U400">
        <v>6</v>
      </c>
      <c r="V400">
        <v>0</v>
      </c>
      <c r="W400">
        <v>100</v>
      </c>
    </row>
    <row r="401" spans="1:23" x14ac:dyDescent="0.25">
      <c r="A401" t="s">
        <v>3938</v>
      </c>
      <c r="B401" t="s">
        <v>3750</v>
      </c>
      <c r="C401" t="s">
        <v>3759</v>
      </c>
      <c r="D401" t="s">
        <v>3627</v>
      </c>
      <c r="E401">
        <v>30</v>
      </c>
      <c r="F401">
        <v>1994</v>
      </c>
      <c r="G401">
        <v>11.7</v>
      </c>
      <c r="H401">
        <v>4</v>
      </c>
      <c r="I401">
        <v>0</v>
      </c>
      <c r="J401">
        <v>0</v>
      </c>
      <c r="K401">
        <v>28</v>
      </c>
      <c r="L401">
        <v>16</v>
      </c>
      <c r="M401">
        <v>10</v>
      </c>
      <c r="N401">
        <v>0</v>
      </c>
      <c r="O401">
        <v>1</v>
      </c>
      <c r="P401">
        <v>2</v>
      </c>
      <c r="Q401">
        <v>0</v>
      </c>
      <c r="R401">
        <v>0</v>
      </c>
      <c r="S401">
        <v>0</v>
      </c>
      <c r="T401" s="12">
        <v>19</v>
      </c>
      <c r="U401">
        <v>93</v>
      </c>
      <c r="V401">
        <v>59</v>
      </c>
      <c r="W401">
        <v>61.2</v>
      </c>
    </row>
    <row r="402" spans="1:23" x14ac:dyDescent="0.25">
      <c r="A402" t="s">
        <v>348</v>
      </c>
      <c r="B402" t="s">
        <v>3750</v>
      </c>
      <c r="C402" t="s">
        <v>3689</v>
      </c>
      <c r="D402" t="s">
        <v>332</v>
      </c>
      <c r="E402">
        <v>26</v>
      </c>
      <c r="F402">
        <v>1998</v>
      </c>
      <c r="G402">
        <v>0.3</v>
      </c>
      <c r="H402">
        <v>0</v>
      </c>
      <c r="I402">
        <v>0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s="12">
        <v>2</v>
      </c>
      <c r="U402">
        <v>0</v>
      </c>
      <c r="V402">
        <v>0</v>
      </c>
    </row>
    <row r="403" spans="1:23" x14ac:dyDescent="0.25">
      <c r="A403" t="s">
        <v>161</v>
      </c>
      <c r="B403" t="s">
        <v>3744</v>
      </c>
      <c r="C403" t="s">
        <v>3689</v>
      </c>
      <c r="D403" t="s">
        <v>141</v>
      </c>
      <c r="E403">
        <v>18</v>
      </c>
      <c r="F403">
        <v>2006</v>
      </c>
      <c r="G403">
        <v>0.5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0</v>
      </c>
      <c r="S403">
        <v>0</v>
      </c>
      <c r="T403" s="12">
        <v>7</v>
      </c>
      <c r="U403">
        <v>0</v>
      </c>
      <c r="V403">
        <v>1</v>
      </c>
      <c r="W403">
        <v>0</v>
      </c>
    </row>
    <row r="404" spans="1:23" x14ac:dyDescent="0.25">
      <c r="A404" t="s">
        <v>3502</v>
      </c>
      <c r="B404" t="s">
        <v>3783</v>
      </c>
      <c r="C404" t="s">
        <v>486</v>
      </c>
      <c r="D404" t="s">
        <v>239</v>
      </c>
      <c r="E404">
        <v>31</v>
      </c>
      <c r="F404">
        <v>1992</v>
      </c>
      <c r="G404">
        <v>12.2</v>
      </c>
      <c r="H404">
        <v>1</v>
      </c>
      <c r="I404">
        <v>0</v>
      </c>
      <c r="J404">
        <v>0</v>
      </c>
      <c r="K404">
        <v>1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 s="12">
        <v>8</v>
      </c>
      <c r="U404">
        <v>2</v>
      </c>
      <c r="V404">
        <v>0</v>
      </c>
      <c r="W404">
        <v>100</v>
      </c>
    </row>
    <row r="405" spans="1:23" x14ac:dyDescent="0.25">
      <c r="A405" t="s">
        <v>63</v>
      </c>
      <c r="B405" t="s">
        <v>3768</v>
      </c>
      <c r="C405" t="s">
        <v>3759</v>
      </c>
      <c r="D405" t="s">
        <v>3615</v>
      </c>
      <c r="E405">
        <v>20</v>
      </c>
      <c r="F405">
        <v>2003</v>
      </c>
      <c r="G405">
        <v>1.5</v>
      </c>
      <c r="H405">
        <v>0</v>
      </c>
      <c r="I405">
        <v>0</v>
      </c>
      <c r="J405">
        <v>0</v>
      </c>
      <c r="K405">
        <v>4</v>
      </c>
      <c r="L405">
        <v>1</v>
      </c>
      <c r="M405">
        <v>1</v>
      </c>
      <c r="N405">
        <v>4</v>
      </c>
      <c r="O405">
        <v>4</v>
      </c>
      <c r="P405">
        <v>0</v>
      </c>
      <c r="Q405">
        <v>0</v>
      </c>
      <c r="R405">
        <v>0</v>
      </c>
      <c r="S405">
        <v>0</v>
      </c>
      <c r="T405" s="12">
        <v>2</v>
      </c>
      <c r="U405">
        <v>6</v>
      </c>
      <c r="V405">
        <v>2</v>
      </c>
      <c r="W405">
        <v>75</v>
      </c>
    </row>
    <row r="406" spans="1:23" x14ac:dyDescent="0.25">
      <c r="A406" t="s">
        <v>24</v>
      </c>
      <c r="B406" t="s">
        <v>3831</v>
      </c>
      <c r="C406" t="s">
        <v>3759</v>
      </c>
      <c r="D406" t="s">
        <v>21</v>
      </c>
      <c r="E406">
        <v>22</v>
      </c>
      <c r="F406">
        <v>2002</v>
      </c>
      <c r="G406">
        <v>22.3</v>
      </c>
      <c r="H406">
        <v>3</v>
      </c>
      <c r="I406">
        <v>0</v>
      </c>
      <c r="J406">
        <v>0</v>
      </c>
      <c r="K406">
        <v>16</v>
      </c>
      <c r="L406">
        <v>19</v>
      </c>
      <c r="M406">
        <v>14</v>
      </c>
      <c r="N406">
        <v>88</v>
      </c>
      <c r="O406">
        <v>11</v>
      </c>
      <c r="P406">
        <v>26</v>
      </c>
      <c r="Q406">
        <v>0</v>
      </c>
      <c r="R406">
        <v>0</v>
      </c>
      <c r="S406">
        <v>0</v>
      </c>
      <c r="T406" s="12">
        <v>92</v>
      </c>
      <c r="U406">
        <v>45</v>
      </c>
      <c r="V406">
        <v>63</v>
      </c>
      <c r="W406">
        <v>41.7</v>
      </c>
    </row>
    <row r="407" spans="1:23" x14ac:dyDescent="0.25">
      <c r="A407" t="s">
        <v>3669</v>
      </c>
      <c r="B407" t="s">
        <v>3744</v>
      </c>
      <c r="C407" t="s">
        <v>3614</v>
      </c>
      <c r="D407" t="s">
        <v>239</v>
      </c>
      <c r="E407">
        <v>19</v>
      </c>
      <c r="F407">
        <v>2005</v>
      </c>
      <c r="G407">
        <v>5.9</v>
      </c>
      <c r="H407">
        <v>0</v>
      </c>
      <c r="I407">
        <v>0</v>
      </c>
      <c r="J407">
        <v>0</v>
      </c>
      <c r="K407">
        <v>6</v>
      </c>
      <c r="L407">
        <v>4</v>
      </c>
      <c r="M407">
        <v>1</v>
      </c>
      <c r="N407">
        <v>8</v>
      </c>
      <c r="O407">
        <v>4</v>
      </c>
      <c r="P407">
        <v>4</v>
      </c>
      <c r="Q407">
        <v>0</v>
      </c>
      <c r="R407">
        <v>0</v>
      </c>
      <c r="S407">
        <v>0</v>
      </c>
      <c r="T407" s="12">
        <v>31</v>
      </c>
      <c r="U407">
        <v>6</v>
      </c>
      <c r="V407">
        <v>9</v>
      </c>
      <c r="W407">
        <v>40</v>
      </c>
    </row>
    <row r="408" spans="1:23" x14ac:dyDescent="0.25">
      <c r="A408" t="s">
        <v>3939</v>
      </c>
      <c r="B408" t="s">
        <v>3744</v>
      </c>
      <c r="C408" t="s">
        <v>486</v>
      </c>
      <c r="D408" t="s">
        <v>3621</v>
      </c>
      <c r="E408">
        <v>27</v>
      </c>
      <c r="F408">
        <v>1996</v>
      </c>
      <c r="G408">
        <v>13</v>
      </c>
      <c r="H408">
        <v>2</v>
      </c>
      <c r="I408">
        <v>0</v>
      </c>
      <c r="J408">
        <v>0</v>
      </c>
      <c r="K408">
        <v>1</v>
      </c>
      <c r="L408">
        <v>4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s="12">
        <v>17</v>
      </c>
      <c r="U408">
        <v>5</v>
      </c>
      <c r="V408">
        <v>0</v>
      </c>
      <c r="W408">
        <v>100</v>
      </c>
    </row>
    <row r="409" spans="1:23" x14ac:dyDescent="0.25">
      <c r="A409" t="s">
        <v>282</v>
      </c>
      <c r="B409" t="s">
        <v>3744</v>
      </c>
      <c r="C409" t="s">
        <v>3785</v>
      </c>
      <c r="D409" t="s">
        <v>283</v>
      </c>
      <c r="E409">
        <v>22</v>
      </c>
      <c r="F409">
        <v>2002</v>
      </c>
      <c r="G409">
        <v>35.5</v>
      </c>
      <c r="H409">
        <v>7</v>
      </c>
      <c r="I409">
        <v>0</v>
      </c>
      <c r="J409">
        <v>0</v>
      </c>
      <c r="K409">
        <v>15</v>
      </c>
      <c r="L409">
        <v>60</v>
      </c>
      <c r="M409">
        <v>7</v>
      </c>
      <c r="N409">
        <v>144</v>
      </c>
      <c r="O409">
        <v>11</v>
      </c>
      <c r="P409">
        <v>20</v>
      </c>
      <c r="Q409">
        <v>1</v>
      </c>
      <c r="R409">
        <v>0</v>
      </c>
      <c r="S409">
        <v>0</v>
      </c>
      <c r="T409" s="12">
        <v>106</v>
      </c>
      <c r="U409">
        <v>2</v>
      </c>
      <c r="V409">
        <v>7</v>
      </c>
      <c r="W409">
        <v>22.2</v>
      </c>
    </row>
    <row r="410" spans="1:23" x14ac:dyDescent="0.25">
      <c r="A410" t="s">
        <v>3645</v>
      </c>
      <c r="B410" t="s">
        <v>3802</v>
      </c>
      <c r="C410" t="s">
        <v>3614</v>
      </c>
      <c r="D410" t="s">
        <v>141</v>
      </c>
      <c r="E410">
        <v>29</v>
      </c>
      <c r="F410">
        <v>1994</v>
      </c>
      <c r="G410">
        <v>23.5</v>
      </c>
      <c r="H410">
        <v>5</v>
      </c>
      <c r="I410">
        <v>0</v>
      </c>
      <c r="J410">
        <v>0</v>
      </c>
      <c r="K410">
        <v>25</v>
      </c>
      <c r="L410">
        <v>13</v>
      </c>
      <c r="M410">
        <v>0</v>
      </c>
      <c r="N410">
        <v>64</v>
      </c>
      <c r="O410">
        <v>21</v>
      </c>
      <c r="P410">
        <v>31</v>
      </c>
      <c r="Q410">
        <v>0</v>
      </c>
      <c r="R410">
        <v>0</v>
      </c>
      <c r="S410">
        <v>0</v>
      </c>
      <c r="T410" s="12">
        <v>84</v>
      </c>
      <c r="U410">
        <v>18</v>
      </c>
      <c r="V410">
        <v>20</v>
      </c>
      <c r="W410">
        <v>47.4</v>
      </c>
    </row>
    <row r="411" spans="1:23" x14ac:dyDescent="0.25">
      <c r="A411" t="s">
        <v>3940</v>
      </c>
      <c r="B411" t="s">
        <v>3756</v>
      </c>
      <c r="C411" t="s">
        <v>3785</v>
      </c>
      <c r="D411" t="s">
        <v>141</v>
      </c>
      <c r="E411">
        <v>26</v>
      </c>
      <c r="F411">
        <v>1997</v>
      </c>
      <c r="G411">
        <v>26.4</v>
      </c>
      <c r="H411">
        <v>10</v>
      </c>
      <c r="I411">
        <v>0</v>
      </c>
      <c r="J411">
        <v>0</v>
      </c>
      <c r="K411">
        <v>53</v>
      </c>
      <c r="L411">
        <v>62</v>
      </c>
      <c r="M411">
        <v>6</v>
      </c>
      <c r="N411">
        <v>29</v>
      </c>
      <c r="O411">
        <v>18</v>
      </c>
      <c r="P411">
        <v>37</v>
      </c>
      <c r="Q411">
        <v>0</v>
      </c>
      <c r="R411">
        <v>1</v>
      </c>
      <c r="S411">
        <v>0</v>
      </c>
      <c r="T411" s="12">
        <v>149</v>
      </c>
      <c r="U411">
        <v>48</v>
      </c>
      <c r="V411">
        <v>57</v>
      </c>
      <c r="W411">
        <v>45.7</v>
      </c>
    </row>
    <row r="412" spans="1:23" x14ac:dyDescent="0.25">
      <c r="A412" t="s">
        <v>3697</v>
      </c>
      <c r="B412" t="s">
        <v>3776</v>
      </c>
      <c r="C412" t="s">
        <v>3687</v>
      </c>
      <c r="D412" t="s">
        <v>372</v>
      </c>
      <c r="E412">
        <v>31</v>
      </c>
      <c r="F412">
        <v>1993</v>
      </c>
      <c r="G412">
        <v>31.1</v>
      </c>
      <c r="H412">
        <v>4</v>
      </c>
      <c r="I412">
        <v>0</v>
      </c>
      <c r="J412">
        <v>0</v>
      </c>
      <c r="K412">
        <v>45</v>
      </c>
      <c r="L412">
        <v>31</v>
      </c>
      <c r="M412">
        <v>1</v>
      </c>
      <c r="N412">
        <v>12</v>
      </c>
      <c r="O412">
        <v>35</v>
      </c>
      <c r="P412">
        <v>53</v>
      </c>
      <c r="Q412">
        <v>0</v>
      </c>
      <c r="R412">
        <v>0</v>
      </c>
      <c r="S412">
        <v>0</v>
      </c>
      <c r="T412" s="12">
        <v>138</v>
      </c>
      <c r="U412">
        <v>28</v>
      </c>
      <c r="V412">
        <v>27</v>
      </c>
      <c r="W412">
        <v>50.9</v>
      </c>
    </row>
    <row r="413" spans="1:23" x14ac:dyDescent="0.25">
      <c r="A413" t="s">
        <v>449</v>
      </c>
      <c r="B413" t="s">
        <v>3801</v>
      </c>
      <c r="C413" t="s">
        <v>3614</v>
      </c>
      <c r="D413" t="s">
        <v>421</v>
      </c>
      <c r="E413">
        <v>22</v>
      </c>
      <c r="F413">
        <v>2001</v>
      </c>
      <c r="G413">
        <v>3.9</v>
      </c>
      <c r="H413">
        <v>1</v>
      </c>
      <c r="I413">
        <v>0</v>
      </c>
      <c r="J413">
        <v>0</v>
      </c>
      <c r="K413">
        <v>6</v>
      </c>
      <c r="L413">
        <v>1</v>
      </c>
      <c r="M413">
        <v>0</v>
      </c>
      <c r="N413">
        <v>14</v>
      </c>
      <c r="O413">
        <v>2</v>
      </c>
      <c r="P413">
        <v>6</v>
      </c>
      <c r="Q413">
        <v>0</v>
      </c>
      <c r="R413">
        <v>0</v>
      </c>
      <c r="S413">
        <v>0</v>
      </c>
      <c r="T413" s="12">
        <v>12</v>
      </c>
      <c r="U413">
        <v>1</v>
      </c>
      <c r="V413">
        <v>7</v>
      </c>
      <c r="W413">
        <v>12.5</v>
      </c>
    </row>
    <row r="414" spans="1:23" x14ac:dyDescent="0.25">
      <c r="A414" t="s">
        <v>111</v>
      </c>
      <c r="B414" t="s">
        <v>3756</v>
      </c>
      <c r="C414" t="s">
        <v>3689</v>
      </c>
      <c r="D414" t="s">
        <v>104</v>
      </c>
      <c r="E414">
        <v>28</v>
      </c>
      <c r="F414">
        <v>1996</v>
      </c>
      <c r="G414">
        <v>22.4</v>
      </c>
      <c r="H414">
        <v>7</v>
      </c>
      <c r="I414">
        <v>0</v>
      </c>
      <c r="J414">
        <v>0</v>
      </c>
      <c r="K414">
        <v>28</v>
      </c>
      <c r="L414">
        <v>24</v>
      </c>
      <c r="M414">
        <v>1</v>
      </c>
      <c r="N414">
        <v>171</v>
      </c>
      <c r="O414">
        <v>8</v>
      </c>
      <c r="P414">
        <v>13</v>
      </c>
      <c r="Q414">
        <v>1</v>
      </c>
      <c r="R414">
        <v>0</v>
      </c>
      <c r="S414">
        <v>0</v>
      </c>
      <c r="T414" s="12">
        <v>100</v>
      </c>
      <c r="U414">
        <v>13</v>
      </c>
      <c r="V414">
        <v>23</v>
      </c>
      <c r="W414">
        <v>36.1</v>
      </c>
    </row>
    <row r="415" spans="1:23" x14ac:dyDescent="0.25">
      <c r="A415" t="s">
        <v>3941</v>
      </c>
      <c r="B415" t="s">
        <v>3804</v>
      </c>
      <c r="C415" t="s">
        <v>3614</v>
      </c>
      <c r="D415" t="s">
        <v>3628</v>
      </c>
      <c r="E415">
        <v>30</v>
      </c>
      <c r="F415">
        <v>1993</v>
      </c>
      <c r="G415">
        <v>4.3</v>
      </c>
      <c r="H415">
        <v>1</v>
      </c>
      <c r="I415">
        <v>0</v>
      </c>
      <c r="J415">
        <v>0</v>
      </c>
      <c r="K415">
        <v>6</v>
      </c>
      <c r="L415">
        <v>8</v>
      </c>
      <c r="M415">
        <v>0</v>
      </c>
      <c r="N415">
        <v>3</v>
      </c>
      <c r="O415">
        <v>4</v>
      </c>
      <c r="P415">
        <v>8</v>
      </c>
      <c r="Q415">
        <v>0</v>
      </c>
      <c r="R415">
        <v>0</v>
      </c>
      <c r="S415">
        <v>0</v>
      </c>
      <c r="T415" s="12">
        <v>19</v>
      </c>
      <c r="U415">
        <v>4</v>
      </c>
      <c r="V415">
        <v>2</v>
      </c>
      <c r="W415">
        <v>66.7</v>
      </c>
    </row>
    <row r="416" spans="1:23" x14ac:dyDescent="0.25">
      <c r="A416" t="s">
        <v>3721</v>
      </c>
      <c r="B416" t="s">
        <v>3744</v>
      </c>
      <c r="C416" t="s">
        <v>3689</v>
      </c>
      <c r="D416" t="s">
        <v>3621</v>
      </c>
      <c r="E416">
        <v>28</v>
      </c>
      <c r="F416">
        <v>1995</v>
      </c>
      <c r="G416">
        <v>13.7</v>
      </c>
      <c r="H416">
        <v>6</v>
      </c>
      <c r="I416">
        <v>1</v>
      </c>
      <c r="J416">
        <v>1</v>
      </c>
      <c r="K416">
        <v>28</v>
      </c>
      <c r="L416">
        <v>20</v>
      </c>
      <c r="M416">
        <v>0</v>
      </c>
      <c r="N416">
        <v>20</v>
      </c>
      <c r="O416">
        <v>19</v>
      </c>
      <c r="P416">
        <v>19</v>
      </c>
      <c r="Q416">
        <v>0</v>
      </c>
      <c r="R416">
        <v>0</v>
      </c>
      <c r="S416">
        <v>0</v>
      </c>
      <c r="T416" s="12">
        <v>68</v>
      </c>
      <c r="U416">
        <v>7</v>
      </c>
      <c r="V416">
        <v>22</v>
      </c>
      <c r="W416">
        <v>24.1</v>
      </c>
    </row>
    <row r="417" spans="1:23" x14ac:dyDescent="0.25">
      <c r="A417" t="s">
        <v>3942</v>
      </c>
      <c r="B417" t="s">
        <v>3744</v>
      </c>
      <c r="C417" t="s">
        <v>3748</v>
      </c>
      <c r="D417" t="s">
        <v>49</v>
      </c>
      <c r="E417">
        <v>22</v>
      </c>
      <c r="F417">
        <v>2002</v>
      </c>
      <c r="G417">
        <v>3.7</v>
      </c>
      <c r="H417">
        <v>4</v>
      </c>
      <c r="I417">
        <v>1</v>
      </c>
      <c r="J417">
        <v>1</v>
      </c>
      <c r="K417">
        <v>12</v>
      </c>
      <c r="L417">
        <v>8</v>
      </c>
      <c r="M417">
        <v>1</v>
      </c>
      <c r="N417">
        <v>4</v>
      </c>
      <c r="O417">
        <v>3</v>
      </c>
      <c r="P417">
        <v>5</v>
      </c>
      <c r="Q417">
        <v>0</v>
      </c>
      <c r="R417">
        <v>0</v>
      </c>
      <c r="S417">
        <v>0</v>
      </c>
      <c r="T417" s="12">
        <v>21</v>
      </c>
      <c r="U417">
        <v>0</v>
      </c>
      <c r="V417">
        <v>5</v>
      </c>
      <c r="W417">
        <v>0</v>
      </c>
    </row>
    <row r="418" spans="1:23" x14ac:dyDescent="0.25">
      <c r="A418" t="s">
        <v>3942</v>
      </c>
      <c r="B418" t="s">
        <v>3744</v>
      </c>
      <c r="C418" t="s">
        <v>3765</v>
      </c>
      <c r="D418" t="s">
        <v>3621</v>
      </c>
      <c r="E418">
        <v>22</v>
      </c>
      <c r="F418">
        <v>2002</v>
      </c>
      <c r="G418">
        <v>5.3</v>
      </c>
      <c r="H418">
        <v>1</v>
      </c>
      <c r="I418">
        <v>0</v>
      </c>
      <c r="J418">
        <v>0</v>
      </c>
      <c r="K418">
        <v>8</v>
      </c>
      <c r="L418">
        <v>10</v>
      </c>
      <c r="M418">
        <v>1</v>
      </c>
      <c r="N418">
        <v>13</v>
      </c>
      <c r="O418">
        <v>10</v>
      </c>
      <c r="P418">
        <v>7</v>
      </c>
      <c r="Q418">
        <v>0</v>
      </c>
      <c r="R418">
        <v>0</v>
      </c>
      <c r="S418">
        <v>0</v>
      </c>
      <c r="T418" s="12">
        <v>23</v>
      </c>
      <c r="U418">
        <v>5</v>
      </c>
      <c r="V418">
        <v>3</v>
      </c>
      <c r="W418">
        <v>62.5</v>
      </c>
    </row>
    <row r="419" spans="1:23" x14ac:dyDescent="0.25">
      <c r="A419" t="s">
        <v>3307</v>
      </c>
      <c r="B419" t="s">
        <v>3744</v>
      </c>
      <c r="C419" t="s">
        <v>486</v>
      </c>
      <c r="D419" t="s">
        <v>421</v>
      </c>
      <c r="E419">
        <v>30</v>
      </c>
      <c r="F419">
        <v>1994</v>
      </c>
      <c r="G419">
        <v>38</v>
      </c>
      <c r="H419">
        <v>7</v>
      </c>
      <c r="I419">
        <v>0</v>
      </c>
      <c r="J419">
        <v>0</v>
      </c>
      <c r="K419">
        <v>0</v>
      </c>
      <c r="L419">
        <v>7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 s="12">
        <v>36</v>
      </c>
      <c r="U419">
        <v>5</v>
      </c>
      <c r="V419">
        <v>1</v>
      </c>
      <c r="W419">
        <v>83.3</v>
      </c>
    </row>
    <row r="420" spans="1:23" x14ac:dyDescent="0.25">
      <c r="A420" t="s">
        <v>368</v>
      </c>
      <c r="B420" t="s">
        <v>3770</v>
      </c>
      <c r="C420" t="s">
        <v>3614</v>
      </c>
      <c r="D420" t="s">
        <v>332</v>
      </c>
      <c r="E420">
        <v>31</v>
      </c>
      <c r="F420">
        <v>1993</v>
      </c>
      <c r="G420">
        <v>21.3</v>
      </c>
      <c r="H420">
        <v>2</v>
      </c>
      <c r="I420">
        <v>0</v>
      </c>
      <c r="J420">
        <v>0</v>
      </c>
      <c r="K420">
        <v>8</v>
      </c>
      <c r="L420">
        <v>4</v>
      </c>
      <c r="M420">
        <v>0</v>
      </c>
      <c r="N420">
        <v>9</v>
      </c>
      <c r="O420">
        <v>24</v>
      </c>
      <c r="P420">
        <v>19</v>
      </c>
      <c r="Q420">
        <v>0</v>
      </c>
      <c r="R420">
        <v>1</v>
      </c>
      <c r="S420">
        <v>1</v>
      </c>
      <c r="T420" s="12">
        <v>50</v>
      </c>
      <c r="U420">
        <v>63</v>
      </c>
      <c r="V420">
        <v>43</v>
      </c>
      <c r="W420">
        <v>59.4</v>
      </c>
    </row>
    <row r="421" spans="1:23" x14ac:dyDescent="0.25">
      <c r="A421" t="s">
        <v>3943</v>
      </c>
      <c r="B421" t="s">
        <v>3804</v>
      </c>
      <c r="C421" t="s">
        <v>3785</v>
      </c>
      <c r="D421" t="s">
        <v>254</v>
      </c>
      <c r="E421">
        <v>28</v>
      </c>
      <c r="F421">
        <v>1995</v>
      </c>
      <c r="G421">
        <v>0.5</v>
      </c>
      <c r="H421">
        <v>0</v>
      </c>
      <c r="I421">
        <v>0</v>
      </c>
      <c r="J421">
        <v>0</v>
      </c>
      <c r="K421">
        <v>0</v>
      </c>
      <c r="L421">
        <v>2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 s="12">
        <v>1</v>
      </c>
      <c r="U421">
        <v>0</v>
      </c>
      <c r="V421">
        <v>1</v>
      </c>
      <c r="W421">
        <v>0</v>
      </c>
    </row>
    <row r="422" spans="1:23" x14ac:dyDescent="0.25">
      <c r="A422" t="s">
        <v>3944</v>
      </c>
      <c r="B422" t="s">
        <v>3744</v>
      </c>
      <c r="C422" t="s">
        <v>3614</v>
      </c>
      <c r="D422" t="s">
        <v>254</v>
      </c>
      <c r="E422">
        <v>20</v>
      </c>
      <c r="F422">
        <v>2004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12">
        <v>0</v>
      </c>
      <c r="U422">
        <v>0</v>
      </c>
      <c r="V422">
        <v>0</v>
      </c>
    </row>
    <row r="423" spans="1:23" x14ac:dyDescent="0.25">
      <c r="A423" t="s">
        <v>3292</v>
      </c>
      <c r="B423" t="s">
        <v>3744</v>
      </c>
      <c r="C423" t="s">
        <v>486</v>
      </c>
      <c r="D423" t="s">
        <v>3615</v>
      </c>
      <c r="E423">
        <v>32</v>
      </c>
      <c r="F423">
        <v>1992</v>
      </c>
      <c r="G423">
        <v>28</v>
      </c>
      <c r="H423">
        <v>2</v>
      </c>
      <c r="I423">
        <v>0</v>
      </c>
      <c r="J423">
        <v>0</v>
      </c>
      <c r="K423">
        <v>2</v>
      </c>
      <c r="L423">
        <v>5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2</v>
      </c>
      <c r="S423">
        <v>0</v>
      </c>
      <c r="T423" s="12">
        <v>24</v>
      </c>
      <c r="U423">
        <v>11</v>
      </c>
      <c r="V423">
        <v>1</v>
      </c>
      <c r="W423">
        <v>91.7</v>
      </c>
    </row>
    <row r="424" spans="1:23" x14ac:dyDescent="0.25">
      <c r="A424" t="s">
        <v>194</v>
      </c>
      <c r="B424" t="s">
        <v>3773</v>
      </c>
      <c r="C424" t="s">
        <v>3614</v>
      </c>
      <c r="D424" t="s">
        <v>188</v>
      </c>
      <c r="E424">
        <v>24</v>
      </c>
      <c r="F424">
        <v>1999</v>
      </c>
      <c r="G424">
        <v>29</v>
      </c>
      <c r="H424">
        <v>5</v>
      </c>
      <c r="I424">
        <v>0</v>
      </c>
      <c r="J424">
        <v>0</v>
      </c>
      <c r="K424">
        <v>25</v>
      </c>
      <c r="L424">
        <v>33</v>
      </c>
      <c r="M424">
        <v>1</v>
      </c>
      <c r="N424">
        <v>196</v>
      </c>
      <c r="O424">
        <v>36</v>
      </c>
      <c r="P424">
        <v>49</v>
      </c>
      <c r="Q424">
        <v>0</v>
      </c>
      <c r="R424">
        <v>0</v>
      </c>
      <c r="S424">
        <v>0</v>
      </c>
      <c r="T424" s="12">
        <v>152</v>
      </c>
      <c r="U424">
        <v>12</v>
      </c>
      <c r="V424">
        <v>23</v>
      </c>
      <c r="W424">
        <v>34.299999999999997</v>
      </c>
    </row>
    <row r="425" spans="1:23" x14ac:dyDescent="0.25">
      <c r="A425" t="s">
        <v>3672</v>
      </c>
      <c r="B425" t="s">
        <v>3744</v>
      </c>
      <c r="C425" t="s">
        <v>3614</v>
      </c>
      <c r="D425" t="s">
        <v>8</v>
      </c>
      <c r="E425">
        <v>21</v>
      </c>
      <c r="F425">
        <v>2003</v>
      </c>
      <c r="G425">
        <v>5.5</v>
      </c>
      <c r="H425">
        <v>2</v>
      </c>
      <c r="I425">
        <v>0</v>
      </c>
      <c r="J425">
        <v>0</v>
      </c>
      <c r="K425">
        <v>9</v>
      </c>
      <c r="L425">
        <v>1</v>
      </c>
      <c r="M425">
        <v>0</v>
      </c>
      <c r="N425">
        <v>2</v>
      </c>
      <c r="O425">
        <v>7</v>
      </c>
      <c r="P425">
        <v>8</v>
      </c>
      <c r="Q425">
        <v>0</v>
      </c>
      <c r="R425">
        <v>1</v>
      </c>
      <c r="S425">
        <v>1</v>
      </c>
      <c r="T425" s="12">
        <v>19</v>
      </c>
      <c r="U425">
        <v>7</v>
      </c>
      <c r="V425">
        <v>10</v>
      </c>
      <c r="W425">
        <v>41.2</v>
      </c>
    </row>
    <row r="426" spans="1:23" x14ac:dyDescent="0.25">
      <c r="A426" t="s">
        <v>3945</v>
      </c>
      <c r="B426" t="s">
        <v>3946</v>
      </c>
      <c r="C426" t="s">
        <v>486</v>
      </c>
      <c r="D426" t="s">
        <v>332</v>
      </c>
      <c r="E426">
        <v>22</v>
      </c>
      <c r="F426">
        <v>2001</v>
      </c>
      <c r="G426">
        <v>1.6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s="12">
        <v>1</v>
      </c>
      <c r="U426">
        <v>1</v>
      </c>
      <c r="V426">
        <v>0</v>
      </c>
      <c r="W426">
        <v>100</v>
      </c>
    </row>
    <row r="427" spans="1:23" x14ac:dyDescent="0.25">
      <c r="A427" t="s">
        <v>3476</v>
      </c>
      <c r="B427" t="s">
        <v>3744</v>
      </c>
      <c r="C427" t="s">
        <v>486</v>
      </c>
      <c r="D427" t="s">
        <v>3627</v>
      </c>
      <c r="E427">
        <v>26</v>
      </c>
      <c r="F427">
        <v>1998</v>
      </c>
      <c r="G427">
        <v>30</v>
      </c>
      <c r="H427">
        <v>2</v>
      </c>
      <c r="I427">
        <v>0</v>
      </c>
      <c r="J427">
        <v>0</v>
      </c>
      <c r="K427">
        <v>1</v>
      </c>
      <c r="L427">
        <v>4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 s="12">
        <v>23</v>
      </c>
      <c r="U427">
        <v>6</v>
      </c>
      <c r="V427">
        <v>0</v>
      </c>
      <c r="W427">
        <v>100</v>
      </c>
    </row>
    <row r="428" spans="1:23" x14ac:dyDescent="0.25">
      <c r="A428" t="s">
        <v>66</v>
      </c>
      <c r="B428" t="s">
        <v>3744</v>
      </c>
      <c r="C428" t="s">
        <v>3748</v>
      </c>
      <c r="D428" t="s">
        <v>49</v>
      </c>
      <c r="E428">
        <v>23</v>
      </c>
      <c r="F428">
        <v>2001</v>
      </c>
      <c r="G428">
        <v>18</v>
      </c>
      <c r="H428">
        <v>4</v>
      </c>
      <c r="I428">
        <v>1</v>
      </c>
      <c r="J428">
        <v>1</v>
      </c>
      <c r="K428">
        <v>13</v>
      </c>
      <c r="L428">
        <v>28</v>
      </c>
      <c r="M428">
        <v>5</v>
      </c>
      <c r="N428">
        <v>12</v>
      </c>
      <c r="O428">
        <v>8</v>
      </c>
      <c r="P428">
        <v>15</v>
      </c>
      <c r="Q428">
        <v>1</v>
      </c>
      <c r="R428">
        <v>0</v>
      </c>
      <c r="S428">
        <v>0</v>
      </c>
      <c r="T428" s="12">
        <v>83</v>
      </c>
      <c r="U428">
        <v>7</v>
      </c>
      <c r="V428">
        <v>13</v>
      </c>
      <c r="W428">
        <v>35</v>
      </c>
    </row>
    <row r="429" spans="1:23" x14ac:dyDescent="0.25">
      <c r="A429" t="s">
        <v>3947</v>
      </c>
      <c r="B429" t="s">
        <v>3744</v>
      </c>
      <c r="C429" t="s">
        <v>3748</v>
      </c>
      <c r="D429" t="s">
        <v>3631</v>
      </c>
      <c r="E429">
        <v>26</v>
      </c>
      <c r="F429">
        <v>1997</v>
      </c>
      <c r="G429">
        <v>10.9</v>
      </c>
      <c r="H429">
        <v>2</v>
      </c>
      <c r="I429">
        <v>0</v>
      </c>
      <c r="J429">
        <v>0</v>
      </c>
      <c r="K429">
        <v>8</v>
      </c>
      <c r="L429">
        <v>7</v>
      </c>
      <c r="M429">
        <v>7</v>
      </c>
      <c r="N429">
        <v>27</v>
      </c>
      <c r="O429">
        <v>4</v>
      </c>
      <c r="P429">
        <v>4</v>
      </c>
      <c r="Q429">
        <v>0</v>
      </c>
      <c r="R429">
        <v>0</v>
      </c>
      <c r="S429">
        <v>0</v>
      </c>
      <c r="T429" s="12">
        <v>24</v>
      </c>
      <c r="U429">
        <v>5</v>
      </c>
      <c r="V429">
        <v>7</v>
      </c>
      <c r="W429">
        <v>41.7</v>
      </c>
    </row>
    <row r="430" spans="1:23" x14ac:dyDescent="0.25">
      <c r="A430" t="s">
        <v>3947</v>
      </c>
      <c r="B430" t="s">
        <v>3744</v>
      </c>
      <c r="C430" t="s">
        <v>3759</v>
      </c>
      <c r="D430" t="s">
        <v>49</v>
      </c>
      <c r="E430">
        <v>26</v>
      </c>
      <c r="F430">
        <v>1997</v>
      </c>
      <c r="G430">
        <v>4.9000000000000004</v>
      </c>
      <c r="H430">
        <v>0</v>
      </c>
      <c r="I430">
        <v>0</v>
      </c>
      <c r="J430">
        <v>0</v>
      </c>
      <c r="K430">
        <v>1</v>
      </c>
      <c r="L430">
        <v>3</v>
      </c>
      <c r="M430">
        <v>1</v>
      </c>
      <c r="N430">
        <v>28</v>
      </c>
      <c r="O430">
        <v>1</v>
      </c>
      <c r="P430">
        <v>7</v>
      </c>
      <c r="Q430">
        <v>0</v>
      </c>
      <c r="R430">
        <v>0</v>
      </c>
      <c r="S430">
        <v>0</v>
      </c>
      <c r="T430" s="12">
        <v>14</v>
      </c>
      <c r="U430">
        <v>1</v>
      </c>
      <c r="V430">
        <v>8</v>
      </c>
      <c r="W430">
        <v>11.1</v>
      </c>
    </row>
    <row r="431" spans="1:23" x14ac:dyDescent="0.25">
      <c r="A431" t="s">
        <v>3305</v>
      </c>
      <c r="B431" t="s">
        <v>3773</v>
      </c>
      <c r="C431" t="s">
        <v>486</v>
      </c>
      <c r="D431" t="s">
        <v>372</v>
      </c>
      <c r="E431">
        <v>28</v>
      </c>
      <c r="F431">
        <v>1995</v>
      </c>
      <c r="G431">
        <v>38</v>
      </c>
      <c r="H431">
        <v>3</v>
      </c>
      <c r="I431">
        <v>0</v>
      </c>
      <c r="J431">
        <v>0</v>
      </c>
      <c r="K431">
        <v>1</v>
      </c>
      <c r="L431">
        <v>10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1</v>
      </c>
      <c r="S431">
        <v>0</v>
      </c>
      <c r="T431" s="12">
        <v>41</v>
      </c>
      <c r="U431">
        <v>13</v>
      </c>
      <c r="V431">
        <v>0</v>
      </c>
      <c r="W431">
        <v>100</v>
      </c>
    </row>
    <row r="432" spans="1:23" x14ac:dyDescent="0.25">
      <c r="A432" t="s">
        <v>126</v>
      </c>
      <c r="B432" t="s">
        <v>3744</v>
      </c>
      <c r="C432" t="s">
        <v>3689</v>
      </c>
      <c r="D432" t="s">
        <v>104</v>
      </c>
      <c r="E432">
        <v>29</v>
      </c>
      <c r="F432">
        <v>1995</v>
      </c>
      <c r="G432">
        <v>1.2</v>
      </c>
      <c r="H432">
        <v>2</v>
      </c>
      <c r="I432">
        <v>0</v>
      </c>
      <c r="J432">
        <v>0</v>
      </c>
      <c r="K432">
        <v>6</v>
      </c>
      <c r="L432">
        <v>2</v>
      </c>
      <c r="M432">
        <v>0</v>
      </c>
      <c r="N432">
        <v>6</v>
      </c>
      <c r="O432">
        <v>1</v>
      </c>
      <c r="P432">
        <v>3</v>
      </c>
      <c r="Q432">
        <v>0</v>
      </c>
      <c r="R432">
        <v>1</v>
      </c>
      <c r="S432">
        <v>0</v>
      </c>
      <c r="T432" s="12">
        <v>10</v>
      </c>
      <c r="U432">
        <v>1</v>
      </c>
      <c r="V432">
        <v>2</v>
      </c>
      <c r="W432">
        <v>33.299999999999997</v>
      </c>
    </row>
    <row r="433" spans="1:23" x14ac:dyDescent="0.25">
      <c r="A433" t="s">
        <v>33</v>
      </c>
      <c r="B433" t="s">
        <v>3744</v>
      </c>
      <c r="C433" t="s">
        <v>3759</v>
      </c>
      <c r="D433" t="s">
        <v>21</v>
      </c>
      <c r="E433">
        <v>18</v>
      </c>
      <c r="F433">
        <v>2006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12">
        <v>0</v>
      </c>
      <c r="U433">
        <v>0</v>
      </c>
      <c r="V433">
        <v>0</v>
      </c>
    </row>
    <row r="434" spans="1:23" x14ac:dyDescent="0.25">
      <c r="A434" t="s">
        <v>3948</v>
      </c>
      <c r="B434" t="s">
        <v>3773</v>
      </c>
      <c r="C434" t="s">
        <v>3614</v>
      </c>
      <c r="D434" t="s">
        <v>188</v>
      </c>
      <c r="E434">
        <v>27</v>
      </c>
      <c r="F434">
        <v>1996</v>
      </c>
      <c r="G434">
        <v>2.2000000000000002</v>
      </c>
      <c r="H434">
        <v>2</v>
      </c>
      <c r="I434">
        <v>0</v>
      </c>
      <c r="J434">
        <v>0</v>
      </c>
      <c r="K434">
        <v>2</v>
      </c>
      <c r="L434">
        <v>6</v>
      </c>
      <c r="M434">
        <v>0</v>
      </c>
      <c r="N434">
        <v>12</v>
      </c>
      <c r="O434">
        <v>4</v>
      </c>
      <c r="P434">
        <v>3</v>
      </c>
      <c r="Q434">
        <v>0</v>
      </c>
      <c r="R434">
        <v>0</v>
      </c>
      <c r="S434">
        <v>0</v>
      </c>
      <c r="T434" s="12">
        <v>14</v>
      </c>
      <c r="U434">
        <v>5</v>
      </c>
      <c r="V434">
        <v>2</v>
      </c>
      <c r="W434">
        <v>71.400000000000006</v>
      </c>
    </row>
    <row r="435" spans="1:23" x14ac:dyDescent="0.25">
      <c r="A435" t="s">
        <v>2643</v>
      </c>
      <c r="B435" t="s">
        <v>3756</v>
      </c>
      <c r="C435" t="s">
        <v>3614</v>
      </c>
      <c r="D435" t="s">
        <v>239</v>
      </c>
      <c r="E435">
        <v>18</v>
      </c>
      <c r="F435">
        <v>2006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s="12">
        <v>0</v>
      </c>
      <c r="U435">
        <v>0</v>
      </c>
      <c r="V435">
        <v>0</v>
      </c>
    </row>
    <row r="436" spans="1:23" x14ac:dyDescent="0.25">
      <c r="A436" t="s">
        <v>2295</v>
      </c>
      <c r="B436" t="s">
        <v>3896</v>
      </c>
      <c r="C436" t="s">
        <v>3614</v>
      </c>
      <c r="D436" t="s">
        <v>293</v>
      </c>
      <c r="E436">
        <v>21</v>
      </c>
      <c r="F436">
        <v>2003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2</v>
      </c>
      <c r="P436">
        <v>2</v>
      </c>
      <c r="Q436">
        <v>0</v>
      </c>
      <c r="R436">
        <v>0</v>
      </c>
      <c r="S436">
        <v>0</v>
      </c>
      <c r="T436" s="12">
        <v>4</v>
      </c>
      <c r="U436">
        <v>2</v>
      </c>
      <c r="V436">
        <v>4</v>
      </c>
      <c r="W436">
        <v>33.299999999999997</v>
      </c>
    </row>
    <row r="437" spans="1:23" x14ac:dyDescent="0.25">
      <c r="A437" t="s">
        <v>391</v>
      </c>
      <c r="B437" t="s">
        <v>3744</v>
      </c>
      <c r="C437" t="s">
        <v>3689</v>
      </c>
      <c r="D437" t="s">
        <v>372</v>
      </c>
      <c r="E437">
        <v>25</v>
      </c>
      <c r="F437">
        <v>1999</v>
      </c>
      <c r="G437">
        <v>31.4</v>
      </c>
      <c r="H437">
        <v>7</v>
      </c>
      <c r="I437">
        <v>1</v>
      </c>
      <c r="J437">
        <v>1</v>
      </c>
      <c r="K437">
        <v>21</v>
      </c>
      <c r="L437">
        <v>16</v>
      </c>
      <c r="M437">
        <v>2</v>
      </c>
      <c r="N437">
        <v>164</v>
      </c>
      <c r="O437">
        <v>25</v>
      </c>
      <c r="P437">
        <v>25</v>
      </c>
      <c r="Q437">
        <v>0</v>
      </c>
      <c r="R437">
        <v>0</v>
      </c>
      <c r="S437">
        <v>0</v>
      </c>
      <c r="T437" s="12">
        <v>156</v>
      </c>
      <c r="U437">
        <v>37</v>
      </c>
      <c r="V437">
        <v>25</v>
      </c>
      <c r="W437">
        <v>59.7</v>
      </c>
    </row>
    <row r="438" spans="1:23" x14ac:dyDescent="0.25">
      <c r="A438" t="s">
        <v>321</v>
      </c>
      <c r="B438" t="s">
        <v>3746</v>
      </c>
      <c r="C438" t="s">
        <v>3614</v>
      </c>
      <c r="D438" t="s">
        <v>293</v>
      </c>
      <c r="E438">
        <v>24</v>
      </c>
      <c r="F438">
        <v>2000</v>
      </c>
      <c r="G438">
        <v>21.4</v>
      </c>
      <c r="H438">
        <v>4</v>
      </c>
      <c r="I438">
        <v>1</v>
      </c>
      <c r="J438">
        <v>1</v>
      </c>
      <c r="K438">
        <v>11</v>
      </c>
      <c r="L438">
        <v>5</v>
      </c>
      <c r="M438">
        <v>1</v>
      </c>
      <c r="N438">
        <v>5</v>
      </c>
      <c r="O438">
        <v>19</v>
      </c>
      <c r="P438">
        <v>30</v>
      </c>
      <c r="Q438">
        <v>1</v>
      </c>
      <c r="R438">
        <v>0</v>
      </c>
      <c r="S438">
        <v>0</v>
      </c>
      <c r="T438" s="12">
        <v>51</v>
      </c>
      <c r="U438">
        <v>48</v>
      </c>
      <c r="V438">
        <v>41</v>
      </c>
      <c r="W438">
        <v>53.9</v>
      </c>
    </row>
    <row r="439" spans="1:23" x14ac:dyDescent="0.25">
      <c r="A439" t="s">
        <v>187</v>
      </c>
      <c r="B439" t="s">
        <v>3756</v>
      </c>
      <c r="C439" t="s">
        <v>3759</v>
      </c>
      <c r="D439" t="s">
        <v>188</v>
      </c>
      <c r="E439">
        <v>27</v>
      </c>
      <c r="F439">
        <v>1997</v>
      </c>
      <c r="G439">
        <v>5.6</v>
      </c>
      <c r="H439">
        <v>2</v>
      </c>
      <c r="I439">
        <v>0</v>
      </c>
      <c r="J439">
        <v>0</v>
      </c>
      <c r="K439">
        <v>7</v>
      </c>
      <c r="L439">
        <v>13</v>
      </c>
      <c r="M439">
        <v>3</v>
      </c>
      <c r="N439">
        <v>7</v>
      </c>
      <c r="O439">
        <v>0</v>
      </c>
      <c r="P439">
        <v>3</v>
      </c>
      <c r="Q439">
        <v>0</v>
      </c>
      <c r="R439">
        <v>0</v>
      </c>
      <c r="S439">
        <v>0</v>
      </c>
      <c r="T439" s="12">
        <v>11</v>
      </c>
      <c r="U439">
        <v>10</v>
      </c>
      <c r="V439">
        <v>23</v>
      </c>
      <c r="W439">
        <v>30.3</v>
      </c>
    </row>
    <row r="440" spans="1:23" x14ac:dyDescent="0.25">
      <c r="A440" t="s">
        <v>22</v>
      </c>
      <c r="B440" t="s">
        <v>3801</v>
      </c>
      <c r="C440" t="s">
        <v>3614</v>
      </c>
      <c r="D440" t="s">
        <v>8</v>
      </c>
      <c r="E440">
        <v>30</v>
      </c>
      <c r="F440">
        <v>1994</v>
      </c>
      <c r="G440">
        <v>27.6</v>
      </c>
      <c r="H440">
        <v>3</v>
      </c>
      <c r="I440">
        <v>1</v>
      </c>
      <c r="J440">
        <v>0</v>
      </c>
      <c r="K440">
        <v>11</v>
      </c>
      <c r="L440">
        <v>8</v>
      </c>
      <c r="M440">
        <v>3</v>
      </c>
      <c r="N440">
        <v>147</v>
      </c>
      <c r="O440">
        <v>21</v>
      </c>
      <c r="P440">
        <v>22</v>
      </c>
      <c r="Q440">
        <v>0</v>
      </c>
      <c r="R440">
        <v>1</v>
      </c>
      <c r="S440">
        <v>1</v>
      </c>
      <c r="T440" s="12">
        <v>105</v>
      </c>
      <c r="U440">
        <v>7</v>
      </c>
      <c r="V440">
        <v>14</v>
      </c>
      <c r="W440">
        <v>33.299999999999997</v>
      </c>
    </row>
    <row r="441" spans="1:23" x14ac:dyDescent="0.25">
      <c r="A441" t="s">
        <v>125</v>
      </c>
      <c r="B441" t="s">
        <v>3746</v>
      </c>
      <c r="C441" t="s">
        <v>3614</v>
      </c>
      <c r="D441" t="s">
        <v>104</v>
      </c>
      <c r="E441">
        <v>26</v>
      </c>
      <c r="F441">
        <v>1997</v>
      </c>
      <c r="G441">
        <v>35.200000000000003</v>
      </c>
      <c r="H441">
        <v>8</v>
      </c>
      <c r="I441">
        <v>0</v>
      </c>
      <c r="J441">
        <v>0</v>
      </c>
      <c r="K441">
        <v>31</v>
      </c>
      <c r="L441">
        <v>20</v>
      </c>
      <c r="M441">
        <v>7</v>
      </c>
      <c r="N441">
        <v>170</v>
      </c>
      <c r="O441">
        <v>62</v>
      </c>
      <c r="P441">
        <v>61</v>
      </c>
      <c r="Q441">
        <v>0</v>
      </c>
      <c r="R441">
        <v>0</v>
      </c>
      <c r="S441">
        <v>0</v>
      </c>
      <c r="T441" s="12">
        <v>157</v>
      </c>
      <c r="U441">
        <v>50</v>
      </c>
      <c r="V441">
        <v>26</v>
      </c>
      <c r="W441">
        <v>65.8</v>
      </c>
    </row>
    <row r="442" spans="1:23" x14ac:dyDescent="0.25">
      <c r="A442" t="s">
        <v>3949</v>
      </c>
      <c r="B442" t="s">
        <v>3744</v>
      </c>
      <c r="C442" t="s">
        <v>3785</v>
      </c>
      <c r="D442" t="s">
        <v>3627</v>
      </c>
      <c r="E442">
        <v>17</v>
      </c>
      <c r="F442">
        <v>2007</v>
      </c>
      <c r="G442">
        <v>1.5</v>
      </c>
      <c r="H442">
        <v>0</v>
      </c>
      <c r="I442">
        <v>0</v>
      </c>
      <c r="J442">
        <v>0</v>
      </c>
      <c r="K442">
        <v>3</v>
      </c>
      <c r="L442">
        <v>1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0</v>
      </c>
      <c r="S442">
        <v>0</v>
      </c>
      <c r="T442" s="12">
        <v>12</v>
      </c>
      <c r="U442">
        <v>0</v>
      </c>
      <c r="V442">
        <v>1</v>
      </c>
      <c r="W442">
        <v>0</v>
      </c>
    </row>
    <row r="443" spans="1:23" x14ac:dyDescent="0.25">
      <c r="A443" t="s">
        <v>3950</v>
      </c>
      <c r="B443" t="s">
        <v>3773</v>
      </c>
      <c r="C443" t="s">
        <v>3689</v>
      </c>
      <c r="D443" t="s">
        <v>239</v>
      </c>
      <c r="E443">
        <v>28</v>
      </c>
      <c r="F443">
        <v>1996</v>
      </c>
      <c r="G443">
        <v>0.8</v>
      </c>
      <c r="H443">
        <v>0</v>
      </c>
      <c r="I443">
        <v>0</v>
      </c>
      <c r="J443">
        <v>0</v>
      </c>
      <c r="K443">
        <v>1</v>
      </c>
      <c r="L443">
        <v>2</v>
      </c>
      <c r="M443">
        <v>0</v>
      </c>
      <c r="N443">
        <v>0</v>
      </c>
      <c r="O443">
        <v>1</v>
      </c>
      <c r="P443">
        <v>1</v>
      </c>
      <c r="Q443">
        <v>0</v>
      </c>
      <c r="R443">
        <v>0</v>
      </c>
      <c r="S443">
        <v>0</v>
      </c>
      <c r="T443" s="12">
        <v>7</v>
      </c>
      <c r="U443">
        <v>1</v>
      </c>
      <c r="V443">
        <v>0</v>
      </c>
      <c r="W443">
        <v>100</v>
      </c>
    </row>
    <row r="444" spans="1:23" x14ac:dyDescent="0.25">
      <c r="A444" t="s">
        <v>3722</v>
      </c>
      <c r="B444" t="s">
        <v>3755</v>
      </c>
      <c r="C444" t="s">
        <v>3689</v>
      </c>
      <c r="D444" t="s">
        <v>141</v>
      </c>
      <c r="E444">
        <v>30</v>
      </c>
      <c r="F444">
        <v>1994</v>
      </c>
      <c r="G444">
        <v>12.8</v>
      </c>
      <c r="H444">
        <v>6</v>
      </c>
      <c r="I444">
        <v>0</v>
      </c>
      <c r="J444">
        <v>0</v>
      </c>
      <c r="K444">
        <v>18</v>
      </c>
      <c r="L444">
        <v>12</v>
      </c>
      <c r="M444">
        <v>2</v>
      </c>
      <c r="N444">
        <v>5</v>
      </c>
      <c r="O444">
        <v>13</v>
      </c>
      <c r="P444">
        <v>19</v>
      </c>
      <c r="Q444">
        <v>0</v>
      </c>
      <c r="R444">
        <v>0</v>
      </c>
      <c r="S444">
        <v>0</v>
      </c>
      <c r="T444" s="12">
        <v>53</v>
      </c>
      <c r="U444">
        <v>11</v>
      </c>
      <c r="V444">
        <v>7</v>
      </c>
      <c r="W444">
        <v>61.1</v>
      </c>
    </row>
    <row r="445" spans="1:23" x14ac:dyDescent="0.25">
      <c r="A445" t="s">
        <v>351</v>
      </c>
      <c r="B445" t="s">
        <v>3768</v>
      </c>
      <c r="C445" t="s">
        <v>3614</v>
      </c>
      <c r="D445" t="s">
        <v>332</v>
      </c>
      <c r="E445">
        <v>25</v>
      </c>
      <c r="F445">
        <v>1999</v>
      </c>
      <c r="G445">
        <v>12.2</v>
      </c>
      <c r="H445">
        <v>2</v>
      </c>
      <c r="I445">
        <v>0</v>
      </c>
      <c r="J445">
        <v>0</v>
      </c>
      <c r="K445">
        <v>6</v>
      </c>
      <c r="L445">
        <v>10</v>
      </c>
      <c r="M445">
        <v>0</v>
      </c>
      <c r="N445">
        <v>31</v>
      </c>
      <c r="O445">
        <v>4</v>
      </c>
      <c r="P445">
        <v>8</v>
      </c>
      <c r="Q445">
        <v>0</v>
      </c>
      <c r="R445">
        <v>0</v>
      </c>
      <c r="S445">
        <v>0</v>
      </c>
      <c r="T445" s="12">
        <v>39</v>
      </c>
      <c r="U445">
        <v>10</v>
      </c>
      <c r="V445">
        <v>14</v>
      </c>
      <c r="W445">
        <v>41.7</v>
      </c>
    </row>
    <row r="446" spans="1:23" x14ac:dyDescent="0.25">
      <c r="A446" t="s">
        <v>54</v>
      </c>
      <c r="B446" t="s">
        <v>3744</v>
      </c>
      <c r="C446" t="s">
        <v>3748</v>
      </c>
      <c r="D446" t="s">
        <v>49</v>
      </c>
      <c r="E446">
        <v>22</v>
      </c>
      <c r="F446">
        <v>2002</v>
      </c>
      <c r="G446">
        <v>34.6</v>
      </c>
      <c r="H446">
        <v>10</v>
      </c>
      <c r="I446">
        <v>0</v>
      </c>
      <c r="J446">
        <v>0</v>
      </c>
      <c r="K446">
        <v>50</v>
      </c>
      <c r="L446">
        <v>51</v>
      </c>
      <c r="M446">
        <v>2</v>
      </c>
      <c r="N446">
        <v>27</v>
      </c>
      <c r="O446">
        <v>6</v>
      </c>
      <c r="P446">
        <v>22</v>
      </c>
      <c r="Q446">
        <v>1</v>
      </c>
      <c r="R446">
        <v>0</v>
      </c>
      <c r="S446">
        <v>0</v>
      </c>
      <c r="T446" s="12">
        <v>119</v>
      </c>
      <c r="U446">
        <v>13</v>
      </c>
      <c r="V446">
        <v>52</v>
      </c>
      <c r="W446">
        <v>20</v>
      </c>
    </row>
    <row r="447" spans="1:23" x14ac:dyDescent="0.25">
      <c r="A447" t="s">
        <v>221</v>
      </c>
      <c r="B447" t="s">
        <v>3755</v>
      </c>
      <c r="C447" t="s">
        <v>3614</v>
      </c>
      <c r="D447" t="s">
        <v>188</v>
      </c>
      <c r="E447">
        <v>26</v>
      </c>
      <c r="F447">
        <v>1998</v>
      </c>
      <c r="G447">
        <v>15.7</v>
      </c>
      <c r="H447">
        <v>3</v>
      </c>
      <c r="I447">
        <v>0</v>
      </c>
      <c r="J447">
        <v>0</v>
      </c>
      <c r="K447">
        <v>14</v>
      </c>
      <c r="L447">
        <v>12</v>
      </c>
      <c r="M447">
        <v>2</v>
      </c>
      <c r="N447">
        <v>3</v>
      </c>
      <c r="O447">
        <v>21</v>
      </c>
      <c r="P447">
        <v>29</v>
      </c>
      <c r="Q447">
        <v>0</v>
      </c>
      <c r="R447">
        <v>0</v>
      </c>
      <c r="S447">
        <v>0</v>
      </c>
      <c r="T447" s="12">
        <v>90</v>
      </c>
      <c r="U447">
        <v>41</v>
      </c>
      <c r="V447">
        <v>27</v>
      </c>
      <c r="W447">
        <v>60.3</v>
      </c>
    </row>
    <row r="448" spans="1:23" x14ac:dyDescent="0.25">
      <c r="A448" t="s">
        <v>100</v>
      </c>
      <c r="B448" t="s">
        <v>3767</v>
      </c>
      <c r="C448" t="s">
        <v>3785</v>
      </c>
      <c r="D448" t="s">
        <v>96</v>
      </c>
      <c r="E448">
        <v>22</v>
      </c>
      <c r="F448">
        <v>2002</v>
      </c>
      <c r="G448">
        <v>18.399999999999999</v>
      </c>
      <c r="H448">
        <v>2</v>
      </c>
      <c r="I448">
        <v>0</v>
      </c>
      <c r="J448">
        <v>0</v>
      </c>
      <c r="K448">
        <v>34</v>
      </c>
      <c r="L448">
        <v>45</v>
      </c>
      <c r="M448">
        <v>7</v>
      </c>
      <c r="N448">
        <v>9</v>
      </c>
      <c r="O448">
        <v>10</v>
      </c>
      <c r="P448">
        <v>15</v>
      </c>
      <c r="Q448">
        <v>0</v>
      </c>
      <c r="R448">
        <v>1</v>
      </c>
      <c r="S448">
        <v>0</v>
      </c>
      <c r="T448" s="12">
        <v>66</v>
      </c>
      <c r="U448">
        <v>25</v>
      </c>
      <c r="V448">
        <v>46</v>
      </c>
      <c r="W448">
        <v>35.200000000000003</v>
      </c>
    </row>
    <row r="449" spans="1:23" x14ac:dyDescent="0.25">
      <c r="A449" t="s">
        <v>3951</v>
      </c>
      <c r="B449" t="s">
        <v>3804</v>
      </c>
      <c r="C449" t="s">
        <v>486</v>
      </c>
      <c r="D449" t="s">
        <v>254</v>
      </c>
      <c r="E449">
        <v>31</v>
      </c>
      <c r="F449">
        <v>1993</v>
      </c>
      <c r="G449">
        <v>29</v>
      </c>
      <c r="H449">
        <v>2</v>
      </c>
      <c r="I449">
        <v>0</v>
      </c>
      <c r="J449">
        <v>0</v>
      </c>
      <c r="K449">
        <v>4</v>
      </c>
      <c r="L449">
        <v>9</v>
      </c>
      <c r="M449">
        <v>0</v>
      </c>
      <c r="N449">
        <v>0</v>
      </c>
      <c r="O449">
        <v>0</v>
      </c>
      <c r="P449">
        <v>2</v>
      </c>
      <c r="Q449">
        <v>0</v>
      </c>
      <c r="R449">
        <v>4</v>
      </c>
      <c r="S449">
        <v>0</v>
      </c>
      <c r="T449" s="12">
        <v>37</v>
      </c>
      <c r="U449">
        <v>11</v>
      </c>
      <c r="V449">
        <v>1</v>
      </c>
      <c r="W449">
        <v>91.7</v>
      </c>
    </row>
    <row r="450" spans="1:23" x14ac:dyDescent="0.25">
      <c r="A450" t="s">
        <v>373</v>
      </c>
      <c r="B450" t="s">
        <v>3744</v>
      </c>
      <c r="C450" t="s">
        <v>3748</v>
      </c>
      <c r="D450" t="s">
        <v>372</v>
      </c>
      <c r="E450">
        <v>22</v>
      </c>
      <c r="F450">
        <v>2001</v>
      </c>
      <c r="G450">
        <v>19.2</v>
      </c>
      <c r="H450">
        <v>3</v>
      </c>
      <c r="I450">
        <v>0</v>
      </c>
      <c r="J450">
        <v>0</v>
      </c>
      <c r="K450">
        <v>15</v>
      </c>
      <c r="L450">
        <v>39</v>
      </c>
      <c r="M450">
        <v>7</v>
      </c>
      <c r="N450">
        <v>117</v>
      </c>
      <c r="O450">
        <v>3</v>
      </c>
      <c r="P450">
        <v>15</v>
      </c>
      <c r="Q450">
        <v>1</v>
      </c>
      <c r="R450">
        <v>0</v>
      </c>
      <c r="S450">
        <v>0</v>
      </c>
      <c r="T450" s="12">
        <v>70</v>
      </c>
      <c r="U450">
        <v>10</v>
      </c>
      <c r="V450">
        <v>20</v>
      </c>
      <c r="W450">
        <v>33.299999999999997</v>
      </c>
    </row>
    <row r="451" spans="1:23" x14ac:dyDescent="0.25">
      <c r="A451" t="s">
        <v>7</v>
      </c>
      <c r="B451" t="s">
        <v>3911</v>
      </c>
      <c r="C451" t="s">
        <v>3759</v>
      </c>
      <c r="D451" t="s">
        <v>8</v>
      </c>
      <c r="E451">
        <v>32</v>
      </c>
      <c r="F451">
        <v>1992</v>
      </c>
      <c r="G451">
        <v>37.5</v>
      </c>
      <c r="H451">
        <v>1</v>
      </c>
      <c r="I451">
        <v>0</v>
      </c>
      <c r="J451">
        <v>0</v>
      </c>
      <c r="K451">
        <v>25</v>
      </c>
      <c r="L451">
        <v>39</v>
      </c>
      <c r="M451">
        <v>18</v>
      </c>
      <c r="N451">
        <v>79</v>
      </c>
      <c r="O451">
        <v>9</v>
      </c>
      <c r="P451">
        <v>11</v>
      </c>
      <c r="Q451">
        <v>0</v>
      </c>
      <c r="R451">
        <v>0</v>
      </c>
      <c r="S451">
        <v>0</v>
      </c>
      <c r="T451" s="12">
        <v>101</v>
      </c>
      <c r="U451">
        <v>9</v>
      </c>
      <c r="V451">
        <v>14</v>
      </c>
      <c r="W451">
        <v>39.1</v>
      </c>
    </row>
    <row r="452" spans="1:23" x14ac:dyDescent="0.25">
      <c r="A452" t="s">
        <v>418</v>
      </c>
      <c r="B452" t="s">
        <v>3767</v>
      </c>
      <c r="C452" t="s">
        <v>3614</v>
      </c>
      <c r="D452" t="s">
        <v>372</v>
      </c>
      <c r="E452">
        <v>23</v>
      </c>
      <c r="F452">
        <v>2001</v>
      </c>
      <c r="G452">
        <v>33.799999999999997</v>
      </c>
      <c r="H452">
        <v>2</v>
      </c>
      <c r="I452">
        <v>1</v>
      </c>
      <c r="J452">
        <v>0</v>
      </c>
      <c r="K452">
        <v>28</v>
      </c>
      <c r="L452">
        <v>17</v>
      </c>
      <c r="M452">
        <v>1</v>
      </c>
      <c r="N452">
        <v>3</v>
      </c>
      <c r="O452">
        <v>21</v>
      </c>
      <c r="P452">
        <v>37</v>
      </c>
      <c r="Q452">
        <v>0</v>
      </c>
      <c r="R452">
        <v>1</v>
      </c>
      <c r="S452">
        <v>0</v>
      </c>
      <c r="T452" s="12">
        <v>154</v>
      </c>
      <c r="U452">
        <v>61</v>
      </c>
      <c r="V452">
        <v>36</v>
      </c>
      <c r="W452">
        <v>62.9</v>
      </c>
    </row>
    <row r="453" spans="1:23" x14ac:dyDescent="0.25">
      <c r="A453" t="s">
        <v>3952</v>
      </c>
      <c r="B453" t="s">
        <v>3773</v>
      </c>
      <c r="C453" t="s">
        <v>486</v>
      </c>
      <c r="D453" t="s">
        <v>283</v>
      </c>
      <c r="E453">
        <v>26</v>
      </c>
      <c r="F453">
        <v>1997</v>
      </c>
      <c r="G453">
        <v>32</v>
      </c>
      <c r="H453">
        <v>5</v>
      </c>
      <c r="I453">
        <v>0</v>
      </c>
      <c r="J453">
        <v>0</v>
      </c>
      <c r="K453">
        <v>2</v>
      </c>
      <c r="L453">
        <v>4</v>
      </c>
      <c r="M453">
        <v>0</v>
      </c>
      <c r="N453">
        <v>0</v>
      </c>
      <c r="O453">
        <v>2</v>
      </c>
      <c r="P453">
        <v>0</v>
      </c>
      <c r="Q453">
        <v>0</v>
      </c>
      <c r="R453">
        <v>2</v>
      </c>
      <c r="S453">
        <v>0</v>
      </c>
      <c r="T453" s="12">
        <v>43</v>
      </c>
      <c r="U453">
        <v>12</v>
      </c>
      <c r="V453">
        <v>0</v>
      </c>
      <c r="W453">
        <v>100</v>
      </c>
    </row>
    <row r="454" spans="1:23" x14ac:dyDescent="0.25">
      <c r="A454" t="s">
        <v>3953</v>
      </c>
      <c r="B454" t="s">
        <v>3744</v>
      </c>
      <c r="C454" t="s">
        <v>3759</v>
      </c>
      <c r="D454" t="s">
        <v>283</v>
      </c>
      <c r="E454">
        <v>24</v>
      </c>
      <c r="F454">
        <v>2000</v>
      </c>
      <c r="G454">
        <v>19.600000000000001</v>
      </c>
      <c r="H454">
        <v>2</v>
      </c>
      <c r="I454">
        <v>0</v>
      </c>
      <c r="J454">
        <v>0</v>
      </c>
      <c r="K454">
        <v>6</v>
      </c>
      <c r="L454">
        <v>11</v>
      </c>
      <c r="M454">
        <v>6</v>
      </c>
      <c r="N454">
        <v>25</v>
      </c>
      <c r="O454">
        <v>2</v>
      </c>
      <c r="P454">
        <v>7</v>
      </c>
      <c r="Q454">
        <v>2</v>
      </c>
      <c r="R454">
        <v>0</v>
      </c>
      <c r="S454">
        <v>0</v>
      </c>
      <c r="T454" s="12">
        <v>99</v>
      </c>
      <c r="U454">
        <v>6</v>
      </c>
      <c r="V454">
        <v>11</v>
      </c>
      <c r="W454">
        <v>35.299999999999997</v>
      </c>
    </row>
    <row r="455" spans="1:23" x14ac:dyDescent="0.25">
      <c r="A455" t="s">
        <v>3732</v>
      </c>
      <c r="B455" t="s">
        <v>3747</v>
      </c>
      <c r="C455" t="s">
        <v>3689</v>
      </c>
      <c r="D455" t="s">
        <v>3616</v>
      </c>
      <c r="E455">
        <v>26</v>
      </c>
      <c r="F455">
        <v>1997</v>
      </c>
      <c r="G455">
        <v>6.6</v>
      </c>
      <c r="H455">
        <v>3</v>
      </c>
      <c r="I455">
        <v>0</v>
      </c>
      <c r="J455">
        <v>0</v>
      </c>
      <c r="K455">
        <v>15</v>
      </c>
      <c r="L455">
        <v>8</v>
      </c>
      <c r="M455">
        <v>0</v>
      </c>
      <c r="N455">
        <v>2</v>
      </c>
      <c r="O455">
        <v>6</v>
      </c>
      <c r="P455">
        <v>14</v>
      </c>
      <c r="Q455">
        <v>0</v>
      </c>
      <c r="R455">
        <v>0</v>
      </c>
      <c r="S455">
        <v>0</v>
      </c>
      <c r="T455" s="12">
        <v>42</v>
      </c>
      <c r="U455">
        <v>10</v>
      </c>
      <c r="V455">
        <v>10</v>
      </c>
      <c r="W455">
        <v>50</v>
      </c>
    </row>
    <row r="456" spans="1:23" x14ac:dyDescent="0.25">
      <c r="A456" t="s">
        <v>3954</v>
      </c>
      <c r="B456" t="s">
        <v>3773</v>
      </c>
      <c r="C456" t="s">
        <v>3785</v>
      </c>
      <c r="D456" t="s">
        <v>254</v>
      </c>
      <c r="E456">
        <v>32</v>
      </c>
      <c r="F456">
        <v>1992</v>
      </c>
      <c r="G456">
        <v>9</v>
      </c>
      <c r="H456">
        <v>3</v>
      </c>
      <c r="I456">
        <v>0</v>
      </c>
      <c r="J456">
        <v>0</v>
      </c>
      <c r="K456">
        <v>16</v>
      </c>
      <c r="L456">
        <v>15</v>
      </c>
      <c r="M456">
        <v>5</v>
      </c>
      <c r="N456">
        <v>47</v>
      </c>
      <c r="O456">
        <v>4</v>
      </c>
      <c r="P456">
        <v>8</v>
      </c>
      <c r="Q456">
        <v>0</v>
      </c>
      <c r="R456">
        <v>0</v>
      </c>
      <c r="S456">
        <v>0</v>
      </c>
      <c r="T456" s="12">
        <v>34</v>
      </c>
      <c r="U456">
        <v>5</v>
      </c>
      <c r="V456">
        <v>14</v>
      </c>
      <c r="W456">
        <v>26.3</v>
      </c>
    </row>
    <row r="457" spans="1:23" x14ac:dyDescent="0.25">
      <c r="A457" t="s">
        <v>3955</v>
      </c>
      <c r="B457" t="s">
        <v>3800</v>
      </c>
      <c r="C457" t="s">
        <v>3689</v>
      </c>
      <c r="D457" t="s">
        <v>96</v>
      </c>
      <c r="E457">
        <v>22</v>
      </c>
      <c r="F457">
        <v>2002</v>
      </c>
      <c r="G457">
        <v>0.1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s="12">
        <v>1</v>
      </c>
      <c r="U457">
        <v>0</v>
      </c>
      <c r="V457">
        <v>0</v>
      </c>
    </row>
    <row r="458" spans="1:23" x14ac:dyDescent="0.25">
      <c r="A458" t="s">
        <v>298</v>
      </c>
      <c r="B458" t="s">
        <v>3856</v>
      </c>
      <c r="C458" t="s">
        <v>3689</v>
      </c>
      <c r="D458" t="s">
        <v>293</v>
      </c>
      <c r="E458">
        <v>26</v>
      </c>
      <c r="F458">
        <v>1998</v>
      </c>
      <c r="G458">
        <v>30.1</v>
      </c>
      <c r="H458">
        <v>4</v>
      </c>
      <c r="I458">
        <v>0</v>
      </c>
      <c r="J458">
        <v>0</v>
      </c>
      <c r="K458">
        <v>14</v>
      </c>
      <c r="L458">
        <v>56</v>
      </c>
      <c r="M458">
        <v>11</v>
      </c>
      <c r="N458">
        <v>55</v>
      </c>
      <c r="O458">
        <v>9</v>
      </c>
      <c r="P458">
        <v>10</v>
      </c>
      <c r="Q458">
        <v>1</v>
      </c>
      <c r="R458">
        <v>0</v>
      </c>
      <c r="S458">
        <v>0</v>
      </c>
      <c r="T458" s="12">
        <v>113</v>
      </c>
      <c r="U458">
        <v>37</v>
      </c>
      <c r="V458">
        <v>52</v>
      </c>
      <c r="W458">
        <v>41.6</v>
      </c>
    </row>
    <row r="459" spans="1:23" x14ac:dyDescent="0.25">
      <c r="A459" t="s">
        <v>3956</v>
      </c>
      <c r="B459" t="s">
        <v>3756</v>
      </c>
      <c r="C459" t="s">
        <v>3748</v>
      </c>
      <c r="D459" t="s">
        <v>239</v>
      </c>
      <c r="E459">
        <v>20</v>
      </c>
      <c r="F459">
        <v>2004</v>
      </c>
      <c r="G459">
        <v>19.600000000000001</v>
      </c>
      <c r="H459">
        <v>3</v>
      </c>
      <c r="I459">
        <v>0</v>
      </c>
      <c r="J459">
        <v>0</v>
      </c>
      <c r="K459">
        <v>17</v>
      </c>
      <c r="L459">
        <v>28</v>
      </c>
      <c r="M459">
        <v>3</v>
      </c>
      <c r="N459">
        <v>84</v>
      </c>
      <c r="O459">
        <v>6</v>
      </c>
      <c r="P459">
        <v>17</v>
      </c>
      <c r="Q459">
        <v>2</v>
      </c>
      <c r="R459">
        <v>0</v>
      </c>
      <c r="S459">
        <v>0</v>
      </c>
      <c r="T459" s="12">
        <v>79</v>
      </c>
      <c r="U459">
        <v>1</v>
      </c>
      <c r="V459">
        <v>2</v>
      </c>
      <c r="W459">
        <v>33.299999999999997</v>
      </c>
    </row>
    <row r="460" spans="1:23" x14ac:dyDescent="0.25">
      <c r="A460" t="s">
        <v>170</v>
      </c>
      <c r="B460" t="s">
        <v>3744</v>
      </c>
      <c r="C460" t="s">
        <v>3841</v>
      </c>
      <c r="D460" t="s">
        <v>141</v>
      </c>
      <c r="E460">
        <v>18</v>
      </c>
      <c r="F460">
        <v>2005</v>
      </c>
      <c r="G460">
        <v>7.4</v>
      </c>
      <c r="H460">
        <v>1</v>
      </c>
      <c r="I460">
        <v>0</v>
      </c>
      <c r="J460">
        <v>0</v>
      </c>
      <c r="K460">
        <v>5</v>
      </c>
      <c r="L460">
        <v>3</v>
      </c>
      <c r="M460">
        <v>1</v>
      </c>
      <c r="N460">
        <v>15</v>
      </c>
      <c r="O460">
        <v>11</v>
      </c>
      <c r="P460">
        <v>11</v>
      </c>
      <c r="Q460">
        <v>0</v>
      </c>
      <c r="R460">
        <v>0</v>
      </c>
      <c r="S460">
        <v>0</v>
      </c>
      <c r="T460" s="12">
        <v>34</v>
      </c>
      <c r="U460">
        <v>6</v>
      </c>
      <c r="V460">
        <v>6</v>
      </c>
      <c r="W460">
        <v>50</v>
      </c>
    </row>
    <row r="461" spans="1:23" x14ac:dyDescent="0.25">
      <c r="A461" t="s">
        <v>3957</v>
      </c>
      <c r="B461" t="s">
        <v>3744</v>
      </c>
      <c r="C461" t="s">
        <v>3748</v>
      </c>
      <c r="D461" t="s">
        <v>188</v>
      </c>
      <c r="E461">
        <v>20</v>
      </c>
      <c r="F461">
        <v>2004</v>
      </c>
      <c r="G461">
        <v>0.4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12">
        <v>3</v>
      </c>
      <c r="U461">
        <v>1</v>
      </c>
      <c r="V461">
        <v>0</v>
      </c>
      <c r="W461">
        <v>100</v>
      </c>
    </row>
    <row r="462" spans="1:23" x14ac:dyDescent="0.25">
      <c r="A462" t="s">
        <v>339</v>
      </c>
      <c r="B462" t="s">
        <v>3783</v>
      </c>
      <c r="C462" t="s">
        <v>3759</v>
      </c>
      <c r="D462" t="s">
        <v>332</v>
      </c>
      <c r="E462">
        <v>22</v>
      </c>
      <c r="F462">
        <v>2001</v>
      </c>
      <c r="G462">
        <v>25.5</v>
      </c>
      <c r="H462">
        <v>3</v>
      </c>
      <c r="I462">
        <v>0</v>
      </c>
      <c r="J462">
        <v>0</v>
      </c>
      <c r="K462">
        <v>21</v>
      </c>
      <c r="L462">
        <v>38</v>
      </c>
      <c r="M462">
        <v>13</v>
      </c>
      <c r="N462">
        <v>38</v>
      </c>
      <c r="O462">
        <v>5</v>
      </c>
      <c r="P462">
        <v>25</v>
      </c>
      <c r="Q462">
        <v>1</v>
      </c>
      <c r="R462">
        <v>0</v>
      </c>
      <c r="S462">
        <v>0</v>
      </c>
      <c r="T462" s="12">
        <v>83</v>
      </c>
      <c r="U462">
        <v>90</v>
      </c>
      <c r="V462">
        <v>80</v>
      </c>
      <c r="W462">
        <v>52.9</v>
      </c>
    </row>
    <row r="463" spans="1:23" x14ac:dyDescent="0.25">
      <c r="A463" t="s">
        <v>3626</v>
      </c>
      <c r="B463" t="s">
        <v>3753</v>
      </c>
      <c r="C463" t="s">
        <v>3614</v>
      </c>
      <c r="D463" t="s">
        <v>3615</v>
      </c>
      <c r="E463">
        <v>32</v>
      </c>
      <c r="F463">
        <v>1991</v>
      </c>
      <c r="G463">
        <v>32.6</v>
      </c>
      <c r="H463">
        <v>9</v>
      </c>
      <c r="I463">
        <v>1</v>
      </c>
      <c r="J463">
        <v>0</v>
      </c>
      <c r="K463">
        <v>35</v>
      </c>
      <c r="L463">
        <v>15</v>
      </c>
      <c r="M463">
        <v>4</v>
      </c>
      <c r="N463">
        <v>13</v>
      </c>
      <c r="O463">
        <v>45</v>
      </c>
      <c r="P463">
        <v>21</v>
      </c>
      <c r="Q463">
        <v>0</v>
      </c>
      <c r="R463">
        <v>0</v>
      </c>
      <c r="S463">
        <v>0</v>
      </c>
      <c r="T463" s="12">
        <v>134</v>
      </c>
      <c r="U463">
        <v>56</v>
      </c>
      <c r="V463">
        <v>71</v>
      </c>
      <c r="W463">
        <v>44.1</v>
      </c>
    </row>
    <row r="464" spans="1:23" x14ac:dyDescent="0.25">
      <c r="A464" t="s">
        <v>3958</v>
      </c>
      <c r="B464" t="s">
        <v>3776</v>
      </c>
      <c r="C464" t="s">
        <v>3687</v>
      </c>
      <c r="D464" t="s">
        <v>293</v>
      </c>
      <c r="E464">
        <v>31</v>
      </c>
      <c r="F464">
        <v>1992</v>
      </c>
      <c r="G464">
        <v>1.1000000000000001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4</v>
      </c>
      <c r="O464">
        <v>0</v>
      </c>
      <c r="P464">
        <v>0</v>
      </c>
      <c r="Q464">
        <v>0</v>
      </c>
      <c r="R464">
        <v>0</v>
      </c>
      <c r="S464">
        <v>0</v>
      </c>
      <c r="T464" s="12">
        <v>6</v>
      </c>
      <c r="U464">
        <v>3</v>
      </c>
      <c r="V464">
        <v>4</v>
      </c>
      <c r="W464">
        <v>42.9</v>
      </c>
    </row>
    <row r="465" spans="1:23" x14ac:dyDescent="0.25">
      <c r="A465" t="s">
        <v>36</v>
      </c>
      <c r="B465" t="s">
        <v>3744</v>
      </c>
      <c r="C465" t="s">
        <v>3689</v>
      </c>
      <c r="D465" t="s">
        <v>21</v>
      </c>
      <c r="E465">
        <v>20</v>
      </c>
      <c r="F465">
        <v>2003</v>
      </c>
      <c r="G465">
        <v>8.4</v>
      </c>
      <c r="H465">
        <v>3</v>
      </c>
      <c r="I465">
        <v>0</v>
      </c>
      <c r="J465">
        <v>0</v>
      </c>
      <c r="K465">
        <v>17</v>
      </c>
      <c r="L465">
        <v>26</v>
      </c>
      <c r="M465">
        <v>0</v>
      </c>
      <c r="N465">
        <v>7</v>
      </c>
      <c r="O465">
        <v>10</v>
      </c>
      <c r="P465">
        <v>14</v>
      </c>
      <c r="Q465">
        <v>0</v>
      </c>
      <c r="R465">
        <v>0</v>
      </c>
      <c r="S465">
        <v>0</v>
      </c>
      <c r="T465" s="12">
        <v>52</v>
      </c>
      <c r="U465">
        <v>7</v>
      </c>
      <c r="V465">
        <v>7</v>
      </c>
      <c r="W465">
        <v>50</v>
      </c>
    </row>
    <row r="466" spans="1:23" x14ac:dyDescent="0.25">
      <c r="A466" t="s">
        <v>3302</v>
      </c>
      <c r="B466" t="s">
        <v>3808</v>
      </c>
      <c r="C466" t="s">
        <v>486</v>
      </c>
      <c r="D466" t="s">
        <v>3616</v>
      </c>
      <c r="E466">
        <v>32</v>
      </c>
      <c r="F466">
        <v>1992</v>
      </c>
      <c r="G466">
        <v>38</v>
      </c>
      <c r="H466">
        <v>4</v>
      </c>
      <c r="I466">
        <v>0</v>
      </c>
      <c r="J466">
        <v>0</v>
      </c>
      <c r="K466">
        <v>1</v>
      </c>
      <c r="L466">
        <v>10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1</v>
      </c>
      <c r="S466">
        <v>0</v>
      </c>
      <c r="T466" s="12">
        <v>17</v>
      </c>
      <c r="U466">
        <v>15</v>
      </c>
      <c r="V466">
        <v>2</v>
      </c>
      <c r="W466">
        <v>88.2</v>
      </c>
    </row>
    <row r="467" spans="1:23" x14ac:dyDescent="0.25">
      <c r="A467" t="s">
        <v>3630</v>
      </c>
      <c r="B467" t="s">
        <v>3804</v>
      </c>
      <c r="C467" t="s">
        <v>3614</v>
      </c>
      <c r="D467" t="s">
        <v>254</v>
      </c>
      <c r="E467">
        <v>30</v>
      </c>
      <c r="F467">
        <v>1993</v>
      </c>
      <c r="G467">
        <v>32.1</v>
      </c>
      <c r="H467">
        <v>8</v>
      </c>
      <c r="I467">
        <v>0</v>
      </c>
      <c r="J467">
        <v>0</v>
      </c>
      <c r="K467">
        <v>48</v>
      </c>
      <c r="L467">
        <v>30</v>
      </c>
      <c r="M467">
        <v>4</v>
      </c>
      <c r="N467">
        <v>63</v>
      </c>
      <c r="O467">
        <v>23</v>
      </c>
      <c r="P467">
        <v>36</v>
      </c>
      <c r="Q467">
        <v>0</v>
      </c>
      <c r="R467">
        <v>1</v>
      </c>
      <c r="S467">
        <v>0</v>
      </c>
      <c r="T467" s="12">
        <v>139</v>
      </c>
      <c r="U467">
        <v>28</v>
      </c>
      <c r="V467">
        <v>42</v>
      </c>
      <c r="W467">
        <v>40</v>
      </c>
    </row>
    <row r="468" spans="1:23" x14ac:dyDescent="0.25">
      <c r="A468" t="s">
        <v>27</v>
      </c>
      <c r="B468" t="s">
        <v>3776</v>
      </c>
      <c r="C468" t="s">
        <v>3759</v>
      </c>
      <c r="D468" t="s">
        <v>21</v>
      </c>
      <c r="E468">
        <v>24</v>
      </c>
      <c r="F468">
        <v>2000</v>
      </c>
      <c r="G468">
        <v>35.6</v>
      </c>
      <c r="H468">
        <v>9</v>
      </c>
      <c r="I468">
        <v>0</v>
      </c>
      <c r="J468">
        <v>0</v>
      </c>
      <c r="K468">
        <v>73</v>
      </c>
      <c r="L468">
        <v>37</v>
      </c>
      <c r="M468">
        <v>15</v>
      </c>
      <c r="N468">
        <v>59</v>
      </c>
      <c r="O468">
        <v>11</v>
      </c>
      <c r="P468">
        <v>35</v>
      </c>
      <c r="Q468">
        <v>1</v>
      </c>
      <c r="R468">
        <v>0</v>
      </c>
      <c r="S468">
        <v>0</v>
      </c>
      <c r="T468" s="12">
        <v>158</v>
      </c>
      <c r="U468">
        <v>66</v>
      </c>
      <c r="V468">
        <v>76</v>
      </c>
      <c r="W468">
        <v>46.5</v>
      </c>
    </row>
    <row r="469" spans="1:23" x14ac:dyDescent="0.25">
      <c r="A469" t="s">
        <v>44</v>
      </c>
      <c r="B469" t="s">
        <v>3755</v>
      </c>
      <c r="C469" t="s">
        <v>3614</v>
      </c>
      <c r="D469" t="s">
        <v>21</v>
      </c>
      <c r="E469">
        <v>27</v>
      </c>
      <c r="F469">
        <v>1997</v>
      </c>
      <c r="G469">
        <v>12.3</v>
      </c>
      <c r="H469">
        <v>5</v>
      </c>
      <c r="I469">
        <v>0</v>
      </c>
      <c r="J469">
        <v>0</v>
      </c>
      <c r="K469">
        <v>22</v>
      </c>
      <c r="L469">
        <v>8</v>
      </c>
      <c r="M469">
        <v>0</v>
      </c>
      <c r="N469">
        <v>11</v>
      </c>
      <c r="O469">
        <v>14</v>
      </c>
      <c r="P469">
        <v>21</v>
      </c>
      <c r="Q469">
        <v>0</v>
      </c>
      <c r="R469">
        <v>0</v>
      </c>
      <c r="S469">
        <v>0</v>
      </c>
      <c r="T469" s="12">
        <v>71</v>
      </c>
      <c r="U469">
        <v>32</v>
      </c>
      <c r="V469">
        <v>29</v>
      </c>
      <c r="W469">
        <v>52.5</v>
      </c>
    </row>
    <row r="470" spans="1:23" x14ac:dyDescent="0.25">
      <c r="A470" t="s">
        <v>116</v>
      </c>
      <c r="B470" t="s">
        <v>3744</v>
      </c>
      <c r="C470" t="s">
        <v>3765</v>
      </c>
      <c r="D470" t="s">
        <v>104</v>
      </c>
      <c r="E470">
        <v>24</v>
      </c>
      <c r="F470">
        <v>2000</v>
      </c>
      <c r="G470">
        <v>6.4</v>
      </c>
      <c r="H470">
        <v>1</v>
      </c>
      <c r="I470">
        <v>0</v>
      </c>
      <c r="J470">
        <v>0</v>
      </c>
      <c r="K470">
        <v>20</v>
      </c>
      <c r="L470">
        <v>4</v>
      </c>
      <c r="M470">
        <v>1</v>
      </c>
      <c r="N470">
        <v>16</v>
      </c>
      <c r="O470">
        <v>3</v>
      </c>
      <c r="P470">
        <v>13</v>
      </c>
      <c r="Q470">
        <v>0</v>
      </c>
      <c r="R470">
        <v>0</v>
      </c>
      <c r="S470">
        <v>0</v>
      </c>
      <c r="T470" s="12">
        <v>30</v>
      </c>
      <c r="U470">
        <v>8</v>
      </c>
      <c r="V470">
        <v>11</v>
      </c>
      <c r="W470">
        <v>42.1</v>
      </c>
    </row>
    <row r="471" spans="1:23" x14ac:dyDescent="0.25">
      <c r="A471" t="s">
        <v>405</v>
      </c>
      <c r="B471" t="s">
        <v>3744</v>
      </c>
      <c r="C471" t="s">
        <v>3614</v>
      </c>
      <c r="D471" t="s">
        <v>3631</v>
      </c>
      <c r="E471">
        <v>29</v>
      </c>
      <c r="F471">
        <v>1995</v>
      </c>
      <c r="G471">
        <v>3.9</v>
      </c>
      <c r="H471">
        <v>1</v>
      </c>
      <c r="I471">
        <v>0</v>
      </c>
      <c r="J471">
        <v>0</v>
      </c>
      <c r="K471">
        <v>3</v>
      </c>
      <c r="L471">
        <v>1</v>
      </c>
      <c r="M471">
        <v>0</v>
      </c>
      <c r="N471">
        <v>11</v>
      </c>
      <c r="O471">
        <v>2</v>
      </c>
      <c r="P471">
        <v>3</v>
      </c>
      <c r="Q471">
        <v>0</v>
      </c>
      <c r="R471">
        <v>0</v>
      </c>
      <c r="S471">
        <v>1</v>
      </c>
      <c r="T471" s="12">
        <v>9</v>
      </c>
      <c r="U471">
        <v>3</v>
      </c>
      <c r="V471">
        <v>2</v>
      </c>
      <c r="W471">
        <v>60</v>
      </c>
    </row>
    <row r="472" spans="1:23" x14ac:dyDescent="0.25">
      <c r="A472" t="s">
        <v>3959</v>
      </c>
      <c r="B472" t="s">
        <v>3960</v>
      </c>
      <c r="C472" t="s">
        <v>3759</v>
      </c>
      <c r="D472" t="s">
        <v>21</v>
      </c>
      <c r="E472">
        <v>19</v>
      </c>
      <c r="F472">
        <v>2005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 s="12">
        <v>0</v>
      </c>
      <c r="U472">
        <v>0</v>
      </c>
      <c r="V472">
        <v>1</v>
      </c>
      <c r="W472">
        <v>0</v>
      </c>
    </row>
    <row r="473" spans="1:23" x14ac:dyDescent="0.25">
      <c r="A473" t="s">
        <v>248</v>
      </c>
      <c r="B473" t="s">
        <v>3804</v>
      </c>
      <c r="C473" t="s">
        <v>3785</v>
      </c>
      <c r="D473" t="s">
        <v>239</v>
      </c>
      <c r="E473">
        <v>29</v>
      </c>
      <c r="F473">
        <v>1994</v>
      </c>
      <c r="G473">
        <v>29.7</v>
      </c>
      <c r="H473">
        <v>7</v>
      </c>
      <c r="I473">
        <v>0</v>
      </c>
      <c r="J473">
        <v>0</v>
      </c>
      <c r="K473">
        <v>27</v>
      </c>
      <c r="L473">
        <v>32</v>
      </c>
      <c r="M473">
        <v>3</v>
      </c>
      <c r="N473">
        <v>60</v>
      </c>
      <c r="O473">
        <v>23</v>
      </c>
      <c r="P473">
        <v>37</v>
      </c>
      <c r="Q473">
        <v>0</v>
      </c>
      <c r="R473">
        <v>0</v>
      </c>
      <c r="S473">
        <v>0</v>
      </c>
      <c r="T473" s="12">
        <v>107</v>
      </c>
      <c r="U473">
        <v>5</v>
      </c>
      <c r="V473">
        <v>10</v>
      </c>
      <c r="W473">
        <v>33.299999999999997</v>
      </c>
    </row>
    <row r="474" spans="1:23" x14ac:dyDescent="0.25">
      <c r="A474" t="s">
        <v>333</v>
      </c>
      <c r="B474" t="s">
        <v>3804</v>
      </c>
      <c r="C474" t="s">
        <v>3748</v>
      </c>
      <c r="D474" t="s">
        <v>3616</v>
      </c>
      <c r="E474">
        <v>24</v>
      </c>
      <c r="F474">
        <v>1999</v>
      </c>
      <c r="G474">
        <v>9.5</v>
      </c>
      <c r="H474">
        <v>5</v>
      </c>
      <c r="I474">
        <v>0</v>
      </c>
      <c r="J474">
        <v>0</v>
      </c>
      <c r="K474">
        <v>24</v>
      </c>
      <c r="L474">
        <v>23</v>
      </c>
      <c r="M474">
        <v>8</v>
      </c>
      <c r="N474">
        <v>21</v>
      </c>
      <c r="O474">
        <v>12</v>
      </c>
      <c r="P474">
        <v>14</v>
      </c>
      <c r="Q474">
        <v>1</v>
      </c>
      <c r="R474">
        <v>0</v>
      </c>
      <c r="S474">
        <v>0</v>
      </c>
      <c r="T474" s="12">
        <v>43</v>
      </c>
      <c r="U474">
        <v>21</v>
      </c>
      <c r="V474">
        <v>30</v>
      </c>
      <c r="W474">
        <v>41.2</v>
      </c>
    </row>
    <row r="475" spans="1:23" x14ac:dyDescent="0.25">
      <c r="A475" t="s">
        <v>3961</v>
      </c>
      <c r="B475" t="s">
        <v>3783</v>
      </c>
      <c r="C475" t="s">
        <v>3687</v>
      </c>
      <c r="D475" t="s">
        <v>3616</v>
      </c>
      <c r="E475">
        <v>18</v>
      </c>
      <c r="F475">
        <v>2006</v>
      </c>
      <c r="G475">
        <v>0.3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2</v>
      </c>
      <c r="Q475">
        <v>0</v>
      </c>
      <c r="R475">
        <v>0</v>
      </c>
      <c r="S475">
        <v>0</v>
      </c>
      <c r="T475" s="12">
        <v>2</v>
      </c>
      <c r="U475">
        <v>0</v>
      </c>
      <c r="V475">
        <v>0</v>
      </c>
    </row>
    <row r="476" spans="1:23" x14ac:dyDescent="0.25">
      <c r="A476" t="s">
        <v>3962</v>
      </c>
      <c r="B476" t="s">
        <v>3744</v>
      </c>
      <c r="C476" t="s">
        <v>3614</v>
      </c>
      <c r="D476" t="s">
        <v>239</v>
      </c>
      <c r="E476">
        <v>18</v>
      </c>
      <c r="F476">
        <v>2005</v>
      </c>
      <c r="G476">
        <v>1.1000000000000001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12">
        <v>3</v>
      </c>
      <c r="U476">
        <v>1</v>
      </c>
      <c r="V476">
        <v>3</v>
      </c>
      <c r="W476">
        <v>25</v>
      </c>
    </row>
    <row r="477" spans="1:23" x14ac:dyDescent="0.25">
      <c r="A477" t="s">
        <v>3963</v>
      </c>
      <c r="B477" t="s">
        <v>3827</v>
      </c>
      <c r="C477" t="s">
        <v>3748</v>
      </c>
      <c r="D477" t="s">
        <v>21</v>
      </c>
      <c r="E477">
        <v>25</v>
      </c>
      <c r="F477">
        <v>1999</v>
      </c>
      <c r="G477">
        <v>2.6</v>
      </c>
      <c r="H477">
        <v>0</v>
      </c>
      <c r="I477">
        <v>0</v>
      </c>
      <c r="J477">
        <v>0</v>
      </c>
      <c r="K477">
        <v>4</v>
      </c>
      <c r="L477">
        <v>2</v>
      </c>
      <c r="M477">
        <v>1</v>
      </c>
      <c r="N477">
        <v>7</v>
      </c>
      <c r="O477">
        <v>1</v>
      </c>
      <c r="P477">
        <v>2</v>
      </c>
      <c r="Q477">
        <v>0</v>
      </c>
      <c r="R477">
        <v>0</v>
      </c>
      <c r="S477">
        <v>0</v>
      </c>
      <c r="T477" s="12">
        <v>17</v>
      </c>
      <c r="U477">
        <v>3</v>
      </c>
      <c r="V477">
        <v>7</v>
      </c>
      <c r="W477">
        <v>30</v>
      </c>
    </row>
    <row r="478" spans="1:23" x14ac:dyDescent="0.25">
      <c r="A478" t="s">
        <v>3723</v>
      </c>
      <c r="B478" t="s">
        <v>3744</v>
      </c>
      <c r="C478" t="s">
        <v>3689</v>
      </c>
      <c r="D478" t="s">
        <v>3628</v>
      </c>
      <c r="E478">
        <v>23</v>
      </c>
      <c r="F478">
        <v>2000</v>
      </c>
      <c r="G478">
        <v>12.5</v>
      </c>
      <c r="H478">
        <v>8</v>
      </c>
      <c r="I478">
        <v>0</v>
      </c>
      <c r="J478">
        <v>0</v>
      </c>
      <c r="K478">
        <v>21</v>
      </c>
      <c r="L478">
        <v>13</v>
      </c>
      <c r="M478">
        <v>0</v>
      </c>
      <c r="N478">
        <v>5</v>
      </c>
      <c r="O478">
        <v>11</v>
      </c>
      <c r="P478">
        <v>4</v>
      </c>
      <c r="Q478">
        <v>0</v>
      </c>
      <c r="R478">
        <v>0</v>
      </c>
      <c r="S478">
        <v>0</v>
      </c>
      <c r="T478" s="12">
        <v>46</v>
      </c>
      <c r="U478">
        <v>12</v>
      </c>
      <c r="V478">
        <v>6</v>
      </c>
      <c r="W478">
        <v>66.7</v>
      </c>
    </row>
    <row r="479" spans="1:23" x14ac:dyDescent="0.25">
      <c r="A479" t="s">
        <v>3731</v>
      </c>
      <c r="B479" t="s">
        <v>3807</v>
      </c>
      <c r="C479" t="s">
        <v>3689</v>
      </c>
      <c r="D479" t="s">
        <v>3627</v>
      </c>
      <c r="E479">
        <v>24</v>
      </c>
      <c r="F479">
        <v>2000</v>
      </c>
      <c r="G479">
        <v>7.7</v>
      </c>
      <c r="H479">
        <v>1</v>
      </c>
      <c r="I479">
        <v>0</v>
      </c>
      <c r="J479">
        <v>0</v>
      </c>
      <c r="K479">
        <v>11</v>
      </c>
      <c r="L479">
        <v>3</v>
      </c>
      <c r="M479">
        <v>0</v>
      </c>
      <c r="N479">
        <v>36</v>
      </c>
      <c r="O479">
        <v>2</v>
      </c>
      <c r="P479">
        <v>13</v>
      </c>
      <c r="Q479">
        <v>0</v>
      </c>
      <c r="R479">
        <v>1</v>
      </c>
      <c r="S479">
        <v>0</v>
      </c>
      <c r="T479" s="12">
        <v>23</v>
      </c>
      <c r="U479">
        <v>4</v>
      </c>
      <c r="V479">
        <v>6</v>
      </c>
      <c r="W479">
        <v>40</v>
      </c>
    </row>
    <row r="480" spans="1:23" x14ac:dyDescent="0.25">
      <c r="A480" t="s">
        <v>45</v>
      </c>
      <c r="B480" t="s">
        <v>3744</v>
      </c>
      <c r="C480" t="s">
        <v>3614</v>
      </c>
      <c r="D480" t="s">
        <v>21</v>
      </c>
      <c r="E480">
        <v>33</v>
      </c>
      <c r="F480">
        <v>1991</v>
      </c>
      <c r="G480">
        <v>17.7</v>
      </c>
      <c r="H480">
        <v>7</v>
      </c>
      <c r="I480">
        <v>0</v>
      </c>
      <c r="J480">
        <v>0</v>
      </c>
      <c r="K480">
        <v>19</v>
      </c>
      <c r="L480">
        <v>12</v>
      </c>
      <c r="M480">
        <v>0</v>
      </c>
      <c r="N480">
        <v>33</v>
      </c>
      <c r="O480">
        <v>15</v>
      </c>
      <c r="P480">
        <v>12</v>
      </c>
      <c r="Q480">
        <v>0</v>
      </c>
      <c r="R480">
        <v>0</v>
      </c>
      <c r="S480">
        <v>0</v>
      </c>
      <c r="T480" s="12">
        <v>50</v>
      </c>
      <c r="U480">
        <v>14</v>
      </c>
      <c r="V480">
        <v>15</v>
      </c>
      <c r="W480">
        <v>48.3</v>
      </c>
    </row>
    <row r="481" spans="1:23" x14ac:dyDescent="0.25">
      <c r="A481" t="s">
        <v>115</v>
      </c>
      <c r="B481" t="s">
        <v>3744</v>
      </c>
      <c r="C481" t="s">
        <v>3689</v>
      </c>
      <c r="D481" t="s">
        <v>104</v>
      </c>
      <c r="E481">
        <v>24</v>
      </c>
      <c r="F481">
        <v>2000</v>
      </c>
      <c r="G481">
        <v>22.7</v>
      </c>
      <c r="H481">
        <v>3</v>
      </c>
      <c r="I481">
        <v>0</v>
      </c>
      <c r="J481">
        <v>0</v>
      </c>
      <c r="K481">
        <v>19</v>
      </c>
      <c r="L481">
        <v>14</v>
      </c>
      <c r="M481">
        <v>4</v>
      </c>
      <c r="N481">
        <v>16</v>
      </c>
      <c r="O481">
        <v>11</v>
      </c>
      <c r="P481">
        <v>18</v>
      </c>
      <c r="Q481">
        <v>0</v>
      </c>
      <c r="R481">
        <v>0</v>
      </c>
      <c r="S481">
        <v>0</v>
      </c>
      <c r="T481" s="12">
        <v>75</v>
      </c>
      <c r="U481">
        <v>6</v>
      </c>
      <c r="V481">
        <v>20</v>
      </c>
      <c r="W481">
        <v>23.1</v>
      </c>
    </row>
    <row r="482" spans="1:23" x14ac:dyDescent="0.25">
      <c r="A482" t="s">
        <v>189</v>
      </c>
      <c r="B482" t="s">
        <v>3744</v>
      </c>
      <c r="C482" t="s">
        <v>3759</v>
      </c>
      <c r="D482" t="s">
        <v>188</v>
      </c>
      <c r="E482">
        <v>26</v>
      </c>
      <c r="F482">
        <v>1997</v>
      </c>
      <c r="G482">
        <v>24.5</v>
      </c>
      <c r="H482">
        <v>0</v>
      </c>
      <c r="I482">
        <v>0</v>
      </c>
      <c r="J482">
        <v>0</v>
      </c>
      <c r="K482">
        <v>36</v>
      </c>
      <c r="L482">
        <v>36</v>
      </c>
      <c r="M482">
        <v>5</v>
      </c>
      <c r="N482">
        <v>4</v>
      </c>
      <c r="O482">
        <v>1</v>
      </c>
      <c r="P482">
        <v>11</v>
      </c>
      <c r="Q482">
        <v>0</v>
      </c>
      <c r="R482">
        <v>0</v>
      </c>
      <c r="S482">
        <v>1</v>
      </c>
      <c r="T482" s="12">
        <v>38</v>
      </c>
      <c r="U482">
        <v>46</v>
      </c>
      <c r="V482">
        <v>60</v>
      </c>
      <c r="W482">
        <v>43.4</v>
      </c>
    </row>
    <row r="483" spans="1:23" x14ac:dyDescent="0.25">
      <c r="A483" t="s">
        <v>3964</v>
      </c>
      <c r="B483" t="s">
        <v>3773</v>
      </c>
      <c r="C483" t="s">
        <v>3785</v>
      </c>
      <c r="D483" t="s">
        <v>141</v>
      </c>
      <c r="E483">
        <v>27</v>
      </c>
      <c r="F483">
        <v>1997</v>
      </c>
      <c r="G483">
        <v>15.7</v>
      </c>
      <c r="H483">
        <v>6</v>
      </c>
      <c r="I483">
        <v>0</v>
      </c>
      <c r="J483">
        <v>0</v>
      </c>
      <c r="K483">
        <v>26</v>
      </c>
      <c r="L483">
        <v>19</v>
      </c>
      <c r="M483">
        <v>0</v>
      </c>
      <c r="N483">
        <v>34</v>
      </c>
      <c r="O483">
        <v>8</v>
      </c>
      <c r="P483">
        <v>11</v>
      </c>
      <c r="Q483">
        <v>0</v>
      </c>
      <c r="R483">
        <v>0</v>
      </c>
      <c r="S483">
        <v>0</v>
      </c>
      <c r="T483" s="12">
        <v>64</v>
      </c>
      <c r="U483">
        <v>10</v>
      </c>
      <c r="V483">
        <v>12</v>
      </c>
      <c r="W483">
        <v>45.5</v>
      </c>
    </row>
    <row r="484" spans="1:23" x14ac:dyDescent="0.25">
      <c r="A484" t="s">
        <v>47</v>
      </c>
      <c r="B484" t="s">
        <v>3755</v>
      </c>
      <c r="C484" t="s">
        <v>3841</v>
      </c>
      <c r="D484" t="s">
        <v>21</v>
      </c>
      <c r="E484">
        <v>19</v>
      </c>
      <c r="F484">
        <v>2005</v>
      </c>
      <c r="G484">
        <v>0.1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1</v>
      </c>
      <c r="Q484">
        <v>0</v>
      </c>
      <c r="R484">
        <v>0</v>
      </c>
      <c r="S484">
        <v>0</v>
      </c>
      <c r="T484" s="12">
        <v>0</v>
      </c>
      <c r="U484">
        <v>0</v>
      </c>
      <c r="V484">
        <v>0</v>
      </c>
    </row>
    <row r="485" spans="1:23" x14ac:dyDescent="0.25">
      <c r="A485" t="s">
        <v>3965</v>
      </c>
      <c r="B485" t="s">
        <v>3758</v>
      </c>
      <c r="C485" t="s">
        <v>3748</v>
      </c>
      <c r="D485" t="s">
        <v>3616</v>
      </c>
      <c r="E485">
        <v>24</v>
      </c>
      <c r="F485">
        <v>1999</v>
      </c>
      <c r="G485">
        <v>3.3</v>
      </c>
      <c r="H485">
        <v>1</v>
      </c>
      <c r="I485">
        <v>0</v>
      </c>
      <c r="J485">
        <v>0</v>
      </c>
      <c r="K485">
        <v>6</v>
      </c>
      <c r="L485">
        <v>8</v>
      </c>
      <c r="M485">
        <v>3</v>
      </c>
      <c r="N485">
        <v>8</v>
      </c>
      <c r="O485">
        <v>4</v>
      </c>
      <c r="P485">
        <v>3</v>
      </c>
      <c r="Q485">
        <v>0</v>
      </c>
      <c r="R485">
        <v>0</v>
      </c>
      <c r="S485">
        <v>0</v>
      </c>
      <c r="T485" s="12">
        <v>25</v>
      </c>
      <c r="U485">
        <v>4</v>
      </c>
      <c r="V485">
        <v>7</v>
      </c>
      <c r="W485">
        <v>36.4</v>
      </c>
    </row>
    <row r="486" spans="1:23" x14ac:dyDescent="0.25">
      <c r="A486" t="s">
        <v>3700</v>
      </c>
      <c r="B486" t="s">
        <v>3817</v>
      </c>
      <c r="C486" t="s">
        <v>3689</v>
      </c>
      <c r="D486" t="s">
        <v>141</v>
      </c>
      <c r="E486">
        <v>29</v>
      </c>
      <c r="F486">
        <v>1995</v>
      </c>
      <c r="G486">
        <v>28.5</v>
      </c>
      <c r="H486">
        <v>8</v>
      </c>
      <c r="I486">
        <v>0</v>
      </c>
      <c r="J486">
        <v>0</v>
      </c>
      <c r="K486">
        <v>47</v>
      </c>
      <c r="L486">
        <v>25</v>
      </c>
      <c r="M486">
        <v>4</v>
      </c>
      <c r="N486">
        <v>14</v>
      </c>
      <c r="O486">
        <v>20</v>
      </c>
      <c r="P486">
        <v>21</v>
      </c>
      <c r="Q486">
        <v>1</v>
      </c>
      <c r="R486">
        <v>0</v>
      </c>
      <c r="S486">
        <v>0</v>
      </c>
      <c r="T486" s="12">
        <v>63</v>
      </c>
      <c r="U486">
        <v>99</v>
      </c>
      <c r="V486">
        <v>73</v>
      </c>
      <c r="W486">
        <v>57.6</v>
      </c>
    </row>
    <row r="487" spans="1:23" x14ac:dyDescent="0.25">
      <c r="A487" t="s">
        <v>3708</v>
      </c>
      <c r="B487" t="s">
        <v>3767</v>
      </c>
      <c r="C487" t="s">
        <v>3689</v>
      </c>
      <c r="D487" t="s">
        <v>3628</v>
      </c>
      <c r="E487">
        <v>25</v>
      </c>
      <c r="F487">
        <v>1999</v>
      </c>
      <c r="G487">
        <v>24.1</v>
      </c>
      <c r="H487">
        <v>8</v>
      </c>
      <c r="I487">
        <v>0</v>
      </c>
      <c r="J487">
        <v>0</v>
      </c>
      <c r="K487">
        <v>24</v>
      </c>
      <c r="L487">
        <v>23</v>
      </c>
      <c r="M487">
        <v>0</v>
      </c>
      <c r="N487">
        <v>10</v>
      </c>
      <c r="O487">
        <v>27</v>
      </c>
      <c r="P487">
        <v>20</v>
      </c>
      <c r="Q487">
        <v>0</v>
      </c>
      <c r="R487">
        <v>0</v>
      </c>
      <c r="S487">
        <v>0</v>
      </c>
      <c r="T487" s="12">
        <v>140</v>
      </c>
      <c r="U487">
        <v>21</v>
      </c>
      <c r="V487">
        <v>11</v>
      </c>
      <c r="W487">
        <v>65.599999999999994</v>
      </c>
    </row>
    <row r="488" spans="1:23" x14ac:dyDescent="0.25">
      <c r="A488" t="s">
        <v>205</v>
      </c>
      <c r="B488" t="s">
        <v>3744</v>
      </c>
      <c r="C488" t="s">
        <v>3614</v>
      </c>
      <c r="D488" t="s">
        <v>188</v>
      </c>
      <c r="E488">
        <v>23</v>
      </c>
      <c r="F488">
        <v>2000</v>
      </c>
      <c r="G488">
        <v>19.899999999999999</v>
      </c>
      <c r="H488">
        <v>4</v>
      </c>
      <c r="I488">
        <v>1</v>
      </c>
      <c r="J488">
        <v>1</v>
      </c>
      <c r="K488">
        <v>21</v>
      </c>
      <c r="L488">
        <v>23</v>
      </c>
      <c r="M488">
        <v>2</v>
      </c>
      <c r="N488">
        <v>25</v>
      </c>
      <c r="O488">
        <v>21</v>
      </c>
      <c r="P488">
        <v>34</v>
      </c>
      <c r="Q488">
        <v>0</v>
      </c>
      <c r="R488">
        <v>0</v>
      </c>
      <c r="S488">
        <v>1</v>
      </c>
      <c r="T488" s="12">
        <v>109</v>
      </c>
      <c r="U488">
        <v>21</v>
      </c>
      <c r="V488">
        <v>14</v>
      </c>
      <c r="W488">
        <v>60</v>
      </c>
    </row>
    <row r="489" spans="1:23" x14ac:dyDescent="0.25">
      <c r="A489" t="s">
        <v>3966</v>
      </c>
      <c r="B489" t="s">
        <v>3744</v>
      </c>
      <c r="C489" t="s">
        <v>3689</v>
      </c>
      <c r="D489" t="s">
        <v>104</v>
      </c>
      <c r="E489">
        <v>21</v>
      </c>
      <c r="F489">
        <v>2002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12">
        <v>0</v>
      </c>
      <c r="U489">
        <v>0</v>
      </c>
      <c r="V489">
        <v>0</v>
      </c>
    </row>
    <row r="490" spans="1:23" x14ac:dyDescent="0.25">
      <c r="A490" t="s">
        <v>3484</v>
      </c>
      <c r="B490" t="s">
        <v>3744</v>
      </c>
      <c r="C490" t="s">
        <v>486</v>
      </c>
      <c r="D490" t="s">
        <v>96</v>
      </c>
      <c r="E490">
        <v>33</v>
      </c>
      <c r="F490">
        <v>1990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12">
        <v>7</v>
      </c>
      <c r="U490">
        <v>1</v>
      </c>
      <c r="V490">
        <v>1</v>
      </c>
      <c r="W490">
        <v>50</v>
      </c>
    </row>
    <row r="491" spans="1:23" x14ac:dyDescent="0.25">
      <c r="A491" t="s">
        <v>3652</v>
      </c>
      <c r="B491" t="s">
        <v>3744</v>
      </c>
      <c r="C491" t="s">
        <v>3614</v>
      </c>
      <c r="D491" t="s">
        <v>3627</v>
      </c>
      <c r="E491">
        <v>30</v>
      </c>
      <c r="F491">
        <v>1994</v>
      </c>
      <c r="G491">
        <v>15.4</v>
      </c>
      <c r="H491">
        <v>2</v>
      </c>
      <c r="I491">
        <v>2</v>
      </c>
      <c r="J491">
        <v>0</v>
      </c>
      <c r="K491">
        <v>13</v>
      </c>
      <c r="L491">
        <v>4</v>
      </c>
      <c r="M491">
        <v>1</v>
      </c>
      <c r="N491">
        <v>1</v>
      </c>
      <c r="O491">
        <v>13</v>
      </c>
      <c r="P491">
        <v>20</v>
      </c>
      <c r="Q491">
        <v>0</v>
      </c>
      <c r="R491">
        <v>1</v>
      </c>
      <c r="S491">
        <v>0</v>
      </c>
      <c r="T491" s="12">
        <v>44</v>
      </c>
      <c r="U491">
        <v>6</v>
      </c>
      <c r="V491">
        <v>10</v>
      </c>
      <c r="W491">
        <v>37.5</v>
      </c>
    </row>
    <row r="492" spans="1:23" x14ac:dyDescent="0.25">
      <c r="A492" t="s">
        <v>3967</v>
      </c>
      <c r="B492" t="s">
        <v>3744</v>
      </c>
      <c r="C492" t="s">
        <v>3748</v>
      </c>
      <c r="D492" t="s">
        <v>372</v>
      </c>
      <c r="E492">
        <v>29</v>
      </c>
      <c r="F492">
        <v>1994</v>
      </c>
      <c r="G492">
        <v>5.5</v>
      </c>
      <c r="H492">
        <v>1</v>
      </c>
      <c r="I492">
        <v>0</v>
      </c>
      <c r="J492">
        <v>0</v>
      </c>
      <c r="K492">
        <v>12</v>
      </c>
      <c r="L492">
        <v>8</v>
      </c>
      <c r="M492">
        <v>4</v>
      </c>
      <c r="N492">
        <v>16</v>
      </c>
      <c r="O492">
        <v>1</v>
      </c>
      <c r="P492">
        <v>4</v>
      </c>
      <c r="Q492">
        <v>0</v>
      </c>
      <c r="R492">
        <v>0</v>
      </c>
      <c r="S492">
        <v>0</v>
      </c>
      <c r="T492" s="12">
        <v>16</v>
      </c>
      <c r="U492">
        <v>1</v>
      </c>
      <c r="V492">
        <v>3</v>
      </c>
      <c r="W492">
        <v>25</v>
      </c>
    </row>
    <row r="493" spans="1:23" x14ac:dyDescent="0.25">
      <c r="A493" t="s">
        <v>3968</v>
      </c>
      <c r="B493" t="s">
        <v>3801</v>
      </c>
      <c r="C493" t="s">
        <v>3759</v>
      </c>
      <c r="D493" t="s">
        <v>3627</v>
      </c>
      <c r="E493">
        <v>28</v>
      </c>
      <c r="F493">
        <v>1996</v>
      </c>
      <c r="G493">
        <v>4.3</v>
      </c>
      <c r="H493">
        <v>1</v>
      </c>
      <c r="I493">
        <v>0</v>
      </c>
      <c r="J493">
        <v>0</v>
      </c>
      <c r="K493">
        <v>7</v>
      </c>
      <c r="L493">
        <v>7</v>
      </c>
      <c r="M493">
        <v>1</v>
      </c>
      <c r="N493">
        <v>0</v>
      </c>
      <c r="O493">
        <v>1</v>
      </c>
      <c r="P493">
        <v>4</v>
      </c>
      <c r="Q493">
        <v>0</v>
      </c>
      <c r="R493">
        <v>0</v>
      </c>
      <c r="S493">
        <v>0</v>
      </c>
      <c r="T493" s="12">
        <v>6</v>
      </c>
      <c r="U493">
        <v>13</v>
      </c>
      <c r="V493">
        <v>23</v>
      </c>
      <c r="W493">
        <v>36.1</v>
      </c>
    </row>
    <row r="494" spans="1:23" x14ac:dyDescent="0.25">
      <c r="A494" t="s">
        <v>3969</v>
      </c>
      <c r="B494" t="s">
        <v>3781</v>
      </c>
      <c r="C494" t="s">
        <v>486</v>
      </c>
      <c r="D494" t="s">
        <v>3628</v>
      </c>
      <c r="E494">
        <v>23</v>
      </c>
      <c r="F494">
        <v>2000</v>
      </c>
      <c r="G494">
        <v>10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 s="12">
        <v>8</v>
      </c>
      <c r="U494">
        <v>5</v>
      </c>
      <c r="V494">
        <v>0</v>
      </c>
      <c r="W494">
        <v>100</v>
      </c>
    </row>
    <row r="495" spans="1:23" x14ac:dyDescent="0.25">
      <c r="A495" t="s">
        <v>270</v>
      </c>
      <c r="B495" t="s">
        <v>3744</v>
      </c>
      <c r="C495" t="s">
        <v>3713</v>
      </c>
      <c r="D495" t="s">
        <v>239</v>
      </c>
      <c r="E495">
        <v>30</v>
      </c>
      <c r="F495">
        <v>1994</v>
      </c>
      <c r="G495">
        <v>6.1</v>
      </c>
      <c r="H495">
        <v>1</v>
      </c>
      <c r="I495">
        <v>0</v>
      </c>
      <c r="J495">
        <v>0</v>
      </c>
      <c r="K495">
        <v>2</v>
      </c>
      <c r="L495">
        <v>2</v>
      </c>
      <c r="M495">
        <v>0</v>
      </c>
      <c r="N495">
        <v>0</v>
      </c>
      <c r="O495">
        <v>4</v>
      </c>
      <c r="P495">
        <v>2</v>
      </c>
      <c r="Q495">
        <v>0</v>
      </c>
      <c r="R495">
        <v>0</v>
      </c>
      <c r="S495">
        <v>0</v>
      </c>
      <c r="T495" s="12">
        <v>22</v>
      </c>
      <c r="U495">
        <v>8</v>
      </c>
      <c r="V495">
        <v>6</v>
      </c>
      <c r="W495">
        <v>57.1</v>
      </c>
    </row>
    <row r="496" spans="1:23" x14ac:dyDescent="0.25">
      <c r="A496" t="s">
        <v>3970</v>
      </c>
      <c r="B496" t="s">
        <v>3752</v>
      </c>
      <c r="C496" t="s">
        <v>3759</v>
      </c>
      <c r="D496" t="s">
        <v>254</v>
      </c>
      <c r="E496">
        <v>24</v>
      </c>
      <c r="F496">
        <v>2000</v>
      </c>
      <c r="G496">
        <v>28.7</v>
      </c>
      <c r="H496">
        <v>4</v>
      </c>
      <c r="I496">
        <v>0</v>
      </c>
      <c r="J496">
        <v>0</v>
      </c>
      <c r="K496">
        <v>46</v>
      </c>
      <c r="L496">
        <v>19</v>
      </c>
      <c r="M496">
        <v>16</v>
      </c>
      <c r="N496">
        <v>6</v>
      </c>
      <c r="O496">
        <v>6</v>
      </c>
      <c r="P496">
        <v>6</v>
      </c>
      <c r="Q496">
        <v>0</v>
      </c>
      <c r="R496">
        <v>0</v>
      </c>
      <c r="S496">
        <v>0</v>
      </c>
      <c r="T496" s="12">
        <v>42</v>
      </c>
      <c r="U496">
        <v>67</v>
      </c>
      <c r="V496">
        <v>100</v>
      </c>
      <c r="W496">
        <v>40.1</v>
      </c>
    </row>
    <row r="497" spans="1:23" x14ac:dyDescent="0.25">
      <c r="A497" t="s">
        <v>3716</v>
      </c>
      <c r="B497" t="s">
        <v>3843</v>
      </c>
      <c r="C497" t="s">
        <v>3713</v>
      </c>
      <c r="D497" t="s">
        <v>3627</v>
      </c>
      <c r="E497">
        <v>24</v>
      </c>
      <c r="F497">
        <v>2000</v>
      </c>
      <c r="G497">
        <v>17.3</v>
      </c>
      <c r="H497">
        <v>4</v>
      </c>
      <c r="I497">
        <v>0</v>
      </c>
      <c r="J497">
        <v>0</v>
      </c>
      <c r="K497">
        <v>15</v>
      </c>
      <c r="L497">
        <v>10</v>
      </c>
      <c r="M497">
        <v>4</v>
      </c>
      <c r="N497">
        <v>70</v>
      </c>
      <c r="O497">
        <v>11</v>
      </c>
      <c r="P497">
        <v>18</v>
      </c>
      <c r="Q497">
        <v>0</v>
      </c>
      <c r="R497">
        <v>2</v>
      </c>
      <c r="S497">
        <v>0</v>
      </c>
      <c r="T497" s="12">
        <v>44</v>
      </c>
      <c r="U497">
        <v>5</v>
      </c>
      <c r="V497">
        <v>9</v>
      </c>
      <c r="W497">
        <v>35.700000000000003</v>
      </c>
    </row>
    <row r="498" spans="1:23" x14ac:dyDescent="0.25">
      <c r="A498" t="s">
        <v>3971</v>
      </c>
      <c r="B498" t="s">
        <v>3776</v>
      </c>
      <c r="C498" t="s">
        <v>3748</v>
      </c>
      <c r="D498" t="s">
        <v>3627</v>
      </c>
      <c r="E498">
        <v>22</v>
      </c>
      <c r="F498">
        <v>2002</v>
      </c>
      <c r="G498">
        <v>15.6</v>
      </c>
      <c r="H498">
        <v>2</v>
      </c>
      <c r="I498">
        <v>0</v>
      </c>
      <c r="J498">
        <v>0</v>
      </c>
      <c r="K498">
        <v>22</v>
      </c>
      <c r="L498">
        <v>11</v>
      </c>
      <c r="M498">
        <v>3</v>
      </c>
      <c r="N498">
        <v>26</v>
      </c>
      <c r="O498">
        <v>6</v>
      </c>
      <c r="P498">
        <v>17</v>
      </c>
      <c r="Q498">
        <v>0</v>
      </c>
      <c r="R498">
        <v>0</v>
      </c>
      <c r="S498">
        <v>0</v>
      </c>
      <c r="T498" s="12">
        <v>63</v>
      </c>
      <c r="U498">
        <v>13</v>
      </c>
      <c r="V498">
        <v>27</v>
      </c>
      <c r="W498">
        <v>32.5</v>
      </c>
    </row>
    <row r="499" spans="1:23" x14ac:dyDescent="0.25">
      <c r="A499" t="s">
        <v>3972</v>
      </c>
      <c r="B499" t="s">
        <v>3754</v>
      </c>
      <c r="C499" t="s">
        <v>3748</v>
      </c>
      <c r="D499" t="s">
        <v>141</v>
      </c>
      <c r="E499">
        <v>22</v>
      </c>
      <c r="F499">
        <v>2001</v>
      </c>
      <c r="G499">
        <v>8.6999999999999993</v>
      </c>
      <c r="H499">
        <v>2</v>
      </c>
      <c r="I499">
        <v>0</v>
      </c>
      <c r="J499">
        <v>0</v>
      </c>
      <c r="K499">
        <v>9</v>
      </c>
      <c r="L499">
        <v>23</v>
      </c>
      <c r="M499">
        <v>4</v>
      </c>
      <c r="N499">
        <v>21</v>
      </c>
      <c r="O499">
        <v>0</v>
      </c>
      <c r="P499">
        <v>7</v>
      </c>
      <c r="Q499">
        <v>0</v>
      </c>
      <c r="R499">
        <v>0</v>
      </c>
      <c r="S499">
        <v>0</v>
      </c>
      <c r="T499" s="12">
        <v>38</v>
      </c>
      <c r="U499">
        <v>4</v>
      </c>
      <c r="V499">
        <v>9</v>
      </c>
      <c r="W499">
        <v>30.8</v>
      </c>
    </row>
    <row r="500" spans="1:23" x14ac:dyDescent="0.25">
      <c r="A500" t="s">
        <v>3973</v>
      </c>
      <c r="B500" t="s">
        <v>3807</v>
      </c>
      <c r="C500" t="s">
        <v>3748</v>
      </c>
      <c r="D500" t="s">
        <v>3621</v>
      </c>
      <c r="E500">
        <v>28</v>
      </c>
      <c r="F500">
        <v>1995</v>
      </c>
      <c r="G500">
        <v>11</v>
      </c>
      <c r="H500">
        <v>2</v>
      </c>
      <c r="I500">
        <v>0</v>
      </c>
      <c r="J500">
        <v>0</v>
      </c>
      <c r="K500">
        <v>9</v>
      </c>
      <c r="L500">
        <v>8</v>
      </c>
      <c r="M500">
        <v>8</v>
      </c>
      <c r="N500">
        <v>14</v>
      </c>
      <c r="O500">
        <v>6</v>
      </c>
      <c r="P500">
        <v>10</v>
      </c>
      <c r="Q500">
        <v>0</v>
      </c>
      <c r="R500">
        <v>1</v>
      </c>
      <c r="S500">
        <v>0</v>
      </c>
      <c r="T500" s="12">
        <v>42</v>
      </c>
      <c r="U500">
        <v>6</v>
      </c>
      <c r="V500">
        <v>11</v>
      </c>
      <c r="W500">
        <v>35.299999999999997</v>
      </c>
    </row>
    <row r="501" spans="1:23" x14ac:dyDescent="0.25">
      <c r="A501" t="s">
        <v>16</v>
      </c>
      <c r="B501" t="s">
        <v>3894</v>
      </c>
      <c r="C501" t="s">
        <v>3689</v>
      </c>
      <c r="D501" t="s">
        <v>8</v>
      </c>
      <c r="E501">
        <v>23</v>
      </c>
      <c r="F501">
        <v>2000</v>
      </c>
      <c r="G501">
        <v>27.7</v>
      </c>
      <c r="H501">
        <v>6</v>
      </c>
      <c r="I501">
        <v>0</v>
      </c>
      <c r="J501">
        <v>0</v>
      </c>
      <c r="K501">
        <v>44</v>
      </c>
      <c r="L501">
        <v>24</v>
      </c>
      <c r="M501">
        <v>4</v>
      </c>
      <c r="N501">
        <v>41</v>
      </c>
      <c r="O501">
        <v>9</v>
      </c>
      <c r="P501">
        <v>20</v>
      </c>
      <c r="Q501">
        <v>0</v>
      </c>
      <c r="R501">
        <v>0</v>
      </c>
      <c r="S501">
        <v>0</v>
      </c>
      <c r="T501" s="12">
        <v>133</v>
      </c>
      <c r="U501">
        <v>19</v>
      </c>
      <c r="V501">
        <v>23</v>
      </c>
      <c r="W501">
        <v>45.2</v>
      </c>
    </row>
    <row r="502" spans="1:23" x14ac:dyDescent="0.25">
      <c r="A502" t="s">
        <v>86</v>
      </c>
      <c r="B502" t="s">
        <v>3744</v>
      </c>
      <c r="C502" t="s">
        <v>3614</v>
      </c>
      <c r="D502" t="s">
        <v>3615</v>
      </c>
      <c r="E502">
        <v>28</v>
      </c>
      <c r="F502">
        <v>1995</v>
      </c>
      <c r="G502">
        <v>0.2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 s="12">
        <v>2</v>
      </c>
      <c r="U502">
        <v>0</v>
      </c>
      <c r="V502">
        <v>0</v>
      </c>
    </row>
    <row r="503" spans="1:23" x14ac:dyDescent="0.25">
      <c r="A503" t="s">
        <v>446</v>
      </c>
      <c r="B503" t="s">
        <v>3744</v>
      </c>
      <c r="C503" t="s">
        <v>3614</v>
      </c>
      <c r="D503" t="s">
        <v>421</v>
      </c>
      <c r="E503">
        <v>31</v>
      </c>
      <c r="F503">
        <v>1992</v>
      </c>
      <c r="G503">
        <v>32.5</v>
      </c>
      <c r="H503">
        <v>6</v>
      </c>
      <c r="I503">
        <v>0</v>
      </c>
      <c r="J503">
        <v>0</v>
      </c>
      <c r="K503">
        <v>35</v>
      </c>
      <c r="L503">
        <v>28</v>
      </c>
      <c r="M503">
        <v>2</v>
      </c>
      <c r="N503">
        <v>1</v>
      </c>
      <c r="O503">
        <v>41</v>
      </c>
      <c r="P503">
        <v>40</v>
      </c>
      <c r="Q503">
        <v>0</v>
      </c>
      <c r="R503">
        <v>1</v>
      </c>
      <c r="S503">
        <v>0</v>
      </c>
      <c r="T503" s="12">
        <v>98</v>
      </c>
      <c r="U503">
        <v>102</v>
      </c>
      <c r="V503">
        <v>33</v>
      </c>
      <c r="W503">
        <v>75.599999999999994</v>
      </c>
    </row>
    <row r="504" spans="1:23" x14ac:dyDescent="0.25">
      <c r="A504" t="s">
        <v>32</v>
      </c>
      <c r="B504" t="s">
        <v>3744</v>
      </c>
      <c r="C504" t="s">
        <v>3748</v>
      </c>
      <c r="D504" t="s">
        <v>21</v>
      </c>
      <c r="E504">
        <v>25</v>
      </c>
      <c r="F504">
        <v>1999</v>
      </c>
      <c r="G504">
        <v>21.5</v>
      </c>
      <c r="H504">
        <v>6</v>
      </c>
      <c r="I504">
        <v>0</v>
      </c>
      <c r="J504">
        <v>0</v>
      </c>
      <c r="K504">
        <v>34</v>
      </c>
      <c r="L504">
        <v>28</v>
      </c>
      <c r="M504">
        <v>4</v>
      </c>
      <c r="N504">
        <v>108</v>
      </c>
      <c r="O504">
        <v>5</v>
      </c>
      <c r="P504">
        <v>24</v>
      </c>
      <c r="Q504">
        <v>0</v>
      </c>
      <c r="R504">
        <v>0</v>
      </c>
      <c r="S504">
        <v>0</v>
      </c>
      <c r="T504" s="12">
        <v>119</v>
      </c>
      <c r="U504">
        <v>26</v>
      </c>
      <c r="V504">
        <v>33</v>
      </c>
      <c r="W504">
        <v>44.1</v>
      </c>
    </row>
    <row r="505" spans="1:23" x14ac:dyDescent="0.25">
      <c r="A505" t="s">
        <v>3974</v>
      </c>
      <c r="B505" t="s">
        <v>3744</v>
      </c>
      <c r="C505" t="s">
        <v>3614</v>
      </c>
      <c r="D505" t="s">
        <v>3627</v>
      </c>
      <c r="E505">
        <v>30</v>
      </c>
      <c r="F505">
        <v>1993</v>
      </c>
      <c r="G505">
        <v>4</v>
      </c>
      <c r="H505">
        <v>1</v>
      </c>
      <c r="I505">
        <v>0</v>
      </c>
      <c r="J505">
        <v>0</v>
      </c>
      <c r="K505">
        <v>2</v>
      </c>
      <c r="L505">
        <v>3</v>
      </c>
      <c r="M505">
        <v>0</v>
      </c>
      <c r="N505">
        <v>9</v>
      </c>
      <c r="O505">
        <v>5</v>
      </c>
      <c r="P505">
        <v>5</v>
      </c>
      <c r="Q505">
        <v>0</v>
      </c>
      <c r="R505">
        <v>0</v>
      </c>
      <c r="S505">
        <v>0</v>
      </c>
      <c r="T505" s="12">
        <v>10</v>
      </c>
      <c r="U505">
        <v>6</v>
      </c>
      <c r="V505">
        <v>2</v>
      </c>
      <c r="W505">
        <v>75</v>
      </c>
    </row>
    <row r="506" spans="1:23" x14ac:dyDescent="0.25">
      <c r="A506" t="s">
        <v>3726</v>
      </c>
      <c r="B506" t="s">
        <v>3807</v>
      </c>
      <c r="C506" t="s">
        <v>3689</v>
      </c>
      <c r="D506" t="s">
        <v>3621</v>
      </c>
      <c r="E506">
        <v>26</v>
      </c>
      <c r="F506">
        <v>1998</v>
      </c>
      <c r="G506">
        <v>9.6</v>
      </c>
      <c r="H506">
        <v>4</v>
      </c>
      <c r="I506">
        <v>0</v>
      </c>
      <c r="J506">
        <v>0</v>
      </c>
      <c r="K506">
        <v>16</v>
      </c>
      <c r="L506">
        <v>5</v>
      </c>
      <c r="M506">
        <v>0</v>
      </c>
      <c r="N506">
        <v>7</v>
      </c>
      <c r="O506">
        <v>9</v>
      </c>
      <c r="P506">
        <v>10</v>
      </c>
      <c r="Q506">
        <v>0</v>
      </c>
      <c r="R506">
        <v>0</v>
      </c>
      <c r="S506">
        <v>0</v>
      </c>
      <c r="T506" s="12">
        <v>53</v>
      </c>
      <c r="U506">
        <v>7</v>
      </c>
      <c r="V506">
        <v>8</v>
      </c>
      <c r="W506">
        <v>46.7</v>
      </c>
    </row>
    <row r="507" spans="1:23" x14ac:dyDescent="0.25">
      <c r="A507" t="s">
        <v>191</v>
      </c>
      <c r="B507" t="s">
        <v>3767</v>
      </c>
      <c r="C507" t="s">
        <v>3759</v>
      </c>
      <c r="D507" t="s">
        <v>188</v>
      </c>
      <c r="E507">
        <v>19</v>
      </c>
      <c r="F507">
        <v>2005</v>
      </c>
      <c r="G507">
        <v>10.1</v>
      </c>
      <c r="H507">
        <v>2</v>
      </c>
      <c r="I507">
        <v>0</v>
      </c>
      <c r="J507">
        <v>0</v>
      </c>
      <c r="K507">
        <v>14</v>
      </c>
      <c r="L507">
        <v>16</v>
      </c>
      <c r="M507">
        <v>1</v>
      </c>
      <c r="N507">
        <v>35</v>
      </c>
      <c r="O507">
        <v>2</v>
      </c>
      <c r="P507">
        <v>6</v>
      </c>
      <c r="Q507">
        <v>1</v>
      </c>
      <c r="R507">
        <v>0</v>
      </c>
      <c r="S507">
        <v>0</v>
      </c>
      <c r="T507" s="12">
        <v>38</v>
      </c>
      <c r="U507">
        <v>4</v>
      </c>
      <c r="V507">
        <v>7</v>
      </c>
      <c r="W507">
        <v>36.4</v>
      </c>
    </row>
    <row r="508" spans="1:23" x14ac:dyDescent="0.25">
      <c r="A508" t="s">
        <v>127</v>
      </c>
      <c r="B508" t="s">
        <v>3754</v>
      </c>
      <c r="C508" t="s">
        <v>3614</v>
      </c>
      <c r="D508" t="s">
        <v>104</v>
      </c>
      <c r="E508">
        <v>28</v>
      </c>
      <c r="F508">
        <v>1995</v>
      </c>
      <c r="G508">
        <v>19.7</v>
      </c>
      <c r="H508">
        <v>5</v>
      </c>
      <c r="I508">
        <v>0</v>
      </c>
      <c r="J508">
        <v>0</v>
      </c>
      <c r="K508">
        <v>35</v>
      </c>
      <c r="L508">
        <v>16</v>
      </c>
      <c r="M508">
        <v>1</v>
      </c>
      <c r="N508">
        <v>38</v>
      </c>
      <c r="O508">
        <v>32</v>
      </c>
      <c r="P508">
        <v>38</v>
      </c>
      <c r="Q508">
        <v>0</v>
      </c>
      <c r="R508">
        <v>0</v>
      </c>
      <c r="S508">
        <v>0</v>
      </c>
      <c r="T508" s="12">
        <v>74</v>
      </c>
      <c r="U508">
        <v>24</v>
      </c>
      <c r="V508">
        <v>22</v>
      </c>
      <c r="W508">
        <v>52.2</v>
      </c>
    </row>
    <row r="509" spans="1:23" x14ac:dyDescent="0.25">
      <c r="A509" t="s">
        <v>2080</v>
      </c>
      <c r="B509" t="s">
        <v>3756</v>
      </c>
      <c r="C509" t="s">
        <v>3748</v>
      </c>
      <c r="D509" t="s">
        <v>332</v>
      </c>
      <c r="E509">
        <v>23</v>
      </c>
      <c r="F509">
        <v>2001</v>
      </c>
      <c r="G509">
        <v>1.9</v>
      </c>
      <c r="H509">
        <v>0</v>
      </c>
      <c r="I509">
        <v>0</v>
      </c>
      <c r="J509">
        <v>0</v>
      </c>
      <c r="K509">
        <v>3</v>
      </c>
      <c r="L509">
        <v>3</v>
      </c>
      <c r="M509">
        <v>1</v>
      </c>
      <c r="N509">
        <v>2</v>
      </c>
      <c r="O509">
        <v>2</v>
      </c>
      <c r="P509">
        <v>3</v>
      </c>
      <c r="Q509">
        <v>0</v>
      </c>
      <c r="R509">
        <v>0</v>
      </c>
      <c r="S509">
        <v>0</v>
      </c>
      <c r="T509" s="12">
        <v>12</v>
      </c>
      <c r="U509">
        <v>7</v>
      </c>
      <c r="V509">
        <v>5</v>
      </c>
      <c r="W509">
        <v>58.3</v>
      </c>
    </row>
    <row r="510" spans="1:23" x14ac:dyDescent="0.25">
      <c r="A510" t="s">
        <v>3657</v>
      </c>
      <c r="B510" t="s">
        <v>3744</v>
      </c>
      <c r="C510" t="s">
        <v>3614</v>
      </c>
      <c r="D510" t="s">
        <v>3628</v>
      </c>
      <c r="E510">
        <v>23</v>
      </c>
      <c r="F510">
        <v>2001</v>
      </c>
      <c r="G510">
        <v>12.3</v>
      </c>
      <c r="H510">
        <v>3</v>
      </c>
      <c r="I510">
        <v>0</v>
      </c>
      <c r="J510">
        <v>0</v>
      </c>
      <c r="K510">
        <v>16</v>
      </c>
      <c r="L510">
        <v>10</v>
      </c>
      <c r="M510">
        <v>0</v>
      </c>
      <c r="N510">
        <v>29</v>
      </c>
      <c r="O510">
        <v>21</v>
      </c>
      <c r="P510">
        <v>25</v>
      </c>
      <c r="Q510">
        <v>0</v>
      </c>
      <c r="R510">
        <v>1</v>
      </c>
      <c r="S510">
        <v>0</v>
      </c>
      <c r="T510" s="12">
        <v>42</v>
      </c>
      <c r="U510">
        <v>13</v>
      </c>
      <c r="V510">
        <v>11</v>
      </c>
      <c r="W510">
        <v>54.2</v>
      </c>
    </row>
    <row r="511" spans="1:23" x14ac:dyDescent="0.25">
      <c r="A511" t="s">
        <v>69</v>
      </c>
      <c r="B511" t="s">
        <v>3808</v>
      </c>
      <c r="C511" t="s">
        <v>3689</v>
      </c>
      <c r="D511" t="s">
        <v>49</v>
      </c>
      <c r="E511">
        <v>27</v>
      </c>
      <c r="F511">
        <v>1997</v>
      </c>
      <c r="G511">
        <v>33.6</v>
      </c>
      <c r="H511">
        <v>4</v>
      </c>
      <c r="I511">
        <v>0</v>
      </c>
      <c r="J511">
        <v>0</v>
      </c>
      <c r="K511">
        <v>41</v>
      </c>
      <c r="L511">
        <v>56</v>
      </c>
      <c r="M511">
        <v>0</v>
      </c>
      <c r="N511">
        <v>119</v>
      </c>
      <c r="O511">
        <v>23</v>
      </c>
      <c r="P511">
        <v>58</v>
      </c>
      <c r="Q511">
        <v>0</v>
      </c>
      <c r="R511">
        <v>0</v>
      </c>
      <c r="S511">
        <v>0</v>
      </c>
      <c r="T511" s="12">
        <v>145</v>
      </c>
      <c r="U511">
        <v>22</v>
      </c>
      <c r="V511">
        <v>18</v>
      </c>
      <c r="W511">
        <v>55</v>
      </c>
    </row>
    <row r="512" spans="1:23" x14ac:dyDescent="0.25">
      <c r="A512" t="s">
        <v>3975</v>
      </c>
      <c r="B512" t="s">
        <v>3801</v>
      </c>
      <c r="C512" t="s">
        <v>3841</v>
      </c>
      <c r="D512" t="s">
        <v>372</v>
      </c>
      <c r="E512">
        <v>27</v>
      </c>
      <c r="F512">
        <v>1997</v>
      </c>
      <c r="G512">
        <v>2.9</v>
      </c>
      <c r="H512">
        <v>0</v>
      </c>
      <c r="I512">
        <v>0</v>
      </c>
      <c r="J512">
        <v>0</v>
      </c>
      <c r="K512">
        <v>1</v>
      </c>
      <c r="L512">
        <v>2</v>
      </c>
      <c r="M512">
        <v>2</v>
      </c>
      <c r="N512">
        <v>14</v>
      </c>
      <c r="O512">
        <v>3</v>
      </c>
      <c r="P512">
        <v>5</v>
      </c>
      <c r="Q512">
        <v>0</v>
      </c>
      <c r="R512">
        <v>0</v>
      </c>
      <c r="S512">
        <v>0</v>
      </c>
      <c r="T512" s="12">
        <v>6</v>
      </c>
      <c r="U512">
        <v>5</v>
      </c>
      <c r="V512">
        <v>5</v>
      </c>
      <c r="W512">
        <v>50</v>
      </c>
    </row>
    <row r="513" spans="1:23" x14ac:dyDescent="0.25">
      <c r="A513" t="s">
        <v>3639</v>
      </c>
      <c r="B513" t="s">
        <v>3754</v>
      </c>
      <c r="C513" t="s">
        <v>3614</v>
      </c>
      <c r="D513" t="s">
        <v>372</v>
      </c>
      <c r="E513">
        <v>23</v>
      </c>
      <c r="F513">
        <v>2001</v>
      </c>
      <c r="G513">
        <v>26.9</v>
      </c>
      <c r="H513">
        <v>7</v>
      </c>
      <c r="I513">
        <v>0</v>
      </c>
      <c r="J513">
        <v>0</v>
      </c>
      <c r="K513">
        <v>31</v>
      </c>
      <c r="L513">
        <v>29</v>
      </c>
      <c r="M513">
        <v>6</v>
      </c>
      <c r="N513">
        <v>28</v>
      </c>
      <c r="O513">
        <v>22</v>
      </c>
      <c r="P513">
        <v>38</v>
      </c>
      <c r="Q513">
        <v>0</v>
      </c>
      <c r="R513">
        <v>0</v>
      </c>
      <c r="S513">
        <v>0</v>
      </c>
      <c r="T513" s="12">
        <v>94</v>
      </c>
      <c r="U513">
        <v>22</v>
      </c>
      <c r="V513">
        <v>20</v>
      </c>
      <c r="W513">
        <v>52.4</v>
      </c>
    </row>
    <row r="514" spans="1:23" x14ac:dyDescent="0.25">
      <c r="A514" t="s">
        <v>186</v>
      </c>
      <c r="B514" t="s">
        <v>3767</v>
      </c>
      <c r="C514" t="s">
        <v>3614</v>
      </c>
      <c r="D514" t="s">
        <v>141</v>
      </c>
      <c r="E514">
        <v>24</v>
      </c>
      <c r="F514">
        <v>1999</v>
      </c>
      <c r="G514">
        <v>20.3</v>
      </c>
      <c r="H514">
        <v>3</v>
      </c>
      <c r="I514">
        <v>0</v>
      </c>
      <c r="J514">
        <v>0</v>
      </c>
      <c r="K514">
        <v>16</v>
      </c>
      <c r="L514">
        <v>6</v>
      </c>
      <c r="M514">
        <v>0</v>
      </c>
      <c r="N514">
        <v>3</v>
      </c>
      <c r="O514">
        <v>26</v>
      </c>
      <c r="P514">
        <v>28</v>
      </c>
      <c r="Q514">
        <v>0</v>
      </c>
      <c r="R514">
        <v>0</v>
      </c>
      <c r="S514">
        <v>0</v>
      </c>
      <c r="T514" s="12">
        <v>79</v>
      </c>
      <c r="U514">
        <v>28</v>
      </c>
      <c r="V514">
        <v>26</v>
      </c>
      <c r="W514">
        <v>51.9</v>
      </c>
    </row>
    <row r="515" spans="1:23" x14ac:dyDescent="0.25">
      <c r="A515" t="s">
        <v>3976</v>
      </c>
      <c r="B515" t="s">
        <v>3744</v>
      </c>
      <c r="C515" t="s">
        <v>3614</v>
      </c>
      <c r="D515" t="s">
        <v>3616</v>
      </c>
      <c r="E515">
        <v>28</v>
      </c>
      <c r="F515">
        <v>1995</v>
      </c>
      <c r="G515">
        <v>1.5</v>
      </c>
      <c r="H515">
        <v>1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4</v>
      </c>
      <c r="O515">
        <v>2</v>
      </c>
      <c r="P515">
        <v>3</v>
      </c>
      <c r="Q515">
        <v>0</v>
      </c>
      <c r="R515">
        <v>0</v>
      </c>
      <c r="S515">
        <v>0</v>
      </c>
      <c r="T515" s="12">
        <v>2</v>
      </c>
      <c r="U515">
        <v>1</v>
      </c>
      <c r="V515">
        <v>0</v>
      </c>
      <c r="W515">
        <v>100</v>
      </c>
    </row>
    <row r="516" spans="1:23" x14ac:dyDescent="0.25">
      <c r="A516" t="s">
        <v>3977</v>
      </c>
      <c r="B516" t="s">
        <v>3843</v>
      </c>
      <c r="C516" t="s">
        <v>3614</v>
      </c>
      <c r="D516" t="s">
        <v>372</v>
      </c>
      <c r="E516">
        <v>25</v>
      </c>
      <c r="F516">
        <v>1998</v>
      </c>
      <c r="G516">
        <v>0.1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s="12">
        <v>0</v>
      </c>
      <c r="U516">
        <v>0</v>
      </c>
      <c r="V516">
        <v>0</v>
      </c>
    </row>
    <row r="517" spans="1:23" x14ac:dyDescent="0.25">
      <c r="A517" t="s">
        <v>81</v>
      </c>
      <c r="B517" t="s">
        <v>3802</v>
      </c>
      <c r="C517" t="s">
        <v>3689</v>
      </c>
      <c r="D517" t="s">
        <v>3615</v>
      </c>
      <c r="E517">
        <v>24</v>
      </c>
      <c r="F517">
        <v>2000</v>
      </c>
      <c r="G517">
        <v>29.2</v>
      </c>
      <c r="H517">
        <v>5</v>
      </c>
      <c r="I517">
        <v>0</v>
      </c>
      <c r="J517">
        <v>0</v>
      </c>
      <c r="K517">
        <v>37</v>
      </c>
      <c r="L517">
        <v>49</v>
      </c>
      <c r="M517">
        <v>2</v>
      </c>
      <c r="N517">
        <v>54</v>
      </c>
      <c r="O517">
        <v>34</v>
      </c>
      <c r="P517">
        <v>32</v>
      </c>
      <c r="Q517">
        <v>1</v>
      </c>
      <c r="R517">
        <v>0</v>
      </c>
      <c r="S517">
        <v>0</v>
      </c>
      <c r="T517" s="12">
        <v>177</v>
      </c>
      <c r="U517">
        <v>12</v>
      </c>
      <c r="V517">
        <v>12</v>
      </c>
      <c r="W517">
        <v>50</v>
      </c>
    </row>
    <row r="518" spans="1:23" x14ac:dyDescent="0.25">
      <c r="A518" t="s">
        <v>91</v>
      </c>
      <c r="B518" t="s">
        <v>3773</v>
      </c>
      <c r="C518" t="s">
        <v>3614</v>
      </c>
      <c r="D518" t="s">
        <v>49</v>
      </c>
      <c r="E518">
        <v>27</v>
      </c>
      <c r="F518">
        <v>1997</v>
      </c>
      <c r="G518">
        <v>22.4</v>
      </c>
      <c r="H518">
        <v>2</v>
      </c>
      <c r="I518">
        <v>0</v>
      </c>
      <c r="J518">
        <v>0</v>
      </c>
      <c r="K518">
        <v>8</v>
      </c>
      <c r="L518">
        <v>7</v>
      </c>
      <c r="M518">
        <v>0</v>
      </c>
      <c r="N518">
        <v>3</v>
      </c>
      <c r="O518">
        <v>10</v>
      </c>
      <c r="P518">
        <v>15</v>
      </c>
      <c r="Q518">
        <v>0</v>
      </c>
      <c r="R518">
        <v>0</v>
      </c>
      <c r="S518">
        <v>0</v>
      </c>
      <c r="T518" s="12">
        <v>62</v>
      </c>
      <c r="U518">
        <v>18</v>
      </c>
      <c r="V518">
        <v>29</v>
      </c>
      <c r="W518">
        <v>38.299999999999997</v>
      </c>
    </row>
    <row r="519" spans="1:23" x14ac:dyDescent="0.25">
      <c r="A519" t="s">
        <v>3978</v>
      </c>
      <c r="B519" t="s">
        <v>3744</v>
      </c>
      <c r="C519" t="s">
        <v>3614</v>
      </c>
      <c r="D519" t="s">
        <v>3621</v>
      </c>
      <c r="E519">
        <v>31</v>
      </c>
      <c r="F519">
        <v>1993</v>
      </c>
      <c r="G519">
        <v>3.7</v>
      </c>
      <c r="H519">
        <v>1</v>
      </c>
      <c r="I519">
        <v>0</v>
      </c>
      <c r="J519">
        <v>0</v>
      </c>
      <c r="K519">
        <v>2</v>
      </c>
      <c r="L519">
        <v>4</v>
      </c>
      <c r="M519">
        <v>0</v>
      </c>
      <c r="N519">
        <v>12</v>
      </c>
      <c r="O519">
        <v>4</v>
      </c>
      <c r="P519">
        <v>8</v>
      </c>
      <c r="Q519">
        <v>0</v>
      </c>
      <c r="R519">
        <v>0</v>
      </c>
      <c r="S519">
        <v>0</v>
      </c>
      <c r="T519" s="12">
        <v>8</v>
      </c>
      <c r="U519">
        <v>6</v>
      </c>
      <c r="V519">
        <v>4</v>
      </c>
      <c r="W519">
        <v>60</v>
      </c>
    </row>
    <row r="520" spans="1:23" x14ac:dyDescent="0.25">
      <c r="A520" t="s">
        <v>3979</v>
      </c>
      <c r="B520" t="s">
        <v>3773</v>
      </c>
      <c r="C520" t="s">
        <v>3748</v>
      </c>
      <c r="D520" t="s">
        <v>104</v>
      </c>
      <c r="E520">
        <v>28</v>
      </c>
      <c r="F520">
        <v>1996</v>
      </c>
      <c r="G520">
        <v>19.7</v>
      </c>
      <c r="H520">
        <v>3</v>
      </c>
      <c r="I520">
        <v>0</v>
      </c>
      <c r="J520">
        <v>0</v>
      </c>
      <c r="K520">
        <v>24</v>
      </c>
      <c r="L520">
        <v>32</v>
      </c>
      <c r="M520">
        <v>1</v>
      </c>
      <c r="N520">
        <v>100</v>
      </c>
      <c r="O520">
        <v>1</v>
      </c>
      <c r="P520">
        <v>13</v>
      </c>
      <c r="Q520">
        <v>0</v>
      </c>
      <c r="R520">
        <v>0</v>
      </c>
      <c r="S520">
        <v>0</v>
      </c>
      <c r="T520" s="12">
        <v>87</v>
      </c>
      <c r="U520">
        <v>25</v>
      </c>
      <c r="V520">
        <v>26</v>
      </c>
      <c r="W520">
        <v>49</v>
      </c>
    </row>
    <row r="521" spans="1:23" x14ac:dyDescent="0.25">
      <c r="A521" t="s">
        <v>3980</v>
      </c>
      <c r="B521" t="s">
        <v>3788</v>
      </c>
      <c r="C521" t="s">
        <v>3689</v>
      </c>
      <c r="D521" t="s">
        <v>254</v>
      </c>
      <c r="E521">
        <v>22</v>
      </c>
      <c r="F521">
        <v>2001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s="12">
        <v>0</v>
      </c>
      <c r="U521">
        <v>0</v>
      </c>
      <c r="V521">
        <v>1</v>
      </c>
      <c r="W521">
        <v>0</v>
      </c>
    </row>
    <row r="522" spans="1:23" x14ac:dyDescent="0.25">
      <c r="A522" t="s">
        <v>3530</v>
      </c>
      <c r="B522" t="s">
        <v>3807</v>
      </c>
      <c r="C522" t="s">
        <v>486</v>
      </c>
      <c r="D522" t="s">
        <v>21</v>
      </c>
      <c r="E522">
        <v>25</v>
      </c>
      <c r="F522">
        <v>1999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12">
        <v>3</v>
      </c>
      <c r="U522">
        <v>1</v>
      </c>
      <c r="V522">
        <v>0</v>
      </c>
      <c r="W522">
        <v>100</v>
      </c>
    </row>
    <row r="523" spans="1:23" x14ac:dyDescent="0.25">
      <c r="A523" t="s">
        <v>3981</v>
      </c>
      <c r="B523" t="s">
        <v>3744</v>
      </c>
      <c r="C523" t="s">
        <v>3689</v>
      </c>
      <c r="D523" t="s">
        <v>332</v>
      </c>
      <c r="E523">
        <v>21</v>
      </c>
      <c r="F523">
        <v>2003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 s="12">
        <v>2</v>
      </c>
      <c r="U523">
        <v>0</v>
      </c>
      <c r="V523">
        <v>0</v>
      </c>
    </row>
    <row r="524" spans="1:23" x14ac:dyDescent="0.25">
      <c r="A524" t="s">
        <v>76</v>
      </c>
      <c r="B524" t="s">
        <v>3744</v>
      </c>
      <c r="C524" t="s">
        <v>3614</v>
      </c>
      <c r="D524" t="s">
        <v>3615</v>
      </c>
      <c r="E524">
        <v>33</v>
      </c>
      <c r="F524">
        <v>1990</v>
      </c>
      <c r="G524">
        <v>14.5</v>
      </c>
      <c r="H524">
        <v>1</v>
      </c>
      <c r="I524">
        <v>0</v>
      </c>
      <c r="J524">
        <v>0</v>
      </c>
      <c r="K524">
        <v>16</v>
      </c>
      <c r="L524">
        <v>11</v>
      </c>
      <c r="M524">
        <v>2</v>
      </c>
      <c r="N524">
        <v>82</v>
      </c>
      <c r="O524">
        <v>12</v>
      </c>
      <c r="P524">
        <v>21</v>
      </c>
      <c r="Q524">
        <v>0</v>
      </c>
      <c r="R524">
        <v>0</v>
      </c>
      <c r="S524">
        <v>0</v>
      </c>
      <c r="T524" s="12">
        <v>68</v>
      </c>
      <c r="U524">
        <v>22</v>
      </c>
      <c r="V524">
        <v>15</v>
      </c>
      <c r="W524">
        <v>59.5</v>
      </c>
    </row>
    <row r="525" spans="1:23" x14ac:dyDescent="0.25">
      <c r="A525" t="s">
        <v>374</v>
      </c>
      <c r="B525" t="s">
        <v>3808</v>
      </c>
      <c r="C525" t="s">
        <v>3759</v>
      </c>
      <c r="D525" t="s">
        <v>372</v>
      </c>
      <c r="E525">
        <v>29</v>
      </c>
      <c r="F525">
        <v>1994</v>
      </c>
      <c r="G525">
        <v>28.3</v>
      </c>
      <c r="H525">
        <v>4</v>
      </c>
      <c r="I525">
        <v>1</v>
      </c>
      <c r="J525">
        <v>1</v>
      </c>
      <c r="K525">
        <v>27</v>
      </c>
      <c r="L525">
        <v>46</v>
      </c>
      <c r="M525">
        <v>6</v>
      </c>
      <c r="N525">
        <v>86</v>
      </c>
      <c r="O525">
        <v>9</v>
      </c>
      <c r="P525">
        <v>20</v>
      </c>
      <c r="Q525">
        <v>0</v>
      </c>
      <c r="R525">
        <v>0</v>
      </c>
      <c r="S525">
        <v>0</v>
      </c>
      <c r="T525" s="12">
        <v>104</v>
      </c>
      <c r="U525">
        <v>6</v>
      </c>
      <c r="V525">
        <v>24</v>
      </c>
      <c r="W525">
        <v>20</v>
      </c>
    </row>
    <row r="526" spans="1:23" x14ac:dyDescent="0.25">
      <c r="A526" t="s">
        <v>3663</v>
      </c>
      <c r="B526" t="s">
        <v>3914</v>
      </c>
      <c r="C526" t="s">
        <v>3614</v>
      </c>
      <c r="D526" t="s">
        <v>8</v>
      </c>
      <c r="E526">
        <v>28</v>
      </c>
      <c r="F526">
        <v>1996</v>
      </c>
      <c r="G526">
        <v>9.3000000000000007</v>
      </c>
      <c r="H526">
        <v>2</v>
      </c>
      <c r="I526">
        <v>0</v>
      </c>
      <c r="J526">
        <v>0</v>
      </c>
      <c r="K526">
        <v>9</v>
      </c>
      <c r="L526">
        <v>6</v>
      </c>
      <c r="M526">
        <v>1</v>
      </c>
      <c r="N526">
        <v>64</v>
      </c>
      <c r="O526">
        <v>11</v>
      </c>
      <c r="P526">
        <v>20</v>
      </c>
      <c r="Q526">
        <v>0</v>
      </c>
      <c r="R526">
        <v>0</v>
      </c>
      <c r="S526">
        <v>0</v>
      </c>
      <c r="T526" s="12">
        <v>31</v>
      </c>
      <c r="U526">
        <v>5</v>
      </c>
      <c r="V526">
        <v>8</v>
      </c>
      <c r="W526">
        <v>38.5</v>
      </c>
    </row>
    <row r="527" spans="1:23" x14ac:dyDescent="0.25">
      <c r="A527" t="s">
        <v>234</v>
      </c>
      <c r="B527" t="s">
        <v>3982</v>
      </c>
      <c r="C527" t="s">
        <v>3614</v>
      </c>
      <c r="D527" t="s">
        <v>3621</v>
      </c>
      <c r="E527">
        <v>26</v>
      </c>
      <c r="F527">
        <v>1997</v>
      </c>
      <c r="G527">
        <v>19</v>
      </c>
      <c r="H527">
        <v>5</v>
      </c>
      <c r="I527">
        <v>1</v>
      </c>
      <c r="J527">
        <v>1</v>
      </c>
      <c r="K527">
        <v>17</v>
      </c>
      <c r="L527">
        <v>12</v>
      </c>
      <c r="M527">
        <v>0</v>
      </c>
      <c r="N527">
        <v>10</v>
      </c>
      <c r="O527">
        <v>23</v>
      </c>
      <c r="P527">
        <v>19</v>
      </c>
      <c r="Q527">
        <v>0</v>
      </c>
      <c r="R527">
        <v>0</v>
      </c>
      <c r="S527">
        <v>1</v>
      </c>
      <c r="T527" s="12">
        <v>49</v>
      </c>
      <c r="U527">
        <v>22</v>
      </c>
      <c r="V527">
        <v>18</v>
      </c>
      <c r="W527">
        <v>55</v>
      </c>
    </row>
    <row r="528" spans="1:23" x14ac:dyDescent="0.25">
      <c r="A528" t="s">
        <v>199</v>
      </c>
      <c r="B528" t="s">
        <v>3802</v>
      </c>
      <c r="C528" t="s">
        <v>3614</v>
      </c>
      <c r="D528" t="s">
        <v>188</v>
      </c>
      <c r="E528">
        <v>21</v>
      </c>
      <c r="F528">
        <v>2002</v>
      </c>
      <c r="G528">
        <v>21.4</v>
      </c>
      <c r="H528">
        <v>2</v>
      </c>
      <c r="I528">
        <v>0</v>
      </c>
      <c r="J528">
        <v>0</v>
      </c>
      <c r="K528">
        <v>29</v>
      </c>
      <c r="L528">
        <v>38</v>
      </c>
      <c r="M528">
        <v>3</v>
      </c>
      <c r="N528">
        <v>19</v>
      </c>
      <c r="O528">
        <v>22</v>
      </c>
      <c r="P528">
        <v>47</v>
      </c>
      <c r="Q528">
        <v>0</v>
      </c>
      <c r="R528">
        <v>0</v>
      </c>
      <c r="S528">
        <v>1</v>
      </c>
      <c r="T528" s="12">
        <v>111</v>
      </c>
      <c r="U528">
        <v>13</v>
      </c>
      <c r="V528">
        <v>13</v>
      </c>
      <c r="W528">
        <v>50</v>
      </c>
    </row>
    <row r="529" spans="1:23" x14ac:dyDescent="0.25">
      <c r="A529" t="s">
        <v>3367</v>
      </c>
      <c r="B529" t="s">
        <v>3786</v>
      </c>
      <c r="C529" t="s">
        <v>3689</v>
      </c>
      <c r="D529" t="s">
        <v>3631</v>
      </c>
      <c r="E529">
        <v>23</v>
      </c>
      <c r="F529">
        <v>2001</v>
      </c>
      <c r="G529">
        <v>19.8</v>
      </c>
      <c r="H529">
        <v>11</v>
      </c>
      <c r="I529">
        <v>0</v>
      </c>
      <c r="J529">
        <v>0</v>
      </c>
      <c r="K529">
        <v>41</v>
      </c>
      <c r="L529">
        <v>33</v>
      </c>
      <c r="M529">
        <v>0</v>
      </c>
      <c r="N529">
        <v>7</v>
      </c>
      <c r="O529">
        <v>27</v>
      </c>
      <c r="P529">
        <v>49</v>
      </c>
      <c r="Q529">
        <v>0</v>
      </c>
      <c r="R529">
        <v>0</v>
      </c>
      <c r="S529">
        <v>1</v>
      </c>
      <c r="T529" s="12">
        <v>122</v>
      </c>
      <c r="U529">
        <v>18</v>
      </c>
      <c r="V529">
        <v>18</v>
      </c>
      <c r="W529">
        <v>50</v>
      </c>
    </row>
    <row r="530" spans="1:23" x14ac:dyDescent="0.25">
      <c r="A530" t="s">
        <v>226</v>
      </c>
      <c r="B530" t="s">
        <v>3767</v>
      </c>
      <c r="C530" t="s">
        <v>3689</v>
      </c>
      <c r="D530" t="s">
        <v>3627</v>
      </c>
      <c r="E530">
        <v>20</v>
      </c>
      <c r="F530">
        <v>2004</v>
      </c>
      <c r="G530">
        <v>18.399999999999999</v>
      </c>
      <c r="H530">
        <v>7</v>
      </c>
      <c r="I530">
        <v>0</v>
      </c>
      <c r="J530">
        <v>0</v>
      </c>
      <c r="K530">
        <v>31</v>
      </c>
      <c r="L530">
        <v>16</v>
      </c>
      <c r="M530">
        <v>0</v>
      </c>
      <c r="N530">
        <v>6</v>
      </c>
      <c r="O530">
        <v>14</v>
      </c>
      <c r="P530">
        <v>24</v>
      </c>
      <c r="Q530">
        <v>0</v>
      </c>
      <c r="R530">
        <v>1</v>
      </c>
      <c r="S530">
        <v>0</v>
      </c>
      <c r="T530" s="12">
        <v>67</v>
      </c>
      <c r="U530">
        <v>20</v>
      </c>
      <c r="V530">
        <v>18</v>
      </c>
      <c r="W530">
        <v>52.6</v>
      </c>
    </row>
    <row r="531" spans="1:23" x14ac:dyDescent="0.25">
      <c r="A531" t="s">
        <v>3983</v>
      </c>
      <c r="B531" t="s">
        <v>3780</v>
      </c>
      <c r="C531" t="s">
        <v>3748</v>
      </c>
      <c r="D531" t="s">
        <v>21</v>
      </c>
      <c r="E531">
        <v>27</v>
      </c>
      <c r="F531">
        <v>1997</v>
      </c>
      <c r="G531">
        <v>3.8</v>
      </c>
      <c r="H531">
        <v>2</v>
      </c>
      <c r="I531">
        <v>0</v>
      </c>
      <c r="J531">
        <v>0</v>
      </c>
      <c r="K531">
        <v>6</v>
      </c>
      <c r="L531">
        <v>9</v>
      </c>
      <c r="M531">
        <v>1</v>
      </c>
      <c r="N531">
        <v>4</v>
      </c>
      <c r="O531">
        <v>0</v>
      </c>
      <c r="P531">
        <v>0</v>
      </c>
      <c r="Q531">
        <v>0</v>
      </c>
      <c r="R531">
        <v>0</v>
      </c>
      <c r="S531">
        <v>0</v>
      </c>
      <c r="T531" s="12">
        <v>16</v>
      </c>
      <c r="U531">
        <v>24</v>
      </c>
      <c r="V531">
        <v>22</v>
      </c>
      <c r="W531">
        <v>52.2</v>
      </c>
    </row>
    <row r="532" spans="1:23" x14ac:dyDescent="0.25">
      <c r="A532" t="s">
        <v>37</v>
      </c>
      <c r="B532" t="s">
        <v>3754</v>
      </c>
      <c r="C532" t="s">
        <v>3614</v>
      </c>
      <c r="D532" t="s">
        <v>8</v>
      </c>
      <c r="E532">
        <v>33</v>
      </c>
      <c r="F532">
        <v>1991</v>
      </c>
      <c r="G532">
        <v>37</v>
      </c>
      <c r="H532">
        <v>5</v>
      </c>
      <c r="I532">
        <v>0</v>
      </c>
      <c r="J532">
        <v>0</v>
      </c>
      <c r="K532">
        <v>17</v>
      </c>
      <c r="L532">
        <v>13</v>
      </c>
      <c r="M532">
        <v>0</v>
      </c>
      <c r="N532">
        <v>1</v>
      </c>
      <c r="O532">
        <v>56</v>
      </c>
      <c r="P532">
        <v>20</v>
      </c>
      <c r="Q532">
        <v>0</v>
      </c>
      <c r="R532">
        <v>0</v>
      </c>
      <c r="S532">
        <v>0</v>
      </c>
      <c r="T532" s="12">
        <v>115</v>
      </c>
      <c r="U532">
        <v>119</v>
      </c>
      <c r="V532">
        <v>46</v>
      </c>
      <c r="W532">
        <v>72.099999999999994</v>
      </c>
    </row>
    <row r="533" spans="1:23" x14ac:dyDescent="0.25">
      <c r="A533" t="s">
        <v>3984</v>
      </c>
      <c r="B533" t="s">
        <v>3744</v>
      </c>
      <c r="C533" t="s">
        <v>3759</v>
      </c>
      <c r="D533" t="s">
        <v>3628</v>
      </c>
      <c r="E533">
        <v>37</v>
      </c>
      <c r="F533">
        <v>1987</v>
      </c>
      <c r="G533">
        <v>31.4</v>
      </c>
      <c r="H533">
        <v>5</v>
      </c>
      <c r="I533">
        <v>0</v>
      </c>
      <c r="J533">
        <v>0</v>
      </c>
      <c r="K533">
        <v>25</v>
      </c>
      <c r="L533">
        <v>23</v>
      </c>
      <c r="M533">
        <v>27</v>
      </c>
      <c r="N533">
        <v>11</v>
      </c>
      <c r="O533">
        <v>5</v>
      </c>
      <c r="P533">
        <v>13</v>
      </c>
      <c r="Q533">
        <v>2</v>
      </c>
      <c r="R533">
        <v>0</v>
      </c>
      <c r="S533">
        <v>0</v>
      </c>
      <c r="T533" s="12">
        <v>39</v>
      </c>
      <c r="U533">
        <v>50</v>
      </c>
      <c r="V533">
        <v>55</v>
      </c>
      <c r="W533">
        <v>47.6</v>
      </c>
    </row>
    <row r="534" spans="1:23" x14ac:dyDescent="0.25">
      <c r="A534" t="s">
        <v>3985</v>
      </c>
      <c r="B534" t="s">
        <v>3804</v>
      </c>
      <c r="C534" t="s">
        <v>3713</v>
      </c>
      <c r="D534" t="s">
        <v>283</v>
      </c>
      <c r="E534">
        <v>21</v>
      </c>
      <c r="F534">
        <v>2003</v>
      </c>
      <c r="G534">
        <v>2</v>
      </c>
      <c r="H534">
        <v>2</v>
      </c>
      <c r="I534">
        <v>0</v>
      </c>
      <c r="J534">
        <v>0</v>
      </c>
      <c r="K534">
        <v>6</v>
      </c>
      <c r="L534">
        <v>1</v>
      </c>
      <c r="M534">
        <v>1</v>
      </c>
      <c r="N534">
        <v>0</v>
      </c>
      <c r="O534">
        <v>1</v>
      </c>
      <c r="P534">
        <v>6</v>
      </c>
      <c r="Q534">
        <v>0</v>
      </c>
      <c r="R534">
        <v>0</v>
      </c>
      <c r="S534">
        <v>0</v>
      </c>
      <c r="T534" s="12">
        <v>9</v>
      </c>
      <c r="U534">
        <v>3</v>
      </c>
      <c r="V534">
        <v>3</v>
      </c>
      <c r="W534">
        <v>50</v>
      </c>
    </row>
    <row r="535" spans="1:23" x14ac:dyDescent="0.25">
      <c r="A535" t="s">
        <v>3649</v>
      </c>
      <c r="B535" t="s">
        <v>3754</v>
      </c>
      <c r="C535" t="s">
        <v>3614</v>
      </c>
      <c r="D535" t="s">
        <v>96</v>
      </c>
      <c r="E535">
        <v>32</v>
      </c>
      <c r="F535">
        <v>1992</v>
      </c>
      <c r="G535">
        <v>18.899999999999999</v>
      </c>
      <c r="H535">
        <v>5</v>
      </c>
      <c r="I535">
        <v>0</v>
      </c>
      <c r="J535">
        <v>0</v>
      </c>
      <c r="K535">
        <v>27</v>
      </c>
      <c r="L535">
        <v>44</v>
      </c>
      <c r="M535">
        <v>0</v>
      </c>
      <c r="N535">
        <v>24</v>
      </c>
      <c r="O535">
        <v>19</v>
      </c>
      <c r="P535">
        <v>29</v>
      </c>
      <c r="Q535">
        <v>0</v>
      </c>
      <c r="R535">
        <v>1</v>
      </c>
      <c r="S535">
        <v>0</v>
      </c>
      <c r="T535" s="12">
        <v>68</v>
      </c>
      <c r="U535">
        <v>21</v>
      </c>
      <c r="V535">
        <v>18</v>
      </c>
      <c r="W535">
        <v>53.8</v>
      </c>
    </row>
    <row r="536" spans="1:23" x14ac:dyDescent="0.25">
      <c r="A536" t="s">
        <v>228</v>
      </c>
      <c r="B536" t="s">
        <v>3754</v>
      </c>
      <c r="C536" t="s">
        <v>3614</v>
      </c>
      <c r="D536" t="s">
        <v>188</v>
      </c>
      <c r="E536">
        <v>23</v>
      </c>
      <c r="F536">
        <v>2001</v>
      </c>
      <c r="G536">
        <v>11.3</v>
      </c>
      <c r="H536">
        <v>4</v>
      </c>
      <c r="I536">
        <v>0</v>
      </c>
      <c r="J536">
        <v>0</v>
      </c>
      <c r="K536">
        <v>10</v>
      </c>
      <c r="L536">
        <v>9</v>
      </c>
      <c r="M536">
        <v>0</v>
      </c>
      <c r="N536">
        <v>0</v>
      </c>
      <c r="O536">
        <v>10</v>
      </c>
      <c r="P536">
        <v>6</v>
      </c>
      <c r="Q536">
        <v>0</v>
      </c>
      <c r="R536">
        <v>0</v>
      </c>
      <c r="S536">
        <v>0</v>
      </c>
      <c r="T536" s="12">
        <v>63</v>
      </c>
      <c r="U536">
        <v>19</v>
      </c>
      <c r="V536">
        <v>20</v>
      </c>
      <c r="W536">
        <v>48.7</v>
      </c>
    </row>
    <row r="537" spans="1:23" x14ac:dyDescent="0.25">
      <c r="A537" t="s">
        <v>3293</v>
      </c>
      <c r="B537" t="s">
        <v>3754</v>
      </c>
      <c r="C537" t="s">
        <v>486</v>
      </c>
      <c r="D537" t="s">
        <v>96</v>
      </c>
      <c r="E537">
        <v>21</v>
      </c>
      <c r="F537">
        <v>2002</v>
      </c>
      <c r="G537">
        <v>36</v>
      </c>
      <c r="H537">
        <v>5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12">
        <v>59</v>
      </c>
      <c r="U537">
        <v>10</v>
      </c>
      <c r="V537">
        <v>1</v>
      </c>
      <c r="W537">
        <v>90.9</v>
      </c>
    </row>
    <row r="538" spans="1:23" x14ac:dyDescent="0.25">
      <c r="A538" t="s">
        <v>3651</v>
      </c>
      <c r="B538" t="s">
        <v>3768</v>
      </c>
      <c r="C538" t="s">
        <v>3614</v>
      </c>
      <c r="D538" t="s">
        <v>3628</v>
      </c>
      <c r="E538">
        <v>31</v>
      </c>
      <c r="F538">
        <v>1992</v>
      </c>
      <c r="G538">
        <v>15.5</v>
      </c>
      <c r="H538">
        <v>5</v>
      </c>
      <c r="I538">
        <v>0</v>
      </c>
      <c r="J538">
        <v>0</v>
      </c>
      <c r="K538">
        <v>12</v>
      </c>
      <c r="L538">
        <v>4</v>
      </c>
      <c r="M538">
        <v>0</v>
      </c>
      <c r="N538">
        <v>0</v>
      </c>
      <c r="O538">
        <v>16</v>
      </c>
      <c r="P538">
        <v>10</v>
      </c>
      <c r="Q538">
        <v>0</v>
      </c>
      <c r="R538">
        <v>0</v>
      </c>
      <c r="S538">
        <v>1</v>
      </c>
      <c r="T538" s="12">
        <v>46</v>
      </c>
      <c r="U538">
        <v>26</v>
      </c>
      <c r="V538">
        <v>19</v>
      </c>
      <c r="W538">
        <v>57.8</v>
      </c>
    </row>
    <row r="539" spans="1:23" x14ac:dyDescent="0.25">
      <c r="A539" t="s">
        <v>3297</v>
      </c>
      <c r="B539" t="s">
        <v>3802</v>
      </c>
      <c r="C539" t="s">
        <v>486</v>
      </c>
      <c r="D539" t="s">
        <v>188</v>
      </c>
      <c r="E539">
        <v>27</v>
      </c>
      <c r="F539">
        <v>1996</v>
      </c>
      <c r="G539">
        <v>24</v>
      </c>
      <c r="H539">
        <v>1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 s="12">
        <v>32</v>
      </c>
      <c r="U539">
        <v>9</v>
      </c>
      <c r="V539">
        <v>0</v>
      </c>
      <c r="W539">
        <v>100</v>
      </c>
    </row>
    <row r="540" spans="1:23" x14ac:dyDescent="0.25">
      <c r="A540" t="s">
        <v>3986</v>
      </c>
      <c r="B540" t="s">
        <v>3756</v>
      </c>
      <c r="C540" t="s">
        <v>3785</v>
      </c>
      <c r="D540" t="s">
        <v>104</v>
      </c>
      <c r="E540">
        <v>29</v>
      </c>
      <c r="F540">
        <v>1995</v>
      </c>
      <c r="G540">
        <v>0.2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 s="12">
        <v>0</v>
      </c>
      <c r="U540">
        <v>0</v>
      </c>
      <c r="V540">
        <v>0</v>
      </c>
    </row>
    <row r="541" spans="1:23" x14ac:dyDescent="0.25">
      <c r="A541" t="s">
        <v>237</v>
      </c>
      <c r="B541" t="s">
        <v>3744</v>
      </c>
      <c r="C541" t="s">
        <v>3614</v>
      </c>
      <c r="D541" t="s">
        <v>239</v>
      </c>
      <c r="E541">
        <v>34</v>
      </c>
      <c r="F541">
        <v>1990</v>
      </c>
      <c r="G541">
        <v>10.8</v>
      </c>
      <c r="H541">
        <v>3</v>
      </c>
      <c r="I541">
        <v>0</v>
      </c>
      <c r="J541">
        <v>0</v>
      </c>
      <c r="K541">
        <v>6</v>
      </c>
      <c r="L541">
        <v>5</v>
      </c>
      <c r="M541">
        <v>1</v>
      </c>
      <c r="N541">
        <v>14</v>
      </c>
      <c r="O541">
        <v>3</v>
      </c>
      <c r="P541">
        <v>10</v>
      </c>
      <c r="Q541">
        <v>0</v>
      </c>
      <c r="R541">
        <v>0</v>
      </c>
      <c r="S541">
        <v>0</v>
      </c>
      <c r="T541" s="12">
        <v>46</v>
      </c>
      <c r="U541">
        <v>9</v>
      </c>
      <c r="V541">
        <v>7</v>
      </c>
      <c r="W541">
        <v>56.3</v>
      </c>
    </row>
    <row r="542" spans="1:23" x14ac:dyDescent="0.25">
      <c r="A542" t="s">
        <v>165</v>
      </c>
      <c r="B542" t="s">
        <v>3744</v>
      </c>
      <c r="C542" t="s">
        <v>3614</v>
      </c>
      <c r="D542" t="s">
        <v>3627</v>
      </c>
      <c r="E542">
        <v>27</v>
      </c>
      <c r="F542">
        <v>1997</v>
      </c>
      <c r="G542">
        <v>32.4</v>
      </c>
      <c r="H542">
        <v>5</v>
      </c>
      <c r="I542">
        <v>0</v>
      </c>
      <c r="J542">
        <v>0</v>
      </c>
      <c r="K542">
        <v>28</v>
      </c>
      <c r="L542">
        <v>52</v>
      </c>
      <c r="M542">
        <v>2</v>
      </c>
      <c r="N542">
        <v>51</v>
      </c>
      <c r="O542">
        <v>19</v>
      </c>
      <c r="P542">
        <v>29</v>
      </c>
      <c r="Q542">
        <v>0</v>
      </c>
      <c r="R542">
        <v>0</v>
      </c>
      <c r="S542">
        <v>0</v>
      </c>
      <c r="T542" s="12">
        <v>135</v>
      </c>
      <c r="U542">
        <v>11</v>
      </c>
      <c r="V542">
        <v>21</v>
      </c>
      <c r="W542">
        <v>34.4</v>
      </c>
    </row>
    <row r="543" spans="1:23" x14ac:dyDescent="0.25">
      <c r="A543" t="s">
        <v>3987</v>
      </c>
      <c r="B543" t="s">
        <v>3744</v>
      </c>
      <c r="C543" t="s">
        <v>486</v>
      </c>
      <c r="D543" t="s">
        <v>3621</v>
      </c>
      <c r="E543">
        <v>28</v>
      </c>
      <c r="F543">
        <v>1995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 s="12">
        <v>6</v>
      </c>
      <c r="U543">
        <v>2</v>
      </c>
      <c r="V543">
        <v>0</v>
      </c>
      <c r="W543">
        <v>100</v>
      </c>
    </row>
    <row r="544" spans="1:23" x14ac:dyDescent="0.25">
      <c r="A544" t="s">
        <v>177</v>
      </c>
      <c r="B544" t="s">
        <v>3744</v>
      </c>
      <c r="C544" t="s">
        <v>3614</v>
      </c>
      <c r="D544" t="s">
        <v>141</v>
      </c>
      <c r="E544">
        <v>26</v>
      </c>
      <c r="F544">
        <v>1997</v>
      </c>
      <c r="G544">
        <v>35</v>
      </c>
      <c r="H544">
        <v>1</v>
      </c>
      <c r="I544">
        <v>0</v>
      </c>
      <c r="J544">
        <v>0</v>
      </c>
      <c r="K544">
        <v>25</v>
      </c>
      <c r="L544">
        <v>27</v>
      </c>
      <c r="M544">
        <v>5</v>
      </c>
      <c r="N544">
        <v>76</v>
      </c>
      <c r="O544">
        <v>66</v>
      </c>
      <c r="P544">
        <v>49</v>
      </c>
      <c r="Q544">
        <v>0</v>
      </c>
      <c r="R544">
        <v>0</v>
      </c>
      <c r="S544">
        <v>1</v>
      </c>
      <c r="T544" s="12">
        <v>174</v>
      </c>
      <c r="U544">
        <v>22</v>
      </c>
      <c r="V544">
        <v>33</v>
      </c>
      <c r="W544">
        <v>40</v>
      </c>
    </row>
    <row r="545" spans="1:23" x14ac:dyDescent="0.25">
      <c r="A545" t="s">
        <v>3988</v>
      </c>
      <c r="B545" t="s">
        <v>3793</v>
      </c>
      <c r="C545" t="s">
        <v>486</v>
      </c>
      <c r="D545" t="s">
        <v>3628</v>
      </c>
      <c r="E545">
        <v>31</v>
      </c>
      <c r="F545">
        <v>1993</v>
      </c>
      <c r="G545">
        <v>1.5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 s="12">
        <v>1</v>
      </c>
      <c r="U545">
        <v>0</v>
      </c>
      <c r="V545">
        <v>0</v>
      </c>
    </row>
    <row r="546" spans="1:23" x14ac:dyDescent="0.25">
      <c r="A546" t="s">
        <v>3989</v>
      </c>
      <c r="B546" t="s">
        <v>3744</v>
      </c>
      <c r="C546" t="s">
        <v>3614</v>
      </c>
      <c r="D546" t="s">
        <v>293</v>
      </c>
      <c r="E546">
        <v>34</v>
      </c>
      <c r="F546">
        <v>1989</v>
      </c>
      <c r="G546">
        <v>0.8</v>
      </c>
      <c r="H546">
        <v>1</v>
      </c>
      <c r="I546">
        <v>0</v>
      </c>
      <c r="J546">
        <v>0</v>
      </c>
      <c r="K546">
        <v>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 s="12">
        <v>7</v>
      </c>
      <c r="U546">
        <v>1</v>
      </c>
      <c r="V546">
        <v>0</v>
      </c>
      <c r="W546">
        <v>100</v>
      </c>
    </row>
    <row r="547" spans="1:23" x14ac:dyDescent="0.25">
      <c r="A547" t="s">
        <v>157</v>
      </c>
      <c r="B547" t="s">
        <v>3744</v>
      </c>
      <c r="C547" t="s">
        <v>3689</v>
      </c>
      <c r="D547" t="s">
        <v>141</v>
      </c>
      <c r="E547">
        <v>29</v>
      </c>
      <c r="F547">
        <v>1994</v>
      </c>
      <c r="G547">
        <v>11.5</v>
      </c>
      <c r="H547">
        <v>2</v>
      </c>
      <c r="I547">
        <v>0</v>
      </c>
      <c r="J547">
        <v>0</v>
      </c>
      <c r="K547">
        <v>10</v>
      </c>
      <c r="L547">
        <v>4</v>
      </c>
      <c r="M547">
        <v>0</v>
      </c>
      <c r="N547">
        <v>49</v>
      </c>
      <c r="O547">
        <v>8</v>
      </c>
      <c r="P547">
        <v>14</v>
      </c>
      <c r="Q547">
        <v>0</v>
      </c>
      <c r="R547">
        <v>0</v>
      </c>
      <c r="S547">
        <v>0</v>
      </c>
      <c r="T547" s="12">
        <v>52</v>
      </c>
      <c r="U547">
        <v>10</v>
      </c>
      <c r="V547">
        <v>5</v>
      </c>
      <c r="W547">
        <v>66.7</v>
      </c>
    </row>
    <row r="548" spans="1:23" x14ac:dyDescent="0.25">
      <c r="A548" t="s">
        <v>157</v>
      </c>
      <c r="B548" t="s">
        <v>3744</v>
      </c>
      <c r="C548" t="s">
        <v>3689</v>
      </c>
      <c r="D548" t="s">
        <v>3616</v>
      </c>
      <c r="E548">
        <v>29</v>
      </c>
      <c r="F548">
        <v>1994</v>
      </c>
      <c r="G548">
        <v>4.4000000000000004</v>
      </c>
      <c r="H548">
        <v>2</v>
      </c>
      <c r="I548">
        <v>1</v>
      </c>
      <c r="J548">
        <v>1</v>
      </c>
      <c r="K548">
        <v>7</v>
      </c>
      <c r="L548">
        <v>2</v>
      </c>
      <c r="M548">
        <v>0</v>
      </c>
      <c r="N548">
        <v>19</v>
      </c>
      <c r="O548">
        <v>5</v>
      </c>
      <c r="P548">
        <v>1</v>
      </c>
      <c r="Q548">
        <v>0</v>
      </c>
      <c r="R548">
        <v>0</v>
      </c>
      <c r="S548">
        <v>0</v>
      </c>
      <c r="T548" s="12">
        <v>19</v>
      </c>
      <c r="U548">
        <v>3</v>
      </c>
      <c r="V548">
        <v>5</v>
      </c>
      <c r="W548">
        <v>37.5</v>
      </c>
    </row>
    <row r="549" spans="1:23" x14ac:dyDescent="0.25">
      <c r="A549" t="s">
        <v>48</v>
      </c>
      <c r="B549" t="s">
        <v>3744</v>
      </c>
      <c r="C549" t="s">
        <v>3759</v>
      </c>
      <c r="D549" t="s">
        <v>49</v>
      </c>
      <c r="E549">
        <v>28</v>
      </c>
      <c r="F549">
        <v>1995</v>
      </c>
      <c r="G549">
        <v>28.9</v>
      </c>
      <c r="H549">
        <v>2</v>
      </c>
      <c r="I549">
        <v>0</v>
      </c>
      <c r="J549">
        <v>0</v>
      </c>
      <c r="K549">
        <v>29</v>
      </c>
      <c r="L549">
        <v>33</v>
      </c>
      <c r="M549">
        <v>16</v>
      </c>
      <c r="N549">
        <v>7</v>
      </c>
      <c r="O549">
        <v>8</v>
      </c>
      <c r="P549">
        <v>7</v>
      </c>
      <c r="Q549">
        <v>2</v>
      </c>
      <c r="R549">
        <v>0</v>
      </c>
      <c r="S549">
        <v>0</v>
      </c>
      <c r="T549" s="12">
        <v>43</v>
      </c>
      <c r="U549">
        <v>52</v>
      </c>
      <c r="V549">
        <v>71</v>
      </c>
      <c r="W549">
        <v>42.3</v>
      </c>
    </row>
    <row r="550" spans="1:23" x14ac:dyDescent="0.25">
      <c r="A550" t="s">
        <v>3661</v>
      </c>
      <c r="B550" t="s">
        <v>3744</v>
      </c>
      <c r="C550" t="s">
        <v>3614</v>
      </c>
      <c r="D550" t="s">
        <v>96</v>
      </c>
      <c r="E550">
        <v>29</v>
      </c>
      <c r="F550">
        <v>1995</v>
      </c>
      <c r="G550">
        <v>9.9</v>
      </c>
      <c r="H550">
        <v>1</v>
      </c>
      <c r="I550">
        <v>0</v>
      </c>
      <c r="J550">
        <v>0</v>
      </c>
      <c r="K550">
        <v>7</v>
      </c>
      <c r="L550">
        <v>2</v>
      </c>
      <c r="M550">
        <v>1</v>
      </c>
      <c r="N550">
        <v>2</v>
      </c>
      <c r="O550">
        <v>20</v>
      </c>
      <c r="P550">
        <v>6</v>
      </c>
      <c r="Q550">
        <v>0</v>
      </c>
      <c r="R550">
        <v>1</v>
      </c>
      <c r="S550">
        <v>0</v>
      </c>
      <c r="T550" s="12">
        <v>35</v>
      </c>
      <c r="U550">
        <v>24</v>
      </c>
      <c r="V550">
        <v>6</v>
      </c>
      <c r="W550">
        <v>80</v>
      </c>
    </row>
    <row r="551" spans="1:23" x14ac:dyDescent="0.25">
      <c r="A551" t="s">
        <v>99</v>
      </c>
      <c r="B551" t="s">
        <v>3744</v>
      </c>
      <c r="C551" t="s">
        <v>3759</v>
      </c>
      <c r="D551" t="s">
        <v>96</v>
      </c>
      <c r="E551">
        <v>33</v>
      </c>
      <c r="F551">
        <v>1990</v>
      </c>
      <c r="G551">
        <v>23.5</v>
      </c>
      <c r="H551">
        <v>5</v>
      </c>
      <c r="I551">
        <v>0</v>
      </c>
      <c r="J551">
        <v>0</v>
      </c>
      <c r="K551">
        <v>11</v>
      </c>
      <c r="L551">
        <v>23</v>
      </c>
      <c r="M551">
        <v>4</v>
      </c>
      <c r="N551">
        <v>3</v>
      </c>
      <c r="O551">
        <v>5</v>
      </c>
      <c r="P551">
        <v>16</v>
      </c>
      <c r="Q551">
        <v>0</v>
      </c>
      <c r="R551">
        <v>0</v>
      </c>
      <c r="S551">
        <v>0</v>
      </c>
      <c r="T551" s="12">
        <v>46</v>
      </c>
      <c r="U551">
        <v>17</v>
      </c>
      <c r="V551">
        <v>32</v>
      </c>
      <c r="W551">
        <v>34.700000000000003</v>
      </c>
    </row>
    <row r="552" spans="1:23" x14ac:dyDescent="0.25">
      <c r="A552" t="s">
        <v>3674</v>
      </c>
      <c r="B552" t="s">
        <v>3756</v>
      </c>
      <c r="C552" t="s">
        <v>3614</v>
      </c>
      <c r="D552" t="s">
        <v>3627</v>
      </c>
      <c r="E552">
        <v>23</v>
      </c>
      <c r="F552">
        <v>2001</v>
      </c>
      <c r="G552">
        <v>5.4</v>
      </c>
      <c r="H552">
        <v>1</v>
      </c>
      <c r="I552">
        <v>0</v>
      </c>
      <c r="J552">
        <v>0</v>
      </c>
      <c r="K552">
        <v>6</v>
      </c>
      <c r="L552">
        <v>8</v>
      </c>
      <c r="M552">
        <v>1</v>
      </c>
      <c r="N552">
        <v>17</v>
      </c>
      <c r="O552">
        <v>7</v>
      </c>
      <c r="P552">
        <v>9</v>
      </c>
      <c r="Q552">
        <v>0</v>
      </c>
      <c r="R552">
        <v>1</v>
      </c>
      <c r="S552">
        <v>0</v>
      </c>
      <c r="T552" s="12">
        <v>21</v>
      </c>
      <c r="U552">
        <v>5</v>
      </c>
      <c r="V552">
        <v>4</v>
      </c>
      <c r="W552">
        <v>55.6</v>
      </c>
    </row>
    <row r="553" spans="1:23" x14ac:dyDescent="0.25">
      <c r="A553" t="s">
        <v>3990</v>
      </c>
      <c r="B553" t="s">
        <v>3783</v>
      </c>
      <c r="C553" t="s">
        <v>3748</v>
      </c>
      <c r="D553" t="s">
        <v>188</v>
      </c>
      <c r="E553">
        <v>28</v>
      </c>
      <c r="F553">
        <v>1996</v>
      </c>
      <c r="G553">
        <v>5.7</v>
      </c>
      <c r="H553">
        <v>0</v>
      </c>
      <c r="I553">
        <v>0</v>
      </c>
      <c r="J553">
        <v>0</v>
      </c>
      <c r="K553">
        <v>3</v>
      </c>
      <c r="L553">
        <v>5</v>
      </c>
      <c r="M553">
        <v>5</v>
      </c>
      <c r="N553">
        <v>28</v>
      </c>
      <c r="O553">
        <v>1</v>
      </c>
      <c r="P553">
        <v>4</v>
      </c>
      <c r="Q553">
        <v>0</v>
      </c>
      <c r="R553">
        <v>0</v>
      </c>
      <c r="S553">
        <v>0</v>
      </c>
      <c r="T553" s="12">
        <v>18</v>
      </c>
      <c r="U553">
        <v>0</v>
      </c>
      <c r="V553">
        <v>1</v>
      </c>
      <c r="W553">
        <v>0</v>
      </c>
    </row>
    <row r="554" spans="1:23" x14ac:dyDescent="0.25">
      <c r="A554" t="s">
        <v>315</v>
      </c>
      <c r="B554" t="s">
        <v>3744</v>
      </c>
      <c r="C554" t="s">
        <v>3689</v>
      </c>
      <c r="D554" t="s">
        <v>293</v>
      </c>
      <c r="E554">
        <v>20</v>
      </c>
      <c r="F554">
        <v>2004</v>
      </c>
      <c r="G554">
        <v>14.6</v>
      </c>
      <c r="H554">
        <v>2</v>
      </c>
      <c r="I554">
        <v>0</v>
      </c>
      <c r="J554">
        <v>0</v>
      </c>
      <c r="K554">
        <v>12</v>
      </c>
      <c r="L554">
        <v>21</v>
      </c>
      <c r="M554">
        <v>0</v>
      </c>
      <c r="N554">
        <v>39</v>
      </c>
      <c r="O554">
        <v>20</v>
      </c>
      <c r="P554">
        <v>14</v>
      </c>
      <c r="Q554">
        <v>0</v>
      </c>
      <c r="R554">
        <v>0</v>
      </c>
      <c r="S554">
        <v>0</v>
      </c>
      <c r="T554" s="12">
        <v>102</v>
      </c>
      <c r="U554">
        <v>7</v>
      </c>
      <c r="V554">
        <v>16</v>
      </c>
      <c r="W554">
        <v>30.4</v>
      </c>
    </row>
    <row r="555" spans="1:23" x14ac:dyDescent="0.25">
      <c r="A555" t="s">
        <v>403</v>
      </c>
      <c r="B555" t="s">
        <v>3744</v>
      </c>
      <c r="C555" t="s">
        <v>3614</v>
      </c>
      <c r="D555" t="s">
        <v>372</v>
      </c>
      <c r="E555">
        <v>26</v>
      </c>
      <c r="F555">
        <v>1997</v>
      </c>
      <c r="G555">
        <v>13.3</v>
      </c>
      <c r="H555">
        <v>2</v>
      </c>
      <c r="I555">
        <v>0</v>
      </c>
      <c r="J555">
        <v>0</v>
      </c>
      <c r="K555">
        <v>10</v>
      </c>
      <c r="L555">
        <v>5</v>
      </c>
      <c r="M555">
        <v>1</v>
      </c>
      <c r="N555">
        <v>17</v>
      </c>
      <c r="O555">
        <v>16</v>
      </c>
      <c r="P555">
        <v>14</v>
      </c>
      <c r="Q555">
        <v>0</v>
      </c>
      <c r="R555">
        <v>0</v>
      </c>
      <c r="S555">
        <v>0</v>
      </c>
      <c r="T555" s="12">
        <v>37</v>
      </c>
      <c r="U555">
        <v>18</v>
      </c>
      <c r="V555">
        <v>9</v>
      </c>
      <c r="W555">
        <v>66.7</v>
      </c>
    </row>
    <row r="556" spans="1:23" x14ac:dyDescent="0.25">
      <c r="A556" t="s">
        <v>118</v>
      </c>
      <c r="B556" t="s">
        <v>3754</v>
      </c>
      <c r="C556" t="s">
        <v>3713</v>
      </c>
      <c r="D556" t="s">
        <v>96</v>
      </c>
      <c r="E556">
        <v>24</v>
      </c>
      <c r="F556">
        <v>1999</v>
      </c>
      <c r="G556">
        <v>11.3</v>
      </c>
      <c r="H556">
        <v>6</v>
      </c>
      <c r="I556">
        <v>0</v>
      </c>
      <c r="J556">
        <v>0</v>
      </c>
      <c r="K556">
        <v>23</v>
      </c>
      <c r="L556">
        <v>10</v>
      </c>
      <c r="M556">
        <v>1</v>
      </c>
      <c r="N556">
        <v>13</v>
      </c>
      <c r="O556">
        <v>17</v>
      </c>
      <c r="P556">
        <v>34</v>
      </c>
      <c r="Q556">
        <v>1</v>
      </c>
      <c r="R556">
        <v>1</v>
      </c>
      <c r="S556">
        <v>0</v>
      </c>
      <c r="T556" s="12">
        <v>68</v>
      </c>
      <c r="U556">
        <v>32</v>
      </c>
      <c r="V556">
        <v>25</v>
      </c>
      <c r="W556">
        <v>56.1</v>
      </c>
    </row>
    <row r="557" spans="1:23" x14ac:dyDescent="0.25">
      <c r="A557" t="s">
        <v>346</v>
      </c>
      <c r="B557" t="s">
        <v>3793</v>
      </c>
      <c r="C557" t="s">
        <v>3614</v>
      </c>
      <c r="D557" t="s">
        <v>3616</v>
      </c>
      <c r="E557">
        <v>23</v>
      </c>
      <c r="F557">
        <v>2001</v>
      </c>
      <c r="G557">
        <v>28.8</v>
      </c>
      <c r="H557">
        <v>7</v>
      </c>
      <c r="I557">
        <v>0</v>
      </c>
      <c r="J557">
        <v>0</v>
      </c>
      <c r="K557">
        <v>24</v>
      </c>
      <c r="L557">
        <v>43</v>
      </c>
      <c r="M557">
        <v>2</v>
      </c>
      <c r="N557">
        <v>59</v>
      </c>
      <c r="O557">
        <v>31</v>
      </c>
      <c r="P557">
        <v>57</v>
      </c>
      <c r="Q557">
        <v>0</v>
      </c>
      <c r="R557">
        <v>0</v>
      </c>
      <c r="S557">
        <v>0</v>
      </c>
      <c r="T557" s="12">
        <v>110</v>
      </c>
      <c r="U557">
        <v>40</v>
      </c>
      <c r="V557">
        <v>30</v>
      </c>
      <c r="W557">
        <v>57.1</v>
      </c>
    </row>
    <row r="558" spans="1:23" x14ac:dyDescent="0.25">
      <c r="A558" t="s">
        <v>3991</v>
      </c>
      <c r="B558" t="s">
        <v>3756</v>
      </c>
      <c r="C558" t="s">
        <v>3748</v>
      </c>
      <c r="D558" t="s">
        <v>104</v>
      </c>
      <c r="E558">
        <v>35</v>
      </c>
      <c r="F558">
        <v>1988</v>
      </c>
      <c r="G558">
        <v>2.9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16</v>
      </c>
      <c r="O558">
        <v>1</v>
      </c>
      <c r="P558">
        <v>2</v>
      </c>
      <c r="Q558">
        <v>0</v>
      </c>
      <c r="R558">
        <v>0</v>
      </c>
      <c r="S558">
        <v>0</v>
      </c>
      <c r="T558" s="12">
        <v>14</v>
      </c>
      <c r="U558">
        <v>1</v>
      </c>
      <c r="V558">
        <v>3</v>
      </c>
      <c r="W558">
        <v>25</v>
      </c>
    </row>
    <row r="559" spans="1:23" x14ac:dyDescent="0.25">
      <c r="A559" t="s">
        <v>68</v>
      </c>
      <c r="B559" t="s">
        <v>3744</v>
      </c>
      <c r="C559" t="s">
        <v>3785</v>
      </c>
      <c r="D559" t="s">
        <v>3615</v>
      </c>
      <c r="E559">
        <v>24</v>
      </c>
      <c r="F559">
        <v>1999</v>
      </c>
      <c r="G559">
        <v>12.1</v>
      </c>
      <c r="H559">
        <v>4</v>
      </c>
      <c r="I559">
        <v>0</v>
      </c>
      <c r="J559">
        <v>0</v>
      </c>
      <c r="K559">
        <v>23</v>
      </c>
      <c r="L559">
        <v>13</v>
      </c>
      <c r="M559">
        <v>3</v>
      </c>
      <c r="N559">
        <v>18</v>
      </c>
      <c r="O559">
        <v>6</v>
      </c>
      <c r="P559">
        <v>17</v>
      </c>
      <c r="Q559">
        <v>0</v>
      </c>
      <c r="R559">
        <v>0</v>
      </c>
      <c r="S559">
        <v>0</v>
      </c>
      <c r="T559" s="12">
        <v>40</v>
      </c>
      <c r="U559">
        <v>5</v>
      </c>
      <c r="V559">
        <v>14</v>
      </c>
      <c r="W559">
        <v>26.3</v>
      </c>
    </row>
    <row r="560" spans="1:23" x14ac:dyDescent="0.25">
      <c r="A560" t="s">
        <v>143</v>
      </c>
      <c r="B560" t="s">
        <v>3744</v>
      </c>
      <c r="C560" t="s">
        <v>3759</v>
      </c>
      <c r="D560" t="s">
        <v>3615</v>
      </c>
      <c r="E560">
        <v>32</v>
      </c>
      <c r="F560">
        <v>1992</v>
      </c>
      <c r="G560">
        <v>4.0999999999999996</v>
      </c>
      <c r="H560">
        <v>1</v>
      </c>
      <c r="I560">
        <v>0</v>
      </c>
      <c r="J560">
        <v>0</v>
      </c>
      <c r="K560">
        <v>4</v>
      </c>
      <c r="L560">
        <v>1</v>
      </c>
      <c r="M560">
        <v>3</v>
      </c>
      <c r="N560">
        <v>2</v>
      </c>
      <c r="O560">
        <v>1</v>
      </c>
      <c r="P560">
        <v>2</v>
      </c>
      <c r="Q560">
        <v>0</v>
      </c>
      <c r="R560">
        <v>0</v>
      </c>
      <c r="S560">
        <v>0</v>
      </c>
      <c r="T560" s="12">
        <v>11</v>
      </c>
      <c r="U560">
        <v>2</v>
      </c>
      <c r="V560">
        <v>16</v>
      </c>
      <c r="W560">
        <v>11.1</v>
      </c>
    </row>
    <row r="561" spans="1:23" x14ac:dyDescent="0.25">
      <c r="A561" t="s">
        <v>112</v>
      </c>
      <c r="B561" t="s">
        <v>3793</v>
      </c>
      <c r="C561" t="s">
        <v>3748</v>
      </c>
      <c r="D561" t="s">
        <v>104</v>
      </c>
      <c r="E561">
        <v>27</v>
      </c>
      <c r="F561">
        <v>1997</v>
      </c>
      <c r="G561">
        <v>12.9</v>
      </c>
      <c r="H561">
        <v>2</v>
      </c>
      <c r="I561">
        <v>0</v>
      </c>
      <c r="J561">
        <v>0</v>
      </c>
      <c r="K561">
        <v>12</v>
      </c>
      <c r="L561">
        <v>22</v>
      </c>
      <c r="M561">
        <v>1</v>
      </c>
      <c r="N561">
        <v>41</v>
      </c>
      <c r="O561">
        <v>7</v>
      </c>
      <c r="P561">
        <v>14</v>
      </c>
      <c r="Q561">
        <v>1</v>
      </c>
      <c r="R561">
        <v>0</v>
      </c>
      <c r="S561">
        <v>0</v>
      </c>
      <c r="T561" s="12">
        <v>55</v>
      </c>
      <c r="U561">
        <v>5</v>
      </c>
      <c r="V561">
        <v>20</v>
      </c>
      <c r="W561">
        <v>20</v>
      </c>
    </row>
    <row r="562" spans="1:23" x14ac:dyDescent="0.25">
      <c r="A562" t="s">
        <v>3717</v>
      </c>
      <c r="B562" t="s">
        <v>3744</v>
      </c>
      <c r="C562" t="s">
        <v>3689</v>
      </c>
      <c r="D562" t="s">
        <v>3628</v>
      </c>
      <c r="E562">
        <v>28</v>
      </c>
      <c r="F562">
        <v>1996</v>
      </c>
      <c r="G562">
        <v>17.100000000000001</v>
      </c>
      <c r="H562">
        <v>4</v>
      </c>
      <c r="I562">
        <v>0</v>
      </c>
      <c r="J562">
        <v>0</v>
      </c>
      <c r="K562">
        <v>9</v>
      </c>
      <c r="L562">
        <v>13</v>
      </c>
      <c r="M562">
        <v>0</v>
      </c>
      <c r="N562">
        <v>34</v>
      </c>
      <c r="O562">
        <v>9</v>
      </c>
      <c r="P562">
        <v>11</v>
      </c>
      <c r="Q562">
        <v>0</v>
      </c>
      <c r="R562">
        <v>0</v>
      </c>
      <c r="S562">
        <v>0</v>
      </c>
      <c r="T562" s="12">
        <v>106</v>
      </c>
      <c r="U562">
        <v>8</v>
      </c>
      <c r="V562">
        <v>6</v>
      </c>
      <c r="W562">
        <v>57.1</v>
      </c>
    </row>
    <row r="563" spans="1:23" x14ac:dyDescent="0.25">
      <c r="A563" t="s">
        <v>38</v>
      </c>
      <c r="B563" t="s">
        <v>3744</v>
      </c>
      <c r="C563" t="s">
        <v>3785</v>
      </c>
      <c r="D563" t="s">
        <v>21</v>
      </c>
      <c r="E563">
        <v>19</v>
      </c>
      <c r="F563">
        <v>2004</v>
      </c>
      <c r="G563">
        <v>0.3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2</v>
      </c>
      <c r="P563">
        <v>0</v>
      </c>
      <c r="Q563">
        <v>0</v>
      </c>
      <c r="R563">
        <v>0</v>
      </c>
      <c r="S563">
        <v>0</v>
      </c>
      <c r="T563" s="12">
        <v>2</v>
      </c>
      <c r="U563">
        <v>1</v>
      </c>
      <c r="V563">
        <v>0</v>
      </c>
      <c r="W563">
        <v>100</v>
      </c>
    </row>
    <row r="564" spans="1:23" x14ac:dyDescent="0.25">
      <c r="A564" t="s">
        <v>335</v>
      </c>
      <c r="B564" t="s">
        <v>3982</v>
      </c>
      <c r="C564" t="s">
        <v>3759</v>
      </c>
      <c r="D564" t="s">
        <v>332</v>
      </c>
      <c r="E564">
        <v>27</v>
      </c>
      <c r="F564">
        <v>1996</v>
      </c>
      <c r="G564">
        <v>32.4</v>
      </c>
      <c r="H564">
        <v>5</v>
      </c>
      <c r="I564">
        <v>0</v>
      </c>
      <c r="J564">
        <v>0</v>
      </c>
      <c r="K564">
        <v>34</v>
      </c>
      <c r="L564">
        <v>51</v>
      </c>
      <c r="M564">
        <v>14</v>
      </c>
      <c r="N564">
        <v>20</v>
      </c>
      <c r="O564">
        <v>8</v>
      </c>
      <c r="P564">
        <v>12</v>
      </c>
      <c r="Q564">
        <v>1</v>
      </c>
      <c r="R564">
        <v>0</v>
      </c>
      <c r="S564">
        <v>0</v>
      </c>
      <c r="T564" s="12">
        <v>81</v>
      </c>
      <c r="U564">
        <v>30</v>
      </c>
      <c r="V564">
        <v>36</v>
      </c>
      <c r="W564">
        <v>45.5</v>
      </c>
    </row>
    <row r="565" spans="1:23" x14ac:dyDescent="0.25">
      <c r="A565" t="s">
        <v>328</v>
      </c>
      <c r="B565" t="s">
        <v>3992</v>
      </c>
      <c r="C565" t="s">
        <v>3759</v>
      </c>
      <c r="D565" t="s">
        <v>3616</v>
      </c>
      <c r="E565">
        <v>32</v>
      </c>
      <c r="F565">
        <v>1991</v>
      </c>
      <c r="G565">
        <v>32.9</v>
      </c>
      <c r="H565">
        <v>1</v>
      </c>
      <c r="I565">
        <v>0</v>
      </c>
      <c r="J565">
        <v>0</v>
      </c>
      <c r="K565">
        <v>25</v>
      </c>
      <c r="L565">
        <v>24</v>
      </c>
      <c r="M565">
        <v>28</v>
      </c>
      <c r="N565">
        <v>1</v>
      </c>
      <c r="O565">
        <v>5</v>
      </c>
      <c r="P565">
        <v>5</v>
      </c>
      <c r="Q565">
        <v>0</v>
      </c>
      <c r="R565">
        <v>0</v>
      </c>
      <c r="S565">
        <v>0</v>
      </c>
      <c r="T565" s="12">
        <v>50</v>
      </c>
      <c r="U565">
        <v>94</v>
      </c>
      <c r="V565">
        <v>143</v>
      </c>
      <c r="W565">
        <v>39.700000000000003</v>
      </c>
    </row>
    <row r="566" spans="1:23" x14ac:dyDescent="0.25">
      <c r="A566" t="s">
        <v>3666</v>
      </c>
      <c r="B566" t="s">
        <v>3744</v>
      </c>
      <c r="C566" t="s">
        <v>3614</v>
      </c>
      <c r="D566" t="s">
        <v>3627</v>
      </c>
      <c r="E566">
        <v>22</v>
      </c>
      <c r="F566">
        <v>2002</v>
      </c>
      <c r="G566">
        <v>8.6</v>
      </c>
      <c r="H566">
        <v>2</v>
      </c>
      <c r="I566">
        <v>0</v>
      </c>
      <c r="J566">
        <v>0</v>
      </c>
      <c r="K566">
        <v>9</v>
      </c>
      <c r="L566">
        <v>4</v>
      </c>
      <c r="M566">
        <v>0</v>
      </c>
      <c r="N566">
        <v>3</v>
      </c>
      <c r="O566">
        <v>5</v>
      </c>
      <c r="P566">
        <v>8</v>
      </c>
      <c r="Q566">
        <v>0</v>
      </c>
      <c r="R566">
        <v>0</v>
      </c>
      <c r="S566">
        <v>0</v>
      </c>
      <c r="T566" s="12">
        <v>20</v>
      </c>
      <c r="U566">
        <v>15</v>
      </c>
      <c r="V566">
        <v>8</v>
      </c>
      <c r="W566">
        <v>65.2</v>
      </c>
    </row>
    <row r="567" spans="1:23" x14ac:dyDescent="0.25">
      <c r="A567" t="s">
        <v>3654</v>
      </c>
      <c r="B567" t="s">
        <v>3744</v>
      </c>
      <c r="C567" t="s">
        <v>3614</v>
      </c>
      <c r="D567" t="s">
        <v>3621</v>
      </c>
      <c r="E567">
        <v>25</v>
      </c>
      <c r="F567">
        <v>1998</v>
      </c>
      <c r="G567">
        <v>13.2</v>
      </c>
      <c r="H567">
        <v>2</v>
      </c>
      <c r="I567">
        <v>0</v>
      </c>
      <c r="J567">
        <v>0</v>
      </c>
      <c r="K567">
        <v>5</v>
      </c>
      <c r="L567">
        <v>2</v>
      </c>
      <c r="M567">
        <v>1</v>
      </c>
      <c r="N567">
        <v>0</v>
      </c>
      <c r="O567">
        <v>19</v>
      </c>
      <c r="P567">
        <v>6</v>
      </c>
      <c r="Q567">
        <v>0</v>
      </c>
      <c r="R567">
        <v>0</v>
      </c>
      <c r="S567">
        <v>0</v>
      </c>
      <c r="T567" s="12">
        <v>38</v>
      </c>
      <c r="U567">
        <v>15</v>
      </c>
      <c r="V567">
        <v>15</v>
      </c>
      <c r="W567">
        <v>50</v>
      </c>
    </row>
    <row r="568" spans="1:23" x14ac:dyDescent="0.25">
      <c r="A568" t="s">
        <v>3332</v>
      </c>
      <c r="B568" t="s">
        <v>3928</v>
      </c>
      <c r="C568" t="s">
        <v>3689</v>
      </c>
      <c r="D568" t="s">
        <v>332</v>
      </c>
      <c r="E568">
        <v>20</v>
      </c>
      <c r="F568">
        <v>2004</v>
      </c>
      <c r="G568">
        <v>16.100000000000001</v>
      </c>
      <c r="H568">
        <v>6</v>
      </c>
      <c r="I568">
        <v>0</v>
      </c>
      <c r="J568">
        <v>0</v>
      </c>
      <c r="K568">
        <v>19</v>
      </c>
      <c r="L568">
        <v>13</v>
      </c>
      <c r="M568">
        <v>2</v>
      </c>
      <c r="N568">
        <v>16</v>
      </c>
      <c r="O568">
        <v>13</v>
      </c>
      <c r="P568">
        <v>28</v>
      </c>
      <c r="Q568">
        <v>0</v>
      </c>
      <c r="R568">
        <v>0</v>
      </c>
      <c r="S568">
        <v>0</v>
      </c>
      <c r="T568" s="12">
        <v>113</v>
      </c>
      <c r="U568">
        <v>8</v>
      </c>
      <c r="V568">
        <v>10</v>
      </c>
      <c r="W568">
        <v>44.4</v>
      </c>
    </row>
    <row r="569" spans="1:23" x14ac:dyDescent="0.25">
      <c r="A569" t="s">
        <v>347</v>
      </c>
      <c r="B569" t="s">
        <v>3744</v>
      </c>
      <c r="C569" t="s">
        <v>3689</v>
      </c>
      <c r="D569" t="s">
        <v>3616</v>
      </c>
      <c r="E569">
        <v>26</v>
      </c>
      <c r="F569">
        <v>1997</v>
      </c>
      <c r="G569">
        <v>21.3</v>
      </c>
      <c r="H569">
        <v>10</v>
      </c>
      <c r="I569">
        <v>0</v>
      </c>
      <c r="J569">
        <v>0</v>
      </c>
      <c r="K569">
        <v>53</v>
      </c>
      <c r="L569">
        <v>49</v>
      </c>
      <c r="M569">
        <v>7</v>
      </c>
      <c r="N569">
        <v>8</v>
      </c>
      <c r="O569">
        <v>26</v>
      </c>
      <c r="P569">
        <v>21</v>
      </c>
      <c r="Q569">
        <v>0</v>
      </c>
      <c r="R569">
        <v>0</v>
      </c>
      <c r="S569">
        <v>0</v>
      </c>
      <c r="T569" s="12">
        <v>104</v>
      </c>
      <c r="U569">
        <v>45</v>
      </c>
      <c r="V569">
        <v>30</v>
      </c>
      <c r="W569">
        <v>60</v>
      </c>
    </row>
    <row r="570" spans="1:23" x14ac:dyDescent="0.25">
      <c r="A570" t="s">
        <v>416</v>
      </c>
      <c r="B570" t="s">
        <v>3767</v>
      </c>
      <c r="C570" t="s">
        <v>3614</v>
      </c>
      <c r="D570" t="s">
        <v>3631</v>
      </c>
      <c r="E570">
        <v>18</v>
      </c>
      <c r="F570">
        <v>2005</v>
      </c>
      <c r="G570">
        <v>12.9</v>
      </c>
      <c r="H570">
        <v>5</v>
      </c>
      <c r="I570">
        <v>0</v>
      </c>
      <c r="J570">
        <v>0</v>
      </c>
      <c r="K570">
        <v>9</v>
      </c>
      <c r="L570">
        <v>2</v>
      </c>
      <c r="M570">
        <v>1</v>
      </c>
      <c r="N570">
        <v>1</v>
      </c>
      <c r="O570">
        <v>18</v>
      </c>
      <c r="P570">
        <v>11</v>
      </c>
      <c r="Q570">
        <v>0</v>
      </c>
      <c r="R570">
        <v>0</v>
      </c>
      <c r="S570">
        <v>0</v>
      </c>
      <c r="T570" s="12">
        <v>46</v>
      </c>
      <c r="U570">
        <v>16</v>
      </c>
      <c r="V570">
        <v>16</v>
      </c>
      <c r="W570">
        <v>50</v>
      </c>
    </row>
    <row r="571" spans="1:23" x14ac:dyDescent="0.25">
      <c r="A571" t="s">
        <v>3646</v>
      </c>
      <c r="B571" t="s">
        <v>3744</v>
      </c>
      <c r="C571" t="s">
        <v>3614</v>
      </c>
      <c r="D571" t="s">
        <v>421</v>
      </c>
      <c r="E571">
        <v>39</v>
      </c>
      <c r="F571">
        <v>1985</v>
      </c>
      <c r="G571">
        <v>20.8</v>
      </c>
      <c r="H571">
        <v>7</v>
      </c>
      <c r="I571">
        <v>1</v>
      </c>
      <c r="J571">
        <v>0</v>
      </c>
      <c r="K571">
        <v>30</v>
      </c>
      <c r="L571">
        <v>22</v>
      </c>
      <c r="M571">
        <v>0</v>
      </c>
      <c r="N571">
        <v>75</v>
      </c>
      <c r="O571">
        <v>25</v>
      </c>
      <c r="P571">
        <v>33</v>
      </c>
      <c r="Q571">
        <v>0</v>
      </c>
      <c r="R571">
        <v>0</v>
      </c>
      <c r="S571">
        <v>0</v>
      </c>
      <c r="T571" s="12">
        <v>75</v>
      </c>
      <c r="U571">
        <v>10</v>
      </c>
      <c r="V571">
        <v>11</v>
      </c>
      <c r="W571">
        <v>47.6</v>
      </c>
    </row>
    <row r="572" spans="1:23" x14ac:dyDescent="0.25">
      <c r="A572" t="s">
        <v>3624</v>
      </c>
      <c r="B572" t="s">
        <v>3928</v>
      </c>
      <c r="C572" t="s">
        <v>3614</v>
      </c>
      <c r="D572" t="s">
        <v>21</v>
      </c>
      <c r="E572">
        <v>21</v>
      </c>
      <c r="F572">
        <v>2002</v>
      </c>
      <c r="G572">
        <v>34.5</v>
      </c>
      <c r="H572">
        <v>4</v>
      </c>
      <c r="I572">
        <v>1</v>
      </c>
      <c r="J572">
        <v>0</v>
      </c>
      <c r="K572">
        <v>20</v>
      </c>
      <c r="L572">
        <v>7</v>
      </c>
      <c r="M572">
        <v>0</v>
      </c>
      <c r="N572">
        <v>6</v>
      </c>
      <c r="O572">
        <v>41</v>
      </c>
      <c r="P572">
        <v>36</v>
      </c>
      <c r="Q572">
        <v>0</v>
      </c>
      <c r="R572">
        <v>0</v>
      </c>
      <c r="S572">
        <v>0</v>
      </c>
      <c r="T572" s="12">
        <v>157</v>
      </c>
      <c r="U572">
        <v>77</v>
      </c>
      <c r="V572">
        <v>44</v>
      </c>
      <c r="W572">
        <v>63.6</v>
      </c>
    </row>
    <row r="573" spans="1:23" x14ac:dyDescent="0.25">
      <c r="A573" t="s">
        <v>397</v>
      </c>
      <c r="B573" t="s">
        <v>3928</v>
      </c>
      <c r="C573" t="s">
        <v>3713</v>
      </c>
      <c r="D573" t="s">
        <v>372</v>
      </c>
      <c r="E573">
        <v>27</v>
      </c>
      <c r="F573">
        <v>1996</v>
      </c>
      <c r="G573">
        <v>5.9</v>
      </c>
      <c r="H573">
        <v>1</v>
      </c>
      <c r="I573">
        <v>0</v>
      </c>
      <c r="J573">
        <v>0</v>
      </c>
      <c r="K573">
        <v>8</v>
      </c>
      <c r="L573">
        <v>3</v>
      </c>
      <c r="M573">
        <v>1</v>
      </c>
      <c r="N573">
        <v>13</v>
      </c>
      <c r="O573">
        <v>5</v>
      </c>
      <c r="P573">
        <v>1</v>
      </c>
      <c r="Q573">
        <v>0</v>
      </c>
      <c r="R573">
        <v>0</v>
      </c>
      <c r="S573">
        <v>0</v>
      </c>
      <c r="T573" s="12">
        <v>19</v>
      </c>
      <c r="U573">
        <v>12</v>
      </c>
      <c r="V573">
        <v>11</v>
      </c>
      <c r="W573">
        <v>52.2</v>
      </c>
    </row>
    <row r="574" spans="1:23" x14ac:dyDescent="0.25">
      <c r="A574" t="s">
        <v>392</v>
      </c>
      <c r="B574" t="s">
        <v>3754</v>
      </c>
      <c r="C574" t="s">
        <v>3748</v>
      </c>
      <c r="D574" t="s">
        <v>3631</v>
      </c>
      <c r="E574">
        <v>23</v>
      </c>
      <c r="F574">
        <v>2001</v>
      </c>
      <c r="G574">
        <v>15.6</v>
      </c>
      <c r="H574">
        <v>2</v>
      </c>
      <c r="I574">
        <v>0</v>
      </c>
      <c r="J574">
        <v>0</v>
      </c>
      <c r="K574">
        <v>9</v>
      </c>
      <c r="L574">
        <v>13</v>
      </c>
      <c r="M574">
        <v>3</v>
      </c>
      <c r="N574">
        <v>4</v>
      </c>
      <c r="O574">
        <v>6</v>
      </c>
      <c r="P574">
        <v>8</v>
      </c>
      <c r="Q574">
        <v>1</v>
      </c>
      <c r="R574">
        <v>0</v>
      </c>
      <c r="S574">
        <v>0</v>
      </c>
      <c r="T574" s="12">
        <v>57</v>
      </c>
      <c r="U574">
        <v>21</v>
      </c>
      <c r="V574">
        <v>54</v>
      </c>
      <c r="W574">
        <v>28</v>
      </c>
    </row>
    <row r="575" spans="1:23" x14ac:dyDescent="0.25">
      <c r="A575" t="s">
        <v>3704</v>
      </c>
      <c r="B575" t="s">
        <v>3752</v>
      </c>
      <c r="C575" t="s">
        <v>3689</v>
      </c>
      <c r="D575" t="s">
        <v>372</v>
      </c>
      <c r="E575">
        <v>25</v>
      </c>
      <c r="F575">
        <v>1998</v>
      </c>
      <c r="G575">
        <v>25.8</v>
      </c>
      <c r="H575">
        <v>4</v>
      </c>
      <c r="I575">
        <v>0</v>
      </c>
      <c r="J575">
        <v>0</v>
      </c>
      <c r="K575">
        <v>12</v>
      </c>
      <c r="L575">
        <v>23</v>
      </c>
      <c r="M575">
        <v>1</v>
      </c>
      <c r="N575">
        <v>86</v>
      </c>
      <c r="O575">
        <v>6</v>
      </c>
      <c r="P575">
        <v>11</v>
      </c>
      <c r="Q575">
        <v>0</v>
      </c>
      <c r="R575">
        <v>0</v>
      </c>
      <c r="S575">
        <v>0</v>
      </c>
      <c r="T575" s="12">
        <v>97</v>
      </c>
      <c r="U575">
        <v>8</v>
      </c>
      <c r="V575">
        <v>7</v>
      </c>
      <c r="W575">
        <v>53.3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F40C2-05D4-48E3-829B-F47A119AE43B}">
  <dimension ref="A1:Y311"/>
  <sheetViews>
    <sheetView workbookViewId="0"/>
  </sheetViews>
  <sheetFormatPr defaultRowHeight="15" x14ac:dyDescent="0.25"/>
  <cols>
    <col min="1" max="1" width="4" bestFit="1" customWidth="1"/>
    <col min="2" max="2" width="21.5703125" bestFit="1" customWidth="1"/>
    <col min="3" max="3" width="8.28515625" bestFit="1" customWidth="1"/>
    <col min="4" max="4" width="6.85546875" bestFit="1" customWidth="1"/>
    <col min="5" max="5" width="15.140625" bestFit="1" customWidth="1"/>
    <col min="6" max="6" width="6.7109375" bestFit="1" customWidth="1"/>
    <col min="7" max="7" width="5.140625" bestFit="1" customWidth="1"/>
    <col min="8" max="8" width="4" bestFit="1" customWidth="1"/>
    <col min="9" max="9" width="5" bestFit="1" customWidth="1"/>
    <col min="10" max="10" width="5.140625" bestFit="1" customWidth="1"/>
    <col min="11" max="11" width="6" bestFit="1" customWidth="1"/>
    <col min="12" max="12" width="3.5703125" bestFit="1" customWidth="1"/>
    <col min="13" max="13" width="3.7109375" bestFit="1" customWidth="1"/>
    <col min="14" max="14" width="3.5703125" bestFit="1" customWidth="1"/>
    <col min="15" max="15" width="3.85546875" bestFit="1" customWidth="1"/>
    <col min="16" max="16" width="3.28515625" bestFit="1" customWidth="1"/>
    <col min="17" max="17" width="5.28515625" bestFit="1" customWidth="1"/>
    <col min="18" max="18" width="7" bestFit="1" customWidth="1"/>
    <col min="19" max="19" width="6.5703125" bestFit="1" customWidth="1"/>
    <col min="20" max="20" width="3.7109375" bestFit="1" customWidth="1"/>
    <col min="21" max="21" width="6.140625" bestFit="1" customWidth="1"/>
    <col min="22" max="22" width="5" bestFit="1" customWidth="1"/>
    <col min="23" max="23" width="4.5703125" bestFit="1" customWidth="1"/>
    <col min="24" max="24" width="6.5703125" bestFit="1" customWidth="1"/>
    <col min="25" max="25" width="8.42578125" bestFit="1" customWidth="1"/>
  </cols>
  <sheetData>
    <row r="1" spans="1:25" x14ac:dyDescent="0.25">
      <c r="A1" t="s">
        <v>4270</v>
      </c>
      <c r="B1" t="s">
        <v>464</v>
      </c>
      <c r="C1" t="s">
        <v>3738</v>
      </c>
      <c r="D1" t="s">
        <v>3683</v>
      </c>
      <c r="E1" t="s">
        <v>3682</v>
      </c>
      <c r="F1" t="s">
        <v>3739</v>
      </c>
      <c r="G1" t="s">
        <v>3740</v>
      </c>
      <c r="H1" t="s">
        <v>3681</v>
      </c>
      <c r="I1" t="s">
        <v>3994</v>
      </c>
      <c r="J1" t="s">
        <v>3995</v>
      </c>
      <c r="K1" t="s">
        <v>3996</v>
      </c>
      <c r="L1" t="s">
        <v>3997</v>
      </c>
      <c r="M1" t="s">
        <v>3998</v>
      </c>
      <c r="N1" t="s">
        <v>3999</v>
      </c>
      <c r="O1" t="s">
        <v>4000</v>
      </c>
      <c r="P1" t="s">
        <v>3678</v>
      </c>
      <c r="Q1" t="s">
        <v>3741</v>
      </c>
      <c r="R1" t="s">
        <v>4001</v>
      </c>
      <c r="S1" t="s">
        <v>4002</v>
      </c>
      <c r="T1" t="s">
        <v>4003</v>
      </c>
      <c r="U1" t="s">
        <v>4004</v>
      </c>
      <c r="V1" t="s">
        <v>4005</v>
      </c>
      <c r="W1" t="s">
        <v>3742</v>
      </c>
      <c r="X1" t="s">
        <v>4006</v>
      </c>
      <c r="Y1" t="s">
        <v>4280</v>
      </c>
    </row>
    <row r="2" spans="1:25" x14ac:dyDescent="0.25">
      <c r="A2">
        <v>1</v>
      </c>
      <c r="B2" t="s">
        <v>435</v>
      </c>
      <c r="C2" t="s">
        <v>3746</v>
      </c>
      <c r="D2" t="s">
        <v>3759</v>
      </c>
      <c r="E2" t="s">
        <v>423</v>
      </c>
      <c r="F2" t="s">
        <v>4281</v>
      </c>
      <c r="G2">
        <v>2000</v>
      </c>
      <c r="H2">
        <v>0.3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Y2" t="s">
        <v>4280</v>
      </c>
    </row>
    <row r="3" spans="1:25" x14ac:dyDescent="0.25">
      <c r="A3">
        <v>2</v>
      </c>
      <c r="B3" t="s">
        <v>3745</v>
      </c>
      <c r="C3" t="s">
        <v>3744</v>
      </c>
      <c r="D3" t="s">
        <v>3614</v>
      </c>
      <c r="E3" t="s">
        <v>283</v>
      </c>
      <c r="F3" t="s">
        <v>4282</v>
      </c>
      <c r="G3">
        <v>2006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1</v>
      </c>
      <c r="Q3">
        <v>2</v>
      </c>
      <c r="R3">
        <v>0</v>
      </c>
      <c r="S3">
        <v>0</v>
      </c>
      <c r="T3">
        <v>0</v>
      </c>
      <c r="U3">
        <v>4</v>
      </c>
      <c r="V3">
        <v>5</v>
      </c>
      <c r="W3">
        <v>2</v>
      </c>
      <c r="X3">
        <v>71.400000000000006</v>
      </c>
      <c r="Y3" t="s">
        <v>4280</v>
      </c>
    </row>
    <row r="4" spans="1:25" x14ac:dyDescent="0.25">
      <c r="A4">
        <v>3</v>
      </c>
      <c r="B4" t="s">
        <v>43</v>
      </c>
      <c r="C4" t="s">
        <v>3746</v>
      </c>
      <c r="D4" t="s">
        <v>3689</v>
      </c>
      <c r="E4" t="s">
        <v>21</v>
      </c>
      <c r="F4" t="s">
        <v>4283</v>
      </c>
      <c r="G4">
        <v>1999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4</v>
      </c>
      <c r="Q4">
        <v>0</v>
      </c>
      <c r="R4">
        <v>0</v>
      </c>
      <c r="S4">
        <v>0</v>
      </c>
      <c r="T4">
        <v>0</v>
      </c>
      <c r="U4">
        <v>6</v>
      </c>
      <c r="V4">
        <v>1</v>
      </c>
      <c r="W4">
        <v>0</v>
      </c>
      <c r="X4">
        <v>100</v>
      </c>
      <c r="Y4" t="s">
        <v>4280</v>
      </c>
    </row>
    <row r="5" spans="1:25" x14ac:dyDescent="0.25">
      <c r="A5">
        <v>4</v>
      </c>
      <c r="B5" t="s">
        <v>150</v>
      </c>
      <c r="C5" t="s">
        <v>3747</v>
      </c>
      <c r="D5" t="s">
        <v>3759</v>
      </c>
      <c r="E5" t="s">
        <v>147</v>
      </c>
      <c r="F5" t="s">
        <v>4284</v>
      </c>
      <c r="G5">
        <v>2002</v>
      </c>
      <c r="H5">
        <v>0.8</v>
      </c>
      <c r="I5">
        <v>0</v>
      </c>
      <c r="J5">
        <v>0</v>
      </c>
      <c r="K5">
        <v>0</v>
      </c>
      <c r="L5">
        <v>2</v>
      </c>
      <c r="M5">
        <v>0</v>
      </c>
      <c r="N5">
        <v>0</v>
      </c>
      <c r="O5">
        <v>3</v>
      </c>
      <c r="P5">
        <v>0</v>
      </c>
      <c r="Q5">
        <v>1</v>
      </c>
      <c r="R5">
        <v>0</v>
      </c>
      <c r="S5">
        <v>0</v>
      </c>
      <c r="T5">
        <v>0</v>
      </c>
      <c r="U5">
        <v>2</v>
      </c>
      <c r="V5">
        <v>0</v>
      </c>
      <c r="W5">
        <v>1</v>
      </c>
      <c r="X5">
        <v>0</v>
      </c>
      <c r="Y5" t="s">
        <v>4280</v>
      </c>
    </row>
    <row r="6" spans="1:25" x14ac:dyDescent="0.25">
      <c r="A6">
        <v>5</v>
      </c>
      <c r="B6" t="s">
        <v>279</v>
      </c>
      <c r="C6" t="s">
        <v>3747</v>
      </c>
      <c r="D6" t="s">
        <v>3614</v>
      </c>
      <c r="E6" t="s">
        <v>254</v>
      </c>
      <c r="F6" t="s">
        <v>4285</v>
      </c>
      <c r="G6">
        <v>1997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2</v>
      </c>
      <c r="V6">
        <v>0</v>
      </c>
      <c r="W6">
        <v>3</v>
      </c>
      <c r="X6">
        <v>0</v>
      </c>
      <c r="Y6" t="s">
        <v>4280</v>
      </c>
    </row>
    <row r="7" spans="1:25" x14ac:dyDescent="0.25">
      <c r="A7">
        <v>6</v>
      </c>
      <c r="B7" t="s">
        <v>176</v>
      </c>
      <c r="C7" t="s">
        <v>3896</v>
      </c>
      <c r="D7" t="s">
        <v>3614</v>
      </c>
      <c r="E7" t="s">
        <v>141</v>
      </c>
      <c r="F7" t="s">
        <v>4286</v>
      </c>
      <c r="G7">
        <v>1996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4</v>
      </c>
      <c r="V7">
        <v>1</v>
      </c>
      <c r="W7">
        <v>1</v>
      </c>
      <c r="X7">
        <v>50</v>
      </c>
      <c r="Y7" t="s">
        <v>4280</v>
      </c>
    </row>
    <row r="8" spans="1:25" x14ac:dyDescent="0.25">
      <c r="A8">
        <v>7</v>
      </c>
      <c r="B8" t="s">
        <v>357</v>
      </c>
      <c r="C8" t="s">
        <v>3750</v>
      </c>
      <c r="D8" t="s">
        <v>3614</v>
      </c>
      <c r="E8" t="s">
        <v>3616</v>
      </c>
      <c r="F8" t="s">
        <v>4287</v>
      </c>
      <c r="G8">
        <v>1996</v>
      </c>
      <c r="H8">
        <v>1</v>
      </c>
      <c r="I8">
        <v>0</v>
      </c>
      <c r="J8">
        <v>0</v>
      </c>
      <c r="K8">
        <v>0</v>
      </c>
      <c r="L8">
        <v>2</v>
      </c>
      <c r="M8">
        <v>1</v>
      </c>
      <c r="N8">
        <v>0</v>
      </c>
      <c r="O8">
        <v>4</v>
      </c>
      <c r="P8">
        <v>2</v>
      </c>
      <c r="Q8">
        <v>2</v>
      </c>
      <c r="R8">
        <v>0</v>
      </c>
      <c r="S8">
        <v>0</v>
      </c>
      <c r="T8">
        <v>0</v>
      </c>
      <c r="U8">
        <v>8</v>
      </c>
      <c r="V8">
        <v>3</v>
      </c>
      <c r="W8">
        <v>2</v>
      </c>
      <c r="X8">
        <v>60</v>
      </c>
      <c r="Y8" t="s">
        <v>4280</v>
      </c>
    </row>
    <row r="9" spans="1:25" x14ac:dyDescent="0.25">
      <c r="A9">
        <v>8</v>
      </c>
      <c r="B9" t="s">
        <v>3623</v>
      </c>
      <c r="C9" t="s">
        <v>3751</v>
      </c>
      <c r="D9" t="s">
        <v>3614</v>
      </c>
      <c r="E9" t="s">
        <v>239</v>
      </c>
      <c r="F9" t="s">
        <v>4288</v>
      </c>
      <c r="G9">
        <v>2001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3</v>
      </c>
      <c r="Q9">
        <v>4</v>
      </c>
      <c r="R9">
        <v>0</v>
      </c>
      <c r="S9">
        <v>0</v>
      </c>
      <c r="T9">
        <v>0</v>
      </c>
      <c r="U9">
        <v>3</v>
      </c>
      <c r="V9">
        <v>2</v>
      </c>
      <c r="W9">
        <v>1</v>
      </c>
      <c r="X9">
        <v>66.7</v>
      </c>
      <c r="Y9" t="s">
        <v>4280</v>
      </c>
    </row>
    <row r="10" spans="1:25" x14ac:dyDescent="0.25">
      <c r="A10">
        <v>9</v>
      </c>
      <c r="B10" t="s">
        <v>424</v>
      </c>
      <c r="C10" t="s">
        <v>3755</v>
      </c>
      <c r="D10" t="s">
        <v>3748</v>
      </c>
      <c r="E10" t="s">
        <v>421</v>
      </c>
      <c r="F10" t="s">
        <v>4289</v>
      </c>
      <c r="G10">
        <v>2002</v>
      </c>
      <c r="H10">
        <v>0.9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</v>
      </c>
      <c r="V10">
        <v>2</v>
      </c>
      <c r="W10">
        <v>1</v>
      </c>
      <c r="X10">
        <v>66.7</v>
      </c>
      <c r="Y10" t="s">
        <v>4280</v>
      </c>
    </row>
    <row r="11" spans="1:25" x14ac:dyDescent="0.25">
      <c r="A11">
        <v>10</v>
      </c>
      <c r="B11" t="s">
        <v>4013</v>
      </c>
      <c r="C11" t="s">
        <v>3758</v>
      </c>
      <c r="D11" t="s">
        <v>3614</v>
      </c>
      <c r="E11" t="s">
        <v>147</v>
      </c>
      <c r="F11" t="s">
        <v>4290</v>
      </c>
      <c r="G11">
        <v>1996</v>
      </c>
      <c r="H11">
        <v>0.4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1</v>
      </c>
      <c r="V11">
        <v>2</v>
      </c>
      <c r="W11">
        <v>1</v>
      </c>
      <c r="X11">
        <v>66.7</v>
      </c>
      <c r="Y11" t="s">
        <v>4280</v>
      </c>
    </row>
    <row r="12" spans="1:25" x14ac:dyDescent="0.25">
      <c r="A12">
        <v>11</v>
      </c>
      <c r="B12" t="s">
        <v>1141</v>
      </c>
      <c r="C12" t="s">
        <v>3756</v>
      </c>
      <c r="D12" t="s">
        <v>486</v>
      </c>
      <c r="E12" t="s">
        <v>8</v>
      </c>
      <c r="F12" t="s">
        <v>4291</v>
      </c>
      <c r="G12">
        <v>1992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Y12" t="s">
        <v>4280</v>
      </c>
    </row>
    <row r="13" spans="1:25" x14ac:dyDescent="0.25">
      <c r="A13">
        <v>12</v>
      </c>
      <c r="B13" t="s">
        <v>457</v>
      </c>
      <c r="C13" t="s">
        <v>3793</v>
      </c>
      <c r="D13" t="s">
        <v>3689</v>
      </c>
      <c r="E13" t="s">
        <v>423</v>
      </c>
      <c r="F13" t="s">
        <v>4292</v>
      </c>
      <c r="G13">
        <v>2000</v>
      </c>
      <c r="H13">
        <v>0.9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2</v>
      </c>
      <c r="V13">
        <v>2</v>
      </c>
      <c r="W13">
        <v>1</v>
      </c>
      <c r="X13">
        <v>66.7</v>
      </c>
      <c r="Y13" t="s">
        <v>4280</v>
      </c>
    </row>
    <row r="14" spans="1:25" x14ac:dyDescent="0.25">
      <c r="A14">
        <v>13</v>
      </c>
      <c r="B14" t="s">
        <v>137</v>
      </c>
      <c r="C14" t="s">
        <v>3768</v>
      </c>
      <c r="D14" t="s">
        <v>3614</v>
      </c>
      <c r="E14" t="s">
        <v>104</v>
      </c>
      <c r="F14" t="s">
        <v>4293</v>
      </c>
      <c r="G14">
        <v>1996</v>
      </c>
      <c r="H14">
        <v>1</v>
      </c>
      <c r="I14">
        <v>0</v>
      </c>
      <c r="J14">
        <v>0</v>
      </c>
      <c r="K14">
        <v>0</v>
      </c>
      <c r="L14">
        <v>1</v>
      </c>
      <c r="M14">
        <v>2</v>
      </c>
      <c r="N14">
        <v>0</v>
      </c>
      <c r="O14">
        <v>0</v>
      </c>
      <c r="P14">
        <v>1</v>
      </c>
      <c r="Q14">
        <v>2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50</v>
      </c>
      <c r="Y14" t="s">
        <v>4280</v>
      </c>
    </row>
    <row r="15" spans="1:25" x14ac:dyDescent="0.25">
      <c r="A15">
        <v>14</v>
      </c>
      <c r="B15" t="s">
        <v>336</v>
      </c>
      <c r="C15" t="s">
        <v>3744</v>
      </c>
      <c r="D15" t="s">
        <v>3689</v>
      </c>
      <c r="E15" t="s">
        <v>3616</v>
      </c>
      <c r="F15" t="s">
        <v>4294</v>
      </c>
      <c r="G15">
        <v>2002</v>
      </c>
      <c r="H15">
        <v>1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6</v>
      </c>
      <c r="P15">
        <v>1</v>
      </c>
      <c r="Q15">
        <v>1</v>
      </c>
      <c r="R15">
        <v>0</v>
      </c>
      <c r="S15">
        <v>0</v>
      </c>
      <c r="T15">
        <v>0</v>
      </c>
      <c r="U15">
        <v>8</v>
      </c>
      <c r="V15">
        <v>3</v>
      </c>
      <c r="W15">
        <v>3</v>
      </c>
      <c r="X15">
        <v>50</v>
      </c>
      <c r="Y15" t="s">
        <v>4280</v>
      </c>
    </row>
    <row r="16" spans="1:25" x14ac:dyDescent="0.25">
      <c r="A16">
        <v>15</v>
      </c>
      <c r="B16" t="s">
        <v>3701</v>
      </c>
      <c r="C16" t="s">
        <v>3756</v>
      </c>
      <c r="D16" t="s">
        <v>3689</v>
      </c>
      <c r="E16" t="s">
        <v>254</v>
      </c>
      <c r="F16" t="s">
        <v>4295</v>
      </c>
      <c r="G16">
        <v>2001</v>
      </c>
      <c r="H16">
        <v>0.8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8</v>
      </c>
      <c r="V16">
        <v>0</v>
      </c>
      <c r="W16">
        <v>1</v>
      </c>
      <c r="X16">
        <v>0</v>
      </c>
      <c r="Y16" t="s">
        <v>4280</v>
      </c>
    </row>
    <row r="17" spans="1:25" x14ac:dyDescent="0.25">
      <c r="A17">
        <v>16</v>
      </c>
      <c r="B17" t="s">
        <v>206</v>
      </c>
      <c r="C17" t="s">
        <v>3744</v>
      </c>
      <c r="D17" t="s">
        <v>3689</v>
      </c>
      <c r="E17" t="s">
        <v>196</v>
      </c>
      <c r="F17" t="s">
        <v>4296</v>
      </c>
      <c r="G17">
        <v>1999</v>
      </c>
      <c r="H17">
        <v>0.9</v>
      </c>
      <c r="I17">
        <v>0</v>
      </c>
      <c r="J17">
        <v>0</v>
      </c>
      <c r="K17">
        <v>0</v>
      </c>
      <c r="L17">
        <v>0</v>
      </c>
      <c r="M17">
        <v>3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4</v>
      </c>
      <c r="V17">
        <v>1</v>
      </c>
      <c r="W17">
        <v>0</v>
      </c>
      <c r="X17">
        <v>100</v>
      </c>
      <c r="Y17" t="s">
        <v>4280</v>
      </c>
    </row>
    <row r="18" spans="1:25" x14ac:dyDescent="0.25">
      <c r="A18">
        <v>17</v>
      </c>
      <c r="B18" t="s">
        <v>253</v>
      </c>
      <c r="C18" t="s">
        <v>3827</v>
      </c>
      <c r="D18" t="s">
        <v>3759</v>
      </c>
      <c r="E18" t="s">
        <v>254</v>
      </c>
      <c r="F18" t="s">
        <v>4297</v>
      </c>
      <c r="G18">
        <v>1997</v>
      </c>
      <c r="H18">
        <v>0.2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2</v>
      </c>
      <c r="P18">
        <v>1</v>
      </c>
      <c r="Q18">
        <v>0</v>
      </c>
      <c r="R18">
        <v>0</v>
      </c>
      <c r="S18">
        <v>0</v>
      </c>
      <c r="T18">
        <v>0</v>
      </c>
      <c r="U18">
        <v>2</v>
      </c>
      <c r="V18">
        <v>0</v>
      </c>
      <c r="W18">
        <v>0</v>
      </c>
      <c r="Y18" t="s">
        <v>4280</v>
      </c>
    </row>
    <row r="19" spans="1:25" x14ac:dyDescent="0.25">
      <c r="A19">
        <v>18</v>
      </c>
      <c r="B19" t="s">
        <v>110</v>
      </c>
      <c r="C19" t="s">
        <v>3774</v>
      </c>
      <c r="D19" t="s">
        <v>3689</v>
      </c>
      <c r="E19" t="s">
        <v>96</v>
      </c>
      <c r="F19" t="s">
        <v>4298</v>
      </c>
      <c r="G19">
        <v>2003</v>
      </c>
      <c r="H19">
        <v>1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4</v>
      </c>
      <c r="P19">
        <v>2</v>
      </c>
      <c r="Q19">
        <v>1</v>
      </c>
      <c r="R19">
        <v>0</v>
      </c>
      <c r="S19">
        <v>0</v>
      </c>
      <c r="T19">
        <v>0</v>
      </c>
      <c r="U19">
        <v>6</v>
      </c>
      <c r="V19">
        <v>0</v>
      </c>
      <c r="W19">
        <v>2</v>
      </c>
      <c r="X19">
        <v>0</v>
      </c>
      <c r="Y19" t="s">
        <v>4280</v>
      </c>
    </row>
    <row r="20" spans="1:25" x14ac:dyDescent="0.25">
      <c r="A20">
        <v>19</v>
      </c>
      <c r="B20" t="s">
        <v>119</v>
      </c>
      <c r="C20" t="s">
        <v>3778</v>
      </c>
      <c r="D20" t="s">
        <v>3689</v>
      </c>
      <c r="E20" t="s">
        <v>96</v>
      </c>
      <c r="F20" t="s">
        <v>4299</v>
      </c>
      <c r="G20">
        <v>2004</v>
      </c>
      <c r="H20">
        <v>0.8</v>
      </c>
      <c r="I20">
        <v>0</v>
      </c>
      <c r="J20">
        <v>0</v>
      </c>
      <c r="K20">
        <v>0</v>
      </c>
      <c r="L20">
        <v>2</v>
      </c>
      <c r="M20">
        <v>2</v>
      </c>
      <c r="N20">
        <v>0</v>
      </c>
      <c r="O20">
        <v>0</v>
      </c>
      <c r="P20">
        <v>3</v>
      </c>
      <c r="Q20">
        <v>0</v>
      </c>
      <c r="R20">
        <v>0</v>
      </c>
      <c r="S20">
        <v>0</v>
      </c>
      <c r="T20">
        <v>0</v>
      </c>
      <c r="U20">
        <v>6</v>
      </c>
      <c r="V20">
        <v>0</v>
      </c>
      <c r="W20">
        <v>0</v>
      </c>
      <c r="Y20" t="s">
        <v>4280</v>
      </c>
    </row>
    <row r="21" spans="1:25" x14ac:dyDescent="0.25">
      <c r="A21">
        <v>20</v>
      </c>
      <c r="B21" t="s">
        <v>180</v>
      </c>
      <c r="C21" t="s">
        <v>3789</v>
      </c>
      <c r="D21" t="s">
        <v>3614</v>
      </c>
      <c r="E21" t="s">
        <v>147</v>
      </c>
      <c r="F21" t="s">
        <v>4300</v>
      </c>
      <c r="G21">
        <v>1999</v>
      </c>
      <c r="H21">
        <v>1</v>
      </c>
      <c r="I21">
        <v>0</v>
      </c>
      <c r="J21">
        <v>0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4</v>
      </c>
      <c r="V21">
        <v>5</v>
      </c>
      <c r="W21">
        <v>3</v>
      </c>
      <c r="X21">
        <v>62.5</v>
      </c>
      <c r="Y21" t="s">
        <v>4280</v>
      </c>
    </row>
    <row r="22" spans="1:25" x14ac:dyDescent="0.25">
      <c r="A22">
        <v>21</v>
      </c>
      <c r="B22" t="s">
        <v>53</v>
      </c>
      <c r="C22" t="s">
        <v>3744</v>
      </c>
      <c r="D22" t="s">
        <v>3759</v>
      </c>
      <c r="E22" t="s">
        <v>3615</v>
      </c>
      <c r="F22" t="s">
        <v>4301</v>
      </c>
      <c r="G22">
        <v>1997</v>
      </c>
      <c r="H22">
        <v>1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>
        <v>5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0</v>
      </c>
      <c r="W22">
        <v>0</v>
      </c>
      <c r="Y22" t="s">
        <v>4280</v>
      </c>
    </row>
    <row r="23" spans="1:25" x14ac:dyDescent="0.25">
      <c r="A23">
        <v>22</v>
      </c>
      <c r="B23" t="s">
        <v>420</v>
      </c>
      <c r="C23" t="s">
        <v>3767</v>
      </c>
      <c r="D23" t="s">
        <v>3689</v>
      </c>
      <c r="E23" t="s">
        <v>421</v>
      </c>
      <c r="F23" t="s">
        <v>4302</v>
      </c>
      <c r="G23">
        <v>2002</v>
      </c>
      <c r="H23">
        <v>0.1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0</v>
      </c>
      <c r="Y23" t="s">
        <v>4280</v>
      </c>
    </row>
    <row r="24" spans="1:25" x14ac:dyDescent="0.25">
      <c r="A24">
        <v>23</v>
      </c>
      <c r="B24" t="s">
        <v>138</v>
      </c>
      <c r="C24" t="s">
        <v>3750</v>
      </c>
      <c r="D24" t="s">
        <v>3614</v>
      </c>
      <c r="E24" t="s">
        <v>104</v>
      </c>
      <c r="F24" t="s">
        <v>4303</v>
      </c>
      <c r="G24">
        <v>1999</v>
      </c>
      <c r="H24">
        <v>1</v>
      </c>
      <c r="I24">
        <v>1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4</v>
      </c>
      <c r="V24">
        <v>2</v>
      </c>
      <c r="W24">
        <v>1</v>
      </c>
      <c r="X24">
        <v>66.7</v>
      </c>
      <c r="Y24" t="s">
        <v>4280</v>
      </c>
    </row>
    <row r="25" spans="1:25" x14ac:dyDescent="0.25">
      <c r="A25">
        <v>24</v>
      </c>
      <c r="B25" t="s">
        <v>3779</v>
      </c>
      <c r="C25" t="s">
        <v>3780</v>
      </c>
      <c r="D25" t="s">
        <v>486</v>
      </c>
      <c r="E25" t="s">
        <v>3631</v>
      </c>
      <c r="F25" t="s">
        <v>4304</v>
      </c>
      <c r="G25">
        <v>1998</v>
      </c>
      <c r="H25">
        <v>1</v>
      </c>
      <c r="I25">
        <v>0</v>
      </c>
      <c r="J25">
        <v>0</v>
      </c>
      <c r="K25">
        <v>0</v>
      </c>
      <c r="L25">
        <v>0</v>
      </c>
      <c r="M25">
        <v>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0</v>
      </c>
      <c r="W25">
        <v>0</v>
      </c>
      <c r="Y25" t="s">
        <v>4280</v>
      </c>
    </row>
    <row r="26" spans="1:25" x14ac:dyDescent="0.25">
      <c r="A26">
        <v>25</v>
      </c>
      <c r="B26" t="s">
        <v>3784</v>
      </c>
      <c r="C26" t="s">
        <v>3767</v>
      </c>
      <c r="D26" t="s">
        <v>3759</v>
      </c>
      <c r="E26" t="s">
        <v>254</v>
      </c>
      <c r="F26" t="s">
        <v>4305</v>
      </c>
      <c r="G26">
        <v>1998</v>
      </c>
      <c r="H26">
        <v>0.8</v>
      </c>
      <c r="I26">
        <v>0</v>
      </c>
      <c r="J26">
        <v>0</v>
      </c>
      <c r="K26">
        <v>0</v>
      </c>
      <c r="L26">
        <v>1</v>
      </c>
      <c r="M26">
        <v>2</v>
      </c>
      <c r="N26">
        <v>0</v>
      </c>
      <c r="O26">
        <v>3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 t="s">
        <v>4280</v>
      </c>
    </row>
    <row r="27" spans="1:25" x14ac:dyDescent="0.25">
      <c r="A27" t="s">
        <v>4270</v>
      </c>
      <c r="B27" t="s">
        <v>464</v>
      </c>
      <c r="C27" t="s">
        <v>3738</v>
      </c>
      <c r="D27" t="s">
        <v>3683</v>
      </c>
      <c r="E27" t="s">
        <v>3682</v>
      </c>
      <c r="F27" t="s">
        <v>3739</v>
      </c>
      <c r="G27" t="s">
        <v>3740</v>
      </c>
      <c r="H27" t="s">
        <v>3681</v>
      </c>
      <c r="I27" t="s">
        <v>3994</v>
      </c>
      <c r="J27" t="s">
        <v>3995</v>
      </c>
      <c r="K27" t="s">
        <v>3996</v>
      </c>
      <c r="L27" t="s">
        <v>3997</v>
      </c>
      <c r="M27" t="s">
        <v>3998</v>
      </c>
      <c r="N27" t="s">
        <v>3999</v>
      </c>
      <c r="O27" t="s">
        <v>4000</v>
      </c>
      <c r="P27" t="s">
        <v>3678</v>
      </c>
      <c r="Q27" t="s">
        <v>3741</v>
      </c>
      <c r="R27" t="s">
        <v>4001</v>
      </c>
      <c r="S27" t="s">
        <v>4002</v>
      </c>
      <c r="T27" t="s">
        <v>4003</v>
      </c>
      <c r="U27" t="s">
        <v>4004</v>
      </c>
      <c r="V27" t="s">
        <v>4005</v>
      </c>
      <c r="W27" t="s">
        <v>3742</v>
      </c>
      <c r="X27" t="s">
        <v>4006</v>
      </c>
      <c r="Y27" t="s">
        <v>4280</v>
      </c>
    </row>
    <row r="28" spans="1:25" x14ac:dyDescent="0.25">
      <c r="A28">
        <v>26</v>
      </c>
      <c r="B28" t="s">
        <v>201</v>
      </c>
      <c r="C28" t="s">
        <v>3786</v>
      </c>
      <c r="D28" t="s">
        <v>3689</v>
      </c>
      <c r="E28" t="s">
        <v>188</v>
      </c>
      <c r="F28" t="s">
        <v>4306</v>
      </c>
      <c r="G28">
        <v>1997</v>
      </c>
      <c r="H28">
        <v>0.2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Y28" t="s">
        <v>4280</v>
      </c>
    </row>
    <row r="29" spans="1:25" x14ac:dyDescent="0.25">
      <c r="A29">
        <v>27</v>
      </c>
      <c r="B29" t="s">
        <v>129</v>
      </c>
      <c r="C29" t="s">
        <v>3752</v>
      </c>
      <c r="D29" t="s">
        <v>3689</v>
      </c>
      <c r="E29" t="s">
        <v>104</v>
      </c>
      <c r="F29" t="s">
        <v>4307</v>
      </c>
      <c r="G29">
        <v>1998</v>
      </c>
      <c r="H29">
        <v>0.7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Y29" t="s">
        <v>4280</v>
      </c>
    </row>
    <row r="30" spans="1:25" x14ac:dyDescent="0.25">
      <c r="A30">
        <v>28</v>
      </c>
      <c r="B30" t="s">
        <v>197</v>
      </c>
      <c r="C30" t="s">
        <v>3774</v>
      </c>
      <c r="D30" t="s">
        <v>3689</v>
      </c>
      <c r="E30" t="s">
        <v>188</v>
      </c>
      <c r="F30" t="s">
        <v>4308</v>
      </c>
      <c r="G30">
        <v>2006</v>
      </c>
      <c r="H30">
        <v>0.9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0</v>
      </c>
      <c r="Q30">
        <v>2</v>
      </c>
      <c r="R30">
        <v>0</v>
      </c>
      <c r="S30">
        <v>0</v>
      </c>
      <c r="T30">
        <v>0</v>
      </c>
      <c r="U30">
        <v>1</v>
      </c>
      <c r="V30">
        <v>0</v>
      </c>
      <c r="W30">
        <v>3</v>
      </c>
      <c r="X30">
        <v>0</v>
      </c>
      <c r="Y30" t="s">
        <v>4280</v>
      </c>
    </row>
    <row r="31" spans="1:25" x14ac:dyDescent="0.25">
      <c r="A31">
        <v>29</v>
      </c>
      <c r="B31" t="s">
        <v>429</v>
      </c>
      <c r="C31" t="s">
        <v>3787</v>
      </c>
      <c r="D31" t="s">
        <v>3759</v>
      </c>
      <c r="E31" t="s">
        <v>421</v>
      </c>
      <c r="F31" t="s">
        <v>4309</v>
      </c>
      <c r="G31">
        <v>1998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6</v>
      </c>
      <c r="W31">
        <v>8</v>
      </c>
      <c r="X31">
        <v>42.9</v>
      </c>
      <c r="Y31" t="s">
        <v>4280</v>
      </c>
    </row>
    <row r="32" spans="1:25" x14ac:dyDescent="0.25">
      <c r="A32">
        <v>30</v>
      </c>
      <c r="B32" t="s">
        <v>3444</v>
      </c>
      <c r="C32" t="s">
        <v>3754</v>
      </c>
      <c r="D32" t="s">
        <v>486</v>
      </c>
      <c r="E32" t="s">
        <v>49</v>
      </c>
      <c r="F32" t="s">
        <v>4310</v>
      </c>
      <c r="G32">
        <v>1991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0</v>
      </c>
      <c r="W32">
        <v>0</v>
      </c>
      <c r="Y32" t="s">
        <v>4280</v>
      </c>
    </row>
    <row r="33" spans="1:25" x14ac:dyDescent="0.25">
      <c r="A33">
        <v>31</v>
      </c>
      <c r="B33" t="s">
        <v>245</v>
      </c>
      <c r="C33" t="s">
        <v>3752</v>
      </c>
      <c r="D33" t="s">
        <v>3759</v>
      </c>
      <c r="E33" t="s">
        <v>239</v>
      </c>
      <c r="F33" t="s">
        <v>4311</v>
      </c>
      <c r="G33">
        <v>2003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4</v>
      </c>
      <c r="V33">
        <v>0</v>
      </c>
      <c r="W33">
        <v>0</v>
      </c>
      <c r="Y33" t="s">
        <v>4280</v>
      </c>
    </row>
    <row r="34" spans="1:25" x14ac:dyDescent="0.25">
      <c r="A34">
        <v>32</v>
      </c>
      <c r="B34" t="s">
        <v>441</v>
      </c>
      <c r="C34" t="s">
        <v>3744</v>
      </c>
      <c r="D34" t="s">
        <v>3614</v>
      </c>
      <c r="E34" t="s">
        <v>423</v>
      </c>
      <c r="F34" t="s">
        <v>4312</v>
      </c>
      <c r="G34">
        <v>2000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2</v>
      </c>
      <c r="W34">
        <v>0</v>
      </c>
      <c r="X34">
        <v>100</v>
      </c>
      <c r="Y34" t="s">
        <v>4280</v>
      </c>
    </row>
    <row r="35" spans="1:25" x14ac:dyDescent="0.25">
      <c r="A35">
        <v>33</v>
      </c>
      <c r="B35" t="s">
        <v>140</v>
      </c>
      <c r="C35" t="s">
        <v>3744</v>
      </c>
      <c r="D35" t="s">
        <v>3748</v>
      </c>
      <c r="E35" t="s">
        <v>141</v>
      </c>
      <c r="F35" t="s">
        <v>4313</v>
      </c>
      <c r="G35">
        <v>1996</v>
      </c>
      <c r="H35">
        <v>1</v>
      </c>
      <c r="I35">
        <v>0</v>
      </c>
      <c r="J35">
        <v>0</v>
      </c>
      <c r="K35">
        <v>0</v>
      </c>
      <c r="L35">
        <v>0</v>
      </c>
      <c r="M35">
        <v>2</v>
      </c>
      <c r="N35">
        <v>0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6</v>
      </c>
      <c r="V35">
        <v>1</v>
      </c>
      <c r="W35">
        <v>0</v>
      </c>
      <c r="X35">
        <v>100</v>
      </c>
      <c r="Y35" t="s">
        <v>4280</v>
      </c>
    </row>
    <row r="36" spans="1:25" x14ac:dyDescent="0.25">
      <c r="A36">
        <v>34</v>
      </c>
      <c r="B36" t="s">
        <v>28</v>
      </c>
      <c r="C36" t="s">
        <v>3793</v>
      </c>
      <c r="D36" t="s">
        <v>3689</v>
      </c>
      <c r="E36" t="s">
        <v>21</v>
      </c>
      <c r="F36" t="s">
        <v>4314</v>
      </c>
      <c r="G36">
        <v>1997</v>
      </c>
      <c r="H36">
        <v>0.9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4</v>
      </c>
      <c r="P36">
        <v>0</v>
      </c>
      <c r="Q36">
        <v>2</v>
      </c>
      <c r="R36">
        <v>0</v>
      </c>
      <c r="S36">
        <v>0</v>
      </c>
      <c r="T36">
        <v>0</v>
      </c>
      <c r="U36">
        <v>5</v>
      </c>
      <c r="V36">
        <v>0</v>
      </c>
      <c r="W36">
        <v>0</v>
      </c>
      <c r="Y36" t="s">
        <v>4280</v>
      </c>
    </row>
    <row r="37" spans="1:25" x14ac:dyDescent="0.25">
      <c r="A37">
        <v>35</v>
      </c>
      <c r="B37" t="s">
        <v>195</v>
      </c>
      <c r="C37" t="s">
        <v>3768</v>
      </c>
      <c r="D37" t="s">
        <v>3785</v>
      </c>
      <c r="E37" t="s">
        <v>196</v>
      </c>
      <c r="F37" t="s">
        <v>4315</v>
      </c>
      <c r="G37">
        <v>1998</v>
      </c>
      <c r="H37">
        <v>0.3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2</v>
      </c>
      <c r="X37">
        <v>0</v>
      </c>
      <c r="Y37" t="s">
        <v>4280</v>
      </c>
    </row>
    <row r="38" spans="1:25" x14ac:dyDescent="0.25">
      <c r="A38">
        <v>36</v>
      </c>
      <c r="B38" t="s">
        <v>4260</v>
      </c>
      <c r="C38" t="s">
        <v>3773</v>
      </c>
      <c r="D38" t="s">
        <v>3689</v>
      </c>
      <c r="E38" t="s">
        <v>254</v>
      </c>
      <c r="F38" t="s">
        <v>4316</v>
      </c>
      <c r="G38">
        <v>2002</v>
      </c>
      <c r="H38">
        <v>0.2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</v>
      </c>
      <c r="W38">
        <v>0</v>
      </c>
      <c r="Y38" t="s">
        <v>4280</v>
      </c>
    </row>
    <row r="39" spans="1:25" x14ac:dyDescent="0.25">
      <c r="A39">
        <v>37</v>
      </c>
      <c r="B39" t="s">
        <v>93</v>
      </c>
      <c r="C39" t="s">
        <v>3744</v>
      </c>
      <c r="D39" t="s">
        <v>3614</v>
      </c>
      <c r="E39" t="s">
        <v>3615</v>
      </c>
      <c r="F39" t="s">
        <v>4317</v>
      </c>
      <c r="G39">
        <v>1992</v>
      </c>
      <c r="H39">
        <v>1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2</v>
      </c>
      <c r="Q39">
        <v>1</v>
      </c>
      <c r="R39">
        <v>0</v>
      </c>
      <c r="S39">
        <v>0</v>
      </c>
      <c r="T39">
        <v>0</v>
      </c>
      <c r="U39">
        <v>5</v>
      </c>
      <c r="V39">
        <v>5</v>
      </c>
      <c r="W39">
        <v>2</v>
      </c>
      <c r="X39">
        <v>71.400000000000006</v>
      </c>
      <c r="Y39" t="s">
        <v>4280</v>
      </c>
    </row>
    <row r="40" spans="1:25" x14ac:dyDescent="0.25">
      <c r="A40">
        <v>38</v>
      </c>
      <c r="B40" t="s">
        <v>3688</v>
      </c>
      <c r="C40" t="s">
        <v>3800</v>
      </c>
      <c r="D40" t="s">
        <v>3689</v>
      </c>
      <c r="E40" t="s">
        <v>283</v>
      </c>
      <c r="F40" t="s">
        <v>4318</v>
      </c>
      <c r="G40">
        <v>2001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3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1</v>
      </c>
      <c r="X40">
        <v>50</v>
      </c>
      <c r="Y40" t="s">
        <v>4280</v>
      </c>
    </row>
    <row r="41" spans="1:25" x14ac:dyDescent="0.25">
      <c r="A41">
        <v>39</v>
      </c>
      <c r="B41" t="s">
        <v>120</v>
      </c>
      <c r="C41" t="s">
        <v>3801</v>
      </c>
      <c r="D41" t="s">
        <v>3689</v>
      </c>
      <c r="E41" t="s">
        <v>104</v>
      </c>
      <c r="F41" t="s">
        <v>4319</v>
      </c>
      <c r="G41">
        <v>1991</v>
      </c>
      <c r="H41">
        <v>0.3</v>
      </c>
      <c r="I41">
        <v>1</v>
      </c>
      <c r="J41">
        <v>0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2</v>
      </c>
      <c r="W41">
        <v>0</v>
      </c>
      <c r="X41">
        <v>100</v>
      </c>
      <c r="Y41" t="s">
        <v>4280</v>
      </c>
    </row>
    <row r="42" spans="1:25" x14ac:dyDescent="0.25">
      <c r="A42">
        <v>40</v>
      </c>
      <c r="B42" t="s">
        <v>402</v>
      </c>
      <c r="C42" t="s">
        <v>3802</v>
      </c>
      <c r="D42" t="s">
        <v>3614</v>
      </c>
      <c r="E42" t="s">
        <v>372</v>
      </c>
      <c r="F42" t="s">
        <v>4320</v>
      </c>
      <c r="G42">
        <v>2002</v>
      </c>
      <c r="H42">
        <v>0.8</v>
      </c>
      <c r="I42">
        <v>1</v>
      </c>
      <c r="J42">
        <v>0</v>
      </c>
      <c r="K42">
        <v>0</v>
      </c>
      <c r="L42">
        <v>2</v>
      </c>
      <c r="M42">
        <v>0</v>
      </c>
      <c r="N42">
        <v>1</v>
      </c>
      <c r="O42">
        <v>1</v>
      </c>
      <c r="P42">
        <v>0</v>
      </c>
      <c r="Q42">
        <v>1</v>
      </c>
      <c r="R42">
        <v>0</v>
      </c>
      <c r="S42">
        <v>0</v>
      </c>
      <c r="T42">
        <v>0</v>
      </c>
      <c r="U42">
        <v>5</v>
      </c>
      <c r="V42">
        <v>2</v>
      </c>
      <c r="W42">
        <v>0</v>
      </c>
      <c r="X42">
        <v>100</v>
      </c>
      <c r="Y42" t="s">
        <v>4280</v>
      </c>
    </row>
    <row r="43" spans="1:25" x14ac:dyDescent="0.25">
      <c r="A43">
        <v>41</v>
      </c>
      <c r="B43" t="s">
        <v>338</v>
      </c>
      <c r="C43" t="s">
        <v>3804</v>
      </c>
      <c r="D43" t="s">
        <v>3748</v>
      </c>
      <c r="E43" t="s">
        <v>332</v>
      </c>
      <c r="F43" t="s">
        <v>4321</v>
      </c>
      <c r="G43">
        <v>2002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  <c r="P43">
        <v>0</v>
      </c>
      <c r="Q43">
        <v>2</v>
      </c>
      <c r="R43">
        <v>0</v>
      </c>
      <c r="S43">
        <v>0</v>
      </c>
      <c r="T43">
        <v>0</v>
      </c>
      <c r="U43">
        <v>4</v>
      </c>
      <c r="V43">
        <v>0</v>
      </c>
      <c r="W43">
        <v>3</v>
      </c>
      <c r="X43">
        <v>0</v>
      </c>
      <c r="Y43" t="s">
        <v>4280</v>
      </c>
    </row>
    <row r="44" spans="1:25" x14ac:dyDescent="0.25">
      <c r="A44">
        <v>42</v>
      </c>
      <c r="B44" t="s">
        <v>396</v>
      </c>
      <c r="C44" t="s">
        <v>3756</v>
      </c>
      <c r="D44" t="s">
        <v>3689</v>
      </c>
      <c r="E44" t="s">
        <v>3631</v>
      </c>
      <c r="F44" t="s">
        <v>4322</v>
      </c>
      <c r="G44">
        <v>1992</v>
      </c>
      <c r="H44">
        <v>0.7</v>
      </c>
      <c r="I44">
        <v>0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2</v>
      </c>
      <c r="R44">
        <v>0</v>
      </c>
      <c r="S44">
        <v>0</v>
      </c>
      <c r="T44">
        <v>0</v>
      </c>
      <c r="U44">
        <v>2</v>
      </c>
      <c r="V44">
        <v>1</v>
      </c>
      <c r="W44">
        <v>0</v>
      </c>
      <c r="X44">
        <v>100</v>
      </c>
      <c r="Y44" t="s">
        <v>4280</v>
      </c>
    </row>
    <row r="45" spans="1:25" x14ac:dyDescent="0.25">
      <c r="A45">
        <v>43</v>
      </c>
      <c r="B45" t="s">
        <v>80</v>
      </c>
      <c r="C45" t="s">
        <v>3781</v>
      </c>
      <c r="D45" t="s">
        <v>3614</v>
      </c>
      <c r="E45" t="s">
        <v>49</v>
      </c>
      <c r="F45" t="s">
        <v>4323</v>
      </c>
      <c r="G45">
        <v>1997</v>
      </c>
      <c r="H45">
        <v>1</v>
      </c>
      <c r="I45">
        <v>0</v>
      </c>
      <c r="J45">
        <v>0</v>
      </c>
      <c r="K45">
        <v>0</v>
      </c>
      <c r="L45">
        <v>1</v>
      </c>
      <c r="M45">
        <v>2</v>
      </c>
      <c r="N45">
        <v>0</v>
      </c>
      <c r="O45">
        <v>4</v>
      </c>
      <c r="P45">
        <v>1</v>
      </c>
      <c r="Q45">
        <v>1</v>
      </c>
      <c r="R45">
        <v>0</v>
      </c>
      <c r="S45">
        <v>0</v>
      </c>
      <c r="T45">
        <v>0</v>
      </c>
      <c r="U45">
        <v>2</v>
      </c>
      <c r="V45">
        <v>0</v>
      </c>
      <c r="W45">
        <v>2</v>
      </c>
      <c r="X45">
        <v>0</v>
      </c>
      <c r="Y45" t="s">
        <v>4280</v>
      </c>
    </row>
    <row r="46" spans="1:25" x14ac:dyDescent="0.25">
      <c r="A46">
        <v>44</v>
      </c>
      <c r="B46" t="s">
        <v>136</v>
      </c>
      <c r="C46" t="s">
        <v>3808</v>
      </c>
      <c r="D46" t="s">
        <v>3614</v>
      </c>
      <c r="E46" t="s">
        <v>104</v>
      </c>
      <c r="F46" t="s">
        <v>4324</v>
      </c>
      <c r="G46">
        <v>1995</v>
      </c>
      <c r="H46">
        <v>0.1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 t="s">
        <v>4280</v>
      </c>
    </row>
    <row r="47" spans="1:25" x14ac:dyDescent="0.25">
      <c r="A47">
        <v>45</v>
      </c>
      <c r="B47" t="s">
        <v>314</v>
      </c>
      <c r="C47" t="s">
        <v>3744</v>
      </c>
      <c r="D47" t="s">
        <v>3614</v>
      </c>
      <c r="E47" t="s">
        <v>283</v>
      </c>
      <c r="F47" t="s">
        <v>4325</v>
      </c>
      <c r="G47">
        <v>1999</v>
      </c>
      <c r="H47">
        <v>1</v>
      </c>
      <c r="I47">
        <v>0</v>
      </c>
      <c r="J47">
        <v>0</v>
      </c>
      <c r="K47">
        <v>0</v>
      </c>
      <c r="L47">
        <v>2</v>
      </c>
      <c r="M47">
        <v>1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3</v>
      </c>
      <c r="V47">
        <v>2</v>
      </c>
      <c r="W47">
        <v>2</v>
      </c>
      <c r="X47">
        <v>50</v>
      </c>
      <c r="Y47" t="s">
        <v>4280</v>
      </c>
    </row>
    <row r="48" spans="1:25" x14ac:dyDescent="0.25">
      <c r="A48">
        <v>46</v>
      </c>
      <c r="B48" t="s">
        <v>242</v>
      </c>
      <c r="C48" t="s">
        <v>3767</v>
      </c>
      <c r="D48" t="s">
        <v>3759</v>
      </c>
      <c r="E48" t="s">
        <v>239</v>
      </c>
      <c r="F48" t="s">
        <v>4326</v>
      </c>
      <c r="G48">
        <v>2003</v>
      </c>
      <c r="H48">
        <v>0.2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Y48" t="s">
        <v>4280</v>
      </c>
    </row>
    <row r="49" spans="1:25" x14ac:dyDescent="0.25">
      <c r="A49">
        <v>47</v>
      </c>
      <c r="B49" t="s">
        <v>13</v>
      </c>
      <c r="C49" t="s">
        <v>3802</v>
      </c>
      <c r="D49" t="s">
        <v>3759</v>
      </c>
      <c r="E49" t="s">
        <v>8</v>
      </c>
      <c r="F49" t="s">
        <v>4327</v>
      </c>
      <c r="G49">
        <v>1997</v>
      </c>
      <c r="H49">
        <v>0.1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 t="s">
        <v>4280</v>
      </c>
    </row>
    <row r="50" spans="1:25" x14ac:dyDescent="0.25">
      <c r="A50">
        <v>48</v>
      </c>
      <c r="B50" t="s">
        <v>366</v>
      </c>
      <c r="C50" t="s">
        <v>3807</v>
      </c>
      <c r="D50" t="s">
        <v>3614</v>
      </c>
      <c r="E50" t="s">
        <v>332</v>
      </c>
      <c r="F50" t="s">
        <v>4328</v>
      </c>
      <c r="G50">
        <v>2001</v>
      </c>
      <c r="H50">
        <v>1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5</v>
      </c>
      <c r="V50">
        <v>1</v>
      </c>
      <c r="W50">
        <v>1</v>
      </c>
      <c r="X50">
        <v>50</v>
      </c>
      <c r="Y50" t="s">
        <v>4280</v>
      </c>
    </row>
    <row r="51" spans="1:25" x14ac:dyDescent="0.25">
      <c r="A51">
        <v>49</v>
      </c>
      <c r="B51" t="s">
        <v>312</v>
      </c>
      <c r="C51" t="s">
        <v>3773</v>
      </c>
      <c r="D51" t="s">
        <v>3614</v>
      </c>
      <c r="E51" t="s">
        <v>283</v>
      </c>
      <c r="F51" t="s">
        <v>4329</v>
      </c>
      <c r="G51">
        <v>1998</v>
      </c>
      <c r="H51">
        <v>1</v>
      </c>
      <c r="I51">
        <v>0</v>
      </c>
      <c r="J51">
        <v>0</v>
      </c>
      <c r="K51">
        <v>0</v>
      </c>
      <c r="L51">
        <v>1</v>
      </c>
      <c r="M51">
        <v>2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4</v>
      </c>
      <c r="V51">
        <v>3</v>
      </c>
      <c r="W51">
        <v>3</v>
      </c>
      <c r="X51">
        <v>50</v>
      </c>
      <c r="Y51" t="s">
        <v>4280</v>
      </c>
    </row>
    <row r="52" spans="1:25" x14ac:dyDescent="0.25">
      <c r="A52">
        <v>50</v>
      </c>
      <c r="B52" t="s">
        <v>133</v>
      </c>
      <c r="C52" t="s">
        <v>3773</v>
      </c>
      <c r="D52" t="s">
        <v>3614</v>
      </c>
      <c r="E52" t="s">
        <v>104</v>
      </c>
      <c r="F52" t="s">
        <v>4330</v>
      </c>
      <c r="G52">
        <v>1999</v>
      </c>
      <c r="H52">
        <v>0.9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4</v>
      </c>
      <c r="V52">
        <v>1</v>
      </c>
      <c r="W52">
        <v>0</v>
      </c>
      <c r="X52">
        <v>100</v>
      </c>
      <c r="Y52" t="s">
        <v>4280</v>
      </c>
    </row>
    <row r="53" spans="1:25" x14ac:dyDescent="0.25">
      <c r="A53" t="s">
        <v>4270</v>
      </c>
      <c r="B53" t="s">
        <v>464</v>
      </c>
      <c r="C53" t="s">
        <v>3738</v>
      </c>
      <c r="D53" t="s">
        <v>3683</v>
      </c>
      <c r="E53" t="s">
        <v>3682</v>
      </c>
      <c r="F53" t="s">
        <v>3739</v>
      </c>
      <c r="G53" t="s">
        <v>3740</v>
      </c>
      <c r="H53" t="s">
        <v>3681</v>
      </c>
      <c r="I53" t="s">
        <v>3994</v>
      </c>
      <c r="J53" t="s">
        <v>3995</v>
      </c>
      <c r="K53" t="s">
        <v>3996</v>
      </c>
      <c r="L53" t="s">
        <v>3997</v>
      </c>
      <c r="M53" t="s">
        <v>3998</v>
      </c>
      <c r="N53" t="s">
        <v>3999</v>
      </c>
      <c r="O53" t="s">
        <v>4000</v>
      </c>
      <c r="P53" t="s">
        <v>3678</v>
      </c>
      <c r="Q53" t="s">
        <v>3741</v>
      </c>
      <c r="R53" t="s">
        <v>4001</v>
      </c>
      <c r="S53" t="s">
        <v>4002</v>
      </c>
      <c r="T53" t="s">
        <v>4003</v>
      </c>
      <c r="U53" t="s">
        <v>4004</v>
      </c>
      <c r="V53" t="s">
        <v>4005</v>
      </c>
      <c r="W53" t="s">
        <v>3742</v>
      </c>
      <c r="X53" t="s">
        <v>4006</v>
      </c>
      <c r="Y53" t="s">
        <v>4280</v>
      </c>
    </row>
    <row r="54" spans="1:25" x14ac:dyDescent="0.25">
      <c r="A54">
        <v>51</v>
      </c>
      <c r="B54" t="s">
        <v>224</v>
      </c>
      <c r="C54" t="s">
        <v>3807</v>
      </c>
      <c r="D54" t="s">
        <v>3689</v>
      </c>
      <c r="E54" t="s">
        <v>196</v>
      </c>
      <c r="F54" t="s">
        <v>4331</v>
      </c>
      <c r="G54">
        <v>1996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>
        <v>3</v>
      </c>
      <c r="Q54">
        <v>1</v>
      </c>
      <c r="R54">
        <v>0</v>
      </c>
      <c r="S54">
        <v>0</v>
      </c>
      <c r="T54">
        <v>0</v>
      </c>
      <c r="U54">
        <v>4</v>
      </c>
      <c r="V54">
        <v>0</v>
      </c>
      <c r="W54">
        <v>1</v>
      </c>
      <c r="X54">
        <v>0</v>
      </c>
      <c r="Y54" t="s">
        <v>4280</v>
      </c>
    </row>
    <row r="55" spans="1:25" x14ac:dyDescent="0.25">
      <c r="A55">
        <v>52</v>
      </c>
      <c r="B55" t="s">
        <v>382</v>
      </c>
      <c r="C55" t="s">
        <v>3756</v>
      </c>
      <c r="D55" t="s">
        <v>3748</v>
      </c>
      <c r="E55" t="s">
        <v>3631</v>
      </c>
      <c r="F55" t="s">
        <v>4332</v>
      </c>
      <c r="G55">
        <v>1999</v>
      </c>
      <c r="H55">
        <v>1</v>
      </c>
      <c r="I55">
        <v>0</v>
      </c>
      <c r="J55">
        <v>0</v>
      </c>
      <c r="K55">
        <v>0</v>
      </c>
      <c r="L55">
        <v>0</v>
      </c>
      <c r="M55">
        <v>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2</v>
      </c>
      <c r="V55">
        <v>0</v>
      </c>
      <c r="W55">
        <v>5</v>
      </c>
      <c r="X55">
        <v>0</v>
      </c>
      <c r="Y55" t="s">
        <v>4280</v>
      </c>
    </row>
    <row r="56" spans="1:25" x14ac:dyDescent="0.25">
      <c r="A56">
        <v>53</v>
      </c>
      <c r="B56" t="s">
        <v>404</v>
      </c>
      <c r="C56" t="s">
        <v>3804</v>
      </c>
      <c r="D56" t="s">
        <v>3614</v>
      </c>
      <c r="E56" t="s">
        <v>3631</v>
      </c>
      <c r="F56" t="s">
        <v>4333</v>
      </c>
      <c r="G56">
        <v>1999</v>
      </c>
      <c r="H56">
        <v>0.6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Y56" t="s">
        <v>4280</v>
      </c>
    </row>
    <row r="57" spans="1:25" x14ac:dyDescent="0.25">
      <c r="A57">
        <v>54</v>
      </c>
      <c r="B57" t="s">
        <v>113</v>
      </c>
      <c r="C57" t="s">
        <v>3808</v>
      </c>
      <c r="D57" t="s">
        <v>3614</v>
      </c>
      <c r="E57" t="s">
        <v>96</v>
      </c>
      <c r="F57" t="s">
        <v>4334</v>
      </c>
      <c r="G57">
        <v>2000</v>
      </c>
      <c r="H57">
        <v>1</v>
      </c>
      <c r="I57">
        <v>0</v>
      </c>
      <c r="J57">
        <v>0</v>
      </c>
      <c r="K57">
        <v>0</v>
      </c>
      <c r="L57">
        <v>3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3</v>
      </c>
      <c r="V57">
        <v>0</v>
      </c>
      <c r="W57">
        <v>0</v>
      </c>
      <c r="Y57" t="s">
        <v>4280</v>
      </c>
    </row>
    <row r="58" spans="1:25" x14ac:dyDescent="0.25">
      <c r="A58">
        <v>55</v>
      </c>
      <c r="B58" t="s">
        <v>288</v>
      </c>
      <c r="C58" t="s">
        <v>3744</v>
      </c>
      <c r="D58" t="s">
        <v>3759</v>
      </c>
      <c r="E58" t="s">
        <v>283</v>
      </c>
      <c r="F58" t="s">
        <v>4335</v>
      </c>
      <c r="G58">
        <v>2003</v>
      </c>
      <c r="H58">
        <v>0.2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2</v>
      </c>
      <c r="X58">
        <v>0</v>
      </c>
      <c r="Y58" t="s">
        <v>4280</v>
      </c>
    </row>
    <row r="59" spans="1:25" x14ac:dyDescent="0.25">
      <c r="A59">
        <v>56</v>
      </c>
      <c r="B59" t="s">
        <v>370</v>
      </c>
      <c r="C59" t="s">
        <v>3754</v>
      </c>
      <c r="D59" t="s">
        <v>3614</v>
      </c>
      <c r="E59" t="s">
        <v>332</v>
      </c>
      <c r="F59" t="s">
        <v>4336</v>
      </c>
      <c r="G59">
        <v>2001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4</v>
      </c>
      <c r="V59">
        <v>4</v>
      </c>
      <c r="W59">
        <v>2</v>
      </c>
      <c r="X59">
        <v>66.7</v>
      </c>
      <c r="Y59" t="s">
        <v>4280</v>
      </c>
    </row>
    <row r="60" spans="1:25" x14ac:dyDescent="0.25">
      <c r="A60">
        <v>57</v>
      </c>
      <c r="B60" t="s">
        <v>311</v>
      </c>
      <c r="C60" t="s">
        <v>3789</v>
      </c>
      <c r="D60" t="s">
        <v>3689</v>
      </c>
      <c r="E60" t="s">
        <v>293</v>
      </c>
      <c r="F60" t="s">
        <v>4337</v>
      </c>
      <c r="G60">
        <v>2003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Y60" t="s">
        <v>4280</v>
      </c>
    </row>
    <row r="61" spans="1:25" x14ac:dyDescent="0.25">
      <c r="A61">
        <v>58</v>
      </c>
      <c r="B61" t="s">
        <v>436</v>
      </c>
      <c r="C61" t="s">
        <v>3744</v>
      </c>
      <c r="D61" t="s">
        <v>3689</v>
      </c>
      <c r="E61" t="s">
        <v>421</v>
      </c>
      <c r="F61" t="s">
        <v>4338</v>
      </c>
      <c r="G61">
        <v>1998</v>
      </c>
      <c r="H61">
        <v>1</v>
      </c>
      <c r="I61">
        <v>0</v>
      </c>
      <c r="J61">
        <v>0</v>
      </c>
      <c r="K61">
        <v>0</v>
      </c>
      <c r="L61">
        <v>1</v>
      </c>
      <c r="M61">
        <v>2</v>
      </c>
      <c r="N61">
        <v>0</v>
      </c>
      <c r="O61">
        <v>5</v>
      </c>
      <c r="P61">
        <v>0</v>
      </c>
      <c r="Q61">
        <v>2</v>
      </c>
      <c r="R61">
        <v>0</v>
      </c>
      <c r="S61">
        <v>0</v>
      </c>
      <c r="T61">
        <v>0</v>
      </c>
      <c r="U61">
        <v>2</v>
      </c>
      <c r="V61">
        <v>0</v>
      </c>
      <c r="W61">
        <v>0</v>
      </c>
      <c r="Y61" t="s">
        <v>4280</v>
      </c>
    </row>
    <row r="62" spans="1:25" x14ac:dyDescent="0.25">
      <c r="A62">
        <v>59</v>
      </c>
      <c r="B62" t="s">
        <v>4339</v>
      </c>
      <c r="C62" t="s">
        <v>3767</v>
      </c>
      <c r="D62" t="s">
        <v>3614</v>
      </c>
      <c r="E62" t="s">
        <v>21</v>
      </c>
      <c r="F62" t="s">
        <v>4340</v>
      </c>
      <c r="G62">
        <v>2001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2</v>
      </c>
      <c r="R62">
        <v>0</v>
      </c>
      <c r="S62">
        <v>0</v>
      </c>
      <c r="T62">
        <v>0</v>
      </c>
      <c r="U62">
        <v>8</v>
      </c>
      <c r="V62">
        <v>1</v>
      </c>
      <c r="W62">
        <v>2</v>
      </c>
      <c r="X62">
        <v>33.299999999999997</v>
      </c>
      <c r="Y62" t="s">
        <v>4280</v>
      </c>
    </row>
    <row r="63" spans="1:25" x14ac:dyDescent="0.25">
      <c r="A63">
        <v>60</v>
      </c>
      <c r="B63" t="s">
        <v>386</v>
      </c>
      <c r="C63" t="s">
        <v>3747</v>
      </c>
      <c r="D63" t="s">
        <v>3614</v>
      </c>
      <c r="E63" t="s">
        <v>3631</v>
      </c>
      <c r="F63" t="s">
        <v>4341</v>
      </c>
      <c r="G63">
        <v>2002</v>
      </c>
      <c r="H63">
        <v>0.4</v>
      </c>
      <c r="I63">
        <v>0</v>
      </c>
      <c r="J63">
        <v>0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Y63" t="s">
        <v>4280</v>
      </c>
    </row>
    <row r="64" spans="1:25" x14ac:dyDescent="0.25">
      <c r="A64">
        <v>61</v>
      </c>
      <c r="B64" t="s">
        <v>164</v>
      </c>
      <c r="C64" t="s">
        <v>3856</v>
      </c>
      <c r="D64" t="s">
        <v>3689</v>
      </c>
      <c r="E64" t="s">
        <v>147</v>
      </c>
      <c r="F64" t="s">
        <v>4299</v>
      </c>
      <c r="G64">
        <v>2004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3</v>
      </c>
      <c r="P64">
        <v>0</v>
      </c>
      <c r="Q64">
        <v>0</v>
      </c>
      <c r="R64">
        <v>0</v>
      </c>
      <c r="S64">
        <v>0</v>
      </c>
      <c r="T64">
        <v>0</v>
      </c>
      <c r="U64">
        <v>3</v>
      </c>
      <c r="V64">
        <v>0</v>
      </c>
      <c r="W64">
        <v>1</v>
      </c>
      <c r="X64">
        <v>0</v>
      </c>
      <c r="Y64" t="s">
        <v>4280</v>
      </c>
    </row>
    <row r="65" spans="1:25" x14ac:dyDescent="0.25">
      <c r="A65">
        <v>62</v>
      </c>
      <c r="B65" t="s">
        <v>3643</v>
      </c>
      <c r="C65" t="s">
        <v>3804</v>
      </c>
      <c r="D65" t="s">
        <v>3614</v>
      </c>
      <c r="E65" t="s">
        <v>239</v>
      </c>
      <c r="F65" t="s">
        <v>4342</v>
      </c>
      <c r="G65">
        <v>1997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</v>
      </c>
      <c r="V65">
        <v>1</v>
      </c>
      <c r="W65">
        <v>1</v>
      </c>
      <c r="X65">
        <v>50</v>
      </c>
      <c r="Y65" t="s">
        <v>4280</v>
      </c>
    </row>
    <row r="66" spans="1:25" x14ac:dyDescent="0.25">
      <c r="A66">
        <v>63</v>
      </c>
      <c r="B66" t="s">
        <v>74</v>
      </c>
      <c r="C66" t="s">
        <v>3767</v>
      </c>
      <c r="D66" t="s">
        <v>3614</v>
      </c>
      <c r="E66" t="s">
        <v>49</v>
      </c>
      <c r="F66" t="s">
        <v>4343</v>
      </c>
      <c r="G66">
        <v>1993</v>
      </c>
      <c r="H66">
        <v>1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2</v>
      </c>
      <c r="P66">
        <v>2</v>
      </c>
      <c r="Q66">
        <v>1</v>
      </c>
      <c r="R66">
        <v>0</v>
      </c>
      <c r="S66">
        <v>0</v>
      </c>
      <c r="T66">
        <v>0</v>
      </c>
      <c r="U66">
        <v>3</v>
      </c>
      <c r="V66">
        <v>1</v>
      </c>
      <c r="W66">
        <v>3</v>
      </c>
      <c r="X66">
        <v>25</v>
      </c>
      <c r="Y66" t="s">
        <v>4280</v>
      </c>
    </row>
    <row r="67" spans="1:25" x14ac:dyDescent="0.25">
      <c r="A67">
        <v>64</v>
      </c>
      <c r="B67" t="s">
        <v>274</v>
      </c>
      <c r="C67" t="s">
        <v>3807</v>
      </c>
      <c r="D67" t="s">
        <v>3614</v>
      </c>
      <c r="E67" t="s">
        <v>254</v>
      </c>
      <c r="F67" t="s">
        <v>4344</v>
      </c>
      <c r="G67">
        <v>1992</v>
      </c>
      <c r="H67">
        <v>1</v>
      </c>
      <c r="I67">
        <v>1</v>
      </c>
      <c r="J67">
        <v>0</v>
      </c>
      <c r="K67">
        <v>0</v>
      </c>
      <c r="L67">
        <v>3</v>
      </c>
      <c r="M67">
        <v>1</v>
      </c>
      <c r="N67">
        <v>0</v>
      </c>
      <c r="O67">
        <v>1</v>
      </c>
      <c r="P67">
        <v>1</v>
      </c>
      <c r="Q67">
        <v>2</v>
      </c>
      <c r="R67">
        <v>0</v>
      </c>
      <c r="S67">
        <v>0</v>
      </c>
      <c r="T67">
        <v>0</v>
      </c>
      <c r="U67">
        <v>6</v>
      </c>
      <c r="V67">
        <v>0</v>
      </c>
      <c r="W67">
        <v>0</v>
      </c>
      <c r="Y67" t="s">
        <v>4280</v>
      </c>
    </row>
    <row r="68" spans="1:25" x14ac:dyDescent="0.25">
      <c r="A68">
        <v>65</v>
      </c>
      <c r="B68" t="s">
        <v>247</v>
      </c>
      <c r="C68" t="s">
        <v>3808</v>
      </c>
      <c r="D68" t="s">
        <v>3759</v>
      </c>
      <c r="E68" t="s">
        <v>239</v>
      </c>
      <c r="F68" t="s">
        <v>4345</v>
      </c>
      <c r="G68">
        <v>2002</v>
      </c>
      <c r="H68">
        <v>0.7</v>
      </c>
      <c r="I68">
        <v>0</v>
      </c>
      <c r="J68">
        <v>0</v>
      </c>
      <c r="K68">
        <v>0</v>
      </c>
      <c r="L68">
        <v>1</v>
      </c>
      <c r="M68">
        <v>1</v>
      </c>
      <c r="N68">
        <v>0</v>
      </c>
      <c r="O68">
        <v>3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Y68" t="s">
        <v>4280</v>
      </c>
    </row>
    <row r="69" spans="1:25" x14ac:dyDescent="0.25">
      <c r="A69">
        <v>66</v>
      </c>
      <c r="B69" t="s">
        <v>398</v>
      </c>
      <c r="C69" t="s">
        <v>3768</v>
      </c>
      <c r="D69" t="s">
        <v>3614</v>
      </c>
      <c r="E69" t="s">
        <v>3631</v>
      </c>
      <c r="F69" t="s">
        <v>4346</v>
      </c>
      <c r="G69">
        <v>2004</v>
      </c>
      <c r="H69">
        <v>1</v>
      </c>
      <c r="I69">
        <v>1</v>
      </c>
      <c r="J69">
        <v>0</v>
      </c>
      <c r="K69">
        <v>0</v>
      </c>
      <c r="L69">
        <v>1</v>
      </c>
      <c r="M69">
        <v>4</v>
      </c>
      <c r="N69">
        <v>0</v>
      </c>
      <c r="O69">
        <v>3</v>
      </c>
      <c r="P69">
        <v>0</v>
      </c>
      <c r="Q69">
        <v>3</v>
      </c>
      <c r="R69">
        <v>0</v>
      </c>
      <c r="S69">
        <v>0</v>
      </c>
      <c r="T69">
        <v>0</v>
      </c>
      <c r="U69">
        <v>2</v>
      </c>
      <c r="V69">
        <v>2</v>
      </c>
      <c r="W69">
        <v>3</v>
      </c>
      <c r="X69">
        <v>40</v>
      </c>
      <c r="Y69" t="s">
        <v>4280</v>
      </c>
    </row>
    <row r="70" spans="1:25" x14ac:dyDescent="0.25">
      <c r="A70">
        <v>67</v>
      </c>
      <c r="B70" t="s">
        <v>3835</v>
      </c>
      <c r="C70" t="s">
        <v>3836</v>
      </c>
      <c r="D70" t="s">
        <v>486</v>
      </c>
      <c r="E70" t="s">
        <v>196</v>
      </c>
      <c r="F70" t="s">
        <v>4347</v>
      </c>
      <c r="G70">
        <v>1989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0</v>
      </c>
      <c r="Y70" t="s">
        <v>4280</v>
      </c>
    </row>
    <row r="71" spans="1:25" x14ac:dyDescent="0.25">
      <c r="A71">
        <v>68</v>
      </c>
      <c r="B71" t="s">
        <v>128</v>
      </c>
      <c r="C71" t="s">
        <v>3744</v>
      </c>
      <c r="D71" t="s">
        <v>3614</v>
      </c>
      <c r="E71" t="s">
        <v>96</v>
      </c>
      <c r="F71" t="s">
        <v>4348</v>
      </c>
      <c r="G71">
        <v>1991</v>
      </c>
      <c r="H71">
        <v>1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5</v>
      </c>
      <c r="V71">
        <v>5</v>
      </c>
      <c r="W71">
        <v>0</v>
      </c>
      <c r="X71">
        <v>100</v>
      </c>
      <c r="Y71" t="s">
        <v>4280</v>
      </c>
    </row>
    <row r="72" spans="1:25" x14ac:dyDescent="0.25">
      <c r="A72">
        <v>69</v>
      </c>
      <c r="B72" t="s">
        <v>211</v>
      </c>
      <c r="C72" t="s">
        <v>3744</v>
      </c>
      <c r="D72" t="s">
        <v>3759</v>
      </c>
      <c r="E72" t="s">
        <v>196</v>
      </c>
      <c r="F72" t="s">
        <v>4349</v>
      </c>
      <c r="G72">
        <v>1998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Y72" t="s">
        <v>4280</v>
      </c>
    </row>
    <row r="73" spans="1:25" x14ac:dyDescent="0.25">
      <c r="A73">
        <v>70</v>
      </c>
      <c r="B73" t="s">
        <v>232</v>
      </c>
      <c r="C73" t="s">
        <v>3774</v>
      </c>
      <c r="D73" t="s">
        <v>3614</v>
      </c>
      <c r="E73" t="s">
        <v>196</v>
      </c>
      <c r="F73" t="s">
        <v>4350</v>
      </c>
      <c r="G73">
        <v>1998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3</v>
      </c>
      <c r="W73">
        <v>2</v>
      </c>
      <c r="X73">
        <v>60</v>
      </c>
      <c r="Y73" t="s">
        <v>4280</v>
      </c>
    </row>
    <row r="74" spans="1:25" x14ac:dyDescent="0.25">
      <c r="A74">
        <v>71</v>
      </c>
      <c r="B74" t="s">
        <v>9</v>
      </c>
      <c r="C74" t="s">
        <v>3767</v>
      </c>
      <c r="D74" t="s">
        <v>3759</v>
      </c>
      <c r="E74" t="s">
        <v>8</v>
      </c>
      <c r="F74" t="s">
        <v>4351</v>
      </c>
      <c r="G74">
        <v>2002</v>
      </c>
      <c r="H74">
        <v>0.8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</v>
      </c>
      <c r="W74">
        <v>2</v>
      </c>
      <c r="X74">
        <v>66.7</v>
      </c>
      <c r="Y74" t="s">
        <v>4280</v>
      </c>
    </row>
    <row r="75" spans="1:25" x14ac:dyDescent="0.25">
      <c r="A75">
        <v>72</v>
      </c>
      <c r="B75" t="s">
        <v>55</v>
      </c>
      <c r="C75" t="s">
        <v>3774</v>
      </c>
      <c r="D75" t="s">
        <v>3759</v>
      </c>
      <c r="E75" t="s">
        <v>3615</v>
      </c>
      <c r="F75" t="s">
        <v>4352</v>
      </c>
      <c r="G75">
        <v>2002</v>
      </c>
      <c r="H75">
        <v>0.9</v>
      </c>
      <c r="I75">
        <v>0</v>
      </c>
      <c r="J75">
        <v>0</v>
      </c>
      <c r="K75">
        <v>0</v>
      </c>
      <c r="L75">
        <v>0</v>
      </c>
      <c r="M75">
        <v>3</v>
      </c>
      <c r="N75">
        <v>0</v>
      </c>
      <c r="O75">
        <v>5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1</v>
      </c>
      <c r="W75">
        <v>0</v>
      </c>
      <c r="X75">
        <v>100</v>
      </c>
      <c r="Y75" t="s">
        <v>4280</v>
      </c>
    </row>
    <row r="76" spans="1:25" x14ac:dyDescent="0.25">
      <c r="A76">
        <v>73</v>
      </c>
      <c r="B76" t="s">
        <v>26</v>
      </c>
      <c r="C76" t="s">
        <v>3843</v>
      </c>
      <c r="D76" t="s">
        <v>3687</v>
      </c>
      <c r="E76" t="s">
        <v>8</v>
      </c>
      <c r="F76" t="s">
        <v>4353</v>
      </c>
      <c r="G76">
        <v>1993</v>
      </c>
      <c r="H76">
        <v>0.3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1</v>
      </c>
      <c r="W76">
        <v>0</v>
      </c>
      <c r="X76">
        <v>100</v>
      </c>
      <c r="Y76" t="s">
        <v>4280</v>
      </c>
    </row>
    <row r="77" spans="1:25" x14ac:dyDescent="0.25">
      <c r="A77">
        <v>74</v>
      </c>
      <c r="B77" t="s">
        <v>4354</v>
      </c>
      <c r="C77" t="s">
        <v>3767</v>
      </c>
      <c r="D77" t="s">
        <v>3614</v>
      </c>
      <c r="E77" t="s">
        <v>196</v>
      </c>
      <c r="F77" t="s">
        <v>4355</v>
      </c>
      <c r="G77">
        <v>2002</v>
      </c>
      <c r="H77">
        <v>1</v>
      </c>
      <c r="I77">
        <v>0</v>
      </c>
      <c r="J77">
        <v>0</v>
      </c>
      <c r="K77">
        <v>0</v>
      </c>
      <c r="L77">
        <v>1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2</v>
      </c>
      <c r="V77">
        <v>3</v>
      </c>
      <c r="W77">
        <v>1</v>
      </c>
      <c r="X77">
        <v>75</v>
      </c>
      <c r="Y77" t="s">
        <v>4280</v>
      </c>
    </row>
    <row r="78" spans="1:25" x14ac:dyDescent="0.25">
      <c r="A78">
        <v>75</v>
      </c>
      <c r="B78" t="s">
        <v>25</v>
      </c>
      <c r="C78" t="s">
        <v>3756</v>
      </c>
      <c r="D78" t="s">
        <v>3759</v>
      </c>
      <c r="E78" t="s">
        <v>21</v>
      </c>
      <c r="F78" t="s">
        <v>4356</v>
      </c>
      <c r="G78">
        <v>1999</v>
      </c>
      <c r="H78">
        <v>1</v>
      </c>
      <c r="I78">
        <v>1</v>
      </c>
      <c r="J78">
        <v>0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3</v>
      </c>
      <c r="W78">
        <v>7</v>
      </c>
      <c r="X78">
        <v>30</v>
      </c>
      <c r="Y78" t="s">
        <v>4280</v>
      </c>
    </row>
    <row r="79" spans="1:25" x14ac:dyDescent="0.25">
      <c r="A79" t="s">
        <v>4270</v>
      </c>
      <c r="B79" t="s">
        <v>464</v>
      </c>
      <c r="C79" t="s">
        <v>3738</v>
      </c>
      <c r="D79" t="s">
        <v>3683</v>
      </c>
      <c r="E79" t="s">
        <v>3682</v>
      </c>
      <c r="F79" t="s">
        <v>3739</v>
      </c>
      <c r="G79" t="s">
        <v>3740</v>
      </c>
      <c r="H79" t="s">
        <v>3681</v>
      </c>
      <c r="I79" t="s">
        <v>3994</v>
      </c>
      <c r="J79" t="s">
        <v>3995</v>
      </c>
      <c r="K79" t="s">
        <v>3996</v>
      </c>
      <c r="L79" t="s">
        <v>3997</v>
      </c>
      <c r="M79" t="s">
        <v>3998</v>
      </c>
      <c r="N79" t="s">
        <v>3999</v>
      </c>
      <c r="O79" t="s">
        <v>4000</v>
      </c>
      <c r="P79" t="s">
        <v>3678</v>
      </c>
      <c r="Q79" t="s">
        <v>3741</v>
      </c>
      <c r="R79" t="s">
        <v>4001</v>
      </c>
      <c r="S79" t="s">
        <v>4002</v>
      </c>
      <c r="T79" t="s">
        <v>4003</v>
      </c>
      <c r="U79" t="s">
        <v>4004</v>
      </c>
      <c r="V79" t="s">
        <v>4005</v>
      </c>
      <c r="W79" t="s">
        <v>3742</v>
      </c>
      <c r="X79" t="s">
        <v>4006</v>
      </c>
      <c r="Y79" t="s">
        <v>4280</v>
      </c>
    </row>
    <row r="80" spans="1:25" x14ac:dyDescent="0.25">
      <c r="A80">
        <v>76</v>
      </c>
      <c r="B80" t="s">
        <v>294</v>
      </c>
      <c r="C80" t="s">
        <v>3744</v>
      </c>
      <c r="D80" t="s">
        <v>3689</v>
      </c>
      <c r="E80" t="s">
        <v>293</v>
      </c>
      <c r="F80" t="s">
        <v>4357</v>
      </c>
      <c r="G80">
        <v>1998</v>
      </c>
      <c r="H80">
        <v>0.9</v>
      </c>
      <c r="I80">
        <v>0</v>
      </c>
      <c r="J80">
        <v>0</v>
      </c>
      <c r="K80">
        <v>0</v>
      </c>
      <c r="L80">
        <v>2</v>
      </c>
      <c r="M80">
        <v>1</v>
      </c>
      <c r="N80">
        <v>0</v>
      </c>
      <c r="O80">
        <v>4</v>
      </c>
      <c r="P80">
        <v>0</v>
      </c>
      <c r="Q80">
        <v>1</v>
      </c>
      <c r="R80">
        <v>0</v>
      </c>
      <c r="S80">
        <v>0</v>
      </c>
      <c r="T80">
        <v>0</v>
      </c>
      <c r="U80">
        <v>5</v>
      </c>
      <c r="V80">
        <v>0</v>
      </c>
      <c r="W80">
        <v>1</v>
      </c>
      <c r="X80">
        <v>0</v>
      </c>
      <c r="Y80" t="s">
        <v>4280</v>
      </c>
    </row>
    <row r="81" spans="1:25" x14ac:dyDescent="0.25">
      <c r="A81">
        <v>77</v>
      </c>
      <c r="B81" t="s">
        <v>381</v>
      </c>
      <c r="C81" t="s">
        <v>3804</v>
      </c>
      <c r="D81" t="s">
        <v>3689</v>
      </c>
      <c r="E81" t="s">
        <v>3631</v>
      </c>
      <c r="F81" t="s">
        <v>4358</v>
      </c>
      <c r="G81">
        <v>1994</v>
      </c>
      <c r="H81">
        <v>1</v>
      </c>
      <c r="I81">
        <v>0</v>
      </c>
      <c r="J81">
        <v>0</v>
      </c>
      <c r="K81">
        <v>0</v>
      </c>
      <c r="L81">
        <v>1</v>
      </c>
      <c r="M81">
        <v>2</v>
      </c>
      <c r="N81">
        <v>0</v>
      </c>
      <c r="O81">
        <v>5</v>
      </c>
      <c r="P81">
        <v>0</v>
      </c>
      <c r="Q81">
        <v>0</v>
      </c>
      <c r="R81">
        <v>0</v>
      </c>
      <c r="S81">
        <v>0</v>
      </c>
      <c r="T81">
        <v>0</v>
      </c>
      <c r="U81">
        <v>6</v>
      </c>
      <c r="V81">
        <v>1</v>
      </c>
      <c r="W81">
        <v>0</v>
      </c>
      <c r="X81">
        <v>100</v>
      </c>
      <c r="Y81" t="s">
        <v>4280</v>
      </c>
    </row>
    <row r="82" spans="1:25" x14ac:dyDescent="0.25">
      <c r="A82">
        <v>78</v>
      </c>
      <c r="B82" t="s">
        <v>3694</v>
      </c>
      <c r="C82" t="s">
        <v>3755</v>
      </c>
      <c r="D82" t="s">
        <v>3689</v>
      </c>
      <c r="E82" t="s">
        <v>283</v>
      </c>
      <c r="F82" t="s">
        <v>4359</v>
      </c>
      <c r="G82">
        <v>2001</v>
      </c>
      <c r="H82">
        <v>0.9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100</v>
      </c>
      <c r="Y82" t="s">
        <v>4280</v>
      </c>
    </row>
    <row r="83" spans="1:25" x14ac:dyDescent="0.25">
      <c r="A83">
        <v>79</v>
      </c>
      <c r="B83" t="s">
        <v>209</v>
      </c>
      <c r="C83" t="s">
        <v>3754</v>
      </c>
      <c r="D83" t="s">
        <v>3759</v>
      </c>
      <c r="E83" t="s">
        <v>196</v>
      </c>
      <c r="F83" t="s">
        <v>4360</v>
      </c>
      <c r="G83">
        <v>1998</v>
      </c>
      <c r="H83">
        <v>0.2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50</v>
      </c>
      <c r="Y83" t="s">
        <v>4280</v>
      </c>
    </row>
    <row r="84" spans="1:25" x14ac:dyDescent="0.25">
      <c r="A84">
        <v>80</v>
      </c>
      <c r="B84" t="s">
        <v>200</v>
      </c>
      <c r="C84" t="s">
        <v>4361</v>
      </c>
      <c r="D84" t="s">
        <v>3759</v>
      </c>
      <c r="E84" t="s">
        <v>196</v>
      </c>
      <c r="F84" t="s">
        <v>4362</v>
      </c>
      <c r="G84">
        <v>2000</v>
      </c>
      <c r="H84">
        <v>0.8</v>
      </c>
      <c r="I84">
        <v>0</v>
      </c>
      <c r="J84">
        <v>0</v>
      </c>
      <c r="K84">
        <v>0</v>
      </c>
      <c r="L84">
        <v>3</v>
      </c>
      <c r="M84">
        <v>2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4</v>
      </c>
      <c r="W84">
        <v>5</v>
      </c>
      <c r="X84">
        <v>44.4</v>
      </c>
      <c r="Y84" t="s">
        <v>4280</v>
      </c>
    </row>
    <row r="85" spans="1:25" x14ac:dyDescent="0.25">
      <c r="A85">
        <v>81</v>
      </c>
      <c r="B85" t="s">
        <v>15</v>
      </c>
      <c r="C85" t="s">
        <v>3754</v>
      </c>
      <c r="D85" t="s">
        <v>3614</v>
      </c>
      <c r="E85" t="s">
        <v>8</v>
      </c>
      <c r="F85" t="s">
        <v>4363</v>
      </c>
      <c r="G85">
        <v>2000</v>
      </c>
      <c r="H85">
        <v>0.7</v>
      </c>
      <c r="I85">
        <v>0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Y85" t="s">
        <v>4280</v>
      </c>
    </row>
    <row r="86" spans="1:25" x14ac:dyDescent="0.25">
      <c r="A86">
        <v>82</v>
      </c>
      <c r="B86" t="s">
        <v>3855</v>
      </c>
      <c r="C86" t="s">
        <v>3783</v>
      </c>
      <c r="D86" t="s">
        <v>3748</v>
      </c>
      <c r="E86" t="s">
        <v>141</v>
      </c>
      <c r="F86" t="s">
        <v>4353</v>
      </c>
      <c r="G86">
        <v>1993</v>
      </c>
      <c r="H86">
        <v>1</v>
      </c>
      <c r="I86">
        <v>0</v>
      </c>
      <c r="J86">
        <v>0</v>
      </c>
      <c r="K86">
        <v>0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3</v>
      </c>
      <c r="W86">
        <v>6</v>
      </c>
      <c r="X86">
        <v>33.299999999999997</v>
      </c>
      <c r="Y86" t="s">
        <v>4280</v>
      </c>
    </row>
    <row r="87" spans="1:25" x14ac:dyDescent="0.25">
      <c r="A87">
        <v>83</v>
      </c>
      <c r="B87" t="s">
        <v>12</v>
      </c>
      <c r="C87" t="s">
        <v>3754</v>
      </c>
      <c r="D87" t="s">
        <v>3748</v>
      </c>
      <c r="E87" t="s">
        <v>8</v>
      </c>
      <c r="F87" t="s">
        <v>4364</v>
      </c>
      <c r="G87">
        <v>1999</v>
      </c>
      <c r="H87">
        <v>1</v>
      </c>
      <c r="I87">
        <v>0</v>
      </c>
      <c r="J87">
        <v>0</v>
      </c>
      <c r="K87">
        <v>0</v>
      </c>
      <c r="L87">
        <v>1</v>
      </c>
      <c r="M87">
        <v>3</v>
      </c>
      <c r="N87">
        <v>2</v>
      </c>
      <c r="O87">
        <v>3</v>
      </c>
      <c r="P87">
        <v>0</v>
      </c>
      <c r="Q87">
        <v>1</v>
      </c>
      <c r="R87">
        <v>0</v>
      </c>
      <c r="S87">
        <v>0</v>
      </c>
      <c r="T87">
        <v>0</v>
      </c>
      <c r="U87">
        <v>6</v>
      </c>
      <c r="V87">
        <v>6</v>
      </c>
      <c r="W87">
        <v>5</v>
      </c>
      <c r="X87">
        <v>54.5</v>
      </c>
      <c r="Y87" t="s">
        <v>4280</v>
      </c>
    </row>
    <row r="88" spans="1:25" x14ac:dyDescent="0.25">
      <c r="A88">
        <v>84</v>
      </c>
      <c r="B88" t="s">
        <v>3345</v>
      </c>
      <c r="C88" t="s">
        <v>3856</v>
      </c>
      <c r="D88" t="s">
        <v>3689</v>
      </c>
      <c r="E88" t="s">
        <v>421</v>
      </c>
      <c r="F88" t="s">
        <v>4365</v>
      </c>
      <c r="G88">
        <v>1989</v>
      </c>
      <c r="H88">
        <v>1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0</v>
      </c>
      <c r="W88">
        <v>0</v>
      </c>
      <c r="Y88" t="s">
        <v>4280</v>
      </c>
    </row>
    <row r="89" spans="1:25" x14ac:dyDescent="0.25">
      <c r="A89">
        <v>85</v>
      </c>
      <c r="B89" t="s">
        <v>437</v>
      </c>
      <c r="C89" t="s">
        <v>3744</v>
      </c>
      <c r="D89" t="s">
        <v>3614</v>
      </c>
      <c r="E89" t="s">
        <v>421</v>
      </c>
      <c r="F89" t="s">
        <v>4366</v>
      </c>
      <c r="G89">
        <v>2001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1</v>
      </c>
      <c r="Q89">
        <v>2</v>
      </c>
      <c r="R89">
        <v>0</v>
      </c>
      <c r="S89">
        <v>0</v>
      </c>
      <c r="T89">
        <v>0</v>
      </c>
      <c r="U89">
        <v>2</v>
      </c>
      <c r="V89">
        <v>0</v>
      </c>
      <c r="W89">
        <v>1</v>
      </c>
      <c r="X89">
        <v>0</v>
      </c>
      <c r="Y89" t="s">
        <v>4280</v>
      </c>
    </row>
    <row r="90" spans="1:25" x14ac:dyDescent="0.25">
      <c r="A90">
        <v>86</v>
      </c>
      <c r="B90" t="s">
        <v>329</v>
      </c>
      <c r="C90" t="s">
        <v>3744</v>
      </c>
      <c r="D90" t="s">
        <v>3689</v>
      </c>
      <c r="E90" t="s">
        <v>3616</v>
      </c>
      <c r="F90" t="s">
        <v>4367</v>
      </c>
      <c r="G90">
        <v>2000</v>
      </c>
      <c r="H90">
        <v>0.9</v>
      </c>
      <c r="I90">
        <v>0</v>
      </c>
      <c r="J90">
        <v>0</v>
      </c>
      <c r="K90">
        <v>0</v>
      </c>
      <c r="L90">
        <v>1</v>
      </c>
      <c r="M90">
        <v>2</v>
      </c>
      <c r="N90">
        <v>0</v>
      </c>
      <c r="O90">
        <v>2</v>
      </c>
      <c r="P90">
        <v>0</v>
      </c>
      <c r="Q90">
        <v>1</v>
      </c>
      <c r="R90">
        <v>0</v>
      </c>
      <c r="S90">
        <v>0</v>
      </c>
      <c r="T90">
        <v>0</v>
      </c>
      <c r="U90">
        <v>2</v>
      </c>
      <c r="V90">
        <v>1</v>
      </c>
      <c r="W90">
        <v>2</v>
      </c>
      <c r="X90">
        <v>33.299999999999997</v>
      </c>
      <c r="Y90" t="s">
        <v>4280</v>
      </c>
    </row>
    <row r="91" spans="1:25" x14ac:dyDescent="0.25">
      <c r="A91">
        <v>87</v>
      </c>
      <c r="B91" t="s">
        <v>4368</v>
      </c>
      <c r="C91" t="s">
        <v>3744</v>
      </c>
      <c r="D91" t="s">
        <v>3759</v>
      </c>
      <c r="E91" t="s">
        <v>283</v>
      </c>
      <c r="F91" t="s">
        <v>4369</v>
      </c>
      <c r="G91">
        <v>2004</v>
      </c>
      <c r="H91">
        <v>0.6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50</v>
      </c>
      <c r="Y91" t="s">
        <v>4280</v>
      </c>
    </row>
    <row r="92" spans="1:25" x14ac:dyDescent="0.25">
      <c r="A92">
        <v>88</v>
      </c>
      <c r="B92" t="s">
        <v>3350</v>
      </c>
      <c r="C92" t="s">
        <v>3802</v>
      </c>
      <c r="D92" t="s">
        <v>3759</v>
      </c>
      <c r="E92" t="s">
        <v>423</v>
      </c>
      <c r="F92" t="s">
        <v>4370</v>
      </c>
      <c r="G92">
        <v>2003</v>
      </c>
      <c r="H92">
        <v>0.7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2</v>
      </c>
      <c r="Q92">
        <v>3</v>
      </c>
      <c r="R92">
        <v>0</v>
      </c>
      <c r="S92">
        <v>0</v>
      </c>
      <c r="T92">
        <v>0</v>
      </c>
      <c r="U92">
        <v>1</v>
      </c>
      <c r="V92">
        <v>0</v>
      </c>
      <c r="W92">
        <v>2</v>
      </c>
      <c r="X92">
        <v>0</v>
      </c>
      <c r="Y92" t="s">
        <v>4280</v>
      </c>
    </row>
    <row r="93" spans="1:25" x14ac:dyDescent="0.25">
      <c r="A93">
        <v>89</v>
      </c>
      <c r="B93" t="s">
        <v>3693</v>
      </c>
      <c r="C93" t="s">
        <v>3756</v>
      </c>
      <c r="D93" t="s">
        <v>3689</v>
      </c>
      <c r="E93" t="s">
        <v>254</v>
      </c>
      <c r="F93" t="s">
        <v>4371</v>
      </c>
      <c r="G93">
        <v>2001</v>
      </c>
      <c r="H93">
        <v>1</v>
      </c>
      <c r="I93">
        <v>0</v>
      </c>
      <c r="J93">
        <v>0</v>
      </c>
      <c r="K93">
        <v>0</v>
      </c>
      <c r="L93">
        <v>3</v>
      </c>
      <c r="M93">
        <v>1</v>
      </c>
      <c r="N93">
        <v>0</v>
      </c>
      <c r="O93">
        <v>0</v>
      </c>
      <c r="P93">
        <v>1</v>
      </c>
      <c r="Q93">
        <v>4</v>
      </c>
      <c r="R93">
        <v>0</v>
      </c>
      <c r="S93">
        <v>0</v>
      </c>
      <c r="T93">
        <v>0</v>
      </c>
      <c r="U93">
        <v>2</v>
      </c>
      <c r="V93">
        <v>1</v>
      </c>
      <c r="W93">
        <v>0</v>
      </c>
      <c r="X93">
        <v>100</v>
      </c>
      <c r="Y93" t="s">
        <v>4280</v>
      </c>
    </row>
    <row r="94" spans="1:25" x14ac:dyDescent="0.25">
      <c r="A94">
        <v>90</v>
      </c>
      <c r="B94" t="s">
        <v>268</v>
      </c>
      <c r="C94" t="s">
        <v>3804</v>
      </c>
      <c r="D94" t="s">
        <v>3689</v>
      </c>
      <c r="E94" t="s">
        <v>254</v>
      </c>
      <c r="F94" t="s">
        <v>4372</v>
      </c>
      <c r="G94">
        <v>2003</v>
      </c>
      <c r="H94">
        <v>0.2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Y94" t="s">
        <v>4280</v>
      </c>
    </row>
    <row r="95" spans="1:25" x14ac:dyDescent="0.25">
      <c r="A95">
        <v>91</v>
      </c>
      <c r="B95" t="s">
        <v>280</v>
      </c>
      <c r="C95" t="s">
        <v>3804</v>
      </c>
      <c r="D95" t="s">
        <v>3614</v>
      </c>
      <c r="E95" t="s">
        <v>254</v>
      </c>
      <c r="F95" t="s">
        <v>4373</v>
      </c>
      <c r="G95">
        <v>1999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1</v>
      </c>
      <c r="R95">
        <v>0</v>
      </c>
      <c r="S95">
        <v>0</v>
      </c>
      <c r="T95">
        <v>0</v>
      </c>
      <c r="U95">
        <v>4</v>
      </c>
      <c r="V95">
        <v>0</v>
      </c>
      <c r="W95">
        <v>1</v>
      </c>
      <c r="X95">
        <v>0</v>
      </c>
      <c r="Y95" t="s">
        <v>4280</v>
      </c>
    </row>
    <row r="96" spans="1:25" x14ac:dyDescent="0.25">
      <c r="A96">
        <v>92</v>
      </c>
      <c r="B96" t="s">
        <v>3734</v>
      </c>
      <c r="C96" t="s">
        <v>3758</v>
      </c>
      <c r="D96" t="s">
        <v>3689</v>
      </c>
      <c r="E96" t="s">
        <v>96</v>
      </c>
      <c r="F96" t="s">
        <v>4374</v>
      </c>
      <c r="G96">
        <v>2003</v>
      </c>
      <c r="H96">
        <v>0.2</v>
      </c>
      <c r="I96">
        <v>1</v>
      </c>
      <c r="J96">
        <v>0</v>
      </c>
      <c r="K96">
        <v>0</v>
      </c>
      <c r="L96">
        <v>2</v>
      </c>
      <c r="M96">
        <v>1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2</v>
      </c>
      <c r="V96">
        <v>0</v>
      </c>
      <c r="W96">
        <v>1</v>
      </c>
      <c r="X96">
        <v>0</v>
      </c>
      <c r="Y96" t="s">
        <v>4280</v>
      </c>
    </row>
    <row r="97" spans="1:25" x14ac:dyDescent="0.25">
      <c r="A97">
        <v>93</v>
      </c>
      <c r="B97" t="s">
        <v>3670</v>
      </c>
      <c r="C97" t="s">
        <v>3744</v>
      </c>
      <c r="D97" t="s">
        <v>3614</v>
      </c>
      <c r="E97" t="s">
        <v>8</v>
      </c>
      <c r="F97" t="s">
        <v>4375</v>
      </c>
      <c r="G97">
        <v>1997</v>
      </c>
      <c r="H97">
        <v>0.2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Y97" t="s">
        <v>4280</v>
      </c>
    </row>
    <row r="98" spans="1:25" x14ac:dyDescent="0.25">
      <c r="A98">
        <v>94</v>
      </c>
      <c r="B98" t="s">
        <v>3728</v>
      </c>
      <c r="C98" t="s">
        <v>3773</v>
      </c>
      <c r="D98" t="s">
        <v>3689</v>
      </c>
      <c r="E98" t="s">
        <v>239</v>
      </c>
      <c r="F98" t="s">
        <v>4376</v>
      </c>
      <c r="G98">
        <v>2002</v>
      </c>
      <c r="H98">
        <v>1</v>
      </c>
      <c r="I98">
        <v>0</v>
      </c>
      <c r="J98">
        <v>0</v>
      </c>
      <c r="K98">
        <v>0</v>
      </c>
      <c r="L98">
        <v>1</v>
      </c>
      <c r="M98">
        <v>3</v>
      </c>
      <c r="N98">
        <v>0</v>
      </c>
      <c r="O98">
        <v>0</v>
      </c>
      <c r="P98">
        <v>1</v>
      </c>
      <c r="Q98">
        <v>3</v>
      </c>
      <c r="R98">
        <v>0</v>
      </c>
      <c r="S98">
        <v>0</v>
      </c>
      <c r="T98">
        <v>0</v>
      </c>
      <c r="U98">
        <v>4</v>
      </c>
      <c r="V98">
        <v>1</v>
      </c>
      <c r="W98">
        <v>2</v>
      </c>
      <c r="X98">
        <v>33.299999999999997</v>
      </c>
      <c r="Y98" t="s">
        <v>4280</v>
      </c>
    </row>
    <row r="99" spans="1:25" x14ac:dyDescent="0.25">
      <c r="A99">
        <v>95</v>
      </c>
      <c r="B99" t="s">
        <v>56</v>
      </c>
      <c r="C99" t="s">
        <v>3744</v>
      </c>
      <c r="D99" t="s">
        <v>3759</v>
      </c>
      <c r="E99" t="s">
        <v>3615</v>
      </c>
      <c r="F99" t="s">
        <v>4377</v>
      </c>
      <c r="G99">
        <v>2001</v>
      </c>
      <c r="H99">
        <v>1</v>
      </c>
      <c r="I99">
        <v>0</v>
      </c>
      <c r="J99">
        <v>0</v>
      </c>
      <c r="K99">
        <v>0</v>
      </c>
      <c r="L99">
        <v>2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4</v>
      </c>
      <c r="V99">
        <v>1</v>
      </c>
      <c r="W99">
        <v>1</v>
      </c>
      <c r="X99">
        <v>50</v>
      </c>
      <c r="Y99" t="s">
        <v>4280</v>
      </c>
    </row>
    <row r="100" spans="1:25" x14ac:dyDescent="0.25">
      <c r="A100">
        <v>96</v>
      </c>
      <c r="B100" t="s">
        <v>203</v>
      </c>
      <c r="C100" t="s">
        <v>3744</v>
      </c>
      <c r="D100" t="s">
        <v>3689</v>
      </c>
      <c r="E100" t="s">
        <v>188</v>
      </c>
      <c r="F100" t="s">
        <v>4378</v>
      </c>
      <c r="G100">
        <v>2006</v>
      </c>
      <c r="H100">
        <v>0.8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5</v>
      </c>
      <c r="V100">
        <v>2</v>
      </c>
      <c r="W100">
        <v>2</v>
      </c>
      <c r="X100">
        <v>50</v>
      </c>
      <c r="Y100" t="s">
        <v>4280</v>
      </c>
    </row>
    <row r="101" spans="1:25" x14ac:dyDescent="0.25">
      <c r="A101">
        <v>97</v>
      </c>
      <c r="B101" t="s">
        <v>246</v>
      </c>
      <c r="C101" t="s">
        <v>3744</v>
      </c>
      <c r="D101" t="s">
        <v>3759</v>
      </c>
      <c r="E101" t="s">
        <v>421</v>
      </c>
      <c r="F101" t="s">
        <v>4379</v>
      </c>
      <c r="G101">
        <v>1995</v>
      </c>
      <c r="H101">
        <v>0.2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2</v>
      </c>
      <c r="X101">
        <v>0</v>
      </c>
      <c r="Y101" t="s">
        <v>4280</v>
      </c>
    </row>
    <row r="102" spans="1:25" x14ac:dyDescent="0.25">
      <c r="A102">
        <v>98</v>
      </c>
      <c r="B102" t="s">
        <v>109</v>
      </c>
      <c r="C102" t="s">
        <v>3783</v>
      </c>
      <c r="D102" t="s">
        <v>3759</v>
      </c>
      <c r="E102" t="s">
        <v>96</v>
      </c>
      <c r="F102" t="s">
        <v>4380</v>
      </c>
      <c r="G102">
        <v>2004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100</v>
      </c>
      <c r="Y102" t="s">
        <v>4280</v>
      </c>
    </row>
    <row r="103" spans="1:25" x14ac:dyDescent="0.25">
      <c r="A103">
        <v>99</v>
      </c>
      <c r="B103" t="s">
        <v>448</v>
      </c>
      <c r="C103" t="s">
        <v>4381</v>
      </c>
      <c r="D103" t="s">
        <v>3689</v>
      </c>
      <c r="E103" t="s">
        <v>423</v>
      </c>
      <c r="F103" t="s">
        <v>4382</v>
      </c>
      <c r="G103">
        <v>2000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 t="s">
        <v>4280</v>
      </c>
    </row>
    <row r="104" spans="1:25" x14ac:dyDescent="0.25">
      <c r="A104">
        <v>100</v>
      </c>
      <c r="B104" t="s">
        <v>453</v>
      </c>
      <c r="C104" t="s">
        <v>3774</v>
      </c>
      <c r="D104" t="s">
        <v>3614</v>
      </c>
      <c r="E104" t="s">
        <v>423</v>
      </c>
      <c r="F104" t="s">
        <v>4383</v>
      </c>
      <c r="G104">
        <v>1999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</v>
      </c>
      <c r="P104">
        <v>2</v>
      </c>
      <c r="Q104">
        <v>1</v>
      </c>
      <c r="R104">
        <v>0</v>
      </c>
      <c r="S104">
        <v>0</v>
      </c>
      <c r="T104">
        <v>0</v>
      </c>
      <c r="U104">
        <v>6</v>
      </c>
      <c r="V104">
        <v>2</v>
      </c>
      <c r="W104">
        <v>2</v>
      </c>
      <c r="X104">
        <v>50</v>
      </c>
      <c r="Y104" t="s">
        <v>4280</v>
      </c>
    </row>
    <row r="105" spans="1:25" x14ac:dyDescent="0.25">
      <c r="A105" t="s">
        <v>4270</v>
      </c>
      <c r="B105" t="s">
        <v>464</v>
      </c>
      <c r="C105" t="s">
        <v>3738</v>
      </c>
      <c r="D105" t="s">
        <v>3683</v>
      </c>
      <c r="E105" t="s">
        <v>3682</v>
      </c>
      <c r="F105" t="s">
        <v>3739</v>
      </c>
      <c r="G105" t="s">
        <v>3740</v>
      </c>
      <c r="H105" t="s">
        <v>3681</v>
      </c>
      <c r="I105" t="s">
        <v>3994</v>
      </c>
      <c r="J105" t="s">
        <v>3995</v>
      </c>
      <c r="K105" t="s">
        <v>3996</v>
      </c>
      <c r="L105" t="s">
        <v>3997</v>
      </c>
      <c r="M105" t="s">
        <v>3998</v>
      </c>
      <c r="N105" t="s">
        <v>3999</v>
      </c>
      <c r="O105" t="s">
        <v>4000</v>
      </c>
      <c r="P105" t="s">
        <v>3678</v>
      </c>
      <c r="Q105" t="s">
        <v>3741</v>
      </c>
      <c r="R105" t="s">
        <v>4001</v>
      </c>
      <c r="S105" t="s">
        <v>4002</v>
      </c>
      <c r="T105" t="s">
        <v>4003</v>
      </c>
      <c r="U105" t="s">
        <v>4004</v>
      </c>
      <c r="V105" t="s">
        <v>4005</v>
      </c>
      <c r="W105" t="s">
        <v>3742</v>
      </c>
      <c r="X105" t="s">
        <v>4006</v>
      </c>
      <c r="Y105" t="s">
        <v>4280</v>
      </c>
    </row>
    <row r="106" spans="1:25" x14ac:dyDescent="0.25">
      <c r="A106">
        <v>101</v>
      </c>
      <c r="B106" t="s">
        <v>3625</v>
      </c>
      <c r="C106" t="s">
        <v>3744</v>
      </c>
      <c r="D106" t="s">
        <v>3614</v>
      </c>
      <c r="E106" t="s">
        <v>293</v>
      </c>
      <c r="F106" t="s">
        <v>4384</v>
      </c>
      <c r="G106">
        <v>2000</v>
      </c>
      <c r="H106">
        <v>1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2</v>
      </c>
      <c r="W106">
        <v>1</v>
      </c>
      <c r="X106">
        <v>66.7</v>
      </c>
      <c r="Y106" t="s">
        <v>4280</v>
      </c>
    </row>
    <row r="107" spans="1:25" x14ac:dyDescent="0.25">
      <c r="A107">
        <v>102</v>
      </c>
      <c r="B107" t="s">
        <v>3690</v>
      </c>
      <c r="C107" t="s">
        <v>3756</v>
      </c>
      <c r="D107" t="s">
        <v>3689</v>
      </c>
      <c r="E107" t="s">
        <v>3615</v>
      </c>
      <c r="F107" t="s">
        <v>4385</v>
      </c>
      <c r="G107">
        <v>1997</v>
      </c>
      <c r="H107">
        <v>1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5</v>
      </c>
      <c r="V107">
        <v>1</v>
      </c>
      <c r="W107">
        <v>2</v>
      </c>
      <c r="X107">
        <v>33.299999999999997</v>
      </c>
      <c r="Y107" t="s">
        <v>4280</v>
      </c>
    </row>
    <row r="108" spans="1:25" x14ac:dyDescent="0.25">
      <c r="A108">
        <v>103</v>
      </c>
      <c r="B108" t="s">
        <v>305</v>
      </c>
      <c r="C108" t="s">
        <v>3767</v>
      </c>
      <c r="D108" t="s">
        <v>3614</v>
      </c>
      <c r="E108" t="s">
        <v>283</v>
      </c>
      <c r="F108" t="s">
        <v>4386</v>
      </c>
      <c r="G108">
        <v>2003</v>
      </c>
      <c r="H108">
        <v>0.1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 t="s">
        <v>4280</v>
      </c>
    </row>
    <row r="109" spans="1:25" x14ac:dyDescent="0.25">
      <c r="A109">
        <v>104</v>
      </c>
      <c r="B109" t="s">
        <v>4387</v>
      </c>
      <c r="C109" t="s">
        <v>3774</v>
      </c>
      <c r="D109" t="s">
        <v>3759</v>
      </c>
      <c r="E109" t="s">
        <v>372</v>
      </c>
      <c r="F109" t="s">
        <v>4388</v>
      </c>
      <c r="G109">
        <v>1998</v>
      </c>
      <c r="H109">
        <v>0.7</v>
      </c>
      <c r="I109">
        <v>0</v>
      </c>
      <c r="J109">
        <v>0</v>
      </c>
      <c r="K109">
        <v>0</v>
      </c>
      <c r="L109">
        <v>3</v>
      </c>
      <c r="M109">
        <v>2</v>
      </c>
      <c r="N109">
        <v>1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5</v>
      </c>
      <c r="X109">
        <v>16.7</v>
      </c>
      <c r="Y109" t="s">
        <v>4280</v>
      </c>
    </row>
    <row r="110" spans="1:25" x14ac:dyDescent="0.25">
      <c r="A110">
        <v>105</v>
      </c>
      <c r="B110" t="s">
        <v>238</v>
      </c>
      <c r="C110" t="s">
        <v>3752</v>
      </c>
      <c r="D110" t="s">
        <v>3759</v>
      </c>
      <c r="E110" t="s">
        <v>239</v>
      </c>
      <c r="F110" t="s">
        <v>4389</v>
      </c>
      <c r="G110">
        <v>2000</v>
      </c>
      <c r="H110">
        <v>0.8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4</v>
      </c>
      <c r="W110">
        <v>0</v>
      </c>
      <c r="X110">
        <v>100</v>
      </c>
      <c r="Y110" t="s">
        <v>4280</v>
      </c>
    </row>
    <row r="111" spans="1:25" x14ac:dyDescent="0.25">
      <c r="A111">
        <v>106</v>
      </c>
      <c r="B111" t="s">
        <v>168</v>
      </c>
      <c r="C111" t="s">
        <v>3856</v>
      </c>
      <c r="D111" t="s">
        <v>3614</v>
      </c>
      <c r="E111" t="s">
        <v>141</v>
      </c>
      <c r="F111" t="s">
        <v>4390</v>
      </c>
      <c r="G111">
        <v>2004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3</v>
      </c>
      <c r="V111">
        <v>3</v>
      </c>
      <c r="W111">
        <v>2</v>
      </c>
      <c r="X111">
        <v>60</v>
      </c>
      <c r="Y111" t="s">
        <v>4280</v>
      </c>
    </row>
    <row r="112" spans="1:25" x14ac:dyDescent="0.25">
      <c r="A112">
        <v>107</v>
      </c>
      <c r="B112" t="s">
        <v>434</v>
      </c>
      <c r="C112" t="s">
        <v>3744</v>
      </c>
      <c r="D112" t="s">
        <v>3759</v>
      </c>
      <c r="E112" t="s">
        <v>423</v>
      </c>
      <c r="F112" t="s">
        <v>4391</v>
      </c>
      <c r="G112">
        <v>1996</v>
      </c>
      <c r="H112">
        <v>0.1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100</v>
      </c>
      <c r="Y112" t="s">
        <v>4280</v>
      </c>
    </row>
    <row r="113" spans="1:25" x14ac:dyDescent="0.25">
      <c r="A113">
        <v>108</v>
      </c>
      <c r="B113" t="s">
        <v>227</v>
      </c>
      <c r="C113" t="s">
        <v>3754</v>
      </c>
      <c r="D113" t="s">
        <v>3614</v>
      </c>
      <c r="E113" t="s">
        <v>196</v>
      </c>
      <c r="F113" t="s">
        <v>4392</v>
      </c>
      <c r="G113">
        <v>2001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7</v>
      </c>
      <c r="P113">
        <v>2</v>
      </c>
      <c r="Q113">
        <v>1</v>
      </c>
      <c r="R113">
        <v>0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100</v>
      </c>
      <c r="Y113" t="s">
        <v>4280</v>
      </c>
    </row>
    <row r="114" spans="1:25" x14ac:dyDescent="0.25">
      <c r="A114">
        <v>109</v>
      </c>
      <c r="B114" t="s">
        <v>388</v>
      </c>
      <c r="C114" t="s">
        <v>3783</v>
      </c>
      <c r="D114" t="s">
        <v>3759</v>
      </c>
      <c r="E114" t="s">
        <v>372</v>
      </c>
      <c r="F114" t="s">
        <v>4393</v>
      </c>
      <c r="G114">
        <v>1999</v>
      </c>
      <c r="H114">
        <v>0.3</v>
      </c>
      <c r="I114">
        <v>0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</v>
      </c>
      <c r="V114">
        <v>2</v>
      </c>
      <c r="W114">
        <v>2</v>
      </c>
      <c r="X114">
        <v>50</v>
      </c>
      <c r="Y114" t="s">
        <v>4280</v>
      </c>
    </row>
    <row r="115" spans="1:25" x14ac:dyDescent="0.25">
      <c r="A115">
        <v>110</v>
      </c>
      <c r="B115" t="s">
        <v>132</v>
      </c>
      <c r="C115" t="s">
        <v>3754</v>
      </c>
      <c r="D115" t="s">
        <v>3614</v>
      </c>
      <c r="E115" t="s">
        <v>96</v>
      </c>
      <c r="F115" t="s">
        <v>4394</v>
      </c>
      <c r="G115">
        <v>2000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4</v>
      </c>
      <c r="V115">
        <v>2</v>
      </c>
      <c r="W115">
        <v>0</v>
      </c>
      <c r="X115">
        <v>100</v>
      </c>
      <c r="Y115" t="s">
        <v>4280</v>
      </c>
    </row>
    <row r="116" spans="1:25" x14ac:dyDescent="0.25">
      <c r="A116">
        <v>111</v>
      </c>
      <c r="B116" t="s">
        <v>3869</v>
      </c>
      <c r="C116" t="s">
        <v>3870</v>
      </c>
      <c r="D116" t="s">
        <v>3759</v>
      </c>
      <c r="E116" t="s">
        <v>254</v>
      </c>
      <c r="F116" t="s">
        <v>4395</v>
      </c>
      <c r="G116">
        <v>1996</v>
      </c>
      <c r="H116">
        <v>0.1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Y116" t="s">
        <v>4280</v>
      </c>
    </row>
    <row r="117" spans="1:25" x14ac:dyDescent="0.25">
      <c r="A117">
        <v>112</v>
      </c>
      <c r="B117" t="s">
        <v>3301</v>
      </c>
      <c r="C117" t="s">
        <v>3744</v>
      </c>
      <c r="D117" t="s">
        <v>486</v>
      </c>
      <c r="E117" t="s">
        <v>293</v>
      </c>
      <c r="F117" t="s">
        <v>4396</v>
      </c>
      <c r="G117">
        <v>1997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Y117" t="s">
        <v>4280</v>
      </c>
    </row>
    <row r="118" spans="1:25" x14ac:dyDescent="0.25">
      <c r="A118">
        <v>113</v>
      </c>
      <c r="B118" t="s">
        <v>349</v>
      </c>
      <c r="C118" t="s">
        <v>3744</v>
      </c>
      <c r="D118" t="s">
        <v>3689</v>
      </c>
      <c r="E118" t="s">
        <v>332</v>
      </c>
      <c r="F118" t="s">
        <v>4397</v>
      </c>
      <c r="G118">
        <v>1990</v>
      </c>
      <c r="H118">
        <v>0.2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0</v>
      </c>
      <c r="Y118" t="s">
        <v>4280</v>
      </c>
    </row>
    <row r="119" spans="1:25" x14ac:dyDescent="0.25">
      <c r="A119">
        <v>114</v>
      </c>
      <c r="B119" t="s">
        <v>358</v>
      </c>
      <c r="C119" t="s">
        <v>3744</v>
      </c>
      <c r="D119" t="s">
        <v>3614</v>
      </c>
      <c r="E119" t="s">
        <v>332</v>
      </c>
      <c r="F119" t="s">
        <v>4314</v>
      </c>
      <c r="G119">
        <v>1997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2</v>
      </c>
      <c r="V119">
        <v>2</v>
      </c>
      <c r="W119">
        <v>2</v>
      </c>
      <c r="X119">
        <v>50</v>
      </c>
      <c r="Y119" t="s">
        <v>4280</v>
      </c>
    </row>
    <row r="120" spans="1:25" x14ac:dyDescent="0.25">
      <c r="A120">
        <v>115</v>
      </c>
      <c r="B120" t="s">
        <v>3491</v>
      </c>
      <c r="C120" t="s">
        <v>3768</v>
      </c>
      <c r="D120" t="s">
        <v>486</v>
      </c>
      <c r="E120" t="s">
        <v>141</v>
      </c>
      <c r="F120" t="s">
        <v>4398</v>
      </c>
      <c r="G120">
        <v>2000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2</v>
      </c>
      <c r="V120">
        <v>1</v>
      </c>
      <c r="W120">
        <v>0</v>
      </c>
      <c r="X120">
        <v>100</v>
      </c>
      <c r="Y120" t="s">
        <v>4280</v>
      </c>
    </row>
    <row r="121" spans="1:25" x14ac:dyDescent="0.25">
      <c r="A121">
        <v>116</v>
      </c>
      <c r="B121" t="s">
        <v>367</v>
      </c>
      <c r="C121" t="s">
        <v>3801</v>
      </c>
      <c r="D121" t="s">
        <v>3614</v>
      </c>
      <c r="E121" t="s">
        <v>332</v>
      </c>
      <c r="F121" t="s">
        <v>4399</v>
      </c>
      <c r="G121">
        <v>2002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100</v>
      </c>
      <c r="Y121" t="s">
        <v>4280</v>
      </c>
    </row>
    <row r="122" spans="1:25" x14ac:dyDescent="0.25">
      <c r="A122">
        <v>117</v>
      </c>
      <c r="B122" t="s">
        <v>41</v>
      </c>
      <c r="C122" t="s">
        <v>3744</v>
      </c>
      <c r="D122" t="s">
        <v>3614</v>
      </c>
      <c r="E122" t="s">
        <v>21</v>
      </c>
      <c r="F122" t="s">
        <v>4400</v>
      </c>
      <c r="G122">
        <v>2002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Y122" t="s">
        <v>4280</v>
      </c>
    </row>
    <row r="123" spans="1:25" x14ac:dyDescent="0.25">
      <c r="A123">
        <v>118</v>
      </c>
      <c r="B123" t="s">
        <v>3451</v>
      </c>
      <c r="C123" t="s">
        <v>3754</v>
      </c>
      <c r="D123" t="s">
        <v>3689</v>
      </c>
      <c r="E123" t="s">
        <v>254</v>
      </c>
      <c r="F123" t="s">
        <v>4401</v>
      </c>
      <c r="G123">
        <v>2002</v>
      </c>
      <c r="H123">
        <v>0.8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5</v>
      </c>
      <c r="P123">
        <v>1</v>
      </c>
      <c r="Q123">
        <v>2</v>
      </c>
      <c r="R123">
        <v>0</v>
      </c>
      <c r="S123">
        <v>0</v>
      </c>
      <c r="T123">
        <v>0</v>
      </c>
      <c r="U123">
        <v>2</v>
      </c>
      <c r="V123">
        <v>0</v>
      </c>
      <c r="W123">
        <v>1</v>
      </c>
      <c r="X123">
        <v>0</v>
      </c>
      <c r="Y123" t="s">
        <v>4280</v>
      </c>
    </row>
    <row r="124" spans="1:25" x14ac:dyDescent="0.25">
      <c r="A124">
        <v>119</v>
      </c>
      <c r="B124" t="s">
        <v>334</v>
      </c>
      <c r="C124" t="s">
        <v>3744</v>
      </c>
      <c r="D124" t="s">
        <v>3759</v>
      </c>
      <c r="E124" t="s">
        <v>3616</v>
      </c>
      <c r="F124" t="s">
        <v>4402</v>
      </c>
      <c r="G124">
        <v>2000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Y124" t="s">
        <v>4280</v>
      </c>
    </row>
    <row r="125" spans="1:25" x14ac:dyDescent="0.25">
      <c r="A125">
        <v>120</v>
      </c>
      <c r="B125" t="s">
        <v>318</v>
      </c>
      <c r="C125" t="s">
        <v>3744</v>
      </c>
      <c r="D125" t="s">
        <v>3689</v>
      </c>
      <c r="E125" t="s">
        <v>293</v>
      </c>
      <c r="F125" t="s">
        <v>4403</v>
      </c>
      <c r="G125">
        <v>1995</v>
      </c>
      <c r="H125">
        <v>0.8</v>
      </c>
      <c r="I125">
        <v>1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3</v>
      </c>
      <c r="V125">
        <v>0</v>
      </c>
      <c r="W125">
        <v>1</v>
      </c>
      <c r="X125">
        <v>0</v>
      </c>
      <c r="Y125" t="s">
        <v>4280</v>
      </c>
    </row>
    <row r="126" spans="1:25" x14ac:dyDescent="0.25">
      <c r="A126">
        <v>121</v>
      </c>
      <c r="B126" t="s">
        <v>171</v>
      </c>
      <c r="C126" t="s">
        <v>3789</v>
      </c>
      <c r="D126" t="s">
        <v>3614</v>
      </c>
      <c r="E126" t="s">
        <v>147</v>
      </c>
      <c r="F126" t="s">
        <v>4404</v>
      </c>
      <c r="G126">
        <v>2002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6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3</v>
      </c>
      <c r="V126">
        <v>4</v>
      </c>
      <c r="W126">
        <v>3</v>
      </c>
      <c r="X126">
        <v>57.1</v>
      </c>
      <c r="Y126" t="s">
        <v>4280</v>
      </c>
    </row>
    <row r="127" spans="1:25" x14ac:dyDescent="0.25">
      <c r="A127">
        <v>122</v>
      </c>
      <c r="B127" t="s">
        <v>3733</v>
      </c>
      <c r="C127" t="s">
        <v>3744</v>
      </c>
      <c r="D127" t="s">
        <v>3689</v>
      </c>
      <c r="E127" t="s">
        <v>421</v>
      </c>
      <c r="F127" t="s">
        <v>4405</v>
      </c>
      <c r="G127">
        <v>2003</v>
      </c>
      <c r="H127">
        <v>0.8</v>
      </c>
      <c r="I127">
        <v>1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3</v>
      </c>
      <c r="V127">
        <v>0</v>
      </c>
      <c r="W127">
        <v>0</v>
      </c>
      <c r="Y127" t="s">
        <v>4280</v>
      </c>
    </row>
    <row r="128" spans="1:25" x14ac:dyDescent="0.25">
      <c r="A128">
        <v>123</v>
      </c>
      <c r="B128" t="s">
        <v>3878</v>
      </c>
      <c r="C128" t="s">
        <v>3801</v>
      </c>
      <c r="D128" t="s">
        <v>3689</v>
      </c>
      <c r="E128" t="s">
        <v>141</v>
      </c>
      <c r="F128" t="s">
        <v>4406</v>
      </c>
      <c r="G128">
        <v>2000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Y128" t="s">
        <v>4280</v>
      </c>
    </row>
    <row r="129" spans="1:25" x14ac:dyDescent="0.25">
      <c r="A129">
        <v>124</v>
      </c>
      <c r="B129" t="s">
        <v>151</v>
      </c>
      <c r="C129" t="s">
        <v>3767</v>
      </c>
      <c r="D129" t="s">
        <v>3759</v>
      </c>
      <c r="E129" t="s">
        <v>147</v>
      </c>
      <c r="F129" t="s">
        <v>4407</v>
      </c>
      <c r="G129">
        <v>2000</v>
      </c>
      <c r="H129">
        <v>0.2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 t="s">
        <v>4280</v>
      </c>
    </row>
    <row r="130" spans="1:25" x14ac:dyDescent="0.25">
      <c r="A130">
        <v>125</v>
      </c>
      <c r="B130" t="s">
        <v>107</v>
      </c>
      <c r="C130" t="s">
        <v>3750</v>
      </c>
      <c r="D130" t="s">
        <v>3759</v>
      </c>
      <c r="E130" t="s">
        <v>104</v>
      </c>
      <c r="F130" t="s">
        <v>4408</v>
      </c>
      <c r="G130">
        <v>1996</v>
      </c>
      <c r="H130">
        <v>0.7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</v>
      </c>
      <c r="V130">
        <v>0</v>
      </c>
      <c r="W130">
        <v>1</v>
      </c>
      <c r="X130">
        <v>0</v>
      </c>
      <c r="Y130" t="s">
        <v>4280</v>
      </c>
    </row>
    <row r="131" spans="1:25" x14ac:dyDescent="0.25">
      <c r="A131" t="s">
        <v>4270</v>
      </c>
      <c r="B131" t="s">
        <v>464</v>
      </c>
      <c r="C131" t="s">
        <v>3738</v>
      </c>
      <c r="D131" t="s">
        <v>3683</v>
      </c>
      <c r="E131" t="s">
        <v>3682</v>
      </c>
      <c r="F131" t="s">
        <v>3739</v>
      </c>
      <c r="G131" t="s">
        <v>3740</v>
      </c>
      <c r="H131" t="s">
        <v>3681</v>
      </c>
      <c r="I131" t="s">
        <v>3994</v>
      </c>
      <c r="J131" t="s">
        <v>3995</v>
      </c>
      <c r="K131" t="s">
        <v>3996</v>
      </c>
      <c r="L131" t="s">
        <v>3997</v>
      </c>
      <c r="M131" t="s">
        <v>3998</v>
      </c>
      <c r="N131" t="s">
        <v>3999</v>
      </c>
      <c r="O131" t="s">
        <v>4000</v>
      </c>
      <c r="P131" t="s">
        <v>3678</v>
      </c>
      <c r="Q131" t="s">
        <v>3741</v>
      </c>
      <c r="R131" t="s">
        <v>4001</v>
      </c>
      <c r="S131" t="s">
        <v>4002</v>
      </c>
      <c r="T131" t="s">
        <v>4003</v>
      </c>
      <c r="U131" t="s">
        <v>4004</v>
      </c>
      <c r="V131" t="s">
        <v>4005</v>
      </c>
      <c r="W131" t="s">
        <v>3742</v>
      </c>
      <c r="X131" t="s">
        <v>4006</v>
      </c>
      <c r="Y131" t="s">
        <v>4280</v>
      </c>
    </row>
    <row r="132" spans="1:25" x14ac:dyDescent="0.25">
      <c r="A132">
        <v>126</v>
      </c>
      <c r="B132" t="s">
        <v>422</v>
      </c>
      <c r="C132" t="s">
        <v>3793</v>
      </c>
      <c r="D132" t="s">
        <v>3759</v>
      </c>
      <c r="E132" t="s">
        <v>423</v>
      </c>
      <c r="F132" t="s">
        <v>4409</v>
      </c>
      <c r="G132">
        <v>1997</v>
      </c>
      <c r="H132">
        <v>0.9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100</v>
      </c>
      <c r="Y132" t="s">
        <v>4280</v>
      </c>
    </row>
    <row r="133" spans="1:25" x14ac:dyDescent="0.25">
      <c r="A133">
        <v>127</v>
      </c>
      <c r="B133" t="s">
        <v>297</v>
      </c>
      <c r="C133" t="s">
        <v>3744</v>
      </c>
      <c r="D133" t="s">
        <v>3614</v>
      </c>
      <c r="E133" t="s">
        <v>283</v>
      </c>
      <c r="F133" t="s">
        <v>4410</v>
      </c>
      <c r="G133">
        <v>1999</v>
      </c>
      <c r="H133">
        <v>0.9</v>
      </c>
      <c r="I133">
        <v>1</v>
      </c>
      <c r="J133">
        <v>0</v>
      </c>
      <c r="K133">
        <v>0</v>
      </c>
      <c r="L133">
        <v>2</v>
      </c>
      <c r="M133">
        <v>1</v>
      </c>
      <c r="N133">
        <v>0</v>
      </c>
      <c r="O133">
        <v>6</v>
      </c>
      <c r="P133">
        <v>4</v>
      </c>
      <c r="Q133">
        <v>1</v>
      </c>
      <c r="R133">
        <v>0</v>
      </c>
      <c r="S133">
        <v>0</v>
      </c>
      <c r="T133">
        <v>0</v>
      </c>
      <c r="U133">
        <v>6</v>
      </c>
      <c r="V133">
        <v>1</v>
      </c>
      <c r="W133">
        <v>0</v>
      </c>
      <c r="X133">
        <v>100</v>
      </c>
      <c r="Y133" t="s">
        <v>4280</v>
      </c>
    </row>
    <row r="134" spans="1:25" x14ac:dyDescent="0.25">
      <c r="A134">
        <v>128</v>
      </c>
      <c r="B134" t="s">
        <v>343</v>
      </c>
      <c r="C134" t="s">
        <v>3768</v>
      </c>
      <c r="D134" t="s">
        <v>3689</v>
      </c>
      <c r="E134" t="s">
        <v>332</v>
      </c>
      <c r="F134" t="s">
        <v>4411</v>
      </c>
      <c r="G134">
        <v>1996</v>
      </c>
      <c r="H134">
        <v>0.8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100</v>
      </c>
      <c r="Y134" t="s">
        <v>4280</v>
      </c>
    </row>
    <row r="135" spans="1:25" x14ac:dyDescent="0.25">
      <c r="A135">
        <v>129</v>
      </c>
      <c r="B135" t="s">
        <v>327</v>
      </c>
      <c r="C135" t="s">
        <v>3756</v>
      </c>
      <c r="D135" t="s">
        <v>3759</v>
      </c>
      <c r="E135" t="s">
        <v>3616</v>
      </c>
      <c r="F135" t="s">
        <v>4412</v>
      </c>
      <c r="G135">
        <v>2001</v>
      </c>
      <c r="H135">
        <v>0.1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100</v>
      </c>
      <c r="Y135" t="s">
        <v>4280</v>
      </c>
    </row>
    <row r="136" spans="1:25" x14ac:dyDescent="0.25">
      <c r="A136">
        <v>130</v>
      </c>
      <c r="B136" t="s">
        <v>3885</v>
      </c>
      <c r="C136" t="s">
        <v>3761</v>
      </c>
      <c r="D136" t="s">
        <v>3759</v>
      </c>
      <c r="E136" t="s">
        <v>104</v>
      </c>
      <c r="F136" t="s">
        <v>4413</v>
      </c>
      <c r="G136">
        <v>1991</v>
      </c>
      <c r="H136">
        <v>0.7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</v>
      </c>
      <c r="X136">
        <v>0</v>
      </c>
      <c r="Y136" t="s">
        <v>4280</v>
      </c>
    </row>
    <row r="137" spans="1:25" x14ac:dyDescent="0.25">
      <c r="A137">
        <v>131</v>
      </c>
      <c r="B137" t="s">
        <v>3887</v>
      </c>
      <c r="C137" t="s">
        <v>3756</v>
      </c>
      <c r="D137" t="s">
        <v>3759</v>
      </c>
      <c r="E137" t="s">
        <v>283</v>
      </c>
      <c r="F137" t="s">
        <v>4414</v>
      </c>
      <c r="G137">
        <v>2001</v>
      </c>
      <c r="H137">
        <v>0.8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3</v>
      </c>
      <c r="X137">
        <v>40</v>
      </c>
      <c r="Y137" t="s">
        <v>4280</v>
      </c>
    </row>
    <row r="138" spans="1:25" x14ac:dyDescent="0.25">
      <c r="A138">
        <v>132</v>
      </c>
      <c r="B138" t="s">
        <v>58</v>
      </c>
      <c r="C138" t="s">
        <v>3756</v>
      </c>
      <c r="D138" t="s">
        <v>3689</v>
      </c>
      <c r="E138" t="s">
        <v>3615</v>
      </c>
      <c r="F138" t="s">
        <v>4415</v>
      </c>
      <c r="G138">
        <v>1996</v>
      </c>
      <c r="H138">
        <v>0.9</v>
      </c>
      <c r="I138">
        <v>1</v>
      </c>
      <c r="J138">
        <v>0</v>
      </c>
      <c r="K138">
        <v>0</v>
      </c>
      <c r="L138">
        <v>1</v>
      </c>
      <c r="M138">
        <v>2</v>
      </c>
      <c r="N138">
        <v>0</v>
      </c>
      <c r="O138">
        <v>1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5</v>
      </c>
      <c r="V138">
        <v>1</v>
      </c>
      <c r="W138">
        <v>4</v>
      </c>
      <c r="X138">
        <v>20</v>
      </c>
      <c r="Y138" t="s">
        <v>4280</v>
      </c>
    </row>
    <row r="139" spans="1:25" x14ac:dyDescent="0.25">
      <c r="A139">
        <v>133</v>
      </c>
      <c r="B139" t="s">
        <v>190</v>
      </c>
      <c r="C139" t="s">
        <v>3793</v>
      </c>
      <c r="D139" t="s">
        <v>3759</v>
      </c>
      <c r="E139" t="s">
        <v>188</v>
      </c>
      <c r="F139" t="s">
        <v>4416</v>
      </c>
      <c r="G139">
        <v>2001</v>
      </c>
      <c r="H139">
        <v>0.9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 t="s">
        <v>4280</v>
      </c>
    </row>
    <row r="140" spans="1:25" x14ac:dyDescent="0.25">
      <c r="A140">
        <v>134</v>
      </c>
      <c r="B140" t="s">
        <v>17</v>
      </c>
      <c r="C140" t="s">
        <v>3744</v>
      </c>
      <c r="D140" t="s">
        <v>3689</v>
      </c>
      <c r="E140" t="s">
        <v>8</v>
      </c>
      <c r="F140" t="s">
        <v>4417</v>
      </c>
      <c r="G140">
        <v>2001</v>
      </c>
      <c r="H140">
        <v>0.2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2</v>
      </c>
      <c r="W140">
        <v>2</v>
      </c>
      <c r="X140">
        <v>50</v>
      </c>
      <c r="Y140" t="s">
        <v>4280</v>
      </c>
    </row>
    <row r="141" spans="1:25" x14ac:dyDescent="0.25">
      <c r="A141">
        <v>135</v>
      </c>
      <c r="B141" t="s">
        <v>20</v>
      </c>
      <c r="C141" t="s">
        <v>3767</v>
      </c>
      <c r="D141" t="s">
        <v>3689</v>
      </c>
      <c r="E141" t="s">
        <v>21</v>
      </c>
      <c r="F141" t="s">
        <v>4418</v>
      </c>
      <c r="G141">
        <v>2006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Y141" t="s">
        <v>4280</v>
      </c>
    </row>
    <row r="142" spans="1:25" x14ac:dyDescent="0.25">
      <c r="A142">
        <v>136</v>
      </c>
      <c r="B142" t="s">
        <v>4419</v>
      </c>
      <c r="C142" t="s">
        <v>3747</v>
      </c>
      <c r="D142" t="s">
        <v>3689</v>
      </c>
      <c r="E142" t="s">
        <v>21</v>
      </c>
      <c r="F142" t="s">
        <v>4420</v>
      </c>
      <c r="G142">
        <v>2000</v>
      </c>
      <c r="H142">
        <v>0.2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0</v>
      </c>
      <c r="W142">
        <v>2</v>
      </c>
      <c r="X142">
        <v>0</v>
      </c>
      <c r="Y142" t="s">
        <v>4280</v>
      </c>
    </row>
    <row r="143" spans="1:25" x14ac:dyDescent="0.25">
      <c r="A143">
        <v>137</v>
      </c>
      <c r="B143" t="s">
        <v>121</v>
      </c>
      <c r="C143" t="s">
        <v>3780</v>
      </c>
      <c r="D143" t="s">
        <v>3759</v>
      </c>
      <c r="E143" t="s">
        <v>96</v>
      </c>
      <c r="F143" t="s">
        <v>4421</v>
      </c>
      <c r="G143">
        <v>1999</v>
      </c>
      <c r="H143">
        <v>0.2</v>
      </c>
      <c r="I143">
        <v>1</v>
      </c>
      <c r="J143">
        <v>0</v>
      </c>
      <c r="K143">
        <v>0</v>
      </c>
      <c r="L143">
        <v>2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 t="s">
        <v>4280</v>
      </c>
    </row>
    <row r="144" spans="1:25" x14ac:dyDescent="0.25">
      <c r="A144">
        <v>138</v>
      </c>
      <c r="B144" t="s">
        <v>83</v>
      </c>
      <c r="C144" t="s">
        <v>3767</v>
      </c>
      <c r="D144" t="s">
        <v>3687</v>
      </c>
      <c r="E144" t="s">
        <v>49</v>
      </c>
      <c r="F144" t="s">
        <v>4422</v>
      </c>
      <c r="G144">
        <v>1999</v>
      </c>
      <c r="H144">
        <v>1</v>
      </c>
      <c r="I144">
        <v>1</v>
      </c>
      <c r="J144">
        <v>0</v>
      </c>
      <c r="K144">
        <v>0</v>
      </c>
      <c r="L144">
        <v>1</v>
      </c>
      <c r="M144">
        <v>3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6</v>
      </c>
      <c r="V144">
        <v>4</v>
      </c>
      <c r="W144">
        <v>1</v>
      </c>
      <c r="X144">
        <v>80</v>
      </c>
      <c r="Y144" t="s">
        <v>4280</v>
      </c>
    </row>
    <row r="145" spans="1:25" x14ac:dyDescent="0.25">
      <c r="A145">
        <v>139</v>
      </c>
      <c r="B145" t="s">
        <v>362</v>
      </c>
      <c r="C145" t="s">
        <v>3802</v>
      </c>
      <c r="D145" t="s">
        <v>3614</v>
      </c>
      <c r="E145" t="s">
        <v>332</v>
      </c>
      <c r="F145" t="s">
        <v>4423</v>
      </c>
      <c r="G145">
        <v>2004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Y145" t="s">
        <v>4280</v>
      </c>
    </row>
    <row r="146" spans="1:25" x14ac:dyDescent="0.25">
      <c r="A146">
        <v>140</v>
      </c>
      <c r="B146" t="s">
        <v>454</v>
      </c>
      <c r="C146" t="s">
        <v>3744</v>
      </c>
      <c r="D146" t="s">
        <v>3614</v>
      </c>
      <c r="E146" t="s">
        <v>421</v>
      </c>
      <c r="F146" t="s">
        <v>4424</v>
      </c>
      <c r="G146">
        <v>1993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</v>
      </c>
      <c r="V146">
        <v>1</v>
      </c>
      <c r="W146">
        <v>1</v>
      </c>
      <c r="X146">
        <v>50</v>
      </c>
      <c r="Y146" t="s">
        <v>4280</v>
      </c>
    </row>
    <row r="147" spans="1:25" x14ac:dyDescent="0.25">
      <c r="A147">
        <v>141</v>
      </c>
      <c r="B147" t="s">
        <v>3892</v>
      </c>
      <c r="C147" t="s">
        <v>3807</v>
      </c>
      <c r="D147" t="s">
        <v>486</v>
      </c>
      <c r="E147" t="s">
        <v>332</v>
      </c>
      <c r="F147" t="s">
        <v>4425</v>
      </c>
      <c r="G147">
        <v>1998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0</v>
      </c>
      <c r="W147">
        <v>0</v>
      </c>
      <c r="Y147" t="s">
        <v>4280</v>
      </c>
    </row>
    <row r="148" spans="1:25" x14ac:dyDescent="0.25">
      <c r="A148">
        <v>142</v>
      </c>
      <c r="B148" t="s">
        <v>31</v>
      </c>
      <c r="C148" t="s">
        <v>3894</v>
      </c>
      <c r="D148" t="s">
        <v>3614</v>
      </c>
      <c r="E148" t="s">
        <v>8</v>
      </c>
      <c r="F148" t="s">
        <v>4426</v>
      </c>
      <c r="G148">
        <v>2003</v>
      </c>
      <c r="H148">
        <v>0.7</v>
      </c>
      <c r="I148">
        <v>1</v>
      </c>
      <c r="J148">
        <v>0</v>
      </c>
      <c r="K148">
        <v>0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5</v>
      </c>
      <c r="V148">
        <v>2</v>
      </c>
      <c r="W148">
        <v>4</v>
      </c>
      <c r="X148">
        <v>33.299999999999997</v>
      </c>
      <c r="Y148" t="s">
        <v>4280</v>
      </c>
    </row>
    <row r="149" spans="1:25" x14ac:dyDescent="0.25">
      <c r="A149">
        <v>143</v>
      </c>
      <c r="B149" t="s">
        <v>3671</v>
      </c>
      <c r="C149" t="s">
        <v>3897</v>
      </c>
      <c r="D149" t="s">
        <v>3614</v>
      </c>
      <c r="E149" t="s">
        <v>239</v>
      </c>
      <c r="F149" t="s">
        <v>4427</v>
      </c>
      <c r="G149">
        <v>2004</v>
      </c>
      <c r="H149">
        <v>0.1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Y149" t="s">
        <v>4280</v>
      </c>
    </row>
    <row r="150" spans="1:25" x14ac:dyDescent="0.25">
      <c r="A150">
        <v>144</v>
      </c>
      <c r="B150" t="s">
        <v>179</v>
      </c>
      <c r="C150" t="s">
        <v>3744</v>
      </c>
      <c r="D150" t="s">
        <v>3614</v>
      </c>
      <c r="E150" t="s">
        <v>141</v>
      </c>
      <c r="F150" t="s">
        <v>4375</v>
      </c>
      <c r="G150">
        <v>1997</v>
      </c>
      <c r="H150">
        <v>1</v>
      </c>
      <c r="I150">
        <v>1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100</v>
      </c>
      <c r="Y150" t="s">
        <v>4280</v>
      </c>
    </row>
    <row r="151" spans="1:25" x14ac:dyDescent="0.25">
      <c r="A151">
        <v>145</v>
      </c>
      <c r="B151" t="s">
        <v>124</v>
      </c>
      <c r="C151" t="s">
        <v>3744</v>
      </c>
      <c r="D151" t="s">
        <v>3689</v>
      </c>
      <c r="E151" t="s">
        <v>104</v>
      </c>
      <c r="F151" t="s">
        <v>4428</v>
      </c>
      <c r="G151">
        <v>2007</v>
      </c>
      <c r="H151">
        <v>0.8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6</v>
      </c>
      <c r="V151">
        <v>0</v>
      </c>
      <c r="W151">
        <v>0</v>
      </c>
      <c r="Y151" t="s">
        <v>4280</v>
      </c>
    </row>
    <row r="152" spans="1:25" x14ac:dyDescent="0.25">
      <c r="A152">
        <v>146</v>
      </c>
      <c r="B152" t="s">
        <v>3635</v>
      </c>
      <c r="C152" t="s">
        <v>3767</v>
      </c>
      <c r="D152" t="s">
        <v>3614</v>
      </c>
      <c r="E152" t="s">
        <v>8</v>
      </c>
      <c r="F152" t="s">
        <v>4429</v>
      </c>
      <c r="G152">
        <v>1999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5</v>
      </c>
      <c r="V152">
        <v>0</v>
      </c>
      <c r="W152">
        <v>0</v>
      </c>
      <c r="Y152" t="s">
        <v>4280</v>
      </c>
    </row>
    <row r="153" spans="1:25" x14ac:dyDescent="0.25">
      <c r="A153">
        <v>147</v>
      </c>
      <c r="B153" t="s">
        <v>90</v>
      </c>
      <c r="C153" t="s">
        <v>3744</v>
      </c>
      <c r="D153" t="s">
        <v>3614</v>
      </c>
      <c r="E153" t="s">
        <v>49</v>
      </c>
      <c r="F153" t="s">
        <v>4430</v>
      </c>
      <c r="G153">
        <v>1997</v>
      </c>
      <c r="H153">
        <v>0.7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100</v>
      </c>
      <c r="Y153" t="s">
        <v>4280</v>
      </c>
    </row>
    <row r="154" spans="1:25" x14ac:dyDescent="0.25">
      <c r="A154">
        <v>148</v>
      </c>
      <c r="B154" t="s">
        <v>192</v>
      </c>
      <c r="C154" t="s">
        <v>3776</v>
      </c>
      <c r="D154" t="s">
        <v>3759</v>
      </c>
      <c r="E154" t="s">
        <v>188</v>
      </c>
      <c r="F154" t="s">
        <v>4431</v>
      </c>
      <c r="G154">
        <v>2000</v>
      </c>
      <c r="H154">
        <v>0.9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0</v>
      </c>
      <c r="O154">
        <v>10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1</v>
      </c>
      <c r="X154">
        <v>0</v>
      </c>
      <c r="Y154" t="s">
        <v>4280</v>
      </c>
    </row>
    <row r="155" spans="1:25" x14ac:dyDescent="0.25">
      <c r="A155">
        <v>149</v>
      </c>
      <c r="B155" t="s">
        <v>323</v>
      </c>
      <c r="C155" t="s">
        <v>3767</v>
      </c>
      <c r="D155" t="s">
        <v>3614</v>
      </c>
      <c r="E155" t="s">
        <v>293</v>
      </c>
      <c r="F155" t="s">
        <v>4432</v>
      </c>
      <c r="G155">
        <v>2000</v>
      </c>
      <c r="H155">
        <v>1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2</v>
      </c>
      <c r="Q155">
        <v>2</v>
      </c>
      <c r="R155">
        <v>0</v>
      </c>
      <c r="S155">
        <v>0</v>
      </c>
      <c r="T155">
        <v>0</v>
      </c>
      <c r="U155">
        <v>2</v>
      </c>
      <c r="V155">
        <v>3</v>
      </c>
      <c r="W155">
        <v>2</v>
      </c>
      <c r="X155">
        <v>60</v>
      </c>
      <c r="Y155" t="s">
        <v>4280</v>
      </c>
    </row>
    <row r="156" spans="1:25" x14ac:dyDescent="0.25">
      <c r="A156">
        <v>150</v>
      </c>
      <c r="B156" t="s">
        <v>218</v>
      </c>
      <c r="C156" t="s">
        <v>3744</v>
      </c>
      <c r="D156" t="s">
        <v>3689</v>
      </c>
      <c r="E156" t="s">
        <v>196</v>
      </c>
      <c r="F156" t="s">
        <v>4433</v>
      </c>
      <c r="G156">
        <v>1995</v>
      </c>
      <c r="H156">
        <v>0.7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1</v>
      </c>
      <c r="W156">
        <v>1</v>
      </c>
      <c r="X156">
        <v>50</v>
      </c>
      <c r="Y156" t="s">
        <v>4280</v>
      </c>
    </row>
    <row r="157" spans="1:25" x14ac:dyDescent="0.25">
      <c r="A157" t="s">
        <v>4270</v>
      </c>
      <c r="B157" t="s">
        <v>464</v>
      </c>
      <c r="C157" t="s">
        <v>3738</v>
      </c>
      <c r="D157" t="s">
        <v>3683</v>
      </c>
      <c r="E157" t="s">
        <v>3682</v>
      </c>
      <c r="F157" t="s">
        <v>3739</v>
      </c>
      <c r="G157" t="s">
        <v>3740</v>
      </c>
      <c r="H157" t="s">
        <v>3681</v>
      </c>
      <c r="I157" t="s">
        <v>3994</v>
      </c>
      <c r="J157" t="s">
        <v>3995</v>
      </c>
      <c r="K157" t="s">
        <v>3996</v>
      </c>
      <c r="L157" t="s">
        <v>3997</v>
      </c>
      <c r="M157" t="s">
        <v>3998</v>
      </c>
      <c r="N157" t="s">
        <v>3999</v>
      </c>
      <c r="O157" t="s">
        <v>4000</v>
      </c>
      <c r="P157" t="s">
        <v>3678</v>
      </c>
      <c r="Q157" t="s">
        <v>3741</v>
      </c>
      <c r="R157" t="s">
        <v>4001</v>
      </c>
      <c r="S157" t="s">
        <v>4002</v>
      </c>
      <c r="T157" t="s">
        <v>4003</v>
      </c>
      <c r="U157" t="s">
        <v>4004</v>
      </c>
      <c r="V157" t="s">
        <v>4005</v>
      </c>
      <c r="W157" t="s">
        <v>3742</v>
      </c>
      <c r="X157" t="s">
        <v>4006</v>
      </c>
      <c r="Y157" t="s">
        <v>4280</v>
      </c>
    </row>
    <row r="158" spans="1:25" x14ac:dyDescent="0.25">
      <c r="A158">
        <v>151</v>
      </c>
      <c r="B158" t="s">
        <v>4434</v>
      </c>
      <c r="C158" t="s">
        <v>3767</v>
      </c>
      <c r="D158" t="s">
        <v>3759</v>
      </c>
      <c r="E158" t="s">
        <v>147</v>
      </c>
      <c r="F158" t="s">
        <v>4435</v>
      </c>
      <c r="G158">
        <v>2000</v>
      </c>
      <c r="H158">
        <v>0.2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2</v>
      </c>
      <c r="V158">
        <v>0</v>
      </c>
      <c r="W158">
        <v>1</v>
      </c>
      <c r="X158">
        <v>0</v>
      </c>
      <c r="Y158" t="s">
        <v>4280</v>
      </c>
    </row>
    <row r="159" spans="1:25" x14ac:dyDescent="0.25">
      <c r="A159">
        <v>152</v>
      </c>
      <c r="B159" t="s">
        <v>3294</v>
      </c>
      <c r="C159" t="s">
        <v>3783</v>
      </c>
      <c r="D159" t="s">
        <v>486</v>
      </c>
      <c r="E159" t="s">
        <v>104</v>
      </c>
      <c r="F159" t="s">
        <v>4436</v>
      </c>
      <c r="G159">
        <v>1992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Y159" t="s">
        <v>4280</v>
      </c>
    </row>
    <row r="160" spans="1:25" x14ac:dyDescent="0.25">
      <c r="A160">
        <v>153</v>
      </c>
      <c r="B160" t="s">
        <v>317</v>
      </c>
      <c r="C160" t="s">
        <v>3827</v>
      </c>
      <c r="D160" t="s">
        <v>3689</v>
      </c>
      <c r="E160" t="s">
        <v>293</v>
      </c>
      <c r="F160" t="s">
        <v>4437</v>
      </c>
      <c r="G160">
        <v>1994</v>
      </c>
      <c r="H160">
        <v>0.2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1</v>
      </c>
      <c r="W160">
        <v>1</v>
      </c>
      <c r="X160">
        <v>50</v>
      </c>
      <c r="Y160" t="s">
        <v>4280</v>
      </c>
    </row>
    <row r="161" spans="1:25" x14ac:dyDescent="0.25">
      <c r="A161">
        <v>154</v>
      </c>
      <c r="B161" t="s">
        <v>266</v>
      </c>
      <c r="C161" t="s">
        <v>3744</v>
      </c>
      <c r="D161" t="s">
        <v>3614</v>
      </c>
      <c r="E161" t="s">
        <v>239</v>
      </c>
      <c r="F161" t="s">
        <v>4438</v>
      </c>
      <c r="G161">
        <v>2004</v>
      </c>
      <c r="H161">
        <v>0.7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1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Y161" t="s">
        <v>4280</v>
      </c>
    </row>
    <row r="162" spans="1:25" x14ac:dyDescent="0.25">
      <c r="A162">
        <v>155</v>
      </c>
      <c r="B162" t="s">
        <v>344</v>
      </c>
      <c r="C162" t="s">
        <v>3744</v>
      </c>
      <c r="D162" t="s">
        <v>3759</v>
      </c>
      <c r="E162" t="s">
        <v>332</v>
      </c>
      <c r="F162" t="s">
        <v>4439</v>
      </c>
      <c r="G162">
        <v>2001</v>
      </c>
      <c r="H162">
        <v>0.8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</v>
      </c>
      <c r="V162">
        <v>0</v>
      </c>
      <c r="W162">
        <v>0</v>
      </c>
      <c r="Y162" t="s">
        <v>4280</v>
      </c>
    </row>
    <row r="163" spans="1:25" x14ac:dyDescent="0.25">
      <c r="A163">
        <v>156</v>
      </c>
      <c r="B163" t="s">
        <v>408</v>
      </c>
      <c r="C163" t="s">
        <v>3744</v>
      </c>
      <c r="D163" t="s">
        <v>3614</v>
      </c>
      <c r="E163" t="s">
        <v>372</v>
      </c>
      <c r="F163" t="s">
        <v>4440</v>
      </c>
      <c r="G163">
        <v>2006</v>
      </c>
      <c r="H163">
        <v>0.2</v>
      </c>
      <c r="I163">
        <v>1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Y163" t="s">
        <v>4280</v>
      </c>
    </row>
    <row r="164" spans="1:25" x14ac:dyDescent="0.25">
      <c r="A164">
        <v>157</v>
      </c>
      <c r="B164" t="s">
        <v>417</v>
      </c>
      <c r="C164" t="s">
        <v>3754</v>
      </c>
      <c r="D164" t="s">
        <v>3614</v>
      </c>
      <c r="E164" t="s">
        <v>3631</v>
      </c>
      <c r="F164" t="s">
        <v>4441</v>
      </c>
      <c r="G164">
        <v>1999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0</v>
      </c>
      <c r="O164">
        <v>1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4</v>
      </c>
      <c r="V164">
        <v>6</v>
      </c>
      <c r="W164">
        <v>4</v>
      </c>
      <c r="X164">
        <v>60</v>
      </c>
      <c r="Y164" t="s">
        <v>4280</v>
      </c>
    </row>
    <row r="165" spans="1:25" x14ac:dyDescent="0.25">
      <c r="A165">
        <v>158</v>
      </c>
      <c r="B165" t="s">
        <v>87</v>
      </c>
      <c r="C165" t="s">
        <v>3744</v>
      </c>
      <c r="D165" t="s">
        <v>3614</v>
      </c>
      <c r="E165" t="s">
        <v>3615</v>
      </c>
      <c r="F165" t="s">
        <v>4442</v>
      </c>
      <c r="G165">
        <v>2002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3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5</v>
      </c>
      <c r="V165">
        <v>1</v>
      </c>
      <c r="W165">
        <v>0</v>
      </c>
      <c r="X165">
        <v>100</v>
      </c>
      <c r="Y165" t="s">
        <v>4280</v>
      </c>
    </row>
    <row r="166" spans="1:25" x14ac:dyDescent="0.25">
      <c r="A166">
        <v>159</v>
      </c>
      <c r="B166" t="s">
        <v>443</v>
      </c>
      <c r="C166" t="s">
        <v>3744</v>
      </c>
      <c r="D166" t="s">
        <v>3689</v>
      </c>
      <c r="E166" t="s">
        <v>423</v>
      </c>
      <c r="F166" t="s">
        <v>4443</v>
      </c>
      <c r="G166">
        <v>1997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Y166" t="s">
        <v>4280</v>
      </c>
    </row>
    <row r="167" spans="1:25" x14ac:dyDescent="0.25">
      <c r="A167">
        <v>160</v>
      </c>
      <c r="B167" t="s">
        <v>4444</v>
      </c>
      <c r="D167" t="s">
        <v>3689</v>
      </c>
      <c r="E167" t="s">
        <v>254</v>
      </c>
      <c r="H167">
        <v>0.2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Y167" t="s">
        <v>4280</v>
      </c>
    </row>
    <row r="168" spans="1:25" x14ac:dyDescent="0.25">
      <c r="A168">
        <v>161</v>
      </c>
      <c r="B168" t="s">
        <v>3703</v>
      </c>
      <c r="C168" t="s">
        <v>3905</v>
      </c>
      <c r="D168" t="s">
        <v>3689</v>
      </c>
      <c r="E168" t="s">
        <v>104</v>
      </c>
      <c r="F168" t="s">
        <v>4445</v>
      </c>
      <c r="G168">
        <v>1996</v>
      </c>
      <c r="H168">
        <v>1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100</v>
      </c>
      <c r="Y168" t="s">
        <v>4280</v>
      </c>
    </row>
    <row r="169" spans="1:25" x14ac:dyDescent="0.25">
      <c r="A169">
        <v>162</v>
      </c>
      <c r="B169" t="s">
        <v>18</v>
      </c>
      <c r="C169" t="s">
        <v>3755</v>
      </c>
      <c r="D169" t="s">
        <v>3689</v>
      </c>
      <c r="E169" t="s">
        <v>8</v>
      </c>
      <c r="F169" t="s">
        <v>4446</v>
      </c>
      <c r="G169">
        <v>1998</v>
      </c>
      <c r="H169">
        <v>0.8</v>
      </c>
      <c r="I169">
        <v>0</v>
      </c>
      <c r="J169">
        <v>0</v>
      </c>
      <c r="K169">
        <v>0</v>
      </c>
      <c r="L169">
        <v>2</v>
      </c>
      <c r="M169">
        <v>1</v>
      </c>
      <c r="N169">
        <v>0</v>
      </c>
      <c r="O169">
        <v>1</v>
      </c>
      <c r="P169">
        <v>1</v>
      </c>
      <c r="Q169">
        <v>2</v>
      </c>
      <c r="R169">
        <v>0</v>
      </c>
      <c r="S169">
        <v>0</v>
      </c>
      <c r="T169">
        <v>0</v>
      </c>
      <c r="U169">
        <v>2</v>
      </c>
      <c r="V169">
        <v>1</v>
      </c>
      <c r="W169">
        <v>1</v>
      </c>
      <c r="X169">
        <v>50</v>
      </c>
      <c r="Y169" t="s">
        <v>4280</v>
      </c>
    </row>
    <row r="170" spans="1:25" x14ac:dyDescent="0.25">
      <c r="A170">
        <v>163</v>
      </c>
      <c r="B170" t="s">
        <v>378</v>
      </c>
      <c r="C170" t="s">
        <v>3744</v>
      </c>
      <c r="D170" t="s">
        <v>3759</v>
      </c>
      <c r="E170" t="s">
        <v>372</v>
      </c>
      <c r="F170" t="s">
        <v>4447</v>
      </c>
      <c r="G170">
        <v>2002</v>
      </c>
      <c r="H170">
        <v>0.3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Y170" t="s">
        <v>4280</v>
      </c>
    </row>
    <row r="171" spans="1:25" x14ac:dyDescent="0.25">
      <c r="A171">
        <v>164</v>
      </c>
      <c r="B171" t="s">
        <v>3641</v>
      </c>
      <c r="C171" t="s">
        <v>3756</v>
      </c>
      <c r="D171" t="s">
        <v>3614</v>
      </c>
      <c r="E171" t="s">
        <v>372</v>
      </c>
      <c r="F171" t="s">
        <v>4448</v>
      </c>
      <c r="G171">
        <v>1997</v>
      </c>
      <c r="H171">
        <v>1</v>
      </c>
      <c r="I171">
        <v>0</v>
      </c>
      <c r="J171">
        <v>0</v>
      </c>
      <c r="K171">
        <v>0</v>
      </c>
      <c r="L171">
        <v>1</v>
      </c>
      <c r="M171">
        <v>2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3</v>
      </c>
      <c r="W171">
        <v>2</v>
      </c>
      <c r="X171">
        <v>60</v>
      </c>
      <c r="Y171" t="s">
        <v>4280</v>
      </c>
    </row>
    <row r="172" spans="1:25" x14ac:dyDescent="0.25">
      <c r="A172">
        <v>165</v>
      </c>
      <c r="B172" t="s">
        <v>415</v>
      </c>
      <c r="C172" t="s">
        <v>3744</v>
      </c>
      <c r="D172" t="s">
        <v>3614</v>
      </c>
      <c r="E172" t="s">
        <v>3631</v>
      </c>
      <c r="F172" t="s">
        <v>4449</v>
      </c>
      <c r="G172">
        <v>1993</v>
      </c>
      <c r="H172">
        <v>0.1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Y172" t="s">
        <v>4280</v>
      </c>
    </row>
    <row r="173" spans="1:25" x14ac:dyDescent="0.25">
      <c r="A173">
        <v>166</v>
      </c>
      <c r="B173" t="s">
        <v>60</v>
      </c>
      <c r="C173" t="s">
        <v>3754</v>
      </c>
      <c r="D173" t="s">
        <v>3689</v>
      </c>
      <c r="E173" t="s">
        <v>49</v>
      </c>
      <c r="F173" t="s">
        <v>4450</v>
      </c>
      <c r="G173">
        <v>1999</v>
      </c>
      <c r="H173">
        <v>0.1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Y173" t="s">
        <v>4280</v>
      </c>
    </row>
    <row r="174" spans="1:25" x14ac:dyDescent="0.25">
      <c r="A174">
        <v>167</v>
      </c>
      <c r="B174" t="s">
        <v>185</v>
      </c>
      <c r="C174" t="s">
        <v>4451</v>
      </c>
      <c r="D174" t="s">
        <v>3614</v>
      </c>
      <c r="E174" t="s">
        <v>147</v>
      </c>
      <c r="F174" t="s">
        <v>4452</v>
      </c>
      <c r="G174">
        <v>1994</v>
      </c>
      <c r="H174">
        <v>1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2</v>
      </c>
      <c r="Q174">
        <v>2</v>
      </c>
      <c r="R174">
        <v>0</v>
      </c>
      <c r="S174">
        <v>0</v>
      </c>
      <c r="T174">
        <v>0</v>
      </c>
      <c r="U174">
        <v>3</v>
      </c>
      <c r="V174">
        <v>0</v>
      </c>
      <c r="W174">
        <v>0</v>
      </c>
      <c r="Y174" t="s">
        <v>4280</v>
      </c>
    </row>
    <row r="175" spans="1:25" x14ac:dyDescent="0.25">
      <c r="A175">
        <v>168</v>
      </c>
      <c r="B175" t="s">
        <v>240</v>
      </c>
      <c r="C175" t="s">
        <v>3911</v>
      </c>
      <c r="D175" t="s">
        <v>3759</v>
      </c>
      <c r="E175" t="s">
        <v>239</v>
      </c>
      <c r="F175" t="s">
        <v>4453</v>
      </c>
      <c r="G175">
        <v>1999</v>
      </c>
      <c r="H175">
        <v>0.3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Y175" t="s">
        <v>4280</v>
      </c>
    </row>
    <row r="176" spans="1:25" x14ac:dyDescent="0.25">
      <c r="A176">
        <v>169</v>
      </c>
      <c r="B176" t="s">
        <v>375</v>
      </c>
      <c r="C176" t="s">
        <v>3756</v>
      </c>
      <c r="D176" t="s">
        <v>3759</v>
      </c>
      <c r="E176" t="s">
        <v>372</v>
      </c>
      <c r="F176" t="s">
        <v>4454</v>
      </c>
      <c r="G176">
        <v>2001</v>
      </c>
      <c r="H176">
        <v>0.7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0</v>
      </c>
      <c r="Y176" t="s">
        <v>4280</v>
      </c>
    </row>
    <row r="177" spans="1:25" x14ac:dyDescent="0.25">
      <c r="A177">
        <v>170</v>
      </c>
      <c r="B177" t="s">
        <v>3375</v>
      </c>
      <c r="C177" t="s">
        <v>3856</v>
      </c>
      <c r="D177" t="s">
        <v>3689</v>
      </c>
      <c r="E177" t="s">
        <v>188</v>
      </c>
      <c r="F177" t="s">
        <v>4455</v>
      </c>
      <c r="G177">
        <v>2002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4</v>
      </c>
      <c r="V177">
        <v>4</v>
      </c>
      <c r="W177">
        <v>1</v>
      </c>
      <c r="X177">
        <v>80</v>
      </c>
      <c r="Y177" t="s">
        <v>4280</v>
      </c>
    </row>
    <row r="178" spans="1:25" x14ac:dyDescent="0.25">
      <c r="A178">
        <v>171</v>
      </c>
      <c r="B178" t="s">
        <v>292</v>
      </c>
      <c r="C178" t="s">
        <v>3767</v>
      </c>
      <c r="D178" t="s">
        <v>3759</v>
      </c>
      <c r="E178" t="s">
        <v>293</v>
      </c>
      <c r="F178" t="s">
        <v>4456</v>
      </c>
      <c r="G178">
        <v>1997</v>
      </c>
      <c r="H178">
        <v>1</v>
      </c>
      <c r="I178">
        <v>1</v>
      </c>
      <c r="J178">
        <v>0</v>
      </c>
      <c r="K178">
        <v>0</v>
      </c>
      <c r="L178">
        <v>1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3</v>
      </c>
      <c r="V178">
        <v>3</v>
      </c>
      <c r="W178">
        <v>5</v>
      </c>
      <c r="X178">
        <v>37.5</v>
      </c>
      <c r="Y178" t="s">
        <v>4280</v>
      </c>
    </row>
    <row r="179" spans="1:25" x14ac:dyDescent="0.25">
      <c r="A179">
        <v>172</v>
      </c>
      <c r="B179" t="s">
        <v>152</v>
      </c>
      <c r="C179" t="s">
        <v>3773</v>
      </c>
      <c r="D179" t="s">
        <v>3759</v>
      </c>
      <c r="E179" t="s">
        <v>147</v>
      </c>
      <c r="F179" t="s">
        <v>4457</v>
      </c>
      <c r="G179">
        <v>2005</v>
      </c>
      <c r="H179">
        <v>0.8</v>
      </c>
      <c r="I179">
        <v>0</v>
      </c>
      <c r="J179">
        <v>0</v>
      </c>
      <c r="K179">
        <v>0</v>
      </c>
      <c r="L179">
        <v>0</v>
      </c>
      <c r="M179">
        <v>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50</v>
      </c>
      <c r="Y179" t="s">
        <v>4280</v>
      </c>
    </row>
    <row r="180" spans="1:25" x14ac:dyDescent="0.25">
      <c r="A180">
        <v>173</v>
      </c>
      <c r="B180" t="s">
        <v>387</v>
      </c>
      <c r="C180" t="s">
        <v>3778</v>
      </c>
      <c r="D180" t="s">
        <v>3689</v>
      </c>
      <c r="E180" t="s">
        <v>3631</v>
      </c>
      <c r="F180" t="s">
        <v>4458</v>
      </c>
      <c r="G180">
        <v>1999</v>
      </c>
      <c r="H180">
        <v>1</v>
      </c>
      <c r="I180">
        <v>0</v>
      </c>
      <c r="J180">
        <v>0</v>
      </c>
      <c r="K180">
        <v>0</v>
      </c>
      <c r="L180">
        <v>1</v>
      </c>
      <c r="M180">
        <v>3</v>
      </c>
      <c r="N180">
        <v>0</v>
      </c>
      <c r="O180">
        <v>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5</v>
      </c>
      <c r="V180">
        <v>0</v>
      </c>
      <c r="W180">
        <v>2</v>
      </c>
      <c r="X180">
        <v>0</v>
      </c>
      <c r="Y180" t="s">
        <v>4280</v>
      </c>
    </row>
    <row r="181" spans="1:25" x14ac:dyDescent="0.25">
      <c r="A181">
        <v>174</v>
      </c>
      <c r="B181" t="s">
        <v>67</v>
      </c>
      <c r="C181" t="s">
        <v>3801</v>
      </c>
      <c r="D181" t="s">
        <v>3748</v>
      </c>
      <c r="E181" t="s">
        <v>49</v>
      </c>
      <c r="F181" t="s">
        <v>4459</v>
      </c>
      <c r="G181">
        <v>1994</v>
      </c>
      <c r="H181">
        <v>0.9</v>
      </c>
      <c r="I181">
        <v>0</v>
      </c>
      <c r="J181">
        <v>0</v>
      </c>
      <c r="K181">
        <v>0</v>
      </c>
      <c r="L181">
        <v>2</v>
      </c>
      <c r="M181">
        <v>0</v>
      </c>
      <c r="N181">
        <v>0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7</v>
      </c>
      <c r="V181">
        <v>0</v>
      </c>
      <c r="W181">
        <v>1</v>
      </c>
      <c r="X181">
        <v>0</v>
      </c>
      <c r="Y181" t="s">
        <v>4280</v>
      </c>
    </row>
    <row r="182" spans="1:25" x14ac:dyDescent="0.25">
      <c r="A182">
        <v>175</v>
      </c>
      <c r="B182" t="s">
        <v>216</v>
      </c>
      <c r="C182" t="s">
        <v>4460</v>
      </c>
      <c r="D182" t="s">
        <v>3689</v>
      </c>
      <c r="E182" t="s">
        <v>196</v>
      </c>
      <c r="F182" t="s">
        <v>4461</v>
      </c>
      <c r="G182">
        <v>2003</v>
      </c>
      <c r="H182">
        <v>0.7</v>
      </c>
      <c r="I182">
        <v>0</v>
      </c>
      <c r="J182">
        <v>0</v>
      </c>
      <c r="K182">
        <v>0</v>
      </c>
      <c r="L182">
        <v>0</v>
      </c>
      <c r="M182">
        <v>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 t="s">
        <v>4280</v>
      </c>
    </row>
    <row r="183" spans="1:25" x14ac:dyDescent="0.25">
      <c r="A183" t="s">
        <v>4270</v>
      </c>
      <c r="B183" t="s">
        <v>464</v>
      </c>
      <c r="C183" t="s">
        <v>3738</v>
      </c>
      <c r="D183" t="s">
        <v>3683</v>
      </c>
      <c r="E183" t="s">
        <v>3682</v>
      </c>
      <c r="F183" t="s">
        <v>3739</v>
      </c>
      <c r="G183" t="s">
        <v>3740</v>
      </c>
      <c r="H183" t="s">
        <v>3681</v>
      </c>
      <c r="I183" t="s">
        <v>3994</v>
      </c>
      <c r="J183" t="s">
        <v>3995</v>
      </c>
      <c r="K183" t="s">
        <v>3996</v>
      </c>
      <c r="L183" t="s">
        <v>3997</v>
      </c>
      <c r="M183" t="s">
        <v>3998</v>
      </c>
      <c r="N183" t="s">
        <v>3999</v>
      </c>
      <c r="O183" t="s">
        <v>4000</v>
      </c>
      <c r="P183" t="s">
        <v>3678</v>
      </c>
      <c r="Q183" t="s">
        <v>3741</v>
      </c>
      <c r="R183" t="s">
        <v>4001</v>
      </c>
      <c r="S183" t="s">
        <v>4002</v>
      </c>
      <c r="T183" t="s">
        <v>4003</v>
      </c>
      <c r="U183" t="s">
        <v>4004</v>
      </c>
      <c r="V183" t="s">
        <v>4005</v>
      </c>
      <c r="W183" t="s">
        <v>3742</v>
      </c>
      <c r="X183" t="s">
        <v>4006</v>
      </c>
      <c r="Y183" t="s">
        <v>4280</v>
      </c>
    </row>
    <row r="184" spans="1:25" x14ac:dyDescent="0.25">
      <c r="A184">
        <v>176</v>
      </c>
      <c r="B184" t="s">
        <v>383</v>
      </c>
      <c r="C184" t="s">
        <v>3773</v>
      </c>
      <c r="D184" t="s">
        <v>3689</v>
      </c>
      <c r="E184" t="s">
        <v>372</v>
      </c>
      <c r="F184" t="s">
        <v>4462</v>
      </c>
      <c r="G184">
        <v>1996</v>
      </c>
      <c r="H184">
        <v>0.1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2</v>
      </c>
      <c r="X184">
        <v>33.299999999999997</v>
      </c>
      <c r="Y184" t="s">
        <v>4280</v>
      </c>
    </row>
    <row r="185" spans="1:25" x14ac:dyDescent="0.25">
      <c r="A185">
        <v>177</v>
      </c>
      <c r="B185" t="s">
        <v>340</v>
      </c>
      <c r="C185" t="s">
        <v>3754</v>
      </c>
      <c r="D185" t="s">
        <v>3689</v>
      </c>
      <c r="E185" t="s">
        <v>332</v>
      </c>
      <c r="F185" t="s">
        <v>4463</v>
      </c>
      <c r="G185">
        <v>2005</v>
      </c>
      <c r="H185">
        <v>0.5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2</v>
      </c>
      <c r="V185">
        <v>2</v>
      </c>
      <c r="W185">
        <v>1</v>
      </c>
      <c r="X185">
        <v>66.7</v>
      </c>
      <c r="Y185" t="s">
        <v>4280</v>
      </c>
    </row>
    <row r="186" spans="1:25" x14ac:dyDescent="0.25">
      <c r="A186">
        <v>178</v>
      </c>
      <c r="B186" t="s">
        <v>3617</v>
      </c>
      <c r="C186" t="s">
        <v>3905</v>
      </c>
      <c r="D186" t="s">
        <v>3614</v>
      </c>
      <c r="E186" t="s">
        <v>3616</v>
      </c>
      <c r="F186" t="s">
        <v>4464</v>
      </c>
      <c r="G186">
        <v>1997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>
        <v>0</v>
      </c>
      <c r="R186">
        <v>0</v>
      </c>
      <c r="S186">
        <v>0</v>
      </c>
      <c r="T186">
        <v>0</v>
      </c>
      <c r="U186">
        <v>2</v>
      </c>
      <c r="V186">
        <v>2</v>
      </c>
      <c r="W186">
        <v>2</v>
      </c>
      <c r="X186">
        <v>50</v>
      </c>
      <c r="Y186" t="s">
        <v>4280</v>
      </c>
    </row>
    <row r="187" spans="1:25" x14ac:dyDescent="0.25">
      <c r="A187">
        <v>179</v>
      </c>
      <c r="B187" t="s">
        <v>77</v>
      </c>
      <c r="C187" t="s">
        <v>3744</v>
      </c>
      <c r="D187" t="s">
        <v>3689</v>
      </c>
      <c r="E187" t="s">
        <v>3615</v>
      </c>
      <c r="F187" t="s">
        <v>4465</v>
      </c>
      <c r="G187">
        <v>2006</v>
      </c>
      <c r="H187">
        <v>0.1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Y187" t="s">
        <v>4280</v>
      </c>
    </row>
    <row r="188" spans="1:25" x14ac:dyDescent="0.25">
      <c r="A188">
        <v>180</v>
      </c>
      <c r="B188" t="s">
        <v>117</v>
      </c>
      <c r="C188" t="s">
        <v>3744</v>
      </c>
      <c r="D188" t="s">
        <v>3689</v>
      </c>
      <c r="E188" t="s">
        <v>96</v>
      </c>
      <c r="F188" t="s">
        <v>4466</v>
      </c>
      <c r="G188">
        <v>1986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Y188" t="s">
        <v>4280</v>
      </c>
    </row>
    <row r="189" spans="1:25" x14ac:dyDescent="0.25">
      <c r="A189">
        <v>181</v>
      </c>
      <c r="B189" t="s">
        <v>88</v>
      </c>
      <c r="C189" t="s">
        <v>3744</v>
      </c>
      <c r="D189" t="s">
        <v>3614</v>
      </c>
      <c r="E189" t="s">
        <v>49</v>
      </c>
      <c r="F189" t="s">
        <v>4467</v>
      </c>
      <c r="G189">
        <v>1993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1</v>
      </c>
      <c r="X189">
        <v>0</v>
      </c>
      <c r="Y189" t="s">
        <v>4280</v>
      </c>
    </row>
    <row r="190" spans="1:25" x14ac:dyDescent="0.25">
      <c r="A190">
        <v>182</v>
      </c>
      <c r="B190" t="s">
        <v>102</v>
      </c>
      <c r="C190" t="s">
        <v>3921</v>
      </c>
      <c r="D190" t="s">
        <v>3759</v>
      </c>
      <c r="E190" t="s">
        <v>96</v>
      </c>
      <c r="F190" t="s">
        <v>4468</v>
      </c>
      <c r="G190">
        <v>2004</v>
      </c>
      <c r="H190">
        <v>0.8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0</v>
      </c>
      <c r="W190">
        <v>0</v>
      </c>
      <c r="Y190" t="s">
        <v>4280</v>
      </c>
    </row>
    <row r="191" spans="1:25" x14ac:dyDescent="0.25">
      <c r="A191">
        <v>183</v>
      </c>
      <c r="B191" t="s">
        <v>320</v>
      </c>
      <c r="C191" t="s">
        <v>3744</v>
      </c>
      <c r="D191" t="s">
        <v>3614</v>
      </c>
      <c r="E191" t="s">
        <v>293</v>
      </c>
      <c r="F191" t="s">
        <v>4469</v>
      </c>
      <c r="G191">
        <v>1999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5</v>
      </c>
      <c r="R191">
        <v>0</v>
      </c>
      <c r="S191">
        <v>0</v>
      </c>
      <c r="T191">
        <v>0</v>
      </c>
      <c r="U191">
        <v>5</v>
      </c>
      <c r="V191">
        <v>1</v>
      </c>
      <c r="W191">
        <v>0</v>
      </c>
      <c r="X191">
        <v>100</v>
      </c>
      <c r="Y191" t="s">
        <v>4280</v>
      </c>
    </row>
    <row r="192" spans="1:25" x14ac:dyDescent="0.25">
      <c r="A192">
        <v>184</v>
      </c>
      <c r="B192" t="s">
        <v>98</v>
      </c>
      <c r="C192" t="s">
        <v>3843</v>
      </c>
      <c r="D192" t="s">
        <v>3759</v>
      </c>
      <c r="E192" t="s">
        <v>96</v>
      </c>
      <c r="F192" t="s">
        <v>4470</v>
      </c>
      <c r="G192">
        <v>1997</v>
      </c>
      <c r="H192">
        <v>0.9</v>
      </c>
      <c r="I192">
        <v>1</v>
      </c>
      <c r="J192">
        <v>0</v>
      </c>
      <c r="K192">
        <v>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 t="s">
        <v>4280</v>
      </c>
    </row>
    <row r="193" spans="1:25" x14ac:dyDescent="0.25">
      <c r="A193">
        <v>185</v>
      </c>
      <c r="B193" t="s">
        <v>395</v>
      </c>
      <c r="C193" t="s">
        <v>3744</v>
      </c>
      <c r="D193" t="s">
        <v>3689</v>
      </c>
      <c r="E193" t="s">
        <v>3631</v>
      </c>
      <c r="F193" t="s">
        <v>4471</v>
      </c>
      <c r="G193">
        <v>1999</v>
      </c>
      <c r="H193">
        <v>0.7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2</v>
      </c>
      <c r="V193">
        <v>1</v>
      </c>
      <c r="W193">
        <v>1</v>
      </c>
      <c r="X193">
        <v>50</v>
      </c>
      <c r="Y193" t="s">
        <v>4280</v>
      </c>
    </row>
    <row r="194" spans="1:25" x14ac:dyDescent="0.25">
      <c r="A194">
        <v>186</v>
      </c>
      <c r="B194" t="s">
        <v>260</v>
      </c>
      <c r="C194" t="s">
        <v>3929</v>
      </c>
      <c r="D194" t="s">
        <v>3759</v>
      </c>
      <c r="E194" t="s">
        <v>254</v>
      </c>
      <c r="F194" t="s">
        <v>4462</v>
      </c>
      <c r="G194">
        <v>1996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2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4</v>
      </c>
      <c r="V194">
        <v>1</v>
      </c>
      <c r="W194">
        <v>2</v>
      </c>
      <c r="X194">
        <v>33.299999999999997</v>
      </c>
      <c r="Y194" t="s">
        <v>4280</v>
      </c>
    </row>
    <row r="195" spans="1:25" x14ac:dyDescent="0.25">
      <c r="A195">
        <v>187</v>
      </c>
      <c r="B195" t="s">
        <v>108</v>
      </c>
      <c r="C195" t="s">
        <v>3756</v>
      </c>
      <c r="D195" t="s">
        <v>3759</v>
      </c>
      <c r="E195" t="s">
        <v>104</v>
      </c>
      <c r="F195" t="s">
        <v>4472</v>
      </c>
      <c r="G195">
        <v>2001</v>
      </c>
      <c r="H195">
        <v>0.3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</v>
      </c>
      <c r="X195">
        <v>0</v>
      </c>
      <c r="Y195" t="s">
        <v>4280</v>
      </c>
    </row>
    <row r="196" spans="1:25" x14ac:dyDescent="0.25">
      <c r="A196">
        <v>188</v>
      </c>
      <c r="B196" t="s">
        <v>3619</v>
      </c>
      <c r="C196" t="s">
        <v>3827</v>
      </c>
      <c r="D196" t="s">
        <v>3614</v>
      </c>
      <c r="E196" t="s">
        <v>293</v>
      </c>
      <c r="F196" t="s">
        <v>4473</v>
      </c>
      <c r="G196">
        <v>1996</v>
      </c>
      <c r="H196">
        <v>1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0</v>
      </c>
      <c r="O196">
        <v>2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2</v>
      </c>
      <c r="V196">
        <v>2</v>
      </c>
      <c r="W196">
        <v>1</v>
      </c>
      <c r="X196">
        <v>66.7</v>
      </c>
      <c r="Y196" t="s">
        <v>4280</v>
      </c>
    </row>
    <row r="197" spans="1:25" x14ac:dyDescent="0.25">
      <c r="A197">
        <v>189</v>
      </c>
      <c r="B197" t="s">
        <v>1365</v>
      </c>
      <c r="C197" t="s">
        <v>3756</v>
      </c>
      <c r="D197" t="s">
        <v>3614</v>
      </c>
      <c r="E197" t="s">
        <v>3616</v>
      </c>
      <c r="F197" t="s">
        <v>4474</v>
      </c>
      <c r="G197">
        <v>2002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6</v>
      </c>
      <c r="V197">
        <v>2</v>
      </c>
      <c r="W197">
        <v>0</v>
      </c>
      <c r="X197">
        <v>100</v>
      </c>
      <c r="Y197" t="s">
        <v>4280</v>
      </c>
    </row>
    <row r="198" spans="1:25" x14ac:dyDescent="0.25">
      <c r="A198">
        <v>190</v>
      </c>
      <c r="B198" t="s">
        <v>61</v>
      </c>
      <c r="C198" t="s">
        <v>3744</v>
      </c>
      <c r="D198" t="s">
        <v>3759</v>
      </c>
      <c r="E198" t="s">
        <v>3615</v>
      </c>
      <c r="F198" t="s">
        <v>4475</v>
      </c>
      <c r="G198">
        <v>1995</v>
      </c>
      <c r="H198">
        <v>0.1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0</v>
      </c>
      <c r="Y198" t="s">
        <v>4280</v>
      </c>
    </row>
    <row r="199" spans="1:25" x14ac:dyDescent="0.25">
      <c r="A199">
        <v>191</v>
      </c>
      <c r="B199" t="s">
        <v>4476</v>
      </c>
      <c r="C199" t="s">
        <v>3752</v>
      </c>
      <c r="D199" t="s">
        <v>3689</v>
      </c>
      <c r="E199" t="s">
        <v>254</v>
      </c>
      <c r="F199" t="s">
        <v>4477</v>
      </c>
      <c r="G199">
        <v>2002</v>
      </c>
      <c r="H199">
        <v>0.8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2</v>
      </c>
      <c r="V199">
        <v>1</v>
      </c>
      <c r="W199">
        <v>0</v>
      </c>
      <c r="X199">
        <v>100</v>
      </c>
      <c r="Y199" t="s">
        <v>4280</v>
      </c>
    </row>
    <row r="200" spans="1:25" x14ac:dyDescent="0.25">
      <c r="A200">
        <v>192</v>
      </c>
      <c r="B200" t="s">
        <v>3446</v>
      </c>
      <c r="C200" t="s">
        <v>3856</v>
      </c>
      <c r="D200" t="s">
        <v>3759</v>
      </c>
      <c r="E200" t="s">
        <v>421</v>
      </c>
      <c r="F200" t="s">
        <v>4478</v>
      </c>
      <c r="G200">
        <v>2000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6</v>
      </c>
      <c r="V200">
        <v>1</v>
      </c>
      <c r="W200">
        <v>0</v>
      </c>
      <c r="X200">
        <v>100</v>
      </c>
      <c r="Y200" t="s">
        <v>4280</v>
      </c>
    </row>
    <row r="201" spans="1:25" x14ac:dyDescent="0.25">
      <c r="A201">
        <v>193</v>
      </c>
      <c r="B201" t="s">
        <v>330</v>
      </c>
      <c r="C201" t="s">
        <v>3753</v>
      </c>
      <c r="D201" t="s">
        <v>3759</v>
      </c>
      <c r="E201" t="s">
        <v>3616</v>
      </c>
      <c r="F201" t="s">
        <v>4479</v>
      </c>
      <c r="G201">
        <v>2000</v>
      </c>
      <c r="H201">
        <v>0.9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Y201" t="s">
        <v>4280</v>
      </c>
    </row>
    <row r="202" spans="1:25" x14ac:dyDescent="0.25">
      <c r="A202">
        <v>194</v>
      </c>
      <c r="B202" t="s">
        <v>287</v>
      </c>
      <c r="C202" t="s">
        <v>3804</v>
      </c>
      <c r="D202" t="s">
        <v>3759</v>
      </c>
      <c r="E202" t="s">
        <v>283</v>
      </c>
      <c r="F202" t="s">
        <v>4480</v>
      </c>
      <c r="G202">
        <v>2000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12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4</v>
      </c>
      <c r="V202">
        <v>0</v>
      </c>
      <c r="W202">
        <v>0</v>
      </c>
      <c r="Y202" t="s">
        <v>4280</v>
      </c>
    </row>
    <row r="203" spans="1:25" x14ac:dyDescent="0.25">
      <c r="A203">
        <v>195</v>
      </c>
      <c r="B203" t="s">
        <v>430</v>
      </c>
      <c r="C203" t="s">
        <v>3783</v>
      </c>
      <c r="D203" t="s">
        <v>3759</v>
      </c>
      <c r="E203" t="s">
        <v>423</v>
      </c>
      <c r="F203" t="s">
        <v>4481</v>
      </c>
      <c r="G203">
        <v>1998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1</v>
      </c>
      <c r="X203">
        <v>0</v>
      </c>
      <c r="Y203" t="s">
        <v>4280</v>
      </c>
    </row>
    <row r="204" spans="1:25" x14ac:dyDescent="0.25">
      <c r="A204">
        <v>196</v>
      </c>
      <c r="B204" t="s">
        <v>251</v>
      </c>
      <c r="C204" t="s">
        <v>3804</v>
      </c>
      <c r="D204" t="s">
        <v>3614</v>
      </c>
      <c r="E204" t="s">
        <v>239</v>
      </c>
      <c r="F204" t="s">
        <v>4482</v>
      </c>
      <c r="G204">
        <v>1998</v>
      </c>
      <c r="H204">
        <v>0.3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Y204" t="s">
        <v>4280</v>
      </c>
    </row>
    <row r="205" spans="1:25" x14ac:dyDescent="0.25">
      <c r="A205">
        <v>197</v>
      </c>
      <c r="B205" t="s">
        <v>450</v>
      </c>
      <c r="C205" t="s">
        <v>3807</v>
      </c>
      <c r="D205" t="s">
        <v>3614</v>
      </c>
      <c r="E205" t="s">
        <v>421</v>
      </c>
      <c r="F205" t="s">
        <v>4483</v>
      </c>
      <c r="G205">
        <v>2001</v>
      </c>
      <c r="H205">
        <v>1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4</v>
      </c>
      <c r="V205">
        <v>4</v>
      </c>
      <c r="W205">
        <v>1</v>
      </c>
      <c r="X205">
        <v>80</v>
      </c>
      <c r="Y205" t="s">
        <v>4280</v>
      </c>
    </row>
    <row r="206" spans="1:25" x14ac:dyDescent="0.25">
      <c r="A206">
        <v>198</v>
      </c>
      <c r="B206" t="s">
        <v>101</v>
      </c>
      <c r="C206" t="s">
        <v>3768</v>
      </c>
      <c r="D206" t="s">
        <v>3689</v>
      </c>
      <c r="E206" t="s">
        <v>96</v>
      </c>
      <c r="F206" t="s">
        <v>4484</v>
      </c>
      <c r="G206">
        <v>2000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4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Y206" t="s">
        <v>4280</v>
      </c>
    </row>
    <row r="207" spans="1:25" x14ac:dyDescent="0.25">
      <c r="A207">
        <v>199</v>
      </c>
      <c r="B207" t="s">
        <v>193</v>
      </c>
      <c r="C207" t="s">
        <v>3767</v>
      </c>
      <c r="D207" t="s">
        <v>3759</v>
      </c>
      <c r="E207" t="s">
        <v>188</v>
      </c>
      <c r="F207" t="s">
        <v>4485</v>
      </c>
      <c r="G207">
        <v>2004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Y207" t="s">
        <v>4280</v>
      </c>
    </row>
    <row r="208" spans="1:25" x14ac:dyDescent="0.25">
      <c r="A208">
        <v>200</v>
      </c>
      <c r="B208" t="s">
        <v>72</v>
      </c>
      <c r="C208" t="s">
        <v>3808</v>
      </c>
      <c r="D208" t="s">
        <v>3689</v>
      </c>
      <c r="E208" t="s">
        <v>49</v>
      </c>
      <c r="F208" t="s">
        <v>4486</v>
      </c>
      <c r="G208">
        <v>2001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O208">
        <v>0</v>
      </c>
      <c r="P208">
        <v>2</v>
      </c>
      <c r="Q208">
        <v>1</v>
      </c>
      <c r="R208">
        <v>0</v>
      </c>
      <c r="S208">
        <v>0</v>
      </c>
      <c r="T208">
        <v>0</v>
      </c>
      <c r="U208">
        <v>7</v>
      </c>
      <c r="V208">
        <v>1</v>
      </c>
      <c r="W208">
        <v>0</v>
      </c>
      <c r="X208">
        <v>100</v>
      </c>
      <c r="Y208" t="s">
        <v>4280</v>
      </c>
    </row>
    <row r="209" spans="1:25" x14ac:dyDescent="0.25">
      <c r="A209" t="s">
        <v>4270</v>
      </c>
      <c r="B209" t="s">
        <v>464</v>
      </c>
      <c r="C209" t="s">
        <v>3738</v>
      </c>
      <c r="D209" t="s">
        <v>3683</v>
      </c>
      <c r="E209" t="s">
        <v>3682</v>
      </c>
      <c r="F209" t="s">
        <v>3739</v>
      </c>
      <c r="G209" t="s">
        <v>3740</v>
      </c>
      <c r="H209" t="s">
        <v>3681</v>
      </c>
      <c r="I209" t="s">
        <v>3994</v>
      </c>
      <c r="J209" t="s">
        <v>3995</v>
      </c>
      <c r="K209" t="s">
        <v>3996</v>
      </c>
      <c r="L209" t="s">
        <v>3997</v>
      </c>
      <c r="M209" t="s">
        <v>3998</v>
      </c>
      <c r="N209" t="s">
        <v>3999</v>
      </c>
      <c r="O209" t="s">
        <v>4000</v>
      </c>
      <c r="P209" t="s">
        <v>3678</v>
      </c>
      <c r="Q209" t="s">
        <v>3741</v>
      </c>
      <c r="R209" t="s">
        <v>4001</v>
      </c>
      <c r="S209" t="s">
        <v>4002</v>
      </c>
      <c r="T209" t="s">
        <v>4003</v>
      </c>
      <c r="U209" t="s">
        <v>4004</v>
      </c>
      <c r="V209" t="s">
        <v>4005</v>
      </c>
      <c r="W209" t="s">
        <v>3742</v>
      </c>
      <c r="X209" t="s">
        <v>4006</v>
      </c>
      <c r="Y209" t="s">
        <v>4280</v>
      </c>
    </row>
    <row r="210" spans="1:25" x14ac:dyDescent="0.25">
      <c r="A210">
        <v>201</v>
      </c>
      <c r="B210" t="s">
        <v>348</v>
      </c>
      <c r="C210" t="s">
        <v>3750</v>
      </c>
      <c r="D210" t="s">
        <v>3689</v>
      </c>
      <c r="E210" t="s">
        <v>332</v>
      </c>
      <c r="F210" t="s">
        <v>4487</v>
      </c>
      <c r="G210">
        <v>1998</v>
      </c>
      <c r="H210">
        <v>0.2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Y210" t="s">
        <v>4280</v>
      </c>
    </row>
    <row r="211" spans="1:25" x14ac:dyDescent="0.25">
      <c r="A211">
        <v>202</v>
      </c>
      <c r="B211" t="s">
        <v>63</v>
      </c>
      <c r="C211" t="s">
        <v>3768</v>
      </c>
      <c r="D211" t="s">
        <v>3759</v>
      </c>
      <c r="E211" t="s">
        <v>3615</v>
      </c>
      <c r="F211" t="s">
        <v>4488</v>
      </c>
      <c r="G211">
        <v>2003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Y211" t="s">
        <v>4280</v>
      </c>
    </row>
    <row r="212" spans="1:25" x14ac:dyDescent="0.25">
      <c r="A212">
        <v>203</v>
      </c>
      <c r="B212" t="s">
        <v>3669</v>
      </c>
      <c r="C212" t="s">
        <v>3744</v>
      </c>
      <c r="D212" t="s">
        <v>3689</v>
      </c>
      <c r="E212" t="s">
        <v>239</v>
      </c>
      <c r="F212" t="s">
        <v>4489</v>
      </c>
      <c r="G212">
        <v>2005</v>
      </c>
      <c r="H212">
        <v>0.3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Y212" t="s">
        <v>4280</v>
      </c>
    </row>
    <row r="213" spans="1:25" x14ac:dyDescent="0.25">
      <c r="A213">
        <v>204</v>
      </c>
      <c r="B213" t="s">
        <v>4490</v>
      </c>
      <c r="C213" t="s">
        <v>3804</v>
      </c>
      <c r="D213" t="s">
        <v>3689</v>
      </c>
      <c r="E213" t="s">
        <v>188</v>
      </c>
      <c r="F213" t="s">
        <v>4491</v>
      </c>
      <c r="G213">
        <v>1995</v>
      </c>
      <c r="H213">
        <v>0.1</v>
      </c>
      <c r="I213">
        <v>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Y213" t="s">
        <v>4280</v>
      </c>
    </row>
    <row r="214" spans="1:25" x14ac:dyDescent="0.25">
      <c r="A214">
        <v>205</v>
      </c>
      <c r="B214" t="s">
        <v>282</v>
      </c>
      <c r="C214" t="s">
        <v>3744</v>
      </c>
      <c r="D214" t="s">
        <v>3689</v>
      </c>
      <c r="E214" t="s">
        <v>283</v>
      </c>
      <c r="F214" t="s">
        <v>4492</v>
      </c>
      <c r="G214">
        <v>2002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4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4</v>
      </c>
      <c r="V214">
        <v>0</v>
      </c>
      <c r="W214">
        <v>0</v>
      </c>
      <c r="Y214" t="s">
        <v>4280</v>
      </c>
    </row>
    <row r="215" spans="1:25" x14ac:dyDescent="0.25">
      <c r="A215">
        <v>206</v>
      </c>
      <c r="B215" t="s">
        <v>3940</v>
      </c>
      <c r="C215" t="s">
        <v>3756</v>
      </c>
      <c r="D215" t="s">
        <v>3689</v>
      </c>
      <c r="E215" t="s">
        <v>141</v>
      </c>
      <c r="F215" t="s">
        <v>4493</v>
      </c>
      <c r="G215">
        <v>1997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2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5</v>
      </c>
      <c r="V215">
        <v>5</v>
      </c>
      <c r="W215">
        <v>4</v>
      </c>
      <c r="X215">
        <v>55.6</v>
      </c>
      <c r="Y215" t="s">
        <v>4280</v>
      </c>
    </row>
    <row r="216" spans="1:25" x14ac:dyDescent="0.25">
      <c r="A216">
        <v>207</v>
      </c>
      <c r="B216" t="s">
        <v>3306</v>
      </c>
      <c r="C216" t="s">
        <v>3756</v>
      </c>
      <c r="D216" t="s">
        <v>486</v>
      </c>
      <c r="E216" t="s">
        <v>423</v>
      </c>
      <c r="F216" t="s">
        <v>4494</v>
      </c>
      <c r="G216">
        <v>1997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2</v>
      </c>
      <c r="V216">
        <v>2</v>
      </c>
      <c r="W216">
        <v>0</v>
      </c>
      <c r="X216">
        <v>100</v>
      </c>
      <c r="Y216" t="s">
        <v>4280</v>
      </c>
    </row>
    <row r="217" spans="1:25" x14ac:dyDescent="0.25">
      <c r="A217">
        <v>208</v>
      </c>
      <c r="B217" t="s">
        <v>4495</v>
      </c>
      <c r="C217" t="s">
        <v>3905</v>
      </c>
      <c r="D217" t="s">
        <v>486</v>
      </c>
      <c r="E217" t="s">
        <v>21</v>
      </c>
      <c r="F217" t="s">
        <v>4496</v>
      </c>
      <c r="G217">
        <v>1999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Y217" t="s">
        <v>4280</v>
      </c>
    </row>
    <row r="218" spans="1:25" x14ac:dyDescent="0.25">
      <c r="A218">
        <v>209</v>
      </c>
      <c r="B218" t="s">
        <v>3307</v>
      </c>
      <c r="C218" t="s">
        <v>3744</v>
      </c>
      <c r="D218" t="s">
        <v>486</v>
      </c>
      <c r="E218" t="s">
        <v>421</v>
      </c>
      <c r="F218" t="s">
        <v>4497</v>
      </c>
      <c r="G218">
        <v>1994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Y218" t="s">
        <v>4280</v>
      </c>
    </row>
    <row r="219" spans="1:25" x14ac:dyDescent="0.25">
      <c r="A219">
        <v>210</v>
      </c>
      <c r="B219" t="s">
        <v>4498</v>
      </c>
      <c r="C219" t="s">
        <v>3754</v>
      </c>
      <c r="D219" t="s">
        <v>3759</v>
      </c>
      <c r="E219" t="s">
        <v>423</v>
      </c>
      <c r="F219" t="s">
        <v>4499</v>
      </c>
      <c r="G219">
        <v>1999</v>
      </c>
      <c r="H219">
        <v>0.9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</v>
      </c>
      <c r="V219">
        <v>1</v>
      </c>
      <c r="W219">
        <v>4</v>
      </c>
      <c r="X219">
        <v>20</v>
      </c>
      <c r="Y219" t="s">
        <v>4280</v>
      </c>
    </row>
    <row r="220" spans="1:25" x14ac:dyDescent="0.25">
      <c r="A220">
        <v>211</v>
      </c>
      <c r="B220" t="s">
        <v>3292</v>
      </c>
      <c r="C220" t="s">
        <v>3744</v>
      </c>
      <c r="D220" t="s">
        <v>486</v>
      </c>
      <c r="E220" t="s">
        <v>3615</v>
      </c>
      <c r="F220" t="s">
        <v>4500</v>
      </c>
      <c r="G220">
        <v>1992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</v>
      </c>
      <c r="V220">
        <v>1</v>
      </c>
      <c r="W220">
        <v>0</v>
      </c>
      <c r="X220">
        <v>100</v>
      </c>
      <c r="Y220" t="s">
        <v>4280</v>
      </c>
    </row>
    <row r="221" spans="1:25" x14ac:dyDescent="0.25">
      <c r="A221">
        <v>212</v>
      </c>
      <c r="B221" t="s">
        <v>194</v>
      </c>
      <c r="C221" t="s">
        <v>3773</v>
      </c>
      <c r="D221" t="s">
        <v>3614</v>
      </c>
      <c r="E221" t="s">
        <v>188</v>
      </c>
      <c r="F221" t="s">
        <v>4501</v>
      </c>
      <c r="G221">
        <v>1999</v>
      </c>
      <c r="H221">
        <v>1</v>
      </c>
      <c r="I221">
        <v>0</v>
      </c>
      <c r="J221">
        <v>0</v>
      </c>
      <c r="K221">
        <v>0</v>
      </c>
      <c r="L221">
        <v>2</v>
      </c>
      <c r="M221">
        <v>1</v>
      </c>
      <c r="N221">
        <v>0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 t="s">
        <v>4280</v>
      </c>
    </row>
    <row r="222" spans="1:25" x14ac:dyDescent="0.25">
      <c r="A222">
        <v>213</v>
      </c>
      <c r="B222" t="s">
        <v>3305</v>
      </c>
      <c r="C222" t="s">
        <v>3773</v>
      </c>
      <c r="D222" t="s">
        <v>486</v>
      </c>
      <c r="E222" t="s">
        <v>372</v>
      </c>
      <c r="F222" t="s">
        <v>4502</v>
      </c>
      <c r="G222">
        <v>1995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</v>
      </c>
      <c r="V222">
        <v>1</v>
      </c>
      <c r="W222">
        <v>0</v>
      </c>
      <c r="X222">
        <v>100</v>
      </c>
      <c r="Y222" t="s">
        <v>4280</v>
      </c>
    </row>
    <row r="223" spans="1:25" x14ac:dyDescent="0.25">
      <c r="A223">
        <v>214</v>
      </c>
      <c r="B223" t="s">
        <v>249</v>
      </c>
      <c r="C223" t="s">
        <v>3754</v>
      </c>
      <c r="D223" t="s">
        <v>3689</v>
      </c>
      <c r="E223" t="s">
        <v>239</v>
      </c>
      <c r="F223" t="s">
        <v>4503</v>
      </c>
      <c r="G223">
        <v>1998</v>
      </c>
      <c r="H223">
        <v>1</v>
      </c>
      <c r="I223">
        <v>1</v>
      </c>
      <c r="J223">
        <v>0</v>
      </c>
      <c r="K223">
        <v>0</v>
      </c>
      <c r="L223">
        <v>3</v>
      </c>
      <c r="M223">
        <v>2</v>
      </c>
      <c r="N223">
        <v>0</v>
      </c>
      <c r="O223">
        <v>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 t="s">
        <v>4280</v>
      </c>
    </row>
    <row r="224" spans="1:25" x14ac:dyDescent="0.25">
      <c r="A224">
        <v>215</v>
      </c>
      <c r="B224" t="s">
        <v>391</v>
      </c>
      <c r="C224" t="s">
        <v>3744</v>
      </c>
      <c r="D224" t="s">
        <v>3689</v>
      </c>
      <c r="E224" t="s">
        <v>372</v>
      </c>
      <c r="F224" t="s">
        <v>4504</v>
      </c>
      <c r="G224">
        <v>1999</v>
      </c>
      <c r="H224">
        <v>0.9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3</v>
      </c>
      <c r="V224">
        <v>0</v>
      </c>
      <c r="W224">
        <v>2</v>
      </c>
      <c r="X224">
        <v>0</v>
      </c>
      <c r="Y224" t="s">
        <v>4280</v>
      </c>
    </row>
    <row r="225" spans="1:25" x14ac:dyDescent="0.25">
      <c r="A225">
        <v>216</v>
      </c>
      <c r="B225" t="s">
        <v>321</v>
      </c>
      <c r="C225" t="s">
        <v>3746</v>
      </c>
      <c r="D225" t="s">
        <v>3614</v>
      </c>
      <c r="E225" t="s">
        <v>293</v>
      </c>
      <c r="F225" t="s">
        <v>4505</v>
      </c>
      <c r="G225">
        <v>2000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2</v>
      </c>
      <c r="R225">
        <v>0</v>
      </c>
      <c r="S225">
        <v>0</v>
      </c>
      <c r="T225">
        <v>0</v>
      </c>
      <c r="U225">
        <v>0</v>
      </c>
      <c r="V225">
        <v>3</v>
      </c>
      <c r="W225">
        <v>0</v>
      </c>
      <c r="X225">
        <v>100</v>
      </c>
      <c r="Y225" t="s">
        <v>4280</v>
      </c>
    </row>
    <row r="226" spans="1:25" x14ac:dyDescent="0.25">
      <c r="A226">
        <v>217</v>
      </c>
      <c r="B226" t="s">
        <v>187</v>
      </c>
      <c r="C226" t="s">
        <v>3756</v>
      </c>
      <c r="D226" t="s">
        <v>3759</v>
      </c>
      <c r="E226" t="s">
        <v>188</v>
      </c>
      <c r="F226" t="s">
        <v>4506</v>
      </c>
      <c r="G226">
        <v>1997</v>
      </c>
      <c r="H226">
        <v>0.8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</v>
      </c>
      <c r="V226">
        <v>3</v>
      </c>
      <c r="W226">
        <v>2</v>
      </c>
      <c r="X226">
        <v>60</v>
      </c>
      <c r="Y226" t="s">
        <v>4280</v>
      </c>
    </row>
    <row r="227" spans="1:25" x14ac:dyDescent="0.25">
      <c r="A227">
        <v>218</v>
      </c>
      <c r="B227" t="s">
        <v>153</v>
      </c>
      <c r="C227" t="s">
        <v>3744</v>
      </c>
      <c r="D227" t="s">
        <v>3759</v>
      </c>
      <c r="E227" t="s">
        <v>147</v>
      </c>
      <c r="F227" t="s">
        <v>4507</v>
      </c>
      <c r="G227">
        <v>2007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Y227" t="s">
        <v>4280</v>
      </c>
    </row>
    <row r="228" spans="1:25" x14ac:dyDescent="0.25">
      <c r="A228">
        <v>219</v>
      </c>
      <c r="B228" t="s">
        <v>22</v>
      </c>
      <c r="C228" t="s">
        <v>3801</v>
      </c>
      <c r="D228" t="s">
        <v>3614</v>
      </c>
      <c r="E228" t="s">
        <v>8</v>
      </c>
      <c r="F228" t="s">
        <v>4508</v>
      </c>
      <c r="G228">
        <v>1994</v>
      </c>
      <c r="H228">
        <v>0.3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50</v>
      </c>
      <c r="Y228" t="s">
        <v>4280</v>
      </c>
    </row>
    <row r="229" spans="1:25" x14ac:dyDescent="0.25">
      <c r="A229">
        <v>220</v>
      </c>
      <c r="B229" t="s">
        <v>461</v>
      </c>
      <c r="C229" t="s">
        <v>3793</v>
      </c>
      <c r="D229" t="s">
        <v>3614</v>
      </c>
      <c r="E229" t="s">
        <v>423</v>
      </c>
      <c r="F229" t="s">
        <v>4509</v>
      </c>
      <c r="G229">
        <v>1997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2</v>
      </c>
      <c r="V229">
        <v>3</v>
      </c>
      <c r="W229">
        <v>3</v>
      </c>
      <c r="X229">
        <v>50</v>
      </c>
      <c r="Y229" t="s">
        <v>4280</v>
      </c>
    </row>
    <row r="230" spans="1:25" x14ac:dyDescent="0.25">
      <c r="A230">
        <v>221</v>
      </c>
      <c r="B230" t="s">
        <v>3722</v>
      </c>
      <c r="C230" t="s">
        <v>3755</v>
      </c>
      <c r="D230" t="s">
        <v>3689</v>
      </c>
      <c r="E230" t="s">
        <v>141</v>
      </c>
      <c r="F230" t="s">
        <v>4510</v>
      </c>
      <c r="G230">
        <v>1994</v>
      </c>
      <c r="H230">
        <v>0.8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</v>
      </c>
      <c r="V230">
        <v>1</v>
      </c>
      <c r="W230">
        <v>0</v>
      </c>
      <c r="X230">
        <v>100</v>
      </c>
      <c r="Y230" t="s">
        <v>4280</v>
      </c>
    </row>
    <row r="231" spans="1:25" x14ac:dyDescent="0.25">
      <c r="A231">
        <v>222</v>
      </c>
      <c r="B231" t="s">
        <v>3311</v>
      </c>
      <c r="C231" t="s">
        <v>3754</v>
      </c>
      <c r="D231" t="s">
        <v>486</v>
      </c>
      <c r="E231" t="s">
        <v>147</v>
      </c>
      <c r="F231" t="s">
        <v>4511</v>
      </c>
      <c r="G231">
        <v>2003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3</v>
      </c>
      <c r="V231">
        <v>2</v>
      </c>
      <c r="W231">
        <v>0</v>
      </c>
      <c r="X231">
        <v>100</v>
      </c>
      <c r="Y231" t="s">
        <v>4280</v>
      </c>
    </row>
    <row r="232" spans="1:25" x14ac:dyDescent="0.25">
      <c r="A232">
        <v>223</v>
      </c>
      <c r="B232" t="s">
        <v>54</v>
      </c>
      <c r="C232" t="s">
        <v>3744</v>
      </c>
      <c r="D232" t="s">
        <v>3748</v>
      </c>
      <c r="E232" t="s">
        <v>49</v>
      </c>
      <c r="F232" t="s">
        <v>4512</v>
      </c>
      <c r="G232">
        <v>2002</v>
      </c>
      <c r="H232">
        <v>1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5</v>
      </c>
      <c r="V232">
        <v>0</v>
      </c>
      <c r="W232">
        <v>4</v>
      </c>
      <c r="X232">
        <v>0</v>
      </c>
      <c r="Y232" t="s">
        <v>4280</v>
      </c>
    </row>
    <row r="233" spans="1:25" x14ac:dyDescent="0.25">
      <c r="A233">
        <v>224</v>
      </c>
      <c r="B233" t="s">
        <v>221</v>
      </c>
      <c r="C233" t="s">
        <v>3755</v>
      </c>
      <c r="D233" t="s">
        <v>3614</v>
      </c>
      <c r="E233" t="s">
        <v>188</v>
      </c>
      <c r="F233" t="s">
        <v>4513</v>
      </c>
      <c r="G233">
        <v>1998</v>
      </c>
      <c r="H233">
        <v>1</v>
      </c>
      <c r="I233">
        <v>0</v>
      </c>
      <c r="J233">
        <v>0</v>
      </c>
      <c r="K233">
        <v>0</v>
      </c>
      <c r="L233">
        <v>3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</v>
      </c>
      <c r="V233">
        <v>4</v>
      </c>
      <c r="W233">
        <v>2</v>
      </c>
      <c r="X233">
        <v>66.7</v>
      </c>
      <c r="Y233" t="s">
        <v>4280</v>
      </c>
    </row>
    <row r="234" spans="1:25" x14ac:dyDescent="0.25">
      <c r="A234">
        <v>225</v>
      </c>
      <c r="B234" t="s">
        <v>100</v>
      </c>
      <c r="C234" t="s">
        <v>3767</v>
      </c>
      <c r="D234" t="s">
        <v>3759</v>
      </c>
      <c r="E234" t="s">
        <v>96</v>
      </c>
      <c r="F234" t="s">
        <v>4514</v>
      </c>
      <c r="G234">
        <v>2002</v>
      </c>
      <c r="H234">
        <v>0.8</v>
      </c>
      <c r="I234">
        <v>0</v>
      </c>
      <c r="J234">
        <v>0</v>
      </c>
      <c r="K234">
        <v>0</v>
      </c>
      <c r="L234">
        <v>2</v>
      </c>
      <c r="M234">
        <v>2</v>
      </c>
      <c r="N234">
        <v>1</v>
      </c>
      <c r="O234">
        <v>0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1</v>
      </c>
      <c r="V234">
        <v>1</v>
      </c>
      <c r="W234">
        <v>1</v>
      </c>
      <c r="X234">
        <v>50</v>
      </c>
      <c r="Y234" t="s">
        <v>4280</v>
      </c>
    </row>
    <row r="235" spans="1:25" x14ac:dyDescent="0.25">
      <c r="A235" t="s">
        <v>4270</v>
      </c>
      <c r="B235" t="s">
        <v>464</v>
      </c>
      <c r="C235" t="s">
        <v>3738</v>
      </c>
      <c r="D235" t="s">
        <v>3683</v>
      </c>
      <c r="E235" t="s">
        <v>3682</v>
      </c>
      <c r="F235" t="s">
        <v>3739</v>
      </c>
      <c r="G235" t="s">
        <v>3740</v>
      </c>
      <c r="H235" t="s">
        <v>3681</v>
      </c>
      <c r="I235" t="s">
        <v>3994</v>
      </c>
      <c r="J235" t="s">
        <v>3995</v>
      </c>
      <c r="K235" t="s">
        <v>3996</v>
      </c>
      <c r="L235" t="s">
        <v>3997</v>
      </c>
      <c r="M235" t="s">
        <v>3998</v>
      </c>
      <c r="N235" t="s">
        <v>3999</v>
      </c>
      <c r="O235" t="s">
        <v>4000</v>
      </c>
      <c r="P235" t="s">
        <v>3678</v>
      </c>
      <c r="Q235" t="s">
        <v>3741</v>
      </c>
      <c r="R235" t="s">
        <v>4001</v>
      </c>
      <c r="S235" t="s">
        <v>4002</v>
      </c>
      <c r="T235" t="s">
        <v>4003</v>
      </c>
      <c r="U235" t="s">
        <v>4004</v>
      </c>
      <c r="V235" t="s">
        <v>4005</v>
      </c>
      <c r="W235" t="s">
        <v>3742</v>
      </c>
      <c r="X235" t="s">
        <v>4006</v>
      </c>
      <c r="Y235" t="s">
        <v>4280</v>
      </c>
    </row>
    <row r="236" spans="1:25" x14ac:dyDescent="0.25">
      <c r="A236">
        <v>226</v>
      </c>
      <c r="B236" t="s">
        <v>3951</v>
      </c>
      <c r="C236" t="s">
        <v>3804</v>
      </c>
      <c r="D236" t="s">
        <v>486</v>
      </c>
      <c r="E236" t="s">
        <v>254</v>
      </c>
      <c r="F236" t="s">
        <v>4515</v>
      </c>
      <c r="G236">
        <v>1993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Y236" t="s">
        <v>4280</v>
      </c>
    </row>
    <row r="237" spans="1:25" x14ac:dyDescent="0.25">
      <c r="A237">
        <v>227</v>
      </c>
      <c r="B237" t="s">
        <v>162</v>
      </c>
      <c r="C237" t="s">
        <v>3982</v>
      </c>
      <c r="D237" t="s">
        <v>3689</v>
      </c>
      <c r="E237" t="s">
        <v>147</v>
      </c>
      <c r="F237" t="s">
        <v>4516</v>
      </c>
      <c r="G237">
        <v>2004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3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1</v>
      </c>
      <c r="X237">
        <v>0</v>
      </c>
      <c r="Y237" t="s">
        <v>4280</v>
      </c>
    </row>
    <row r="238" spans="1:25" x14ac:dyDescent="0.25">
      <c r="A238">
        <v>228</v>
      </c>
      <c r="B238" t="s">
        <v>373</v>
      </c>
      <c r="C238" t="s">
        <v>3744</v>
      </c>
      <c r="D238" t="s">
        <v>3759</v>
      </c>
      <c r="E238" t="s">
        <v>372</v>
      </c>
      <c r="F238" t="s">
        <v>4517</v>
      </c>
      <c r="G238">
        <v>2001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5</v>
      </c>
      <c r="P238">
        <v>0</v>
      </c>
      <c r="Q238">
        <v>2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3</v>
      </c>
      <c r="X238">
        <v>0</v>
      </c>
      <c r="Y238" t="s">
        <v>4280</v>
      </c>
    </row>
    <row r="239" spans="1:25" x14ac:dyDescent="0.25">
      <c r="A239">
        <v>229</v>
      </c>
      <c r="B239" t="s">
        <v>7</v>
      </c>
      <c r="C239" t="s">
        <v>3911</v>
      </c>
      <c r="D239" t="s">
        <v>3748</v>
      </c>
      <c r="E239" t="s">
        <v>8</v>
      </c>
      <c r="F239" t="s">
        <v>4518</v>
      </c>
      <c r="G239">
        <v>1992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</v>
      </c>
      <c r="V239">
        <v>0</v>
      </c>
      <c r="W239">
        <v>0</v>
      </c>
      <c r="Y239" t="s">
        <v>4280</v>
      </c>
    </row>
    <row r="240" spans="1:25" x14ac:dyDescent="0.25">
      <c r="A240">
        <v>230</v>
      </c>
      <c r="B240" t="s">
        <v>418</v>
      </c>
      <c r="C240" t="s">
        <v>3767</v>
      </c>
      <c r="D240" t="s">
        <v>3614</v>
      </c>
      <c r="E240" t="s">
        <v>372</v>
      </c>
      <c r="F240" t="s">
        <v>4519</v>
      </c>
      <c r="G240">
        <v>2001</v>
      </c>
      <c r="H240">
        <v>1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3</v>
      </c>
      <c r="V240">
        <v>3</v>
      </c>
      <c r="W240">
        <v>2</v>
      </c>
      <c r="X240">
        <v>60</v>
      </c>
      <c r="Y240" t="s">
        <v>4280</v>
      </c>
    </row>
    <row r="241" spans="1:25" x14ac:dyDescent="0.25">
      <c r="A241">
        <v>231</v>
      </c>
      <c r="B241" t="s">
        <v>3952</v>
      </c>
      <c r="C241" t="s">
        <v>3773</v>
      </c>
      <c r="D241" t="s">
        <v>486</v>
      </c>
      <c r="E241" t="s">
        <v>283</v>
      </c>
      <c r="F241" t="s">
        <v>4520</v>
      </c>
      <c r="G241">
        <v>1997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</v>
      </c>
      <c r="V241">
        <v>1</v>
      </c>
      <c r="W241">
        <v>1</v>
      </c>
      <c r="X241">
        <v>50</v>
      </c>
      <c r="Y241" t="s">
        <v>4280</v>
      </c>
    </row>
    <row r="242" spans="1:25" x14ac:dyDescent="0.25">
      <c r="A242">
        <v>232</v>
      </c>
      <c r="B242" t="s">
        <v>3732</v>
      </c>
      <c r="C242" t="s">
        <v>3747</v>
      </c>
      <c r="D242" t="s">
        <v>3689</v>
      </c>
      <c r="E242" t="s">
        <v>3616</v>
      </c>
      <c r="F242" t="s">
        <v>4521</v>
      </c>
      <c r="G242">
        <v>1997</v>
      </c>
      <c r="H242">
        <v>1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0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4</v>
      </c>
      <c r="V242">
        <v>2</v>
      </c>
      <c r="W242">
        <v>2</v>
      </c>
      <c r="X242">
        <v>50</v>
      </c>
      <c r="Y242" t="s">
        <v>4280</v>
      </c>
    </row>
    <row r="243" spans="1:25" x14ac:dyDescent="0.25">
      <c r="A243">
        <v>233</v>
      </c>
      <c r="B243" t="s">
        <v>2254</v>
      </c>
      <c r="C243" t="s">
        <v>3756</v>
      </c>
      <c r="D243" t="s">
        <v>3689</v>
      </c>
      <c r="E243" t="s">
        <v>283</v>
      </c>
      <c r="F243" t="s">
        <v>4522</v>
      </c>
      <c r="G243">
        <v>2004</v>
      </c>
      <c r="H243">
        <v>0.1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Y243" t="s">
        <v>4280</v>
      </c>
    </row>
    <row r="244" spans="1:25" x14ac:dyDescent="0.25">
      <c r="A244">
        <v>234</v>
      </c>
      <c r="B244" t="s">
        <v>298</v>
      </c>
      <c r="C244" t="s">
        <v>3856</v>
      </c>
      <c r="D244" t="s">
        <v>3689</v>
      </c>
      <c r="E244" t="s">
        <v>293</v>
      </c>
      <c r="F244" t="s">
        <v>4523</v>
      </c>
      <c r="G244">
        <v>1998</v>
      </c>
      <c r="H244">
        <v>1</v>
      </c>
      <c r="I244">
        <v>0</v>
      </c>
      <c r="J244">
        <v>0</v>
      </c>
      <c r="K244">
        <v>0</v>
      </c>
      <c r="L244">
        <v>2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3</v>
      </c>
      <c r="V244">
        <v>0</v>
      </c>
      <c r="W244">
        <v>2</v>
      </c>
      <c r="X244">
        <v>0</v>
      </c>
      <c r="Y244" t="s">
        <v>4280</v>
      </c>
    </row>
    <row r="245" spans="1:25" x14ac:dyDescent="0.25">
      <c r="A245">
        <v>235</v>
      </c>
      <c r="B245" t="s">
        <v>339</v>
      </c>
      <c r="C245" t="s">
        <v>3783</v>
      </c>
      <c r="D245" t="s">
        <v>3759</v>
      </c>
      <c r="E245" t="s">
        <v>332</v>
      </c>
      <c r="F245" t="s">
        <v>4524</v>
      </c>
      <c r="G245">
        <v>2001</v>
      </c>
      <c r="H245">
        <v>0.5</v>
      </c>
      <c r="I245">
        <v>0</v>
      </c>
      <c r="J245">
        <v>0</v>
      </c>
      <c r="K245">
        <v>0</v>
      </c>
      <c r="L245">
        <v>2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3</v>
      </c>
      <c r="V245">
        <v>2</v>
      </c>
      <c r="W245">
        <v>2</v>
      </c>
      <c r="X245">
        <v>50</v>
      </c>
      <c r="Y245" t="s">
        <v>4280</v>
      </c>
    </row>
    <row r="246" spans="1:25" x14ac:dyDescent="0.25">
      <c r="A246">
        <v>236</v>
      </c>
      <c r="B246" t="s">
        <v>3626</v>
      </c>
      <c r="C246" t="s">
        <v>3753</v>
      </c>
      <c r="D246" t="s">
        <v>3614</v>
      </c>
      <c r="E246" t="s">
        <v>3615</v>
      </c>
      <c r="F246" t="s">
        <v>4525</v>
      </c>
      <c r="G246">
        <v>1991</v>
      </c>
      <c r="H246">
        <v>1</v>
      </c>
      <c r="I246">
        <v>0</v>
      </c>
      <c r="J246">
        <v>0</v>
      </c>
      <c r="K246">
        <v>0</v>
      </c>
      <c r="L246">
        <v>2</v>
      </c>
      <c r="M246">
        <v>1</v>
      </c>
      <c r="N246">
        <v>0</v>
      </c>
      <c r="O246">
        <v>1</v>
      </c>
      <c r="P246">
        <v>4</v>
      </c>
      <c r="Q246">
        <v>1</v>
      </c>
      <c r="R246">
        <v>0</v>
      </c>
      <c r="S246">
        <v>0</v>
      </c>
      <c r="T246">
        <v>0</v>
      </c>
      <c r="U246">
        <v>5</v>
      </c>
      <c r="V246">
        <v>6</v>
      </c>
      <c r="W246">
        <v>0</v>
      </c>
      <c r="X246">
        <v>100</v>
      </c>
      <c r="Y246" t="s">
        <v>4280</v>
      </c>
    </row>
    <row r="247" spans="1:25" x14ac:dyDescent="0.25">
      <c r="A247">
        <v>237</v>
      </c>
      <c r="B247" t="s">
        <v>36</v>
      </c>
      <c r="C247" t="s">
        <v>3744</v>
      </c>
      <c r="D247" t="s">
        <v>3689</v>
      </c>
      <c r="E247" t="s">
        <v>21</v>
      </c>
      <c r="F247" t="s">
        <v>4526</v>
      </c>
      <c r="G247">
        <v>2003</v>
      </c>
      <c r="H247">
        <v>0.8</v>
      </c>
      <c r="I247">
        <v>0</v>
      </c>
      <c r="J247">
        <v>0</v>
      </c>
      <c r="K247">
        <v>0</v>
      </c>
      <c r="L247">
        <v>1</v>
      </c>
      <c r="M247">
        <v>2</v>
      </c>
      <c r="N247">
        <v>0</v>
      </c>
      <c r="O247">
        <v>3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2</v>
      </c>
      <c r="V247">
        <v>2</v>
      </c>
      <c r="W247">
        <v>1</v>
      </c>
      <c r="X247">
        <v>66.7</v>
      </c>
      <c r="Y247" t="s">
        <v>4280</v>
      </c>
    </row>
    <row r="248" spans="1:25" x14ac:dyDescent="0.25">
      <c r="A248">
        <v>238</v>
      </c>
      <c r="B248" t="s">
        <v>181</v>
      </c>
      <c r="C248" t="s">
        <v>3754</v>
      </c>
      <c r="D248" t="s">
        <v>3614</v>
      </c>
      <c r="E248" t="s">
        <v>147</v>
      </c>
      <c r="F248" t="s">
        <v>4527</v>
      </c>
      <c r="G248">
        <v>2003</v>
      </c>
      <c r="H248">
        <v>0.6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</v>
      </c>
      <c r="V248">
        <v>1</v>
      </c>
      <c r="W248">
        <v>0</v>
      </c>
      <c r="X248">
        <v>100</v>
      </c>
      <c r="Y248" t="s">
        <v>4280</v>
      </c>
    </row>
    <row r="249" spans="1:25" x14ac:dyDescent="0.25">
      <c r="A249">
        <v>239</v>
      </c>
      <c r="B249" t="s">
        <v>3302</v>
      </c>
      <c r="C249" t="s">
        <v>3808</v>
      </c>
      <c r="D249" t="s">
        <v>486</v>
      </c>
      <c r="E249" t="s">
        <v>3616</v>
      </c>
      <c r="F249" t="s">
        <v>4528</v>
      </c>
      <c r="G249">
        <v>1992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</v>
      </c>
      <c r="V249">
        <v>0</v>
      </c>
      <c r="W249">
        <v>0</v>
      </c>
      <c r="Y249" t="s">
        <v>4280</v>
      </c>
    </row>
    <row r="250" spans="1:25" x14ac:dyDescent="0.25">
      <c r="A250">
        <v>240</v>
      </c>
      <c r="B250" t="s">
        <v>27</v>
      </c>
      <c r="C250" t="s">
        <v>3776</v>
      </c>
      <c r="D250" t="s">
        <v>3689</v>
      </c>
      <c r="E250" t="s">
        <v>21</v>
      </c>
      <c r="F250" t="s">
        <v>4529</v>
      </c>
      <c r="G250">
        <v>2000</v>
      </c>
      <c r="H250">
        <v>1</v>
      </c>
      <c r="I250">
        <v>0</v>
      </c>
      <c r="J250">
        <v>0</v>
      </c>
      <c r="K250">
        <v>0</v>
      </c>
      <c r="L250">
        <v>2</v>
      </c>
      <c r="M250">
        <v>1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3</v>
      </c>
      <c r="V250">
        <v>5</v>
      </c>
      <c r="W250">
        <v>6</v>
      </c>
      <c r="X250">
        <v>45.5</v>
      </c>
      <c r="Y250" t="s">
        <v>4280</v>
      </c>
    </row>
    <row r="251" spans="1:25" x14ac:dyDescent="0.25">
      <c r="A251">
        <v>241</v>
      </c>
      <c r="B251" t="s">
        <v>44</v>
      </c>
      <c r="C251" t="s">
        <v>3755</v>
      </c>
      <c r="D251" t="s">
        <v>3614</v>
      </c>
      <c r="E251" t="s">
        <v>21</v>
      </c>
      <c r="F251" t="s">
        <v>4506</v>
      </c>
      <c r="G251">
        <v>1997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2</v>
      </c>
      <c r="P251">
        <v>1</v>
      </c>
      <c r="Q251">
        <v>2</v>
      </c>
      <c r="R251">
        <v>0</v>
      </c>
      <c r="S251">
        <v>0</v>
      </c>
      <c r="T251">
        <v>0</v>
      </c>
      <c r="U251">
        <v>2</v>
      </c>
      <c r="V251">
        <v>1</v>
      </c>
      <c r="W251">
        <v>3</v>
      </c>
      <c r="X251">
        <v>25</v>
      </c>
      <c r="Y251" t="s">
        <v>4280</v>
      </c>
    </row>
    <row r="252" spans="1:25" x14ac:dyDescent="0.25">
      <c r="A252">
        <v>242</v>
      </c>
      <c r="B252" t="s">
        <v>4530</v>
      </c>
      <c r="C252" t="s">
        <v>4531</v>
      </c>
      <c r="D252" t="s">
        <v>3759</v>
      </c>
      <c r="E252" t="s">
        <v>3631</v>
      </c>
      <c r="F252" t="s">
        <v>4532</v>
      </c>
      <c r="G252">
        <v>2003</v>
      </c>
      <c r="H252">
        <v>0.3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50</v>
      </c>
      <c r="Y252" t="s">
        <v>4280</v>
      </c>
    </row>
    <row r="253" spans="1:25" x14ac:dyDescent="0.25">
      <c r="A253">
        <v>243</v>
      </c>
      <c r="B253" t="s">
        <v>405</v>
      </c>
      <c r="C253" t="s">
        <v>3744</v>
      </c>
      <c r="D253" t="s">
        <v>3614</v>
      </c>
      <c r="E253" t="s">
        <v>3631</v>
      </c>
      <c r="F253" t="s">
        <v>4533</v>
      </c>
      <c r="G253">
        <v>1995</v>
      </c>
      <c r="H253">
        <v>0.9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5</v>
      </c>
      <c r="V253">
        <v>3</v>
      </c>
      <c r="W253">
        <v>0</v>
      </c>
      <c r="X253">
        <v>100</v>
      </c>
      <c r="Y253" t="s">
        <v>4280</v>
      </c>
    </row>
    <row r="254" spans="1:25" x14ac:dyDescent="0.25">
      <c r="A254">
        <v>244</v>
      </c>
      <c r="B254" t="s">
        <v>248</v>
      </c>
      <c r="C254" t="s">
        <v>3804</v>
      </c>
      <c r="D254" t="s">
        <v>3689</v>
      </c>
      <c r="E254" t="s">
        <v>239</v>
      </c>
      <c r="F254" t="s">
        <v>4534</v>
      </c>
      <c r="G254">
        <v>1994</v>
      </c>
      <c r="H254">
        <v>0.7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9</v>
      </c>
      <c r="P254">
        <v>0</v>
      </c>
      <c r="Q254">
        <v>2</v>
      </c>
      <c r="R254">
        <v>0</v>
      </c>
      <c r="S254">
        <v>0</v>
      </c>
      <c r="T254">
        <v>0</v>
      </c>
      <c r="U254">
        <v>4</v>
      </c>
      <c r="V254">
        <v>0</v>
      </c>
      <c r="W254">
        <v>0</v>
      </c>
      <c r="Y254" t="s">
        <v>4280</v>
      </c>
    </row>
    <row r="255" spans="1:25" x14ac:dyDescent="0.25">
      <c r="A255">
        <v>245</v>
      </c>
      <c r="B255" t="s">
        <v>333</v>
      </c>
      <c r="C255" t="s">
        <v>3804</v>
      </c>
      <c r="D255" t="s">
        <v>3759</v>
      </c>
      <c r="E255" t="s">
        <v>3616</v>
      </c>
      <c r="F255" t="s">
        <v>4535</v>
      </c>
      <c r="G255">
        <v>1999</v>
      </c>
      <c r="H255">
        <v>0.1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 t="s">
        <v>4280</v>
      </c>
    </row>
    <row r="256" spans="1:25" x14ac:dyDescent="0.25">
      <c r="A256">
        <v>246</v>
      </c>
      <c r="B256" t="s">
        <v>45</v>
      </c>
      <c r="C256" t="s">
        <v>3744</v>
      </c>
      <c r="D256" t="s">
        <v>3614</v>
      </c>
      <c r="E256" t="s">
        <v>21</v>
      </c>
      <c r="F256" t="s">
        <v>4536</v>
      </c>
      <c r="G256">
        <v>1991</v>
      </c>
      <c r="H256">
        <v>1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3</v>
      </c>
      <c r="W256">
        <v>5</v>
      </c>
      <c r="X256">
        <v>37.5</v>
      </c>
      <c r="Y256" t="s">
        <v>4280</v>
      </c>
    </row>
    <row r="257" spans="1:25" x14ac:dyDescent="0.25">
      <c r="A257">
        <v>247</v>
      </c>
      <c r="B257" t="s">
        <v>115</v>
      </c>
      <c r="C257" t="s">
        <v>3744</v>
      </c>
      <c r="D257" t="s">
        <v>3689</v>
      </c>
      <c r="E257" t="s">
        <v>104</v>
      </c>
      <c r="F257" t="s">
        <v>4537</v>
      </c>
      <c r="G257">
        <v>2000</v>
      </c>
      <c r="H257">
        <v>0.2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 t="s">
        <v>4280</v>
      </c>
    </row>
    <row r="258" spans="1:25" x14ac:dyDescent="0.25">
      <c r="A258">
        <v>248</v>
      </c>
      <c r="B258" t="s">
        <v>189</v>
      </c>
      <c r="C258" t="s">
        <v>3744</v>
      </c>
      <c r="D258" t="s">
        <v>3759</v>
      </c>
      <c r="E258" t="s">
        <v>188</v>
      </c>
      <c r="F258" t="s">
        <v>4538</v>
      </c>
      <c r="G258">
        <v>1997</v>
      </c>
      <c r="H258">
        <v>0.2</v>
      </c>
      <c r="I258">
        <v>0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Y258" t="s">
        <v>4280</v>
      </c>
    </row>
    <row r="259" spans="1:25" x14ac:dyDescent="0.25">
      <c r="A259">
        <v>249</v>
      </c>
      <c r="B259" t="s">
        <v>231</v>
      </c>
      <c r="C259" t="s">
        <v>4539</v>
      </c>
      <c r="D259" t="s">
        <v>3713</v>
      </c>
      <c r="E259" t="s">
        <v>196</v>
      </c>
      <c r="F259" t="s">
        <v>4540</v>
      </c>
      <c r="G259">
        <v>2000</v>
      </c>
      <c r="H259">
        <v>0.8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100</v>
      </c>
      <c r="Y259" t="s">
        <v>4280</v>
      </c>
    </row>
    <row r="260" spans="1:25" x14ac:dyDescent="0.25">
      <c r="A260">
        <v>250</v>
      </c>
      <c r="B260" t="s">
        <v>3700</v>
      </c>
      <c r="C260" t="s">
        <v>3817</v>
      </c>
      <c r="D260" t="s">
        <v>3689</v>
      </c>
      <c r="E260" t="s">
        <v>141</v>
      </c>
      <c r="F260" t="s">
        <v>4541</v>
      </c>
      <c r="G260">
        <v>1995</v>
      </c>
      <c r="H260">
        <v>0.2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100</v>
      </c>
      <c r="Y260" t="s">
        <v>4280</v>
      </c>
    </row>
    <row r="261" spans="1:25" x14ac:dyDescent="0.25">
      <c r="A261" t="s">
        <v>4270</v>
      </c>
      <c r="B261" t="s">
        <v>464</v>
      </c>
      <c r="C261" t="s">
        <v>3738</v>
      </c>
      <c r="D261" t="s">
        <v>3683</v>
      </c>
      <c r="E261" t="s">
        <v>3682</v>
      </c>
      <c r="F261" t="s">
        <v>3739</v>
      </c>
      <c r="G261" t="s">
        <v>3740</v>
      </c>
      <c r="H261" t="s">
        <v>3681</v>
      </c>
      <c r="I261" t="s">
        <v>3994</v>
      </c>
      <c r="J261" t="s">
        <v>3995</v>
      </c>
      <c r="K261" t="s">
        <v>3996</v>
      </c>
      <c r="L261" t="s">
        <v>3997</v>
      </c>
      <c r="M261" t="s">
        <v>3998</v>
      </c>
      <c r="N261" t="s">
        <v>3999</v>
      </c>
      <c r="O261" t="s">
        <v>4000</v>
      </c>
      <c r="P261" t="s">
        <v>3678</v>
      </c>
      <c r="Q261" t="s">
        <v>3741</v>
      </c>
      <c r="R261" t="s">
        <v>4001</v>
      </c>
      <c r="S261" t="s">
        <v>4002</v>
      </c>
      <c r="T261" t="s">
        <v>4003</v>
      </c>
      <c r="U261" t="s">
        <v>4004</v>
      </c>
      <c r="V261" t="s">
        <v>4005</v>
      </c>
      <c r="W261" t="s">
        <v>3742</v>
      </c>
      <c r="X261" t="s">
        <v>4006</v>
      </c>
      <c r="Y261" t="s">
        <v>4280</v>
      </c>
    </row>
    <row r="262" spans="1:25" x14ac:dyDescent="0.25">
      <c r="A262">
        <v>251</v>
      </c>
      <c r="B262" t="s">
        <v>205</v>
      </c>
      <c r="C262" t="s">
        <v>3744</v>
      </c>
      <c r="D262" t="s">
        <v>3614</v>
      </c>
      <c r="E262" t="s">
        <v>188</v>
      </c>
      <c r="F262" t="s">
        <v>4542</v>
      </c>
      <c r="G262">
        <v>2000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2</v>
      </c>
      <c r="V262">
        <v>1</v>
      </c>
      <c r="W262">
        <v>1</v>
      </c>
      <c r="X262">
        <v>50</v>
      </c>
      <c r="Y262" t="s">
        <v>4280</v>
      </c>
    </row>
    <row r="263" spans="1:25" x14ac:dyDescent="0.25">
      <c r="A263">
        <v>252</v>
      </c>
      <c r="B263" t="s">
        <v>438</v>
      </c>
      <c r="C263" t="s">
        <v>3783</v>
      </c>
      <c r="D263" t="s">
        <v>3689</v>
      </c>
      <c r="E263" t="s">
        <v>423</v>
      </c>
      <c r="F263" t="s">
        <v>4543</v>
      </c>
      <c r="G263">
        <v>1998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0</v>
      </c>
      <c r="O263">
        <v>6</v>
      </c>
      <c r="P263">
        <v>1</v>
      </c>
      <c r="Q263">
        <v>2</v>
      </c>
      <c r="R263">
        <v>0</v>
      </c>
      <c r="S263">
        <v>0</v>
      </c>
      <c r="T263">
        <v>0</v>
      </c>
      <c r="U263">
        <v>3</v>
      </c>
      <c r="V263">
        <v>1</v>
      </c>
      <c r="W263">
        <v>1</v>
      </c>
      <c r="X263">
        <v>50</v>
      </c>
      <c r="Y263" t="s">
        <v>4280</v>
      </c>
    </row>
    <row r="264" spans="1:25" x14ac:dyDescent="0.25">
      <c r="A264">
        <v>253</v>
      </c>
      <c r="B264" t="s">
        <v>270</v>
      </c>
      <c r="C264" t="s">
        <v>3744</v>
      </c>
      <c r="D264" t="s">
        <v>3614</v>
      </c>
      <c r="E264" t="s">
        <v>239</v>
      </c>
      <c r="F264" t="s">
        <v>4544</v>
      </c>
      <c r="G264">
        <v>1994</v>
      </c>
      <c r="H264">
        <v>0.9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</v>
      </c>
      <c r="V264">
        <v>2</v>
      </c>
      <c r="W264">
        <v>0</v>
      </c>
      <c r="X264">
        <v>100</v>
      </c>
      <c r="Y264" t="s">
        <v>4280</v>
      </c>
    </row>
    <row r="265" spans="1:25" x14ac:dyDescent="0.25">
      <c r="A265">
        <v>254</v>
      </c>
      <c r="B265" t="s">
        <v>3970</v>
      </c>
      <c r="C265" t="s">
        <v>3752</v>
      </c>
      <c r="D265" t="s">
        <v>3759</v>
      </c>
      <c r="E265" t="s">
        <v>254</v>
      </c>
      <c r="F265" t="s">
        <v>4545</v>
      </c>
      <c r="G265">
        <v>2000</v>
      </c>
      <c r="H265">
        <v>0.9</v>
      </c>
      <c r="I265">
        <v>0</v>
      </c>
      <c r="J265">
        <v>0</v>
      </c>
      <c r="K265">
        <v>0</v>
      </c>
      <c r="L265">
        <v>3</v>
      </c>
      <c r="M265">
        <v>1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2</v>
      </c>
      <c r="W265">
        <v>1</v>
      </c>
      <c r="X265">
        <v>66.7</v>
      </c>
      <c r="Y265" t="s">
        <v>4280</v>
      </c>
    </row>
    <row r="266" spans="1:25" x14ac:dyDescent="0.25">
      <c r="A266">
        <v>255</v>
      </c>
      <c r="B266" t="s">
        <v>451</v>
      </c>
      <c r="C266" t="s">
        <v>3754</v>
      </c>
      <c r="D266" t="s">
        <v>3614</v>
      </c>
      <c r="E266" t="s">
        <v>423</v>
      </c>
      <c r="F266" t="s">
        <v>4546</v>
      </c>
      <c r="G266">
        <v>1999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5</v>
      </c>
      <c r="V266">
        <v>2</v>
      </c>
      <c r="W266">
        <v>3</v>
      </c>
      <c r="X266">
        <v>40</v>
      </c>
      <c r="Y266" t="s">
        <v>4280</v>
      </c>
    </row>
    <row r="267" spans="1:25" x14ac:dyDescent="0.25">
      <c r="A267">
        <v>256</v>
      </c>
      <c r="B267" t="s">
        <v>16</v>
      </c>
      <c r="C267" t="s">
        <v>3894</v>
      </c>
      <c r="D267" t="s">
        <v>3785</v>
      </c>
      <c r="E267" t="s">
        <v>8</v>
      </c>
      <c r="F267" t="s">
        <v>4479</v>
      </c>
      <c r="G267">
        <v>2000</v>
      </c>
      <c r="H267">
        <v>1</v>
      </c>
      <c r="I267">
        <v>0</v>
      </c>
      <c r="J267">
        <v>0</v>
      </c>
      <c r="K267">
        <v>0</v>
      </c>
      <c r="L267">
        <v>2</v>
      </c>
      <c r="M267">
        <v>1</v>
      </c>
      <c r="N267">
        <v>0</v>
      </c>
      <c r="O267">
        <v>1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5</v>
      </c>
      <c r="V267">
        <v>0</v>
      </c>
      <c r="W267">
        <v>0</v>
      </c>
      <c r="Y267" t="s">
        <v>4280</v>
      </c>
    </row>
    <row r="268" spans="1:25" x14ac:dyDescent="0.25">
      <c r="A268">
        <v>257</v>
      </c>
      <c r="B268" t="s">
        <v>148</v>
      </c>
      <c r="C268" t="s">
        <v>3808</v>
      </c>
      <c r="D268" t="s">
        <v>3759</v>
      </c>
      <c r="E268" t="s">
        <v>147</v>
      </c>
      <c r="F268" t="s">
        <v>4547</v>
      </c>
      <c r="G268">
        <v>2005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3</v>
      </c>
      <c r="X268">
        <v>0</v>
      </c>
      <c r="Y268" t="s">
        <v>4280</v>
      </c>
    </row>
    <row r="269" spans="1:25" x14ac:dyDescent="0.25">
      <c r="A269">
        <v>258</v>
      </c>
      <c r="B269" t="s">
        <v>439</v>
      </c>
      <c r="C269" t="s">
        <v>3843</v>
      </c>
      <c r="D269" t="s">
        <v>3689</v>
      </c>
      <c r="E269" t="s">
        <v>423</v>
      </c>
      <c r="F269" t="s">
        <v>4548</v>
      </c>
      <c r="G269">
        <v>1998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2</v>
      </c>
      <c r="N269">
        <v>0</v>
      </c>
      <c r="O269">
        <v>2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5</v>
      </c>
      <c r="V269">
        <v>0</v>
      </c>
      <c r="W269">
        <v>1</v>
      </c>
      <c r="X269">
        <v>0</v>
      </c>
      <c r="Y269" t="s">
        <v>4280</v>
      </c>
    </row>
    <row r="270" spans="1:25" x14ac:dyDescent="0.25">
      <c r="A270">
        <v>259</v>
      </c>
      <c r="B270" t="s">
        <v>446</v>
      </c>
      <c r="C270" t="s">
        <v>3744</v>
      </c>
      <c r="D270" t="s">
        <v>3614</v>
      </c>
      <c r="E270" t="s">
        <v>421</v>
      </c>
      <c r="F270" t="s">
        <v>4549</v>
      </c>
      <c r="G270">
        <v>1992</v>
      </c>
      <c r="H270">
        <v>1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1</v>
      </c>
      <c r="Q270">
        <v>2</v>
      </c>
      <c r="R270">
        <v>0</v>
      </c>
      <c r="S270">
        <v>1</v>
      </c>
      <c r="T270">
        <v>0</v>
      </c>
      <c r="U270">
        <v>1</v>
      </c>
      <c r="V270">
        <v>5</v>
      </c>
      <c r="W270">
        <v>1</v>
      </c>
      <c r="X270">
        <v>83.3</v>
      </c>
      <c r="Y270" t="s">
        <v>4280</v>
      </c>
    </row>
    <row r="271" spans="1:25" x14ac:dyDescent="0.25">
      <c r="A271">
        <v>260</v>
      </c>
      <c r="B271" t="s">
        <v>32</v>
      </c>
      <c r="C271" t="s">
        <v>3744</v>
      </c>
      <c r="D271" t="s">
        <v>3689</v>
      </c>
      <c r="E271" t="s">
        <v>21</v>
      </c>
      <c r="F271" t="s">
        <v>4550</v>
      </c>
      <c r="G271">
        <v>1999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5</v>
      </c>
      <c r="P271">
        <v>1</v>
      </c>
      <c r="Q271">
        <v>3</v>
      </c>
      <c r="R271">
        <v>0</v>
      </c>
      <c r="S271">
        <v>0</v>
      </c>
      <c r="T271">
        <v>0</v>
      </c>
      <c r="U271">
        <v>10</v>
      </c>
      <c r="V271">
        <v>1</v>
      </c>
      <c r="W271">
        <v>1</v>
      </c>
      <c r="X271">
        <v>50</v>
      </c>
      <c r="Y271" t="s">
        <v>4280</v>
      </c>
    </row>
    <row r="272" spans="1:25" x14ac:dyDescent="0.25">
      <c r="A272">
        <v>261</v>
      </c>
      <c r="B272" t="s">
        <v>219</v>
      </c>
      <c r="C272" t="s">
        <v>3767</v>
      </c>
      <c r="D272" t="s">
        <v>3748</v>
      </c>
      <c r="E272" t="s">
        <v>196</v>
      </c>
      <c r="F272" t="s">
        <v>4551</v>
      </c>
      <c r="G272">
        <v>2003</v>
      </c>
      <c r="H272">
        <v>0.2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Y272" t="s">
        <v>4280</v>
      </c>
    </row>
    <row r="273" spans="1:25" x14ac:dyDescent="0.25">
      <c r="A273">
        <v>262</v>
      </c>
      <c r="B273" t="s">
        <v>191</v>
      </c>
      <c r="C273" t="s">
        <v>3767</v>
      </c>
      <c r="D273" t="s">
        <v>3759</v>
      </c>
      <c r="E273" t="s">
        <v>188</v>
      </c>
      <c r="F273" t="s">
        <v>4552</v>
      </c>
      <c r="G273">
        <v>2005</v>
      </c>
      <c r="H273">
        <v>0.1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 t="s">
        <v>4280</v>
      </c>
    </row>
    <row r="274" spans="1:25" x14ac:dyDescent="0.25">
      <c r="A274">
        <v>263</v>
      </c>
      <c r="B274" t="s">
        <v>127</v>
      </c>
      <c r="C274" t="s">
        <v>3754</v>
      </c>
      <c r="D274" t="s">
        <v>3614</v>
      </c>
      <c r="E274" t="s">
        <v>104</v>
      </c>
      <c r="F274" t="s">
        <v>4553</v>
      </c>
      <c r="G274">
        <v>1995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3</v>
      </c>
      <c r="N274">
        <v>0</v>
      </c>
      <c r="O274">
        <v>2</v>
      </c>
      <c r="P274">
        <v>1</v>
      </c>
      <c r="Q274">
        <v>2</v>
      </c>
      <c r="R274">
        <v>0</v>
      </c>
      <c r="S274">
        <v>0</v>
      </c>
      <c r="T274">
        <v>0</v>
      </c>
      <c r="U274">
        <v>5</v>
      </c>
      <c r="V274">
        <v>1</v>
      </c>
      <c r="W274">
        <v>0</v>
      </c>
      <c r="X274">
        <v>100</v>
      </c>
      <c r="Y274" t="s">
        <v>4280</v>
      </c>
    </row>
    <row r="275" spans="1:25" x14ac:dyDescent="0.25">
      <c r="A275">
        <v>264</v>
      </c>
      <c r="B275" t="s">
        <v>2080</v>
      </c>
      <c r="C275" t="s">
        <v>3756</v>
      </c>
      <c r="D275" t="s">
        <v>3759</v>
      </c>
      <c r="E275" t="s">
        <v>332</v>
      </c>
      <c r="F275" t="s">
        <v>4554</v>
      </c>
      <c r="G275">
        <v>2001</v>
      </c>
      <c r="H275">
        <v>1</v>
      </c>
      <c r="I275">
        <v>0</v>
      </c>
      <c r="J275">
        <v>0</v>
      </c>
      <c r="K275">
        <v>0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5</v>
      </c>
      <c r="X275">
        <v>28.6</v>
      </c>
      <c r="Y275" t="s">
        <v>4280</v>
      </c>
    </row>
    <row r="276" spans="1:25" x14ac:dyDescent="0.25">
      <c r="A276">
        <v>265</v>
      </c>
      <c r="B276" t="s">
        <v>69</v>
      </c>
      <c r="C276" t="s">
        <v>3808</v>
      </c>
      <c r="D276" t="s">
        <v>3689</v>
      </c>
      <c r="E276" t="s">
        <v>49</v>
      </c>
      <c r="F276" t="s">
        <v>4555</v>
      </c>
      <c r="G276">
        <v>1997</v>
      </c>
      <c r="H276">
        <v>1</v>
      </c>
      <c r="I276">
        <v>0</v>
      </c>
      <c r="J276">
        <v>0</v>
      </c>
      <c r="K276">
        <v>0</v>
      </c>
      <c r="L276">
        <v>4</v>
      </c>
      <c r="M276">
        <v>0</v>
      </c>
      <c r="N276">
        <v>0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1</v>
      </c>
      <c r="W276">
        <v>1</v>
      </c>
      <c r="X276">
        <v>50</v>
      </c>
      <c r="Y276" t="s">
        <v>4280</v>
      </c>
    </row>
    <row r="277" spans="1:25" x14ac:dyDescent="0.25">
      <c r="A277">
        <v>266</v>
      </c>
      <c r="B277" t="s">
        <v>3639</v>
      </c>
      <c r="C277" t="s">
        <v>3754</v>
      </c>
      <c r="D277" t="s">
        <v>3614</v>
      </c>
      <c r="E277" t="s">
        <v>372</v>
      </c>
      <c r="F277" t="s">
        <v>4556</v>
      </c>
      <c r="G277">
        <v>2001</v>
      </c>
      <c r="H277">
        <v>0.2</v>
      </c>
      <c r="I277">
        <v>1</v>
      </c>
      <c r="J277">
        <v>0</v>
      </c>
      <c r="K277">
        <v>0</v>
      </c>
      <c r="L277">
        <v>2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Y277" t="s">
        <v>4280</v>
      </c>
    </row>
    <row r="278" spans="1:25" x14ac:dyDescent="0.25">
      <c r="A278">
        <v>267</v>
      </c>
      <c r="B278" t="s">
        <v>186</v>
      </c>
      <c r="C278" t="s">
        <v>3767</v>
      </c>
      <c r="D278" t="s">
        <v>3614</v>
      </c>
      <c r="E278" t="s">
        <v>141</v>
      </c>
      <c r="F278" t="s">
        <v>4557</v>
      </c>
      <c r="G278">
        <v>1999</v>
      </c>
      <c r="H278">
        <v>0.9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2</v>
      </c>
      <c r="P278">
        <v>2</v>
      </c>
      <c r="Q278">
        <v>1</v>
      </c>
      <c r="R278">
        <v>0</v>
      </c>
      <c r="S278">
        <v>0</v>
      </c>
      <c r="T278">
        <v>0</v>
      </c>
      <c r="U278">
        <v>2</v>
      </c>
      <c r="V278">
        <v>0</v>
      </c>
      <c r="W278">
        <v>2</v>
      </c>
      <c r="X278">
        <v>0</v>
      </c>
      <c r="Y278" t="s">
        <v>4280</v>
      </c>
    </row>
    <row r="279" spans="1:25" x14ac:dyDescent="0.25">
      <c r="A279">
        <v>268</v>
      </c>
      <c r="B279" t="s">
        <v>81</v>
      </c>
      <c r="C279" t="s">
        <v>3802</v>
      </c>
      <c r="D279" t="s">
        <v>3689</v>
      </c>
      <c r="E279" t="s">
        <v>3615</v>
      </c>
      <c r="F279" t="s">
        <v>4558</v>
      </c>
      <c r="G279">
        <v>2000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0</v>
      </c>
      <c r="O279">
        <v>3</v>
      </c>
      <c r="P279">
        <v>1</v>
      </c>
      <c r="Q279">
        <v>2</v>
      </c>
      <c r="R279">
        <v>0</v>
      </c>
      <c r="S279">
        <v>0</v>
      </c>
      <c r="T279">
        <v>0</v>
      </c>
      <c r="U279">
        <v>5</v>
      </c>
      <c r="V279">
        <v>0</v>
      </c>
      <c r="W279">
        <v>0</v>
      </c>
      <c r="Y279" t="s">
        <v>4280</v>
      </c>
    </row>
    <row r="280" spans="1:25" x14ac:dyDescent="0.25">
      <c r="A280">
        <v>269</v>
      </c>
      <c r="B280" t="s">
        <v>3503</v>
      </c>
      <c r="C280" t="s">
        <v>3744</v>
      </c>
      <c r="D280" t="s">
        <v>486</v>
      </c>
      <c r="E280" t="s">
        <v>239</v>
      </c>
      <c r="F280" t="s">
        <v>4559</v>
      </c>
      <c r="G280">
        <v>2002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Y280" t="s">
        <v>4280</v>
      </c>
    </row>
    <row r="281" spans="1:25" x14ac:dyDescent="0.25">
      <c r="A281">
        <v>270</v>
      </c>
      <c r="B281" t="s">
        <v>3979</v>
      </c>
      <c r="C281" t="s">
        <v>3773</v>
      </c>
      <c r="D281" t="s">
        <v>3759</v>
      </c>
      <c r="E281" t="s">
        <v>104</v>
      </c>
      <c r="F281" t="s">
        <v>4560</v>
      </c>
      <c r="G281">
        <v>1996</v>
      </c>
      <c r="H281">
        <v>0.3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Y281" t="s">
        <v>4280</v>
      </c>
    </row>
    <row r="282" spans="1:25" x14ac:dyDescent="0.25">
      <c r="A282">
        <v>271</v>
      </c>
      <c r="B282" t="s">
        <v>76</v>
      </c>
      <c r="C282" t="s">
        <v>3744</v>
      </c>
      <c r="D282" t="s">
        <v>3614</v>
      </c>
      <c r="E282" t="s">
        <v>3615</v>
      </c>
      <c r="F282" t="s">
        <v>4561</v>
      </c>
      <c r="G282">
        <v>1990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5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4</v>
      </c>
      <c r="V282">
        <v>1</v>
      </c>
      <c r="W282">
        <v>0</v>
      </c>
      <c r="X282">
        <v>100</v>
      </c>
      <c r="Y282" t="s">
        <v>4280</v>
      </c>
    </row>
    <row r="283" spans="1:25" x14ac:dyDescent="0.25">
      <c r="A283">
        <v>272</v>
      </c>
      <c r="B283" t="s">
        <v>39</v>
      </c>
      <c r="C283" t="s">
        <v>3767</v>
      </c>
      <c r="D283" t="s">
        <v>3614</v>
      </c>
      <c r="E283" t="s">
        <v>21</v>
      </c>
      <c r="F283" t="s">
        <v>4562</v>
      </c>
      <c r="G283">
        <v>2001</v>
      </c>
      <c r="H283">
        <v>1</v>
      </c>
      <c r="I283">
        <v>0</v>
      </c>
      <c r="J283">
        <v>0</v>
      </c>
      <c r="K283">
        <v>0</v>
      </c>
      <c r="L283">
        <v>2</v>
      </c>
      <c r="M283">
        <v>0</v>
      </c>
      <c r="N283">
        <v>0</v>
      </c>
      <c r="O283">
        <v>4</v>
      </c>
      <c r="P283">
        <v>0</v>
      </c>
      <c r="Q283">
        <v>2</v>
      </c>
      <c r="R283">
        <v>0</v>
      </c>
      <c r="S283">
        <v>0</v>
      </c>
      <c r="T283">
        <v>0</v>
      </c>
      <c r="U283">
        <v>4</v>
      </c>
      <c r="V283">
        <v>1</v>
      </c>
      <c r="W283">
        <v>1</v>
      </c>
      <c r="X283">
        <v>50</v>
      </c>
      <c r="Y283" t="s">
        <v>4280</v>
      </c>
    </row>
    <row r="284" spans="1:25" x14ac:dyDescent="0.25">
      <c r="A284">
        <v>273</v>
      </c>
      <c r="B284" t="s">
        <v>3367</v>
      </c>
      <c r="C284" t="s">
        <v>3786</v>
      </c>
      <c r="D284" t="s">
        <v>3689</v>
      </c>
      <c r="E284" t="s">
        <v>3631</v>
      </c>
      <c r="F284" t="s">
        <v>4563</v>
      </c>
      <c r="G284">
        <v>2001</v>
      </c>
      <c r="H284">
        <v>0.3</v>
      </c>
      <c r="I284">
        <v>0</v>
      </c>
      <c r="J284">
        <v>0</v>
      </c>
      <c r="K284">
        <v>0</v>
      </c>
      <c r="L284">
        <v>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Y284" t="s">
        <v>4280</v>
      </c>
    </row>
    <row r="285" spans="1:25" x14ac:dyDescent="0.25">
      <c r="A285">
        <v>274</v>
      </c>
      <c r="B285" t="s">
        <v>226</v>
      </c>
      <c r="C285" t="s">
        <v>3767</v>
      </c>
      <c r="D285" t="s">
        <v>3689</v>
      </c>
      <c r="E285" t="s">
        <v>196</v>
      </c>
      <c r="F285" t="s">
        <v>4564</v>
      </c>
      <c r="G285">
        <v>2004</v>
      </c>
      <c r="H285">
        <v>0.3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Y285" t="s">
        <v>4280</v>
      </c>
    </row>
    <row r="286" spans="1:25" x14ac:dyDescent="0.25">
      <c r="A286">
        <v>275</v>
      </c>
      <c r="B286" t="s">
        <v>37</v>
      </c>
      <c r="C286" t="s">
        <v>3754</v>
      </c>
      <c r="D286" t="s">
        <v>3614</v>
      </c>
      <c r="E286" t="s">
        <v>8</v>
      </c>
      <c r="F286" t="s">
        <v>4565</v>
      </c>
      <c r="G286">
        <v>1991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4</v>
      </c>
      <c r="V286">
        <v>12</v>
      </c>
      <c r="W286">
        <v>1</v>
      </c>
      <c r="X286">
        <v>92.3</v>
      </c>
      <c r="Y286" t="s">
        <v>4280</v>
      </c>
    </row>
    <row r="287" spans="1:25" x14ac:dyDescent="0.25">
      <c r="A287" t="s">
        <v>4270</v>
      </c>
      <c r="B287" t="s">
        <v>464</v>
      </c>
      <c r="C287" t="s">
        <v>3738</v>
      </c>
      <c r="D287" t="s">
        <v>3683</v>
      </c>
      <c r="E287" t="s">
        <v>3682</v>
      </c>
      <c r="F287" t="s">
        <v>3739</v>
      </c>
      <c r="G287" t="s">
        <v>3740</v>
      </c>
      <c r="H287" t="s">
        <v>3681</v>
      </c>
      <c r="I287" t="s">
        <v>3994</v>
      </c>
      <c r="J287" t="s">
        <v>3995</v>
      </c>
      <c r="K287" t="s">
        <v>3996</v>
      </c>
      <c r="L287" t="s">
        <v>3997</v>
      </c>
      <c r="M287" t="s">
        <v>3998</v>
      </c>
      <c r="N287" t="s">
        <v>3999</v>
      </c>
      <c r="O287" t="s">
        <v>4000</v>
      </c>
      <c r="P287" t="s">
        <v>3678</v>
      </c>
      <c r="Q287" t="s">
        <v>3741</v>
      </c>
      <c r="R287" t="s">
        <v>4001</v>
      </c>
      <c r="S287" t="s">
        <v>4002</v>
      </c>
      <c r="T287" t="s">
        <v>4003</v>
      </c>
      <c r="U287" t="s">
        <v>4004</v>
      </c>
      <c r="V287" t="s">
        <v>4005</v>
      </c>
      <c r="W287" t="s">
        <v>3742</v>
      </c>
      <c r="X287" t="s">
        <v>4006</v>
      </c>
      <c r="Y287" t="s">
        <v>4280</v>
      </c>
    </row>
    <row r="288" spans="1:25" x14ac:dyDescent="0.25">
      <c r="A288">
        <v>276</v>
      </c>
      <c r="B288" t="s">
        <v>228</v>
      </c>
      <c r="C288" t="s">
        <v>3754</v>
      </c>
      <c r="D288" t="s">
        <v>3614</v>
      </c>
      <c r="E288" t="s">
        <v>188</v>
      </c>
      <c r="F288" t="s">
        <v>4566</v>
      </c>
      <c r="G288">
        <v>2001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4</v>
      </c>
      <c r="V288">
        <v>3</v>
      </c>
      <c r="W288">
        <v>2</v>
      </c>
      <c r="X288">
        <v>60</v>
      </c>
      <c r="Y288" t="s">
        <v>4280</v>
      </c>
    </row>
    <row r="289" spans="1:25" x14ac:dyDescent="0.25">
      <c r="A289">
        <v>277</v>
      </c>
      <c r="B289" t="s">
        <v>3293</v>
      </c>
      <c r="C289" t="s">
        <v>3754</v>
      </c>
      <c r="D289" t="s">
        <v>486</v>
      </c>
      <c r="E289" t="s">
        <v>96</v>
      </c>
      <c r="F289" t="s">
        <v>4567</v>
      </c>
      <c r="G289">
        <v>2002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Y289" t="s">
        <v>4280</v>
      </c>
    </row>
    <row r="290" spans="1:25" x14ac:dyDescent="0.25">
      <c r="A290">
        <v>278</v>
      </c>
      <c r="B290" t="s">
        <v>3297</v>
      </c>
      <c r="C290" t="s">
        <v>3802</v>
      </c>
      <c r="D290" t="s">
        <v>486</v>
      </c>
      <c r="E290" t="s">
        <v>188</v>
      </c>
      <c r="F290" t="s">
        <v>4568</v>
      </c>
      <c r="G290">
        <v>1996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Y290" t="s">
        <v>4280</v>
      </c>
    </row>
    <row r="291" spans="1:25" x14ac:dyDescent="0.25">
      <c r="A291">
        <v>279</v>
      </c>
      <c r="B291" t="s">
        <v>237</v>
      </c>
      <c r="C291" t="s">
        <v>3744</v>
      </c>
      <c r="D291" t="s">
        <v>3614</v>
      </c>
      <c r="E291" t="s">
        <v>196</v>
      </c>
      <c r="F291" t="s">
        <v>4569</v>
      </c>
      <c r="G291">
        <v>1990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4</v>
      </c>
      <c r="V291">
        <v>2</v>
      </c>
      <c r="W291">
        <v>1</v>
      </c>
      <c r="X291">
        <v>66.7</v>
      </c>
      <c r="Y291" t="s">
        <v>4280</v>
      </c>
    </row>
    <row r="292" spans="1:25" x14ac:dyDescent="0.25">
      <c r="A292">
        <v>280</v>
      </c>
      <c r="B292" t="s">
        <v>177</v>
      </c>
      <c r="C292" t="s">
        <v>3744</v>
      </c>
      <c r="D292" t="s">
        <v>3614</v>
      </c>
      <c r="E292" t="s">
        <v>141</v>
      </c>
      <c r="F292" t="s">
        <v>4570</v>
      </c>
      <c r="G292">
        <v>1997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5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6</v>
      </c>
      <c r="V292">
        <v>0</v>
      </c>
      <c r="W292">
        <v>0</v>
      </c>
      <c r="Y292" t="s">
        <v>4280</v>
      </c>
    </row>
    <row r="293" spans="1:25" x14ac:dyDescent="0.25">
      <c r="A293">
        <v>281</v>
      </c>
      <c r="B293" t="s">
        <v>157</v>
      </c>
      <c r="C293" t="s">
        <v>3744</v>
      </c>
      <c r="D293" t="s">
        <v>3689</v>
      </c>
      <c r="E293" t="s">
        <v>141</v>
      </c>
      <c r="F293" t="s">
        <v>4571</v>
      </c>
      <c r="G293">
        <v>1994</v>
      </c>
      <c r="H293">
        <v>0.8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</v>
      </c>
      <c r="V293">
        <v>1</v>
      </c>
      <c r="W293">
        <v>0</v>
      </c>
      <c r="X293">
        <v>100</v>
      </c>
      <c r="Y293" t="s">
        <v>4280</v>
      </c>
    </row>
    <row r="294" spans="1:25" x14ac:dyDescent="0.25">
      <c r="A294">
        <v>282</v>
      </c>
      <c r="B294" t="s">
        <v>48</v>
      </c>
      <c r="C294" t="s">
        <v>3744</v>
      </c>
      <c r="D294" t="s">
        <v>3759</v>
      </c>
      <c r="E294" t="s">
        <v>49</v>
      </c>
      <c r="F294" t="s">
        <v>4572</v>
      </c>
      <c r="G294">
        <v>1995</v>
      </c>
      <c r="H294">
        <v>1</v>
      </c>
      <c r="I294">
        <v>0</v>
      </c>
      <c r="J294">
        <v>0</v>
      </c>
      <c r="K294">
        <v>0</v>
      </c>
      <c r="L294">
        <v>1</v>
      </c>
      <c r="M294">
        <v>2</v>
      </c>
      <c r="N294">
        <v>2</v>
      </c>
      <c r="O294">
        <v>1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3</v>
      </c>
      <c r="V294">
        <v>1</v>
      </c>
      <c r="W294">
        <v>5</v>
      </c>
      <c r="X294">
        <v>16.7</v>
      </c>
      <c r="Y294" t="s">
        <v>4280</v>
      </c>
    </row>
    <row r="295" spans="1:25" x14ac:dyDescent="0.25">
      <c r="A295">
        <v>283</v>
      </c>
      <c r="B295" t="s">
        <v>99</v>
      </c>
      <c r="C295" t="s">
        <v>3744</v>
      </c>
      <c r="D295" t="s">
        <v>3759</v>
      </c>
      <c r="E295" t="s">
        <v>96</v>
      </c>
      <c r="F295" t="s">
        <v>4573</v>
      </c>
      <c r="G295">
        <v>1990</v>
      </c>
      <c r="H295">
        <v>0.2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Y295" t="s">
        <v>4280</v>
      </c>
    </row>
    <row r="296" spans="1:25" x14ac:dyDescent="0.25">
      <c r="A296">
        <v>284</v>
      </c>
      <c r="B296" t="s">
        <v>315</v>
      </c>
      <c r="C296" t="s">
        <v>3744</v>
      </c>
      <c r="D296" t="s">
        <v>3689</v>
      </c>
      <c r="E296" t="s">
        <v>293</v>
      </c>
      <c r="F296" t="s">
        <v>4574</v>
      </c>
      <c r="G296">
        <v>2004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</v>
      </c>
      <c r="V296">
        <v>1</v>
      </c>
      <c r="W296">
        <v>3</v>
      </c>
      <c r="X296">
        <v>25</v>
      </c>
      <c r="Y296" t="s">
        <v>4280</v>
      </c>
    </row>
    <row r="297" spans="1:25" x14ac:dyDescent="0.25">
      <c r="A297">
        <v>285</v>
      </c>
      <c r="B297" t="s">
        <v>403</v>
      </c>
      <c r="C297" t="s">
        <v>3744</v>
      </c>
      <c r="D297" t="s">
        <v>3614</v>
      </c>
      <c r="E297" t="s">
        <v>372</v>
      </c>
      <c r="F297" t="s">
        <v>4575</v>
      </c>
      <c r="G297">
        <v>1997</v>
      </c>
      <c r="H297">
        <v>0.8</v>
      </c>
      <c r="I297">
        <v>0</v>
      </c>
      <c r="J297">
        <v>0</v>
      </c>
      <c r="K297">
        <v>0</v>
      </c>
      <c r="L297">
        <v>2</v>
      </c>
      <c r="M297">
        <v>0</v>
      </c>
      <c r="N297">
        <v>0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4</v>
      </c>
      <c r="V297">
        <v>2</v>
      </c>
      <c r="W297">
        <v>1</v>
      </c>
      <c r="X297">
        <v>66.7</v>
      </c>
      <c r="Y297" t="s">
        <v>4280</v>
      </c>
    </row>
    <row r="298" spans="1:25" x14ac:dyDescent="0.25">
      <c r="A298">
        <v>286</v>
      </c>
      <c r="B298" t="s">
        <v>118</v>
      </c>
      <c r="C298" t="s">
        <v>3754</v>
      </c>
      <c r="D298" t="s">
        <v>3614</v>
      </c>
      <c r="E298" t="s">
        <v>96</v>
      </c>
      <c r="F298" t="s">
        <v>4576</v>
      </c>
      <c r="G298">
        <v>1999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1</v>
      </c>
      <c r="Q298">
        <v>3</v>
      </c>
      <c r="R298">
        <v>0</v>
      </c>
      <c r="S298">
        <v>0</v>
      </c>
      <c r="T298">
        <v>0</v>
      </c>
      <c r="U298">
        <v>5</v>
      </c>
      <c r="V298">
        <v>4</v>
      </c>
      <c r="W298">
        <v>2</v>
      </c>
      <c r="X298">
        <v>66.7</v>
      </c>
      <c r="Y298" t="s">
        <v>4280</v>
      </c>
    </row>
    <row r="299" spans="1:25" x14ac:dyDescent="0.25">
      <c r="A299">
        <v>287</v>
      </c>
      <c r="B299" t="s">
        <v>346</v>
      </c>
      <c r="C299" t="s">
        <v>3793</v>
      </c>
      <c r="D299" t="s">
        <v>3614</v>
      </c>
      <c r="E299" t="s">
        <v>3616</v>
      </c>
      <c r="F299" t="s">
        <v>4577</v>
      </c>
      <c r="G299">
        <v>2001</v>
      </c>
      <c r="H299">
        <v>1</v>
      </c>
      <c r="I299">
        <v>1</v>
      </c>
      <c r="J299">
        <v>0</v>
      </c>
      <c r="K299">
        <v>0</v>
      </c>
      <c r="L299">
        <v>2</v>
      </c>
      <c r="M299">
        <v>2</v>
      </c>
      <c r="N299">
        <v>0</v>
      </c>
      <c r="O299">
        <v>3</v>
      </c>
      <c r="P299">
        <v>2</v>
      </c>
      <c r="Q299">
        <v>1</v>
      </c>
      <c r="R299">
        <v>0</v>
      </c>
      <c r="S299">
        <v>0</v>
      </c>
      <c r="T299">
        <v>0</v>
      </c>
      <c r="U299">
        <v>2</v>
      </c>
      <c r="V299">
        <v>0</v>
      </c>
      <c r="W299">
        <v>0</v>
      </c>
      <c r="Y299" t="s">
        <v>4280</v>
      </c>
    </row>
    <row r="300" spans="1:25" x14ac:dyDescent="0.25">
      <c r="A300">
        <v>288</v>
      </c>
      <c r="B300" t="s">
        <v>4578</v>
      </c>
      <c r="C300" t="s">
        <v>3756</v>
      </c>
      <c r="D300" t="s">
        <v>3759</v>
      </c>
      <c r="E300" t="s">
        <v>283</v>
      </c>
      <c r="F300" t="s">
        <v>4579</v>
      </c>
      <c r="G300">
        <v>2007</v>
      </c>
      <c r="H300">
        <v>0.4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Y300" t="s">
        <v>4280</v>
      </c>
    </row>
    <row r="301" spans="1:25" x14ac:dyDescent="0.25">
      <c r="A301">
        <v>289</v>
      </c>
      <c r="B301" t="s">
        <v>143</v>
      </c>
      <c r="C301" t="s">
        <v>3744</v>
      </c>
      <c r="D301" t="s">
        <v>3759</v>
      </c>
      <c r="E301" t="s">
        <v>141</v>
      </c>
      <c r="F301" t="s">
        <v>4580</v>
      </c>
      <c r="G301">
        <v>1992</v>
      </c>
      <c r="H301">
        <v>0.2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2</v>
      </c>
      <c r="X301">
        <v>0</v>
      </c>
      <c r="Y301" t="s">
        <v>4280</v>
      </c>
    </row>
    <row r="302" spans="1:25" x14ac:dyDescent="0.25">
      <c r="A302">
        <v>290</v>
      </c>
      <c r="B302" t="s">
        <v>112</v>
      </c>
      <c r="C302" t="s">
        <v>3793</v>
      </c>
      <c r="D302" t="s">
        <v>3759</v>
      </c>
      <c r="E302" t="s">
        <v>104</v>
      </c>
      <c r="F302" t="s">
        <v>4581</v>
      </c>
      <c r="G302">
        <v>1997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3</v>
      </c>
      <c r="N302">
        <v>1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</v>
      </c>
      <c r="V302">
        <v>0</v>
      </c>
      <c r="W302">
        <v>0</v>
      </c>
      <c r="Y302" t="s">
        <v>4280</v>
      </c>
    </row>
    <row r="303" spans="1:25" x14ac:dyDescent="0.25">
      <c r="A303">
        <v>291</v>
      </c>
      <c r="B303" t="s">
        <v>38</v>
      </c>
      <c r="C303" t="s">
        <v>3744</v>
      </c>
      <c r="D303" t="s">
        <v>3689</v>
      </c>
      <c r="E303" t="s">
        <v>21</v>
      </c>
      <c r="F303" t="s">
        <v>4582</v>
      </c>
      <c r="G303">
        <v>2004</v>
      </c>
      <c r="H303">
        <v>0.1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 t="s">
        <v>4280</v>
      </c>
    </row>
    <row r="304" spans="1:25" x14ac:dyDescent="0.25">
      <c r="A304">
        <v>292</v>
      </c>
      <c r="B304" t="s">
        <v>10</v>
      </c>
      <c r="C304" t="s">
        <v>3783</v>
      </c>
      <c r="D304" t="s">
        <v>3785</v>
      </c>
      <c r="E304" t="s">
        <v>8</v>
      </c>
      <c r="F304" t="s">
        <v>4583</v>
      </c>
      <c r="G304">
        <v>2003</v>
      </c>
      <c r="H304">
        <v>0.9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4</v>
      </c>
      <c r="P304">
        <v>0</v>
      </c>
      <c r="Q304">
        <v>2</v>
      </c>
      <c r="R304">
        <v>0</v>
      </c>
      <c r="S304">
        <v>0</v>
      </c>
      <c r="T304">
        <v>0</v>
      </c>
      <c r="U304">
        <v>6</v>
      </c>
      <c r="V304">
        <v>0</v>
      </c>
      <c r="W304">
        <v>2</v>
      </c>
      <c r="X304">
        <v>0</v>
      </c>
      <c r="Y304" t="s">
        <v>4280</v>
      </c>
    </row>
    <row r="305" spans="1:25" x14ac:dyDescent="0.25">
      <c r="A305">
        <v>293</v>
      </c>
      <c r="B305" t="s">
        <v>328</v>
      </c>
      <c r="C305" t="s">
        <v>3992</v>
      </c>
      <c r="D305" t="s">
        <v>3759</v>
      </c>
      <c r="E305" t="s">
        <v>3616</v>
      </c>
      <c r="F305" t="s">
        <v>4584</v>
      </c>
      <c r="G305">
        <v>1991</v>
      </c>
      <c r="H305">
        <v>0.9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1</v>
      </c>
      <c r="W305">
        <v>3</v>
      </c>
      <c r="X305">
        <v>25</v>
      </c>
      <c r="Y305" t="s">
        <v>4280</v>
      </c>
    </row>
    <row r="306" spans="1:25" x14ac:dyDescent="0.25">
      <c r="A306">
        <v>294</v>
      </c>
      <c r="B306" t="s">
        <v>163</v>
      </c>
      <c r="C306" t="s">
        <v>3753</v>
      </c>
      <c r="D306" t="s">
        <v>3689</v>
      </c>
      <c r="E306" t="s">
        <v>147</v>
      </c>
      <c r="F306" t="s">
        <v>4585</v>
      </c>
      <c r="G306">
        <v>1992</v>
      </c>
      <c r="H306">
        <v>1</v>
      </c>
      <c r="I306">
        <v>0</v>
      </c>
      <c r="J306">
        <v>0</v>
      </c>
      <c r="K306">
        <v>0</v>
      </c>
      <c r="L306">
        <v>2</v>
      </c>
      <c r="M306">
        <v>2</v>
      </c>
      <c r="N306">
        <v>0</v>
      </c>
      <c r="O306">
        <v>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2</v>
      </c>
      <c r="V306">
        <v>2</v>
      </c>
      <c r="W306">
        <v>3</v>
      </c>
      <c r="X306">
        <v>40</v>
      </c>
      <c r="Y306" t="s">
        <v>4280</v>
      </c>
    </row>
    <row r="307" spans="1:25" x14ac:dyDescent="0.25">
      <c r="A307">
        <v>295</v>
      </c>
      <c r="B307" t="s">
        <v>3332</v>
      </c>
      <c r="C307" t="s">
        <v>3928</v>
      </c>
      <c r="D307" t="s">
        <v>3689</v>
      </c>
      <c r="E307" t="s">
        <v>332</v>
      </c>
      <c r="F307" t="s">
        <v>4427</v>
      </c>
      <c r="G307">
        <v>2004</v>
      </c>
      <c r="H307">
        <v>1</v>
      </c>
      <c r="I307">
        <v>0</v>
      </c>
      <c r="J307">
        <v>0</v>
      </c>
      <c r="K307">
        <v>0</v>
      </c>
      <c r="L307">
        <v>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9</v>
      </c>
      <c r="V307">
        <v>1</v>
      </c>
      <c r="W307">
        <v>1</v>
      </c>
      <c r="X307">
        <v>50</v>
      </c>
      <c r="Y307" t="s">
        <v>4280</v>
      </c>
    </row>
    <row r="308" spans="1:25" x14ac:dyDescent="0.25">
      <c r="A308">
        <v>296</v>
      </c>
      <c r="B308" t="s">
        <v>347</v>
      </c>
      <c r="C308" t="s">
        <v>3744</v>
      </c>
      <c r="D308" t="s">
        <v>3689</v>
      </c>
      <c r="E308" t="s">
        <v>3616</v>
      </c>
      <c r="F308" t="s">
        <v>4586</v>
      </c>
      <c r="G308">
        <v>1997</v>
      </c>
      <c r="H308">
        <v>0.1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3</v>
      </c>
      <c r="V308">
        <v>2</v>
      </c>
      <c r="W308">
        <v>1</v>
      </c>
      <c r="X308">
        <v>66.7</v>
      </c>
      <c r="Y308" t="s">
        <v>4280</v>
      </c>
    </row>
    <row r="309" spans="1:25" x14ac:dyDescent="0.25">
      <c r="A309">
        <v>297</v>
      </c>
      <c r="B309" t="s">
        <v>416</v>
      </c>
      <c r="C309" t="s">
        <v>3767</v>
      </c>
      <c r="D309" t="s">
        <v>3614</v>
      </c>
      <c r="E309" t="s">
        <v>3631</v>
      </c>
      <c r="F309" t="s">
        <v>4587</v>
      </c>
      <c r="G309">
        <v>2005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4</v>
      </c>
      <c r="Q309">
        <v>0</v>
      </c>
      <c r="R309">
        <v>0</v>
      </c>
      <c r="S309">
        <v>0</v>
      </c>
      <c r="T309">
        <v>0</v>
      </c>
      <c r="U309">
        <v>4</v>
      </c>
      <c r="V309">
        <v>5</v>
      </c>
      <c r="W309">
        <v>0</v>
      </c>
      <c r="X309">
        <v>100</v>
      </c>
      <c r="Y309" t="s">
        <v>4280</v>
      </c>
    </row>
    <row r="310" spans="1:25" x14ac:dyDescent="0.25">
      <c r="A310">
        <v>298</v>
      </c>
      <c r="B310" t="s">
        <v>4588</v>
      </c>
      <c r="C310" t="s">
        <v>3773</v>
      </c>
      <c r="D310" t="s">
        <v>3689</v>
      </c>
      <c r="E310" t="s">
        <v>372</v>
      </c>
      <c r="F310" t="s">
        <v>4589</v>
      </c>
      <c r="G310">
        <v>1999</v>
      </c>
      <c r="H310">
        <v>1</v>
      </c>
      <c r="I310">
        <v>0</v>
      </c>
      <c r="J310">
        <v>0</v>
      </c>
      <c r="K310">
        <v>0</v>
      </c>
      <c r="L310">
        <v>2</v>
      </c>
      <c r="M310">
        <v>0</v>
      </c>
      <c r="N310">
        <v>0</v>
      </c>
      <c r="O310">
        <v>0</v>
      </c>
      <c r="P310">
        <v>1</v>
      </c>
      <c r="Q310">
        <v>2</v>
      </c>
      <c r="R310">
        <v>0</v>
      </c>
      <c r="S310">
        <v>0</v>
      </c>
      <c r="T310">
        <v>0</v>
      </c>
      <c r="U310">
        <v>5</v>
      </c>
      <c r="V310">
        <v>1</v>
      </c>
      <c r="W310">
        <v>1</v>
      </c>
      <c r="X310">
        <v>50</v>
      </c>
      <c r="Y310" t="s">
        <v>4280</v>
      </c>
    </row>
    <row r="311" spans="1:25" x14ac:dyDescent="0.25">
      <c r="A311">
        <v>299</v>
      </c>
      <c r="B311" t="s">
        <v>3704</v>
      </c>
      <c r="C311" t="s">
        <v>3752</v>
      </c>
      <c r="D311" t="s">
        <v>3689</v>
      </c>
      <c r="E311" t="s">
        <v>372</v>
      </c>
      <c r="F311" t="s">
        <v>4590</v>
      </c>
      <c r="G311">
        <v>1998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7</v>
      </c>
      <c r="V311">
        <v>0</v>
      </c>
      <c r="W311">
        <v>0</v>
      </c>
      <c r="Y311" t="s">
        <v>4280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A3EE-C2AD-487D-98C9-1035548444A6}">
  <dimension ref="A1:C21"/>
  <sheetViews>
    <sheetView workbookViewId="0"/>
  </sheetViews>
  <sheetFormatPr defaultRowHeight="15" x14ac:dyDescent="0.25"/>
  <cols>
    <col min="1" max="1" width="13.5703125" bestFit="1" customWidth="1"/>
    <col min="2" max="2" width="6" bestFit="1" customWidth="1"/>
    <col min="3" max="3" width="8.7109375" bestFit="1" customWidth="1"/>
  </cols>
  <sheetData>
    <row r="1" spans="1:3" s="1" customFormat="1" x14ac:dyDescent="0.25">
      <c r="A1" s="1" t="s">
        <v>0</v>
      </c>
      <c r="B1" s="1" t="s">
        <v>3535</v>
      </c>
      <c r="C1" s="1" t="s">
        <v>3536</v>
      </c>
    </row>
    <row r="2" spans="1:3" x14ac:dyDescent="0.25">
      <c r="A2" t="s">
        <v>372</v>
      </c>
      <c r="B2">
        <v>1.071</v>
      </c>
      <c r="C2" s="3">
        <f t="shared" ref="C2:C21" si="0">1/B2/1.05</f>
        <v>0.88924458672357831</v>
      </c>
    </row>
    <row r="3" spans="1:3" x14ac:dyDescent="0.25">
      <c r="A3" t="s">
        <v>49</v>
      </c>
      <c r="B3">
        <v>2.25</v>
      </c>
      <c r="C3" s="3">
        <f t="shared" si="0"/>
        <v>0.42328042328042326</v>
      </c>
    </row>
    <row r="4" spans="1:3" x14ac:dyDescent="0.25">
      <c r="A4" t="s">
        <v>21</v>
      </c>
      <c r="B4">
        <v>10</v>
      </c>
      <c r="C4" s="3">
        <f t="shared" si="0"/>
        <v>9.5238095238095233E-2</v>
      </c>
    </row>
    <row r="5" spans="1:3" x14ac:dyDescent="0.25">
      <c r="A5" t="s">
        <v>332</v>
      </c>
      <c r="B5">
        <v>17</v>
      </c>
      <c r="C5" s="3">
        <f t="shared" si="0"/>
        <v>5.6022408963585429E-2</v>
      </c>
    </row>
    <row r="6" spans="1:3" x14ac:dyDescent="0.25">
      <c r="A6" t="s">
        <v>96</v>
      </c>
      <c r="B6">
        <v>5.5</v>
      </c>
      <c r="C6" s="3">
        <f t="shared" si="0"/>
        <v>0.17316017316017315</v>
      </c>
    </row>
    <row r="7" spans="1:3" x14ac:dyDescent="0.25">
      <c r="A7" t="s">
        <v>196</v>
      </c>
      <c r="B7">
        <v>67</v>
      </c>
      <c r="C7" s="3">
        <f t="shared" si="0"/>
        <v>1.4214641080312722E-2</v>
      </c>
    </row>
    <row r="8" spans="1:3" x14ac:dyDescent="0.25">
      <c r="A8" t="s">
        <v>283</v>
      </c>
      <c r="B8">
        <v>1.1599999999999999</v>
      </c>
      <c r="C8" s="3">
        <f t="shared" si="0"/>
        <v>0.82101806239737274</v>
      </c>
    </row>
    <row r="9" spans="1:3" x14ac:dyDescent="0.25">
      <c r="A9" t="s">
        <v>293</v>
      </c>
      <c r="B9">
        <v>9</v>
      </c>
      <c r="C9" s="3">
        <f t="shared" si="0"/>
        <v>0.10582010582010581</v>
      </c>
    </row>
    <row r="10" spans="1:3" x14ac:dyDescent="0.25">
      <c r="A10" t="s">
        <v>421</v>
      </c>
      <c r="B10">
        <v>11</v>
      </c>
      <c r="C10" s="3">
        <f t="shared" si="0"/>
        <v>8.6580086580086577E-2</v>
      </c>
    </row>
    <row r="11" spans="1:3" x14ac:dyDescent="0.25">
      <c r="A11" t="s">
        <v>104</v>
      </c>
      <c r="B11">
        <v>15</v>
      </c>
      <c r="C11" s="3">
        <f t="shared" si="0"/>
        <v>6.3492063492063489E-2</v>
      </c>
    </row>
    <row r="12" spans="1:3" x14ac:dyDescent="0.25">
      <c r="A12" t="s">
        <v>3257</v>
      </c>
      <c r="B12">
        <v>34</v>
      </c>
      <c r="C12" s="3">
        <f t="shared" si="0"/>
        <v>2.8011204481792715E-2</v>
      </c>
    </row>
    <row r="13" spans="1:3" x14ac:dyDescent="0.25">
      <c r="A13" t="s">
        <v>8</v>
      </c>
      <c r="B13">
        <v>1.0620000000000001</v>
      </c>
      <c r="C13" s="3">
        <f t="shared" si="0"/>
        <v>0.89678055779750687</v>
      </c>
    </row>
    <row r="14" spans="1:3" x14ac:dyDescent="0.25">
      <c r="A14" t="s">
        <v>3260</v>
      </c>
      <c r="B14">
        <v>1.083</v>
      </c>
      <c r="C14" s="3">
        <f t="shared" si="0"/>
        <v>0.87939146110891264</v>
      </c>
    </row>
    <row r="15" spans="1:3" x14ac:dyDescent="0.25">
      <c r="A15" t="s">
        <v>3262</v>
      </c>
      <c r="B15">
        <v>1.8</v>
      </c>
      <c r="C15" s="3">
        <f t="shared" si="0"/>
        <v>0.52910052910052907</v>
      </c>
    </row>
    <row r="16" spans="1:3" x14ac:dyDescent="0.25">
      <c r="A16" t="s">
        <v>52</v>
      </c>
      <c r="B16">
        <v>1.9</v>
      </c>
      <c r="C16" s="3">
        <f t="shared" si="0"/>
        <v>0.50125313283208017</v>
      </c>
    </row>
    <row r="17" spans="1:3" x14ac:dyDescent="0.25">
      <c r="A17" t="s">
        <v>3427</v>
      </c>
      <c r="B17">
        <v>9</v>
      </c>
      <c r="C17" s="3">
        <f t="shared" si="0"/>
        <v>0.10582010582010581</v>
      </c>
    </row>
    <row r="18" spans="1:3" x14ac:dyDescent="0.25">
      <c r="A18" t="s">
        <v>3428</v>
      </c>
      <c r="B18">
        <v>2.62</v>
      </c>
      <c r="C18" s="3">
        <f t="shared" si="0"/>
        <v>0.36350418029807341</v>
      </c>
    </row>
    <row r="19" spans="1:3" x14ac:dyDescent="0.25">
      <c r="A19" t="s">
        <v>147</v>
      </c>
      <c r="B19">
        <v>51</v>
      </c>
      <c r="C19" s="3">
        <f t="shared" si="0"/>
        <v>1.8674136321195144E-2</v>
      </c>
    </row>
    <row r="20" spans="1:3" x14ac:dyDescent="0.25">
      <c r="A20" t="s">
        <v>141</v>
      </c>
      <c r="B20">
        <v>15</v>
      </c>
      <c r="C20" s="3">
        <f t="shared" si="0"/>
        <v>6.3492063492063489E-2</v>
      </c>
    </row>
    <row r="21" spans="1:3" x14ac:dyDescent="0.25">
      <c r="A21" t="s">
        <v>254</v>
      </c>
      <c r="B21">
        <v>21</v>
      </c>
      <c r="C21" s="3">
        <f t="shared" si="0"/>
        <v>4.5351473922902487E-2</v>
      </c>
    </row>
  </sheetData>
  <sortState xmlns:xlrd2="http://schemas.microsoft.com/office/spreadsheetml/2017/richdata2" ref="A2:C21">
    <sortCondition ref="A1:A21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3762-5B41-4039-AEE0-D00EC2380426}">
  <dimension ref="A1:U21"/>
  <sheetViews>
    <sheetView workbookViewId="0"/>
  </sheetViews>
  <sheetFormatPr defaultRowHeight="15" x14ac:dyDescent="0.25"/>
  <cols>
    <col min="1" max="1" width="5.42578125" bestFit="1" customWidth="1"/>
    <col min="2" max="3" width="5.28515625" bestFit="1" customWidth="1"/>
    <col min="4" max="4" width="3" bestFit="1" customWidth="1"/>
    <col min="5" max="5" width="4.7109375" bestFit="1" customWidth="1"/>
    <col min="6" max="6" width="13.5703125" bestFit="1" customWidth="1"/>
    <col min="7" max="7" width="7" bestFit="1" customWidth="1"/>
    <col min="8" max="8" width="6.7109375" bestFit="1" customWidth="1"/>
    <col min="9" max="9" width="8.42578125" bestFit="1" customWidth="1"/>
    <col min="10" max="10" width="11.5703125" bestFit="1" customWidth="1"/>
    <col min="11" max="11" width="8.5703125" bestFit="1" customWidth="1"/>
    <col min="12" max="12" width="13.7109375" bestFit="1" customWidth="1"/>
    <col min="13" max="13" width="11.28515625" bestFit="1" customWidth="1"/>
    <col min="14" max="14" width="4.140625" bestFit="1" customWidth="1"/>
    <col min="15" max="15" width="22" bestFit="1" customWidth="1"/>
    <col min="16" max="17" width="21.140625" bestFit="1" customWidth="1"/>
    <col min="18" max="18" width="20.42578125" bestFit="1" customWidth="1"/>
    <col min="19" max="19" width="23.28515625" bestFit="1" customWidth="1"/>
    <col min="20" max="20" width="22.5703125" bestFit="1" customWidth="1"/>
    <col min="21" max="21" width="8.5703125" bestFit="1" customWidth="1"/>
  </cols>
  <sheetData>
    <row r="1" spans="1:21" s="1" customFormat="1" x14ac:dyDescent="0.25">
      <c r="A1" s="1" t="s">
        <v>1613</v>
      </c>
      <c r="B1" s="1" t="s">
        <v>3230</v>
      </c>
      <c r="C1" s="1" t="s">
        <v>1637</v>
      </c>
      <c r="D1" s="1" t="s">
        <v>1644</v>
      </c>
      <c r="E1" s="1" t="s">
        <v>3231</v>
      </c>
      <c r="F1" s="1" t="s">
        <v>3232</v>
      </c>
      <c r="G1" s="1" t="s">
        <v>3233</v>
      </c>
      <c r="H1" s="1" t="s">
        <v>3234</v>
      </c>
      <c r="I1" s="1" t="s">
        <v>1602</v>
      </c>
      <c r="J1" s="1" t="s">
        <v>3235</v>
      </c>
      <c r="K1" s="1" t="s">
        <v>3236</v>
      </c>
      <c r="L1" s="1" t="s">
        <v>3237</v>
      </c>
      <c r="M1" s="1" t="s">
        <v>3238</v>
      </c>
      <c r="N1" s="1" t="s">
        <v>3239</v>
      </c>
      <c r="O1" s="1" t="s">
        <v>3240</v>
      </c>
      <c r="P1" s="1" t="s">
        <v>3241</v>
      </c>
      <c r="Q1" s="1" t="s">
        <v>3242</v>
      </c>
      <c r="R1" s="1" t="s">
        <v>3243</v>
      </c>
      <c r="S1" s="1" t="s">
        <v>3244</v>
      </c>
      <c r="T1" s="1" t="s">
        <v>3245</v>
      </c>
      <c r="U1" s="1" t="s">
        <v>3246</v>
      </c>
    </row>
    <row r="2" spans="1:21" x14ac:dyDescent="0.25">
      <c r="A2">
        <v>3</v>
      </c>
      <c r="B2">
        <v>0</v>
      </c>
      <c r="D2">
        <v>1</v>
      </c>
      <c r="E2">
        <v>0</v>
      </c>
      <c r="F2" t="s">
        <v>372</v>
      </c>
      <c r="G2">
        <v>0</v>
      </c>
      <c r="H2">
        <v>0</v>
      </c>
      <c r="I2">
        <v>0</v>
      </c>
      <c r="J2" t="s">
        <v>3247</v>
      </c>
      <c r="K2">
        <v>4</v>
      </c>
      <c r="M2" t="b">
        <v>0</v>
      </c>
      <c r="N2">
        <v>0</v>
      </c>
      <c r="O2">
        <v>1320</v>
      </c>
      <c r="P2">
        <v>1325</v>
      </c>
      <c r="Q2">
        <v>1350</v>
      </c>
      <c r="R2">
        <v>1350</v>
      </c>
      <c r="S2">
        <v>1290</v>
      </c>
      <c r="T2">
        <v>1300</v>
      </c>
      <c r="U2">
        <v>1</v>
      </c>
    </row>
    <row r="3" spans="1:21" x14ac:dyDescent="0.25">
      <c r="A3">
        <v>7</v>
      </c>
      <c r="B3">
        <v>0</v>
      </c>
      <c r="D3">
        <v>2</v>
      </c>
      <c r="E3">
        <v>0</v>
      </c>
      <c r="F3" t="s">
        <v>49</v>
      </c>
      <c r="G3">
        <v>0</v>
      </c>
      <c r="H3">
        <v>0</v>
      </c>
      <c r="I3">
        <v>0</v>
      </c>
      <c r="J3" t="s">
        <v>3248</v>
      </c>
      <c r="K3">
        <v>3</v>
      </c>
      <c r="M3" t="b">
        <v>0</v>
      </c>
      <c r="N3">
        <v>0</v>
      </c>
      <c r="O3">
        <v>1125</v>
      </c>
      <c r="P3">
        <v>1250</v>
      </c>
      <c r="Q3">
        <v>1110</v>
      </c>
      <c r="R3">
        <v>1200</v>
      </c>
      <c r="S3">
        <v>1140</v>
      </c>
      <c r="T3">
        <v>1300</v>
      </c>
      <c r="U3">
        <v>2</v>
      </c>
    </row>
    <row r="4" spans="1:21" x14ac:dyDescent="0.25">
      <c r="A4">
        <v>90</v>
      </c>
      <c r="B4">
        <v>0</v>
      </c>
      <c r="D4">
        <v>3</v>
      </c>
      <c r="E4">
        <v>0</v>
      </c>
      <c r="F4" t="s">
        <v>196</v>
      </c>
      <c r="G4">
        <v>0</v>
      </c>
      <c r="H4">
        <v>0</v>
      </c>
      <c r="I4">
        <v>0</v>
      </c>
      <c r="J4" t="s">
        <v>3249</v>
      </c>
      <c r="K4">
        <v>2</v>
      </c>
      <c r="M4" t="b">
        <v>0</v>
      </c>
      <c r="N4">
        <v>0</v>
      </c>
      <c r="O4">
        <v>1050</v>
      </c>
      <c r="P4">
        <v>1050</v>
      </c>
      <c r="Q4">
        <v>1050</v>
      </c>
      <c r="R4">
        <v>1050</v>
      </c>
      <c r="S4">
        <v>1050</v>
      </c>
      <c r="T4">
        <v>1050</v>
      </c>
      <c r="U4">
        <v>43</v>
      </c>
    </row>
    <row r="5" spans="1:21" x14ac:dyDescent="0.25">
      <c r="A5">
        <v>91</v>
      </c>
      <c r="B5">
        <v>0</v>
      </c>
      <c r="D5">
        <v>4</v>
      </c>
      <c r="E5">
        <v>0</v>
      </c>
      <c r="F5" t="s">
        <v>21</v>
      </c>
      <c r="G5">
        <v>0</v>
      </c>
      <c r="H5">
        <v>0</v>
      </c>
      <c r="I5">
        <v>0</v>
      </c>
      <c r="J5" t="s">
        <v>3250</v>
      </c>
      <c r="K5">
        <v>3</v>
      </c>
      <c r="M5" t="b">
        <v>0</v>
      </c>
      <c r="N5">
        <v>0</v>
      </c>
      <c r="O5">
        <v>1150</v>
      </c>
      <c r="P5">
        <v>1180</v>
      </c>
      <c r="Q5">
        <v>1100</v>
      </c>
      <c r="R5">
        <v>1160</v>
      </c>
      <c r="S5">
        <v>1200</v>
      </c>
      <c r="T5">
        <v>1200</v>
      </c>
      <c r="U5">
        <v>127</v>
      </c>
    </row>
    <row r="6" spans="1:21" x14ac:dyDescent="0.25">
      <c r="A6">
        <v>94</v>
      </c>
      <c r="B6">
        <v>0</v>
      </c>
      <c r="D6">
        <v>5</v>
      </c>
      <c r="E6">
        <v>0</v>
      </c>
      <c r="F6" t="s">
        <v>332</v>
      </c>
      <c r="G6">
        <v>0</v>
      </c>
      <c r="H6">
        <v>0</v>
      </c>
      <c r="I6">
        <v>0</v>
      </c>
      <c r="J6" t="s">
        <v>3251</v>
      </c>
      <c r="K6">
        <v>3</v>
      </c>
      <c r="M6" t="b">
        <v>0</v>
      </c>
      <c r="N6">
        <v>0</v>
      </c>
      <c r="O6">
        <v>1120</v>
      </c>
      <c r="P6">
        <v>1185</v>
      </c>
      <c r="Q6">
        <v>1080</v>
      </c>
      <c r="R6">
        <v>1080</v>
      </c>
      <c r="S6">
        <v>1160</v>
      </c>
      <c r="T6">
        <v>1290</v>
      </c>
      <c r="U6">
        <v>130</v>
      </c>
    </row>
    <row r="7" spans="1:21" x14ac:dyDescent="0.25">
      <c r="A7">
        <v>36</v>
      </c>
      <c r="B7">
        <v>0</v>
      </c>
      <c r="D7">
        <v>6</v>
      </c>
      <c r="E7">
        <v>0</v>
      </c>
      <c r="F7" t="s">
        <v>96</v>
      </c>
      <c r="G7">
        <v>0</v>
      </c>
      <c r="H7">
        <v>0</v>
      </c>
      <c r="I7">
        <v>0</v>
      </c>
      <c r="J7" t="s">
        <v>3252</v>
      </c>
      <c r="K7">
        <v>3</v>
      </c>
      <c r="M7" t="b">
        <v>0</v>
      </c>
      <c r="N7">
        <v>0</v>
      </c>
      <c r="O7">
        <v>1150</v>
      </c>
      <c r="P7">
        <v>1175</v>
      </c>
      <c r="Q7">
        <v>1090</v>
      </c>
      <c r="R7">
        <v>1140</v>
      </c>
      <c r="S7">
        <v>1210</v>
      </c>
      <c r="T7">
        <v>1210</v>
      </c>
      <c r="U7">
        <v>131</v>
      </c>
    </row>
    <row r="8" spans="1:21" x14ac:dyDescent="0.25">
      <c r="A8">
        <v>8</v>
      </c>
      <c r="B8">
        <v>0</v>
      </c>
      <c r="D8">
        <v>7</v>
      </c>
      <c r="E8">
        <v>0</v>
      </c>
      <c r="F8" t="s">
        <v>283</v>
      </c>
      <c r="G8">
        <v>0</v>
      </c>
      <c r="H8">
        <v>0</v>
      </c>
      <c r="I8">
        <v>0</v>
      </c>
      <c r="J8" t="s">
        <v>3253</v>
      </c>
      <c r="K8">
        <v>4</v>
      </c>
      <c r="M8" t="b">
        <v>0</v>
      </c>
      <c r="N8">
        <v>0</v>
      </c>
      <c r="O8">
        <v>1185</v>
      </c>
      <c r="P8">
        <v>1245</v>
      </c>
      <c r="Q8">
        <v>1150</v>
      </c>
      <c r="R8">
        <v>1190</v>
      </c>
      <c r="S8">
        <v>1220</v>
      </c>
      <c r="T8">
        <v>1300</v>
      </c>
      <c r="U8">
        <v>4</v>
      </c>
    </row>
    <row r="9" spans="1:21" x14ac:dyDescent="0.25">
      <c r="A9">
        <v>31</v>
      </c>
      <c r="B9">
        <v>0</v>
      </c>
      <c r="D9">
        <v>8</v>
      </c>
      <c r="E9">
        <v>0</v>
      </c>
      <c r="F9" t="s">
        <v>293</v>
      </c>
      <c r="G9">
        <v>0</v>
      </c>
      <c r="H9">
        <v>0</v>
      </c>
      <c r="I9">
        <v>0</v>
      </c>
      <c r="J9" t="s">
        <v>3254</v>
      </c>
      <c r="K9">
        <v>3</v>
      </c>
      <c r="M9" t="b">
        <v>0</v>
      </c>
      <c r="N9">
        <v>0</v>
      </c>
      <c r="O9">
        <v>1140</v>
      </c>
      <c r="P9">
        <v>1160</v>
      </c>
      <c r="Q9">
        <v>1120</v>
      </c>
      <c r="R9">
        <v>1130</v>
      </c>
      <c r="S9">
        <v>1160</v>
      </c>
      <c r="T9">
        <v>1190</v>
      </c>
      <c r="U9">
        <v>6</v>
      </c>
    </row>
    <row r="10" spans="1:21" x14ac:dyDescent="0.25">
      <c r="A10">
        <v>11</v>
      </c>
      <c r="B10">
        <v>0</v>
      </c>
      <c r="D10">
        <v>9</v>
      </c>
      <c r="E10">
        <v>0</v>
      </c>
      <c r="F10" t="s">
        <v>421</v>
      </c>
      <c r="G10">
        <v>0</v>
      </c>
      <c r="H10">
        <v>0</v>
      </c>
      <c r="I10">
        <v>0</v>
      </c>
      <c r="J10" t="s">
        <v>3255</v>
      </c>
      <c r="K10">
        <v>3</v>
      </c>
      <c r="M10" t="b">
        <v>0</v>
      </c>
      <c r="N10">
        <v>0</v>
      </c>
      <c r="O10">
        <v>1100</v>
      </c>
      <c r="P10">
        <v>1115</v>
      </c>
      <c r="Q10">
        <v>1140</v>
      </c>
      <c r="R10">
        <v>1140</v>
      </c>
      <c r="S10">
        <v>1060</v>
      </c>
      <c r="T10">
        <v>1090</v>
      </c>
      <c r="U10">
        <v>7</v>
      </c>
    </row>
    <row r="11" spans="1:21" x14ac:dyDescent="0.25">
      <c r="A11">
        <v>54</v>
      </c>
      <c r="B11">
        <v>0</v>
      </c>
      <c r="D11">
        <v>10</v>
      </c>
      <c r="E11">
        <v>0</v>
      </c>
      <c r="F11" t="s">
        <v>104</v>
      </c>
      <c r="G11">
        <v>0</v>
      </c>
      <c r="H11">
        <v>0</v>
      </c>
      <c r="I11">
        <v>0</v>
      </c>
      <c r="J11" t="s">
        <v>3256</v>
      </c>
      <c r="K11">
        <v>3</v>
      </c>
      <c r="M11" t="b">
        <v>0</v>
      </c>
      <c r="N11">
        <v>0</v>
      </c>
      <c r="O11">
        <v>1125</v>
      </c>
      <c r="P11">
        <v>1125</v>
      </c>
      <c r="Q11">
        <v>1130</v>
      </c>
      <c r="R11">
        <v>1130</v>
      </c>
      <c r="S11">
        <v>1120</v>
      </c>
      <c r="T11">
        <v>1120</v>
      </c>
      <c r="U11">
        <v>34</v>
      </c>
    </row>
    <row r="12" spans="1:21" x14ac:dyDescent="0.25">
      <c r="A12">
        <v>2</v>
      </c>
      <c r="B12">
        <v>0</v>
      </c>
      <c r="D12">
        <v>11</v>
      </c>
      <c r="E12">
        <v>0</v>
      </c>
      <c r="F12" t="s">
        <v>3257</v>
      </c>
      <c r="G12">
        <v>0</v>
      </c>
      <c r="H12">
        <v>0</v>
      </c>
      <c r="I12">
        <v>0</v>
      </c>
      <c r="J12" t="s">
        <v>3258</v>
      </c>
      <c r="K12">
        <v>2</v>
      </c>
      <c r="M12" t="b">
        <v>0</v>
      </c>
      <c r="N12">
        <v>0</v>
      </c>
      <c r="O12">
        <v>1050</v>
      </c>
      <c r="P12">
        <v>1075</v>
      </c>
      <c r="Q12">
        <v>1050</v>
      </c>
      <c r="R12">
        <v>1050</v>
      </c>
      <c r="S12">
        <v>1050</v>
      </c>
      <c r="T12">
        <v>1100</v>
      </c>
      <c r="U12">
        <v>9</v>
      </c>
    </row>
    <row r="13" spans="1:21" x14ac:dyDescent="0.25">
      <c r="A13">
        <v>14</v>
      </c>
      <c r="B13">
        <v>0</v>
      </c>
      <c r="D13">
        <v>12</v>
      </c>
      <c r="E13">
        <v>0</v>
      </c>
      <c r="F13" t="s">
        <v>8</v>
      </c>
      <c r="G13">
        <v>0</v>
      </c>
      <c r="H13">
        <v>0</v>
      </c>
      <c r="I13">
        <v>0</v>
      </c>
      <c r="J13" t="s">
        <v>3259</v>
      </c>
      <c r="K13">
        <v>5</v>
      </c>
      <c r="M13" t="b">
        <v>0</v>
      </c>
      <c r="N13">
        <v>0</v>
      </c>
      <c r="O13">
        <v>1335</v>
      </c>
      <c r="P13">
        <v>1355</v>
      </c>
      <c r="Q13">
        <v>1290</v>
      </c>
      <c r="R13">
        <v>1330</v>
      </c>
      <c r="S13">
        <v>1380</v>
      </c>
      <c r="T13">
        <v>1380</v>
      </c>
      <c r="U13">
        <v>10</v>
      </c>
    </row>
    <row r="14" spans="1:21" x14ac:dyDescent="0.25">
      <c r="A14">
        <v>43</v>
      </c>
      <c r="B14">
        <v>0</v>
      </c>
      <c r="D14">
        <v>13</v>
      </c>
      <c r="E14">
        <v>0</v>
      </c>
      <c r="F14" t="s">
        <v>3260</v>
      </c>
      <c r="G14">
        <v>0</v>
      </c>
      <c r="H14">
        <v>0</v>
      </c>
      <c r="I14">
        <v>0</v>
      </c>
      <c r="J14" t="s">
        <v>3261</v>
      </c>
      <c r="K14">
        <v>4</v>
      </c>
      <c r="M14" t="b">
        <v>0</v>
      </c>
      <c r="N14">
        <v>0</v>
      </c>
      <c r="O14">
        <v>1275</v>
      </c>
      <c r="P14">
        <v>1315</v>
      </c>
      <c r="Q14">
        <v>1250</v>
      </c>
      <c r="R14">
        <v>1250</v>
      </c>
      <c r="S14">
        <v>1300</v>
      </c>
      <c r="T14">
        <v>1380</v>
      </c>
      <c r="U14">
        <v>11</v>
      </c>
    </row>
    <row r="15" spans="1:21" x14ac:dyDescent="0.25">
      <c r="A15">
        <v>1</v>
      </c>
      <c r="B15">
        <v>0</v>
      </c>
      <c r="D15">
        <v>14</v>
      </c>
      <c r="E15">
        <v>0</v>
      </c>
      <c r="F15" t="s">
        <v>3262</v>
      </c>
      <c r="G15">
        <v>0</v>
      </c>
      <c r="H15">
        <v>0</v>
      </c>
      <c r="I15">
        <v>0</v>
      </c>
      <c r="J15" t="s">
        <v>3263</v>
      </c>
      <c r="K15">
        <v>3</v>
      </c>
      <c r="M15" t="b">
        <v>0</v>
      </c>
      <c r="N15">
        <v>0</v>
      </c>
      <c r="O15">
        <v>1105</v>
      </c>
      <c r="P15">
        <v>1125</v>
      </c>
      <c r="Q15">
        <v>1110</v>
      </c>
      <c r="R15">
        <v>1110</v>
      </c>
      <c r="S15">
        <v>1100</v>
      </c>
      <c r="T15">
        <v>1140</v>
      </c>
      <c r="U15">
        <v>12</v>
      </c>
    </row>
    <row r="16" spans="1:21" x14ac:dyDescent="0.25">
      <c r="A16">
        <v>4</v>
      </c>
      <c r="B16">
        <v>0</v>
      </c>
      <c r="D16">
        <v>15</v>
      </c>
      <c r="E16">
        <v>0</v>
      </c>
      <c r="F16" t="s">
        <v>52</v>
      </c>
      <c r="G16">
        <v>0</v>
      </c>
      <c r="H16">
        <v>0</v>
      </c>
      <c r="I16">
        <v>0</v>
      </c>
      <c r="J16" t="s">
        <v>3264</v>
      </c>
      <c r="K16">
        <v>4</v>
      </c>
      <c r="M16" t="b">
        <v>0</v>
      </c>
      <c r="N16">
        <v>0</v>
      </c>
      <c r="O16">
        <v>1185</v>
      </c>
      <c r="P16">
        <v>1245</v>
      </c>
      <c r="Q16">
        <v>1130</v>
      </c>
      <c r="R16">
        <v>1170</v>
      </c>
      <c r="S16">
        <v>1240</v>
      </c>
      <c r="T16">
        <v>1320</v>
      </c>
      <c r="U16">
        <v>23</v>
      </c>
    </row>
    <row r="17" spans="1:21" x14ac:dyDescent="0.25">
      <c r="A17">
        <v>17</v>
      </c>
      <c r="B17">
        <v>0</v>
      </c>
      <c r="D17">
        <v>16</v>
      </c>
      <c r="E17">
        <v>0</v>
      </c>
      <c r="F17" t="s">
        <v>3427</v>
      </c>
      <c r="G17">
        <v>0</v>
      </c>
      <c r="H17">
        <v>0</v>
      </c>
      <c r="I17">
        <v>0</v>
      </c>
      <c r="J17" t="s">
        <v>3265</v>
      </c>
      <c r="K17">
        <v>3</v>
      </c>
      <c r="M17" t="b">
        <v>0</v>
      </c>
      <c r="N17">
        <v>0</v>
      </c>
      <c r="O17">
        <v>1165</v>
      </c>
      <c r="P17">
        <v>1205</v>
      </c>
      <c r="Q17">
        <v>1150</v>
      </c>
      <c r="R17">
        <v>1230</v>
      </c>
      <c r="S17">
        <v>1180</v>
      </c>
      <c r="T17">
        <v>1180</v>
      </c>
      <c r="U17">
        <v>15</v>
      </c>
    </row>
    <row r="18" spans="1:21" x14ac:dyDescent="0.25">
      <c r="A18">
        <v>56</v>
      </c>
      <c r="B18">
        <v>0</v>
      </c>
      <c r="D18">
        <v>17</v>
      </c>
      <c r="E18">
        <v>0</v>
      </c>
      <c r="F18" t="s">
        <v>147</v>
      </c>
      <c r="G18">
        <v>0</v>
      </c>
      <c r="H18">
        <v>0</v>
      </c>
      <c r="I18">
        <v>0</v>
      </c>
      <c r="J18" t="s">
        <v>3266</v>
      </c>
      <c r="K18">
        <v>2</v>
      </c>
      <c r="M18" t="b">
        <v>0</v>
      </c>
      <c r="N18">
        <v>0</v>
      </c>
      <c r="O18">
        <v>1050</v>
      </c>
      <c r="P18">
        <v>1050</v>
      </c>
      <c r="Q18">
        <v>1050</v>
      </c>
      <c r="R18">
        <v>1050</v>
      </c>
      <c r="S18">
        <v>1050</v>
      </c>
      <c r="T18">
        <v>1050</v>
      </c>
      <c r="U18">
        <v>29</v>
      </c>
    </row>
    <row r="19" spans="1:21" x14ac:dyDescent="0.25">
      <c r="A19">
        <v>6</v>
      </c>
      <c r="B19">
        <v>0</v>
      </c>
      <c r="D19">
        <v>18</v>
      </c>
      <c r="E19">
        <v>0</v>
      </c>
      <c r="F19" t="s">
        <v>3428</v>
      </c>
      <c r="G19">
        <v>0</v>
      </c>
      <c r="H19">
        <v>0</v>
      </c>
      <c r="I19">
        <v>0</v>
      </c>
      <c r="J19" t="s">
        <v>3267</v>
      </c>
      <c r="K19">
        <v>3</v>
      </c>
      <c r="M19" t="b">
        <v>0</v>
      </c>
      <c r="N19">
        <v>0</v>
      </c>
      <c r="O19">
        <v>1130</v>
      </c>
      <c r="P19">
        <v>1175</v>
      </c>
      <c r="Q19">
        <v>1100</v>
      </c>
      <c r="R19">
        <v>1100</v>
      </c>
      <c r="S19">
        <v>1160</v>
      </c>
      <c r="T19">
        <v>1250</v>
      </c>
      <c r="U19">
        <v>21</v>
      </c>
    </row>
    <row r="20" spans="1:21" x14ac:dyDescent="0.25">
      <c r="A20">
        <v>21</v>
      </c>
      <c r="B20">
        <v>0</v>
      </c>
      <c r="D20">
        <v>19</v>
      </c>
      <c r="E20">
        <v>0</v>
      </c>
      <c r="F20" t="s">
        <v>141</v>
      </c>
      <c r="G20">
        <v>0</v>
      </c>
      <c r="H20">
        <v>0</v>
      </c>
      <c r="I20">
        <v>0</v>
      </c>
      <c r="J20" t="s">
        <v>3268</v>
      </c>
      <c r="K20">
        <v>3</v>
      </c>
      <c r="M20" t="b">
        <v>0</v>
      </c>
      <c r="N20">
        <v>0</v>
      </c>
      <c r="O20">
        <v>1100</v>
      </c>
      <c r="P20">
        <v>1100</v>
      </c>
      <c r="Q20">
        <v>1100</v>
      </c>
      <c r="R20">
        <v>1100</v>
      </c>
      <c r="S20">
        <v>1100</v>
      </c>
      <c r="T20">
        <v>1100</v>
      </c>
      <c r="U20">
        <v>25</v>
      </c>
    </row>
    <row r="21" spans="1:21" x14ac:dyDescent="0.25">
      <c r="A21">
        <v>39</v>
      </c>
      <c r="B21">
        <v>0</v>
      </c>
      <c r="D21">
        <v>20</v>
      </c>
      <c r="E21">
        <v>0</v>
      </c>
      <c r="F21" t="s">
        <v>254</v>
      </c>
      <c r="G21">
        <v>0</v>
      </c>
      <c r="H21">
        <v>0</v>
      </c>
      <c r="I21">
        <v>0</v>
      </c>
      <c r="J21" t="s">
        <v>3269</v>
      </c>
      <c r="K21">
        <v>3</v>
      </c>
      <c r="M21" t="b">
        <v>0</v>
      </c>
      <c r="N21">
        <v>0</v>
      </c>
      <c r="O21">
        <v>1100</v>
      </c>
      <c r="P21">
        <v>1125</v>
      </c>
      <c r="Q21">
        <v>1080</v>
      </c>
      <c r="R21">
        <v>1100</v>
      </c>
      <c r="S21">
        <v>1120</v>
      </c>
      <c r="T21">
        <v>1150</v>
      </c>
      <c r="U21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2BDE-6BBD-424E-9F66-C37FDE294342}">
  <dimension ref="A1:G468"/>
  <sheetViews>
    <sheetView workbookViewId="0"/>
  </sheetViews>
  <sheetFormatPr defaultRowHeight="15" x14ac:dyDescent="0.25"/>
  <cols>
    <col min="1" max="1" width="24.5703125" bestFit="1" customWidth="1"/>
    <col min="2" max="2" width="17.7109375" bestFit="1" customWidth="1"/>
    <col min="3" max="3" width="11.7109375" bestFit="1" customWidth="1"/>
    <col min="4" max="4" width="11.42578125" bestFit="1" customWidth="1"/>
    <col min="5" max="5" width="22.5703125" bestFit="1" customWidth="1"/>
    <col min="6" max="6" width="6.140625" style="2" bestFit="1" customWidth="1"/>
    <col min="7" max="7" width="6.42578125" style="3" bestFit="1" customWidth="1"/>
  </cols>
  <sheetData>
    <row r="1" spans="1:7" s="1" customFormat="1" x14ac:dyDescent="0.25">
      <c r="A1" s="1" t="s">
        <v>4011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462</v>
      </c>
      <c r="G1" s="2" t="s">
        <v>463</v>
      </c>
    </row>
    <row r="2" spans="1:7" x14ac:dyDescent="0.25">
      <c r="A2" t="s">
        <v>282</v>
      </c>
      <c r="B2" t="s">
        <v>283</v>
      </c>
      <c r="C2">
        <v>3.75</v>
      </c>
      <c r="D2">
        <v>2.1</v>
      </c>
      <c r="E2">
        <v>1.57</v>
      </c>
      <c r="F2" s="2">
        <f t="shared" ref="F2:F20" si="0">1/D2/1.05</f>
        <v>0.45351473922902491</v>
      </c>
      <c r="G2" s="2">
        <f>1/C2/1.05</f>
        <v>0.25396825396825395</v>
      </c>
    </row>
    <row r="3" spans="1:7" x14ac:dyDescent="0.25">
      <c r="A3" t="s">
        <v>284</v>
      </c>
      <c r="B3" t="s">
        <v>283</v>
      </c>
      <c r="C3">
        <v>5</v>
      </c>
      <c r="D3">
        <v>2.4</v>
      </c>
      <c r="E3">
        <v>1.83</v>
      </c>
      <c r="F3" s="2">
        <f t="shared" si="0"/>
        <v>0.3968253968253968</v>
      </c>
      <c r="G3" s="2">
        <f t="shared" ref="G3:G60" si="1">1/C3/1.05</f>
        <v>0.19047619047619047</v>
      </c>
    </row>
    <row r="4" spans="1:7" x14ac:dyDescent="0.25">
      <c r="A4" t="s">
        <v>285</v>
      </c>
      <c r="B4" t="s">
        <v>283</v>
      </c>
      <c r="C4">
        <v>5</v>
      </c>
      <c r="D4">
        <v>2.4</v>
      </c>
      <c r="E4">
        <v>1.83</v>
      </c>
      <c r="F4" s="2">
        <f t="shared" si="0"/>
        <v>0.3968253968253968</v>
      </c>
      <c r="G4" s="2">
        <f t="shared" si="1"/>
        <v>0.19047619047619047</v>
      </c>
    </row>
    <row r="5" spans="1:7" x14ac:dyDescent="0.25">
      <c r="A5" t="s">
        <v>3880</v>
      </c>
      <c r="B5" t="s">
        <v>283</v>
      </c>
      <c r="C5">
        <v>7</v>
      </c>
      <c r="D5">
        <v>2.4</v>
      </c>
      <c r="E5">
        <v>1.95</v>
      </c>
      <c r="F5" s="2">
        <f t="shared" si="0"/>
        <v>0.3968253968253968</v>
      </c>
      <c r="G5" s="2">
        <f t="shared" si="1"/>
        <v>0.13605442176870747</v>
      </c>
    </row>
    <row r="6" spans="1:7" x14ac:dyDescent="0.25">
      <c r="A6" t="s">
        <v>286</v>
      </c>
      <c r="B6" t="s">
        <v>283</v>
      </c>
      <c r="C6">
        <v>4.33</v>
      </c>
      <c r="D6">
        <v>3</v>
      </c>
      <c r="E6">
        <v>2</v>
      </c>
      <c r="F6" s="2">
        <f t="shared" si="0"/>
        <v>0.31746031746031744</v>
      </c>
      <c r="G6" s="2">
        <f t="shared" si="1"/>
        <v>0.21994941163532386</v>
      </c>
    </row>
    <row r="7" spans="1:7" x14ac:dyDescent="0.25">
      <c r="A7" t="s">
        <v>288</v>
      </c>
      <c r="B7" t="s">
        <v>283</v>
      </c>
      <c r="C7">
        <v>8</v>
      </c>
      <c r="D7">
        <v>2.4</v>
      </c>
      <c r="E7">
        <v>2</v>
      </c>
      <c r="F7" s="2">
        <f t="shared" si="0"/>
        <v>0.3968253968253968</v>
      </c>
      <c r="G7" s="2">
        <f t="shared" si="1"/>
        <v>0.11904761904761904</v>
      </c>
    </row>
    <row r="8" spans="1:7" x14ac:dyDescent="0.25">
      <c r="A8" t="s">
        <v>287</v>
      </c>
      <c r="B8" t="s">
        <v>283</v>
      </c>
      <c r="C8">
        <v>4.33</v>
      </c>
      <c r="D8">
        <v>3</v>
      </c>
      <c r="E8">
        <v>2</v>
      </c>
      <c r="F8" s="2">
        <f t="shared" si="0"/>
        <v>0.31746031746031744</v>
      </c>
      <c r="G8" s="2">
        <f t="shared" si="1"/>
        <v>0.21994941163532386</v>
      </c>
    </row>
    <row r="9" spans="1:7" x14ac:dyDescent="0.25">
      <c r="A9" t="s">
        <v>289</v>
      </c>
      <c r="B9" t="s">
        <v>283</v>
      </c>
      <c r="C9">
        <v>5.5</v>
      </c>
      <c r="D9">
        <v>3.25</v>
      </c>
      <c r="E9">
        <v>2.2000000000000002</v>
      </c>
      <c r="F9" s="2">
        <f t="shared" si="0"/>
        <v>0.29304029304029305</v>
      </c>
      <c r="G9" s="2">
        <f t="shared" si="1"/>
        <v>0.17316017316017315</v>
      </c>
    </row>
    <row r="10" spans="1:7" x14ac:dyDescent="0.25">
      <c r="A10" t="s">
        <v>290</v>
      </c>
      <c r="B10" t="s">
        <v>283</v>
      </c>
      <c r="C10">
        <v>5.5</v>
      </c>
      <c r="D10">
        <v>3.25</v>
      </c>
      <c r="E10">
        <v>2.2000000000000002</v>
      </c>
      <c r="F10" s="2">
        <f t="shared" si="0"/>
        <v>0.29304029304029305</v>
      </c>
      <c r="G10" s="2">
        <f t="shared" si="1"/>
        <v>0.17316017316017315</v>
      </c>
    </row>
    <row r="11" spans="1:7" x14ac:dyDescent="0.25">
      <c r="A11" t="s">
        <v>140</v>
      </c>
      <c r="B11" t="s">
        <v>4256</v>
      </c>
      <c r="C11">
        <v>6</v>
      </c>
      <c r="D11">
        <v>3.6</v>
      </c>
      <c r="E11">
        <v>2.4</v>
      </c>
      <c r="F11" s="2">
        <f t="shared" si="0"/>
        <v>0.26455026455026454</v>
      </c>
      <c r="G11" s="2">
        <f t="shared" si="1"/>
        <v>0.15873015873015872</v>
      </c>
    </row>
    <row r="12" spans="1:7" x14ac:dyDescent="0.25">
      <c r="A12" t="s">
        <v>291</v>
      </c>
      <c r="B12" t="s">
        <v>283</v>
      </c>
      <c r="C12">
        <v>5</v>
      </c>
      <c r="D12">
        <v>4.75</v>
      </c>
      <c r="E12">
        <v>2.6</v>
      </c>
      <c r="F12" s="2">
        <f t="shared" si="0"/>
        <v>0.20050125313283207</v>
      </c>
      <c r="G12" s="2">
        <f t="shared" si="1"/>
        <v>0.19047619047619047</v>
      </c>
    </row>
    <row r="13" spans="1:7" x14ac:dyDescent="0.25">
      <c r="A13" t="s">
        <v>142</v>
      </c>
      <c r="B13" t="s">
        <v>4256</v>
      </c>
      <c r="C13">
        <v>8</v>
      </c>
      <c r="D13">
        <v>3.6</v>
      </c>
      <c r="E13">
        <v>2.62</v>
      </c>
      <c r="F13" s="2">
        <f t="shared" si="0"/>
        <v>0.26455026455026454</v>
      </c>
      <c r="G13" s="2">
        <f t="shared" si="1"/>
        <v>0.11904761904761904</v>
      </c>
    </row>
    <row r="14" spans="1:7" x14ac:dyDescent="0.25">
      <c r="A14" t="s">
        <v>143</v>
      </c>
      <c r="B14" t="s">
        <v>4256</v>
      </c>
      <c r="C14">
        <v>10</v>
      </c>
      <c r="D14">
        <v>3.6</v>
      </c>
      <c r="E14">
        <v>2.75</v>
      </c>
      <c r="F14" s="2">
        <f t="shared" si="0"/>
        <v>0.26455026455026454</v>
      </c>
      <c r="G14" s="2">
        <f t="shared" si="1"/>
        <v>9.5238095238095233E-2</v>
      </c>
    </row>
    <row r="15" spans="1:7" x14ac:dyDescent="0.25">
      <c r="A15" t="s">
        <v>144</v>
      </c>
      <c r="B15" t="s">
        <v>4256</v>
      </c>
      <c r="C15">
        <v>8</v>
      </c>
      <c r="D15">
        <v>4.5</v>
      </c>
      <c r="E15">
        <v>3</v>
      </c>
      <c r="F15" s="2">
        <f t="shared" si="0"/>
        <v>0.21164021164021163</v>
      </c>
      <c r="G15" s="2">
        <f t="shared" si="1"/>
        <v>0.11904761904761904</v>
      </c>
    </row>
    <row r="16" spans="1:7" x14ac:dyDescent="0.25">
      <c r="A16" t="s">
        <v>145</v>
      </c>
      <c r="B16" t="s">
        <v>4256</v>
      </c>
      <c r="C16">
        <v>8</v>
      </c>
      <c r="D16">
        <v>4.75</v>
      </c>
      <c r="E16">
        <v>3.1</v>
      </c>
      <c r="F16" s="2">
        <f t="shared" si="0"/>
        <v>0.20050125313283207</v>
      </c>
      <c r="G16" s="2">
        <f t="shared" si="1"/>
        <v>0.11904761904761904</v>
      </c>
    </row>
    <row r="17" spans="1:7" x14ac:dyDescent="0.25">
      <c r="A17" t="s">
        <v>297</v>
      </c>
      <c r="B17" t="s">
        <v>283</v>
      </c>
      <c r="C17">
        <v>7</v>
      </c>
      <c r="D17">
        <v>6</v>
      </c>
      <c r="E17">
        <v>3.4</v>
      </c>
      <c r="F17" s="2">
        <f t="shared" si="0"/>
        <v>0.15873015873015872</v>
      </c>
      <c r="G17" s="2">
        <f t="shared" si="1"/>
        <v>0.13605442176870747</v>
      </c>
    </row>
    <row r="18" spans="1:7" x14ac:dyDescent="0.25">
      <c r="A18" t="s">
        <v>2254</v>
      </c>
      <c r="B18" t="s">
        <v>283</v>
      </c>
      <c r="C18">
        <v>11</v>
      </c>
      <c r="D18">
        <v>4.75</v>
      </c>
      <c r="E18">
        <v>3.5</v>
      </c>
      <c r="F18" s="2">
        <f t="shared" si="0"/>
        <v>0.20050125313283207</v>
      </c>
      <c r="G18" s="2">
        <f t="shared" si="1"/>
        <v>8.6580086580086577E-2</v>
      </c>
    </row>
    <row r="19" spans="1:7" x14ac:dyDescent="0.25">
      <c r="A19" t="s">
        <v>3489</v>
      </c>
      <c r="B19" t="s">
        <v>4256</v>
      </c>
      <c r="C19">
        <v>15</v>
      </c>
      <c r="D19">
        <v>4.5</v>
      </c>
      <c r="E19">
        <v>3.5</v>
      </c>
      <c r="F19" s="2">
        <f t="shared" si="0"/>
        <v>0.21164021164021163</v>
      </c>
      <c r="G19" s="2">
        <f t="shared" si="1"/>
        <v>6.3492063492063489E-2</v>
      </c>
    </row>
    <row r="20" spans="1:7" x14ac:dyDescent="0.25">
      <c r="A20" t="s">
        <v>300</v>
      </c>
      <c r="B20" t="s">
        <v>283</v>
      </c>
      <c r="C20">
        <v>6</v>
      </c>
      <c r="D20">
        <v>9</v>
      </c>
      <c r="E20">
        <v>3.6</v>
      </c>
      <c r="F20" s="2">
        <f t="shared" si="0"/>
        <v>0.10582010582010581</v>
      </c>
      <c r="G20" s="2">
        <f t="shared" si="1"/>
        <v>0.15873015873015872</v>
      </c>
    </row>
    <row r="21" spans="1:7" x14ac:dyDescent="0.25">
      <c r="A21" t="s">
        <v>303</v>
      </c>
      <c r="B21" t="s">
        <v>283</v>
      </c>
      <c r="C21">
        <v>7</v>
      </c>
      <c r="D21">
        <v>9</v>
      </c>
      <c r="E21">
        <v>4</v>
      </c>
      <c r="F21" s="2">
        <f t="shared" ref="F21:F60" si="2">1/D21/1.05</f>
        <v>0.10582010582010581</v>
      </c>
      <c r="G21" s="2">
        <f t="shared" si="1"/>
        <v>0.13605442176870747</v>
      </c>
    </row>
    <row r="22" spans="1:7" x14ac:dyDescent="0.25">
      <c r="A22" t="s">
        <v>305</v>
      </c>
      <c r="B22" t="s">
        <v>283</v>
      </c>
      <c r="C22">
        <v>7</v>
      </c>
      <c r="D22">
        <v>10</v>
      </c>
      <c r="E22">
        <v>4</v>
      </c>
      <c r="F22" s="2">
        <f t="shared" si="2"/>
        <v>9.5238095238095233E-2</v>
      </c>
      <c r="G22" s="2">
        <f t="shared" si="1"/>
        <v>0.13605442176870747</v>
      </c>
    </row>
    <row r="23" spans="1:7" x14ac:dyDescent="0.25">
      <c r="A23" t="s">
        <v>156</v>
      </c>
      <c r="B23" t="s">
        <v>4256</v>
      </c>
      <c r="C23">
        <v>13</v>
      </c>
      <c r="D23">
        <v>6</v>
      </c>
      <c r="E23">
        <v>4.33</v>
      </c>
      <c r="F23" s="2">
        <f t="shared" si="2"/>
        <v>0.15873015873015872</v>
      </c>
      <c r="G23" s="2">
        <f t="shared" si="1"/>
        <v>7.3260073260073263E-2</v>
      </c>
    </row>
    <row r="24" spans="1:7" x14ac:dyDescent="0.25">
      <c r="A24" t="s">
        <v>157</v>
      </c>
      <c r="B24" t="s">
        <v>4256</v>
      </c>
      <c r="C24">
        <v>9</v>
      </c>
      <c r="D24">
        <v>9</v>
      </c>
      <c r="E24">
        <v>4.5</v>
      </c>
      <c r="F24" s="2">
        <f t="shared" si="2"/>
        <v>0.10582010582010581</v>
      </c>
      <c r="G24" s="2">
        <f t="shared" si="1"/>
        <v>0.10582010582010581</v>
      </c>
    </row>
    <row r="25" spans="1:7" x14ac:dyDescent="0.25">
      <c r="A25" t="s">
        <v>309</v>
      </c>
      <c r="B25" t="s">
        <v>283</v>
      </c>
      <c r="C25">
        <v>11</v>
      </c>
      <c r="D25">
        <v>7.5</v>
      </c>
      <c r="E25">
        <v>4.5</v>
      </c>
      <c r="F25" s="2">
        <f t="shared" si="2"/>
        <v>0.12698412698412698</v>
      </c>
      <c r="G25" s="2">
        <f t="shared" si="1"/>
        <v>8.6580086580086577E-2</v>
      </c>
    </row>
    <row r="26" spans="1:7" x14ac:dyDescent="0.25">
      <c r="A26" t="s">
        <v>159</v>
      </c>
      <c r="B26" t="s">
        <v>4256</v>
      </c>
      <c r="C26">
        <v>17</v>
      </c>
      <c r="D26">
        <v>6</v>
      </c>
      <c r="E26">
        <v>4.5</v>
      </c>
      <c r="F26" s="2">
        <f t="shared" si="2"/>
        <v>0.15873015873015872</v>
      </c>
      <c r="G26" s="2">
        <f t="shared" si="1"/>
        <v>5.6022408963585429E-2</v>
      </c>
    </row>
    <row r="27" spans="1:7" x14ac:dyDescent="0.25">
      <c r="A27" t="s">
        <v>155</v>
      </c>
      <c r="B27" t="s">
        <v>4256</v>
      </c>
      <c r="C27">
        <v>11</v>
      </c>
      <c r="D27">
        <v>7.5</v>
      </c>
      <c r="E27">
        <v>4.5</v>
      </c>
      <c r="F27" s="2">
        <f t="shared" si="2"/>
        <v>0.12698412698412698</v>
      </c>
      <c r="G27" s="2">
        <f t="shared" si="1"/>
        <v>8.6580086580086577E-2</v>
      </c>
    </row>
    <row r="28" spans="1:7" x14ac:dyDescent="0.25">
      <c r="A28" t="s">
        <v>307</v>
      </c>
      <c r="B28" t="s">
        <v>283</v>
      </c>
      <c r="C28">
        <v>10</v>
      </c>
      <c r="D28">
        <v>9</v>
      </c>
      <c r="E28">
        <v>4.75</v>
      </c>
      <c r="F28" s="2">
        <f t="shared" si="2"/>
        <v>0.10582010582010581</v>
      </c>
      <c r="G28" s="2">
        <f t="shared" si="1"/>
        <v>9.5238095238095233E-2</v>
      </c>
    </row>
    <row r="29" spans="1:7" x14ac:dyDescent="0.25">
      <c r="A29" t="s">
        <v>308</v>
      </c>
      <c r="B29" t="s">
        <v>283</v>
      </c>
      <c r="C29">
        <v>13</v>
      </c>
      <c r="D29">
        <v>7.5</v>
      </c>
      <c r="E29">
        <v>4.75</v>
      </c>
      <c r="F29" s="2">
        <f t="shared" si="2"/>
        <v>0.12698412698412698</v>
      </c>
      <c r="G29" s="2">
        <f t="shared" si="1"/>
        <v>7.3260073260073263E-2</v>
      </c>
    </row>
    <row r="30" spans="1:7" x14ac:dyDescent="0.25">
      <c r="A30" t="s">
        <v>168</v>
      </c>
      <c r="B30" t="s">
        <v>4256</v>
      </c>
      <c r="C30">
        <v>9</v>
      </c>
      <c r="D30">
        <v>12</v>
      </c>
      <c r="E30">
        <v>5</v>
      </c>
      <c r="F30" s="2">
        <f t="shared" si="2"/>
        <v>7.9365079365079361E-2</v>
      </c>
      <c r="G30" s="2">
        <f t="shared" si="1"/>
        <v>0.10582010582010581</v>
      </c>
    </row>
    <row r="31" spans="1:7" x14ac:dyDescent="0.25">
      <c r="A31" t="s">
        <v>312</v>
      </c>
      <c r="B31" t="s">
        <v>283</v>
      </c>
      <c r="C31">
        <v>11</v>
      </c>
      <c r="D31">
        <v>9</v>
      </c>
      <c r="E31">
        <v>5</v>
      </c>
      <c r="F31" s="2">
        <f t="shared" si="2"/>
        <v>0.10582010582010581</v>
      </c>
      <c r="G31" s="2">
        <f t="shared" si="1"/>
        <v>8.6580086580086577E-2</v>
      </c>
    </row>
    <row r="32" spans="1:7" x14ac:dyDescent="0.25">
      <c r="A32" t="s">
        <v>4257</v>
      </c>
      <c r="B32" t="s">
        <v>283</v>
      </c>
      <c r="C32">
        <v>19</v>
      </c>
      <c r="D32">
        <v>7.5</v>
      </c>
      <c r="E32">
        <v>5.5</v>
      </c>
      <c r="F32" s="2">
        <f t="shared" si="2"/>
        <v>0.12698412698412698</v>
      </c>
      <c r="G32" s="2">
        <f t="shared" si="1"/>
        <v>5.0125313283208017E-2</v>
      </c>
    </row>
    <row r="33" spans="1:7" x14ac:dyDescent="0.25">
      <c r="A33" t="s">
        <v>316</v>
      </c>
      <c r="B33" t="s">
        <v>283</v>
      </c>
      <c r="C33">
        <v>15</v>
      </c>
      <c r="D33">
        <v>10</v>
      </c>
      <c r="E33">
        <v>6</v>
      </c>
      <c r="F33" s="2">
        <f t="shared" si="2"/>
        <v>9.5238095238095233E-2</v>
      </c>
      <c r="G33" s="2">
        <f t="shared" si="1"/>
        <v>6.3492063492063489E-2</v>
      </c>
    </row>
    <row r="34" spans="1:7" x14ac:dyDescent="0.25">
      <c r="A34" t="s">
        <v>161</v>
      </c>
      <c r="B34" t="s">
        <v>4256</v>
      </c>
      <c r="C34">
        <v>15</v>
      </c>
      <c r="D34">
        <v>9</v>
      </c>
      <c r="E34">
        <v>6</v>
      </c>
      <c r="F34" s="2">
        <f t="shared" si="2"/>
        <v>0.10582010582010581</v>
      </c>
      <c r="G34" s="2">
        <f t="shared" si="1"/>
        <v>6.3492063492063489E-2</v>
      </c>
    </row>
    <row r="35" spans="1:7" x14ac:dyDescent="0.25">
      <c r="A35" t="s">
        <v>314</v>
      </c>
      <c r="B35" t="s">
        <v>283</v>
      </c>
      <c r="C35">
        <v>11</v>
      </c>
      <c r="D35">
        <v>12</v>
      </c>
      <c r="E35">
        <v>6</v>
      </c>
      <c r="F35" s="2">
        <f t="shared" si="2"/>
        <v>7.9365079365079361E-2</v>
      </c>
      <c r="G35" s="2">
        <f t="shared" si="1"/>
        <v>8.6580086580086577E-2</v>
      </c>
    </row>
    <row r="36" spans="1:7" x14ac:dyDescent="0.25">
      <c r="A36" t="s">
        <v>3655</v>
      </c>
      <c r="B36" t="s">
        <v>283</v>
      </c>
      <c r="C36">
        <v>15</v>
      </c>
      <c r="D36">
        <v>10</v>
      </c>
      <c r="E36">
        <v>6.5</v>
      </c>
      <c r="F36" s="2">
        <f t="shared" si="2"/>
        <v>9.5238095238095233E-2</v>
      </c>
      <c r="G36" s="2">
        <f t="shared" si="1"/>
        <v>6.3492063492063489E-2</v>
      </c>
    </row>
    <row r="37" spans="1:7" x14ac:dyDescent="0.25">
      <c r="A37" t="s">
        <v>177</v>
      </c>
      <c r="B37" t="s">
        <v>4256</v>
      </c>
      <c r="C37">
        <v>11</v>
      </c>
      <c r="D37">
        <v>23</v>
      </c>
      <c r="E37">
        <v>7</v>
      </c>
      <c r="F37" s="2">
        <f t="shared" si="2"/>
        <v>4.1407867494824016E-2</v>
      </c>
      <c r="G37" s="2">
        <f t="shared" si="1"/>
        <v>8.6580086580086577E-2</v>
      </c>
    </row>
    <row r="38" spans="1:7" x14ac:dyDescent="0.25">
      <c r="A38" t="s">
        <v>165</v>
      </c>
      <c r="B38" t="s">
        <v>4256</v>
      </c>
      <c r="C38">
        <v>11</v>
      </c>
      <c r="D38">
        <v>17</v>
      </c>
      <c r="E38">
        <v>7</v>
      </c>
      <c r="F38" s="2">
        <f t="shared" si="2"/>
        <v>5.6022408963585429E-2</v>
      </c>
      <c r="G38" s="2">
        <f t="shared" si="1"/>
        <v>8.6580086580086577E-2</v>
      </c>
    </row>
    <row r="39" spans="1:7" x14ac:dyDescent="0.25">
      <c r="A39" t="s">
        <v>169</v>
      </c>
      <c r="B39" t="s">
        <v>4256</v>
      </c>
      <c r="C39">
        <v>19</v>
      </c>
      <c r="D39">
        <v>12</v>
      </c>
      <c r="E39">
        <v>7.5</v>
      </c>
      <c r="F39" s="2">
        <f t="shared" si="2"/>
        <v>7.9365079365079361E-2</v>
      </c>
      <c r="G39" s="2">
        <f t="shared" si="1"/>
        <v>5.0125313283208017E-2</v>
      </c>
    </row>
    <row r="40" spans="1:7" x14ac:dyDescent="0.25">
      <c r="A40" t="s">
        <v>170</v>
      </c>
      <c r="B40" t="s">
        <v>4256</v>
      </c>
      <c r="C40">
        <v>15</v>
      </c>
      <c r="D40">
        <v>15</v>
      </c>
      <c r="E40">
        <v>7.5</v>
      </c>
      <c r="F40" s="2">
        <f t="shared" si="2"/>
        <v>6.3492063492063489E-2</v>
      </c>
      <c r="G40" s="2">
        <f t="shared" si="1"/>
        <v>6.3492063492063489E-2</v>
      </c>
    </row>
    <row r="41" spans="1:7" x14ac:dyDescent="0.25">
      <c r="A41" t="s">
        <v>319</v>
      </c>
      <c r="B41" t="s">
        <v>283</v>
      </c>
      <c r="C41">
        <v>21</v>
      </c>
      <c r="D41">
        <v>10</v>
      </c>
      <c r="E41">
        <v>7.5</v>
      </c>
      <c r="F41" s="2">
        <f t="shared" si="2"/>
        <v>9.5238095238095233E-2</v>
      </c>
      <c r="G41" s="2">
        <f t="shared" si="1"/>
        <v>4.5351473922902487E-2</v>
      </c>
    </row>
    <row r="42" spans="1:7" x14ac:dyDescent="0.25">
      <c r="A42" t="s">
        <v>173</v>
      </c>
      <c r="B42" t="s">
        <v>4256</v>
      </c>
      <c r="C42">
        <v>21</v>
      </c>
      <c r="D42">
        <v>12</v>
      </c>
      <c r="E42">
        <v>8</v>
      </c>
      <c r="F42" s="2">
        <f t="shared" si="2"/>
        <v>7.9365079365079361E-2</v>
      </c>
      <c r="G42" s="2">
        <f t="shared" si="1"/>
        <v>4.5351473922902487E-2</v>
      </c>
    </row>
    <row r="43" spans="1:7" x14ac:dyDescent="0.25">
      <c r="A43" t="s">
        <v>174</v>
      </c>
      <c r="B43" t="s">
        <v>4256</v>
      </c>
      <c r="C43">
        <v>34</v>
      </c>
      <c r="D43">
        <v>9</v>
      </c>
      <c r="E43">
        <v>8</v>
      </c>
      <c r="F43" s="2">
        <f t="shared" si="2"/>
        <v>0.10582010582010581</v>
      </c>
      <c r="G43" s="2">
        <f t="shared" si="1"/>
        <v>2.8011204481792715E-2</v>
      </c>
    </row>
    <row r="44" spans="1:7" x14ac:dyDescent="0.25">
      <c r="A44" t="s">
        <v>3450</v>
      </c>
      <c r="B44" t="s">
        <v>4256</v>
      </c>
      <c r="C44">
        <v>26</v>
      </c>
      <c r="D44">
        <v>12</v>
      </c>
      <c r="E44">
        <v>9</v>
      </c>
      <c r="F44" s="2">
        <f t="shared" si="2"/>
        <v>7.9365079365079361E-2</v>
      </c>
      <c r="G44" s="2">
        <f t="shared" si="1"/>
        <v>3.6630036630036632E-2</v>
      </c>
    </row>
    <row r="45" spans="1:7" x14ac:dyDescent="0.25">
      <c r="A45" t="s">
        <v>176</v>
      </c>
      <c r="B45" t="s">
        <v>4256</v>
      </c>
      <c r="C45">
        <v>23</v>
      </c>
      <c r="D45">
        <v>17</v>
      </c>
      <c r="E45">
        <v>11</v>
      </c>
      <c r="F45" s="2">
        <f t="shared" si="2"/>
        <v>5.6022408963585429E-2</v>
      </c>
      <c r="G45" s="2">
        <f t="shared" si="1"/>
        <v>4.1407867494824016E-2</v>
      </c>
    </row>
    <row r="46" spans="1:7" x14ac:dyDescent="0.25">
      <c r="A46" t="s">
        <v>179</v>
      </c>
      <c r="B46" t="s">
        <v>4256</v>
      </c>
      <c r="C46">
        <v>26</v>
      </c>
      <c r="D46">
        <v>17</v>
      </c>
      <c r="E46">
        <v>12</v>
      </c>
      <c r="F46" s="2">
        <f t="shared" si="2"/>
        <v>5.6022408963585429E-2</v>
      </c>
      <c r="G46" s="2">
        <f t="shared" si="1"/>
        <v>3.6630036630036632E-2</v>
      </c>
    </row>
    <row r="47" spans="1:7" x14ac:dyDescent="0.25">
      <c r="A47" t="s">
        <v>186</v>
      </c>
      <c r="B47" t="s">
        <v>4256</v>
      </c>
      <c r="C47">
        <v>51</v>
      </c>
      <c r="D47">
        <v>23</v>
      </c>
      <c r="E47">
        <v>17</v>
      </c>
      <c r="F47" s="2">
        <f t="shared" si="2"/>
        <v>4.1407867494824016E-2</v>
      </c>
      <c r="G47" s="2">
        <f t="shared" si="1"/>
        <v>1.8674136321195144E-2</v>
      </c>
    </row>
    <row r="48" spans="1:7" x14ac:dyDescent="0.25">
      <c r="A48" t="s">
        <v>238</v>
      </c>
      <c r="B48" t="s">
        <v>239</v>
      </c>
      <c r="C48">
        <v>7</v>
      </c>
      <c r="D48">
        <v>1.57</v>
      </c>
      <c r="E48">
        <v>1.4</v>
      </c>
      <c r="F48" s="2">
        <f t="shared" si="2"/>
        <v>0.60661207158022434</v>
      </c>
      <c r="G48" s="2">
        <f t="shared" si="1"/>
        <v>0.13605442176870747</v>
      </c>
    </row>
    <row r="49" spans="1:7" x14ac:dyDescent="0.25">
      <c r="A49" t="s">
        <v>240</v>
      </c>
      <c r="B49" t="s">
        <v>239</v>
      </c>
      <c r="C49">
        <v>3.4</v>
      </c>
      <c r="D49">
        <v>2.37</v>
      </c>
      <c r="E49">
        <v>1.61</v>
      </c>
      <c r="F49" s="2">
        <f t="shared" si="2"/>
        <v>0.40184850311432585</v>
      </c>
      <c r="G49" s="2">
        <f t="shared" si="1"/>
        <v>0.28011204481792717</v>
      </c>
    </row>
    <row r="50" spans="1:7" x14ac:dyDescent="0.25">
      <c r="A50" t="s">
        <v>241</v>
      </c>
      <c r="B50" t="s">
        <v>239</v>
      </c>
      <c r="C50">
        <v>3.5</v>
      </c>
      <c r="D50">
        <v>2.5</v>
      </c>
      <c r="E50">
        <v>1.66</v>
      </c>
      <c r="F50" s="2">
        <f t="shared" si="2"/>
        <v>0.38095238095238093</v>
      </c>
      <c r="G50" s="2">
        <f t="shared" si="1"/>
        <v>0.27210884353741494</v>
      </c>
    </row>
    <row r="51" spans="1:7" x14ac:dyDescent="0.25">
      <c r="A51" t="s">
        <v>242</v>
      </c>
      <c r="B51" t="s">
        <v>239</v>
      </c>
      <c r="C51">
        <v>3.4</v>
      </c>
      <c r="D51">
        <v>3.25</v>
      </c>
      <c r="E51">
        <v>1.83</v>
      </c>
      <c r="F51" s="2">
        <f t="shared" si="2"/>
        <v>0.29304029304029305</v>
      </c>
      <c r="G51" s="2">
        <f t="shared" si="1"/>
        <v>0.28011204481792717</v>
      </c>
    </row>
    <row r="52" spans="1:7" x14ac:dyDescent="0.25">
      <c r="A52" t="s">
        <v>243</v>
      </c>
      <c r="B52" t="s">
        <v>239</v>
      </c>
      <c r="C52">
        <v>3.75</v>
      </c>
      <c r="D52">
        <v>3.25</v>
      </c>
      <c r="E52">
        <v>1.95</v>
      </c>
      <c r="F52" s="2">
        <f t="shared" si="2"/>
        <v>0.29304029304029305</v>
      </c>
      <c r="G52" s="2">
        <f t="shared" si="1"/>
        <v>0.25396825396825395</v>
      </c>
    </row>
    <row r="53" spans="1:7" x14ac:dyDescent="0.25">
      <c r="A53" t="s">
        <v>245</v>
      </c>
      <c r="B53" t="s">
        <v>239</v>
      </c>
      <c r="C53">
        <v>4.33</v>
      </c>
      <c r="D53">
        <v>3.25</v>
      </c>
      <c r="E53">
        <v>2</v>
      </c>
      <c r="F53" s="2">
        <f t="shared" si="2"/>
        <v>0.29304029304029305</v>
      </c>
      <c r="G53" s="2">
        <f t="shared" si="1"/>
        <v>0.21994941163532386</v>
      </c>
    </row>
    <row r="54" spans="1:7" x14ac:dyDescent="0.25">
      <c r="A54" t="s">
        <v>244</v>
      </c>
      <c r="B54" t="s">
        <v>239</v>
      </c>
      <c r="C54">
        <v>3.75</v>
      </c>
      <c r="D54">
        <v>3.75</v>
      </c>
      <c r="E54">
        <v>2</v>
      </c>
      <c r="F54" s="2">
        <f t="shared" si="2"/>
        <v>0.25396825396825395</v>
      </c>
      <c r="G54" s="2">
        <f t="shared" si="1"/>
        <v>0.25396825396825395</v>
      </c>
    </row>
    <row r="55" spans="1:7" x14ac:dyDescent="0.25">
      <c r="A55" t="s">
        <v>247</v>
      </c>
      <c r="B55" t="s">
        <v>239</v>
      </c>
      <c r="C55">
        <v>4.33</v>
      </c>
      <c r="D55">
        <v>3.75</v>
      </c>
      <c r="E55">
        <v>2.2000000000000002</v>
      </c>
      <c r="F55" s="2">
        <f t="shared" si="2"/>
        <v>0.25396825396825395</v>
      </c>
      <c r="G55" s="2">
        <f t="shared" si="1"/>
        <v>0.21994941163532386</v>
      </c>
    </row>
    <row r="56" spans="1:7" x14ac:dyDescent="0.25">
      <c r="A56" t="s">
        <v>248</v>
      </c>
      <c r="B56" t="s">
        <v>239</v>
      </c>
      <c r="C56">
        <v>4.33</v>
      </c>
      <c r="D56">
        <v>4</v>
      </c>
      <c r="E56">
        <v>2.25</v>
      </c>
      <c r="F56" s="2">
        <f t="shared" si="2"/>
        <v>0.23809523809523808</v>
      </c>
      <c r="G56" s="2">
        <f t="shared" si="1"/>
        <v>0.21994941163532386</v>
      </c>
    </row>
    <row r="57" spans="1:7" x14ac:dyDescent="0.25">
      <c r="A57" t="s">
        <v>249</v>
      </c>
      <c r="B57" t="s">
        <v>239</v>
      </c>
      <c r="C57">
        <v>6</v>
      </c>
      <c r="D57">
        <v>4</v>
      </c>
      <c r="E57">
        <v>2.6</v>
      </c>
      <c r="F57" s="2">
        <f t="shared" si="2"/>
        <v>0.23809523809523808</v>
      </c>
      <c r="G57" s="2">
        <f t="shared" si="1"/>
        <v>0.15873015873015872</v>
      </c>
    </row>
    <row r="58" spans="1:7" x14ac:dyDescent="0.25">
      <c r="A58" t="s">
        <v>187</v>
      </c>
      <c r="B58" t="s">
        <v>188</v>
      </c>
      <c r="C58">
        <v>7</v>
      </c>
      <c r="D58">
        <v>3.4</v>
      </c>
      <c r="E58">
        <v>2.6</v>
      </c>
      <c r="F58" s="2">
        <f t="shared" si="2"/>
        <v>0.28011204481792717</v>
      </c>
      <c r="G58" s="2">
        <f t="shared" si="1"/>
        <v>0.13605442176870747</v>
      </c>
    </row>
    <row r="59" spans="1:7" x14ac:dyDescent="0.25">
      <c r="A59" t="s">
        <v>250</v>
      </c>
      <c r="B59" t="s">
        <v>239</v>
      </c>
      <c r="C59">
        <v>6</v>
      </c>
      <c r="D59">
        <v>5</v>
      </c>
      <c r="E59">
        <v>2.75</v>
      </c>
      <c r="F59" s="2">
        <f t="shared" si="2"/>
        <v>0.19047619047619047</v>
      </c>
      <c r="G59" s="2">
        <f t="shared" si="1"/>
        <v>0.15873015873015872</v>
      </c>
    </row>
    <row r="60" spans="1:7" x14ac:dyDescent="0.25">
      <c r="A60" t="s">
        <v>251</v>
      </c>
      <c r="B60" t="s">
        <v>239</v>
      </c>
      <c r="C60">
        <v>5</v>
      </c>
      <c r="D60">
        <v>6</v>
      </c>
      <c r="E60">
        <v>2.75</v>
      </c>
      <c r="F60" s="2">
        <f t="shared" si="2"/>
        <v>0.15873015873015872</v>
      </c>
      <c r="G60" s="2">
        <f t="shared" si="1"/>
        <v>0.19047619047619047</v>
      </c>
    </row>
    <row r="61" spans="1:7" x14ac:dyDescent="0.25">
      <c r="A61" t="s">
        <v>252</v>
      </c>
      <c r="B61" t="s">
        <v>239</v>
      </c>
      <c r="C61">
        <v>4.33</v>
      </c>
      <c r="D61">
        <v>7.5</v>
      </c>
      <c r="E61">
        <v>2.75</v>
      </c>
      <c r="F61" s="2">
        <f t="shared" ref="F61:F62" si="3">1/D61/1.05</f>
        <v>0.12698412698412698</v>
      </c>
      <c r="G61" s="2">
        <f t="shared" ref="G61:G62" si="4">1/C61/1.05</f>
        <v>0.21994941163532386</v>
      </c>
    </row>
    <row r="62" spans="1:7" x14ac:dyDescent="0.25">
      <c r="A62" t="s">
        <v>189</v>
      </c>
      <c r="B62" t="s">
        <v>188</v>
      </c>
      <c r="C62">
        <v>13</v>
      </c>
      <c r="D62">
        <v>3.4</v>
      </c>
      <c r="E62">
        <v>3</v>
      </c>
      <c r="F62" s="2">
        <f t="shared" si="3"/>
        <v>0.28011204481792717</v>
      </c>
      <c r="G62" s="2">
        <f t="shared" si="4"/>
        <v>7.3260073260073263E-2</v>
      </c>
    </row>
    <row r="63" spans="1:7" x14ac:dyDescent="0.25">
      <c r="A63" t="s">
        <v>191</v>
      </c>
      <c r="B63" t="s">
        <v>188</v>
      </c>
      <c r="C63">
        <v>9</v>
      </c>
      <c r="D63">
        <v>4.33</v>
      </c>
      <c r="E63">
        <v>3</v>
      </c>
      <c r="F63" s="2">
        <f t="shared" ref="F63:F126" si="5">1/D63/1.05</f>
        <v>0.21994941163532386</v>
      </c>
      <c r="G63" s="2">
        <f t="shared" ref="G63:G126" si="6">1/C63/1.05</f>
        <v>0.10582010582010581</v>
      </c>
    </row>
    <row r="64" spans="1:7" x14ac:dyDescent="0.25">
      <c r="A64" t="s">
        <v>190</v>
      </c>
      <c r="B64" t="s">
        <v>188</v>
      </c>
      <c r="C64">
        <v>8</v>
      </c>
      <c r="D64">
        <v>5</v>
      </c>
      <c r="E64">
        <v>3.2</v>
      </c>
      <c r="F64" s="2">
        <f t="shared" si="5"/>
        <v>0.19047619047619047</v>
      </c>
      <c r="G64" s="2">
        <f t="shared" si="6"/>
        <v>0.11904761904761904</v>
      </c>
    </row>
    <row r="65" spans="1:7" x14ac:dyDescent="0.25">
      <c r="A65" t="s">
        <v>192</v>
      </c>
      <c r="B65" t="s">
        <v>188</v>
      </c>
      <c r="C65">
        <v>8</v>
      </c>
      <c r="D65">
        <v>5</v>
      </c>
      <c r="E65">
        <v>3.2</v>
      </c>
      <c r="F65" s="2">
        <f t="shared" si="5"/>
        <v>0.19047619047619047</v>
      </c>
      <c r="G65" s="2">
        <f t="shared" si="6"/>
        <v>0.11904761904761904</v>
      </c>
    </row>
    <row r="66" spans="1:7" x14ac:dyDescent="0.25">
      <c r="A66" t="s">
        <v>257</v>
      </c>
      <c r="B66" t="s">
        <v>239</v>
      </c>
      <c r="C66">
        <v>7</v>
      </c>
      <c r="D66">
        <v>6</v>
      </c>
      <c r="E66">
        <v>3.4</v>
      </c>
      <c r="F66" s="2">
        <f t="shared" si="5"/>
        <v>0.15873015873015872</v>
      </c>
      <c r="G66" s="2">
        <f t="shared" si="6"/>
        <v>0.13605442176870747</v>
      </c>
    </row>
    <row r="67" spans="1:7" x14ac:dyDescent="0.25">
      <c r="A67" t="s">
        <v>258</v>
      </c>
      <c r="B67" t="s">
        <v>239</v>
      </c>
      <c r="C67">
        <v>7</v>
      </c>
      <c r="D67">
        <v>6</v>
      </c>
      <c r="E67">
        <v>3.4</v>
      </c>
      <c r="F67" s="2">
        <f t="shared" si="5"/>
        <v>0.15873015873015872</v>
      </c>
      <c r="G67" s="2">
        <f t="shared" si="6"/>
        <v>0.13605442176870747</v>
      </c>
    </row>
    <row r="68" spans="1:7" x14ac:dyDescent="0.25">
      <c r="A68" t="s">
        <v>193</v>
      </c>
      <c r="B68" t="s">
        <v>188</v>
      </c>
      <c r="C68">
        <v>9</v>
      </c>
      <c r="D68">
        <v>5.5</v>
      </c>
      <c r="E68">
        <v>3.4</v>
      </c>
      <c r="F68" s="2">
        <f t="shared" si="5"/>
        <v>0.17316017316017315</v>
      </c>
      <c r="G68" s="2">
        <f t="shared" si="6"/>
        <v>0.10582010582010581</v>
      </c>
    </row>
    <row r="69" spans="1:7" x14ac:dyDescent="0.25">
      <c r="A69" t="s">
        <v>263</v>
      </c>
      <c r="B69" t="s">
        <v>239</v>
      </c>
      <c r="C69">
        <v>10</v>
      </c>
      <c r="D69">
        <v>6.5</v>
      </c>
      <c r="E69">
        <v>4</v>
      </c>
      <c r="F69" s="2">
        <f t="shared" si="5"/>
        <v>0.14652014652014653</v>
      </c>
      <c r="G69" s="2">
        <f t="shared" si="6"/>
        <v>9.5238095238095233E-2</v>
      </c>
    </row>
    <row r="70" spans="1:7" x14ac:dyDescent="0.25">
      <c r="A70" t="s">
        <v>261</v>
      </c>
      <c r="B70" t="s">
        <v>239</v>
      </c>
      <c r="C70">
        <v>11</v>
      </c>
      <c r="D70">
        <v>6</v>
      </c>
      <c r="E70">
        <v>4</v>
      </c>
      <c r="F70" s="2">
        <f t="shared" si="5"/>
        <v>0.15873015873015872</v>
      </c>
      <c r="G70" s="2">
        <f t="shared" si="6"/>
        <v>8.6580086580086577E-2</v>
      </c>
    </row>
    <row r="71" spans="1:7" x14ac:dyDescent="0.25">
      <c r="A71" t="s">
        <v>194</v>
      </c>
      <c r="B71" t="s">
        <v>188</v>
      </c>
      <c r="C71">
        <v>9</v>
      </c>
      <c r="D71">
        <v>11</v>
      </c>
      <c r="E71">
        <v>4.75</v>
      </c>
      <c r="F71" s="2">
        <f t="shared" si="5"/>
        <v>8.6580086580086577E-2</v>
      </c>
      <c r="G71" s="2">
        <f t="shared" si="6"/>
        <v>0.10582010582010581</v>
      </c>
    </row>
    <row r="72" spans="1:7" x14ac:dyDescent="0.25">
      <c r="A72" t="s">
        <v>198</v>
      </c>
      <c r="B72" t="s">
        <v>188</v>
      </c>
      <c r="C72">
        <v>17</v>
      </c>
      <c r="D72">
        <v>7.5</v>
      </c>
      <c r="E72">
        <v>5</v>
      </c>
      <c r="F72" s="2">
        <f t="shared" si="5"/>
        <v>0.12698412698412698</v>
      </c>
      <c r="G72" s="2">
        <f t="shared" si="6"/>
        <v>5.6022408963585429E-2</v>
      </c>
    </row>
    <row r="73" spans="1:7" x14ac:dyDescent="0.25">
      <c r="A73" t="s">
        <v>266</v>
      </c>
      <c r="B73" t="s">
        <v>239</v>
      </c>
      <c r="C73">
        <v>10</v>
      </c>
      <c r="D73">
        <v>11</v>
      </c>
      <c r="E73">
        <v>5</v>
      </c>
      <c r="F73" s="2">
        <f t="shared" si="5"/>
        <v>8.6580086580086577E-2</v>
      </c>
      <c r="G73" s="2">
        <f t="shared" si="6"/>
        <v>9.5238095238095233E-2</v>
      </c>
    </row>
    <row r="74" spans="1:7" x14ac:dyDescent="0.25">
      <c r="A74" t="s">
        <v>267</v>
      </c>
      <c r="B74" t="s">
        <v>239</v>
      </c>
      <c r="C74">
        <v>11</v>
      </c>
      <c r="D74">
        <v>11</v>
      </c>
      <c r="E74">
        <v>5.5</v>
      </c>
      <c r="F74" s="2">
        <f t="shared" si="5"/>
        <v>8.6580086580086577E-2</v>
      </c>
      <c r="G74" s="2">
        <f t="shared" si="6"/>
        <v>8.6580086580086577E-2</v>
      </c>
    </row>
    <row r="75" spans="1:7" x14ac:dyDescent="0.25">
      <c r="A75" t="s">
        <v>270</v>
      </c>
      <c r="B75" t="s">
        <v>239</v>
      </c>
      <c r="C75">
        <v>13</v>
      </c>
      <c r="D75">
        <v>11</v>
      </c>
      <c r="E75">
        <v>6</v>
      </c>
      <c r="F75" s="2">
        <f t="shared" si="5"/>
        <v>8.6580086580086577E-2</v>
      </c>
      <c r="G75" s="2">
        <f t="shared" si="6"/>
        <v>7.3260073260073263E-2</v>
      </c>
    </row>
    <row r="76" spans="1:7" x14ac:dyDescent="0.25">
      <c r="A76" t="s">
        <v>197</v>
      </c>
      <c r="B76" t="s">
        <v>188</v>
      </c>
      <c r="C76">
        <v>17</v>
      </c>
      <c r="D76">
        <v>9</v>
      </c>
      <c r="E76">
        <v>6</v>
      </c>
      <c r="F76" s="2">
        <f t="shared" si="5"/>
        <v>0.10582010582010581</v>
      </c>
      <c r="G76" s="2">
        <f t="shared" si="6"/>
        <v>5.6022408963585429E-2</v>
      </c>
    </row>
    <row r="77" spans="1:7" x14ac:dyDescent="0.25">
      <c r="A77" t="s">
        <v>202</v>
      </c>
      <c r="B77" t="s">
        <v>188</v>
      </c>
      <c r="C77">
        <v>21</v>
      </c>
      <c r="D77">
        <v>9</v>
      </c>
      <c r="E77">
        <v>6.5</v>
      </c>
      <c r="F77" s="2">
        <f t="shared" si="5"/>
        <v>0.10582010582010581</v>
      </c>
      <c r="G77" s="2">
        <f t="shared" si="6"/>
        <v>4.5351473922902487E-2</v>
      </c>
    </row>
    <row r="78" spans="1:7" x14ac:dyDescent="0.25">
      <c r="A78" t="s">
        <v>205</v>
      </c>
      <c r="B78" t="s">
        <v>188</v>
      </c>
      <c r="C78">
        <v>13</v>
      </c>
      <c r="D78">
        <v>15</v>
      </c>
      <c r="E78">
        <v>7</v>
      </c>
      <c r="F78" s="2">
        <f t="shared" si="5"/>
        <v>6.3492063492063489E-2</v>
      </c>
      <c r="G78" s="2">
        <f t="shared" si="6"/>
        <v>7.3260073260073263E-2</v>
      </c>
    </row>
    <row r="79" spans="1:7" x14ac:dyDescent="0.25">
      <c r="A79" t="s">
        <v>199</v>
      </c>
      <c r="B79" t="s">
        <v>188</v>
      </c>
      <c r="C79">
        <v>13</v>
      </c>
      <c r="D79">
        <v>13</v>
      </c>
      <c r="E79">
        <v>7</v>
      </c>
      <c r="F79" s="2">
        <f t="shared" si="5"/>
        <v>7.3260073260073263E-2</v>
      </c>
      <c r="G79" s="2">
        <f t="shared" si="6"/>
        <v>7.3260073260073263E-2</v>
      </c>
    </row>
    <row r="80" spans="1:7" x14ac:dyDescent="0.25">
      <c r="A80" t="s">
        <v>201</v>
      </c>
      <c r="B80" t="s">
        <v>188</v>
      </c>
      <c r="C80">
        <v>19</v>
      </c>
      <c r="D80">
        <v>11</v>
      </c>
      <c r="E80">
        <v>7</v>
      </c>
      <c r="F80" s="2">
        <f t="shared" si="5"/>
        <v>8.6580086580086577E-2</v>
      </c>
      <c r="G80" s="2">
        <f t="shared" si="6"/>
        <v>5.0125313283208017E-2</v>
      </c>
    </row>
    <row r="81" spans="1:7" x14ac:dyDescent="0.25">
      <c r="A81" t="s">
        <v>203</v>
      </c>
      <c r="B81" t="s">
        <v>188</v>
      </c>
      <c r="C81">
        <v>15</v>
      </c>
      <c r="D81">
        <v>13</v>
      </c>
      <c r="E81">
        <v>7.5</v>
      </c>
      <c r="F81" s="2">
        <f t="shared" si="5"/>
        <v>7.3260073260073263E-2</v>
      </c>
      <c r="G81" s="2">
        <f t="shared" si="6"/>
        <v>6.3492063492063489E-2</v>
      </c>
    </row>
    <row r="82" spans="1:7" x14ac:dyDescent="0.25">
      <c r="A82" t="s">
        <v>207</v>
      </c>
      <c r="B82" t="s">
        <v>188</v>
      </c>
      <c r="C82">
        <v>26</v>
      </c>
      <c r="D82">
        <v>9</v>
      </c>
      <c r="E82">
        <v>7.5</v>
      </c>
      <c r="F82" s="2">
        <f t="shared" si="5"/>
        <v>0.10582010582010581</v>
      </c>
      <c r="G82" s="2">
        <f t="shared" si="6"/>
        <v>3.6630036630036632E-2</v>
      </c>
    </row>
    <row r="83" spans="1:7" x14ac:dyDescent="0.25">
      <c r="A83" t="s">
        <v>273</v>
      </c>
      <c r="B83" t="s">
        <v>239</v>
      </c>
      <c r="C83">
        <v>21</v>
      </c>
      <c r="D83">
        <v>11</v>
      </c>
      <c r="E83">
        <v>7.5</v>
      </c>
      <c r="F83" s="2">
        <f t="shared" si="5"/>
        <v>8.6580086580086577E-2</v>
      </c>
      <c r="G83" s="2">
        <f t="shared" si="6"/>
        <v>4.5351473922902487E-2</v>
      </c>
    </row>
    <row r="84" spans="1:7" x14ac:dyDescent="0.25">
      <c r="A84" t="s">
        <v>275</v>
      </c>
      <c r="B84" t="s">
        <v>239</v>
      </c>
      <c r="C84">
        <v>21</v>
      </c>
      <c r="D84">
        <v>11</v>
      </c>
      <c r="E84">
        <v>7.5</v>
      </c>
      <c r="F84" s="2">
        <f t="shared" si="5"/>
        <v>8.6580086580086577E-2</v>
      </c>
      <c r="G84" s="2">
        <f t="shared" si="6"/>
        <v>4.5351473922902487E-2</v>
      </c>
    </row>
    <row r="85" spans="1:7" x14ac:dyDescent="0.25">
      <c r="A85" t="s">
        <v>212</v>
      </c>
      <c r="B85" t="s">
        <v>188</v>
      </c>
      <c r="C85">
        <v>34</v>
      </c>
      <c r="D85">
        <v>9</v>
      </c>
      <c r="E85">
        <v>8</v>
      </c>
      <c r="F85" s="2">
        <f t="shared" si="5"/>
        <v>0.10582010582010581</v>
      </c>
      <c r="G85" s="2">
        <f t="shared" si="6"/>
        <v>2.8011204481792715E-2</v>
      </c>
    </row>
    <row r="86" spans="1:7" x14ac:dyDescent="0.25">
      <c r="A86" t="s">
        <v>278</v>
      </c>
      <c r="B86" t="s">
        <v>239</v>
      </c>
      <c r="C86">
        <v>26</v>
      </c>
      <c r="D86">
        <v>11</v>
      </c>
      <c r="E86">
        <v>8</v>
      </c>
      <c r="F86" s="2">
        <f t="shared" si="5"/>
        <v>8.6580086580086577E-2</v>
      </c>
      <c r="G86" s="2">
        <f t="shared" si="6"/>
        <v>3.6630036630036632E-2</v>
      </c>
    </row>
    <row r="87" spans="1:7" x14ac:dyDescent="0.25">
      <c r="A87" t="s">
        <v>215</v>
      </c>
      <c r="B87" t="s">
        <v>188</v>
      </c>
      <c r="C87">
        <v>23</v>
      </c>
      <c r="D87">
        <v>13</v>
      </c>
      <c r="E87">
        <v>10</v>
      </c>
      <c r="F87" s="2">
        <f t="shared" si="5"/>
        <v>7.3260073260073263E-2</v>
      </c>
      <c r="G87" s="2">
        <f t="shared" si="6"/>
        <v>4.1407867494824016E-2</v>
      </c>
    </row>
    <row r="88" spans="1:7" x14ac:dyDescent="0.25">
      <c r="A88" t="s">
        <v>222</v>
      </c>
      <c r="B88" t="s">
        <v>188</v>
      </c>
      <c r="C88">
        <v>29</v>
      </c>
      <c r="D88">
        <v>15</v>
      </c>
      <c r="E88">
        <v>12</v>
      </c>
      <c r="F88" s="2">
        <f t="shared" si="5"/>
        <v>6.3492063492063489E-2</v>
      </c>
      <c r="G88" s="2">
        <f t="shared" si="6"/>
        <v>3.2840722495894911E-2</v>
      </c>
    </row>
    <row r="89" spans="1:7" x14ac:dyDescent="0.25">
      <c r="A89" t="s">
        <v>221</v>
      </c>
      <c r="B89" t="s">
        <v>188</v>
      </c>
      <c r="C89">
        <v>51</v>
      </c>
      <c r="D89">
        <v>13</v>
      </c>
      <c r="E89">
        <v>13</v>
      </c>
      <c r="F89" s="2">
        <f t="shared" si="5"/>
        <v>7.3260073260073263E-2</v>
      </c>
      <c r="G89" s="2">
        <f t="shared" si="6"/>
        <v>1.8674136321195144E-2</v>
      </c>
    </row>
    <row r="90" spans="1:7" x14ac:dyDescent="0.25">
      <c r="A90" t="s">
        <v>223</v>
      </c>
      <c r="B90" t="s">
        <v>188</v>
      </c>
      <c r="C90">
        <v>29</v>
      </c>
      <c r="D90">
        <v>21</v>
      </c>
      <c r="E90">
        <v>15</v>
      </c>
      <c r="F90" s="2">
        <f t="shared" si="5"/>
        <v>4.5351473922902487E-2</v>
      </c>
      <c r="G90" s="2">
        <f t="shared" si="6"/>
        <v>3.2840722495894911E-2</v>
      </c>
    </row>
    <row r="91" spans="1:7" x14ac:dyDescent="0.25">
      <c r="A91" t="s">
        <v>228</v>
      </c>
      <c r="B91" t="s">
        <v>188</v>
      </c>
      <c r="C91">
        <v>51</v>
      </c>
      <c r="D91">
        <v>21</v>
      </c>
      <c r="E91">
        <v>15</v>
      </c>
      <c r="F91" s="2">
        <f t="shared" si="5"/>
        <v>4.5351473922902487E-2</v>
      </c>
      <c r="G91" s="2">
        <f t="shared" si="6"/>
        <v>1.8674136321195144E-2</v>
      </c>
    </row>
    <row r="92" spans="1:7" x14ac:dyDescent="0.25">
      <c r="A92" t="s">
        <v>20</v>
      </c>
      <c r="B92" t="s">
        <v>21</v>
      </c>
      <c r="C92">
        <v>7</v>
      </c>
      <c r="D92">
        <v>2.2999999999999998</v>
      </c>
      <c r="E92">
        <v>1.83</v>
      </c>
      <c r="F92" s="2">
        <f t="shared" si="5"/>
        <v>0.41407867494824019</v>
      </c>
      <c r="G92" s="2">
        <f t="shared" si="6"/>
        <v>0.13605442176870747</v>
      </c>
    </row>
    <row r="93" spans="1:7" x14ac:dyDescent="0.25">
      <c r="A93" t="s">
        <v>28</v>
      </c>
      <c r="B93" t="s">
        <v>21</v>
      </c>
      <c r="C93">
        <v>4</v>
      </c>
      <c r="D93">
        <v>3.1</v>
      </c>
      <c r="E93">
        <v>1.95</v>
      </c>
      <c r="F93" s="2">
        <f t="shared" si="5"/>
        <v>0.3072196620583717</v>
      </c>
      <c r="G93" s="2">
        <f t="shared" si="6"/>
        <v>0.23809523809523808</v>
      </c>
    </row>
    <row r="94" spans="1:7" x14ac:dyDescent="0.25">
      <c r="A94" t="s">
        <v>25</v>
      </c>
      <c r="B94" t="s">
        <v>21</v>
      </c>
      <c r="C94">
        <v>9</v>
      </c>
      <c r="D94">
        <v>2.2999999999999998</v>
      </c>
      <c r="E94">
        <v>1.95</v>
      </c>
      <c r="F94" s="2">
        <f t="shared" si="5"/>
        <v>0.41407867494824019</v>
      </c>
      <c r="G94" s="2">
        <f t="shared" si="6"/>
        <v>0.10582010582010581</v>
      </c>
    </row>
    <row r="95" spans="1:7" x14ac:dyDescent="0.25">
      <c r="A95" t="s">
        <v>27</v>
      </c>
      <c r="B95" t="s">
        <v>21</v>
      </c>
      <c r="C95">
        <v>5.5</v>
      </c>
      <c r="D95">
        <v>2.75</v>
      </c>
      <c r="E95">
        <v>2</v>
      </c>
      <c r="F95" s="2">
        <f t="shared" si="5"/>
        <v>0.34632034632034631</v>
      </c>
      <c r="G95" s="2">
        <f t="shared" si="6"/>
        <v>0.17316017316017315</v>
      </c>
    </row>
    <row r="96" spans="1:7" x14ac:dyDescent="0.25">
      <c r="A96" t="s">
        <v>30</v>
      </c>
      <c r="B96" t="s">
        <v>21</v>
      </c>
      <c r="C96">
        <v>5.5</v>
      </c>
      <c r="D96">
        <v>3.4</v>
      </c>
      <c r="E96">
        <v>2.2999999999999998</v>
      </c>
      <c r="F96" s="2">
        <f t="shared" si="5"/>
        <v>0.28011204481792717</v>
      </c>
      <c r="G96" s="2">
        <f t="shared" si="6"/>
        <v>0.17316017316017315</v>
      </c>
    </row>
    <row r="97" spans="1:7" x14ac:dyDescent="0.25">
      <c r="A97" t="s">
        <v>4143</v>
      </c>
      <c r="B97" t="s">
        <v>21</v>
      </c>
      <c r="C97">
        <v>5.5</v>
      </c>
      <c r="D97">
        <v>3.75</v>
      </c>
      <c r="E97">
        <v>2.37</v>
      </c>
      <c r="F97" s="2">
        <f t="shared" si="5"/>
        <v>0.25396825396825395</v>
      </c>
      <c r="G97" s="2">
        <f t="shared" si="6"/>
        <v>0.17316017316017315</v>
      </c>
    </row>
    <row r="98" spans="1:7" x14ac:dyDescent="0.25">
      <c r="A98" t="s">
        <v>32</v>
      </c>
      <c r="B98" t="s">
        <v>21</v>
      </c>
      <c r="C98">
        <v>5.5</v>
      </c>
      <c r="D98">
        <v>3.75</v>
      </c>
      <c r="E98">
        <v>2.37</v>
      </c>
      <c r="F98" s="2">
        <f t="shared" si="5"/>
        <v>0.25396825396825395</v>
      </c>
      <c r="G98" s="2">
        <f t="shared" si="6"/>
        <v>0.17316017316017315</v>
      </c>
    </row>
    <row r="99" spans="1:7" x14ac:dyDescent="0.25">
      <c r="A99" t="s">
        <v>34</v>
      </c>
      <c r="B99" t="s">
        <v>21</v>
      </c>
      <c r="C99">
        <v>6</v>
      </c>
      <c r="D99">
        <v>3.75</v>
      </c>
      <c r="E99">
        <v>2.5</v>
      </c>
      <c r="F99" s="2">
        <f t="shared" si="5"/>
        <v>0.25396825396825395</v>
      </c>
      <c r="G99" s="2">
        <f t="shared" si="6"/>
        <v>0.15873015873015872</v>
      </c>
    </row>
    <row r="100" spans="1:7" x14ac:dyDescent="0.25">
      <c r="A100" t="s">
        <v>35</v>
      </c>
      <c r="B100" t="s">
        <v>21</v>
      </c>
      <c r="C100">
        <v>5</v>
      </c>
      <c r="D100">
        <v>4.75</v>
      </c>
      <c r="E100">
        <v>2.6</v>
      </c>
      <c r="F100" s="2">
        <f t="shared" si="5"/>
        <v>0.20050125313283207</v>
      </c>
      <c r="G100" s="2">
        <f t="shared" si="6"/>
        <v>0.19047619047619047</v>
      </c>
    </row>
    <row r="101" spans="1:7" x14ac:dyDescent="0.25">
      <c r="A101" t="s">
        <v>255</v>
      </c>
      <c r="B101" t="s">
        <v>254</v>
      </c>
      <c r="C101">
        <v>9</v>
      </c>
      <c r="D101">
        <v>3.75</v>
      </c>
      <c r="E101">
        <v>2.75</v>
      </c>
      <c r="F101" s="2">
        <f t="shared" si="5"/>
        <v>0.25396825396825395</v>
      </c>
      <c r="G101" s="2">
        <f t="shared" si="6"/>
        <v>0.10582010582010581</v>
      </c>
    </row>
    <row r="102" spans="1:7" x14ac:dyDescent="0.25">
      <c r="A102" t="s">
        <v>4258</v>
      </c>
      <c r="B102" t="s">
        <v>254</v>
      </c>
      <c r="C102">
        <v>10</v>
      </c>
      <c r="D102">
        <v>3.6</v>
      </c>
      <c r="E102">
        <v>2.75</v>
      </c>
      <c r="F102" s="2">
        <f t="shared" si="5"/>
        <v>0.26455026455026454</v>
      </c>
      <c r="G102" s="2">
        <f t="shared" si="6"/>
        <v>9.5238095238095233E-2</v>
      </c>
    </row>
    <row r="103" spans="1:7" x14ac:dyDescent="0.25">
      <c r="A103" t="s">
        <v>36</v>
      </c>
      <c r="B103" t="s">
        <v>21</v>
      </c>
      <c r="C103">
        <v>7</v>
      </c>
      <c r="D103">
        <v>4.5</v>
      </c>
      <c r="E103">
        <v>2.87</v>
      </c>
      <c r="F103" s="2">
        <f t="shared" si="5"/>
        <v>0.21164021164021163</v>
      </c>
      <c r="G103" s="2">
        <f t="shared" si="6"/>
        <v>0.13605442176870747</v>
      </c>
    </row>
    <row r="104" spans="1:7" x14ac:dyDescent="0.25">
      <c r="A104" t="s">
        <v>253</v>
      </c>
      <c r="B104" t="s">
        <v>254</v>
      </c>
      <c r="C104">
        <v>6.5</v>
      </c>
      <c r="D104">
        <v>4.75</v>
      </c>
      <c r="E104">
        <v>2.87</v>
      </c>
      <c r="F104" s="2">
        <f t="shared" si="5"/>
        <v>0.20050125313283207</v>
      </c>
      <c r="G104" s="2">
        <f t="shared" si="6"/>
        <v>0.14652014652014653</v>
      </c>
    </row>
    <row r="105" spans="1:7" x14ac:dyDescent="0.25">
      <c r="A105" t="s">
        <v>256</v>
      </c>
      <c r="B105" t="s">
        <v>254</v>
      </c>
      <c r="C105">
        <v>10</v>
      </c>
      <c r="D105">
        <v>3.75</v>
      </c>
      <c r="E105">
        <v>2.87</v>
      </c>
      <c r="F105" s="2">
        <f t="shared" si="5"/>
        <v>0.25396825396825395</v>
      </c>
      <c r="G105" s="2">
        <f t="shared" si="6"/>
        <v>9.5238095238095233E-2</v>
      </c>
    </row>
    <row r="106" spans="1:7" x14ac:dyDescent="0.25">
      <c r="A106" t="s">
        <v>38</v>
      </c>
      <c r="B106" t="s">
        <v>21</v>
      </c>
      <c r="C106">
        <v>6.5</v>
      </c>
      <c r="D106">
        <v>6</v>
      </c>
      <c r="E106">
        <v>3.2</v>
      </c>
      <c r="F106" s="2">
        <f t="shared" si="5"/>
        <v>0.15873015873015872</v>
      </c>
      <c r="G106" s="2">
        <f t="shared" si="6"/>
        <v>0.14652014652014653</v>
      </c>
    </row>
    <row r="107" spans="1:7" x14ac:dyDescent="0.25">
      <c r="A107" t="s">
        <v>260</v>
      </c>
      <c r="B107" t="s">
        <v>254</v>
      </c>
      <c r="C107">
        <v>15</v>
      </c>
      <c r="D107">
        <v>4</v>
      </c>
      <c r="E107">
        <v>3.25</v>
      </c>
      <c r="F107" s="2">
        <f t="shared" si="5"/>
        <v>0.23809523809523808</v>
      </c>
      <c r="G107" s="2">
        <f t="shared" si="6"/>
        <v>6.3492063492063489E-2</v>
      </c>
    </row>
    <row r="108" spans="1:7" x14ac:dyDescent="0.25">
      <c r="A108" t="s">
        <v>259</v>
      </c>
      <c r="B108" t="s">
        <v>254</v>
      </c>
      <c r="C108">
        <v>10</v>
      </c>
      <c r="D108">
        <v>4.75</v>
      </c>
      <c r="E108">
        <v>3.4</v>
      </c>
      <c r="F108" s="2">
        <f t="shared" si="5"/>
        <v>0.20050125313283207</v>
      </c>
      <c r="G108" s="2">
        <f t="shared" si="6"/>
        <v>9.5238095238095233E-2</v>
      </c>
    </row>
    <row r="109" spans="1:7" x14ac:dyDescent="0.25">
      <c r="A109" t="s">
        <v>39</v>
      </c>
      <c r="B109" t="s">
        <v>21</v>
      </c>
      <c r="C109">
        <v>6</v>
      </c>
      <c r="D109">
        <v>9.5</v>
      </c>
      <c r="E109">
        <v>3.6</v>
      </c>
      <c r="F109" s="2">
        <f t="shared" si="5"/>
        <v>0.10025062656641603</v>
      </c>
      <c r="G109" s="2">
        <f t="shared" si="6"/>
        <v>0.15873015873015872</v>
      </c>
    </row>
    <row r="110" spans="1:7" x14ac:dyDescent="0.25">
      <c r="A110" t="s">
        <v>262</v>
      </c>
      <c r="B110" t="s">
        <v>254</v>
      </c>
      <c r="C110">
        <v>9</v>
      </c>
      <c r="D110">
        <v>6</v>
      </c>
      <c r="E110">
        <v>3.75</v>
      </c>
      <c r="F110" s="2">
        <f t="shared" si="5"/>
        <v>0.15873015873015872</v>
      </c>
      <c r="G110" s="2">
        <f t="shared" si="6"/>
        <v>0.10582010582010581</v>
      </c>
    </row>
    <row r="111" spans="1:7" x14ac:dyDescent="0.25">
      <c r="A111" t="s">
        <v>264</v>
      </c>
      <c r="B111" t="s">
        <v>254</v>
      </c>
      <c r="C111">
        <v>11</v>
      </c>
      <c r="D111">
        <v>6</v>
      </c>
      <c r="E111">
        <v>4</v>
      </c>
      <c r="F111" s="2">
        <f t="shared" si="5"/>
        <v>0.15873015873015872</v>
      </c>
      <c r="G111" s="2">
        <f t="shared" si="6"/>
        <v>8.6580086580086577E-2</v>
      </c>
    </row>
    <row r="112" spans="1:7" x14ac:dyDescent="0.25">
      <c r="A112" t="s">
        <v>265</v>
      </c>
      <c r="B112" t="s">
        <v>254</v>
      </c>
      <c r="C112">
        <v>8</v>
      </c>
      <c r="D112">
        <v>7.5</v>
      </c>
      <c r="E112">
        <v>4</v>
      </c>
      <c r="F112" s="2">
        <f t="shared" si="5"/>
        <v>0.12698412698412698</v>
      </c>
      <c r="G112" s="2">
        <f t="shared" si="6"/>
        <v>0.11904761904761904</v>
      </c>
    </row>
    <row r="113" spans="1:7" x14ac:dyDescent="0.25">
      <c r="A113" t="s">
        <v>41</v>
      </c>
      <c r="B113" t="s">
        <v>21</v>
      </c>
      <c r="C113">
        <v>8</v>
      </c>
      <c r="D113">
        <v>9.5</v>
      </c>
      <c r="E113">
        <v>4.33</v>
      </c>
      <c r="F113" s="2">
        <f t="shared" si="5"/>
        <v>0.10025062656641603</v>
      </c>
      <c r="G113" s="2">
        <f t="shared" si="6"/>
        <v>0.11904761904761904</v>
      </c>
    </row>
    <row r="114" spans="1:7" x14ac:dyDescent="0.25">
      <c r="A114" t="s">
        <v>42</v>
      </c>
      <c r="B114" t="s">
        <v>21</v>
      </c>
      <c r="C114">
        <v>7</v>
      </c>
      <c r="D114">
        <v>10</v>
      </c>
      <c r="E114">
        <v>4.33</v>
      </c>
      <c r="F114" s="2">
        <f t="shared" si="5"/>
        <v>9.5238095238095233E-2</v>
      </c>
      <c r="G114" s="2">
        <f t="shared" si="6"/>
        <v>0.13605442176870747</v>
      </c>
    </row>
    <row r="115" spans="1:7" x14ac:dyDescent="0.25">
      <c r="A115" t="s">
        <v>3461</v>
      </c>
      <c r="B115" t="s">
        <v>21</v>
      </c>
      <c r="C115">
        <v>9</v>
      </c>
      <c r="D115">
        <v>9.5</v>
      </c>
      <c r="E115">
        <v>4.5</v>
      </c>
      <c r="F115" s="2">
        <f t="shared" si="5"/>
        <v>0.10025062656641603</v>
      </c>
      <c r="G115" s="2">
        <f t="shared" si="6"/>
        <v>0.10582010582010581</v>
      </c>
    </row>
    <row r="116" spans="1:7" x14ac:dyDescent="0.25">
      <c r="A116" t="s">
        <v>268</v>
      </c>
      <c r="B116" t="s">
        <v>254</v>
      </c>
      <c r="C116">
        <v>15</v>
      </c>
      <c r="D116">
        <v>7.5</v>
      </c>
      <c r="E116">
        <v>5</v>
      </c>
      <c r="F116" s="2">
        <f t="shared" si="5"/>
        <v>0.12698412698412698</v>
      </c>
      <c r="G116" s="2">
        <f t="shared" si="6"/>
        <v>6.3492063492063489E-2</v>
      </c>
    </row>
    <row r="117" spans="1:7" x14ac:dyDescent="0.25">
      <c r="A117" t="s">
        <v>4259</v>
      </c>
      <c r="B117" t="s">
        <v>254</v>
      </c>
      <c r="C117">
        <v>10</v>
      </c>
      <c r="D117">
        <v>12</v>
      </c>
      <c r="E117">
        <v>5.5</v>
      </c>
      <c r="F117" s="2">
        <f t="shared" si="5"/>
        <v>7.9365079365079361E-2</v>
      </c>
      <c r="G117" s="2">
        <f t="shared" si="6"/>
        <v>9.5238095238095233E-2</v>
      </c>
    </row>
    <row r="118" spans="1:7" x14ac:dyDescent="0.25">
      <c r="A118" t="s">
        <v>43</v>
      </c>
      <c r="B118" t="s">
        <v>21</v>
      </c>
      <c r="C118">
        <v>11</v>
      </c>
      <c r="D118">
        <v>10</v>
      </c>
      <c r="E118">
        <v>5.5</v>
      </c>
      <c r="F118" s="2">
        <f t="shared" si="5"/>
        <v>9.5238095238095233E-2</v>
      </c>
      <c r="G118" s="2">
        <f t="shared" si="6"/>
        <v>8.6580086580086577E-2</v>
      </c>
    </row>
    <row r="119" spans="1:7" x14ac:dyDescent="0.25">
      <c r="A119" t="s">
        <v>269</v>
      </c>
      <c r="B119" t="s">
        <v>254</v>
      </c>
      <c r="C119">
        <v>19</v>
      </c>
      <c r="D119">
        <v>7</v>
      </c>
      <c r="E119">
        <v>5.5</v>
      </c>
      <c r="F119" s="2">
        <f t="shared" si="5"/>
        <v>0.13605442176870747</v>
      </c>
      <c r="G119" s="2">
        <f t="shared" si="6"/>
        <v>5.0125313283208017E-2</v>
      </c>
    </row>
    <row r="120" spans="1:7" x14ac:dyDescent="0.25">
      <c r="A120" t="s">
        <v>4260</v>
      </c>
      <c r="B120" t="s">
        <v>254</v>
      </c>
      <c r="C120">
        <v>10</v>
      </c>
      <c r="D120">
        <v>15</v>
      </c>
      <c r="E120">
        <v>6</v>
      </c>
      <c r="F120" s="2">
        <f t="shared" si="5"/>
        <v>6.3492063492063489E-2</v>
      </c>
      <c r="G120" s="2">
        <f t="shared" si="6"/>
        <v>9.5238095238095233E-2</v>
      </c>
    </row>
    <row r="121" spans="1:7" x14ac:dyDescent="0.25">
      <c r="A121" t="s">
        <v>44</v>
      </c>
      <c r="B121" t="s">
        <v>21</v>
      </c>
      <c r="C121">
        <v>11</v>
      </c>
      <c r="D121">
        <v>12</v>
      </c>
      <c r="E121">
        <v>6</v>
      </c>
      <c r="F121" s="2">
        <f t="shared" si="5"/>
        <v>7.9365079365079361E-2</v>
      </c>
      <c r="G121" s="2">
        <f t="shared" si="6"/>
        <v>8.6580086580086577E-2</v>
      </c>
    </row>
    <row r="122" spans="1:7" x14ac:dyDescent="0.25">
      <c r="A122" t="s">
        <v>271</v>
      </c>
      <c r="B122" t="s">
        <v>254</v>
      </c>
      <c r="C122">
        <v>13</v>
      </c>
      <c r="D122">
        <v>12</v>
      </c>
      <c r="E122">
        <v>6</v>
      </c>
      <c r="F122" s="2">
        <f t="shared" si="5"/>
        <v>7.9365079365079361E-2</v>
      </c>
      <c r="G122" s="2">
        <f t="shared" si="6"/>
        <v>7.3260073260073263E-2</v>
      </c>
    </row>
    <row r="123" spans="1:7" x14ac:dyDescent="0.25">
      <c r="A123" t="s">
        <v>45</v>
      </c>
      <c r="B123" t="s">
        <v>21</v>
      </c>
      <c r="C123">
        <v>13</v>
      </c>
      <c r="D123">
        <v>12</v>
      </c>
      <c r="E123">
        <v>6.5</v>
      </c>
      <c r="F123" s="2">
        <f t="shared" si="5"/>
        <v>7.9365079365079361E-2</v>
      </c>
      <c r="G123" s="2">
        <f t="shared" si="6"/>
        <v>7.3260073260073263E-2</v>
      </c>
    </row>
    <row r="124" spans="1:7" x14ac:dyDescent="0.25">
      <c r="A124" t="s">
        <v>46</v>
      </c>
      <c r="B124" t="s">
        <v>21</v>
      </c>
      <c r="C124">
        <v>17</v>
      </c>
      <c r="D124">
        <v>10</v>
      </c>
      <c r="E124">
        <v>6.5</v>
      </c>
      <c r="F124" s="2">
        <f t="shared" si="5"/>
        <v>9.5238095238095233E-2</v>
      </c>
      <c r="G124" s="2">
        <f t="shared" si="6"/>
        <v>5.6022408963585429E-2</v>
      </c>
    </row>
    <row r="125" spans="1:7" x14ac:dyDescent="0.25">
      <c r="A125" t="s">
        <v>272</v>
      </c>
      <c r="B125" t="s">
        <v>254</v>
      </c>
      <c r="C125">
        <v>11</v>
      </c>
      <c r="D125">
        <v>15</v>
      </c>
      <c r="E125">
        <v>6.5</v>
      </c>
      <c r="F125" s="2">
        <f t="shared" si="5"/>
        <v>6.3492063492063489E-2</v>
      </c>
      <c r="G125" s="2">
        <f t="shared" si="6"/>
        <v>8.6580086580086577E-2</v>
      </c>
    </row>
    <row r="126" spans="1:7" x14ac:dyDescent="0.25">
      <c r="A126" t="s">
        <v>47</v>
      </c>
      <c r="B126" t="s">
        <v>21</v>
      </c>
      <c r="C126">
        <v>15</v>
      </c>
      <c r="D126">
        <v>10</v>
      </c>
      <c r="E126">
        <v>6.5</v>
      </c>
      <c r="F126" s="2">
        <f t="shared" si="5"/>
        <v>9.5238095238095233E-2</v>
      </c>
      <c r="G126" s="2">
        <f t="shared" si="6"/>
        <v>6.3492063492063489E-2</v>
      </c>
    </row>
    <row r="127" spans="1:7" x14ac:dyDescent="0.25">
      <c r="A127" t="s">
        <v>3451</v>
      </c>
      <c r="B127" t="s">
        <v>254</v>
      </c>
      <c r="C127">
        <v>17</v>
      </c>
      <c r="D127">
        <v>10</v>
      </c>
      <c r="E127">
        <v>6.5</v>
      </c>
      <c r="F127" s="2">
        <f t="shared" ref="F127:F190" si="7">1/D127/1.05</f>
        <v>9.5238095238095233E-2</v>
      </c>
      <c r="G127" s="2">
        <f t="shared" ref="G127:G190" si="8">1/C127/1.05</f>
        <v>5.6022408963585429E-2</v>
      </c>
    </row>
    <row r="128" spans="1:7" x14ac:dyDescent="0.25">
      <c r="A128" t="s">
        <v>274</v>
      </c>
      <c r="B128" t="s">
        <v>254</v>
      </c>
      <c r="C128">
        <v>13</v>
      </c>
      <c r="D128">
        <v>15</v>
      </c>
      <c r="E128">
        <v>6.5</v>
      </c>
      <c r="F128" s="2">
        <f t="shared" si="7"/>
        <v>6.3492063492063489E-2</v>
      </c>
      <c r="G128" s="2">
        <f t="shared" si="8"/>
        <v>7.3260073260073263E-2</v>
      </c>
    </row>
    <row r="129" spans="1:7" x14ac:dyDescent="0.25">
      <c r="A129" t="s">
        <v>277</v>
      </c>
      <c r="B129" t="s">
        <v>254</v>
      </c>
      <c r="C129">
        <v>17</v>
      </c>
      <c r="D129">
        <v>10</v>
      </c>
      <c r="E129">
        <v>6.5</v>
      </c>
      <c r="F129" s="2">
        <f t="shared" si="7"/>
        <v>9.5238095238095233E-2</v>
      </c>
      <c r="G129" s="2">
        <f t="shared" si="8"/>
        <v>5.6022408963585429E-2</v>
      </c>
    </row>
    <row r="130" spans="1:7" x14ac:dyDescent="0.25">
      <c r="A130" t="s">
        <v>276</v>
      </c>
      <c r="B130" t="s">
        <v>254</v>
      </c>
      <c r="C130">
        <v>13</v>
      </c>
      <c r="D130">
        <v>17</v>
      </c>
      <c r="E130">
        <v>8</v>
      </c>
      <c r="F130" s="2">
        <f t="shared" si="7"/>
        <v>5.6022408963585429E-2</v>
      </c>
      <c r="G130" s="2">
        <f t="shared" si="8"/>
        <v>7.3260073260073263E-2</v>
      </c>
    </row>
    <row r="131" spans="1:7" x14ac:dyDescent="0.25">
      <c r="A131" t="s">
        <v>280</v>
      </c>
      <c r="B131" t="s">
        <v>254</v>
      </c>
      <c r="C131">
        <v>19</v>
      </c>
      <c r="D131">
        <v>15</v>
      </c>
      <c r="E131">
        <v>8.5</v>
      </c>
      <c r="F131" s="2">
        <f t="shared" si="7"/>
        <v>6.3492063492063489E-2</v>
      </c>
      <c r="G131" s="2">
        <f t="shared" si="8"/>
        <v>5.0125313283208017E-2</v>
      </c>
    </row>
    <row r="132" spans="1:7" x14ac:dyDescent="0.25">
      <c r="A132" t="s">
        <v>279</v>
      </c>
      <c r="B132" t="s">
        <v>254</v>
      </c>
      <c r="C132">
        <v>19</v>
      </c>
      <c r="D132">
        <v>17</v>
      </c>
      <c r="E132">
        <v>10</v>
      </c>
      <c r="F132" s="2">
        <f t="shared" si="7"/>
        <v>5.6022408963585429E-2</v>
      </c>
      <c r="G132" s="2">
        <f t="shared" si="8"/>
        <v>5.0125313283208017E-2</v>
      </c>
    </row>
    <row r="133" spans="1:7" x14ac:dyDescent="0.25">
      <c r="A133" t="s">
        <v>3925</v>
      </c>
      <c r="B133" t="s">
        <v>254</v>
      </c>
      <c r="C133">
        <v>26</v>
      </c>
      <c r="D133">
        <v>15</v>
      </c>
      <c r="E133">
        <v>10</v>
      </c>
      <c r="F133" s="2">
        <f t="shared" si="7"/>
        <v>6.3492063492063489E-2</v>
      </c>
      <c r="G133" s="2">
        <f t="shared" si="8"/>
        <v>3.6630036630036632E-2</v>
      </c>
    </row>
    <row r="134" spans="1:7" x14ac:dyDescent="0.25">
      <c r="A134" t="s">
        <v>281</v>
      </c>
      <c r="B134" t="s">
        <v>254</v>
      </c>
      <c r="C134">
        <v>26</v>
      </c>
      <c r="D134">
        <v>17</v>
      </c>
      <c r="E134">
        <v>12</v>
      </c>
      <c r="F134" s="2">
        <f t="shared" si="7"/>
        <v>5.6022408963585429E-2</v>
      </c>
      <c r="G134" s="2">
        <f t="shared" si="8"/>
        <v>3.6630036630036632E-2</v>
      </c>
    </row>
    <row r="135" spans="1:7" x14ac:dyDescent="0.25">
      <c r="A135" t="s">
        <v>50</v>
      </c>
      <c r="B135" t="s">
        <v>49</v>
      </c>
      <c r="C135">
        <v>6</v>
      </c>
      <c r="D135">
        <v>2.5</v>
      </c>
      <c r="E135">
        <v>1.9</v>
      </c>
      <c r="F135" s="2">
        <f t="shared" si="7"/>
        <v>0.38095238095238093</v>
      </c>
      <c r="G135" s="2">
        <f t="shared" si="8"/>
        <v>0.15873015873015872</v>
      </c>
    </row>
    <row r="136" spans="1:7" x14ac:dyDescent="0.25">
      <c r="A136" t="s">
        <v>48</v>
      </c>
      <c r="B136" t="s">
        <v>49</v>
      </c>
      <c r="C136">
        <v>7</v>
      </c>
      <c r="D136">
        <v>2.2999999999999998</v>
      </c>
      <c r="E136">
        <v>1.9</v>
      </c>
      <c r="F136" s="2">
        <f t="shared" si="7"/>
        <v>0.41407867494824019</v>
      </c>
      <c r="G136" s="2">
        <f t="shared" si="8"/>
        <v>0.13605442176870747</v>
      </c>
    </row>
    <row r="137" spans="1:7" x14ac:dyDescent="0.25">
      <c r="A137" t="s">
        <v>54</v>
      </c>
      <c r="B137" t="s">
        <v>49</v>
      </c>
      <c r="C137">
        <v>5</v>
      </c>
      <c r="D137">
        <v>3.2</v>
      </c>
      <c r="E137">
        <v>2.1</v>
      </c>
      <c r="F137" s="2">
        <f t="shared" si="7"/>
        <v>0.29761904761904762</v>
      </c>
      <c r="G137" s="2">
        <f t="shared" si="8"/>
        <v>0.19047619047619047</v>
      </c>
    </row>
    <row r="138" spans="1:7" x14ac:dyDescent="0.25">
      <c r="A138" t="s">
        <v>331</v>
      </c>
      <c r="B138" t="s">
        <v>332</v>
      </c>
      <c r="C138">
        <v>10</v>
      </c>
      <c r="D138">
        <v>2.87</v>
      </c>
      <c r="E138">
        <v>2.2999999999999998</v>
      </c>
      <c r="F138" s="2">
        <f t="shared" si="7"/>
        <v>0.33184005309440845</v>
      </c>
      <c r="G138" s="2">
        <f t="shared" si="8"/>
        <v>9.5238095238095233E-2</v>
      </c>
    </row>
    <row r="139" spans="1:7" x14ac:dyDescent="0.25">
      <c r="A139" t="s">
        <v>24</v>
      </c>
      <c r="B139" t="s">
        <v>332</v>
      </c>
      <c r="C139">
        <v>6</v>
      </c>
      <c r="D139">
        <v>3.75</v>
      </c>
      <c r="E139">
        <v>2.5</v>
      </c>
      <c r="F139" s="2">
        <f t="shared" si="7"/>
        <v>0.25396825396825395</v>
      </c>
      <c r="G139" s="2">
        <f t="shared" si="8"/>
        <v>0.15873015873015872</v>
      </c>
    </row>
    <row r="140" spans="1:7" x14ac:dyDescent="0.25">
      <c r="A140" t="s">
        <v>59</v>
      </c>
      <c r="B140" t="s">
        <v>49</v>
      </c>
      <c r="C140">
        <v>5</v>
      </c>
      <c r="D140">
        <v>4.5</v>
      </c>
      <c r="E140">
        <v>2.5</v>
      </c>
      <c r="F140" s="2">
        <f t="shared" si="7"/>
        <v>0.21164021164021163</v>
      </c>
      <c r="G140" s="2">
        <f t="shared" si="8"/>
        <v>0.19047619047619047</v>
      </c>
    </row>
    <row r="141" spans="1:7" x14ac:dyDescent="0.25">
      <c r="A141" t="s">
        <v>57</v>
      </c>
      <c r="B141" t="s">
        <v>49</v>
      </c>
      <c r="C141">
        <v>7</v>
      </c>
      <c r="D141">
        <v>3.5</v>
      </c>
      <c r="E141">
        <v>2.5</v>
      </c>
      <c r="F141" s="2">
        <f t="shared" si="7"/>
        <v>0.27210884353741494</v>
      </c>
      <c r="G141" s="2">
        <f t="shared" si="8"/>
        <v>0.13605442176870747</v>
      </c>
    </row>
    <row r="142" spans="1:7" x14ac:dyDescent="0.25">
      <c r="A142" t="s">
        <v>335</v>
      </c>
      <c r="B142" t="s">
        <v>332</v>
      </c>
      <c r="C142">
        <v>9</v>
      </c>
      <c r="D142">
        <v>3.2</v>
      </c>
      <c r="E142">
        <v>2.5</v>
      </c>
      <c r="F142" s="2">
        <f t="shared" si="7"/>
        <v>0.29761904761904762</v>
      </c>
      <c r="G142" s="2">
        <f t="shared" si="8"/>
        <v>0.10582010582010581</v>
      </c>
    </row>
    <row r="143" spans="1:7" x14ac:dyDescent="0.25">
      <c r="A143" t="s">
        <v>60</v>
      </c>
      <c r="B143" t="s">
        <v>49</v>
      </c>
      <c r="C143">
        <v>7</v>
      </c>
      <c r="D143">
        <v>3.75</v>
      </c>
      <c r="E143">
        <v>2.6</v>
      </c>
      <c r="F143" s="2">
        <f t="shared" si="7"/>
        <v>0.25396825396825395</v>
      </c>
      <c r="G143" s="2">
        <f t="shared" si="8"/>
        <v>0.13605442176870747</v>
      </c>
    </row>
    <row r="144" spans="1:7" x14ac:dyDescent="0.25">
      <c r="A144" t="s">
        <v>62</v>
      </c>
      <c r="B144" t="s">
        <v>49</v>
      </c>
      <c r="C144">
        <v>5.5</v>
      </c>
      <c r="D144">
        <v>4.5</v>
      </c>
      <c r="E144">
        <v>2.6</v>
      </c>
      <c r="F144" s="2">
        <f t="shared" si="7"/>
        <v>0.21164021164021163</v>
      </c>
      <c r="G144" s="2">
        <f t="shared" si="8"/>
        <v>0.17316017316017315</v>
      </c>
    </row>
    <row r="145" spans="1:7" x14ac:dyDescent="0.25">
      <c r="A145" t="s">
        <v>337</v>
      </c>
      <c r="B145" t="s">
        <v>332</v>
      </c>
      <c r="C145">
        <v>5</v>
      </c>
      <c r="D145">
        <v>5.5</v>
      </c>
      <c r="E145">
        <v>2.75</v>
      </c>
      <c r="F145" s="2">
        <f t="shared" si="7"/>
        <v>0.17316017316017315</v>
      </c>
      <c r="G145" s="2">
        <f t="shared" si="8"/>
        <v>0.19047619047619047</v>
      </c>
    </row>
    <row r="146" spans="1:7" x14ac:dyDescent="0.25">
      <c r="A146" t="s">
        <v>338</v>
      </c>
      <c r="B146" t="s">
        <v>332</v>
      </c>
      <c r="C146">
        <v>7</v>
      </c>
      <c r="D146">
        <v>4.5</v>
      </c>
      <c r="E146">
        <v>2.87</v>
      </c>
      <c r="F146" s="2">
        <f t="shared" si="7"/>
        <v>0.21164021164021163</v>
      </c>
      <c r="G146" s="2">
        <f t="shared" si="8"/>
        <v>0.13605442176870747</v>
      </c>
    </row>
    <row r="147" spans="1:7" x14ac:dyDescent="0.25">
      <c r="A147" t="s">
        <v>339</v>
      </c>
      <c r="B147" t="s">
        <v>332</v>
      </c>
      <c r="C147">
        <v>8</v>
      </c>
      <c r="D147">
        <v>4.33</v>
      </c>
      <c r="E147">
        <v>2.87</v>
      </c>
      <c r="F147" s="2">
        <f t="shared" si="7"/>
        <v>0.21994941163532386</v>
      </c>
      <c r="G147" s="2">
        <f t="shared" si="8"/>
        <v>0.11904761904761904</v>
      </c>
    </row>
    <row r="148" spans="1:7" x14ac:dyDescent="0.25">
      <c r="A148" t="s">
        <v>64</v>
      </c>
      <c r="B148" t="s">
        <v>49</v>
      </c>
      <c r="C148">
        <v>6.5</v>
      </c>
      <c r="D148">
        <v>5</v>
      </c>
      <c r="E148">
        <v>2.87</v>
      </c>
      <c r="F148" s="2">
        <f t="shared" si="7"/>
        <v>0.19047619047619047</v>
      </c>
      <c r="G148" s="2">
        <f t="shared" si="8"/>
        <v>0.14652014652014653</v>
      </c>
    </row>
    <row r="149" spans="1:7" x14ac:dyDescent="0.25">
      <c r="A149" t="s">
        <v>65</v>
      </c>
      <c r="B149" t="s">
        <v>49</v>
      </c>
      <c r="C149">
        <v>6</v>
      </c>
      <c r="D149">
        <v>5</v>
      </c>
      <c r="E149">
        <v>2.87</v>
      </c>
      <c r="F149" s="2">
        <f t="shared" si="7"/>
        <v>0.19047619047619047</v>
      </c>
      <c r="G149" s="2">
        <f t="shared" si="8"/>
        <v>0.15873015873015872</v>
      </c>
    </row>
    <row r="150" spans="1:7" x14ac:dyDescent="0.25">
      <c r="A150" t="s">
        <v>340</v>
      </c>
      <c r="B150" t="s">
        <v>332</v>
      </c>
      <c r="C150">
        <v>7</v>
      </c>
      <c r="D150">
        <v>5</v>
      </c>
      <c r="E150">
        <v>3.1</v>
      </c>
      <c r="F150" s="2">
        <f t="shared" si="7"/>
        <v>0.19047619047619047</v>
      </c>
      <c r="G150" s="2">
        <f t="shared" si="8"/>
        <v>0.13605442176870747</v>
      </c>
    </row>
    <row r="151" spans="1:7" x14ac:dyDescent="0.25">
      <c r="A151" t="s">
        <v>67</v>
      </c>
      <c r="B151" t="s">
        <v>49</v>
      </c>
      <c r="C151">
        <v>8</v>
      </c>
      <c r="D151">
        <v>5</v>
      </c>
      <c r="E151">
        <v>3.2</v>
      </c>
      <c r="F151" s="2">
        <f t="shared" si="7"/>
        <v>0.19047619047619047</v>
      </c>
      <c r="G151" s="2">
        <f t="shared" si="8"/>
        <v>0.11904761904761904</v>
      </c>
    </row>
    <row r="152" spans="1:7" x14ac:dyDescent="0.25">
      <c r="A152" t="s">
        <v>69</v>
      </c>
      <c r="B152" t="s">
        <v>49</v>
      </c>
      <c r="C152">
        <v>6</v>
      </c>
      <c r="D152">
        <v>6.5</v>
      </c>
      <c r="E152">
        <v>3.2</v>
      </c>
      <c r="F152" s="2">
        <f t="shared" si="7"/>
        <v>0.14652014652014653</v>
      </c>
      <c r="G152" s="2">
        <f t="shared" si="8"/>
        <v>0.15873015873015872</v>
      </c>
    </row>
    <row r="153" spans="1:7" x14ac:dyDescent="0.25">
      <c r="A153" t="s">
        <v>342</v>
      </c>
      <c r="B153" t="s">
        <v>332</v>
      </c>
      <c r="C153">
        <v>10</v>
      </c>
      <c r="D153">
        <v>5</v>
      </c>
      <c r="E153">
        <v>3.4</v>
      </c>
      <c r="F153" s="2">
        <f t="shared" si="7"/>
        <v>0.19047619047619047</v>
      </c>
      <c r="G153" s="2">
        <f t="shared" si="8"/>
        <v>9.5238095238095233E-2</v>
      </c>
    </row>
    <row r="154" spans="1:7" x14ac:dyDescent="0.25">
      <c r="A154" t="s">
        <v>4261</v>
      </c>
      <c r="B154" t="s">
        <v>332</v>
      </c>
      <c r="C154">
        <v>9</v>
      </c>
      <c r="D154">
        <v>5.5</v>
      </c>
      <c r="E154">
        <v>3.5</v>
      </c>
      <c r="F154" s="2">
        <f t="shared" si="7"/>
        <v>0.17316017316017315</v>
      </c>
      <c r="G154" s="2">
        <f t="shared" si="8"/>
        <v>0.10582010582010581</v>
      </c>
    </row>
    <row r="155" spans="1:7" x14ac:dyDescent="0.25">
      <c r="A155" t="s">
        <v>70</v>
      </c>
      <c r="B155" t="s">
        <v>49</v>
      </c>
      <c r="C155">
        <v>6</v>
      </c>
      <c r="D155">
        <v>8.5</v>
      </c>
      <c r="E155">
        <v>3.6</v>
      </c>
      <c r="F155" s="2">
        <f t="shared" si="7"/>
        <v>0.11204481792717086</v>
      </c>
      <c r="G155" s="2">
        <f t="shared" si="8"/>
        <v>0.15873015873015872</v>
      </c>
    </row>
    <row r="156" spans="1:7" x14ac:dyDescent="0.25">
      <c r="A156" t="s">
        <v>343</v>
      </c>
      <c r="B156" t="s">
        <v>332</v>
      </c>
      <c r="C156">
        <v>6</v>
      </c>
      <c r="D156">
        <v>9.5</v>
      </c>
      <c r="E156">
        <v>3.75</v>
      </c>
      <c r="F156" s="2">
        <f t="shared" si="7"/>
        <v>0.10025062656641603</v>
      </c>
      <c r="G156" s="2">
        <f t="shared" si="8"/>
        <v>0.15873015873015872</v>
      </c>
    </row>
    <row r="157" spans="1:7" x14ac:dyDescent="0.25">
      <c r="A157" t="s">
        <v>72</v>
      </c>
      <c r="B157" t="s">
        <v>49</v>
      </c>
      <c r="C157">
        <v>13</v>
      </c>
      <c r="D157">
        <v>5.5</v>
      </c>
      <c r="E157">
        <v>4</v>
      </c>
      <c r="F157" s="2">
        <f t="shared" si="7"/>
        <v>0.17316017316017315</v>
      </c>
      <c r="G157" s="2">
        <f t="shared" si="8"/>
        <v>7.3260073260073263E-2</v>
      </c>
    </row>
    <row r="158" spans="1:7" x14ac:dyDescent="0.25">
      <c r="A158" t="s">
        <v>344</v>
      </c>
      <c r="B158" t="s">
        <v>332</v>
      </c>
      <c r="C158">
        <v>8</v>
      </c>
      <c r="D158">
        <v>7.5</v>
      </c>
      <c r="E158">
        <v>4</v>
      </c>
      <c r="F158" s="2">
        <f t="shared" si="7"/>
        <v>0.12698412698412698</v>
      </c>
      <c r="G158" s="2">
        <f t="shared" si="8"/>
        <v>0.11904761904761904</v>
      </c>
    </row>
    <row r="159" spans="1:7" x14ac:dyDescent="0.25">
      <c r="A159" t="s">
        <v>73</v>
      </c>
      <c r="B159" t="s">
        <v>49</v>
      </c>
      <c r="C159">
        <v>6</v>
      </c>
      <c r="D159">
        <v>12</v>
      </c>
      <c r="E159">
        <v>4</v>
      </c>
      <c r="F159" s="2">
        <f t="shared" si="7"/>
        <v>7.9365079365079361E-2</v>
      </c>
      <c r="G159" s="2">
        <f t="shared" si="8"/>
        <v>0.15873015873015872</v>
      </c>
    </row>
    <row r="160" spans="1:7" x14ac:dyDescent="0.25">
      <c r="A160" t="s">
        <v>74</v>
      </c>
      <c r="B160" t="s">
        <v>49</v>
      </c>
      <c r="C160">
        <v>6</v>
      </c>
      <c r="D160">
        <v>12</v>
      </c>
      <c r="E160">
        <v>4</v>
      </c>
      <c r="F160" s="2">
        <f t="shared" si="7"/>
        <v>7.9365079365079361E-2</v>
      </c>
      <c r="G160" s="2">
        <f t="shared" si="8"/>
        <v>0.15873015873015872</v>
      </c>
    </row>
    <row r="161" spans="1:7" x14ac:dyDescent="0.25">
      <c r="A161" t="s">
        <v>4073</v>
      </c>
      <c r="B161" t="s">
        <v>332</v>
      </c>
      <c r="C161">
        <v>13</v>
      </c>
      <c r="D161">
        <v>5.5</v>
      </c>
      <c r="E161">
        <v>4</v>
      </c>
      <c r="F161" s="2">
        <f t="shared" si="7"/>
        <v>0.17316017316017315</v>
      </c>
      <c r="G161" s="2">
        <f t="shared" si="8"/>
        <v>7.3260073260073263E-2</v>
      </c>
    </row>
    <row r="162" spans="1:7" x14ac:dyDescent="0.25">
      <c r="A162" t="s">
        <v>3509</v>
      </c>
      <c r="B162" t="s">
        <v>332</v>
      </c>
      <c r="C162">
        <v>11</v>
      </c>
      <c r="D162">
        <v>6.5</v>
      </c>
      <c r="E162">
        <v>4</v>
      </c>
      <c r="F162" s="2">
        <f t="shared" si="7"/>
        <v>0.14652014652014653</v>
      </c>
      <c r="G162" s="2">
        <f t="shared" si="8"/>
        <v>8.6580086580086577E-2</v>
      </c>
    </row>
    <row r="163" spans="1:7" x14ac:dyDescent="0.25">
      <c r="A163" t="s">
        <v>3472</v>
      </c>
      <c r="B163" t="s">
        <v>49</v>
      </c>
      <c r="C163">
        <v>9</v>
      </c>
      <c r="D163">
        <v>7</v>
      </c>
      <c r="E163">
        <v>4</v>
      </c>
      <c r="F163" s="2">
        <f t="shared" si="7"/>
        <v>0.13605442176870747</v>
      </c>
      <c r="G163" s="2">
        <f t="shared" si="8"/>
        <v>0.10582010582010581</v>
      </c>
    </row>
    <row r="164" spans="1:7" x14ac:dyDescent="0.25">
      <c r="A164" t="s">
        <v>348</v>
      </c>
      <c r="B164" t="s">
        <v>332</v>
      </c>
      <c r="C164">
        <v>10</v>
      </c>
      <c r="D164">
        <v>7.5</v>
      </c>
      <c r="E164">
        <v>4.33</v>
      </c>
      <c r="F164" s="2">
        <f t="shared" si="7"/>
        <v>0.12698412698412698</v>
      </c>
      <c r="G164" s="2">
        <f t="shared" si="8"/>
        <v>9.5238095238095233E-2</v>
      </c>
    </row>
    <row r="165" spans="1:7" x14ac:dyDescent="0.25">
      <c r="A165" t="s">
        <v>79</v>
      </c>
      <c r="B165" t="s">
        <v>49</v>
      </c>
      <c r="C165">
        <v>9</v>
      </c>
      <c r="D165">
        <v>8.5</v>
      </c>
      <c r="E165">
        <v>4.33</v>
      </c>
      <c r="F165" s="2">
        <f t="shared" si="7"/>
        <v>0.11204481792717086</v>
      </c>
      <c r="G165" s="2">
        <f t="shared" si="8"/>
        <v>0.10582010582010581</v>
      </c>
    </row>
    <row r="166" spans="1:7" x14ac:dyDescent="0.25">
      <c r="A166" t="s">
        <v>80</v>
      </c>
      <c r="B166" t="s">
        <v>49</v>
      </c>
      <c r="C166">
        <v>11</v>
      </c>
      <c r="D166">
        <v>7</v>
      </c>
      <c r="E166">
        <v>4.33</v>
      </c>
      <c r="F166" s="2">
        <f t="shared" si="7"/>
        <v>0.13605442176870747</v>
      </c>
      <c r="G166" s="2">
        <f t="shared" si="8"/>
        <v>8.6580086580086577E-2</v>
      </c>
    </row>
    <row r="167" spans="1:7" x14ac:dyDescent="0.25">
      <c r="A167" t="s">
        <v>349</v>
      </c>
      <c r="B167" t="s">
        <v>332</v>
      </c>
      <c r="C167">
        <v>9</v>
      </c>
      <c r="D167">
        <v>9.5</v>
      </c>
      <c r="E167">
        <v>4.5</v>
      </c>
      <c r="F167" s="2">
        <f t="shared" si="7"/>
        <v>0.10025062656641603</v>
      </c>
      <c r="G167" s="2">
        <f t="shared" si="8"/>
        <v>0.10582010582010581</v>
      </c>
    </row>
    <row r="168" spans="1:7" x14ac:dyDescent="0.25">
      <c r="A168" t="s">
        <v>78</v>
      </c>
      <c r="B168" t="s">
        <v>49</v>
      </c>
      <c r="C168">
        <v>10</v>
      </c>
      <c r="D168">
        <v>8.5</v>
      </c>
      <c r="E168">
        <v>4.75</v>
      </c>
      <c r="F168" s="2">
        <f t="shared" si="7"/>
        <v>0.11204481792717086</v>
      </c>
      <c r="G168" s="2">
        <f t="shared" si="8"/>
        <v>9.5238095238095233E-2</v>
      </c>
    </row>
    <row r="169" spans="1:7" x14ac:dyDescent="0.25">
      <c r="A169" t="s">
        <v>82</v>
      </c>
      <c r="B169" t="s">
        <v>49</v>
      </c>
      <c r="C169">
        <v>9</v>
      </c>
      <c r="D169">
        <v>11</v>
      </c>
      <c r="E169">
        <v>4.75</v>
      </c>
      <c r="F169" s="2">
        <f t="shared" si="7"/>
        <v>8.6580086580086577E-2</v>
      </c>
      <c r="G169" s="2">
        <f t="shared" si="8"/>
        <v>0.10582010582010581</v>
      </c>
    </row>
    <row r="170" spans="1:7" x14ac:dyDescent="0.25">
      <c r="A170" t="s">
        <v>350</v>
      </c>
      <c r="B170" t="s">
        <v>332</v>
      </c>
      <c r="C170">
        <v>10</v>
      </c>
      <c r="D170">
        <v>9.5</v>
      </c>
      <c r="E170">
        <v>4.75</v>
      </c>
      <c r="F170" s="2">
        <f t="shared" si="7"/>
        <v>0.10025062656641603</v>
      </c>
      <c r="G170" s="2">
        <f t="shared" si="8"/>
        <v>9.5238095238095233E-2</v>
      </c>
    </row>
    <row r="171" spans="1:7" x14ac:dyDescent="0.25">
      <c r="A171" t="s">
        <v>352</v>
      </c>
      <c r="B171" t="s">
        <v>332</v>
      </c>
      <c r="C171">
        <v>13</v>
      </c>
      <c r="D171">
        <v>7.5</v>
      </c>
      <c r="E171">
        <v>4.75</v>
      </c>
      <c r="F171" s="2">
        <f t="shared" si="7"/>
        <v>0.12698412698412698</v>
      </c>
      <c r="G171" s="2">
        <f t="shared" si="8"/>
        <v>7.3260073260073263E-2</v>
      </c>
    </row>
    <row r="172" spans="1:7" x14ac:dyDescent="0.25">
      <c r="A172" t="s">
        <v>83</v>
      </c>
      <c r="B172" t="s">
        <v>49</v>
      </c>
      <c r="C172">
        <v>11</v>
      </c>
      <c r="D172">
        <v>11</v>
      </c>
      <c r="E172">
        <v>5.5</v>
      </c>
      <c r="F172" s="2">
        <f t="shared" si="7"/>
        <v>8.6580086580086577E-2</v>
      </c>
      <c r="G172" s="2">
        <f t="shared" si="8"/>
        <v>8.6580086580086577E-2</v>
      </c>
    </row>
    <row r="173" spans="1:7" x14ac:dyDescent="0.25">
      <c r="A173" t="s">
        <v>84</v>
      </c>
      <c r="B173" t="s">
        <v>49</v>
      </c>
      <c r="C173">
        <v>17</v>
      </c>
      <c r="D173">
        <v>8.5</v>
      </c>
      <c r="E173">
        <v>6</v>
      </c>
      <c r="F173" s="2">
        <f t="shared" si="7"/>
        <v>0.11204481792717086</v>
      </c>
      <c r="G173" s="2">
        <f t="shared" si="8"/>
        <v>5.6022408963585429E-2</v>
      </c>
    </row>
    <row r="174" spans="1:7" x14ac:dyDescent="0.25">
      <c r="A174" t="s">
        <v>351</v>
      </c>
      <c r="B174" t="s">
        <v>332</v>
      </c>
      <c r="C174">
        <v>13</v>
      </c>
      <c r="D174">
        <v>15</v>
      </c>
      <c r="E174">
        <v>6.5</v>
      </c>
      <c r="F174" s="2">
        <f t="shared" si="7"/>
        <v>6.3492063492063489E-2</v>
      </c>
      <c r="G174" s="2">
        <f t="shared" si="8"/>
        <v>7.3260073260073263E-2</v>
      </c>
    </row>
    <row r="175" spans="1:7" x14ac:dyDescent="0.25">
      <c r="A175" t="s">
        <v>358</v>
      </c>
      <c r="B175" t="s">
        <v>332</v>
      </c>
      <c r="C175">
        <v>13</v>
      </c>
      <c r="D175">
        <v>15</v>
      </c>
      <c r="E175">
        <v>6.5</v>
      </c>
      <c r="F175" s="2">
        <f t="shared" si="7"/>
        <v>6.3492063492063489E-2</v>
      </c>
      <c r="G175" s="2">
        <f t="shared" si="8"/>
        <v>7.3260073260073263E-2</v>
      </c>
    </row>
    <row r="176" spans="1:7" x14ac:dyDescent="0.25">
      <c r="A176" t="s">
        <v>362</v>
      </c>
      <c r="B176" t="s">
        <v>332</v>
      </c>
      <c r="C176">
        <v>15</v>
      </c>
      <c r="D176">
        <v>12</v>
      </c>
      <c r="E176">
        <v>7</v>
      </c>
      <c r="F176" s="2">
        <f t="shared" si="7"/>
        <v>7.9365079365079361E-2</v>
      </c>
      <c r="G176" s="2">
        <f t="shared" si="8"/>
        <v>6.3492063492063489E-2</v>
      </c>
    </row>
    <row r="177" spans="1:7" x14ac:dyDescent="0.25">
      <c r="A177" t="s">
        <v>365</v>
      </c>
      <c r="B177" t="s">
        <v>332</v>
      </c>
      <c r="C177">
        <v>17</v>
      </c>
      <c r="D177">
        <v>12</v>
      </c>
      <c r="E177">
        <v>7.5</v>
      </c>
      <c r="F177" s="2">
        <f t="shared" si="7"/>
        <v>7.9365079365079361E-2</v>
      </c>
      <c r="G177" s="2">
        <f t="shared" si="8"/>
        <v>5.6022408963585429E-2</v>
      </c>
    </row>
    <row r="178" spans="1:7" x14ac:dyDescent="0.25">
      <c r="A178" t="s">
        <v>361</v>
      </c>
      <c r="B178" t="s">
        <v>332</v>
      </c>
      <c r="C178">
        <v>13</v>
      </c>
      <c r="D178">
        <v>19</v>
      </c>
      <c r="E178">
        <v>7.5</v>
      </c>
      <c r="F178" s="2">
        <f t="shared" si="7"/>
        <v>5.0125313283208017E-2</v>
      </c>
      <c r="G178" s="2">
        <f t="shared" si="8"/>
        <v>7.3260073260073263E-2</v>
      </c>
    </row>
    <row r="179" spans="1:7" x14ac:dyDescent="0.25">
      <c r="A179" t="s">
        <v>3471</v>
      </c>
      <c r="B179" t="s">
        <v>49</v>
      </c>
      <c r="C179">
        <v>21</v>
      </c>
      <c r="D179">
        <v>11</v>
      </c>
      <c r="E179">
        <v>7.5</v>
      </c>
      <c r="F179" s="2">
        <f t="shared" si="7"/>
        <v>8.6580086580086577E-2</v>
      </c>
      <c r="G179" s="2">
        <f t="shared" si="8"/>
        <v>4.5351473922902487E-2</v>
      </c>
    </row>
    <row r="180" spans="1:7" x14ac:dyDescent="0.25">
      <c r="A180" t="s">
        <v>366</v>
      </c>
      <c r="B180" t="s">
        <v>332</v>
      </c>
      <c r="C180">
        <v>21</v>
      </c>
      <c r="D180">
        <v>12</v>
      </c>
      <c r="E180">
        <v>8</v>
      </c>
      <c r="F180" s="2">
        <f t="shared" si="7"/>
        <v>7.9365079365079361E-2</v>
      </c>
      <c r="G180" s="2">
        <f t="shared" si="8"/>
        <v>4.5351473922902487E-2</v>
      </c>
    </row>
    <row r="181" spans="1:7" x14ac:dyDescent="0.25">
      <c r="A181" t="s">
        <v>88</v>
      </c>
      <c r="B181" t="s">
        <v>49</v>
      </c>
      <c r="C181">
        <v>21</v>
      </c>
      <c r="D181">
        <v>12</v>
      </c>
      <c r="E181">
        <v>8</v>
      </c>
      <c r="F181" s="2">
        <f t="shared" si="7"/>
        <v>7.9365079365079361E-2</v>
      </c>
      <c r="G181" s="2">
        <f t="shared" si="8"/>
        <v>4.5351473922902487E-2</v>
      </c>
    </row>
    <row r="182" spans="1:7" x14ac:dyDescent="0.25">
      <c r="A182" t="s">
        <v>367</v>
      </c>
      <c r="B182" t="s">
        <v>332</v>
      </c>
      <c r="C182">
        <v>23</v>
      </c>
      <c r="D182">
        <v>12</v>
      </c>
      <c r="E182">
        <v>8.5</v>
      </c>
      <c r="F182" s="2">
        <f t="shared" si="7"/>
        <v>7.9365079365079361E-2</v>
      </c>
      <c r="G182" s="2">
        <f t="shared" si="8"/>
        <v>4.1407867494824016E-2</v>
      </c>
    </row>
    <row r="183" spans="1:7" x14ac:dyDescent="0.25">
      <c r="A183" t="s">
        <v>368</v>
      </c>
      <c r="B183" t="s">
        <v>332</v>
      </c>
      <c r="C183">
        <v>23</v>
      </c>
      <c r="D183">
        <v>12</v>
      </c>
      <c r="E183">
        <v>8.5</v>
      </c>
      <c r="F183" s="2">
        <f t="shared" si="7"/>
        <v>7.9365079365079361E-2</v>
      </c>
      <c r="G183" s="2">
        <f t="shared" si="8"/>
        <v>4.1407867494824016E-2</v>
      </c>
    </row>
    <row r="184" spans="1:7" x14ac:dyDescent="0.25">
      <c r="A184" t="s">
        <v>91</v>
      </c>
      <c r="B184" t="s">
        <v>49</v>
      </c>
      <c r="C184">
        <v>26</v>
      </c>
      <c r="D184">
        <v>12</v>
      </c>
      <c r="E184">
        <v>9</v>
      </c>
      <c r="F184" s="2">
        <f t="shared" si="7"/>
        <v>7.9365079365079361E-2</v>
      </c>
      <c r="G184" s="2">
        <f t="shared" si="8"/>
        <v>3.6630036630036632E-2</v>
      </c>
    </row>
    <row r="185" spans="1:7" x14ac:dyDescent="0.25">
      <c r="A185" t="s">
        <v>370</v>
      </c>
      <c r="B185" t="s">
        <v>332</v>
      </c>
      <c r="C185">
        <v>29</v>
      </c>
      <c r="D185">
        <v>19</v>
      </c>
      <c r="E185">
        <v>13</v>
      </c>
      <c r="F185" s="2">
        <f t="shared" si="7"/>
        <v>5.0125313283208017E-2</v>
      </c>
      <c r="G185" s="2">
        <f t="shared" si="8"/>
        <v>3.2840722495894911E-2</v>
      </c>
    </row>
    <row r="186" spans="1:7" x14ac:dyDescent="0.25">
      <c r="A186" t="s">
        <v>195</v>
      </c>
      <c r="B186" t="s">
        <v>196</v>
      </c>
      <c r="C186">
        <v>7</v>
      </c>
      <c r="D186">
        <v>3</v>
      </c>
      <c r="E186">
        <v>2.25</v>
      </c>
      <c r="F186" s="2">
        <f t="shared" si="7"/>
        <v>0.31746031746031744</v>
      </c>
      <c r="G186" s="2">
        <f t="shared" si="8"/>
        <v>0.13605442176870747</v>
      </c>
    </row>
    <row r="187" spans="1:7" x14ac:dyDescent="0.25">
      <c r="A187" t="s">
        <v>200</v>
      </c>
      <c r="B187" t="s">
        <v>196</v>
      </c>
      <c r="C187">
        <v>7</v>
      </c>
      <c r="D187">
        <v>3.4</v>
      </c>
      <c r="E187">
        <v>2.4</v>
      </c>
      <c r="F187" s="2">
        <f t="shared" si="7"/>
        <v>0.28011204481792717</v>
      </c>
      <c r="G187" s="2">
        <f t="shared" si="8"/>
        <v>0.13605442176870747</v>
      </c>
    </row>
    <row r="188" spans="1:7" x14ac:dyDescent="0.25">
      <c r="A188" t="s">
        <v>204</v>
      </c>
      <c r="B188" t="s">
        <v>196</v>
      </c>
      <c r="C188">
        <v>9</v>
      </c>
      <c r="D188">
        <v>3.4</v>
      </c>
      <c r="E188">
        <v>2.6</v>
      </c>
      <c r="F188" s="2">
        <f t="shared" si="7"/>
        <v>0.28011204481792717</v>
      </c>
      <c r="G188" s="2">
        <f t="shared" si="8"/>
        <v>0.10582010582010581</v>
      </c>
    </row>
    <row r="189" spans="1:7" x14ac:dyDescent="0.25">
      <c r="A189" t="s">
        <v>206</v>
      </c>
      <c r="B189" t="s">
        <v>196</v>
      </c>
      <c r="C189">
        <v>7</v>
      </c>
      <c r="D189">
        <v>4.33</v>
      </c>
      <c r="E189">
        <v>2.75</v>
      </c>
      <c r="F189" s="2">
        <f t="shared" si="7"/>
        <v>0.21994941163532386</v>
      </c>
      <c r="G189" s="2">
        <f t="shared" si="8"/>
        <v>0.13605442176870747</v>
      </c>
    </row>
    <row r="190" spans="1:7" x14ac:dyDescent="0.25">
      <c r="A190" t="s">
        <v>209</v>
      </c>
      <c r="B190" t="s">
        <v>196</v>
      </c>
      <c r="C190">
        <v>9</v>
      </c>
      <c r="D190">
        <v>3.75</v>
      </c>
      <c r="E190">
        <v>2.75</v>
      </c>
      <c r="F190" s="2">
        <f t="shared" si="7"/>
        <v>0.25396825396825395</v>
      </c>
      <c r="G190" s="2">
        <f t="shared" si="8"/>
        <v>0.10582010582010581</v>
      </c>
    </row>
    <row r="191" spans="1:7" x14ac:dyDescent="0.25">
      <c r="A191" t="s">
        <v>210</v>
      </c>
      <c r="B191" t="s">
        <v>196</v>
      </c>
      <c r="C191">
        <v>8</v>
      </c>
      <c r="D191">
        <v>4.33</v>
      </c>
      <c r="E191">
        <v>2.87</v>
      </c>
      <c r="F191" s="2">
        <f t="shared" ref="F191:F254" si="9">1/D191/1.05</f>
        <v>0.21994941163532386</v>
      </c>
      <c r="G191" s="2">
        <f t="shared" ref="G191:G254" si="10">1/C191/1.05</f>
        <v>0.11904761904761904</v>
      </c>
    </row>
    <row r="192" spans="1:7" x14ac:dyDescent="0.25">
      <c r="A192" t="s">
        <v>208</v>
      </c>
      <c r="B192" t="s">
        <v>196</v>
      </c>
      <c r="C192">
        <v>6</v>
      </c>
      <c r="D192">
        <v>4.75</v>
      </c>
      <c r="E192">
        <v>2.87</v>
      </c>
      <c r="F192" s="2">
        <f t="shared" si="9"/>
        <v>0.20050125313283207</v>
      </c>
      <c r="G192" s="2">
        <f t="shared" si="10"/>
        <v>0.15873015873015872</v>
      </c>
    </row>
    <row r="193" spans="1:7" x14ac:dyDescent="0.25">
      <c r="A193" t="s">
        <v>146</v>
      </c>
      <c r="B193" t="s">
        <v>147</v>
      </c>
      <c r="C193">
        <v>10</v>
      </c>
      <c r="D193">
        <v>3.75</v>
      </c>
      <c r="E193">
        <v>2.87</v>
      </c>
      <c r="F193" s="2">
        <f t="shared" si="9"/>
        <v>0.25396825396825395</v>
      </c>
      <c r="G193" s="2">
        <f t="shared" si="10"/>
        <v>9.5238095238095233E-2</v>
      </c>
    </row>
    <row r="194" spans="1:7" x14ac:dyDescent="0.25">
      <c r="A194" t="s">
        <v>213</v>
      </c>
      <c r="B194" t="s">
        <v>196</v>
      </c>
      <c r="C194">
        <v>10</v>
      </c>
      <c r="D194">
        <v>3.75</v>
      </c>
      <c r="E194">
        <v>2.87</v>
      </c>
      <c r="F194" s="2">
        <f t="shared" si="9"/>
        <v>0.25396825396825395</v>
      </c>
      <c r="G194" s="2">
        <f t="shared" si="10"/>
        <v>9.5238095238095233E-2</v>
      </c>
    </row>
    <row r="195" spans="1:7" x14ac:dyDescent="0.25">
      <c r="A195" t="s">
        <v>211</v>
      </c>
      <c r="B195" t="s">
        <v>196</v>
      </c>
      <c r="C195">
        <v>10</v>
      </c>
      <c r="D195">
        <v>4</v>
      </c>
      <c r="E195">
        <v>3</v>
      </c>
      <c r="F195" s="2">
        <f t="shared" si="9"/>
        <v>0.23809523809523808</v>
      </c>
      <c r="G195" s="2">
        <f t="shared" si="10"/>
        <v>9.5238095238095233E-2</v>
      </c>
    </row>
    <row r="196" spans="1:7" x14ac:dyDescent="0.25">
      <c r="A196" t="s">
        <v>151</v>
      </c>
      <c r="B196" t="s">
        <v>147</v>
      </c>
      <c r="C196">
        <v>13</v>
      </c>
      <c r="D196">
        <v>3.75</v>
      </c>
      <c r="E196">
        <v>3</v>
      </c>
      <c r="F196" s="2">
        <f t="shared" si="9"/>
        <v>0.25396825396825395</v>
      </c>
      <c r="G196" s="2">
        <f t="shared" si="10"/>
        <v>7.3260073260073263E-2</v>
      </c>
    </row>
    <row r="197" spans="1:7" x14ac:dyDescent="0.25">
      <c r="A197" t="s">
        <v>214</v>
      </c>
      <c r="B197" t="s">
        <v>196</v>
      </c>
      <c r="C197">
        <v>7</v>
      </c>
      <c r="D197">
        <v>5</v>
      </c>
      <c r="E197">
        <v>3.1</v>
      </c>
      <c r="F197" s="2">
        <f t="shared" si="9"/>
        <v>0.19047619047619047</v>
      </c>
      <c r="G197" s="2">
        <f t="shared" si="10"/>
        <v>0.13605442176870747</v>
      </c>
    </row>
    <row r="198" spans="1:7" x14ac:dyDescent="0.25">
      <c r="A198" t="s">
        <v>150</v>
      </c>
      <c r="B198" t="s">
        <v>147</v>
      </c>
      <c r="C198">
        <v>8</v>
      </c>
      <c r="D198">
        <v>4.75</v>
      </c>
      <c r="E198">
        <v>3.1</v>
      </c>
      <c r="F198" s="2">
        <f t="shared" si="9"/>
        <v>0.20050125313283207</v>
      </c>
      <c r="G198" s="2">
        <f t="shared" si="10"/>
        <v>0.11904761904761904</v>
      </c>
    </row>
    <row r="199" spans="1:7" x14ac:dyDescent="0.25">
      <c r="A199" t="s">
        <v>149</v>
      </c>
      <c r="B199" t="s">
        <v>147</v>
      </c>
      <c r="C199">
        <v>6.5</v>
      </c>
      <c r="D199">
        <v>6.5</v>
      </c>
      <c r="E199">
        <v>3.25</v>
      </c>
      <c r="F199" s="2">
        <f t="shared" si="9"/>
        <v>0.14652014652014653</v>
      </c>
      <c r="G199" s="2">
        <f t="shared" si="10"/>
        <v>0.14652014652014653</v>
      </c>
    </row>
    <row r="200" spans="1:7" x14ac:dyDescent="0.25">
      <c r="A200" t="s">
        <v>148</v>
      </c>
      <c r="B200" t="s">
        <v>147</v>
      </c>
      <c r="C200">
        <v>6.5</v>
      </c>
      <c r="D200">
        <v>6.5</v>
      </c>
      <c r="E200">
        <v>3.4</v>
      </c>
      <c r="F200" s="2">
        <f t="shared" si="9"/>
        <v>0.14652014652014653</v>
      </c>
      <c r="G200" s="2">
        <f t="shared" si="10"/>
        <v>0.14652014652014653</v>
      </c>
    </row>
    <row r="201" spans="1:7" x14ac:dyDescent="0.25">
      <c r="A201" t="s">
        <v>152</v>
      </c>
      <c r="B201" t="s">
        <v>147</v>
      </c>
      <c r="C201">
        <v>13</v>
      </c>
      <c r="D201">
        <v>4.33</v>
      </c>
      <c r="E201">
        <v>3.4</v>
      </c>
      <c r="F201" s="2">
        <f t="shared" si="9"/>
        <v>0.21994941163532386</v>
      </c>
      <c r="G201" s="2">
        <f t="shared" si="10"/>
        <v>7.3260073260073263E-2</v>
      </c>
    </row>
    <row r="202" spans="1:7" x14ac:dyDescent="0.25">
      <c r="A202" t="s">
        <v>154</v>
      </c>
      <c r="B202" t="s">
        <v>147</v>
      </c>
      <c r="C202">
        <v>6.5</v>
      </c>
      <c r="D202">
        <v>7.5</v>
      </c>
      <c r="E202">
        <v>3.5</v>
      </c>
      <c r="F202" s="2">
        <f t="shared" si="9"/>
        <v>0.12698412698412698</v>
      </c>
      <c r="G202" s="2">
        <f t="shared" si="10"/>
        <v>0.14652014652014653</v>
      </c>
    </row>
    <row r="203" spans="1:7" x14ac:dyDescent="0.25">
      <c r="A203" t="s">
        <v>217</v>
      </c>
      <c r="B203" t="s">
        <v>196</v>
      </c>
      <c r="C203">
        <v>10</v>
      </c>
      <c r="D203">
        <v>5</v>
      </c>
      <c r="E203">
        <v>3.5</v>
      </c>
      <c r="F203" s="2">
        <f t="shared" si="9"/>
        <v>0.19047619047619047</v>
      </c>
      <c r="G203" s="2">
        <f t="shared" si="10"/>
        <v>9.5238095238095233E-2</v>
      </c>
    </row>
    <row r="204" spans="1:7" x14ac:dyDescent="0.25">
      <c r="A204" t="s">
        <v>216</v>
      </c>
      <c r="B204" t="s">
        <v>196</v>
      </c>
      <c r="C204">
        <v>8</v>
      </c>
      <c r="D204">
        <v>6.5</v>
      </c>
      <c r="E204">
        <v>3.6</v>
      </c>
      <c r="F204" s="2">
        <f t="shared" si="9"/>
        <v>0.14652014652014653</v>
      </c>
      <c r="G204" s="2">
        <f t="shared" si="10"/>
        <v>0.11904761904761904</v>
      </c>
    </row>
    <row r="205" spans="1:7" x14ac:dyDescent="0.25">
      <c r="A205" t="s">
        <v>4196</v>
      </c>
      <c r="B205" t="s">
        <v>147</v>
      </c>
      <c r="C205">
        <v>8</v>
      </c>
      <c r="D205">
        <v>6.5</v>
      </c>
      <c r="E205">
        <v>3.6</v>
      </c>
      <c r="F205" s="2">
        <f t="shared" si="9"/>
        <v>0.14652014652014653</v>
      </c>
      <c r="G205" s="2">
        <f t="shared" si="10"/>
        <v>0.11904761904761904</v>
      </c>
    </row>
    <row r="206" spans="1:7" x14ac:dyDescent="0.25">
      <c r="A206" t="s">
        <v>219</v>
      </c>
      <c r="B206" t="s">
        <v>196</v>
      </c>
      <c r="C206">
        <v>10</v>
      </c>
      <c r="D206">
        <v>5</v>
      </c>
      <c r="E206">
        <v>3.6</v>
      </c>
      <c r="F206" s="2">
        <f t="shared" si="9"/>
        <v>0.19047619047619047</v>
      </c>
      <c r="G206" s="2">
        <f t="shared" si="10"/>
        <v>9.5238095238095233E-2</v>
      </c>
    </row>
    <row r="207" spans="1:7" x14ac:dyDescent="0.25">
      <c r="A207" t="s">
        <v>153</v>
      </c>
      <c r="B207" t="s">
        <v>147</v>
      </c>
      <c r="C207">
        <v>9</v>
      </c>
      <c r="D207">
        <v>6.5</v>
      </c>
      <c r="E207">
        <v>3.75</v>
      </c>
      <c r="F207" s="2">
        <f t="shared" si="9"/>
        <v>0.14652014652014653</v>
      </c>
      <c r="G207" s="2">
        <f t="shared" si="10"/>
        <v>0.10582010582010581</v>
      </c>
    </row>
    <row r="208" spans="1:7" x14ac:dyDescent="0.25">
      <c r="A208" t="s">
        <v>218</v>
      </c>
      <c r="B208" t="s">
        <v>196</v>
      </c>
      <c r="C208">
        <v>8</v>
      </c>
      <c r="D208">
        <v>7.5</v>
      </c>
      <c r="E208">
        <v>3.75</v>
      </c>
      <c r="F208" s="2">
        <f t="shared" si="9"/>
        <v>0.12698412698412698</v>
      </c>
      <c r="G208" s="2">
        <f t="shared" si="10"/>
        <v>0.11904761904761904</v>
      </c>
    </row>
    <row r="209" spans="1:7" x14ac:dyDescent="0.25">
      <c r="A209" t="s">
        <v>220</v>
      </c>
      <c r="B209" t="s">
        <v>196</v>
      </c>
      <c r="C209">
        <v>10</v>
      </c>
      <c r="D209">
        <v>6.5</v>
      </c>
      <c r="E209">
        <v>4</v>
      </c>
      <c r="F209" s="2">
        <f t="shared" si="9"/>
        <v>0.14652014652014653</v>
      </c>
      <c r="G209" s="2">
        <f t="shared" si="10"/>
        <v>9.5238095238095233E-2</v>
      </c>
    </row>
    <row r="210" spans="1:7" x14ac:dyDescent="0.25">
      <c r="A210" t="s">
        <v>160</v>
      </c>
      <c r="B210" t="s">
        <v>147</v>
      </c>
      <c r="C210">
        <v>10</v>
      </c>
      <c r="D210">
        <v>7.5</v>
      </c>
      <c r="E210">
        <v>4.33</v>
      </c>
      <c r="F210" s="2">
        <f t="shared" si="9"/>
        <v>0.12698412698412698</v>
      </c>
      <c r="G210" s="2">
        <f t="shared" si="10"/>
        <v>9.5238095238095233E-2</v>
      </c>
    </row>
    <row r="211" spans="1:7" x14ac:dyDescent="0.25">
      <c r="A211" t="s">
        <v>158</v>
      </c>
      <c r="B211" t="s">
        <v>147</v>
      </c>
      <c r="C211">
        <v>11</v>
      </c>
      <c r="D211">
        <v>6.5</v>
      </c>
      <c r="E211">
        <v>4.33</v>
      </c>
      <c r="F211" s="2">
        <f t="shared" si="9"/>
        <v>0.14652014652014653</v>
      </c>
      <c r="G211" s="2">
        <f t="shared" si="10"/>
        <v>8.6580086580086577E-2</v>
      </c>
    </row>
    <row r="212" spans="1:7" x14ac:dyDescent="0.25">
      <c r="A212" t="s">
        <v>162</v>
      </c>
      <c r="B212" t="s">
        <v>147</v>
      </c>
      <c r="C212">
        <v>9</v>
      </c>
      <c r="D212">
        <v>8</v>
      </c>
      <c r="E212">
        <v>4.33</v>
      </c>
      <c r="F212" s="2">
        <f t="shared" si="9"/>
        <v>0.11904761904761904</v>
      </c>
      <c r="G212" s="2">
        <f t="shared" si="10"/>
        <v>0.10582010582010581</v>
      </c>
    </row>
    <row r="213" spans="1:7" x14ac:dyDescent="0.25">
      <c r="A213" t="s">
        <v>163</v>
      </c>
      <c r="B213" t="s">
        <v>147</v>
      </c>
      <c r="C213">
        <v>10</v>
      </c>
      <c r="D213">
        <v>9</v>
      </c>
      <c r="E213">
        <v>4.75</v>
      </c>
      <c r="F213" s="2">
        <f t="shared" si="9"/>
        <v>0.10582010582010581</v>
      </c>
      <c r="G213" s="2">
        <f t="shared" si="10"/>
        <v>9.5238095238095233E-2</v>
      </c>
    </row>
    <row r="214" spans="1:7" x14ac:dyDescent="0.25">
      <c r="A214" t="s">
        <v>164</v>
      </c>
      <c r="B214" t="s">
        <v>147</v>
      </c>
      <c r="C214">
        <v>13</v>
      </c>
      <c r="D214">
        <v>7.5</v>
      </c>
      <c r="E214">
        <v>4.75</v>
      </c>
      <c r="F214" s="2">
        <f t="shared" si="9"/>
        <v>0.12698412698412698</v>
      </c>
      <c r="G214" s="2">
        <f t="shared" si="10"/>
        <v>7.3260073260073263E-2</v>
      </c>
    </row>
    <row r="215" spans="1:7" x14ac:dyDescent="0.25">
      <c r="A215" t="s">
        <v>224</v>
      </c>
      <c r="B215" t="s">
        <v>196</v>
      </c>
      <c r="C215">
        <v>10</v>
      </c>
      <c r="D215">
        <v>9.5</v>
      </c>
      <c r="E215">
        <v>4.75</v>
      </c>
      <c r="F215" s="2">
        <f t="shared" si="9"/>
        <v>0.10025062656641603</v>
      </c>
      <c r="G215" s="2">
        <f t="shared" si="10"/>
        <v>9.5238095238095233E-2</v>
      </c>
    </row>
    <row r="216" spans="1:7" x14ac:dyDescent="0.25">
      <c r="A216" t="s">
        <v>226</v>
      </c>
      <c r="B216" t="s">
        <v>196</v>
      </c>
      <c r="C216">
        <v>9</v>
      </c>
      <c r="D216">
        <v>12</v>
      </c>
      <c r="E216">
        <v>5</v>
      </c>
      <c r="F216" s="2">
        <f t="shared" si="9"/>
        <v>7.9365079365079361E-2</v>
      </c>
      <c r="G216" s="2">
        <f t="shared" si="10"/>
        <v>0.10582010582010581</v>
      </c>
    </row>
    <row r="217" spans="1:7" x14ac:dyDescent="0.25">
      <c r="A217" t="s">
        <v>225</v>
      </c>
      <c r="B217" t="s">
        <v>196</v>
      </c>
      <c r="C217">
        <v>13</v>
      </c>
      <c r="D217">
        <v>9</v>
      </c>
      <c r="E217">
        <v>5</v>
      </c>
      <c r="F217" s="2">
        <f t="shared" si="9"/>
        <v>0.10582010582010581</v>
      </c>
      <c r="G217" s="2">
        <f t="shared" si="10"/>
        <v>7.3260073260073263E-2</v>
      </c>
    </row>
    <row r="218" spans="1:7" x14ac:dyDescent="0.25">
      <c r="A218" t="s">
        <v>167</v>
      </c>
      <c r="B218" t="s">
        <v>147</v>
      </c>
      <c r="C218">
        <v>10</v>
      </c>
      <c r="D218">
        <v>15</v>
      </c>
      <c r="E218">
        <v>5.5</v>
      </c>
      <c r="F218" s="2">
        <f t="shared" si="9"/>
        <v>6.3492063492063489E-2</v>
      </c>
      <c r="G218" s="2">
        <f t="shared" si="10"/>
        <v>9.5238095238095233E-2</v>
      </c>
    </row>
    <row r="219" spans="1:7" x14ac:dyDescent="0.25">
      <c r="A219" t="s">
        <v>227</v>
      </c>
      <c r="B219" t="s">
        <v>196</v>
      </c>
      <c r="C219">
        <v>10</v>
      </c>
      <c r="D219">
        <v>12</v>
      </c>
      <c r="E219">
        <v>5.5</v>
      </c>
      <c r="F219" s="2">
        <f t="shared" si="9"/>
        <v>7.9365079365079361E-2</v>
      </c>
      <c r="G219" s="2">
        <f t="shared" si="10"/>
        <v>9.5238095238095233E-2</v>
      </c>
    </row>
    <row r="220" spans="1:7" x14ac:dyDescent="0.25">
      <c r="A220" t="s">
        <v>166</v>
      </c>
      <c r="B220" t="s">
        <v>147</v>
      </c>
      <c r="C220">
        <v>15</v>
      </c>
      <c r="D220">
        <v>9</v>
      </c>
      <c r="E220">
        <v>6</v>
      </c>
      <c r="F220" s="2">
        <f t="shared" si="9"/>
        <v>0.10582010582010581</v>
      </c>
      <c r="G220" s="2">
        <f t="shared" si="10"/>
        <v>6.3492063492063489E-2</v>
      </c>
    </row>
    <row r="221" spans="1:7" x14ac:dyDescent="0.25">
      <c r="A221" t="s">
        <v>229</v>
      </c>
      <c r="B221" t="s">
        <v>196</v>
      </c>
      <c r="C221">
        <v>11</v>
      </c>
      <c r="D221">
        <v>15</v>
      </c>
      <c r="E221">
        <v>6</v>
      </c>
      <c r="F221" s="2">
        <f t="shared" si="9"/>
        <v>6.3492063492063489E-2</v>
      </c>
      <c r="G221" s="2">
        <f t="shared" si="10"/>
        <v>8.6580086580086577E-2</v>
      </c>
    </row>
    <row r="222" spans="1:7" x14ac:dyDescent="0.25">
      <c r="A222" t="s">
        <v>230</v>
      </c>
      <c r="B222" t="s">
        <v>196</v>
      </c>
      <c r="C222">
        <v>11</v>
      </c>
      <c r="D222">
        <v>15</v>
      </c>
      <c r="E222">
        <v>6</v>
      </c>
      <c r="F222" s="2">
        <f t="shared" si="9"/>
        <v>6.3492063492063489E-2</v>
      </c>
      <c r="G222" s="2">
        <f t="shared" si="10"/>
        <v>8.6580086580086577E-2</v>
      </c>
    </row>
    <row r="223" spans="1:7" x14ac:dyDescent="0.25">
      <c r="A223" t="s">
        <v>171</v>
      </c>
      <c r="B223" t="s">
        <v>147</v>
      </c>
      <c r="C223">
        <v>11</v>
      </c>
      <c r="D223">
        <v>15</v>
      </c>
      <c r="E223">
        <v>6</v>
      </c>
      <c r="F223" s="2">
        <f t="shared" si="9"/>
        <v>6.3492063492063489E-2</v>
      </c>
      <c r="G223" s="2">
        <f t="shared" si="10"/>
        <v>8.6580086580086577E-2</v>
      </c>
    </row>
    <row r="224" spans="1:7" x14ac:dyDescent="0.25">
      <c r="A224" t="s">
        <v>4262</v>
      </c>
      <c r="B224" t="s">
        <v>147</v>
      </c>
      <c r="C224">
        <v>11</v>
      </c>
      <c r="D224">
        <v>15</v>
      </c>
      <c r="E224">
        <v>6.5</v>
      </c>
      <c r="F224" s="2">
        <f t="shared" si="9"/>
        <v>6.3492063492063489E-2</v>
      </c>
      <c r="G224" s="2">
        <f t="shared" si="10"/>
        <v>8.6580086580086577E-2</v>
      </c>
    </row>
    <row r="225" spans="1:7" x14ac:dyDescent="0.25">
      <c r="A225" t="s">
        <v>172</v>
      </c>
      <c r="B225" t="s">
        <v>147</v>
      </c>
      <c r="C225">
        <v>15</v>
      </c>
      <c r="D225">
        <v>12</v>
      </c>
      <c r="E225">
        <v>7</v>
      </c>
      <c r="F225" s="2">
        <f t="shared" si="9"/>
        <v>7.9365079365079361E-2</v>
      </c>
      <c r="G225" s="2">
        <f t="shared" si="10"/>
        <v>6.3492063492063489E-2</v>
      </c>
    </row>
    <row r="226" spans="1:7" x14ac:dyDescent="0.25">
      <c r="A226" t="s">
        <v>175</v>
      </c>
      <c r="B226" t="s">
        <v>147</v>
      </c>
      <c r="C226">
        <v>17</v>
      </c>
      <c r="D226">
        <v>15</v>
      </c>
      <c r="E226">
        <v>8</v>
      </c>
      <c r="F226" s="2">
        <f t="shared" si="9"/>
        <v>6.3492063492063489E-2</v>
      </c>
      <c r="G226" s="2">
        <f t="shared" si="10"/>
        <v>5.6022408963585429E-2</v>
      </c>
    </row>
    <row r="227" spans="1:7" x14ac:dyDescent="0.25">
      <c r="A227" t="s">
        <v>232</v>
      </c>
      <c r="B227" t="s">
        <v>196</v>
      </c>
      <c r="C227">
        <v>17</v>
      </c>
      <c r="D227">
        <v>15</v>
      </c>
      <c r="E227">
        <v>8</v>
      </c>
      <c r="F227" s="2">
        <f t="shared" si="9"/>
        <v>6.3492063492063489E-2</v>
      </c>
      <c r="G227" s="2">
        <f t="shared" si="10"/>
        <v>5.6022408963585429E-2</v>
      </c>
    </row>
    <row r="228" spans="1:7" x14ac:dyDescent="0.25">
      <c r="A228" t="s">
        <v>231</v>
      </c>
      <c r="B228" t="s">
        <v>196</v>
      </c>
      <c r="C228">
        <v>21</v>
      </c>
      <c r="D228">
        <v>12</v>
      </c>
      <c r="E228">
        <v>8</v>
      </c>
      <c r="F228" s="2">
        <f t="shared" si="9"/>
        <v>7.9365079365079361E-2</v>
      </c>
      <c r="G228" s="2">
        <f t="shared" si="10"/>
        <v>4.5351473922902487E-2</v>
      </c>
    </row>
    <row r="229" spans="1:7" x14ac:dyDescent="0.25">
      <c r="A229" t="s">
        <v>233</v>
      </c>
      <c r="B229" t="s">
        <v>196</v>
      </c>
      <c r="C229">
        <v>26</v>
      </c>
      <c r="D229">
        <v>12</v>
      </c>
      <c r="E229">
        <v>8.5</v>
      </c>
      <c r="F229" s="2">
        <f t="shared" si="9"/>
        <v>7.9365079365079361E-2</v>
      </c>
      <c r="G229" s="2">
        <f t="shared" si="10"/>
        <v>3.6630036630036632E-2</v>
      </c>
    </row>
    <row r="230" spans="1:7" x14ac:dyDescent="0.25">
      <c r="A230" t="s">
        <v>4013</v>
      </c>
      <c r="B230" t="s">
        <v>147</v>
      </c>
      <c r="C230">
        <v>26</v>
      </c>
      <c r="D230">
        <v>11</v>
      </c>
      <c r="E230">
        <v>8.5</v>
      </c>
      <c r="F230" s="2">
        <f t="shared" si="9"/>
        <v>8.6580086580086577E-2</v>
      </c>
      <c r="G230" s="2">
        <f t="shared" si="10"/>
        <v>3.6630036630036632E-2</v>
      </c>
    </row>
    <row r="231" spans="1:7" x14ac:dyDescent="0.25">
      <c r="A231" t="s">
        <v>234</v>
      </c>
      <c r="B231" t="s">
        <v>196</v>
      </c>
      <c r="C231">
        <v>17</v>
      </c>
      <c r="D231">
        <v>17</v>
      </c>
      <c r="E231">
        <v>9</v>
      </c>
      <c r="F231" s="2">
        <f t="shared" si="9"/>
        <v>5.6022408963585429E-2</v>
      </c>
      <c r="G231" s="2">
        <f t="shared" si="10"/>
        <v>5.6022408963585429E-2</v>
      </c>
    </row>
    <row r="232" spans="1:7" x14ac:dyDescent="0.25">
      <c r="A232" t="s">
        <v>235</v>
      </c>
      <c r="B232" t="s">
        <v>196</v>
      </c>
      <c r="C232">
        <v>17</v>
      </c>
      <c r="D232">
        <v>17</v>
      </c>
      <c r="E232">
        <v>9</v>
      </c>
      <c r="F232" s="2">
        <f t="shared" si="9"/>
        <v>5.6022408963585429E-2</v>
      </c>
      <c r="G232" s="2">
        <f t="shared" si="10"/>
        <v>5.6022408963585429E-2</v>
      </c>
    </row>
    <row r="233" spans="1:7" x14ac:dyDescent="0.25">
      <c r="A233" t="s">
        <v>178</v>
      </c>
      <c r="B233" t="s">
        <v>147</v>
      </c>
      <c r="C233">
        <v>23</v>
      </c>
      <c r="D233">
        <v>15</v>
      </c>
      <c r="E233">
        <v>9.5</v>
      </c>
      <c r="F233" s="2">
        <f t="shared" si="9"/>
        <v>6.3492063492063489E-2</v>
      </c>
      <c r="G233" s="2">
        <f t="shared" si="10"/>
        <v>4.1407867494824016E-2</v>
      </c>
    </row>
    <row r="234" spans="1:7" x14ac:dyDescent="0.25">
      <c r="A234" t="s">
        <v>180</v>
      </c>
      <c r="B234" t="s">
        <v>147</v>
      </c>
      <c r="C234">
        <v>26</v>
      </c>
      <c r="D234">
        <v>15</v>
      </c>
      <c r="E234">
        <v>10</v>
      </c>
      <c r="F234" s="2">
        <f t="shared" si="9"/>
        <v>6.3492063492063489E-2</v>
      </c>
      <c r="G234" s="2">
        <f t="shared" si="10"/>
        <v>3.6630036630036632E-2</v>
      </c>
    </row>
    <row r="235" spans="1:7" x14ac:dyDescent="0.25">
      <c r="A235" t="s">
        <v>181</v>
      </c>
      <c r="B235" t="s">
        <v>147</v>
      </c>
      <c r="C235">
        <v>26</v>
      </c>
      <c r="D235">
        <v>15</v>
      </c>
      <c r="E235">
        <v>10</v>
      </c>
      <c r="F235" s="2">
        <f t="shared" si="9"/>
        <v>6.3492063492063489E-2</v>
      </c>
      <c r="G235" s="2">
        <f t="shared" si="10"/>
        <v>3.6630036630036632E-2</v>
      </c>
    </row>
    <row r="236" spans="1:7" x14ac:dyDescent="0.25">
      <c r="A236" t="s">
        <v>182</v>
      </c>
      <c r="B236" t="s">
        <v>147</v>
      </c>
      <c r="C236">
        <v>26</v>
      </c>
      <c r="D236">
        <v>15</v>
      </c>
      <c r="E236">
        <v>10</v>
      </c>
      <c r="F236" s="2">
        <f t="shared" si="9"/>
        <v>6.3492063492063489E-2</v>
      </c>
      <c r="G236" s="2">
        <f t="shared" si="10"/>
        <v>3.6630036630036632E-2</v>
      </c>
    </row>
    <row r="237" spans="1:7" x14ac:dyDescent="0.25">
      <c r="A237" t="s">
        <v>237</v>
      </c>
      <c r="B237" t="s">
        <v>196</v>
      </c>
      <c r="C237">
        <v>21</v>
      </c>
      <c r="D237">
        <v>17</v>
      </c>
      <c r="E237">
        <v>10</v>
      </c>
      <c r="F237" s="2">
        <f t="shared" si="9"/>
        <v>5.6022408963585429E-2</v>
      </c>
      <c r="G237" s="2">
        <f t="shared" si="10"/>
        <v>4.5351473922902487E-2</v>
      </c>
    </row>
    <row r="238" spans="1:7" x14ac:dyDescent="0.25">
      <c r="A238" t="s">
        <v>236</v>
      </c>
      <c r="B238" t="s">
        <v>196</v>
      </c>
      <c r="C238">
        <v>41</v>
      </c>
      <c r="D238">
        <v>12</v>
      </c>
      <c r="E238">
        <v>10</v>
      </c>
      <c r="F238" s="2">
        <f t="shared" si="9"/>
        <v>7.9365079365079361E-2</v>
      </c>
      <c r="G238" s="2">
        <f t="shared" si="10"/>
        <v>2.3228803716608595E-2</v>
      </c>
    </row>
    <row r="239" spans="1:7" x14ac:dyDescent="0.25">
      <c r="A239" t="s">
        <v>185</v>
      </c>
      <c r="B239" t="s">
        <v>147</v>
      </c>
      <c r="C239">
        <v>26</v>
      </c>
      <c r="D239">
        <v>17</v>
      </c>
      <c r="E239">
        <v>11</v>
      </c>
      <c r="F239" s="2">
        <f t="shared" si="9"/>
        <v>5.6022408963585429E-2</v>
      </c>
      <c r="G239" s="2">
        <f t="shared" si="10"/>
        <v>3.6630036630036632E-2</v>
      </c>
    </row>
    <row r="240" spans="1:7" x14ac:dyDescent="0.25">
      <c r="A240" t="s">
        <v>183</v>
      </c>
      <c r="B240" t="s">
        <v>147</v>
      </c>
      <c r="C240">
        <v>23</v>
      </c>
      <c r="D240">
        <v>21</v>
      </c>
      <c r="E240">
        <v>12</v>
      </c>
      <c r="F240" s="2">
        <f t="shared" si="9"/>
        <v>4.5351473922902487E-2</v>
      </c>
      <c r="G240" s="2">
        <f t="shared" si="10"/>
        <v>4.1407867494824016E-2</v>
      </c>
    </row>
    <row r="241" spans="1:7" x14ac:dyDescent="0.25">
      <c r="A241" t="s">
        <v>184</v>
      </c>
      <c r="B241" t="s">
        <v>147</v>
      </c>
      <c r="C241">
        <v>23</v>
      </c>
      <c r="D241">
        <v>21</v>
      </c>
      <c r="E241">
        <v>12</v>
      </c>
      <c r="F241" s="2">
        <f t="shared" si="9"/>
        <v>4.5351473922902487E-2</v>
      </c>
      <c r="G241" s="2">
        <f t="shared" si="10"/>
        <v>4.1407867494824016E-2</v>
      </c>
    </row>
    <row r="242" spans="1:7" x14ac:dyDescent="0.25">
      <c r="A242" t="s">
        <v>373</v>
      </c>
      <c r="B242" t="s">
        <v>372</v>
      </c>
      <c r="C242">
        <v>2.75</v>
      </c>
      <c r="D242">
        <v>2</v>
      </c>
      <c r="E242">
        <v>1.4</v>
      </c>
      <c r="F242" s="2">
        <f t="shared" si="9"/>
        <v>0.47619047619047616</v>
      </c>
      <c r="G242" s="2">
        <f t="shared" si="10"/>
        <v>0.34632034632034631</v>
      </c>
    </row>
    <row r="243" spans="1:7" x14ac:dyDescent="0.25">
      <c r="A243" t="s">
        <v>371</v>
      </c>
      <c r="B243" t="s">
        <v>372</v>
      </c>
      <c r="C243">
        <v>4.5</v>
      </c>
      <c r="D243">
        <v>1.61</v>
      </c>
      <c r="E243">
        <v>1.4</v>
      </c>
      <c r="F243" s="2">
        <f t="shared" si="9"/>
        <v>0.5915409642117716</v>
      </c>
      <c r="G243" s="2">
        <f t="shared" si="10"/>
        <v>0.21164021164021163</v>
      </c>
    </row>
    <row r="244" spans="1:7" x14ac:dyDescent="0.25">
      <c r="A244" t="s">
        <v>375</v>
      </c>
      <c r="B244" t="s">
        <v>372</v>
      </c>
      <c r="C244">
        <v>3.75</v>
      </c>
      <c r="D244">
        <v>2.5</v>
      </c>
      <c r="E244">
        <v>1.66</v>
      </c>
      <c r="F244" s="2">
        <f t="shared" si="9"/>
        <v>0.38095238095238093</v>
      </c>
      <c r="G244" s="2">
        <f t="shared" si="10"/>
        <v>0.25396825396825395</v>
      </c>
    </row>
    <row r="245" spans="1:7" x14ac:dyDescent="0.25">
      <c r="A245" t="s">
        <v>374</v>
      </c>
      <c r="B245" t="s">
        <v>372</v>
      </c>
      <c r="C245">
        <v>3.75</v>
      </c>
      <c r="D245">
        <v>2.2999999999999998</v>
      </c>
      <c r="E245">
        <v>1.66</v>
      </c>
      <c r="F245" s="2">
        <f t="shared" si="9"/>
        <v>0.41407867494824019</v>
      </c>
      <c r="G245" s="2">
        <f t="shared" si="10"/>
        <v>0.25396825396825395</v>
      </c>
    </row>
    <row r="246" spans="1:7" x14ac:dyDescent="0.25">
      <c r="A246" t="s">
        <v>376</v>
      </c>
      <c r="B246" t="s">
        <v>372</v>
      </c>
      <c r="C246">
        <v>4.33</v>
      </c>
      <c r="D246">
        <v>2.2999999999999998</v>
      </c>
      <c r="E246">
        <v>1.72</v>
      </c>
      <c r="F246" s="2">
        <f t="shared" si="9"/>
        <v>0.41407867494824019</v>
      </c>
      <c r="G246" s="2">
        <f t="shared" si="10"/>
        <v>0.21994941163532386</v>
      </c>
    </row>
    <row r="247" spans="1:7" x14ac:dyDescent="0.25">
      <c r="A247" t="s">
        <v>377</v>
      </c>
      <c r="B247" t="s">
        <v>372</v>
      </c>
      <c r="C247">
        <v>3.5</v>
      </c>
      <c r="D247">
        <v>2.62</v>
      </c>
      <c r="E247">
        <v>1.72</v>
      </c>
      <c r="F247" s="2">
        <f t="shared" si="9"/>
        <v>0.36350418029807341</v>
      </c>
      <c r="G247" s="2">
        <f t="shared" si="10"/>
        <v>0.27210884353741494</v>
      </c>
    </row>
    <row r="248" spans="1:7" x14ac:dyDescent="0.25">
      <c r="A248" t="s">
        <v>378</v>
      </c>
      <c r="B248" t="s">
        <v>372</v>
      </c>
      <c r="C248">
        <v>4</v>
      </c>
      <c r="D248">
        <v>2.5</v>
      </c>
      <c r="E248">
        <v>1.72</v>
      </c>
      <c r="F248" s="2">
        <f t="shared" si="9"/>
        <v>0.38095238095238093</v>
      </c>
      <c r="G248" s="2">
        <f t="shared" si="10"/>
        <v>0.23809523809523808</v>
      </c>
    </row>
    <row r="249" spans="1:7" x14ac:dyDescent="0.25">
      <c r="A249" t="s">
        <v>383</v>
      </c>
      <c r="B249" t="s">
        <v>372</v>
      </c>
      <c r="C249">
        <v>5.5</v>
      </c>
      <c r="D249">
        <v>2.2999999999999998</v>
      </c>
      <c r="E249">
        <v>1.8</v>
      </c>
      <c r="F249" s="2">
        <f t="shared" si="9"/>
        <v>0.41407867494824019</v>
      </c>
      <c r="G249" s="2">
        <f t="shared" si="10"/>
        <v>0.17316017316017315</v>
      </c>
    </row>
    <row r="250" spans="1:7" x14ac:dyDescent="0.25">
      <c r="A250" t="s">
        <v>384</v>
      </c>
      <c r="B250" t="s">
        <v>372</v>
      </c>
      <c r="C250">
        <v>3.75</v>
      </c>
      <c r="D250">
        <v>2.62</v>
      </c>
      <c r="E250">
        <v>1.8</v>
      </c>
      <c r="F250" s="2">
        <f t="shared" si="9"/>
        <v>0.36350418029807341</v>
      </c>
      <c r="G250" s="2">
        <f t="shared" si="10"/>
        <v>0.25396825396825395</v>
      </c>
    </row>
    <row r="251" spans="1:7" x14ac:dyDescent="0.25">
      <c r="A251" t="s">
        <v>385</v>
      </c>
      <c r="B251" t="s">
        <v>372</v>
      </c>
      <c r="C251">
        <v>4.33</v>
      </c>
      <c r="D251">
        <v>2.62</v>
      </c>
      <c r="E251">
        <v>1.83</v>
      </c>
      <c r="F251" s="2">
        <f t="shared" si="9"/>
        <v>0.36350418029807341</v>
      </c>
      <c r="G251" s="2">
        <f t="shared" si="10"/>
        <v>0.21994941163532386</v>
      </c>
    </row>
    <row r="252" spans="1:7" x14ac:dyDescent="0.25">
      <c r="A252" t="s">
        <v>388</v>
      </c>
      <c r="B252" t="s">
        <v>372</v>
      </c>
      <c r="C252">
        <v>7</v>
      </c>
      <c r="D252">
        <v>2.2999999999999998</v>
      </c>
      <c r="E252">
        <v>1.9</v>
      </c>
      <c r="F252" s="2">
        <f t="shared" si="9"/>
        <v>0.41407867494824019</v>
      </c>
      <c r="G252" s="2">
        <f t="shared" si="10"/>
        <v>0.13605442176870747</v>
      </c>
    </row>
    <row r="253" spans="1:7" x14ac:dyDescent="0.25">
      <c r="A253" t="s">
        <v>391</v>
      </c>
      <c r="B253" t="s">
        <v>372</v>
      </c>
      <c r="C253">
        <v>4</v>
      </c>
      <c r="D253">
        <v>4</v>
      </c>
      <c r="E253">
        <v>2.1</v>
      </c>
      <c r="F253" s="2">
        <f t="shared" si="9"/>
        <v>0.23809523809523808</v>
      </c>
      <c r="G253" s="2">
        <f t="shared" si="10"/>
        <v>0.23809523809523808</v>
      </c>
    </row>
    <row r="254" spans="1:7" x14ac:dyDescent="0.25">
      <c r="A254" t="s">
        <v>394</v>
      </c>
      <c r="B254" t="s">
        <v>372</v>
      </c>
      <c r="C254">
        <v>5.5</v>
      </c>
      <c r="D254">
        <v>4.5</v>
      </c>
      <c r="E254">
        <v>2.62</v>
      </c>
      <c r="F254" s="2">
        <f t="shared" si="9"/>
        <v>0.21164021164021163</v>
      </c>
      <c r="G254" s="2">
        <f t="shared" si="10"/>
        <v>0.17316017316017315</v>
      </c>
    </row>
    <row r="255" spans="1:7" x14ac:dyDescent="0.25">
      <c r="A255" t="s">
        <v>393</v>
      </c>
      <c r="B255" t="s">
        <v>372</v>
      </c>
      <c r="C255">
        <v>6</v>
      </c>
      <c r="D255">
        <v>4.5</v>
      </c>
      <c r="E255">
        <v>2.75</v>
      </c>
      <c r="F255" s="2">
        <f t="shared" ref="F255:F318" si="11">1/D255/1.05</f>
        <v>0.21164021164021163</v>
      </c>
      <c r="G255" s="2">
        <f t="shared" ref="G255:G318" si="12">1/C255/1.05</f>
        <v>0.15873015873015872</v>
      </c>
    </row>
    <row r="256" spans="1:7" x14ac:dyDescent="0.25">
      <c r="A256" t="s">
        <v>397</v>
      </c>
      <c r="B256" t="s">
        <v>372</v>
      </c>
      <c r="C256">
        <v>8</v>
      </c>
      <c r="D256">
        <v>6</v>
      </c>
      <c r="E256">
        <v>3.4</v>
      </c>
      <c r="F256" s="2">
        <f t="shared" si="11"/>
        <v>0.15873015873015872</v>
      </c>
      <c r="G256" s="2">
        <f t="shared" si="12"/>
        <v>0.11904761904761904</v>
      </c>
    </row>
    <row r="257" spans="1:7" x14ac:dyDescent="0.25">
      <c r="A257" t="s">
        <v>400</v>
      </c>
      <c r="B257" t="s">
        <v>372</v>
      </c>
      <c r="C257">
        <v>9</v>
      </c>
      <c r="D257">
        <v>6.5</v>
      </c>
      <c r="E257">
        <v>3.75</v>
      </c>
      <c r="F257" s="2">
        <f t="shared" si="11"/>
        <v>0.14652014652014653</v>
      </c>
      <c r="G257" s="2">
        <f t="shared" si="12"/>
        <v>0.10582010582010581</v>
      </c>
    </row>
    <row r="258" spans="1:7" x14ac:dyDescent="0.25">
      <c r="A258" t="s">
        <v>3803</v>
      </c>
      <c r="B258" t="s">
        <v>423</v>
      </c>
      <c r="C258">
        <v>15</v>
      </c>
      <c r="D258">
        <v>5</v>
      </c>
      <c r="E258">
        <v>4</v>
      </c>
      <c r="F258" s="2">
        <f t="shared" si="11"/>
        <v>0.19047619047619047</v>
      </c>
      <c r="G258" s="2">
        <f t="shared" si="12"/>
        <v>6.3492063492063489E-2</v>
      </c>
    </row>
    <row r="259" spans="1:7" x14ac:dyDescent="0.25">
      <c r="A259" t="s">
        <v>406</v>
      </c>
      <c r="B259" t="s">
        <v>372</v>
      </c>
      <c r="C259">
        <v>19</v>
      </c>
      <c r="D259">
        <v>5</v>
      </c>
      <c r="E259">
        <v>4</v>
      </c>
      <c r="F259" s="2">
        <f t="shared" si="11"/>
        <v>0.19047619047619047</v>
      </c>
      <c r="G259" s="2">
        <f t="shared" si="12"/>
        <v>5.0125313283208017E-2</v>
      </c>
    </row>
    <row r="260" spans="1:7" x14ac:dyDescent="0.25">
      <c r="A260" t="s">
        <v>402</v>
      </c>
      <c r="B260" t="s">
        <v>372</v>
      </c>
      <c r="C260">
        <v>7</v>
      </c>
      <c r="D260">
        <v>8.5</v>
      </c>
      <c r="E260">
        <v>4</v>
      </c>
      <c r="F260" s="2">
        <f t="shared" si="11"/>
        <v>0.11204481792717086</v>
      </c>
      <c r="G260" s="2">
        <f t="shared" si="12"/>
        <v>0.13605442176870747</v>
      </c>
    </row>
    <row r="261" spans="1:7" x14ac:dyDescent="0.25">
      <c r="A261" t="s">
        <v>403</v>
      </c>
      <c r="B261" t="s">
        <v>372</v>
      </c>
      <c r="C261">
        <v>8</v>
      </c>
      <c r="D261">
        <v>9.5</v>
      </c>
      <c r="E261">
        <v>4.33</v>
      </c>
      <c r="F261" s="2">
        <f t="shared" si="11"/>
        <v>0.10025062656641603</v>
      </c>
      <c r="G261" s="2">
        <f t="shared" si="12"/>
        <v>0.11904761904761904</v>
      </c>
    </row>
    <row r="262" spans="1:7" x14ac:dyDescent="0.25">
      <c r="A262" t="s">
        <v>422</v>
      </c>
      <c r="B262" t="s">
        <v>423</v>
      </c>
      <c r="C262">
        <v>10</v>
      </c>
      <c r="D262">
        <v>7</v>
      </c>
      <c r="E262">
        <v>4.33</v>
      </c>
      <c r="F262" s="2">
        <f t="shared" si="11"/>
        <v>0.13605442176870747</v>
      </c>
      <c r="G262" s="2">
        <f t="shared" si="12"/>
        <v>9.5238095238095233E-2</v>
      </c>
    </row>
    <row r="263" spans="1:7" x14ac:dyDescent="0.25">
      <c r="A263" t="s">
        <v>428</v>
      </c>
      <c r="B263" t="s">
        <v>423</v>
      </c>
      <c r="C263">
        <v>19</v>
      </c>
      <c r="D263">
        <v>5</v>
      </c>
      <c r="E263">
        <v>4.33</v>
      </c>
      <c r="F263" s="2">
        <f t="shared" si="11"/>
        <v>0.19047619047619047</v>
      </c>
      <c r="G263" s="2">
        <f t="shared" si="12"/>
        <v>5.0125313283208017E-2</v>
      </c>
    </row>
    <row r="264" spans="1:7" x14ac:dyDescent="0.25">
      <c r="A264" t="s">
        <v>430</v>
      </c>
      <c r="B264" t="s">
        <v>423</v>
      </c>
      <c r="C264">
        <v>17</v>
      </c>
      <c r="D264">
        <v>6</v>
      </c>
      <c r="E264">
        <v>4.33</v>
      </c>
      <c r="F264" s="2">
        <f t="shared" si="11"/>
        <v>0.15873015873015872</v>
      </c>
      <c r="G264" s="2">
        <f t="shared" si="12"/>
        <v>5.6022408963585429E-2</v>
      </c>
    </row>
    <row r="265" spans="1:7" x14ac:dyDescent="0.25">
      <c r="A265" t="s">
        <v>408</v>
      </c>
      <c r="B265" t="s">
        <v>372</v>
      </c>
      <c r="C265">
        <v>10</v>
      </c>
      <c r="D265">
        <v>7</v>
      </c>
      <c r="E265">
        <v>4.33</v>
      </c>
      <c r="F265" s="2">
        <f t="shared" si="11"/>
        <v>0.13605442176870747</v>
      </c>
      <c r="G265" s="2">
        <f t="shared" si="12"/>
        <v>9.5238095238095233E-2</v>
      </c>
    </row>
    <row r="266" spans="1:7" x14ac:dyDescent="0.25">
      <c r="A266" t="s">
        <v>425</v>
      </c>
      <c r="B266" t="s">
        <v>423</v>
      </c>
      <c r="C266">
        <v>11</v>
      </c>
      <c r="D266">
        <v>7</v>
      </c>
      <c r="E266">
        <v>4.5</v>
      </c>
      <c r="F266" s="2">
        <f t="shared" si="11"/>
        <v>0.13605442176870747</v>
      </c>
      <c r="G266" s="2">
        <f t="shared" si="12"/>
        <v>8.6580086580086577E-2</v>
      </c>
    </row>
    <row r="267" spans="1:7" x14ac:dyDescent="0.25">
      <c r="A267" t="s">
        <v>409</v>
      </c>
      <c r="B267" t="s">
        <v>372</v>
      </c>
      <c r="C267">
        <v>9</v>
      </c>
      <c r="D267">
        <v>9.5</v>
      </c>
      <c r="E267">
        <v>4.5</v>
      </c>
      <c r="F267" s="2">
        <f t="shared" si="11"/>
        <v>0.10025062656641603</v>
      </c>
      <c r="G267" s="2">
        <f t="shared" si="12"/>
        <v>0.10582010582010581</v>
      </c>
    </row>
    <row r="268" spans="1:7" x14ac:dyDescent="0.25">
      <c r="A268" t="s">
        <v>410</v>
      </c>
      <c r="B268" t="s">
        <v>372</v>
      </c>
      <c r="C268">
        <v>9</v>
      </c>
      <c r="D268">
        <v>9.5</v>
      </c>
      <c r="E268">
        <v>4.5</v>
      </c>
      <c r="F268" s="2">
        <f t="shared" si="11"/>
        <v>0.10025062656641603</v>
      </c>
      <c r="G268" s="2">
        <f t="shared" si="12"/>
        <v>0.10582010582010581</v>
      </c>
    </row>
    <row r="269" spans="1:7" x14ac:dyDescent="0.25">
      <c r="A269" t="s">
        <v>432</v>
      </c>
      <c r="B269" t="s">
        <v>423</v>
      </c>
      <c r="C269">
        <v>15</v>
      </c>
      <c r="D269">
        <v>7</v>
      </c>
      <c r="E269">
        <v>4.75</v>
      </c>
      <c r="F269" s="2">
        <f t="shared" si="11"/>
        <v>0.13605442176870747</v>
      </c>
      <c r="G269" s="2">
        <f t="shared" si="12"/>
        <v>6.3492063492063489E-2</v>
      </c>
    </row>
    <row r="270" spans="1:7" x14ac:dyDescent="0.25">
      <c r="A270" t="s">
        <v>433</v>
      </c>
      <c r="B270" t="s">
        <v>423</v>
      </c>
      <c r="C270">
        <v>17</v>
      </c>
      <c r="D270">
        <v>7</v>
      </c>
      <c r="E270">
        <v>5</v>
      </c>
      <c r="F270" s="2">
        <f t="shared" si="11"/>
        <v>0.13605442176870747</v>
      </c>
      <c r="G270" s="2">
        <f t="shared" si="12"/>
        <v>5.6022408963585429E-2</v>
      </c>
    </row>
    <row r="271" spans="1:7" x14ac:dyDescent="0.25">
      <c r="A271" t="s">
        <v>412</v>
      </c>
      <c r="B271" t="s">
        <v>372</v>
      </c>
      <c r="C271">
        <v>15</v>
      </c>
      <c r="D271">
        <v>8.5</v>
      </c>
      <c r="E271">
        <v>5.5</v>
      </c>
      <c r="F271" s="2">
        <f t="shared" si="11"/>
        <v>0.11204481792717086</v>
      </c>
      <c r="G271" s="2">
        <f t="shared" si="12"/>
        <v>6.3492063492063489E-2</v>
      </c>
    </row>
    <row r="272" spans="1:7" x14ac:dyDescent="0.25">
      <c r="A272" t="s">
        <v>434</v>
      </c>
      <c r="B272" t="s">
        <v>423</v>
      </c>
      <c r="C272">
        <v>13</v>
      </c>
      <c r="D272">
        <v>9.5</v>
      </c>
      <c r="E272">
        <v>5.5</v>
      </c>
      <c r="F272" s="2">
        <f t="shared" si="11"/>
        <v>0.10025062656641603</v>
      </c>
      <c r="G272" s="2">
        <f t="shared" si="12"/>
        <v>7.3260073260073263E-2</v>
      </c>
    </row>
    <row r="273" spans="1:7" x14ac:dyDescent="0.25">
      <c r="A273" t="s">
        <v>435</v>
      </c>
      <c r="B273" t="s">
        <v>423</v>
      </c>
      <c r="C273">
        <v>17</v>
      </c>
      <c r="D273">
        <v>8.5</v>
      </c>
      <c r="E273">
        <v>6</v>
      </c>
      <c r="F273" s="2">
        <f t="shared" si="11"/>
        <v>0.11204481792717086</v>
      </c>
      <c r="G273" s="2">
        <f t="shared" si="12"/>
        <v>5.6022408963585429E-2</v>
      </c>
    </row>
    <row r="274" spans="1:7" x14ac:dyDescent="0.25">
      <c r="A274" t="s">
        <v>418</v>
      </c>
      <c r="B274" t="s">
        <v>372</v>
      </c>
      <c r="C274">
        <v>21</v>
      </c>
      <c r="D274">
        <v>9.5</v>
      </c>
      <c r="E274">
        <v>7</v>
      </c>
      <c r="F274" s="2">
        <f t="shared" si="11"/>
        <v>0.10025062656641603</v>
      </c>
      <c r="G274" s="2">
        <f t="shared" si="12"/>
        <v>4.5351473922902487E-2</v>
      </c>
    </row>
    <row r="275" spans="1:7" x14ac:dyDescent="0.25">
      <c r="A275" t="s">
        <v>438</v>
      </c>
      <c r="B275" t="s">
        <v>423</v>
      </c>
      <c r="C275">
        <v>21</v>
      </c>
      <c r="D275">
        <v>11</v>
      </c>
      <c r="E275">
        <v>7.5</v>
      </c>
      <c r="F275" s="2">
        <f t="shared" si="11"/>
        <v>8.6580086580086577E-2</v>
      </c>
      <c r="G275" s="2">
        <f t="shared" si="12"/>
        <v>4.5351473922902487E-2</v>
      </c>
    </row>
    <row r="276" spans="1:7" x14ac:dyDescent="0.25">
      <c r="A276" t="s">
        <v>439</v>
      </c>
      <c r="B276" t="s">
        <v>423</v>
      </c>
      <c r="C276">
        <v>19</v>
      </c>
      <c r="D276">
        <v>13</v>
      </c>
      <c r="E276">
        <v>8</v>
      </c>
      <c r="F276" s="2">
        <f t="shared" si="11"/>
        <v>7.3260073260073263E-2</v>
      </c>
      <c r="G276" s="2">
        <f t="shared" si="12"/>
        <v>5.0125313283208017E-2</v>
      </c>
    </row>
    <row r="277" spans="1:7" x14ac:dyDescent="0.25">
      <c r="A277" t="s">
        <v>441</v>
      </c>
      <c r="B277" t="s">
        <v>423</v>
      </c>
      <c r="C277">
        <v>17</v>
      </c>
      <c r="D277">
        <v>21</v>
      </c>
      <c r="E277">
        <v>9.5</v>
      </c>
      <c r="F277" s="2">
        <f t="shared" si="11"/>
        <v>4.5351473922902487E-2</v>
      </c>
      <c r="G277" s="2">
        <f t="shared" si="12"/>
        <v>5.6022408963585429E-2</v>
      </c>
    </row>
    <row r="278" spans="1:7" x14ac:dyDescent="0.25">
      <c r="A278" t="s">
        <v>442</v>
      </c>
      <c r="B278" t="s">
        <v>423</v>
      </c>
      <c r="C278">
        <v>21</v>
      </c>
      <c r="D278">
        <v>17</v>
      </c>
      <c r="E278">
        <v>10</v>
      </c>
      <c r="F278" s="2">
        <f t="shared" si="11"/>
        <v>5.6022408963585429E-2</v>
      </c>
      <c r="G278" s="2">
        <f t="shared" si="12"/>
        <v>4.5351473922902487E-2</v>
      </c>
    </row>
    <row r="279" spans="1:7" x14ac:dyDescent="0.25">
      <c r="A279" t="s">
        <v>443</v>
      </c>
      <c r="B279" t="s">
        <v>423</v>
      </c>
      <c r="C279">
        <v>21</v>
      </c>
      <c r="D279">
        <v>17</v>
      </c>
      <c r="E279">
        <v>10</v>
      </c>
      <c r="F279" s="2">
        <f t="shared" si="11"/>
        <v>5.6022408963585429E-2</v>
      </c>
      <c r="G279" s="2">
        <f t="shared" si="12"/>
        <v>4.5351473922902487E-2</v>
      </c>
    </row>
    <row r="280" spans="1:7" x14ac:dyDescent="0.25">
      <c r="A280" t="s">
        <v>448</v>
      </c>
      <c r="B280" t="s">
        <v>423</v>
      </c>
      <c r="C280">
        <v>21</v>
      </c>
      <c r="D280">
        <v>21</v>
      </c>
      <c r="E280">
        <v>11</v>
      </c>
      <c r="F280" s="2">
        <f t="shared" si="11"/>
        <v>4.5351473922902487E-2</v>
      </c>
      <c r="G280" s="2">
        <f t="shared" si="12"/>
        <v>4.5351473922902487E-2</v>
      </c>
    </row>
    <row r="281" spans="1:7" x14ac:dyDescent="0.25">
      <c r="A281" t="s">
        <v>451</v>
      </c>
      <c r="B281" t="s">
        <v>423</v>
      </c>
      <c r="C281">
        <v>51</v>
      </c>
      <c r="D281">
        <v>13</v>
      </c>
      <c r="E281">
        <v>11</v>
      </c>
      <c r="F281" s="2">
        <f t="shared" si="11"/>
        <v>7.3260073260073263E-2</v>
      </c>
      <c r="G281" s="2">
        <f t="shared" si="12"/>
        <v>1.8674136321195144E-2</v>
      </c>
    </row>
    <row r="282" spans="1:7" x14ac:dyDescent="0.25">
      <c r="A282" t="s">
        <v>3525</v>
      </c>
      <c r="B282" t="s">
        <v>423</v>
      </c>
      <c r="C282">
        <v>29</v>
      </c>
      <c r="D282">
        <v>17</v>
      </c>
      <c r="E282">
        <v>12</v>
      </c>
      <c r="F282" s="2">
        <f t="shared" si="11"/>
        <v>5.6022408963585429E-2</v>
      </c>
      <c r="G282" s="2">
        <f t="shared" si="12"/>
        <v>3.2840722495894911E-2</v>
      </c>
    </row>
    <row r="283" spans="1:7" x14ac:dyDescent="0.25">
      <c r="A283" t="s">
        <v>453</v>
      </c>
      <c r="B283" t="s">
        <v>423</v>
      </c>
      <c r="C283">
        <v>23</v>
      </c>
      <c r="D283">
        <v>26</v>
      </c>
      <c r="E283">
        <v>13</v>
      </c>
      <c r="F283" s="2">
        <f t="shared" si="11"/>
        <v>3.6630036630036632E-2</v>
      </c>
      <c r="G283" s="2">
        <f t="shared" si="12"/>
        <v>4.1407867494824016E-2</v>
      </c>
    </row>
    <row r="284" spans="1:7" x14ac:dyDescent="0.25">
      <c r="A284" t="s">
        <v>457</v>
      </c>
      <c r="B284" t="s">
        <v>423</v>
      </c>
      <c r="C284">
        <v>29</v>
      </c>
      <c r="D284">
        <v>26</v>
      </c>
      <c r="E284">
        <v>15</v>
      </c>
      <c r="F284" s="2">
        <f t="shared" si="11"/>
        <v>3.6630036630036632E-2</v>
      </c>
      <c r="G284" s="2">
        <f t="shared" si="12"/>
        <v>3.2840722495894911E-2</v>
      </c>
    </row>
    <row r="285" spans="1:7" x14ac:dyDescent="0.25">
      <c r="A285" t="s">
        <v>4131</v>
      </c>
      <c r="B285" t="s">
        <v>423</v>
      </c>
      <c r="C285">
        <v>34</v>
      </c>
      <c r="D285">
        <v>21</v>
      </c>
      <c r="E285">
        <v>15</v>
      </c>
      <c r="F285" s="2">
        <f t="shared" si="11"/>
        <v>4.5351473922902487E-2</v>
      </c>
      <c r="G285" s="2">
        <f t="shared" si="12"/>
        <v>2.8011204481792715E-2</v>
      </c>
    </row>
    <row r="286" spans="1:7" x14ac:dyDescent="0.25">
      <c r="A286" t="s">
        <v>455</v>
      </c>
      <c r="B286" t="s">
        <v>423</v>
      </c>
      <c r="C286">
        <v>23</v>
      </c>
      <c r="D286">
        <v>29</v>
      </c>
      <c r="E286">
        <v>15</v>
      </c>
      <c r="F286" s="2">
        <f t="shared" si="11"/>
        <v>3.2840722495894911E-2</v>
      </c>
      <c r="G286" s="2">
        <f t="shared" si="12"/>
        <v>4.1407867494824016E-2</v>
      </c>
    </row>
    <row r="287" spans="1:7" x14ac:dyDescent="0.25">
      <c r="A287" t="s">
        <v>459</v>
      </c>
      <c r="B287" t="s">
        <v>423</v>
      </c>
      <c r="C287">
        <v>51</v>
      </c>
      <c r="D287">
        <v>21</v>
      </c>
      <c r="E287">
        <v>17</v>
      </c>
      <c r="F287" s="2">
        <f t="shared" si="11"/>
        <v>4.5351473922902487E-2</v>
      </c>
      <c r="G287" s="2">
        <f t="shared" si="12"/>
        <v>1.8674136321195144E-2</v>
      </c>
    </row>
    <row r="288" spans="1:7" x14ac:dyDescent="0.25">
      <c r="A288" t="s">
        <v>461</v>
      </c>
      <c r="B288" t="s">
        <v>423</v>
      </c>
      <c r="C288">
        <v>51</v>
      </c>
      <c r="D288">
        <v>29</v>
      </c>
      <c r="E288">
        <v>23</v>
      </c>
      <c r="F288" s="2">
        <f t="shared" si="11"/>
        <v>3.2840722495894911E-2</v>
      </c>
      <c r="G288" s="2">
        <f t="shared" si="12"/>
        <v>1.8674136321195144E-2</v>
      </c>
    </row>
    <row r="289" spans="1:7" x14ac:dyDescent="0.25">
      <c r="A289" t="s">
        <v>292</v>
      </c>
      <c r="B289" t="s">
        <v>293</v>
      </c>
      <c r="C289">
        <v>7</v>
      </c>
      <c r="D289">
        <v>2.87</v>
      </c>
      <c r="E289">
        <v>2.2000000000000002</v>
      </c>
      <c r="F289" s="2">
        <f t="shared" si="11"/>
        <v>0.33184005309440845</v>
      </c>
      <c r="G289" s="2">
        <f t="shared" si="12"/>
        <v>0.13605442176870747</v>
      </c>
    </row>
    <row r="290" spans="1:7" x14ac:dyDescent="0.25">
      <c r="A290" t="s">
        <v>294</v>
      </c>
      <c r="B290" t="s">
        <v>293</v>
      </c>
      <c r="C290">
        <v>5.5</v>
      </c>
      <c r="D290">
        <v>3.6</v>
      </c>
      <c r="E290">
        <v>2.37</v>
      </c>
      <c r="F290" s="2">
        <f t="shared" si="11"/>
        <v>0.26455026455026454</v>
      </c>
      <c r="G290" s="2">
        <f t="shared" si="12"/>
        <v>0.17316017316017315</v>
      </c>
    </row>
    <row r="291" spans="1:7" x14ac:dyDescent="0.25">
      <c r="A291" t="s">
        <v>295</v>
      </c>
      <c r="B291" t="s">
        <v>293</v>
      </c>
      <c r="C291">
        <v>8</v>
      </c>
      <c r="D291">
        <v>3.25</v>
      </c>
      <c r="E291">
        <v>2.4</v>
      </c>
      <c r="F291" s="2">
        <f t="shared" si="11"/>
        <v>0.29304029304029305</v>
      </c>
      <c r="G291" s="2">
        <f t="shared" si="12"/>
        <v>0.11904761904761904</v>
      </c>
    </row>
    <row r="292" spans="1:7" x14ac:dyDescent="0.25">
      <c r="A292" t="s">
        <v>325</v>
      </c>
      <c r="B292" t="s">
        <v>326</v>
      </c>
      <c r="C292">
        <v>9</v>
      </c>
      <c r="D292">
        <v>3.1</v>
      </c>
      <c r="E292">
        <v>2.4</v>
      </c>
      <c r="F292" s="2">
        <f t="shared" si="11"/>
        <v>0.3072196620583717</v>
      </c>
      <c r="G292" s="2">
        <f t="shared" si="12"/>
        <v>0.10582010582010581</v>
      </c>
    </row>
    <row r="293" spans="1:7" x14ac:dyDescent="0.25">
      <c r="A293" t="s">
        <v>298</v>
      </c>
      <c r="B293" t="s">
        <v>293</v>
      </c>
      <c r="C293">
        <v>6</v>
      </c>
      <c r="D293">
        <v>3.75</v>
      </c>
      <c r="E293">
        <v>2.5</v>
      </c>
      <c r="F293" s="2">
        <f t="shared" si="11"/>
        <v>0.25396825396825395</v>
      </c>
      <c r="G293" s="2">
        <f t="shared" si="12"/>
        <v>0.15873015873015872</v>
      </c>
    </row>
    <row r="294" spans="1:7" x14ac:dyDescent="0.25">
      <c r="A294" t="s">
        <v>296</v>
      </c>
      <c r="B294" t="s">
        <v>293</v>
      </c>
      <c r="C294">
        <v>8</v>
      </c>
      <c r="D294">
        <v>3.25</v>
      </c>
      <c r="E294">
        <v>2.5</v>
      </c>
      <c r="F294" s="2">
        <f t="shared" si="11"/>
        <v>0.29304029304029305</v>
      </c>
      <c r="G294" s="2">
        <f t="shared" si="12"/>
        <v>0.11904761904761904</v>
      </c>
    </row>
    <row r="295" spans="1:7" x14ac:dyDescent="0.25">
      <c r="A295" t="s">
        <v>301</v>
      </c>
      <c r="B295" t="s">
        <v>293</v>
      </c>
      <c r="C295">
        <v>6</v>
      </c>
      <c r="D295">
        <v>4.33</v>
      </c>
      <c r="E295">
        <v>2.62</v>
      </c>
      <c r="F295" s="2">
        <f t="shared" si="11"/>
        <v>0.21994941163532386</v>
      </c>
      <c r="G295" s="2">
        <f t="shared" si="12"/>
        <v>0.15873015873015872</v>
      </c>
    </row>
    <row r="296" spans="1:7" x14ac:dyDescent="0.25">
      <c r="A296" t="s">
        <v>4263</v>
      </c>
      <c r="B296" t="s">
        <v>326</v>
      </c>
      <c r="C296">
        <v>10</v>
      </c>
      <c r="D296">
        <v>3.6</v>
      </c>
      <c r="E296">
        <v>2.75</v>
      </c>
      <c r="F296" s="2">
        <f t="shared" si="11"/>
        <v>0.26455026455026454</v>
      </c>
      <c r="G296" s="2">
        <f t="shared" si="12"/>
        <v>9.5238095238095233E-2</v>
      </c>
    </row>
    <row r="297" spans="1:7" x14ac:dyDescent="0.25">
      <c r="A297" t="s">
        <v>328</v>
      </c>
      <c r="B297" t="s">
        <v>326</v>
      </c>
      <c r="C297">
        <v>11</v>
      </c>
      <c r="D297">
        <v>3.4</v>
      </c>
      <c r="E297">
        <v>2.75</v>
      </c>
      <c r="F297" s="2">
        <f t="shared" si="11"/>
        <v>0.28011204481792717</v>
      </c>
      <c r="G297" s="2">
        <f t="shared" si="12"/>
        <v>8.6580086580086577E-2</v>
      </c>
    </row>
    <row r="298" spans="1:7" x14ac:dyDescent="0.25">
      <c r="A298" t="s">
        <v>299</v>
      </c>
      <c r="B298" t="s">
        <v>293</v>
      </c>
      <c r="C298">
        <v>6.5</v>
      </c>
      <c r="D298">
        <v>4.33</v>
      </c>
      <c r="E298">
        <v>2.75</v>
      </c>
      <c r="F298" s="2">
        <f t="shared" si="11"/>
        <v>0.21994941163532386</v>
      </c>
      <c r="G298" s="2">
        <f t="shared" si="12"/>
        <v>0.14652014652014653</v>
      </c>
    </row>
    <row r="299" spans="1:7" x14ac:dyDescent="0.25">
      <c r="A299" t="s">
        <v>327</v>
      </c>
      <c r="B299" t="s">
        <v>326</v>
      </c>
      <c r="C299">
        <v>10</v>
      </c>
      <c r="D299">
        <v>3.4</v>
      </c>
      <c r="E299">
        <v>2.75</v>
      </c>
      <c r="F299" s="2">
        <f t="shared" si="11"/>
        <v>0.28011204481792717</v>
      </c>
      <c r="G299" s="2">
        <f t="shared" si="12"/>
        <v>9.5238095238095233E-2</v>
      </c>
    </row>
    <row r="300" spans="1:7" x14ac:dyDescent="0.25">
      <c r="A300" t="s">
        <v>329</v>
      </c>
      <c r="B300" t="s">
        <v>326</v>
      </c>
      <c r="C300">
        <v>6</v>
      </c>
      <c r="D300">
        <v>4.5</v>
      </c>
      <c r="E300">
        <v>2.75</v>
      </c>
      <c r="F300" s="2">
        <f t="shared" si="11"/>
        <v>0.21164021164021163</v>
      </c>
      <c r="G300" s="2">
        <f t="shared" si="12"/>
        <v>0.15873015873015872</v>
      </c>
    </row>
    <row r="301" spans="1:7" x14ac:dyDescent="0.25">
      <c r="A301" t="s">
        <v>302</v>
      </c>
      <c r="B301" t="s">
        <v>293</v>
      </c>
      <c r="C301">
        <v>17</v>
      </c>
      <c r="D301">
        <v>3.25</v>
      </c>
      <c r="E301">
        <v>2.87</v>
      </c>
      <c r="F301" s="2">
        <f t="shared" si="11"/>
        <v>0.29304029304029305</v>
      </c>
      <c r="G301" s="2">
        <f t="shared" si="12"/>
        <v>5.6022408963585429E-2</v>
      </c>
    </row>
    <row r="302" spans="1:7" x14ac:dyDescent="0.25">
      <c r="A302" t="s">
        <v>304</v>
      </c>
      <c r="B302" t="s">
        <v>293</v>
      </c>
      <c r="C302">
        <v>6.5</v>
      </c>
      <c r="D302">
        <v>5</v>
      </c>
      <c r="E302">
        <v>3</v>
      </c>
      <c r="F302" s="2">
        <f t="shared" si="11"/>
        <v>0.19047619047619047</v>
      </c>
      <c r="G302" s="2">
        <f t="shared" si="12"/>
        <v>0.14652014652014653</v>
      </c>
    </row>
    <row r="303" spans="1:7" x14ac:dyDescent="0.25">
      <c r="A303" t="s">
        <v>4264</v>
      </c>
      <c r="B303" t="s">
        <v>326</v>
      </c>
      <c r="C303">
        <v>7</v>
      </c>
      <c r="D303">
        <v>5</v>
      </c>
      <c r="E303">
        <v>3</v>
      </c>
      <c r="F303" s="2">
        <f t="shared" si="11"/>
        <v>0.19047619047619047</v>
      </c>
      <c r="G303" s="2">
        <f t="shared" si="12"/>
        <v>0.13605442176870747</v>
      </c>
    </row>
    <row r="304" spans="1:7" x14ac:dyDescent="0.25">
      <c r="A304" t="s">
        <v>306</v>
      </c>
      <c r="B304" t="s">
        <v>293</v>
      </c>
      <c r="C304">
        <v>7</v>
      </c>
      <c r="D304">
        <v>5</v>
      </c>
      <c r="E304">
        <v>3</v>
      </c>
      <c r="F304" s="2">
        <f t="shared" si="11"/>
        <v>0.19047619047619047</v>
      </c>
      <c r="G304" s="2">
        <f t="shared" si="12"/>
        <v>0.13605442176870747</v>
      </c>
    </row>
    <row r="305" spans="1:7" x14ac:dyDescent="0.25">
      <c r="A305" t="s">
        <v>330</v>
      </c>
      <c r="B305" t="s">
        <v>326</v>
      </c>
      <c r="C305">
        <v>9</v>
      </c>
      <c r="D305">
        <v>4.5</v>
      </c>
      <c r="E305">
        <v>3.1</v>
      </c>
      <c r="F305" s="2">
        <f t="shared" si="11"/>
        <v>0.21164021164021163</v>
      </c>
      <c r="G305" s="2">
        <f t="shared" si="12"/>
        <v>0.10582010582010581</v>
      </c>
    </row>
    <row r="306" spans="1:7" x14ac:dyDescent="0.25">
      <c r="A306" t="s">
        <v>4156</v>
      </c>
      <c r="B306" t="s">
        <v>326</v>
      </c>
      <c r="C306">
        <v>8</v>
      </c>
      <c r="D306">
        <v>5</v>
      </c>
      <c r="E306">
        <v>3.2</v>
      </c>
      <c r="F306" s="2">
        <f t="shared" si="11"/>
        <v>0.19047619047619047</v>
      </c>
      <c r="G306" s="2">
        <f t="shared" si="12"/>
        <v>0.11904761904761904</v>
      </c>
    </row>
    <row r="307" spans="1:7" x14ac:dyDescent="0.25">
      <c r="A307" t="s">
        <v>333</v>
      </c>
      <c r="B307" t="s">
        <v>326</v>
      </c>
      <c r="C307">
        <v>8</v>
      </c>
      <c r="D307">
        <v>5</v>
      </c>
      <c r="E307">
        <v>3.2</v>
      </c>
      <c r="F307" s="2">
        <f t="shared" si="11"/>
        <v>0.19047619047619047</v>
      </c>
      <c r="G307" s="2">
        <f t="shared" si="12"/>
        <v>0.11904761904761904</v>
      </c>
    </row>
    <row r="308" spans="1:7" x14ac:dyDescent="0.25">
      <c r="A308" t="s">
        <v>334</v>
      </c>
      <c r="B308" t="s">
        <v>326</v>
      </c>
      <c r="C308">
        <v>10</v>
      </c>
      <c r="D308">
        <v>5</v>
      </c>
      <c r="E308">
        <v>3.4</v>
      </c>
      <c r="F308" s="2">
        <f t="shared" si="11"/>
        <v>0.19047619047619047</v>
      </c>
      <c r="G308" s="2">
        <f t="shared" si="12"/>
        <v>9.5238095238095233E-2</v>
      </c>
    </row>
    <row r="309" spans="1:7" x14ac:dyDescent="0.25">
      <c r="A309" t="s">
        <v>311</v>
      </c>
      <c r="B309" t="s">
        <v>293</v>
      </c>
      <c r="C309">
        <v>6.5</v>
      </c>
      <c r="D309">
        <v>7.5</v>
      </c>
      <c r="E309">
        <v>3.6</v>
      </c>
      <c r="F309" s="2">
        <f t="shared" si="11"/>
        <v>0.12698412698412698</v>
      </c>
      <c r="G309" s="2">
        <f t="shared" si="12"/>
        <v>0.14652014652014653</v>
      </c>
    </row>
    <row r="310" spans="1:7" x14ac:dyDescent="0.25">
      <c r="A310" t="s">
        <v>310</v>
      </c>
      <c r="B310" t="s">
        <v>293</v>
      </c>
      <c r="C310">
        <v>7</v>
      </c>
      <c r="D310">
        <v>7.5</v>
      </c>
      <c r="E310">
        <v>3.75</v>
      </c>
      <c r="F310" s="2">
        <f t="shared" si="11"/>
        <v>0.12698412698412698</v>
      </c>
      <c r="G310" s="2">
        <f t="shared" si="12"/>
        <v>0.13605442176870747</v>
      </c>
    </row>
    <row r="311" spans="1:7" x14ac:dyDescent="0.25">
      <c r="A311" t="s">
        <v>336</v>
      </c>
      <c r="B311" t="s">
        <v>326</v>
      </c>
      <c r="C311">
        <v>6</v>
      </c>
      <c r="D311">
        <v>9</v>
      </c>
      <c r="E311">
        <v>3.75</v>
      </c>
      <c r="F311" s="2">
        <f t="shared" si="11"/>
        <v>0.10582010582010581</v>
      </c>
      <c r="G311" s="2">
        <f t="shared" si="12"/>
        <v>0.15873015873015872</v>
      </c>
    </row>
    <row r="312" spans="1:7" x14ac:dyDescent="0.25">
      <c r="A312" t="s">
        <v>313</v>
      </c>
      <c r="B312" t="s">
        <v>293</v>
      </c>
      <c r="C312">
        <v>6.5</v>
      </c>
      <c r="D312">
        <v>13</v>
      </c>
      <c r="E312">
        <v>4.33</v>
      </c>
      <c r="F312" s="2">
        <f t="shared" si="11"/>
        <v>7.3260073260073263E-2</v>
      </c>
      <c r="G312" s="2">
        <f t="shared" si="12"/>
        <v>0.14652014652014653</v>
      </c>
    </row>
    <row r="313" spans="1:7" x14ac:dyDescent="0.25">
      <c r="A313" t="s">
        <v>315</v>
      </c>
      <c r="B313" t="s">
        <v>293</v>
      </c>
      <c r="C313">
        <v>10</v>
      </c>
      <c r="D313">
        <v>9</v>
      </c>
      <c r="E313">
        <v>4.75</v>
      </c>
      <c r="F313" s="2">
        <f t="shared" si="11"/>
        <v>0.10582010582010581</v>
      </c>
      <c r="G313" s="2">
        <f t="shared" si="12"/>
        <v>9.5238095238095233E-2</v>
      </c>
    </row>
    <row r="314" spans="1:7" x14ac:dyDescent="0.25">
      <c r="A314" t="s">
        <v>341</v>
      </c>
      <c r="B314" t="s">
        <v>326</v>
      </c>
      <c r="C314">
        <v>13</v>
      </c>
      <c r="D314">
        <v>7.5</v>
      </c>
      <c r="E314">
        <v>4.75</v>
      </c>
      <c r="F314" s="2">
        <f t="shared" si="11"/>
        <v>0.12698412698412698</v>
      </c>
      <c r="G314" s="2">
        <f t="shared" si="12"/>
        <v>7.3260073260073263E-2</v>
      </c>
    </row>
    <row r="315" spans="1:7" x14ac:dyDescent="0.25">
      <c r="A315" t="s">
        <v>317</v>
      </c>
      <c r="B315" t="s">
        <v>293</v>
      </c>
      <c r="C315">
        <v>10</v>
      </c>
      <c r="D315">
        <v>9</v>
      </c>
      <c r="E315">
        <v>4.75</v>
      </c>
      <c r="F315" s="2">
        <f t="shared" si="11"/>
        <v>0.10582010582010581</v>
      </c>
      <c r="G315" s="2">
        <f t="shared" si="12"/>
        <v>9.5238095238095233E-2</v>
      </c>
    </row>
    <row r="316" spans="1:7" x14ac:dyDescent="0.25">
      <c r="A316" t="s">
        <v>318</v>
      </c>
      <c r="B316" t="s">
        <v>293</v>
      </c>
      <c r="C316">
        <v>10</v>
      </c>
      <c r="D316">
        <v>9</v>
      </c>
      <c r="E316">
        <v>4.75</v>
      </c>
      <c r="F316" s="2">
        <f t="shared" si="11"/>
        <v>0.10582010582010581</v>
      </c>
      <c r="G316" s="2">
        <f t="shared" si="12"/>
        <v>9.5238095238095233E-2</v>
      </c>
    </row>
    <row r="317" spans="1:7" x14ac:dyDescent="0.25">
      <c r="A317" t="s">
        <v>347</v>
      </c>
      <c r="B317" t="s">
        <v>326</v>
      </c>
      <c r="C317">
        <v>13</v>
      </c>
      <c r="D317">
        <v>9</v>
      </c>
      <c r="E317">
        <v>5.5</v>
      </c>
      <c r="F317" s="2">
        <f t="shared" si="11"/>
        <v>0.10582010582010581</v>
      </c>
      <c r="G317" s="2">
        <f t="shared" si="12"/>
        <v>7.3260073260073263E-2</v>
      </c>
    </row>
    <row r="318" spans="1:7" x14ac:dyDescent="0.25">
      <c r="A318" t="s">
        <v>320</v>
      </c>
      <c r="B318" t="s">
        <v>293</v>
      </c>
      <c r="C318">
        <v>8</v>
      </c>
      <c r="D318">
        <v>17</v>
      </c>
      <c r="E318">
        <v>5.5</v>
      </c>
      <c r="F318" s="2">
        <f t="shared" si="11"/>
        <v>5.6022408963585429E-2</v>
      </c>
      <c r="G318" s="2">
        <f t="shared" si="12"/>
        <v>0.11904761904761904</v>
      </c>
    </row>
    <row r="319" spans="1:7" x14ac:dyDescent="0.25">
      <c r="A319" t="s">
        <v>345</v>
      </c>
      <c r="B319" t="s">
        <v>326</v>
      </c>
      <c r="C319">
        <v>13</v>
      </c>
      <c r="D319">
        <v>10</v>
      </c>
      <c r="E319">
        <v>6</v>
      </c>
      <c r="F319" s="2">
        <f t="shared" ref="F319:F382" si="13">1/D319/1.05</f>
        <v>9.5238095238095233E-2</v>
      </c>
      <c r="G319" s="2">
        <f t="shared" ref="G319:G382" si="14">1/C319/1.05</f>
        <v>7.3260073260073263E-2</v>
      </c>
    </row>
    <row r="320" spans="1:7" x14ac:dyDescent="0.25">
      <c r="A320" t="s">
        <v>346</v>
      </c>
      <c r="B320" t="s">
        <v>326</v>
      </c>
      <c r="C320">
        <v>13</v>
      </c>
      <c r="D320">
        <v>10</v>
      </c>
      <c r="E320">
        <v>6</v>
      </c>
      <c r="F320" s="2">
        <f t="shared" si="13"/>
        <v>9.5238095238095233E-2</v>
      </c>
      <c r="G320" s="2">
        <f t="shared" si="14"/>
        <v>7.3260073260073263E-2</v>
      </c>
    </row>
    <row r="321" spans="1:7" x14ac:dyDescent="0.25">
      <c r="A321" t="s">
        <v>3508</v>
      </c>
      <c r="B321" t="s">
        <v>326</v>
      </c>
      <c r="C321">
        <v>17</v>
      </c>
      <c r="D321">
        <v>10</v>
      </c>
      <c r="E321">
        <v>6.5</v>
      </c>
      <c r="F321" s="2">
        <f t="shared" si="13"/>
        <v>9.5238095238095233E-2</v>
      </c>
      <c r="G321" s="2">
        <f t="shared" si="14"/>
        <v>5.6022408963585429E-2</v>
      </c>
    </row>
    <row r="322" spans="1:7" x14ac:dyDescent="0.25">
      <c r="A322" t="s">
        <v>353</v>
      </c>
      <c r="B322" t="s">
        <v>326</v>
      </c>
      <c r="C322">
        <v>13</v>
      </c>
      <c r="D322">
        <v>13</v>
      </c>
      <c r="E322">
        <v>7</v>
      </c>
      <c r="F322" s="2">
        <f t="shared" si="13"/>
        <v>7.3260073260073263E-2</v>
      </c>
      <c r="G322" s="2">
        <f t="shared" si="14"/>
        <v>7.3260073260073263E-2</v>
      </c>
    </row>
    <row r="323" spans="1:7" x14ac:dyDescent="0.25">
      <c r="A323" t="s">
        <v>355</v>
      </c>
      <c r="B323" t="s">
        <v>326</v>
      </c>
      <c r="C323">
        <v>19</v>
      </c>
      <c r="D323">
        <v>13</v>
      </c>
      <c r="E323">
        <v>8</v>
      </c>
      <c r="F323" s="2">
        <f t="shared" si="13"/>
        <v>7.3260073260073263E-2</v>
      </c>
      <c r="G323" s="2">
        <f t="shared" si="14"/>
        <v>5.0125313283208017E-2</v>
      </c>
    </row>
    <row r="324" spans="1:7" x14ac:dyDescent="0.25">
      <c r="A324" t="s">
        <v>323</v>
      </c>
      <c r="B324" t="s">
        <v>293</v>
      </c>
      <c r="C324">
        <v>19</v>
      </c>
      <c r="D324">
        <v>13</v>
      </c>
      <c r="E324">
        <v>8.5</v>
      </c>
      <c r="F324" s="2">
        <f t="shared" si="13"/>
        <v>7.3260073260073263E-2</v>
      </c>
      <c r="G324" s="2">
        <f t="shared" si="14"/>
        <v>5.0125313283208017E-2</v>
      </c>
    </row>
    <row r="325" spans="1:7" x14ac:dyDescent="0.25">
      <c r="A325" t="s">
        <v>357</v>
      </c>
      <c r="B325" t="s">
        <v>326</v>
      </c>
      <c r="C325">
        <v>21</v>
      </c>
      <c r="D325">
        <v>13</v>
      </c>
      <c r="E325">
        <v>8.5</v>
      </c>
      <c r="F325" s="2">
        <f t="shared" si="13"/>
        <v>7.3260073260073263E-2</v>
      </c>
      <c r="G325" s="2">
        <f t="shared" si="14"/>
        <v>4.5351473922902487E-2</v>
      </c>
    </row>
    <row r="326" spans="1:7" x14ac:dyDescent="0.25">
      <c r="A326" t="s">
        <v>321</v>
      </c>
      <c r="B326" t="s">
        <v>293</v>
      </c>
      <c r="C326">
        <v>29</v>
      </c>
      <c r="D326">
        <v>12</v>
      </c>
      <c r="E326">
        <v>9</v>
      </c>
      <c r="F326" s="2">
        <f t="shared" si="13"/>
        <v>7.9365079365079361E-2</v>
      </c>
      <c r="G326" s="2">
        <f t="shared" si="14"/>
        <v>3.2840722495894911E-2</v>
      </c>
    </row>
    <row r="327" spans="1:7" x14ac:dyDescent="0.25">
      <c r="A327" t="s">
        <v>322</v>
      </c>
      <c r="B327" t="s">
        <v>293</v>
      </c>
      <c r="C327">
        <v>29</v>
      </c>
      <c r="D327">
        <v>12</v>
      </c>
      <c r="E327">
        <v>9</v>
      </c>
      <c r="F327" s="2">
        <f t="shared" si="13"/>
        <v>7.9365079365079361E-2</v>
      </c>
      <c r="G327" s="2">
        <f t="shared" si="14"/>
        <v>3.2840722495894911E-2</v>
      </c>
    </row>
    <row r="328" spans="1:7" x14ac:dyDescent="0.25">
      <c r="A328" t="s">
        <v>324</v>
      </c>
      <c r="B328" t="s">
        <v>293</v>
      </c>
      <c r="C328">
        <v>17</v>
      </c>
      <c r="D328">
        <v>21</v>
      </c>
      <c r="E328">
        <v>9</v>
      </c>
      <c r="F328" s="2">
        <f t="shared" si="13"/>
        <v>4.5351473922902487E-2</v>
      </c>
      <c r="G328" s="2">
        <f t="shared" si="14"/>
        <v>5.6022408963585429E-2</v>
      </c>
    </row>
    <row r="329" spans="1:7" x14ac:dyDescent="0.25">
      <c r="A329" t="s">
        <v>356</v>
      </c>
      <c r="B329" t="s">
        <v>326</v>
      </c>
      <c r="C329">
        <v>29</v>
      </c>
      <c r="D329">
        <v>12</v>
      </c>
      <c r="E329">
        <v>9</v>
      </c>
      <c r="F329" s="2">
        <f t="shared" si="13"/>
        <v>7.9365079365079361E-2</v>
      </c>
      <c r="G329" s="2">
        <f t="shared" si="14"/>
        <v>3.2840722495894911E-2</v>
      </c>
    </row>
    <row r="330" spans="1:7" x14ac:dyDescent="0.25">
      <c r="A330" t="s">
        <v>359</v>
      </c>
      <c r="B330" t="s">
        <v>326</v>
      </c>
      <c r="C330">
        <v>21</v>
      </c>
      <c r="D330">
        <v>13</v>
      </c>
      <c r="E330">
        <v>9</v>
      </c>
      <c r="F330" s="2">
        <f t="shared" si="13"/>
        <v>7.3260073260073263E-2</v>
      </c>
      <c r="G330" s="2">
        <f t="shared" si="14"/>
        <v>4.5351473922902487E-2</v>
      </c>
    </row>
    <row r="331" spans="1:7" x14ac:dyDescent="0.25">
      <c r="A331" t="s">
        <v>360</v>
      </c>
      <c r="B331" t="s">
        <v>326</v>
      </c>
      <c r="C331">
        <v>26</v>
      </c>
      <c r="D331">
        <v>13</v>
      </c>
      <c r="E331">
        <v>9.5</v>
      </c>
      <c r="F331" s="2">
        <f t="shared" si="13"/>
        <v>7.3260073260073263E-2</v>
      </c>
      <c r="G331" s="2">
        <f t="shared" si="14"/>
        <v>3.6630036630036632E-2</v>
      </c>
    </row>
    <row r="332" spans="1:7" x14ac:dyDescent="0.25">
      <c r="A332" t="s">
        <v>363</v>
      </c>
      <c r="B332" t="s">
        <v>326</v>
      </c>
      <c r="C332">
        <v>26</v>
      </c>
      <c r="D332">
        <v>13</v>
      </c>
      <c r="E332">
        <v>9.5</v>
      </c>
      <c r="F332" s="2">
        <f t="shared" si="13"/>
        <v>7.3260073260073263E-2</v>
      </c>
      <c r="G332" s="2">
        <f t="shared" si="14"/>
        <v>3.6630036630036632E-2</v>
      </c>
    </row>
    <row r="333" spans="1:7" x14ac:dyDescent="0.25">
      <c r="A333" t="s">
        <v>364</v>
      </c>
      <c r="B333" t="s">
        <v>326</v>
      </c>
      <c r="C333">
        <v>21</v>
      </c>
      <c r="D333">
        <v>17</v>
      </c>
      <c r="E333">
        <v>9.5</v>
      </c>
      <c r="F333" s="2">
        <f t="shared" si="13"/>
        <v>5.6022408963585429E-2</v>
      </c>
      <c r="G333" s="2">
        <f t="shared" si="14"/>
        <v>4.5351473922902487E-2</v>
      </c>
    </row>
    <row r="334" spans="1:7" x14ac:dyDescent="0.25">
      <c r="A334" t="s">
        <v>369</v>
      </c>
      <c r="B334" t="s">
        <v>326</v>
      </c>
      <c r="C334">
        <v>34</v>
      </c>
      <c r="D334">
        <v>17</v>
      </c>
      <c r="E334">
        <v>12</v>
      </c>
      <c r="F334" s="2">
        <f t="shared" si="13"/>
        <v>5.6022408963585429E-2</v>
      </c>
      <c r="G334" s="2">
        <f t="shared" si="14"/>
        <v>2.8011204481792715E-2</v>
      </c>
    </row>
    <row r="335" spans="1:7" x14ac:dyDescent="0.25">
      <c r="A335" t="s">
        <v>97</v>
      </c>
      <c r="B335" t="s">
        <v>96</v>
      </c>
      <c r="C335">
        <v>8</v>
      </c>
      <c r="D335">
        <v>2.87</v>
      </c>
      <c r="E335">
        <v>2.25</v>
      </c>
      <c r="F335" s="2">
        <f t="shared" si="13"/>
        <v>0.33184005309440845</v>
      </c>
      <c r="G335" s="2">
        <f t="shared" si="14"/>
        <v>0.11904761904761904</v>
      </c>
    </row>
    <row r="336" spans="1:7" x14ac:dyDescent="0.25">
      <c r="A336" t="s">
        <v>95</v>
      </c>
      <c r="B336" t="s">
        <v>96</v>
      </c>
      <c r="C336">
        <v>6</v>
      </c>
      <c r="D336">
        <v>3.2</v>
      </c>
      <c r="E336">
        <v>2.25</v>
      </c>
      <c r="F336" s="2">
        <f t="shared" si="13"/>
        <v>0.29761904761904762</v>
      </c>
      <c r="G336" s="2">
        <f t="shared" si="14"/>
        <v>0.15873015873015872</v>
      </c>
    </row>
    <row r="337" spans="1:7" x14ac:dyDescent="0.25">
      <c r="A337" t="s">
        <v>98</v>
      </c>
      <c r="B337" t="s">
        <v>96</v>
      </c>
      <c r="C337">
        <v>6</v>
      </c>
      <c r="D337">
        <v>3.6</v>
      </c>
      <c r="E337">
        <v>2.37</v>
      </c>
      <c r="F337" s="2">
        <f t="shared" si="13"/>
        <v>0.26455026455026454</v>
      </c>
      <c r="G337" s="2">
        <f t="shared" si="14"/>
        <v>0.15873015873015872</v>
      </c>
    </row>
    <row r="338" spans="1:7" x14ac:dyDescent="0.25">
      <c r="A338" t="s">
        <v>99</v>
      </c>
      <c r="B338" t="s">
        <v>96</v>
      </c>
      <c r="C338">
        <v>13</v>
      </c>
      <c r="D338">
        <v>2.87</v>
      </c>
      <c r="E338">
        <v>2.4</v>
      </c>
      <c r="F338" s="2">
        <f t="shared" si="13"/>
        <v>0.33184005309440845</v>
      </c>
      <c r="G338" s="2">
        <f t="shared" si="14"/>
        <v>7.3260073260073263E-2</v>
      </c>
    </row>
    <row r="339" spans="1:7" x14ac:dyDescent="0.25">
      <c r="A339" t="s">
        <v>101</v>
      </c>
      <c r="B339" t="s">
        <v>96</v>
      </c>
      <c r="C339">
        <v>6</v>
      </c>
      <c r="D339">
        <v>3.75</v>
      </c>
      <c r="E339">
        <v>2.5</v>
      </c>
      <c r="F339" s="2">
        <f t="shared" si="13"/>
        <v>0.25396825396825395</v>
      </c>
      <c r="G339" s="2">
        <f t="shared" si="14"/>
        <v>0.15873015873015872</v>
      </c>
    </row>
    <row r="340" spans="1:7" x14ac:dyDescent="0.25">
      <c r="A340" t="s">
        <v>420</v>
      </c>
      <c r="B340" t="s">
        <v>421</v>
      </c>
      <c r="C340">
        <v>9</v>
      </c>
      <c r="D340">
        <v>3.2</v>
      </c>
      <c r="E340">
        <v>2.5</v>
      </c>
      <c r="F340" s="2">
        <f t="shared" si="13"/>
        <v>0.29761904761904762</v>
      </c>
      <c r="G340" s="2">
        <f t="shared" si="14"/>
        <v>0.10582010582010581</v>
      </c>
    </row>
    <row r="341" spans="1:7" x14ac:dyDescent="0.25">
      <c r="A341" t="s">
        <v>100</v>
      </c>
      <c r="B341" t="s">
        <v>96</v>
      </c>
      <c r="C341">
        <v>6</v>
      </c>
      <c r="D341">
        <v>4</v>
      </c>
      <c r="E341">
        <v>2.6</v>
      </c>
      <c r="F341" s="2">
        <f t="shared" si="13"/>
        <v>0.23809523809523808</v>
      </c>
      <c r="G341" s="2">
        <f t="shared" si="14"/>
        <v>0.15873015873015872</v>
      </c>
    </row>
    <row r="342" spans="1:7" x14ac:dyDescent="0.25">
      <c r="A342" t="s">
        <v>102</v>
      </c>
      <c r="B342" t="s">
        <v>96</v>
      </c>
      <c r="C342">
        <v>6.5</v>
      </c>
      <c r="D342">
        <v>4.33</v>
      </c>
      <c r="E342">
        <v>2.62</v>
      </c>
      <c r="F342" s="2">
        <f t="shared" si="13"/>
        <v>0.21994941163532386</v>
      </c>
      <c r="G342" s="2">
        <f t="shared" si="14"/>
        <v>0.14652014652014653</v>
      </c>
    </row>
    <row r="343" spans="1:7" x14ac:dyDescent="0.25">
      <c r="A343" t="s">
        <v>427</v>
      </c>
      <c r="B343" t="s">
        <v>421</v>
      </c>
      <c r="C343">
        <v>8</v>
      </c>
      <c r="D343">
        <v>4</v>
      </c>
      <c r="E343">
        <v>2.75</v>
      </c>
      <c r="F343" s="2">
        <f t="shared" si="13"/>
        <v>0.23809523809523808</v>
      </c>
      <c r="G343" s="2">
        <f t="shared" si="14"/>
        <v>0.11904761904761904</v>
      </c>
    </row>
    <row r="344" spans="1:7" x14ac:dyDescent="0.25">
      <c r="A344" t="s">
        <v>429</v>
      </c>
      <c r="B344" t="s">
        <v>421</v>
      </c>
      <c r="C344">
        <v>13</v>
      </c>
      <c r="D344">
        <v>3.4</v>
      </c>
      <c r="E344">
        <v>2.75</v>
      </c>
      <c r="F344" s="2">
        <f t="shared" si="13"/>
        <v>0.28011204481792717</v>
      </c>
      <c r="G344" s="2">
        <f t="shared" si="14"/>
        <v>7.3260073260073263E-2</v>
      </c>
    </row>
    <row r="345" spans="1:7" x14ac:dyDescent="0.25">
      <c r="A345" t="s">
        <v>424</v>
      </c>
      <c r="B345" t="s">
        <v>421</v>
      </c>
      <c r="C345">
        <v>6.5</v>
      </c>
      <c r="D345">
        <v>5</v>
      </c>
      <c r="E345">
        <v>2.87</v>
      </c>
      <c r="F345" s="2">
        <f t="shared" si="13"/>
        <v>0.19047619047619047</v>
      </c>
      <c r="G345" s="2">
        <f t="shared" si="14"/>
        <v>0.14652014652014653</v>
      </c>
    </row>
    <row r="346" spans="1:7" x14ac:dyDescent="0.25">
      <c r="A346" t="s">
        <v>426</v>
      </c>
      <c r="B346" t="s">
        <v>421</v>
      </c>
      <c r="C346">
        <v>6.5</v>
      </c>
      <c r="D346">
        <v>5</v>
      </c>
      <c r="E346">
        <v>2.87</v>
      </c>
      <c r="F346" s="2">
        <f t="shared" si="13"/>
        <v>0.19047619047619047</v>
      </c>
      <c r="G346" s="2">
        <f t="shared" si="14"/>
        <v>0.14652014652014653</v>
      </c>
    </row>
    <row r="347" spans="1:7" x14ac:dyDescent="0.25">
      <c r="A347" t="s">
        <v>246</v>
      </c>
      <c r="B347" t="s">
        <v>421</v>
      </c>
      <c r="C347">
        <v>6.5</v>
      </c>
      <c r="D347">
        <v>5</v>
      </c>
      <c r="E347">
        <v>2.87</v>
      </c>
      <c r="F347" s="2">
        <f t="shared" si="13"/>
        <v>0.19047619047619047</v>
      </c>
      <c r="G347" s="2">
        <f t="shared" si="14"/>
        <v>0.14652014652014653</v>
      </c>
    </row>
    <row r="348" spans="1:7" x14ac:dyDescent="0.25">
      <c r="A348" t="s">
        <v>431</v>
      </c>
      <c r="B348" t="s">
        <v>421</v>
      </c>
      <c r="C348">
        <v>9</v>
      </c>
      <c r="D348">
        <v>4</v>
      </c>
      <c r="E348">
        <v>2.87</v>
      </c>
      <c r="F348" s="2">
        <f t="shared" si="13"/>
        <v>0.23809523809523808</v>
      </c>
      <c r="G348" s="2">
        <f t="shared" si="14"/>
        <v>0.10582010582010581</v>
      </c>
    </row>
    <row r="349" spans="1:7" x14ac:dyDescent="0.25">
      <c r="A349" t="s">
        <v>105</v>
      </c>
      <c r="B349" t="s">
        <v>96</v>
      </c>
      <c r="C349">
        <v>7</v>
      </c>
      <c r="D349">
        <v>5</v>
      </c>
      <c r="E349">
        <v>3</v>
      </c>
      <c r="F349" s="2">
        <f t="shared" si="13"/>
        <v>0.19047619047619047</v>
      </c>
      <c r="G349" s="2">
        <f t="shared" si="14"/>
        <v>0.13605442176870747</v>
      </c>
    </row>
    <row r="350" spans="1:7" x14ac:dyDescent="0.25">
      <c r="A350" t="s">
        <v>106</v>
      </c>
      <c r="B350" t="s">
        <v>96</v>
      </c>
      <c r="C350">
        <v>7</v>
      </c>
      <c r="D350">
        <v>5</v>
      </c>
      <c r="E350">
        <v>3</v>
      </c>
      <c r="F350" s="2">
        <f t="shared" si="13"/>
        <v>0.19047619047619047</v>
      </c>
      <c r="G350" s="2">
        <f t="shared" si="14"/>
        <v>0.13605442176870747</v>
      </c>
    </row>
    <row r="351" spans="1:7" x14ac:dyDescent="0.25">
      <c r="A351" t="s">
        <v>436</v>
      </c>
      <c r="B351" t="s">
        <v>421</v>
      </c>
      <c r="C351">
        <v>6.5</v>
      </c>
      <c r="D351">
        <v>6</v>
      </c>
      <c r="E351">
        <v>3.2</v>
      </c>
      <c r="F351" s="2">
        <f t="shared" si="13"/>
        <v>0.15873015873015872</v>
      </c>
      <c r="G351" s="2">
        <f t="shared" si="14"/>
        <v>0.14652014652014653</v>
      </c>
    </row>
    <row r="352" spans="1:7" x14ac:dyDescent="0.25">
      <c r="A352" t="s">
        <v>109</v>
      </c>
      <c r="B352" t="s">
        <v>96</v>
      </c>
      <c r="C352">
        <v>7</v>
      </c>
      <c r="D352">
        <v>6</v>
      </c>
      <c r="E352">
        <v>3.25</v>
      </c>
      <c r="F352" s="2">
        <f t="shared" si="13"/>
        <v>0.15873015873015872</v>
      </c>
      <c r="G352" s="2">
        <f t="shared" si="14"/>
        <v>0.13605442176870747</v>
      </c>
    </row>
    <row r="353" spans="1:7" x14ac:dyDescent="0.25">
      <c r="A353" t="s">
        <v>113</v>
      </c>
      <c r="B353" t="s">
        <v>96</v>
      </c>
      <c r="C353">
        <v>8</v>
      </c>
      <c r="D353">
        <v>7</v>
      </c>
      <c r="E353">
        <v>3.6</v>
      </c>
      <c r="F353" s="2">
        <f t="shared" si="13"/>
        <v>0.13605442176870747</v>
      </c>
      <c r="G353" s="2">
        <f t="shared" si="14"/>
        <v>0.11904761904761904</v>
      </c>
    </row>
    <row r="354" spans="1:7" x14ac:dyDescent="0.25">
      <c r="A354" t="s">
        <v>110</v>
      </c>
      <c r="B354" t="s">
        <v>96</v>
      </c>
      <c r="C354">
        <v>7</v>
      </c>
      <c r="D354">
        <v>8.5</v>
      </c>
      <c r="E354">
        <v>3.75</v>
      </c>
      <c r="F354" s="2">
        <f t="shared" si="13"/>
        <v>0.11204481792717086</v>
      </c>
      <c r="G354" s="2">
        <f t="shared" si="14"/>
        <v>0.13605442176870747</v>
      </c>
    </row>
    <row r="355" spans="1:7" x14ac:dyDescent="0.25">
      <c r="A355" t="s">
        <v>3524</v>
      </c>
      <c r="B355" t="s">
        <v>421</v>
      </c>
      <c r="C355">
        <v>15</v>
      </c>
      <c r="D355">
        <v>5.5</v>
      </c>
      <c r="E355">
        <v>4</v>
      </c>
      <c r="F355" s="2">
        <f t="shared" si="13"/>
        <v>0.17316017316017315</v>
      </c>
      <c r="G355" s="2">
        <f t="shared" si="14"/>
        <v>6.3492063492063489E-2</v>
      </c>
    </row>
    <row r="356" spans="1:7" x14ac:dyDescent="0.25">
      <c r="A356" t="s">
        <v>437</v>
      </c>
      <c r="B356" t="s">
        <v>421</v>
      </c>
      <c r="C356">
        <v>9</v>
      </c>
      <c r="D356">
        <v>8.5</v>
      </c>
      <c r="E356">
        <v>4.33</v>
      </c>
      <c r="F356" s="2">
        <f t="shared" si="13"/>
        <v>0.11204481792717086</v>
      </c>
      <c r="G356" s="2">
        <f t="shared" si="14"/>
        <v>0.10582010582010581</v>
      </c>
    </row>
    <row r="357" spans="1:7" x14ac:dyDescent="0.25">
      <c r="A357" t="s">
        <v>117</v>
      </c>
      <c r="B357" t="s">
        <v>96</v>
      </c>
      <c r="C357">
        <v>8</v>
      </c>
      <c r="D357">
        <v>9</v>
      </c>
      <c r="E357">
        <v>4.33</v>
      </c>
      <c r="F357" s="2">
        <f t="shared" si="13"/>
        <v>0.10582010582010581</v>
      </c>
      <c r="G357" s="2">
        <f t="shared" si="14"/>
        <v>0.11904761904761904</v>
      </c>
    </row>
    <row r="358" spans="1:7" x14ac:dyDescent="0.25">
      <c r="A358" t="s">
        <v>118</v>
      </c>
      <c r="B358" t="s">
        <v>96</v>
      </c>
      <c r="C358">
        <v>8</v>
      </c>
      <c r="D358">
        <v>9</v>
      </c>
      <c r="E358">
        <v>4.33</v>
      </c>
      <c r="F358" s="2">
        <f t="shared" si="13"/>
        <v>0.10582010582010581</v>
      </c>
      <c r="G358" s="2">
        <f t="shared" si="14"/>
        <v>0.11904761904761904</v>
      </c>
    </row>
    <row r="359" spans="1:7" x14ac:dyDescent="0.25">
      <c r="A359" t="s">
        <v>119</v>
      </c>
      <c r="B359" t="s">
        <v>96</v>
      </c>
      <c r="C359">
        <v>13</v>
      </c>
      <c r="D359">
        <v>8.5</v>
      </c>
      <c r="E359">
        <v>5</v>
      </c>
      <c r="F359" s="2">
        <f t="shared" si="13"/>
        <v>0.11204481792717086</v>
      </c>
      <c r="G359" s="2">
        <f t="shared" si="14"/>
        <v>7.3260073260073263E-2</v>
      </c>
    </row>
    <row r="360" spans="1:7" x14ac:dyDescent="0.25">
      <c r="A360" t="s">
        <v>121</v>
      </c>
      <c r="B360" t="s">
        <v>96</v>
      </c>
      <c r="C360">
        <v>11</v>
      </c>
      <c r="D360">
        <v>9</v>
      </c>
      <c r="E360">
        <v>5</v>
      </c>
      <c r="F360" s="2">
        <f t="shared" si="13"/>
        <v>0.10582010582010581</v>
      </c>
      <c r="G360" s="2">
        <f t="shared" si="14"/>
        <v>8.6580086580086577E-2</v>
      </c>
    </row>
    <row r="361" spans="1:7" x14ac:dyDescent="0.25">
      <c r="A361" t="s">
        <v>440</v>
      </c>
      <c r="B361" t="s">
        <v>421</v>
      </c>
      <c r="C361">
        <v>13</v>
      </c>
      <c r="D361">
        <v>8.5</v>
      </c>
      <c r="E361">
        <v>5</v>
      </c>
      <c r="F361" s="2">
        <f t="shared" si="13"/>
        <v>0.11204481792717086</v>
      </c>
      <c r="G361" s="2">
        <f t="shared" si="14"/>
        <v>7.3260073260073263E-2</v>
      </c>
    </row>
    <row r="362" spans="1:7" x14ac:dyDescent="0.25">
      <c r="A362" t="s">
        <v>3523</v>
      </c>
      <c r="B362" t="s">
        <v>421</v>
      </c>
      <c r="C362">
        <v>15</v>
      </c>
      <c r="D362">
        <v>7.5</v>
      </c>
      <c r="E362">
        <v>5</v>
      </c>
      <c r="F362" s="2">
        <f t="shared" si="13"/>
        <v>0.12698412698412698</v>
      </c>
      <c r="G362" s="2">
        <f t="shared" si="14"/>
        <v>6.3492063492063489E-2</v>
      </c>
    </row>
    <row r="363" spans="1:7" x14ac:dyDescent="0.25">
      <c r="A363" t="s">
        <v>444</v>
      </c>
      <c r="B363" t="s">
        <v>421</v>
      </c>
      <c r="C363">
        <v>17</v>
      </c>
      <c r="D363">
        <v>8.5</v>
      </c>
      <c r="E363">
        <v>5.5</v>
      </c>
      <c r="F363" s="2">
        <f t="shared" si="13"/>
        <v>0.11204481792717086</v>
      </c>
      <c r="G363" s="2">
        <f t="shared" si="14"/>
        <v>5.6022408963585429E-2</v>
      </c>
    </row>
    <row r="364" spans="1:7" x14ac:dyDescent="0.25">
      <c r="A364" t="s">
        <v>445</v>
      </c>
      <c r="B364" t="s">
        <v>421</v>
      </c>
      <c r="C364">
        <v>17</v>
      </c>
      <c r="D364">
        <v>8.5</v>
      </c>
      <c r="E364">
        <v>5.5</v>
      </c>
      <c r="F364" s="2">
        <f t="shared" si="13"/>
        <v>0.11204481792717086</v>
      </c>
      <c r="G364" s="2">
        <f t="shared" si="14"/>
        <v>5.6022408963585429E-2</v>
      </c>
    </row>
    <row r="365" spans="1:7" x14ac:dyDescent="0.25">
      <c r="A365" t="s">
        <v>122</v>
      </c>
      <c r="B365" t="s">
        <v>96</v>
      </c>
      <c r="C365">
        <v>13</v>
      </c>
      <c r="D365">
        <v>10</v>
      </c>
      <c r="E365">
        <v>6</v>
      </c>
      <c r="F365" s="2">
        <f t="shared" si="13"/>
        <v>9.5238095238095233E-2</v>
      </c>
      <c r="G365" s="2">
        <f t="shared" si="14"/>
        <v>7.3260073260073263E-2</v>
      </c>
    </row>
    <row r="366" spans="1:7" x14ac:dyDescent="0.25">
      <c r="A366" t="s">
        <v>446</v>
      </c>
      <c r="B366" t="s">
        <v>421</v>
      </c>
      <c r="C366">
        <v>13</v>
      </c>
      <c r="D366">
        <v>10</v>
      </c>
      <c r="E366">
        <v>6</v>
      </c>
      <c r="F366" s="2">
        <f t="shared" si="13"/>
        <v>9.5238095238095233E-2</v>
      </c>
      <c r="G366" s="2">
        <f t="shared" si="14"/>
        <v>7.3260073260073263E-2</v>
      </c>
    </row>
    <row r="367" spans="1:7" x14ac:dyDescent="0.25">
      <c r="A367" t="s">
        <v>447</v>
      </c>
      <c r="B367" t="s">
        <v>421</v>
      </c>
      <c r="C367">
        <v>17</v>
      </c>
      <c r="D367">
        <v>10</v>
      </c>
      <c r="E367">
        <v>6.5</v>
      </c>
      <c r="F367" s="2">
        <f t="shared" si="13"/>
        <v>9.5238095238095233E-2</v>
      </c>
      <c r="G367" s="2">
        <f t="shared" si="14"/>
        <v>5.6022408963585429E-2</v>
      </c>
    </row>
    <row r="368" spans="1:7" x14ac:dyDescent="0.25">
      <c r="A368" t="s">
        <v>449</v>
      </c>
      <c r="B368" t="s">
        <v>421</v>
      </c>
      <c r="C368">
        <v>11</v>
      </c>
      <c r="D368">
        <v>17</v>
      </c>
      <c r="E368">
        <v>6.5</v>
      </c>
      <c r="F368" s="2">
        <f t="shared" si="13"/>
        <v>5.6022408963585429E-2</v>
      </c>
      <c r="G368" s="2">
        <f t="shared" si="14"/>
        <v>8.6580086580086577E-2</v>
      </c>
    </row>
    <row r="369" spans="1:7" x14ac:dyDescent="0.25">
      <c r="A369" t="s">
        <v>450</v>
      </c>
      <c r="B369" t="s">
        <v>421</v>
      </c>
      <c r="C369">
        <v>15</v>
      </c>
      <c r="D369">
        <v>13</v>
      </c>
      <c r="E369">
        <v>7</v>
      </c>
      <c r="F369" s="2">
        <f t="shared" si="13"/>
        <v>7.3260073260073263E-2</v>
      </c>
      <c r="G369" s="2">
        <f t="shared" si="14"/>
        <v>6.3492063492063489E-2</v>
      </c>
    </row>
    <row r="370" spans="1:7" x14ac:dyDescent="0.25">
      <c r="A370" t="s">
        <v>452</v>
      </c>
      <c r="B370" t="s">
        <v>421</v>
      </c>
      <c r="C370">
        <v>19</v>
      </c>
      <c r="D370">
        <v>11</v>
      </c>
      <c r="E370">
        <v>7.5</v>
      </c>
      <c r="F370" s="2">
        <f t="shared" si="13"/>
        <v>8.6580086580086577E-2</v>
      </c>
      <c r="G370" s="2">
        <f t="shared" si="14"/>
        <v>5.0125313283208017E-2</v>
      </c>
    </row>
    <row r="371" spans="1:7" x14ac:dyDescent="0.25">
      <c r="A371" t="s">
        <v>128</v>
      </c>
      <c r="B371" t="s">
        <v>96</v>
      </c>
      <c r="C371">
        <v>19</v>
      </c>
      <c r="D371">
        <v>11</v>
      </c>
      <c r="E371">
        <v>7.5</v>
      </c>
      <c r="F371" s="2">
        <f t="shared" si="13"/>
        <v>8.6580086580086577E-2</v>
      </c>
      <c r="G371" s="2">
        <f t="shared" si="14"/>
        <v>5.0125313283208017E-2</v>
      </c>
    </row>
    <row r="372" spans="1:7" x14ac:dyDescent="0.25">
      <c r="A372" t="s">
        <v>131</v>
      </c>
      <c r="B372" t="s">
        <v>96</v>
      </c>
      <c r="C372">
        <v>17</v>
      </c>
      <c r="D372">
        <v>13</v>
      </c>
      <c r="E372">
        <v>7.5</v>
      </c>
      <c r="F372" s="2">
        <f t="shared" si="13"/>
        <v>7.3260073260073263E-2</v>
      </c>
      <c r="G372" s="2">
        <f t="shared" si="14"/>
        <v>5.6022408963585429E-2</v>
      </c>
    </row>
    <row r="373" spans="1:7" x14ac:dyDescent="0.25">
      <c r="A373" t="s">
        <v>456</v>
      </c>
      <c r="B373" t="s">
        <v>421</v>
      </c>
      <c r="C373">
        <v>13</v>
      </c>
      <c r="D373">
        <v>19</v>
      </c>
      <c r="E373">
        <v>7.5</v>
      </c>
      <c r="F373" s="2">
        <f t="shared" si="13"/>
        <v>5.0125313283208017E-2</v>
      </c>
      <c r="G373" s="2">
        <f t="shared" si="14"/>
        <v>7.3260073260073263E-2</v>
      </c>
    </row>
    <row r="374" spans="1:7" x14ac:dyDescent="0.25">
      <c r="A374" t="s">
        <v>130</v>
      </c>
      <c r="B374" t="s">
        <v>96</v>
      </c>
      <c r="C374">
        <v>23</v>
      </c>
      <c r="D374">
        <v>11</v>
      </c>
      <c r="E374">
        <v>8</v>
      </c>
      <c r="F374" s="2">
        <f t="shared" si="13"/>
        <v>8.6580086580086577E-2</v>
      </c>
      <c r="G374" s="2">
        <f t="shared" si="14"/>
        <v>4.1407867494824016E-2</v>
      </c>
    </row>
    <row r="375" spans="1:7" x14ac:dyDescent="0.25">
      <c r="A375" t="s">
        <v>454</v>
      </c>
      <c r="B375" t="s">
        <v>421</v>
      </c>
      <c r="C375">
        <v>21</v>
      </c>
      <c r="D375">
        <v>11</v>
      </c>
      <c r="E375">
        <v>8</v>
      </c>
      <c r="F375" s="2">
        <f t="shared" si="13"/>
        <v>8.6580086580086577E-2</v>
      </c>
      <c r="G375" s="2">
        <f t="shared" si="14"/>
        <v>4.5351473922902487E-2</v>
      </c>
    </row>
    <row r="376" spans="1:7" x14ac:dyDescent="0.25">
      <c r="A376" t="s">
        <v>458</v>
      </c>
      <c r="B376" t="s">
        <v>421</v>
      </c>
      <c r="C376">
        <v>17</v>
      </c>
      <c r="D376">
        <v>17</v>
      </c>
      <c r="E376">
        <v>8</v>
      </c>
      <c r="F376" s="2">
        <f t="shared" si="13"/>
        <v>5.6022408963585429E-2</v>
      </c>
      <c r="G376" s="2">
        <f t="shared" si="14"/>
        <v>5.6022408963585429E-2</v>
      </c>
    </row>
    <row r="377" spans="1:7" x14ac:dyDescent="0.25">
      <c r="A377" t="s">
        <v>132</v>
      </c>
      <c r="B377" t="s">
        <v>96</v>
      </c>
      <c r="C377">
        <v>19</v>
      </c>
      <c r="D377">
        <v>17</v>
      </c>
      <c r="E377">
        <v>9</v>
      </c>
      <c r="F377" s="2">
        <f t="shared" si="13"/>
        <v>5.6022408963585429E-2</v>
      </c>
      <c r="G377" s="2">
        <f t="shared" si="14"/>
        <v>5.0125313283208017E-2</v>
      </c>
    </row>
    <row r="378" spans="1:7" x14ac:dyDescent="0.25">
      <c r="A378" t="s">
        <v>134</v>
      </c>
      <c r="B378" t="s">
        <v>96</v>
      </c>
      <c r="C378">
        <v>26</v>
      </c>
      <c r="D378">
        <v>13</v>
      </c>
      <c r="E378">
        <v>9.5</v>
      </c>
      <c r="F378" s="2">
        <f t="shared" si="13"/>
        <v>7.3260073260073263E-2</v>
      </c>
      <c r="G378" s="2">
        <f t="shared" si="14"/>
        <v>3.6630036630036632E-2</v>
      </c>
    </row>
    <row r="379" spans="1:7" x14ac:dyDescent="0.25">
      <c r="A379" t="s">
        <v>460</v>
      </c>
      <c r="B379" t="s">
        <v>421</v>
      </c>
      <c r="C379">
        <v>23</v>
      </c>
      <c r="D379">
        <v>17</v>
      </c>
      <c r="E379">
        <v>10</v>
      </c>
      <c r="F379" s="2">
        <f t="shared" si="13"/>
        <v>5.6022408963585429E-2</v>
      </c>
      <c r="G379" s="2">
        <f t="shared" si="14"/>
        <v>4.1407867494824016E-2</v>
      </c>
    </row>
    <row r="380" spans="1:7" x14ac:dyDescent="0.25">
      <c r="A380" t="s">
        <v>135</v>
      </c>
      <c r="B380" t="s">
        <v>96</v>
      </c>
      <c r="C380">
        <v>23</v>
      </c>
      <c r="D380">
        <v>17</v>
      </c>
      <c r="E380">
        <v>10</v>
      </c>
      <c r="F380" s="2">
        <f t="shared" si="13"/>
        <v>5.6022408963585429E-2</v>
      </c>
      <c r="G380" s="2">
        <f t="shared" si="14"/>
        <v>4.1407867494824016E-2</v>
      </c>
    </row>
    <row r="381" spans="1:7" x14ac:dyDescent="0.25">
      <c r="A381" t="s">
        <v>379</v>
      </c>
      <c r="B381" t="s">
        <v>380</v>
      </c>
      <c r="C381">
        <v>6.5</v>
      </c>
      <c r="D381">
        <v>2.5</v>
      </c>
      <c r="E381">
        <v>1.95</v>
      </c>
      <c r="F381" s="2">
        <f t="shared" si="13"/>
        <v>0.38095238095238093</v>
      </c>
      <c r="G381" s="2">
        <f t="shared" si="14"/>
        <v>0.14652014652014653</v>
      </c>
    </row>
    <row r="382" spans="1:7" x14ac:dyDescent="0.25">
      <c r="A382" t="s">
        <v>382</v>
      </c>
      <c r="B382" t="s">
        <v>380</v>
      </c>
      <c r="C382">
        <v>4</v>
      </c>
      <c r="D382">
        <v>3.2</v>
      </c>
      <c r="E382">
        <v>1.95</v>
      </c>
      <c r="F382" s="2">
        <f t="shared" si="13"/>
        <v>0.29761904761904762</v>
      </c>
      <c r="G382" s="2">
        <f t="shared" si="14"/>
        <v>0.23809523809523808</v>
      </c>
    </row>
    <row r="383" spans="1:7" x14ac:dyDescent="0.25">
      <c r="A383" t="s">
        <v>381</v>
      </c>
      <c r="B383" t="s">
        <v>380</v>
      </c>
      <c r="C383">
        <v>4.33</v>
      </c>
      <c r="D383">
        <v>3.2</v>
      </c>
      <c r="E383">
        <v>2</v>
      </c>
      <c r="F383" s="2">
        <f t="shared" ref="F383:F446" si="15">1/D383/1.05</f>
        <v>0.29761904761904762</v>
      </c>
      <c r="G383" s="2">
        <f t="shared" ref="G383:G446" si="16">1/C383/1.05</f>
        <v>0.21994941163532386</v>
      </c>
    </row>
    <row r="384" spans="1:7" x14ac:dyDescent="0.25">
      <c r="A384" t="s">
        <v>387</v>
      </c>
      <c r="B384" t="s">
        <v>380</v>
      </c>
      <c r="C384">
        <v>5.5</v>
      </c>
      <c r="D384">
        <v>3.2</v>
      </c>
      <c r="E384">
        <v>2.1</v>
      </c>
      <c r="F384" s="2">
        <f t="shared" si="15"/>
        <v>0.29761904761904762</v>
      </c>
      <c r="G384" s="2">
        <f t="shared" si="16"/>
        <v>0.17316017316017315</v>
      </c>
    </row>
    <row r="385" spans="1:7" x14ac:dyDescent="0.25">
      <c r="A385" t="s">
        <v>386</v>
      </c>
      <c r="B385" t="s">
        <v>380</v>
      </c>
      <c r="C385">
        <v>5.5</v>
      </c>
      <c r="D385">
        <v>3.2</v>
      </c>
      <c r="E385">
        <v>2.2000000000000002</v>
      </c>
      <c r="F385" s="2">
        <f t="shared" si="15"/>
        <v>0.29761904761904762</v>
      </c>
      <c r="G385" s="2">
        <f t="shared" si="16"/>
        <v>0.17316017316017315</v>
      </c>
    </row>
    <row r="386" spans="1:7" x14ac:dyDescent="0.25">
      <c r="A386" t="s">
        <v>103</v>
      </c>
      <c r="B386" t="s">
        <v>104</v>
      </c>
      <c r="C386">
        <v>7</v>
      </c>
      <c r="D386">
        <v>2.87</v>
      </c>
      <c r="E386">
        <v>2.2000000000000002</v>
      </c>
      <c r="F386" s="2">
        <f t="shared" si="15"/>
        <v>0.33184005309440845</v>
      </c>
      <c r="G386" s="2">
        <f t="shared" si="16"/>
        <v>0.13605442176870747</v>
      </c>
    </row>
    <row r="387" spans="1:7" x14ac:dyDescent="0.25">
      <c r="A387" t="s">
        <v>108</v>
      </c>
      <c r="B387" t="s">
        <v>104</v>
      </c>
      <c r="C387">
        <v>9</v>
      </c>
      <c r="D387">
        <v>3</v>
      </c>
      <c r="E387">
        <v>2.37</v>
      </c>
      <c r="F387" s="2">
        <f t="shared" si="15"/>
        <v>0.31746031746031744</v>
      </c>
      <c r="G387" s="2">
        <f t="shared" si="16"/>
        <v>0.10582010582010581</v>
      </c>
    </row>
    <row r="388" spans="1:7" x14ac:dyDescent="0.25">
      <c r="A388" t="s">
        <v>390</v>
      </c>
      <c r="B388" t="s">
        <v>380</v>
      </c>
      <c r="C388">
        <v>9</v>
      </c>
      <c r="D388">
        <v>3</v>
      </c>
      <c r="E388">
        <v>2.37</v>
      </c>
      <c r="F388" s="2">
        <f t="shared" si="15"/>
        <v>0.31746031746031744</v>
      </c>
      <c r="G388" s="2">
        <f t="shared" si="16"/>
        <v>0.10582010582010581</v>
      </c>
    </row>
    <row r="389" spans="1:7" x14ac:dyDescent="0.25">
      <c r="A389" t="s">
        <v>107</v>
      </c>
      <c r="B389" t="s">
        <v>104</v>
      </c>
      <c r="C389">
        <v>5.5</v>
      </c>
      <c r="D389">
        <v>3.75</v>
      </c>
      <c r="E389">
        <v>2.5</v>
      </c>
      <c r="F389" s="2">
        <f t="shared" si="15"/>
        <v>0.25396825396825395</v>
      </c>
      <c r="G389" s="2">
        <f t="shared" si="16"/>
        <v>0.17316017316017315</v>
      </c>
    </row>
    <row r="390" spans="1:7" x14ac:dyDescent="0.25">
      <c r="A390" t="s">
        <v>389</v>
      </c>
      <c r="B390" t="s">
        <v>380</v>
      </c>
      <c r="C390">
        <v>9</v>
      </c>
      <c r="D390">
        <v>3.2</v>
      </c>
      <c r="E390">
        <v>2.5</v>
      </c>
      <c r="F390" s="2">
        <f t="shared" si="15"/>
        <v>0.29761904761904762</v>
      </c>
      <c r="G390" s="2">
        <f t="shared" si="16"/>
        <v>0.10582010582010581</v>
      </c>
    </row>
    <row r="391" spans="1:7" x14ac:dyDescent="0.25">
      <c r="A391" t="s">
        <v>392</v>
      </c>
      <c r="B391" t="s">
        <v>380</v>
      </c>
      <c r="C391">
        <v>10</v>
      </c>
      <c r="D391">
        <v>3.2</v>
      </c>
      <c r="E391">
        <v>2.5</v>
      </c>
      <c r="F391" s="2">
        <f t="shared" si="15"/>
        <v>0.29761904761904762</v>
      </c>
      <c r="G391" s="2">
        <f t="shared" si="16"/>
        <v>9.5238095238095233E-2</v>
      </c>
    </row>
    <row r="392" spans="1:7" x14ac:dyDescent="0.25">
      <c r="A392" t="s">
        <v>111</v>
      </c>
      <c r="B392" t="s">
        <v>104</v>
      </c>
      <c r="C392">
        <v>5.5</v>
      </c>
      <c r="D392">
        <v>4.5</v>
      </c>
      <c r="E392">
        <v>2.62</v>
      </c>
      <c r="F392" s="2">
        <f t="shared" si="15"/>
        <v>0.21164021164021163</v>
      </c>
      <c r="G392" s="2">
        <f t="shared" si="16"/>
        <v>0.17316017316017315</v>
      </c>
    </row>
    <row r="393" spans="1:7" x14ac:dyDescent="0.25">
      <c r="A393" t="s">
        <v>114</v>
      </c>
      <c r="B393" t="s">
        <v>104</v>
      </c>
      <c r="C393">
        <v>6</v>
      </c>
      <c r="D393">
        <v>5</v>
      </c>
      <c r="E393">
        <v>2.87</v>
      </c>
      <c r="F393" s="2">
        <f t="shared" si="15"/>
        <v>0.19047619047619047</v>
      </c>
      <c r="G393" s="2">
        <f t="shared" si="16"/>
        <v>0.15873015873015872</v>
      </c>
    </row>
    <row r="394" spans="1:7" x14ac:dyDescent="0.25">
      <c r="A394" t="s">
        <v>112</v>
      </c>
      <c r="B394" t="s">
        <v>104</v>
      </c>
      <c r="C394">
        <v>7</v>
      </c>
      <c r="D394">
        <v>4.5</v>
      </c>
      <c r="E394">
        <v>2.87</v>
      </c>
      <c r="F394" s="2">
        <f t="shared" si="15"/>
        <v>0.21164021164021163</v>
      </c>
      <c r="G394" s="2">
        <f t="shared" si="16"/>
        <v>0.13605442176870747</v>
      </c>
    </row>
    <row r="395" spans="1:7" x14ac:dyDescent="0.25">
      <c r="A395" t="s">
        <v>115</v>
      </c>
      <c r="B395" t="s">
        <v>104</v>
      </c>
      <c r="C395">
        <v>9</v>
      </c>
      <c r="D395">
        <v>4.33</v>
      </c>
      <c r="E395">
        <v>3</v>
      </c>
      <c r="F395" s="2">
        <f t="shared" si="15"/>
        <v>0.21994941163532386</v>
      </c>
      <c r="G395" s="2">
        <f t="shared" si="16"/>
        <v>0.10582010582010581</v>
      </c>
    </row>
    <row r="396" spans="1:7" x14ac:dyDescent="0.25">
      <c r="A396" t="s">
        <v>116</v>
      </c>
      <c r="B396" t="s">
        <v>104</v>
      </c>
      <c r="C396">
        <v>7</v>
      </c>
      <c r="D396">
        <v>5</v>
      </c>
      <c r="E396">
        <v>3.1</v>
      </c>
      <c r="F396" s="2">
        <f t="shared" si="15"/>
        <v>0.19047619047619047</v>
      </c>
      <c r="G396" s="2">
        <f t="shared" si="16"/>
        <v>0.13605442176870747</v>
      </c>
    </row>
    <row r="397" spans="1:7" x14ac:dyDescent="0.25">
      <c r="A397" t="s">
        <v>395</v>
      </c>
      <c r="B397" t="s">
        <v>380</v>
      </c>
      <c r="C397">
        <v>8</v>
      </c>
      <c r="D397">
        <v>5.5</v>
      </c>
      <c r="E397">
        <v>3.4</v>
      </c>
      <c r="F397" s="2">
        <f t="shared" si="15"/>
        <v>0.17316017316017315</v>
      </c>
      <c r="G397" s="2">
        <f t="shared" si="16"/>
        <v>0.11904761904761904</v>
      </c>
    </row>
    <row r="398" spans="1:7" x14ac:dyDescent="0.25">
      <c r="A398" t="s">
        <v>124</v>
      </c>
      <c r="B398" t="s">
        <v>104</v>
      </c>
      <c r="C398">
        <v>13</v>
      </c>
      <c r="D398">
        <v>5</v>
      </c>
      <c r="E398">
        <v>3.6</v>
      </c>
      <c r="F398" s="2">
        <f t="shared" si="15"/>
        <v>0.19047619047619047</v>
      </c>
      <c r="G398" s="2">
        <f t="shared" si="16"/>
        <v>7.3260073260073263E-2</v>
      </c>
    </row>
    <row r="399" spans="1:7" x14ac:dyDescent="0.25">
      <c r="A399" t="s">
        <v>120</v>
      </c>
      <c r="B399" t="s">
        <v>104</v>
      </c>
      <c r="C399">
        <v>7</v>
      </c>
      <c r="D399">
        <v>7</v>
      </c>
      <c r="E399">
        <v>3.6</v>
      </c>
      <c r="F399" s="2">
        <f t="shared" si="15"/>
        <v>0.13605442176870747</v>
      </c>
      <c r="G399" s="2">
        <f t="shared" si="16"/>
        <v>0.13605442176870747</v>
      </c>
    </row>
    <row r="400" spans="1:7" x14ac:dyDescent="0.25">
      <c r="A400" t="s">
        <v>396</v>
      </c>
      <c r="B400" t="s">
        <v>380</v>
      </c>
      <c r="C400">
        <v>7</v>
      </c>
      <c r="D400">
        <v>9.5</v>
      </c>
      <c r="E400">
        <v>4</v>
      </c>
      <c r="F400" s="2">
        <f t="shared" si="15"/>
        <v>0.10025062656641603</v>
      </c>
      <c r="G400" s="2">
        <f t="shared" si="16"/>
        <v>0.13605442176870747</v>
      </c>
    </row>
    <row r="401" spans="1:7" x14ac:dyDescent="0.25">
      <c r="A401" t="s">
        <v>399</v>
      </c>
      <c r="B401" t="s">
        <v>380</v>
      </c>
      <c r="C401">
        <v>11</v>
      </c>
      <c r="D401">
        <v>5.5</v>
      </c>
      <c r="E401">
        <v>4</v>
      </c>
      <c r="F401" s="2">
        <f t="shared" si="15"/>
        <v>0.17316017316017315</v>
      </c>
      <c r="G401" s="2">
        <f t="shared" si="16"/>
        <v>8.6580086580086577E-2</v>
      </c>
    </row>
    <row r="402" spans="1:7" x14ac:dyDescent="0.25">
      <c r="A402" t="s">
        <v>398</v>
      </c>
      <c r="B402" t="s">
        <v>380</v>
      </c>
      <c r="C402">
        <v>8</v>
      </c>
      <c r="D402">
        <v>8.5</v>
      </c>
      <c r="E402">
        <v>4</v>
      </c>
      <c r="F402" s="2">
        <f t="shared" si="15"/>
        <v>0.11204481792717086</v>
      </c>
      <c r="G402" s="2">
        <f t="shared" si="16"/>
        <v>0.11904761904761904</v>
      </c>
    </row>
    <row r="403" spans="1:7" x14ac:dyDescent="0.25">
      <c r="A403" t="s">
        <v>123</v>
      </c>
      <c r="B403" t="s">
        <v>104</v>
      </c>
      <c r="C403">
        <v>10</v>
      </c>
      <c r="D403">
        <v>7.5</v>
      </c>
      <c r="E403">
        <v>4.33</v>
      </c>
      <c r="F403" s="2">
        <f t="shared" si="15"/>
        <v>0.12698412698412698</v>
      </c>
      <c r="G403" s="2">
        <f t="shared" si="16"/>
        <v>9.5238095238095233E-2</v>
      </c>
    </row>
    <row r="404" spans="1:7" x14ac:dyDescent="0.25">
      <c r="A404" t="s">
        <v>401</v>
      </c>
      <c r="B404" t="s">
        <v>380</v>
      </c>
      <c r="C404">
        <v>15</v>
      </c>
      <c r="D404">
        <v>7</v>
      </c>
      <c r="E404">
        <v>4.75</v>
      </c>
      <c r="F404" s="2">
        <f t="shared" si="15"/>
        <v>0.13605442176870747</v>
      </c>
      <c r="G404" s="2">
        <f t="shared" si="16"/>
        <v>6.3492063492063489E-2</v>
      </c>
    </row>
    <row r="405" spans="1:7" x14ac:dyDescent="0.25">
      <c r="A405" t="s">
        <v>125</v>
      </c>
      <c r="B405" t="s">
        <v>104</v>
      </c>
      <c r="C405">
        <v>8</v>
      </c>
      <c r="D405">
        <v>15</v>
      </c>
      <c r="E405">
        <v>5</v>
      </c>
      <c r="F405" s="2">
        <f t="shared" si="15"/>
        <v>6.3492063492063489E-2</v>
      </c>
      <c r="G405" s="2">
        <f t="shared" si="16"/>
        <v>0.11904761904761904</v>
      </c>
    </row>
    <row r="406" spans="1:7" x14ac:dyDescent="0.25">
      <c r="A406" t="s">
        <v>126</v>
      </c>
      <c r="B406" t="s">
        <v>104</v>
      </c>
      <c r="C406">
        <v>11</v>
      </c>
      <c r="D406">
        <v>9.5</v>
      </c>
      <c r="E406">
        <v>5</v>
      </c>
      <c r="F406" s="2">
        <f t="shared" si="15"/>
        <v>0.10025062656641603</v>
      </c>
      <c r="G406" s="2">
        <f t="shared" si="16"/>
        <v>8.6580086580086577E-2</v>
      </c>
    </row>
    <row r="407" spans="1:7" x14ac:dyDescent="0.25">
      <c r="A407" t="s">
        <v>404</v>
      </c>
      <c r="B407" t="s">
        <v>380</v>
      </c>
      <c r="C407">
        <v>11</v>
      </c>
      <c r="D407">
        <v>11</v>
      </c>
      <c r="E407">
        <v>5.5</v>
      </c>
      <c r="F407" s="2">
        <f t="shared" si="15"/>
        <v>8.6580086580086577E-2</v>
      </c>
      <c r="G407" s="2">
        <f t="shared" si="16"/>
        <v>8.6580086580086577E-2</v>
      </c>
    </row>
    <row r="408" spans="1:7" x14ac:dyDescent="0.25">
      <c r="A408" t="s">
        <v>127</v>
      </c>
      <c r="B408" t="s">
        <v>104</v>
      </c>
      <c r="C408">
        <v>19</v>
      </c>
      <c r="D408">
        <v>7.5</v>
      </c>
      <c r="E408">
        <v>5.5</v>
      </c>
      <c r="F408" s="2">
        <f t="shared" si="15"/>
        <v>0.12698412698412698</v>
      </c>
      <c r="G408" s="2">
        <f t="shared" si="16"/>
        <v>5.0125313283208017E-2</v>
      </c>
    </row>
    <row r="409" spans="1:7" x14ac:dyDescent="0.25">
      <c r="A409" t="s">
        <v>405</v>
      </c>
      <c r="B409" t="s">
        <v>380</v>
      </c>
      <c r="C409">
        <v>10</v>
      </c>
      <c r="D409">
        <v>12</v>
      </c>
      <c r="E409">
        <v>5.5</v>
      </c>
      <c r="F409" s="2">
        <f t="shared" si="15"/>
        <v>7.9365079365079361E-2</v>
      </c>
      <c r="G409" s="2">
        <f t="shared" si="16"/>
        <v>9.5238095238095233E-2</v>
      </c>
    </row>
    <row r="410" spans="1:7" x14ac:dyDescent="0.25">
      <c r="A410" t="s">
        <v>407</v>
      </c>
      <c r="B410" t="s">
        <v>380</v>
      </c>
      <c r="C410">
        <v>11</v>
      </c>
      <c r="D410">
        <v>9.5</v>
      </c>
      <c r="E410">
        <v>5.5</v>
      </c>
      <c r="F410" s="2">
        <f t="shared" si="15"/>
        <v>0.10025062656641603</v>
      </c>
      <c r="G410" s="2">
        <f t="shared" si="16"/>
        <v>8.6580086580086577E-2</v>
      </c>
    </row>
    <row r="411" spans="1:7" x14ac:dyDescent="0.25">
      <c r="A411" t="s">
        <v>411</v>
      </c>
      <c r="B411" t="s">
        <v>380</v>
      </c>
      <c r="C411">
        <v>17</v>
      </c>
      <c r="D411">
        <v>8.5</v>
      </c>
      <c r="E411">
        <v>6</v>
      </c>
      <c r="F411" s="2">
        <f t="shared" si="15"/>
        <v>0.11204481792717086</v>
      </c>
      <c r="G411" s="2">
        <f t="shared" si="16"/>
        <v>5.6022408963585429E-2</v>
      </c>
    </row>
    <row r="412" spans="1:7" x14ac:dyDescent="0.25">
      <c r="A412" t="s">
        <v>129</v>
      </c>
      <c r="B412" t="s">
        <v>104</v>
      </c>
      <c r="C412">
        <v>19</v>
      </c>
      <c r="D412">
        <v>7.5</v>
      </c>
      <c r="E412">
        <v>6</v>
      </c>
      <c r="F412" s="2">
        <f t="shared" si="15"/>
        <v>0.12698412698412698</v>
      </c>
      <c r="G412" s="2">
        <f t="shared" si="16"/>
        <v>5.0125313283208017E-2</v>
      </c>
    </row>
    <row r="413" spans="1:7" x14ac:dyDescent="0.25">
      <c r="A413" t="s">
        <v>413</v>
      </c>
      <c r="B413" t="s">
        <v>380</v>
      </c>
      <c r="C413">
        <v>15</v>
      </c>
      <c r="D413">
        <v>12</v>
      </c>
      <c r="E413">
        <v>7</v>
      </c>
      <c r="F413" s="2">
        <f t="shared" si="15"/>
        <v>7.9365079365079361E-2</v>
      </c>
      <c r="G413" s="2">
        <f t="shared" si="16"/>
        <v>6.3492063492063489E-2</v>
      </c>
    </row>
    <row r="414" spans="1:7" x14ac:dyDescent="0.25">
      <c r="A414" t="s">
        <v>415</v>
      </c>
      <c r="B414" t="s">
        <v>380</v>
      </c>
      <c r="C414">
        <v>23</v>
      </c>
      <c r="D414">
        <v>11</v>
      </c>
      <c r="E414">
        <v>8</v>
      </c>
      <c r="F414" s="2">
        <f t="shared" si="15"/>
        <v>8.6580086580086577E-2</v>
      </c>
      <c r="G414" s="2">
        <f t="shared" si="16"/>
        <v>4.1407867494824016E-2</v>
      </c>
    </row>
    <row r="415" spans="1:7" x14ac:dyDescent="0.25">
      <c r="A415" t="s">
        <v>133</v>
      </c>
      <c r="B415" t="s">
        <v>104</v>
      </c>
      <c r="C415">
        <v>19</v>
      </c>
      <c r="D415">
        <v>12</v>
      </c>
      <c r="E415">
        <v>8</v>
      </c>
      <c r="F415" s="2">
        <f t="shared" si="15"/>
        <v>7.9365079365079361E-2</v>
      </c>
      <c r="G415" s="2">
        <f t="shared" si="16"/>
        <v>5.0125313283208017E-2</v>
      </c>
    </row>
    <row r="416" spans="1:7" x14ac:dyDescent="0.25">
      <c r="A416" t="s">
        <v>416</v>
      </c>
      <c r="B416" t="s">
        <v>380</v>
      </c>
      <c r="C416">
        <v>23</v>
      </c>
      <c r="D416">
        <v>11</v>
      </c>
      <c r="E416">
        <v>8</v>
      </c>
      <c r="F416" s="2">
        <f t="shared" si="15"/>
        <v>8.6580086580086577E-2</v>
      </c>
      <c r="G416" s="2">
        <f t="shared" si="16"/>
        <v>4.1407867494824016E-2</v>
      </c>
    </row>
    <row r="417" spans="1:7" x14ac:dyDescent="0.25">
      <c r="A417" t="s">
        <v>136</v>
      </c>
      <c r="B417" t="s">
        <v>104</v>
      </c>
      <c r="C417">
        <v>17</v>
      </c>
      <c r="D417">
        <v>15</v>
      </c>
      <c r="E417">
        <v>8</v>
      </c>
      <c r="F417" s="2">
        <f t="shared" si="15"/>
        <v>6.3492063492063489E-2</v>
      </c>
      <c r="G417" s="2">
        <f t="shared" si="16"/>
        <v>5.6022408963585429E-2</v>
      </c>
    </row>
    <row r="418" spans="1:7" x14ac:dyDescent="0.25">
      <c r="A418" t="s">
        <v>417</v>
      </c>
      <c r="B418" t="s">
        <v>380</v>
      </c>
      <c r="C418">
        <v>34</v>
      </c>
      <c r="D418">
        <v>11</v>
      </c>
      <c r="E418">
        <v>8.5</v>
      </c>
      <c r="F418" s="2">
        <f t="shared" si="15"/>
        <v>8.6580086580086577E-2</v>
      </c>
      <c r="G418" s="2">
        <f t="shared" si="16"/>
        <v>2.8011204481792715E-2</v>
      </c>
    </row>
    <row r="419" spans="1:7" x14ac:dyDescent="0.25">
      <c r="A419" t="s">
        <v>137</v>
      </c>
      <c r="B419" t="s">
        <v>104</v>
      </c>
      <c r="C419">
        <v>26</v>
      </c>
      <c r="D419">
        <v>15</v>
      </c>
      <c r="E419">
        <v>10</v>
      </c>
      <c r="F419" s="2">
        <f t="shared" si="15"/>
        <v>6.3492063492063489E-2</v>
      </c>
      <c r="G419" s="2">
        <f t="shared" si="16"/>
        <v>3.6630036630036632E-2</v>
      </c>
    </row>
    <row r="420" spans="1:7" x14ac:dyDescent="0.25">
      <c r="A420" t="s">
        <v>138</v>
      </c>
      <c r="B420" t="s">
        <v>104</v>
      </c>
      <c r="C420">
        <v>29</v>
      </c>
      <c r="D420">
        <v>15</v>
      </c>
      <c r="E420">
        <v>11</v>
      </c>
      <c r="F420" s="2">
        <f t="shared" si="15"/>
        <v>6.3492063492063489E-2</v>
      </c>
      <c r="G420" s="2">
        <f t="shared" si="16"/>
        <v>3.2840722495894911E-2</v>
      </c>
    </row>
    <row r="421" spans="1:7" x14ac:dyDescent="0.25">
      <c r="A421" t="s">
        <v>139</v>
      </c>
      <c r="B421" t="s">
        <v>104</v>
      </c>
      <c r="C421">
        <v>29</v>
      </c>
      <c r="D421">
        <v>15</v>
      </c>
      <c r="E421">
        <v>11</v>
      </c>
      <c r="F421" s="2">
        <f t="shared" si="15"/>
        <v>6.3492063492063489E-2</v>
      </c>
      <c r="G421" s="2">
        <f t="shared" si="16"/>
        <v>3.2840722495894911E-2</v>
      </c>
    </row>
    <row r="422" spans="1:7" x14ac:dyDescent="0.25">
      <c r="A422" t="s">
        <v>7</v>
      </c>
      <c r="B422" t="s">
        <v>8</v>
      </c>
      <c r="C422">
        <v>3.75</v>
      </c>
      <c r="D422">
        <v>2.1</v>
      </c>
      <c r="E422">
        <v>1.57</v>
      </c>
      <c r="F422" s="2">
        <f t="shared" si="15"/>
        <v>0.45351473922902491</v>
      </c>
      <c r="G422" s="2">
        <f t="shared" si="16"/>
        <v>0.25396825396825395</v>
      </c>
    </row>
    <row r="423" spans="1:7" x14ac:dyDescent="0.25">
      <c r="A423" t="s">
        <v>9</v>
      </c>
      <c r="B423" t="s">
        <v>8</v>
      </c>
      <c r="C423">
        <v>4</v>
      </c>
      <c r="D423">
        <v>2.4</v>
      </c>
      <c r="E423">
        <v>1.72</v>
      </c>
      <c r="F423" s="2">
        <f t="shared" si="15"/>
        <v>0.3968253968253968</v>
      </c>
      <c r="G423" s="2">
        <f t="shared" si="16"/>
        <v>0.23809523809523808</v>
      </c>
    </row>
    <row r="424" spans="1:7" x14ac:dyDescent="0.25">
      <c r="A424" t="s">
        <v>10</v>
      </c>
      <c r="B424" t="s">
        <v>8</v>
      </c>
      <c r="C424">
        <v>4.33</v>
      </c>
      <c r="D424">
        <v>3.4</v>
      </c>
      <c r="E424">
        <v>2.0499999999999998</v>
      </c>
      <c r="F424" s="2">
        <f t="shared" si="15"/>
        <v>0.28011204481792717</v>
      </c>
      <c r="G424" s="2">
        <f t="shared" si="16"/>
        <v>0.21994941163532386</v>
      </c>
    </row>
    <row r="425" spans="1:7" x14ac:dyDescent="0.25">
      <c r="A425" t="s">
        <v>12</v>
      </c>
      <c r="B425" t="s">
        <v>8</v>
      </c>
      <c r="C425">
        <v>6.5</v>
      </c>
      <c r="D425">
        <v>2.87</v>
      </c>
      <c r="E425">
        <v>2.2000000000000002</v>
      </c>
      <c r="F425" s="2">
        <f t="shared" si="15"/>
        <v>0.33184005309440845</v>
      </c>
      <c r="G425" s="2">
        <f t="shared" si="16"/>
        <v>0.14652014652014653</v>
      </c>
    </row>
    <row r="426" spans="1:7" x14ac:dyDescent="0.25">
      <c r="A426" t="s">
        <v>11</v>
      </c>
      <c r="B426" t="s">
        <v>8</v>
      </c>
      <c r="C426">
        <v>5.5</v>
      </c>
      <c r="D426">
        <v>3.4</v>
      </c>
      <c r="E426">
        <v>2.2000000000000002</v>
      </c>
      <c r="F426" s="2">
        <f t="shared" si="15"/>
        <v>0.28011204481792717</v>
      </c>
      <c r="G426" s="2">
        <f t="shared" si="16"/>
        <v>0.17316017316017315</v>
      </c>
    </row>
    <row r="427" spans="1:7" x14ac:dyDescent="0.25">
      <c r="A427" t="s">
        <v>13</v>
      </c>
      <c r="B427" t="s">
        <v>8</v>
      </c>
      <c r="C427">
        <v>5.5</v>
      </c>
      <c r="D427">
        <v>3.4</v>
      </c>
      <c r="E427">
        <v>2.25</v>
      </c>
      <c r="F427" s="2">
        <f t="shared" si="15"/>
        <v>0.28011204481792717</v>
      </c>
      <c r="G427" s="2">
        <f t="shared" si="16"/>
        <v>0.17316017316017315</v>
      </c>
    </row>
    <row r="428" spans="1:7" x14ac:dyDescent="0.25">
      <c r="A428" t="s">
        <v>53</v>
      </c>
      <c r="B428" t="s">
        <v>52</v>
      </c>
      <c r="C428">
        <v>5</v>
      </c>
      <c r="D428">
        <v>3.5</v>
      </c>
      <c r="E428">
        <v>2.25</v>
      </c>
      <c r="F428" s="2">
        <f t="shared" si="15"/>
        <v>0.27210884353741494</v>
      </c>
      <c r="G428" s="2">
        <f t="shared" si="16"/>
        <v>0.19047619047619047</v>
      </c>
    </row>
    <row r="429" spans="1:7" x14ac:dyDescent="0.25">
      <c r="A429" t="s">
        <v>55</v>
      </c>
      <c r="B429" t="s">
        <v>52</v>
      </c>
      <c r="C429">
        <v>5.5</v>
      </c>
      <c r="D429">
        <v>3.5</v>
      </c>
      <c r="E429">
        <v>2.2999999999999998</v>
      </c>
      <c r="F429" s="2">
        <f t="shared" si="15"/>
        <v>0.27210884353741494</v>
      </c>
      <c r="G429" s="2">
        <f t="shared" si="16"/>
        <v>0.17316017316017315</v>
      </c>
    </row>
    <row r="430" spans="1:7" x14ac:dyDescent="0.25">
      <c r="A430" t="s">
        <v>56</v>
      </c>
      <c r="B430" t="s">
        <v>52</v>
      </c>
      <c r="C430">
        <v>5.5</v>
      </c>
      <c r="D430">
        <v>3.5</v>
      </c>
      <c r="E430">
        <v>2.2999999999999998</v>
      </c>
      <c r="F430" s="2">
        <f t="shared" si="15"/>
        <v>0.27210884353741494</v>
      </c>
      <c r="G430" s="2">
        <f t="shared" si="16"/>
        <v>0.17316017316017315</v>
      </c>
    </row>
    <row r="431" spans="1:7" x14ac:dyDescent="0.25">
      <c r="A431" t="s">
        <v>61</v>
      </c>
      <c r="B431" t="s">
        <v>52</v>
      </c>
      <c r="C431">
        <v>5</v>
      </c>
      <c r="D431">
        <v>5</v>
      </c>
      <c r="E431">
        <v>2.62</v>
      </c>
      <c r="F431" s="2">
        <f t="shared" si="15"/>
        <v>0.19047619047619047</v>
      </c>
      <c r="G431" s="2">
        <f t="shared" si="16"/>
        <v>0.19047619047619047</v>
      </c>
    </row>
    <row r="432" spans="1:7" x14ac:dyDescent="0.25">
      <c r="A432" t="s">
        <v>63</v>
      </c>
      <c r="B432" t="s">
        <v>52</v>
      </c>
      <c r="C432">
        <v>10</v>
      </c>
      <c r="D432">
        <v>3.5</v>
      </c>
      <c r="E432">
        <v>2.62</v>
      </c>
      <c r="F432" s="2">
        <f t="shared" si="15"/>
        <v>0.27210884353741494</v>
      </c>
      <c r="G432" s="2">
        <f t="shared" si="16"/>
        <v>9.5238095238095233E-2</v>
      </c>
    </row>
    <row r="433" spans="1:7" x14ac:dyDescent="0.25">
      <c r="A433" t="s">
        <v>3477</v>
      </c>
      <c r="B433" t="s">
        <v>52</v>
      </c>
      <c r="C433">
        <v>13</v>
      </c>
      <c r="D433">
        <v>3.4</v>
      </c>
      <c r="E433">
        <v>2.75</v>
      </c>
      <c r="F433" s="2">
        <f t="shared" si="15"/>
        <v>0.28011204481792717</v>
      </c>
      <c r="G433" s="2">
        <f t="shared" si="16"/>
        <v>7.3260073260073263E-2</v>
      </c>
    </row>
    <row r="434" spans="1:7" x14ac:dyDescent="0.25">
      <c r="A434" t="s">
        <v>14</v>
      </c>
      <c r="B434" t="s">
        <v>8</v>
      </c>
      <c r="C434">
        <v>7</v>
      </c>
      <c r="D434">
        <v>4.5</v>
      </c>
      <c r="E434">
        <v>2.87</v>
      </c>
      <c r="F434" s="2">
        <f t="shared" si="15"/>
        <v>0.21164021164021163</v>
      </c>
      <c r="G434" s="2">
        <f t="shared" si="16"/>
        <v>0.13605442176870747</v>
      </c>
    </row>
    <row r="435" spans="1:7" x14ac:dyDescent="0.25">
      <c r="A435" t="s">
        <v>15</v>
      </c>
      <c r="B435" t="s">
        <v>8</v>
      </c>
      <c r="C435">
        <v>5</v>
      </c>
      <c r="D435">
        <v>7</v>
      </c>
      <c r="E435">
        <v>3</v>
      </c>
      <c r="F435" s="2">
        <f t="shared" si="15"/>
        <v>0.13605442176870747</v>
      </c>
      <c r="G435" s="2">
        <f t="shared" si="16"/>
        <v>0.19047619047619047</v>
      </c>
    </row>
    <row r="436" spans="1:7" x14ac:dyDescent="0.25">
      <c r="A436" t="s">
        <v>58</v>
      </c>
      <c r="B436" t="s">
        <v>52</v>
      </c>
      <c r="C436">
        <v>10</v>
      </c>
      <c r="D436">
        <v>4</v>
      </c>
      <c r="E436">
        <v>3</v>
      </c>
      <c r="F436" s="2">
        <f t="shared" si="15"/>
        <v>0.23809523809523808</v>
      </c>
      <c r="G436" s="2">
        <f t="shared" si="16"/>
        <v>9.5238095238095233E-2</v>
      </c>
    </row>
    <row r="437" spans="1:7" x14ac:dyDescent="0.25">
      <c r="A437" t="s">
        <v>17</v>
      </c>
      <c r="B437" t="s">
        <v>8</v>
      </c>
      <c r="C437">
        <v>10</v>
      </c>
      <c r="D437">
        <v>4.5</v>
      </c>
      <c r="E437">
        <v>3.2</v>
      </c>
      <c r="F437" s="2">
        <f t="shared" si="15"/>
        <v>0.21164021164021163</v>
      </c>
      <c r="G437" s="2">
        <f t="shared" si="16"/>
        <v>9.5238095238095233E-2</v>
      </c>
    </row>
    <row r="438" spans="1:7" x14ac:dyDescent="0.25">
      <c r="A438" t="s">
        <v>68</v>
      </c>
      <c r="B438" t="s">
        <v>52</v>
      </c>
      <c r="C438">
        <v>6.5</v>
      </c>
      <c r="D438">
        <v>6.5</v>
      </c>
      <c r="E438">
        <v>3.25</v>
      </c>
      <c r="F438" s="2">
        <f t="shared" si="15"/>
        <v>0.14652014652014653</v>
      </c>
      <c r="G438" s="2">
        <f t="shared" si="16"/>
        <v>0.14652014652014653</v>
      </c>
    </row>
    <row r="439" spans="1:7" x14ac:dyDescent="0.25">
      <c r="A439" t="s">
        <v>4012</v>
      </c>
      <c r="B439" t="s">
        <v>52</v>
      </c>
      <c r="C439">
        <v>7</v>
      </c>
      <c r="D439">
        <v>5.5</v>
      </c>
      <c r="E439">
        <v>3.25</v>
      </c>
      <c r="F439" s="2">
        <f t="shared" si="15"/>
        <v>0.17316017316017315</v>
      </c>
      <c r="G439" s="2">
        <f t="shared" si="16"/>
        <v>0.13605442176870747</v>
      </c>
    </row>
    <row r="440" spans="1:7" x14ac:dyDescent="0.25">
      <c r="A440" t="s">
        <v>16</v>
      </c>
      <c r="B440" t="s">
        <v>8</v>
      </c>
      <c r="C440">
        <v>7</v>
      </c>
      <c r="D440">
        <v>6.5</v>
      </c>
      <c r="E440">
        <v>3.4</v>
      </c>
      <c r="F440" s="2">
        <f t="shared" si="15"/>
        <v>0.14652014652014653</v>
      </c>
      <c r="G440" s="2">
        <f t="shared" si="16"/>
        <v>0.13605442176870747</v>
      </c>
    </row>
    <row r="441" spans="1:7" x14ac:dyDescent="0.25">
      <c r="A441" t="s">
        <v>81</v>
      </c>
      <c r="B441" t="s">
        <v>52</v>
      </c>
      <c r="C441">
        <v>6</v>
      </c>
      <c r="D441">
        <v>7</v>
      </c>
      <c r="E441">
        <v>3.4</v>
      </c>
      <c r="F441" s="2">
        <f t="shared" si="15"/>
        <v>0.13605442176870747</v>
      </c>
      <c r="G441" s="2">
        <f t="shared" si="16"/>
        <v>0.15873015873015872</v>
      </c>
    </row>
    <row r="442" spans="1:7" x14ac:dyDescent="0.25">
      <c r="A442" t="s">
        <v>18</v>
      </c>
      <c r="B442" t="s">
        <v>8</v>
      </c>
      <c r="C442">
        <v>7</v>
      </c>
      <c r="D442">
        <v>6.5</v>
      </c>
      <c r="E442">
        <v>3.5</v>
      </c>
      <c r="F442" s="2">
        <f t="shared" si="15"/>
        <v>0.14652014652014653</v>
      </c>
      <c r="G442" s="2">
        <f t="shared" si="16"/>
        <v>0.13605442176870747</v>
      </c>
    </row>
    <row r="443" spans="1:7" x14ac:dyDescent="0.25">
      <c r="A443" t="s">
        <v>19</v>
      </c>
      <c r="B443" t="s">
        <v>8</v>
      </c>
      <c r="C443">
        <v>7</v>
      </c>
      <c r="D443">
        <v>7.5</v>
      </c>
      <c r="E443">
        <v>3.6</v>
      </c>
      <c r="F443" s="2">
        <f t="shared" si="15"/>
        <v>0.12698412698412698</v>
      </c>
      <c r="G443" s="2">
        <f t="shared" si="16"/>
        <v>0.13605442176870747</v>
      </c>
    </row>
    <row r="444" spans="1:7" x14ac:dyDescent="0.25">
      <c r="A444" t="s">
        <v>71</v>
      </c>
      <c r="B444" t="s">
        <v>52</v>
      </c>
      <c r="C444">
        <v>5.5</v>
      </c>
      <c r="D444">
        <v>11</v>
      </c>
      <c r="E444">
        <v>3.6</v>
      </c>
      <c r="F444" s="2">
        <f t="shared" si="15"/>
        <v>8.6580086580086577E-2</v>
      </c>
      <c r="G444" s="2">
        <f t="shared" si="16"/>
        <v>0.17316017316017315</v>
      </c>
    </row>
    <row r="445" spans="1:7" x14ac:dyDescent="0.25">
      <c r="A445" t="s">
        <v>66</v>
      </c>
      <c r="B445" t="s">
        <v>52</v>
      </c>
      <c r="C445">
        <v>8</v>
      </c>
      <c r="D445">
        <v>6.5</v>
      </c>
      <c r="E445">
        <v>3.75</v>
      </c>
      <c r="F445" s="2">
        <f t="shared" si="15"/>
        <v>0.14652014652014653</v>
      </c>
      <c r="G445" s="2">
        <f t="shared" si="16"/>
        <v>0.11904761904761904</v>
      </c>
    </row>
    <row r="446" spans="1:7" x14ac:dyDescent="0.25">
      <c r="A446" t="s">
        <v>75</v>
      </c>
      <c r="B446" t="s">
        <v>52</v>
      </c>
      <c r="C446">
        <v>7</v>
      </c>
      <c r="D446">
        <v>8.5</v>
      </c>
      <c r="E446">
        <v>3.75</v>
      </c>
      <c r="F446" s="2">
        <f t="shared" si="15"/>
        <v>0.11204481792717086</v>
      </c>
      <c r="G446" s="2">
        <f t="shared" si="16"/>
        <v>0.13605442176870747</v>
      </c>
    </row>
    <row r="447" spans="1:7" x14ac:dyDescent="0.25">
      <c r="A447" t="s">
        <v>77</v>
      </c>
      <c r="B447" t="s">
        <v>52</v>
      </c>
      <c r="C447">
        <v>8</v>
      </c>
      <c r="D447">
        <v>8.5</v>
      </c>
      <c r="E447">
        <v>4</v>
      </c>
      <c r="F447" s="2">
        <f t="shared" ref="F447:F468" si="17">1/D447/1.05</f>
        <v>0.11204481792717086</v>
      </c>
      <c r="G447" s="2">
        <f t="shared" ref="G447:G468" si="18">1/C447/1.05</f>
        <v>0.11904761904761904</v>
      </c>
    </row>
    <row r="448" spans="1:7" x14ac:dyDescent="0.25">
      <c r="A448" t="s">
        <v>4148</v>
      </c>
      <c r="B448" t="s">
        <v>8</v>
      </c>
      <c r="C448">
        <v>10</v>
      </c>
      <c r="D448">
        <v>6.5</v>
      </c>
      <c r="E448">
        <v>4</v>
      </c>
      <c r="F448" s="2">
        <f t="shared" si="17"/>
        <v>0.14652014652014653</v>
      </c>
      <c r="G448" s="2">
        <f t="shared" si="18"/>
        <v>9.5238095238095233E-2</v>
      </c>
    </row>
    <row r="449" spans="1:7" x14ac:dyDescent="0.25">
      <c r="A449" t="s">
        <v>22</v>
      </c>
      <c r="B449" t="s">
        <v>8</v>
      </c>
      <c r="C449">
        <v>6.5</v>
      </c>
      <c r="D449">
        <v>13</v>
      </c>
      <c r="E449">
        <v>4.33</v>
      </c>
      <c r="F449" s="2">
        <f t="shared" si="17"/>
        <v>7.3260073260073263E-2</v>
      </c>
      <c r="G449" s="2">
        <f t="shared" si="18"/>
        <v>0.14652014652014653</v>
      </c>
    </row>
    <row r="450" spans="1:7" x14ac:dyDescent="0.25">
      <c r="A450" t="s">
        <v>76</v>
      </c>
      <c r="B450" t="s">
        <v>52</v>
      </c>
      <c r="C450">
        <v>7</v>
      </c>
      <c r="D450">
        <v>11</v>
      </c>
      <c r="E450">
        <v>4.33</v>
      </c>
      <c r="F450" s="2">
        <f t="shared" si="17"/>
        <v>8.6580086580086577E-2</v>
      </c>
      <c r="G450" s="2">
        <f t="shared" si="18"/>
        <v>0.13605442176870747</v>
      </c>
    </row>
    <row r="451" spans="1:7" x14ac:dyDescent="0.25">
      <c r="A451" t="s">
        <v>23</v>
      </c>
      <c r="B451" t="s">
        <v>8</v>
      </c>
      <c r="C451">
        <v>6.5</v>
      </c>
      <c r="D451">
        <v>17</v>
      </c>
      <c r="E451">
        <v>4.33</v>
      </c>
      <c r="F451" s="2">
        <f t="shared" si="17"/>
        <v>5.6022408963585429E-2</v>
      </c>
      <c r="G451" s="2">
        <f t="shared" si="18"/>
        <v>0.14652014652014653</v>
      </c>
    </row>
    <row r="452" spans="1:7" x14ac:dyDescent="0.25">
      <c r="A452" t="s">
        <v>3691</v>
      </c>
      <c r="B452" t="s">
        <v>8</v>
      </c>
      <c r="C452">
        <v>11</v>
      </c>
      <c r="D452">
        <v>7</v>
      </c>
      <c r="E452">
        <v>4.33</v>
      </c>
      <c r="F452" s="2">
        <f t="shared" si="17"/>
        <v>0.13605442176870747</v>
      </c>
      <c r="G452" s="2">
        <f t="shared" si="18"/>
        <v>8.6580086580086577E-2</v>
      </c>
    </row>
    <row r="453" spans="1:7" x14ac:dyDescent="0.25">
      <c r="A453" t="s">
        <v>26</v>
      </c>
      <c r="B453" t="s">
        <v>8</v>
      </c>
      <c r="C453">
        <v>11</v>
      </c>
      <c r="D453">
        <v>7</v>
      </c>
      <c r="E453">
        <v>4.5</v>
      </c>
      <c r="F453" s="2">
        <f t="shared" si="17"/>
        <v>0.13605442176870747</v>
      </c>
      <c r="G453" s="2">
        <f t="shared" si="18"/>
        <v>8.6580086580086577E-2</v>
      </c>
    </row>
    <row r="454" spans="1:7" x14ac:dyDescent="0.25">
      <c r="A454" t="s">
        <v>31</v>
      </c>
      <c r="B454" t="s">
        <v>8</v>
      </c>
      <c r="C454">
        <v>9</v>
      </c>
      <c r="D454">
        <v>13</v>
      </c>
      <c r="E454">
        <v>5.5</v>
      </c>
      <c r="F454" s="2">
        <f t="shared" si="17"/>
        <v>7.3260073260073263E-2</v>
      </c>
      <c r="G454" s="2">
        <f t="shared" si="18"/>
        <v>0.10582010582010581</v>
      </c>
    </row>
    <row r="455" spans="1:7" x14ac:dyDescent="0.25">
      <c r="A455" t="s">
        <v>85</v>
      </c>
      <c r="B455" t="s">
        <v>52</v>
      </c>
      <c r="C455">
        <v>26</v>
      </c>
      <c r="D455">
        <v>7</v>
      </c>
      <c r="E455">
        <v>6</v>
      </c>
      <c r="F455" s="2">
        <f t="shared" si="17"/>
        <v>0.13605442176870747</v>
      </c>
      <c r="G455" s="2">
        <f t="shared" si="18"/>
        <v>3.6630036630036632E-2</v>
      </c>
    </row>
    <row r="456" spans="1:7" x14ac:dyDescent="0.25">
      <c r="A456" t="s">
        <v>3670</v>
      </c>
      <c r="B456" t="s">
        <v>8</v>
      </c>
      <c r="C456">
        <v>15</v>
      </c>
      <c r="D456">
        <v>9.5</v>
      </c>
      <c r="E456">
        <v>6</v>
      </c>
      <c r="F456" s="2">
        <f t="shared" si="17"/>
        <v>0.10025062656641603</v>
      </c>
      <c r="G456" s="2">
        <f t="shared" si="18"/>
        <v>6.3492063492063489E-2</v>
      </c>
    </row>
    <row r="457" spans="1:7" x14ac:dyDescent="0.25">
      <c r="A457" t="s">
        <v>86</v>
      </c>
      <c r="B457" t="s">
        <v>52</v>
      </c>
      <c r="C457">
        <v>10</v>
      </c>
      <c r="D457">
        <v>17</v>
      </c>
      <c r="E457">
        <v>6</v>
      </c>
      <c r="F457" s="2">
        <f t="shared" si="17"/>
        <v>5.6022408963585429E-2</v>
      </c>
      <c r="G457" s="2">
        <f t="shared" si="18"/>
        <v>9.5238095238095233E-2</v>
      </c>
    </row>
    <row r="458" spans="1:7" x14ac:dyDescent="0.25">
      <c r="A458" t="s">
        <v>4265</v>
      </c>
      <c r="B458" t="s">
        <v>8</v>
      </c>
      <c r="C458">
        <v>19</v>
      </c>
      <c r="D458">
        <v>9.5</v>
      </c>
      <c r="E458">
        <v>6.5</v>
      </c>
      <c r="F458" s="2">
        <f t="shared" si="17"/>
        <v>0.10025062656641603</v>
      </c>
      <c r="G458" s="2">
        <f t="shared" si="18"/>
        <v>5.0125313283208017E-2</v>
      </c>
    </row>
    <row r="459" spans="1:7" x14ac:dyDescent="0.25">
      <c r="A459" t="s">
        <v>3469</v>
      </c>
      <c r="B459" t="s">
        <v>52</v>
      </c>
      <c r="C459">
        <v>17</v>
      </c>
      <c r="D459">
        <v>11</v>
      </c>
      <c r="E459">
        <v>7</v>
      </c>
      <c r="F459" s="2">
        <f t="shared" si="17"/>
        <v>8.6580086580086577E-2</v>
      </c>
      <c r="G459" s="2">
        <f t="shared" si="18"/>
        <v>5.6022408963585429E-2</v>
      </c>
    </row>
    <row r="460" spans="1:7" x14ac:dyDescent="0.25">
      <c r="A460" t="s">
        <v>93</v>
      </c>
      <c r="B460" t="s">
        <v>52</v>
      </c>
      <c r="C460">
        <v>29</v>
      </c>
      <c r="D460">
        <v>9.5</v>
      </c>
      <c r="E460">
        <v>7.5</v>
      </c>
      <c r="F460" s="2">
        <f t="shared" si="17"/>
        <v>0.10025062656641603</v>
      </c>
      <c r="G460" s="2">
        <f t="shared" si="18"/>
        <v>3.2840722495894911E-2</v>
      </c>
    </row>
    <row r="461" spans="1:7" x14ac:dyDescent="0.25">
      <c r="A461" t="s">
        <v>87</v>
      </c>
      <c r="B461" t="s">
        <v>52</v>
      </c>
      <c r="C461">
        <v>15</v>
      </c>
      <c r="D461">
        <v>13</v>
      </c>
      <c r="E461">
        <v>7.5</v>
      </c>
      <c r="F461" s="2">
        <f t="shared" si="17"/>
        <v>7.3260073260073263E-2</v>
      </c>
      <c r="G461" s="2">
        <f t="shared" si="18"/>
        <v>6.3492063492063489E-2</v>
      </c>
    </row>
    <row r="462" spans="1:7" x14ac:dyDescent="0.25">
      <c r="A462" t="s">
        <v>37</v>
      </c>
      <c r="B462" t="s">
        <v>8</v>
      </c>
      <c r="C462">
        <v>26</v>
      </c>
      <c r="D462">
        <v>9.5</v>
      </c>
      <c r="E462">
        <v>7.5</v>
      </c>
      <c r="F462" s="2">
        <f t="shared" si="17"/>
        <v>0.10025062656641603</v>
      </c>
      <c r="G462" s="2">
        <f t="shared" si="18"/>
        <v>3.6630036630036632E-2</v>
      </c>
    </row>
    <row r="463" spans="1:7" x14ac:dyDescent="0.25">
      <c r="A463" t="s">
        <v>3470</v>
      </c>
      <c r="B463" t="s">
        <v>52</v>
      </c>
      <c r="C463">
        <v>23</v>
      </c>
      <c r="D463">
        <v>11</v>
      </c>
      <c r="E463">
        <v>8</v>
      </c>
      <c r="F463" s="2">
        <f t="shared" si="17"/>
        <v>8.6580086580086577E-2</v>
      </c>
      <c r="G463" s="2">
        <f t="shared" si="18"/>
        <v>4.1407867494824016E-2</v>
      </c>
    </row>
    <row r="464" spans="1:7" x14ac:dyDescent="0.25">
      <c r="A464" t="s">
        <v>89</v>
      </c>
      <c r="B464" t="s">
        <v>52</v>
      </c>
      <c r="C464">
        <v>17</v>
      </c>
      <c r="D464">
        <v>13</v>
      </c>
      <c r="E464">
        <v>8</v>
      </c>
      <c r="F464" s="2">
        <f t="shared" si="17"/>
        <v>7.3260073260073263E-2</v>
      </c>
      <c r="G464" s="2">
        <f t="shared" si="18"/>
        <v>5.6022408963585429E-2</v>
      </c>
    </row>
    <row r="465" spans="1:7" x14ac:dyDescent="0.25">
      <c r="A465" t="s">
        <v>92</v>
      </c>
      <c r="B465" t="s">
        <v>52</v>
      </c>
      <c r="C465">
        <v>19</v>
      </c>
      <c r="D465">
        <v>17</v>
      </c>
      <c r="E465">
        <v>9.5</v>
      </c>
      <c r="F465" s="2">
        <f t="shared" si="17"/>
        <v>5.6022408963585429E-2</v>
      </c>
      <c r="G465" s="2">
        <f t="shared" si="18"/>
        <v>5.0125313283208017E-2</v>
      </c>
    </row>
    <row r="466" spans="1:7" x14ac:dyDescent="0.25">
      <c r="A466" t="s">
        <v>94</v>
      </c>
      <c r="B466" t="s">
        <v>52</v>
      </c>
      <c r="C466">
        <v>23</v>
      </c>
      <c r="D466">
        <v>17</v>
      </c>
      <c r="E466">
        <v>10</v>
      </c>
      <c r="F466" s="2">
        <f t="shared" si="17"/>
        <v>5.6022408963585429E-2</v>
      </c>
      <c r="G466" s="2">
        <f t="shared" si="18"/>
        <v>4.1407867494824016E-2</v>
      </c>
    </row>
    <row r="467" spans="1:7" x14ac:dyDescent="0.25">
      <c r="A467" t="s">
        <v>40</v>
      </c>
      <c r="B467" t="s">
        <v>8</v>
      </c>
      <c r="C467">
        <v>29</v>
      </c>
      <c r="D467">
        <v>13</v>
      </c>
      <c r="E467">
        <v>10</v>
      </c>
      <c r="F467" s="2">
        <f t="shared" si="17"/>
        <v>7.3260073260073263E-2</v>
      </c>
      <c r="G467" s="2">
        <f t="shared" si="18"/>
        <v>3.2840722495894911E-2</v>
      </c>
    </row>
    <row r="468" spans="1:7" x14ac:dyDescent="0.25">
      <c r="A468" t="s">
        <v>3475</v>
      </c>
      <c r="B468" t="s">
        <v>52</v>
      </c>
      <c r="C468">
        <v>29</v>
      </c>
      <c r="D468">
        <v>17</v>
      </c>
      <c r="E468">
        <v>12</v>
      </c>
      <c r="F468" s="2">
        <f t="shared" si="17"/>
        <v>5.6022408963585429E-2</v>
      </c>
      <c r="G468" s="2">
        <f t="shared" si="18"/>
        <v>3.2840722495894911E-2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8BB6-67A2-48D5-9F67-0D59173CBA69}">
  <dimension ref="A1:E552"/>
  <sheetViews>
    <sheetView workbookViewId="0"/>
  </sheetViews>
  <sheetFormatPr defaultRowHeight="15" x14ac:dyDescent="0.25"/>
  <cols>
    <col min="1" max="1" width="24.5703125" bestFit="1" customWidth="1"/>
    <col min="2" max="2" width="16.140625" bestFit="1" customWidth="1"/>
    <col min="3" max="3" width="24.5703125" bestFit="1" customWidth="1"/>
    <col min="4" max="4" width="13.85546875" bestFit="1" customWidth="1"/>
    <col min="5" max="5" width="19.28515625" style="3" bestFit="1" customWidth="1"/>
  </cols>
  <sheetData>
    <row r="1" spans="1:5" s="1" customFormat="1" x14ac:dyDescent="0.25">
      <c r="A1" s="1" t="s">
        <v>3278</v>
      </c>
      <c r="B1" s="1" t="s">
        <v>3279</v>
      </c>
      <c r="C1" s="1" t="s">
        <v>3459</v>
      </c>
      <c r="D1" s="1" t="s">
        <v>3460</v>
      </c>
      <c r="E1" s="2" t="s">
        <v>3532</v>
      </c>
    </row>
    <row r="2" spans="1:5" x14ac:dyDescent="0.25">
      <c r="A2" t="s">
        <v>4239</v>
      </c>
      <c r="B2" t="s">
        <v>4240</v>
      </c>
      <c r="C2" t="s">
        <v>4257</v>
      </c>
      <c r="D2">
        <v>2.2000000000000002</v>
      </c>
      <c r="E2" s="3">
        <f>1/D2/1.05</f>
        <v>0.43290043290043284</v>
      </c>
    </row>
    <row r="3" spans="1:5" x14ac:dyDescent="0.25">
      <c r="A3" t="s">
        <v>4239</v>
      </c>
      <c r="B3" t="s">
        <v>4240</v>
      </c>
      <c r="C3" t="s">
        <v>169</v>
      </c>
      <c r="D3">
        <v>2.75</v>
      </c>
      <c r="E3" s="3">
        <f t="shared" ref="E3:E66" si="0">1/D3/1.05</f>
        <v>0.34632034632034631</v>
      </c>
    </row>
    <row r="4" spans="1:5" x14ac:dyDescent="0.25">
      <c r="A4" t="s">
        <v>4239</v>
      </c>
      <c r="B4" t="s">
        <v>4240</v>
      </c>
      <c r="C4" t="s">
        <v>173</v>
      </c>
      <c r="D4">
        <v>2.75</v>
      </c>
      <c r="E4" s="3">
        <f t="shared" si="0"/>
        <v>0.34632034632034631</v>
      </c>
    </row>
    <row r="5" spans="1:5" x14ac:dyDescent="0.25">
      <c r="A5" t="s">
        <v>4239</v>
      </c>
      <c r="B5" t="s">
        <v>4240</v>
      </c>
      <c r="C5" t="s">
        <v>144</v>
      </c>
      <c r="D5">
        <v>2.75</v>
      </c>
      <c r="E5" s="3">
        <f t="shared" si="0"/>
        <v>0.34632034632034631</v>
      </c>
    </row>
    <row r="6" spans="1:5" x14ac:dyDescent="0.25">
      <c r="A6" t="s">
        <v>4239</v>
      </c>
      <c r="B6" t="s">
        <v>4240</v>
      </c>
      <c r="C6" t="s">
        <v>186</v>
      </c>
      <c r="D6">
        <v>2.87</v>
      </c>
      <c r="E6" s="3">
        <f t="shared" si="0"/>
        <v>0.33184005309440845</v>
      </c>
    </row>
    <row r="7" spans="1:5" x14ac:dyDescent="0.25">
      <c r="A7" t="s">
        <v>4239</v>
      </c>
      <c r="B7" t="s">
        <v>4240</v>
      </c>
      <c r="C7" t="s">
        <v>300</v>
      </c>
      <c r="D7">
        <v>2.87</v>
      </c>
      <c r="E7" s="3">
        <f t="shared" si="0"/>
        <v>0.33184005309440845</v>
      </c>
    </row>
    <row r="8" spans="1:5" x14ac:dyDescent="0.25">
      <c r="A8" t="s">
        <v>4239</v>
      </c>
      <c r="B8" t="s">
        <v>4240</v>
      </c>
      <c r="C8" t="s">
        <v>3655</v>
      </c>
      <c r="D8">
        <v>3.1</v>
      </c>
      <c r="E8" s="3">
        <f t="shared" si="0"/>
        <v>0.3072196620583717</v>
      </c>
    </row>
    <row r="9" spans="1:5" x14ac:dyDescent="0.25">
      <c r="A9" t="s">
        <v>4239</v>
      </c>
      <c r="B9" t="s">
        <v>4240</v>
      </c>
      <c r="C9" t="s">
        <v>2254</v>
      </c>
      <c r="D9">
        <v>3.1</v>
      </c>
      <c r="E9" s="3">
        <f t="shared" si="0"/>
        <v>0.3072196620583717</v>
      </c>
    </row>
    <row r="10" spans="1:5" x14ac:dyDescent="0.25">
      <c r="A10" t="s">
        <v>4239</v>
      </c>
      <c r="B10" t="s">
        <v>4240</v>
      </c>
      <c r="C10" t="s">
        <v>286</v>
      </c>
      <c r="D10">
        <v>3.1</v>
      </c>
      <c r="E10" s="3">
        <f t="shared" si="0"/>
        <v>0.3072196620583717</v>
      </c>
    </row>
    <row r="11" spans="1:5" x14ac:dyDescent="0.25">
      <c r="A11" t="s">
        <v>4239</v>
      </c>
      <c r="B11" t="s">
        <v>4240</v>
      </c>
      <c r="C11" t="s">
        <v>156</v>
      </c>
      <c r="D11">
        <v>3.1</v>
      </c>
      <c r="E11" s="3">
        <f t="shared" si="0"/>
        <v>0.3072196620583717</v>
      </c>
    </row>
    <row r="12" spans="1:5" x14ac:dyDescent="0.25">
      <c r="A12" t="s">
        <v>4239</v>
      </c>
      <c r="B12" t="s">
        <v>4240</v>
      </c>
      <c r="C12" t="s">
        <v>297</v>
      </c>
      <c r="D12">
        <v>3.25</v>
      </c>
      <c r="E12" s="3">
        <f t="shared" si="0"/>
        <v>0.29304029304029305</v>
      </c>
    </row>
    <row r="13" spans="1:5" x14ac:dyDescent="0.25">
      <c r="A13" t="s">
        <v>4239</v>
      </c>
      <c r="B13" t="s">
        <v>4240</v>
      </c>
      <c r="C13" t="s">
        <v>287</v>
      </c>
      <c r="D13">
        <v>3.25</v>
      </c>
      <c r="E13" s="3">
        <f t="shared" si="0"/>
        <v>0.29304029304029305</v>
      </c>
    </row>
    <row r="14" spans="1:5" x14ac:dyDescent="0.25">
      <c r="A14" t="s">
        <v>4239</v>
      </c>
      <c r="B14" t="s">
        <v>4240</v>
      </c>
      <c r="C14" t="s">
        <v>312</v>
      </c>
      <c r="D14">
        <v>3.25</v>
      </c>
      <c r="E14" s="3">
        <f t="shared" si="0"/>
        <v>0.29304029304029305</v>
      </c>
    </row>
    <row r="15" spans="1:5" x14ac:dyDescent="0.25">
      <c r="A15" t="s">
        <v>4239</v>
      </c>
      <c r="B15" t="s">
        <v>4240</v>
      </c>
      <c r="C15" t="s">
        <v>305</v>
      </c>
      <c r="D15">
        <v>3.25</v>
      </c>
      <c r="E15" s="3">
        <f t="shared" si="0"/>
        <v>0.29304029304029305</v>
      </c>
    </row>
    <row r="16" spans="1:5" x14ac:dyDescent="0.25">
      <c r="A16" t="s">
        <v>4239</v>
      </c>
      <c r="B16" t="s">
        <v>4240</v>
      </c>
      <c r="C16" t="s">
        <v>308</v>
      </c>
      <c r="D16">
        <v>3.25</v>
      </c>
      <c r="E16" s="3">
        <f t="shared" si="0"/>
        <v>0.29304029304029305</v>
      </c>
    </row>
    <row r="17" spans="1:5" x14ac:dyDescent="0.25">
      <c r="A17" t="s">
        <v>4239</v>
      </c>
      <c r="B17" t="s">
        <v>4240</v>
      </c>
      <c r="C17" t="s">
        <v>307</v>
      </c>
      <c r="D17">
        <v>3.25</v>
      </c>
      <c r="E17" s="3">
        <f t="shared" si="0"/>
        <v>0.29304029304029305</v>
      </c>
    </row>
    <row r="18" spans="1:5" x14ac:dyDescent="0.25">
      <c r="A18" t="s">
        <v>4239</v>
      </c>
      <c r="B18" t="s">
        <v>4240</v>
      </c>
      <c r="C18" t="s">
        <v>174</v>
      </c>
      <c r="D18">
        <v>3.4</v>
      </c>
      <c r="E18" s="3">
        <f t="shared" si="0"/>
        <v>0.28011204481792717</v>
      </c>
    </row>
    <row r="19" spans="1:5" x14ac:dyDescent="0.25">
      <c r="A19" t="s">
        <v>4239</v>
      </c>
      <c r="B19" t="s">
        <v>4240</v>
      </c>
      <c r="C19" t="s">
        <v>177</v>
      </c>
      <c r="D19">
        <v>3.4</v>
      </c>
      <c r="E19" s="3">
        <f t="shared" si="0"/>
        <v>0.28011204481792717</v>
      </c>
    </row>
    <row r="20" spans="1:5" x14ac:dyDescent="0.25">
      <c r="A20" t="s">
        <v>4239</v>
      </c>
      <c r="B20" t="s">
        <v>4240</v>
      </c>
      <c r="C20" t="s">
        <v>314</v>
      </c>
      <c r="D20">
        <v>3.75</v>
      </c>
      <c r="E20" s="3">
        <f t="shared" si="0"/>
        <v>0.25396825396825395</v>
      </c>
    </row>
    <row r="21" spans="1:5" x14ac:dyDescent="0.25">
      <c r="A21" t="s">
        <v>4239</v>
      </c>
      <c r="B21" t="s">
        <v>4240</v>
      </c>
      <c r="C21" t="s">
        <v>3880</v>
      </c>
      <c r="D21">
        <v>3.75</v>
      </c>
      <c r="E21" s="3">
        <f t="shared" si="0"/>
        <v>0.25396825396825395</v>
      </c>
    </row>
    <row r="22" spans="1:5" x14ac:dyDescent="0.25">
      <c r="A22" t="s">
        <v>4239</v>
      </c>
      <c r="B22" t="s">
        <v>4240</v>
      </c>
      <c r="C22" t="s">
        <v>3489</v>
      </c>
      <c r="D22">
        <v>3.75</v>
      </c>
      <c r="E22" s="3">
        <f t="shared" si="0"/>
        <v>0.25396825396825395</v>
      </c>
    </row>
    <row r="23" spans="1:5" x14ac:dyDescent="0.25">
      <c r="A23" t="s">
        <v>4239</v>
      </c>
      <c r="B23" t="s">
        <v>4240</v>
      </c>
      <c r="C23" t="s">
        <v>161</v>
      </c>
      <c r="D23">
        <v>3.75</v>
      </c>
      <c r="E23" s="3">
        <f t="shared" si="0"/>
        <v>0.25396825396825395</v>
      </c>
    </row>
    <row r="24" spans="1:5" x14ac:dyDescent="0.25">
      <c r="A24" t="s">
        <v>4239</v>
      </c>
      <c r="B24" t="s">
        <v>4240</v>
      </c>
      <c r="C24" t="s">
        <v>168</v>
      </c>
      <c r="D24">
        <v>3.75</v>
      </c>
      <c r="E24" s="3">
        <f t="shared" si="0"/>
        <v>0.25396825396825395</v>
      </c>
    </row>
    <row r="25" spans="1:5" x14ac:dyDescent="0.25">
      <c r="A25" t="s">
        <v>4239</v>
      </c>
      <c r="B25" t="s">
        <v>4240</v>
      </c>
      <c r="C25" t="s">
        <v>303</v>
      </c>
      <c r="D25">
        <v>3.75</v>
      </c>
      <c r="E25" s="3">
        <f t="shared" si="0"/>
        <v>0.25396825396825395</v>
      </c>
    </row>
    <row r="26" spans="1:5" x14ac:dyDescent="0.25">
      <c r="A26" t="s">
        <v>4239</v>
      </c>
      <c r="B26" t="s">
        <v>4240</v>
      </c>
      <c r="C26" t="s">
        <v>288</v>
      </c>
      <c r="D26">
        <v>4</v>
      </c>
      <c r="E26" s="3">
        <f t="shared" si="0"/>
        <v>0.23809523809523808</v>
      </c>
    </row>
    <row r="27" spans="1:5" x14ac:dyDescent="0.25">
      <c r="A27" t="s">
        <v>4239</v>
      </c>
      <c r="B27" t="s">
        <v>4240</v>
      </c>
      <c r="C27" t="s">
        <v>291</v>
      </c>
      <c r="D27">
        <v>4</v>
      </c>
      <c r="E27" s="3">
        <f t="shared" si="0"/>
        <v>0.23809523809523808</v>
      </c>
    </row>
    <row r="28" spans="1:5" x14ac:dyDescent="0.25">
      <c r="A28" t="s">
        <v>4239</v>
      </c>
      <c r="B28" t="s">
        <v>4240</v>
      </c>
      <c r="C28" t="s">
        <v>159</v>
      </c>
      <c r="D28">
        <v>4.33</v>
      </c>
      <c r="E28" s="3">
        <f t="shared" si="0"/>
        <v>0.21994941163532386</v>
      </c>
    </row>
    <row r="29" spans="1:5" x14ac:dyDescent="0.25">
      <c r="A29" t="s">
        <v>4239</v>
      </c>
      <c r="B29" t="s">
        <v>4240</v>
      </c>
      <c r="C29" t="s">
        <v>179</v>
      </c>
      <c r="D29">
        <v>4.33</v>
      </c>
      <c r="E29" s="3">
        <f t="shared" si="0"/>
        <v>0.21994941163532386</v>
      </c>
    </row>
    <row r="30" spans="1:5" x14ac:dyDescent="0.25">
      <c r="A30" t="s">
        <v>4239</v>
      </c>
      <c r="B30" t="s">
        <v>4240</v>
      </c>
      <c r="C30" t="s">
        <v>3490</v>
      </c>
      <c r="D30">
        <v>4.33</v>
      </c>
      <c r="E30" s="3">
        <f t="shared" si="0"/>
        <v>0.21994941163532386</v>
      </c>
    </row>
    <row r="31" spans="1:5" x14ac:dyDescent="0.25">
      <c r="A31" t="s">
        <v>4239</v>
      </c>
      <c r="B31" t="s">
        <v>4240</v>
      </c>
      <c r="C31" t="s">
        <v>3450</v>
      </c>
      <c r="D31">
        <v>4.33</v>
      </c>
      <c r="E31" s="3">
        <f t="shared" si="0"/>
        <v>0.21994941163532386</v>
      </c>
    </row>
    <row r="32" spans="1:5" x14ac:dyDescent="0.25">
      <c r="A32" t="s">
        <v>4239</v>
      </c>
      <c r="B32" t="s">
        <v>4240</v>
      </c>
      <c r="C32" t="s">
        <v>170</v>
      </c>
      <c r="D32">
        <v>4.33</v>
      </c>
      <c r="E32" s="3">
        <f t="shared" si="0"/>
        <v>0.21994941163532386</v>
      </c>
    </row>
    <row r="33" spans="1:5" x14ac:dyDescent="0.25">
      <c r="A33" t="s">
        <v>4239</v>
      </c>
      <c r="B33" t="s">
        <v>4240</v>
      </c>
      <c r="C33" t="s">
        <v>143</v>
      </c>
      <c r="D33">
        <v>4.5</v>
      </c>
      <c r="E33" s="3">
        <f t="shared" si="0"/>
        <v>0.21164021164021163</v>
      </c>
    </row>
    <row r="34" spans="1:5" x14ac:dyDescent="0.25">
      <c r="A34" t="s">
        <v>4239</v>
      </c>
      <c r="B34" t="s">
        <v>4240</v>
      </c>
      <c r="C34" t="s">
        <v>165</v>
      </c>
      <c r="D34">
        <v>4.5</v>
      </c>
      <c r="E34" s="3">
        <f t="shared" si="0"/>
        <v>0.21164021164021163</v>
      </c>
    </row>
    <row r="35" spans="1:5" x14ac:dyDescent="0.25">
      <c r="A35" t="s">
        <v>4239</v>
      </c>
      <c r="B35" t="s">
        <v>4240</v>
      </c>
      <c r="C35" t="s">
        <v>145</v>
      </c>
      <c r="D35">
        <v>4.5</v>
      </c>
      <c r="E35" s="3">
        <f t="shared" si="0"/>
        <v>0.21164021164021163</v>
      </c>
    </row>
    <row r="36" spans="1:5" x14ac:dyDescent="0.25">
      <c r="A36" t="s">
        <v>4239</v>
      </c>
      <c r="B36" t="s">
        <v>4240</v>
      </c>
      <c r="C36" t="s">
        <v>176</v>
      </c>
      <c r="D36">
        <v>4.5</v>
      </c>
      <c r="E36" s="3">
        <f t="shared" si="0"/>
        <v>0.21164021164021163</v>
      </c>
    </row>
    <row r="37" spans="1:5" x14ac:dyDescent="0.25">
      <c r="A37" t="s">
        <v>4239</v>
      </c>
      <c r="B37" t="s">
        <v>4240</v>
      </c>
      <c r="C37" t="s">
        <v>282</v>
      </c>
      <c r="D37">
        <v>4.5</v>
      </c>
      <c r="E37" s="3">
        <f t="shared" si="0"/>
        <v>0.21164021164021163</v>
      </c>
    </row>
    <row r="38" spans="1:5" x14ac:dyDescent="0.25">
      <c r="A38" t="s">
        <v>4239</v>
      </c>
      <c r="B38" t="s">
        <v>4240</v>
      </c>
      <c r="C38" t="s">
        <v>157</v>
      </c>
      <c r="D38">
        <v>5</v>
      </c>
      <c r="E38" s="3">
        <f t="shared" si="0"/>
        <v>0.19047619047619047</v>
      </c>
    </row>
    <row r="39" spans="1:5" x14ac:dyDescent="0.25">
      <c r="A39" t="s">
        <v>4239</v>
      </c>
      <c r="B39" t="s">
        <v>4240</v>
      </c>
      <c r="C39" t="s">
        <v>316</v>
      </c>
      <c r="D39">
        <v>5</v>
      </c>
      <c r="E39" s="3">
        <f t="shared" si="0"/>
        <v>0.19047619047619047</v>
      </c>
    </row>
    <row r="40" spans="1:5" x14ac:dyDescent="0.25">
      <c r="A40" t="s">
        <v>4239</v>
      </c>
      <c r="B40" t="s">
        <v>4240</v>
      </c>
      <c r="C40" t="s">
        <v>285</v>
      </c>
      <c r="D40">
        <v>5</v>
      </c>
      <c r="E40" s="3">
        <f t="shared" si="0"/>
        <v>0.19047619047619047</v>
      </c>
    </row>
    <row r="41" spans="1:5" x14ac:dyDescent="0.25">
      <c r="A41" t="s">
        <v>4239</v>
      </c>
      <c r="B41" t="s">
        <v>4240</v>
      </c>
      <c r="C41" t="s">
        <v>3296</v>
      </c>
      <c r="D41">
        <v>5</v>
      </c>
      <c r="E41" s="3">
        <f t="shared" si="0"/>
        <v>0.19047619047619047</v>
      </c>
    </row>
    <row r="42" spans="1:5" x14ac:dyDescent="0.25">
      <c r="A42" t="s">
        <v>4239</v>
      </c>
      <c r="B42" t="s">
        <v>4240</v>
      </c>
      <c r="C42" t="s">
        <v>289</v>
      </c>
      <c r="D42">
        <v>5</v>
      </c>
      <c r="E42" s="3">
        <f t="shared" si="0"/>
        <v>0.19047619047619047</v>
      </c>
    </row>
    <row r="43" spans="1:5" x14ac:dyDescent="0.25">
      <c r="A43" t="s">
        <v>4239</v>
      </c>
      <c r="B43" t="s">
        <v>4240</v>
      </c>
      <c r="C43" t="s">
        <v>155</v>
      </c>
      <c r="D43">
        <v>5</v>
      </c>
      <c r="E43" s="3">
        <f t="shared" si="0"/>
        <v>0.19047619047619047</v>
      </c>
    </row>
    <row r="44" spans="1:5" x14ac:dyDescent="0.25">
      <c r="A44" t="s">
        <v>4239</v>
      </c>
      <c r="B44" t="s">
        <v>4240</v>
      </c>
      <c r="C44" t="s">
        <v>290</v>
      </c>
      <c r="D44">
        <v>5</v>
      </c>
      <c r="E44" s="3">
        <f t="shared" si="0"/>
        <v>0.19047619047619047</v>
      </c>
    </row>
    <row r="45" spans="1:5" x14ac:dyDescent="0.25">
      <c r="A45" t="s">
        <v>4239</v>
      </c>
      <c r="B45" t="s">
        <v>4240</v>
      </c>
      <c r="C45" t="s">
        <v>319</v>
      </c>
      <c r="D45">
        <v>5.5</v>
      </c>
      <c r="E45" s="3">
        <f t="shared" si="0"/>
        <v>0.17316017316017315</v>
      </c>
    </row>
    <row r="46" spans="1:5" x14ac:dyDescent="0.25">
      <c r="A46" t="s">
        <v>4239</v>
      </c>
      <c r="B46" t="s">
        <v>4240</v>
      </c>
      <c r="C46" t="s">
        <v>284</v>
      </c>
      <c r="D46">
        <v>6</v>
      </c>
      <c r="E46" s="3">
        <f t="shared" si="0"/>
        <v>0.15873015873015872</v>
      </c>
    </row>
    <row r="47" spans="1:5" x14ac:dyDescent="0.25">
      <c r="A47" t="s">
        <v>4239</v>
      </c>
      <c r="B47" t="s">
        <v>4240</v>
      </c>
      <c r="C47" t="s">
        <v>3300</v>
      </c>
      <c r="D47">
        <v>6</v>
      </c>
      <c r="E47" s="3">
        <f t="shared" si="0"/>
        <v>0.15873015873015872</v>
      </c>
    </row>
    <row r="48" spans="1:5" x14ac:dyDescent="0.25">
      <c r="A48" t="s">
        <v>4239</v>
      </c>
      <c r="B48" t="s">
        <v>4240</v>
      </c>
      <c r="C48" t="s">
        <v>3491</v>
      </c>
      <c r="D48">
        <v>6</v>
      </c>
      <c r="E48" s="3">
        <f t="shared" si="0"/>
        <v>0.15873015873015872</v>
      </c>
    </row>
    <row r="49" spans="1:5" x14ac:dyDescent="0.25">
      <c r="A49" t="s">
        <v>4239</v>
      </c>
      <c r="B49" t="s">
        <v>4240</v>
      </c>
      <c r="C49" t="s">
        <v>3492</v>
      </c>
      <c r="D49">
        <v>6</v>
      </c>
      <c r="E49" s="3">
        <f t="shared" si="0"/>
        <v>0.15873015873015872</v>
      </c>
    </row>
    <row r="50" spans="1:5" x14ac:dyDescent="0.25">
      <c r="A50" t="s">
        <v>4239</v>
      </c>
      <c r="B50" t="s">
        <v>4240</v>
      </c>
      <c r="C50" t="s">
        <v>3506</v>
      </c>
      <c r="D50">
        <v>6</v>
      </c>
      <c r="E50" s="3">
        <f t="shared" si="0"/>
        <v>0.15873015873015872</v>
      </c>
    </row>
    <row r="51" spans="1:5" x14ac:dyDescent="0.25">
      <c r="A51" t="s">
        <v>4239</v>
      </c>
      <c r="B51" t="s">
        <v>4240</v>
      </c>
      <c r="C51" t="s">
        <v>309</v>
      </c>
      <c r="D51">
        <v>6</v>
      </c>
      <c r="E51" s="3">
        <f t="shared" si="0"/>
        <v>0.15873015873015872</v>
      </c>
    </row>
    <row r="52" spans="1:5" x14ac:dyDescent="0.25">
      <c r="A52" t="s">
        <v>4239</v>
      </c>
      <c r="B52" t="s">
        <v>4240</v>
      </c>
      <c r="C52" t="s">
        <v>3507</v>
      </c>
      <c r="D52">
        <v>6.5</v>
      </c>
      <c r="E52" s="3">
        <f t="shared" si="0"/>
        <v>0.14652014652014653</v>
      </c>
    </row>
    <row r="53" spans="1:5" x14ac:dyDescent="0.25">
      <c r="A53" t="s">
        <v>4239</v>
      </c>
      <c r="B53" t="s">
        <v>4240</v>
      </c>
      <c r="C53" t="s">
        <v>142</v>
      </c>
      <c r="D53">
        <v>7</v>
      </c>
      <c r="E53" s="3">
        <f t="shared" si="0"/>
        <v>0.13605442176870747</v>
      </c>
    </row>
    <row r="54" spans="1:5" x14ac:dyDescent="0.25">
      <c r="A54" t="s">
        <v>4239</v>
      </c>
      <c r="B54" t="s">
        <v>4240</v>
      </c>
      <c r="C54" t="s">
        <v>140</v>
      </c>
      <c r="D54">
        <v>8</v>
      </c>
      <c r="E54" s="3">
        <f t="shared" si="0"/>
        <v>0.11904761904761904</v>
      </c>
    </row>
    <row r="55" spans="1:5" x14ac:dyDescent="0.25">
      <c r="A55" t="s">
        <v>4241</v>
      </c>
      <c r="B55" t="s">
        <v>4242</v>
      </c>
      <c r="C55" t="s">
        <v>201</v>
      </c>
      <c r="D55">
        <v>2.5</v>
      </c>
      <c r="E55" s="3">
        <f t="shared" si="0"/>
        <v>0.38095238095238093</v>
      </c>
    </row>
    <row r="56" spans="1:5" x14ac:dyDescent="0.25">
      <c r="A56" t="s">
        <v>4241</v>
      </c>
      <c r="B56" t="s">
        <v>4242</v>
      </c>
      <c r="C56" t="s">
        <v>202</v>
      </c>
      <c r="D56">
        <v>2.75</v>
      </c>
      <c r="E56" s="3">
        <f t="shared" si="0"/>
        <v>0.34632034632034631</v>
      </c>
    </row>
    <row r="57" spans="1:5" x14ac:dyDescent="0.25">
      <c r="A57" t="s">
        <v>4241</v>
      </c>
      <c r="B57" t="s">
        <v>4242</v>
      </c>
      <c r="C57" t="s">
        <v>212</v>
      </c>
      <c r="D57">
        <v>2.75</v>
      </c>
      <c r="E57" s="3">
        <f t="shared" si="0"/>
        <v>0.34632034632034631</v>
      </c>
    </row>
    <row r="58" spans="1:5" x14ac:dyDescent="0.25">
      <c r="A58" t="s">
        <v>4241</v>
      </c>
      <c r="B58" t="s">
        <v>4242</v>
      </c>
      <c r="C58" t="s">
        <v>221</v>
      </c>
      <c r="D58">
        <v>2.87</v>
      </c>
      <c r="E58" s="3">
        <f t="shared" si="0"/>
        <v>0.33184005309440845</v>
      </c>
    </row>
    <row r="59" spans="1:5" x14ac:dyDescent="0.25">
      <c r="A59" t="s">
        <v>4241</v>
      </c>
      <c r="B59" t="s">
        <v>4242</v>
      </c>
      <c r="C59" t="s">
        <v>199</v>
      </c>
      <c r="D59">
        <v>3.1</v>
      </c>
      <c r="E59" s="3">
        <f t="shared" si="0"/>
        <v>0.3072196620583717</v>
      </c>
    </row>
    <row r="60" spans="1:5" x14ac:dyDescent="0.25">
      <c r="A60" t="s">
        <v>4241</v>
      </c>
      <c r="B60" t="s">
        <v>4242</v>
      </c>
      <c r="C60" t="s">
        <v>197</v>
      </c>
      <c r="D60">
        <v>3.1</v>
      </c>
      <c r="E60" s="3">
        <f t="shared" si="0"/>
        <v>0.3072196620583717</v>
      </c>
    </row>
    <row r="61" spans="1:5" x14ac:dyDescent="0.25">
      <c r="A61" t="s">
        <v>4241</v>
      </c>
      <c r="B61" t="s">
        <v>4242</v>
      </c>
      <c r="C61" t="s">
        <v>222</v>
      </c>
      <c r="D61">
        <v>3.1</v>
      </c>
      <c r="E61" s="3">
        <f t="shared" si="0"/>
        <v>0.3072196620583717</v>
      </c>
    </row>
    <row r="62" spans="1:5" x14ac:dyDescent="0.25">
      <c r="A62" t="s">
        <v>4241</v>
      </c>
      <c r="B62" t="s">
        <v>4242</v>
      </c>
      <c r="C62" t="s">
        <v>215</v>
      </c>
      <c r="D62">
        <v>3.5</v>
      </c>
      <c r="E62" s="3">
        <f t="shared" si="0"/>
        <v>0.27210884353741494</v>
      </c>
    </row>
    <row r="63" spans="1:5" x14ac:dyDescent="0.25">
      <c r="A63" t="s">
        <v>4241</v>
      </c>
      <c r="B63" t="s">
        <v>4242</v>
      </c>
      <c r="C63" t="s">
        <v>198</v>
      </c>
      <c r="D63">
        <v>3.5</v>
      </c>
      <c r="E63" s="3">
        <f t="shared" si="0"/>
        <v>0.27210884353741494</v>
      </c>
    </row>
    <row r="64" spans="1:5" x14ac:dyDescent="0.25">
      <c r="A64" t="s">
        <v>4241</v>
      </c>
      <c r="B64" t="s">
        <v>4242</v>
      </c>
      <c r="C64" t="s">
        <v>207</v>
      </c>
      <c r="D64">
        <v>3.5</v>
      </c>
      <c r="E64" s="3">
        <f t="shared" si="0"/>
        <v>0.27210884353741494</v>
      </c>
    </row>
    <row r="65" spans="1:5" x14ac:dyDescent="0.25">
      <c r="A65" t="s">
        <v>4241</v>
      </c>
      <c r="B65" t="s">
        <v>4242</v>
      </c>
      <c r="C65" t="s">
        <v>223</v>
      </c>
      <c r="D65">
        <v>3.75</v>
      </c>
      <c r="E65" s="3">
        <f t="shared" si="0"/>
        <v>0.25396825396825395</v>
      </c>
    </row>
    <row r="66" spans="1:5" x14ac:dyDescent="0.25">
      <c r="A66" t="s">
        <v>4241</v>
      </c>
      <c r="B66" t="s">
        <v>4242</v>
      </c>
      <c r="C66" t="s">
        <v>194</v>
      </c>
      <c r="D66">
        <v>3.75</v>
      </c>
      <c r="E66" s="3">
        <f t="shared" si="0"/>
        <v>0.25396825396825395</v>
      </c>
    </row>
    <row r="67" spans="1:5" x14ac:dyDescent="0.25">
      <c r="A67" t="s">
        <v>4241</v>
      </c>
      <c r="B67" t="s">
        <v>4242</v>
      </c>
      <c r="C67" t="s">
        <v>3297</v>
      </c>
      <c r="D67">
        <v>3.75</v>
      </c>
      <c r="E67" s="3">
        <f t="shared" ref="E67:E130" si="1">1/D67/1.05</f>
        <v>0.25396825396825395</v>
      </c>
    </row>
    <row r="68" spans="1:5" x14ac:dyDescent="0.25">
      <c r="A68" t="s">
        <v>4241</v>
      </c>
      <c r="B68" t="s">
        <v>4242</v>
      </c>
      <c r="C68" t="s">
        <v>203</v>
      </c>
      <c r="D68">
        <v>3.75</v>
      </c>
      <c r="E68" s="3">
        <f t="shared" si="1"/>
        <v>0.25396825396825395</v>
      </c>
    </row>
    <row r="69" spans="1:5" x14ac:dyDescent="0.25">
      <c r="A69" t="s">
        <v>4241</v>
      </c>
      <c r="B69" t="s">
        <v>4242</v>
      </c>
      <c r="C69" t="s">
        <v>193</v>
      </c>
      <c r="D69">
        <v>3.75</v>
      </c>
      <c r="E69" s="3">
        <f t="shared" si="1"/>
        <v>0.25396825396825395</v>
      </c>
    </row>
    <row r="70" spans="1:5" x14ac:dyDescent="0.25">
      <c r="A70" t="s">
        <v>4241</v>
      </c>
      <c r="B70" t="s">
        <v>4242</v>
      </c>
      <c r="C70" t="s">
        <v>3495</v>
      </c>
      <c r="D70">
        <v>3.75</v>
      </c>
      <c r="E70" s="3">
        <f t="shared" si="1"/>
        <v>0.25396825396825395</v>
      </c>
    </row>
    <row r="71" spans="1:5" x14ac:dyDescent="0.25">
      <c r="A71" t="s">
        <v>4241</v>
      </c>
      <c r="B71" t="s">
        <v>4242</v>
      </c>
      <c r="C71" t="s">
        <v>228</v>
      </c>
      <c r="D71">
        <v>3.75</v>
      </c>
      <c r="E71" s="3">
        <f t="shared" si="1"/>
        <v>0.25396825396825395</v>
      </c>
    </row>
    <row r="72" spans="1:5" x14ac:dyDescent="0.25">
      <c r="A72" t="s">
        <v>4241</v>
      </c>
      <c r="B72" t="s">
        <v>4242</v>
      </c>
      <c r="C72" t="s">
        <v>205</v>
      </c>
      <c r="D72">
        <v>4.33</v>
      </c>
      <c r="E72" s="3">
        <f t="shared" si="1"/>
        <v>0.21994941163532386</v>
      </c>
    </row>
    <row r="73" spans="1:5" x14ac:dyDescent="0.25">
      <c r="A73" t="s">
        <v>4241</v>
      </c>
      <c r="B73" t="s">
        <v>4242</v>
      </c>
      <c r="C73" t="s">
        <v>191</v>
      </c>
      <c r="D73">
        <v>4.33</v>
      </c>
      <c r="E73" s="3">
        <f t="shared" si="1"/>
        <v>0.21994941163532386</v>
      </c>
    </row>
    <row r="74" spans="1:5" x14ac:dyDescent="0.25">
      <c r="A74" t="s">
        <v>4241</v>
      </c>
      <c r="B74" t="s">
        <v>4242</v>
      </c>
      <c r="C74" t="s">
        <v>248</v>
      </c>
      <c r="D74">
        <v>4.75</v>
      </c>
      <c r="E74" s="3">
        <f t="shared" si="1"/>
        <v>0.20050125313283207</v>
      </c>
    </row>
    <row r="75" spans="1:5" x14ac:dyDescent="0.25">
      <c r="A75" t="s">
        <v>4241</v>
      </c>
      <c r="B75" t="s">
        <v>4242</v>
      </c>
      <c r="C75" t="s">
        <v>187</v>
      </c>
      <c r="D75">
        <v>4.75</v>
      </c>
      <c r="E75" s="3">
        <f t="shared" si="1"/>
        <v>0.20050125313283207</v>
      </c>
    </row>
    <row r="76" spans="1:5" x14ac:dyDescent="0.25">
      <c r="A76" t="s">
        <v>4241</v>
      </c>
      <c r="B76" t="s">
        <v>4242</v>
      </c>
      <c r="C76" t="s">
        <v>192</v>
      </c>
      <c r="D76">
        <v>4.75</v>
      </c>
      <c r="E76" s="3">
        <f t="shared" si="1"/>
        <v>0.20050125313283207</v>
      </c>
    </row>
    <row r="77" spans="1:5" x14ac:dyDescent="0.25">
      <c r="A77" t="s">
        <v>4241</v>
      </c>
      <c r="B77" t="s">
        <v>4242</v>
      </c>
      <c r="C77" t="s">
        <v>3497</v>
      </c>
      <c r="D77">
        <v>5.5</v>
      </c>
      <c r="E77" s="3">
        <f t="shared" si="1"/>
        <v>0.17316017316017315</v>
      </c>
    </row>
    <row r="78" spans="1:5" x14ac:dyDescent="0.25">
      <c r="A78" t="s">
        <v>4241</v>
      </c>
      <c r="B78" t="s">
        <v>4242</v>
      </c>
      <c r="C78" t="s">
        <v>257</v>
      </c>
      <c r="D78">
        <v>6</v>
      </c>
      <c r="E78" s="3">
        <f t="shared" si="1"/>
        <v>0.15873015873015872</v>
      </c>
    </row>
    <row r="79" spans="1:5" x14ac:dyDescent="0.25">
      <c r="A79" t="s">
        <v>4241</v>
      </c>
      <c r="B79" t="s">
        <v>4242</v>
      </c>
      <c r="C79" t="s">
        <v>252</v>
      </c>
      <c r="D79">
        <v>6</v>
      </c>
      <c r="E79" s="3">
        <f t="shared" si="1"/>
        <v>0.15873015873015872</v>
      </c>
    </row>
    <row r="80" spans="1:5" x14ac:dyDescent="0.25">
      <c r="A80" t="s">
        <v>4241</v>
      </c>
      <c r="B80" t="s">
        <v>4242</v>
      </c>
      <c r="C80" t="s">
        <v>261</v>
      </c>
      <c r="D80">
        <v>6</v>
      </c>
      <c r="E80" s="3">
        <f t="shared" si="1"/>
        <v>0.15873015873015872</v>
      </c>
    </row>
    <row r="81" spans="1:5" x14ac:dyDescent="0.25">
      <c r="A81" t="s">
        <v>4241</v>
      </c>
      <c r="B81" t="s">
        <v>4242</v>
      </c>
      <c r="C81" t="s">
        <v>249</v>
      </c>
      <c r="D81">
        <v>6</v>
      </c>
      <c r="E81" s="3">
        <f t="shared" si="1"/>
        <v>0.15873015873015872</v>
      </c>
    </row>
    <row r="82" spans="1:5" x14ac:dyDescent="0.25">
      <c r="A82" t="s">
        <v>4241</v>
      </c>
      <c r="B82" t="s">
        <v>4242</v>
      </c>
      <c r="C82" t="s">
        <v>250</v>
      </c>
      <c r="D82">
        <v>6.5</v>
      </c>
      <c r="E82" s="3">
        <f t="shared" si="1"/>
        <v>0.14652014652014653</v>
      </c>
    </row>
    <row r="83" spans="1:5" x14ac:dyDescent="0.25">
      <c r="A83" t="s">
        <v>4241</v>
      </c>
      <c r="B83" t="s">
        <v>4242</v>
      </c>
      <c r="C83" t="s">
        <v>270</v>
      </c>
      <c r="D83">
        <v>6.5</v>
      </c>
      <c r="E83" s="3">
        <f t="shared" si="1"/>
        <v>0.14652014652014653</v>
      </c>
    </row>
    <row r="84" spans="1:5" x14ac:dyDescent="0.25">
      <c r="A84" t="s">
        <v>4241</v>
      </c>
      <c r="B84" t="s">
        <v>4242</v>
      </c>
      <c r="C84" t="s">
        <v>273</v>
      </c>
      <c r="D84">
        <v>6.5</v>
      </c>
      <c r="E84" s="3">
        <f t="shared" si="1"/>
        <v>0.14652014652014653</v>
      </c>
    </row>
    <row r="85" spans="1:5" x14ac:dyDescent="0.25">
      <c r="A85" t="s">
        <v>4241</v>
      </c>
      <c r="B85" t="s">
        <v>4242</v>
      </c>
      <c r="C85" t="s">
        <v>278</v>
      </c>
      <c r="D85">
        <v>6.5</v>
      </c>
      <c r="E85" s="3">
        <f t="shared" si="1"/>
        <v>0.14652014652014653</v>
      </c>
    </row>
    <row r="86" spans="1:5" x14ac:dyDescent="0.25">
      <c r="A86" t="s">
        <v>4241</v>
      </c>
      <c r="B86" t="s">
        <v>4242</v>
      </c>
      <c r="C86" t="s">
        <v>240</v>
      </c>
      <c r="D86">
        <v>6.5</v>
      </c>
      <c r="E86" s="3">
        <f t="shared" si="1"/>
        <v>0.14652014652014653</v>
      </c>
    </row>
    <row r="87" spans="1:5" x14ac:dyDescent="0.25">
      <c r="A87" t="s">
        <v>4241</v>
      </c>
      <c r="B87" t="s">
        <v>4242</v>
      </c>
      <c r="C87" t="s">
        <v>263</v>
      </c>
      <c r="D87">
        <v>6.5</v>
      </c>
      <c r="E87" s="3">
        <f t="shared" si="1"/>
        <v>0.14652014652014653</v>
      </c>
    </row>
    <row r="88" spans="1:5" x14ac:dyDescent="0.25">
      <c r="A88" t="s">
        <v>4241</v>
      </c>
      <c r="B88" t="s">
        <v>4242</v>
      </c>
      <c r="C88" t="s">
        <v>251</v>
      </c>
      <c r="D88">
        <v>6.5</v>
      </c>
      <c r="E88" s="3">
        <f t="shared" si="1"/>
        <v>0.14652014652014653</v>
      </c>
    </row>
    <row r="89" spans="1:5" x14ac:dyDescent="0.25">
      <c r="A89" t="s">
        <v>4241</v>
      </c>
      <c r="B89" t="s">
        <v>4242</v>
      </c>
      <c r="C89" t="s">
        <v>189</v>
      </c>
      <c r="D89">
        <v>7</v>
      </c>
      <c r="E89" s="3">
        <f t="shared" si="1"/>
        <v>0.13605442176870747</v>
      </c>
    </row>
    <row r="90" spans="1:5" x14ac:dyDescent="0.25">
      <c r="A90" t="s">
        <v>4241</v>
      </c>
      <c r="B90" t="s">
        <v>4242</v>
      </c>
      <c r="C90" t="s">
        <v>190</v>
      </c>
      <c r="D90">
        <v>7</v>
      </c>
      <c r="E90" s="3">
        <f t="shared" si="1"/>
        <v>0.13605442176870747</v>
      </c>
    </row>
    <row r="91" spans="1:5" x14ac:dyDescent="0.25">
      <c r="A91" t="s">
        <v>4241</v>
      </c>
      <c r="B91" t="s">
        <v>4242</v>
      </c>
      <c r="C91" t="s">
        <v>275</v>
      </c>
      <c r="D91">
        <v>7.5</v>
      </c>
      <c r="E91" s="3">
        <f t="shared" si="1"/>
        <v>0.12698412698412698</v>
      </c>
    </row>
    <row r="92" spans="1:5" x14ac:dyDescent="0.25">
      <c r="A92" t="s">
        <v>4241</v>
      </c>
      <c r="B92" t="s">
        <v>4242</v>
      </c>
      <c r="C92" t="s">
        <v>242</v>
      </c>
      <c r="D92">
        <v>7.5</v>
      </c>
      <c r="E92" s="3">
        <f t="shared" si="1"/>
        <v>0.12698412698412698</v>
      </c>
    </row>
    <row r="93" spans="1:5" x14ac:dyDescent="0.25">
      <c r="A93" t="s">
        <v>4241</v>
      </c>
      <c r="B93" t="s">
        <v>4242</v>
      </c>
      <c r="C93" t="s">
        <v>267</v>
      </c>
      <c r="D93">
        <v>7.5</v>
      </c>
      <c r="E93" s="3">
        <f t="shared" si="1"/>
        <v>0.12698412698412698</v>
      </c>
    </row>
    <row r="94" spans="1:5" x14ac:dyDescent="0.25">
      <c r="A94" t="s">
        <v>4241</v>
      </c>
      <c r="B94" t="s">
        <v>4242</v>
      </c>
      <c r="C94" t="s">
        <v>247</v>
      </c>
      <c r="D94">
        <v>8</v>
      </c>
      <c r="E94" s="3">
        <f t="shared" si="1"/>
        <v>0.11904761904761904</v>
      </c>
    </row>
    <row r="95" spans="1:5" x14ac:dyDescent="0.25">
      <c r="A95" t="s">
        <v>4241</v>
      </c>
      <c r="B95" t="s">
        <v>4242</v>
      </c>
      <c r="C95" t="s">
        <v>238</v>
      </c>
      <c r="D95">
        <v>8</v>
      </c>
      <c r="E95" s="3">
        <f t="shared" si="1"/>
        <v>0.11904761904761904</v>
      </c>
    </row>
    <row r="96" spans="1:5" x14ac:dyDescent="0.25">
      <c r="A96" t="s">
        <v>4241</v>
      </c>
      <c r="B96" t="s">
        <v>4242</v>
      </c>
      <c r="C96" t="s">
        <v>266</v>
      </c>
      <c r="D96">
        <v>8</v>
      </c>
      <c r="E96" s="3">
        <f t="shared" si="1"/>
        <v>0.11904761904761904</v>
      </c>
    </row>
    <row r="97" spans="1:5" x14ac:dyDescent="0.25">
      <c r="A97" t="s">
        <v>4241</v>
      </c>
      <c r="B97" t="s">
        <v>4242</v>
      </c>
      <c r="C97" t="s">
        <v>244</v>
      </c>
      <c r="D97">
        <v>8.5</v>
      </c>
      <c r="E97" s="3">
        <f t="shared" si="1"/>
        <v>0.11204481792717086</v>
      </c>
    </row>
    <row r="98" spans="1:5" x14ac:dyDescent="0.25">
      <c r="A98" t="s">
        <v>4241</v>
      </c>
      <c r="B98" t="s">
        <v>4242</v>
      </c>
      <c r="C98" t="s">
        <v>3501</v>
      </c>
      <c r="D98">
        <v>9.5</v>
      </c>
      <c r="E98" s="3">
        <f t="shared" si="1"/>
        <v>0.10025062656641603</v>
      </c>
    </row>
    <row r="99" spans="1:5" x14ac:dyDescent="0.25">
      <c r="A99" t="s">
        <v>4241</v>
      </c>
      <c r="B99" t="s">
        <v>4242</v>
      </c>
      <c r="C99" t="s">
        <v>1200</v>
      </c>
      <c r="D99">
        <v>9.5</v>
      </c>
      <c r="E99" s="3">
        <f t="shared" si="1"/>
        <v>0.10025062656641603</v>
      </c>
    </row>
    <row r="100" spans="1:5" x14ac:dyDescent="0.25">
      <c r="A100" t="s">
        <v>4241</v>
      </c>
      <c r="B100" t="s">
        <v>4242</v>
      </c>
      <c r="C100" t="s">
        <v>3502</v>
      </c>
      <c r="D100">
        <v>9.5</v>
      </c>
      <c r="E100" s="3">
        <f t="shared" si="1"/>
        <v>0.10025062656641603</v>
      </c>
    </row>
    <row r="101" spans="1:5" x14ac:dyDescent="0.25">
      <c r="A101" t="s">
        <v>4241</v>
      </c>
      <c r="B101" t="s">
        <v>4242</v>
      </c>
      <c r="C101" t="s">
        <v>3503</v>
      </c>
      <c r="D101">
        <v>9.5</v>
      </c>
      <c r="E101" s="3">
        <f t="shared" si="1"/>
        <v>0.10025062656641603</v>
      </c>
    </row>
    <row r="102" spans="1:5" x14ac:dyDescent="0.25">
      <c r="A102" t="s">
        <v>4241</v>
      </c>
      <c r="B102" t="s">
        <v>4242</v>
      </c>
      <c r="C102" t="s">
        <v>258</v>
      </c>
      <c r="D102">
        <v>9.5</v>
      </c>
      <c r="E102" s="3">
        <f t="shared" si="1"/>
        <v>0.10025062656641603</v>
      </c>
    </row>
    <row r="103" spans="1:5" x14ac:dyDescent="0.25">
      <c r="A103" t="s">
        <v>4241</v>
      </c>
      <c r="B103" t="s">
        <v>4242</v>
      </c>
      <c r="C103" t="s">
        <v>243</v>
      </c>
      <c r="D103">
        <v>9.5</v>
      </c>
      <c r="E103" s="3">
        <f t="shared" si="1"/>
        <v>0.10025062656641603</v>
      </c>
    </row>
    <row r="104" spans="1:5" x14ac:dyDescent="0.25">
      <c r="A104" t="s">
        <v>4241</v>
      </c>
      <c r="B104" t="s">
        <v>4242</v>
      </c>
      <c r="C104" t="s">
        <v>241</v>
      </c>
      <c r="D104">
        <v>11</v>
      </c>
      <c r="E104" s="3">
        <f t="shared" si="1"/>
        <v>8.6580086580086577E-2</v>
      </c>
    </row>
    <row r="105" spans="1:5" x14ac:dyDescent="0.25">
      <c r="A105" t="s">
        <v>4241</v>
      </c>
      <c r="B105" t="s">
        <v>4242</v>
      </c>
      <c r="C105" t="s">
        <v>245</v>
      </c>
      <c r="D105">
        <v>13</v>
      </c>
      <c r="E105" s="3">
        <f t="shared" si="1"/>
        <v>7.3260073260073263E-2</v>
      </c>
    </row>
    <row r="106" spans="1:5" x14ac:dyDescent="0.25">
      <c r="A106" t="s">
        <v>4243</v>
      </c>
      <c r="B106" t="s">
        <v>4244</v>
      </c>
      <c r="C106" t="s">
        <v>3451</v>
      </c>
      <c r="D106">
        <v>2.2999999999999998</v>
      </c>
      <c r="E106" s="3">
        <f t="shared" si="1"/>
        <v>0.41407867494824019</v>
      </c>
    </row>
    <row r="107" spans="1:5" x14ac:dyDescent="0.25">
      <c r="A107" t="s">
        <v>4243</v>
      </c>
      <c r="B107" t="s">
        <v>4244</v>
      </c>
      <c r="C107" t="s">
        <v>277</v>
      </c>
      <c r="D107">
        <v>2.5</v>
      </c>
      <c r="E107" s="3">
        <f t="shared" si="1"/>
        <v>0.38095238095238093</v>
      </c>
    </row>
    <row r="108" spans="1:5" x14ac:dyDescent="0.25">
      <c r="A108" t="s">
        <v>4243</v>
      </c>
      <c r="B108" t="s">
        <v>4244</v>
      </c>
      <c r="C108" t="s">
        <v>260</v>
      </c>
      <c r="D108">
        <v>2.62</v>
      </c>
      <c r="E108" s="3">
        <f t="shared" si="1"/>
        <v>0.36350418029807341</v>
      </c>
    </row>
    <row r="109" spans="1:5" x14ac:dyDescent="0.25">
      <c r="A109" t="s">
        <v>4243</v>
      </c>
      <c r="B109" t="s">
        <v>4244</v>
      </c>
      <c r="C109" t="s">
        <v>269</v>
      </c>
      <c r="D109">
        <v>2.62</v>
      </c>
      <c r="E109" s="3">
        <f t="shared" si="1"/>
        <v>0.36350418029807341</v>
      </c>
    </row>
    <row r="110" spans="1:5" x14ac:dyDescent="0.25">
      <c r="A110" t="s">
        <v>4243</v>
      </c>
      <c r="B110" t="s">
        <v>4244</v>
      </c>
      <c r="C110" t="s">
        <v>3925</v>
      </c>
      <c r="D110">
        <v>2.62</v>
      </c>
      <c r="E110" s="3">
        <f t="shared" si="1"/>
        <v>0.36350418029807341</v>
      </c>
    </row>
    <row r="111" spans="1:5" x14ac:dyDescent="0.25">
      <c r="A111" t="s">
        <v>4243</v>
      </c>
      <c r="B111" t="s">
        <v>4244</v>
      </c>
      <c r="C111" t="s">
        <v>36</v>
      </c>
      <c r="D111">
        <v>3</v>
      </c>
      <c r="E111" s="3">
        <f t="shared" si="1"/>
        <v>0.31746031746031744</v>
      </c>
    </row>
    <row r="112" spans="1:5" x14ac:dyDescent="0.25">
      <c r="A112" t="s">
        <v>4243</v>
      </c>
      <c r="B112" t="s">
        <v>4244</v>
      </c>
      <c r="C112" t="s">
        <v>272</v>
      </c>
      <c r="D112">
        <v>3.1</v>
      </c>
      <c r="E112" s="3">
        <f t="shared" si="1"/>
        <v>0.3072196620583717</v>
      </c>
    </row>
    <row r="113" spans="1:5" x14ac:dyDescent="0.25">
      <c r="A113" t="s">
        <v>4243</v>
      </c>
      <c r="B113" t="s">
        <v>4244</v>
      </c>
      <c r="C113" t="s">
        <v>253</v>
      </c>
      <c r="D113">
        <v>3.1</v>
      </c>
      <c r="E113" s="3">
        <f t="shared" si="1"/>
        <v>0.3072196620583717</v>
      </c>
    </row>
    <row r="114" spans="1:5" x14ac:dyDescent="0.25">
      <c r="A114" t="s">
        <v>4243</v>
      </c>
      <c r="B114" t="s">
        <v>4244</v>
      </c>
      <c r="C114" t="s">
        <v>279</v>
      </c>
      <c r="D114">
        <v>3.1</v>
      </c>
      <c r="E114" s="3">
        <f t="shared" si="1"/>
        <v>0.3072196620583717</v>
      </c>
    </row>
    <row r="115" spans="1:5" x14ac:dyDescent="0.25">
      <c r="A115" t="s">
        <v>4243</v>
      </c>
      <c r="B115" t="s">
        <v>4244</v>
      </c>
      <c r="C115" t="s">
        <v>276</v>
      </c>
      <c r="D115">
        <v>3.1</v>
      </c>
      <c r="E115" s="3">
        <f t="shared" si="1"/>
        <v>0.3072196620583717</v>
      </c>
    </row>
    <row r="116" spans="1:5" x14ac:dyDescent="0.25">
      <c r="A116" t="s">
        <v>4243</v>
      </c>
      <c r="B116" t="s">
        <v>4244</v>
      </c>
      <c r="C116" t="s">
        <v>43</v>
      </c>
      <c r="D116">
        <v>3.2</v>
      </c>
      <c r="E116" s="3">
        <f t="shared" si="1"/>
        <v>0.29761904761904762</v>
      </c>
    </row>
    <row r="117" spans="1:5" x14ac:dyDescent="0.25">
      <c r="A117" t="s">
        <v>4243</v>
      </c>
      <c r="B117" t="s">
        <v>4244</v>
      </c>
      <c r="C117" t="s">
        <v>44</v>
      </c>
      <c r="D117">
        <v>3.2</v>
      </c>
      <c r="E117" s="3">
        <f t="shared" si="1"/>
        <v>0.29761904761904762</v>
      </c>
    </row>
    <row r="118" spans="1:5" x14ac:dyDescent="0.25">
      <c r="A118" t="s">
        <v>4243</v>
      </c>
      <c r="B118" t="s">
        <v>4244</v>
      </c>
      <c r="C118" t="s">
        <v>264</v>
      </c>
      <c r="D118">
        <v>3.4</v>
      </c>
      <c r="E118" s="3">
        <f t="shared" si="1"/>
        <v>0.28011204481792717</v>
      </c>
    </row>
    <row r="119" spans="1:5" x14ac:dyDescent="0.25">
      <c r="A119" t="s">
        <v>4243</v>
      </c>
      <c r="B119" t="s">
        <v>4244</v>
      </c>
      <c r="C119" t="s">
        <v>42</v>
      </c>
      <c r="D119">
        <v>3.5</v>
      </c>
      <c r="E119" s="3">
        <f t="shared" si="1"/>
        <v>0.27210884353741494</v>
      </c>
    </row>
    <row r="120" spans="1:5" x14ac:dyDescent="0.25">
      <c r="A120" t="s">
        <v>4243</v>
      </c>
      <c r="B120" t="s">
        <v>4244</v>
      </c>
      <c r="C120" t="s">
        <v>3498</v>
      </c>
      <c r="D120">
        <v>3.75</v>
      </c>
      <c r="E120" s="3">
        <f t="shared" si="1"/>
        <v>0.25396825396825395</v>
      </c>
    </row>
    <row r="121" spans="1:5" x14ac:dyDescent="0.25">
      <c r="A121" t="s">
        <v>4243</v>
      </c>
      <c r="B121" t="s">
        <v>4244</v>
      </c>
      <c r="C121" t="s">
        <v>45</v>
      </c>
      <c r="D121">
        <v>3.75</v>
      </c>
      <c r="E121" s="3">
        <f t="shared" si="1"/>
        <v>0.25396825396825395</v>
      </c>
    </row>
    <row r="122" spans="1:5" x14ac:dyDescent="0.25">
      <c r="A122" t="s">
        <v>4243</v>
      </c>
      <c r="B122" t="s">
        <v>4244</v>
      </c>
      <c r="C122" t="s">
        <v>3499</v>
      </c>
      <c r="D122">
        <v>3.75</v>
      </c>
      <c r="E122" s="3">
        <f t="shared" si="1"/>
        <v>0.25396825396825395</v>
      </c>
    </row>
    <row r="123" spans="1:5" x14ac:dyDescent="0.25">
      <c r="A123" t="s">
        <v>4243</v>
      </c>
      <c r="B123" t="s">
        <v>4244</v>
      </c>
      <c r="C123" t="s">
        <v>46</v>
      </c>
      <c r="D123">
        <v>3.75</v>
      </c>
      <c r="E123" s="3">
        <f t="shared" si="1"/>
        <v>0.25396825396825395</v>
      </c>
    </row>
    <row r="124" spans="1:5" x14ac:dyDescent="0.25">
      <c r="A124" t="s">
        <v>4243</v>
      </c>
      <c r="B124" t="s">
        <v>4244</v>
      </c>
      <c r="C124" t="s">
        <v>4258</v>
      </c>
      <c r="D124">
        <v>3.75</v>
      </c>
      <c r="E124" s="3">
        <f t="shared" si="1"/>
        <v>0.25396825396825395</v>
      </c>
    </row>
    <row r="125" spans="1:5" x14ac:dyDescent="0.25">
      <c r="A125" t="s">
        <v>4243</v>
      </c>
      <c r="B125" t="s">
        <v>4244</v>
      </c>
      <c r="C125" t="s">
        <v>265</v>
      </c>
      <c r="D125">
        <v>3.75</v>
      </c>
      <c r="E125" s="3">
        <f t="shared" si="1"/>
        <v>0.25396825396825395</v>
      </c>
    </row>
    <row r="126" spans="1:5" x14ac:dyDescent="0.25">
      <c r="A126" t="s">
        <v>4243</v>
      </c>
      <c r="B126" t="s">
        <v>4244</v>
      </c>
      <c r="C126" t="s">
        <v>281</v>
      </c>
      <c r="D126">
        <v>3.75</v>
      </c>
      <c r="E126" s="3">
        <f t="shared" si="1"/>
        <v>0.25396825396825395</v>
      </c>
    </row>
    <row r="127" spans="1:5" x14ac:dyDescent="0.25">
      <c r="A127" t="s">
        <v>4243</v>
      </c>
      <c r="B127" t="s">
        <v>4244</v>
      </c>
      <c r="C127" t="s">
        <v>4259</v>
      </c>
      <c r="D127">
        <v>3.75</v>
      </c>
      <c r="E127" s="3">
        <f t="shared" si="1"/>
        <v>0.25396825396825395</v>
      </c>
    </row>
    <row r="128" spans="1:5" x14ac:dyDescent="0.25">
      <c r="A128" t="s">
        <v>4243</v>
      </c>
      <c r="B128" t="s">
        <v>4244</v>
      </c>
      <c r="C128" t="s">
        <v>3299</v>
      </c>
      <c r="D128">
        <v>3.75</v>
      </c>
      <c r="E128" s="3">
        <f t="shared" si="1"/>
        <v>0.25396825396825395</v>
      </c>
    </row>
    <row r="129" spans="1:5" x14ac:dyDescent="0.25">
      <c r="A129" t="s">
        <v>4243</v>
      </c>
      <c r="B129" t="s">
        <v>4244</v>
      </c>
      <c r="C129" t="s">
        <v>47</v>
      </c>
      <c r="D129">
        <v>3.75</v>
      </c>
      <c r="E129" s="3">
        <f t="shared" si="1"/>
        <v>0.25396825396825395</v>
      </c>
    </row>
    <row r="130" spans="1:5" x14ac:dyDescent="0.25">
      <c r="A130" t="s">
        <v>4243</v>
      </c>
      <c r="B130" t="s">
        <v>4244</v>
      </c>
      <c r="C130" t="s">
        <v>34</v>
      </c>
      <c r="D130">
        <v>3.75</v>
      </c>
      <c r="E130" s="3">
        <f t="shared" si="1"/>
        <v>0.25396825396825395</v>
      </c>
    </row>
    <row r="131" spans="1:5" x14ac:dyDescent="0.25">
      <c r="A131" t="s">
        <v>4243</v>
      </c>
      <c r="B131" t="s">
        <v>4244</v>
      </c>
      <c r="C131" t="s">
        <v>20</v>
      </c>
      <c r="D131">
        <v>3.75</v>
      </c>
      <c r="E131" s="3">
        <f t="shared" ref="E131:E194" si="2">1/D131/1.05</f>
        <v>0.25396825396825395</v>
      </c>
    </row>
    <row r="132" spans="1:5" x14ac:dyDescent="0.25">
      <c r="A132" t="s">
        <v>4243</v>
      </c>
      <c r="B132" t="s">
        <v>4244</v>
      </c>
      <c r="C132" t="s">
        <v>3461</v>
      </c>
      <c r="D132">
        <v>4.33</v>
      </c>
      <c r="E132" s="3">
        <f t="shared" si="2"/>
        <v>0.21994941163532386</v>
      </c>
    </row>
    <row r="133" spans="1:5" x14ac:dyDescent="0.25">
      <c r="A133" t="s">
        <v>4243</v>
      </c>
      <c r="B133" t="s">
        <v>4244</v>
      </c>
      <c r="C133" t="s">
        <v>25</v>
      </c>
      <c r="D133">
        <v>4.33</v>
      </c>
      <c r="E133" s="3">
        <f t="shared" si="2"/>
        <v>0.21994941163532386</v>
      </c>
    </row>
    <row r="134" spans="1:5" x14ac:dyDescent="0.25">
      <c r="A134" t="s">
        <v>4243</v>
      </c>
      <c r="B134" t="s">
        <v>4244</v>
      </c>
      <c r="C134" t="s">
        <v>27</v>
      </c>
      <c r="D134">
        <v>4.33</v>
      </c>
      <c r="E134" s="3">
        <f t="shared" si="2"/>
        <v>0.21994941163532386</v>
      </c>
    </row>
    <row r="135" spans="1:5" x14ac:dyDescent="0.25">
      <c r="A135" t="s">
        <v>4243</v>
      </c>
      <c r="B135" t="s">
        <v>4244</v>
      </c>
      <c r="C135" t="s">
        <v>268</v>
      </c>
      <c r="D135">
        <v>4.33</v>
      </c>
      <c r="E135" s="3">
        <f t="shared" si="2"/>
        <v>0.21994941163532386</v>
      </c>
    </row>
    <row r="136" spans="1:5" x14ac:dyDescent="0.25">
      <c r="A136" t="s">
        <v>4243</v>
      </c>
      <c r="B136" t="s">
        <v>4244</v>
      </c>
      <c r="C136" t="s">
        <v>38</v>
      </c>
      <c r="D136">
        <v>4.33</v>
      </c>
      <c r="E136" s="3">
        <f t="shared" si="2"/>
        <v>0.21994941163532386</v>
      </c>
    </row>
    <row r="137" spans="1:5" x14ac:dyDescent="0.25">
      <c r="A137" t="s">
        <v>4243</v>
      </c>
      <c r="B137" t="s">
        <v>4244</v>
      </c>
      <c r="C137" t="s">
        <v>274</v>
      </c>
      <c r="D137">
        <v>4.5</v>
      </c>
      <c r="E137" s="3">
        <f t="shared" si="2"/>
        <v>0.21164021164021163</v>
      </c>
    </row>
    <row r="138" spans="1:5" x14ac:dyDescent="0.25">
      <c r="A138" t="s">
        <v>4243</v>
      </c>
      <c r="B138" t="s">
        <v>4244</v>
      </c>
      <c r="C138" t="s">
        <v>3500</v>
      </c>
      <c r="D138">
        <v>4.5</v>
      </c>
      <c r="E138" s="3">
        <f t="shared" si="2"/>
        <v>0.21164021164021163</v>
      </c>
    </row>
    <row r="139" spans="1:5" x14ac:dyDescent="0.25">
      <c r="A139" t="s">
        <v>4243</v>
      </c>
      <c r="B139" t="s">
        <v>4244</v>
      </c>
      <c r="C139" t="s">
        <v>255</v>
      </c>
      <c r="D139">
        <v>4.5</v>
      </c>
      <c r="E139" s="3">
        <f t="shared" si="2"/>
        <v>0.21164021164021163</v>
      </c>
    </row>
    <row r="140" spans="1:5" x14ac:dyDescent="0.25">
      <c r="A140" t="s">
        <v>4243</v>
      </c>
      <c r="B140" t="s">
        <v>4244</v>
      </c>
      <c r="C140" t="s">
        <v>280</v>
      </c>
      <c r="D140">
        <v>4.5</v>
      </c>
      <c r="E140" s="3">
        <f t="shared" si="2"/>
        <v>0.21164021164021163</v>
      </c>
    </row>
    <row r="141" spans="1:5" x14ac:dyDescent="0.25">
      <c r="A141" t="s">
        <v>4243</v>
      </c>
      <c r="B141" t="s">
        <v>4244</v>
      </c>
      <c r="C141" t="s">
        <v>4260</v>
      </c>
      <c r="D141">
        <v>4.5</v>
      </c>
      <c r="E141" s="3">
        <f t="shared" si="2"/>
        <v>0.21164021164021163</v>
      </c>
    </row>
    <row r="142" spans="1:5" x14ac:dyDescent="0.25">
      <c r="A142" t="s">
        <v>4243</v>
      </c>
      <c r="B142" t="s">
        <v>4244</v>
      </c>
      <c r="C142" t="s">
        <v>271</v>
      </c>
      <c r="D142">
        <v>4.5</v>
      </c>
      <c r="E142" s="3">
        <f t="shared" si="2"/>
        <v>0.21164021164021163</v>
      </c>
    </row>
    <row r="143" spans="1:5" x14ac:dyDescent="0.25">
      <c r="A143" t="s">
        <v>4243</v>
      </c>
      <c r="B143" t="s">
        <v>4244</v>
      </c>
      <c r="C143" t="s">
        <v>262</v>
      </c>
      <c r="D143">
        <v>4.5</v>
      </c>
      <c r="E143" s="3">
        <f t="shared" si="2"/>
        <v>0.21164021164021163</v>
      </c>
    </row>
    <row r="144" spans="1:5" x14ac:dyDescent="0.25">
      <c r="A144" t="s">
        <v>4243</v>
      </c>
      <c r="B144" t="s">
        <v>4244</v>
      </c>
      <c r="C144" t="s">
        <v>41</v>
      </c>
      <c r="D144">
        <v>4.75</v>
      </c>
      <c r="E144" s="3">
        <f t="shared" si="2"/>
        <v>0.20050125313283207</v>
      </c>
    </row>
    <row r="145" spans="1:5" x14ac:dyDescent="0.25">
      <c r="A145" t="s">
        <v>4243</v>
      </c>
      <c r="B145" t="s">
        <v>4244</v>
      </c>
      <c r="C145" t="s">
        <v>39</v>
      </c>
      <c r="D145">
        <v>4.75</v>
      </c>
      <c r="E145" s="3">
        <f t="shared" si="2"/>
        <v>0.20050125313283207</v>
      </c>
    </row>
    <row r="146" spans="1:5" x14ac:dyDescent="0.25">
      <c r="A146" t="s">
        <v>4243</v>
      </c>
      <c r="B146" t="s">
        <v>4244</v>
      </c>
      <c r="C146" t="s">
        <v>3462</v>
      </c>
      <c r="D146">
        <v>4.75</v>
      </c>
      <c r="E146" s="3">
        <f t="shared" si="2"/>
        <v>0.20050125313283207</v>
      </c>
    </row>
    <row r="147" spans="1:5" x14ac:dyDescent="0.25">
      <c r="A147" t="s">
        <v>4243</v>
      </c>
      <c r="B147" t="s">
        <v>4244</v>
      </c>
      <c r="C147" t="s">
        <v>3463</v>
      </c>
      <c r="D147">
        <v>4.75</v>
      </c>
      <c r="E147" s="3">
        <f t="shared" si="2"/>
        <v>0.20050125313283207</v>
      </c>
    </row>
    <row r="148" spans="1:5" x14ac:dyDescent="0.25">
      <c r="A148" t="s">
        <v>4243</v>
      </c>
      <c r="B148" t="s">
        <v>4244</v>
      </c>
      <c r="C148" t="s">
        <v>35</v>
      </c>
      <c r="D148">
        <v>4.75</v>
      </c>
      <c r="E148" s="3">
        <f t="shared" si="2"/>
        <v>0.20050125313283207</v>
      </c>
    </row>
    <row r="149" spans="1:5" x14ac:dyDescent="0.25">
      <c r="A149" t="s">
        <v>4243</v>
      </c>
      <c r="B149" t="s">
        <v>4244</v>
      </c>
      <c r="C149" t="s">
        <v>3464</v>
      </c>
      <c r="D149">
        <v>4.75</v>
      </c>
      <c r="E149" s="3">
        <f t="shared" si="2"/>
        <v>0.20050125313283207</v>
      </c>
    </row>
    <row r="150" spans="1:5" x14ac:dyDescent="0.25">
      <c r="A150" t="s">
        <v>4243</v>
      </c>
      <c r="B150" t="s">
        <v>4244</v>
      </c>
      <c r="C150" t="s">
        <v>32</v>
      </c>
      <c r="D150">
        <v>5.5</v>
      </c>
      <c r="E150" s="3">
        <f t="shared" si="2"/>
        <v>0.17316017316017315</v>
      </c>
    </row>
    <row r="151" spans="1:5" x14ac:dyDescent="0.25">
      <c r="A151" t="s">
        <v>4243</v>
      </c>
      <c r="B151" t="s">
        <v>4244</v>
      </c>
      <c r="C151" t="s">
        <v>28</v>
      </c>
      <c r="D151">
        <v>5.5</v>
      </c>
      <c r="E151" s="3">
        <f t="shared" si="2"/>
        <v>0.17316017316017315</v>
      </c>
    </row>
    <row r="152" spans="1:5" x14ac:dyDescent="0.25">
      <c r="A152" t="s">
        <v>4243</v>
      </c>
      <c r="B152" t="s">
        <v>4244</v>
      </c>
      <c r="C152" t="s">
        <v>4143</v>
      </c>
      <c r="D152">
        <v>5.5</v>
      </c>
      <c r="E152" s="3">
        <f t="shared" si="2"/>
        <v>0.17316017316017315</v>
      </c>
    </row>
    <row r="153" spans="1:5" x14ac:dyDescent="0.25">
      <c r="A153" t="s">
        <v>4243</v>
      </c>
      <c r="B153" t="s">
        <v>4244</v>
      </c>
      <c r="C153" t="s">
        <v>3465</v>
      </c>
      <c r="D153">
        <v>7</v>
      </c>
      <c r="E153" s="3">
        <f t="shared" si="2"/>
        <v>0.13605442176870747</v>
      </c>
    </row>
    <row r="154" spans="1:5" x14ac:dyDescent="0.25">
      <c r="A154" t="s">
        <v>4243</v>
      </c>
      <c r="B154" t="s">
        <v>4244</v>
      </c>
      <c r="C154" t="s">
        <v>30</v>
      </c>
      <c r="D154">
        <v>7</v>
      </c>
      <c r="E154" s="3">
        <f t="shared" si="2"/>
        <v>0.13605442176870747</v>
      </c>
    </row>
    <row r="155" spans="1:5" x14ac:dyDescent="0.25">
      <c r="A155" t="s">
        <v>4243</v>
      </c>
      <c r="B155" t="s">
        <v>4244</v>
      </c>
      <c r="C155" t="s">
        <v>256</v>
      </c>
      <c r="D155">
        <v>7</v>
      </c>
      <c r="E155" s="3">
        <f t="shared" si="2"/>
        <v>0.13605442176870747</v>
      </c>
    </row>
    <row r="156" spans="1:5" x14ac:dyDescent="0.25">
      <c r="A156" t="s">
        <v>4243</v>
      </c>
      <c r="B156" t="s">
        <v>4244</v>
      </c>
      <c r="C156" t="s">
        <v>259</v>
      </c>
      <c r="D156">
        <v>7</v>
      </c>
      <c r="E156" s="3">
        <f t="shared" si="2"/>
        <v>0.13605442176870747</v>
      </c>
    </row>
    <row r="157" spans="1:5" x14ac:dyDescent="0.25">
      <c r="A157" t="s">
        <v>4243</v>
      </c>
      <c r="B157" t="s">
        <v>4244</v>
      </c>
      <c r="C157" t="s">
        <v>3290</v>
      </c>
      <c r="D157">
        <v>7.5</v>
      </c>
      <c r="E157" s="3">
        <f t="shared" si="2"/>
        <v>0.12698412698412698</v>
      </c>
    </row>
    <row r="158" spans="1:5" x14ac:dyDescent="0.25">
      <c r="A158" t="s">
        <v>4245</v>
      </c>
      <c r="B158" t="s">
        <v>4244</v>
      </c>
      <c r="C158" t="s">
        <v>83</v>
      </c>
      <c r="D158">
        <v>2.6</v>
      </c>
      <c r="E158" s="3">
        <f t="shared" si="2"/>
        <v>0.36630036630036628</v>
      </c>
    </row>
    <row r="159" spans="1:5" x14ac:dyDescent="0.25">
      <c r="A159" t="s">
        <v>4245</v>
      </c>
      <c r="B159" t="s">
        <v>4244</v>
      </c>
      <c r="C159" t="s">
        <v>59</v>
      </c>
      <c r="D159">
        <v>2.75</v>
      </c>
      <c r="E159" s="3">
        <f t="shared" si="2"/>
        <v>0.34632034632034631</v>
      </c>
    </row>
    <row r="160" spans="1:5" x14ac:dyDescent="0.25">
      <c r="A160" t="s">
        <v>4245</v>
      </c>
      <c r="B160" t="s">
        <v>4244</v>
      </c>
      <c r="C160" t="s">
        <v>70</v>
      </c>
      <c r="D160">
        <v>2.75</v>
      </c>
      <c r="E160" s="3">
        <f t="shared" si="2"/>
        <v>0.34632034632034631</v>
      </c>
    </row>
    <row r="161" spans="1:5" x14ac:dyDescent="0.25">
      <c r="A161" t="s">
        <v>4245</v>
      </c>
      <c r="B161" t="s">
        <v>4244</v>
      </c>
      <c r="C161" t="s">
        <v>65</v>
      </c>
      <c r="D161">
        <v>2.75</v>
      </c>
      <c r="E161" s="3">
        <f t="shared" si="2"/>
        <v>0.34632034632034631</v>
      </c>
    </row>
    <row r="162" spans="1:5" x14ac:dyDescent="0.25">
      <c r="A162" t="s">
        <v>4245</v>
      </c>
      <c r="B162" t="s">
        <v>4244</v>
      </c>
      <c r="C162" t="s">
        <v>3471</v>
      </c>
      <c r="D162">
        <v>2.75</v>
      </c>
      <c r="E162" s="3">
        <f t="shared" si="2"/>
        <v>0.34632034632034631</v>
      </c>
    </row>
    <row r="163" spans="1:5" x14ac:dyDescent="0.25">
      <c r="A163" t="s">
        <v>4245</v>
      </c>
      <c r="B163" t="s">
        <v>4244</v>
      </c>
      <c r="C163" t="s">
        <v>67</v>
      </c>
      <c r="D163">
        <v>3</v>
      </c>
      <c r="E163" s="3">
        <f t="shared" si="2"/>
        <v>0.31746031746031744</v>
      </c>
    </row>
    <row r="164" spans="1:5" x14ac:dyDescent="0.25">
      <c r="A164" t="s">
        <v>4245</v>
      </c>
      <c r="B164" t="s">
        <v>4244</v>
      </c>
      <c r="C164" t="s">
        <v>88</v>
      </c>
      <c r="D164">
        <v>3</v>
      </c>
      <c r="E164" s="3">
        <f t="shared" si="2"/>
        <v>0.31746031746031744</v>
      </c>
    </row>
    <row r="165" spans="1:5" x14ac:dyDescent="0.25">
      <c r="A165" t="s">
        <v>4245</v>
      </c>
      <c r="B165" t="s">
        <v>4244</v>
      </c>
      <c r="C165" t="s">
        <v>74</v>
      </c>
      <c r="D165">
        <v>3.2</v>
      </c>
      <c r="E165" s="3">
        <f t="shared" si="2"/>
        <v>0.29761904761904762</v>
      </c>
    </row>
    <row r="166" spans="1:5" x14ac:dyDescent="0.25">
      <c r="A166" t="s">
        <v>4245</v>
      </c>
      <c r="B166" t="s">
        <v>4244</v>
      </c>
      <c r="C166" t="s">
        <v>80</v>
      </c>
      <c r="D166">
        <v>3.2</v>
      </c>
      <c r="E166" s="3">
        <f t="shared" si="2"/>
        <v>0.29761904761904762</v>
      </c>
    </row>
    <row r="167" spans="1:5" x14ac:dyDescent="0.25">
      <c r="A167" t="s">
        <v>4245</v>
      </c>
      <c r="B167" t="s">
        <v>4244</v>
      </c>
      <c r="C167" t="s">
        <v>72</v>
      </c>
      <c r="D167">
        <v>3.2</v>
      </c>
      <c r="E167" s="3">
        <f t="shared" si="2"/>
        <v>0.29761904761904762</v>
      </c>
    </row>
    <row r="168" spans="1:5" x14ac:dyDescent="0.25">
      <c r="A168" t="s">
        <v>4245</v>
      </c>
      <c r="B168" t="s">
        <v>4244</v>
      </c>
      <c r="C168" t="s">
        <v>3472</v>
      </c>
      <c r="D168">
        <v>3.2</v>
      </c>
      <c r="E168" s="3">
        <f t="shared" si="2"/>
        <v>0.29761904761904762</v>
      </c>
    </row>
    <row r="169" spans="1:5" x14ac:dyDescent="0.25">
      <c r="A169" t="s">
        <v>4245</v>
      </c>
      <c r="B169" t="s">
        <v>4244</v>
      </c>
      <c r="C169" t="s">
        <v>84</v>
      </c>
      <c r="D169">
        <v>3.2</v>
      </c>
      <c r="E169" s="3">
        <f t="shared" si="2"/>
        <v>0.29761904761904762</v>
      </c>
    </row>
    <row r="170" spans="1:5" x14ac:dyDescent="0.25">
      <c r="A170" t="s">
        <v>4245</v>
      </c>
      <c r="B170" t="s">
        <v>4244</v>
      </c>
      <c r="C170" t="s">
        <v>362</v>
      </c>
      <c r="D170">
        <v>3.2</v>
      </c>
      <c r="E170" s="3">
        <f t="shared" si="2"/>
        <v>0.29761904761904762</v>
      </c>
    </row>
    <row r="171" spans="1:5" x14ac:dyDescent="0.25">
      <c r="A171" t="s">
        <v>4245</v>
      </c>
      <c r="B171" t="s">
        <v>4244</v>
      </c>
      <c r="C171" t="s">
        <v>79</v>
      </c>
      <c r="D171">
        <v>3.2</v>
      </c>
      <c r="E171" s="3">
        <f t="shared" si="2"/>
        <v>0.29761904761904762</v>
      </c>
    </row>
    <row r="172" spans="1:5" x14ac:dyDescent="0.25">
      <c r="A172" t="s">
        <v>4245</v>
      </c>
      <c r="B172" t="s">
        <v>4244</v>
      </c>
      <c r="C172" t="s">
        <v>350</v>
      </c>
      <c r="D172">
        <v>3.5</v>
      </c>
      <c r="E172" s="3">
        <f t="shared" si="2"/>
        <v>0.27210884353741494</v>
      </c>
    </row>
    <row r="173" spans="1:5" x14ac:dyDescent="0.25">
      <c r="A173" t="s">
        <v>4245</v>
      </c>
      <c r="B173" t="s">
        <v>4244</v>
      </c>
      <c r="C173" t="s">
        <v>344</v>
      </c>
      <c r="D173">
        <v>3.5</v>
      </c>
      <c r="E173" s="3">
        <f t="shared" si="2"/>
        <v>0.27210884353741494</v>
      </c>
    </row>
    <row r="174" spans="1:5" x14ac:dyDescent="0.25">
      <c r="A174" t="s">
        <v>4245</v>
      </c>
      <c r="B174" t="s">
        <v>4244</v>
      </c>
      <c r="C174" t="s">
        <v>331</v>
      </c>
      <c r="D174">
        <v>3.5</v>
      </c>
      <c r="E174" s="3">
        <f t="shared" si="2"/>
        <v>0.27210884353741494</v>
      </c>
    </row>
    <row r="175" spans="1:5" x14ac:dyDescent="0.25">
      <c r="A175" t="s">
        <v>4245</v>
      </c>
      <c r="B175" t="s">
        <v>4244</v>
      </c>
      <c r="C175" t="s">
        <v>352</v>
      </c>
      <c r="D175">
        <v>3.5</v>
      </c>
      <c r="E175" s="3">
        <f t="shared" si="2"/>
        <v>0.27210884353741494</v>
      </c>
    </row>
    <row r="176" spans="1:5" x14ac:dyDescent="0.25">
      <c r="A176" t="s">
        <v>4245</v>
      </c>
      <c r="B176" t="s">
        <v>4244</v>
      </c>
      <c r="C176" t="s">
        <v>62</v>
      </c>
      <c r="D176">
        <v>3.6</v>
      </c>
      <c r="E176" s="3">
        <f t="shared" si="2"/>
        <v>0.26455026455026454</v>
      </c>
    </row>
    <row r="177" spans="1:5" x14ac:dyDescent="0.25">
      <c r="A177" t="s">
        <v>4245</v>
      </c>
      <c r="B177" t="s">
        <v>4244</v>
      </c>
      <c r="C177" t="s">
        <v>69</v>
      </c>
      <c r="D177">
        <v>3.6</v>
      </c>
      <c r="E177" s="3">
        <f t="shared" si="2"/>
        <v>0.26455026455026454</v>
      </c>
    </row>
    <row r="178" spans="1:5" x14ac:dyDescent="0.25">
      <c r="A178" t="s">
        <v>4245</v>
      </c>
      <c r="B178" t="s">
        <v>4244</v>
      </c>
      <c r="C178" t="s">
        <v>54</v>
      </c>
      <c r="D178">
        <v>3.6</v>
      </c>
      <c r="E178" s="3">
        <f t="shared" si="2"/>
        <v>0.26455026455026454</v>
      </c>
    </row>
    <row r="179" spans="1:5" x14ac:dyDescent="0.25">
      <c r="A179" t="s">
        <v>4245</v>
      </c>
      <c r="B179" t="s">
        <v>4244</v>
      </c>
      <c r="C179" t="s">
        <v>64</v>
      </c>
      <c r="D179">
        <v>3.6</v>
      </c>
      <c r="E179" s="3">
        <f t="shared" si="2"/>
        <v>0.26455026455026454</v>
      </c>
    </row>
    <row r="180" spans="1:5" x14ac:dyDescent="0.25">
      <c r="A180" t="s">
        <v>4245</v>
      </c>
      <c r="B180" t="s">
        <v>4244</v>
      </c>
      <c r="C180" t="s">
        <v>361</v>
      </c>
      <c r="D180">
        <v>3.75</v>
      </c>
      <c r="E180" s="3">
        <f t="shared" si="2"/>
        <v>0.25396825396825395</v>
      </c>
    </row>
    <row r="181" spans="1:5" x14ac:dyDescent="0.25">
      <c r="A181" t="s">
        <v>4245</v>
      </c>
      <c r="B181" t="s">
        <v>4244</v>
      </c>
      <c r="C181" t="s">
        <v>348</v>
      </c>
      <c r="D181">
        <v>3.75</v>
      </c>
      <c r="E181" s="3">
        <f t="shared" si="2"/>
        <v>0.25396825396825395</v>
      </c>
    </row>
    <row r="182" spans="1:5" x14ac:dyDescent="0.25">
      <c r="A182" t="s">
        <v>4245</v>
      </c>
      <c r="B182" t="s">
        <v>4244</v>
      </c>
      <c r="C182" t="s">
        <v>367</v>
      </c>
      <c r="D182">
        <v>3.75</v>
      </c>
      <c r="E182" s="3">
        <f t="shared" si="2"/>
        <v>0.25396825396825395</v>
      </c>
    </row>
    <row r="183" spans="1:5" x14ac:dyDescent="0.25">
      <c r="A183" t="s">
        <v>4245</v>
      </c>
      <c r="B183" t="s">
        <v>4244</v>
      </c>
      <c r="C183" t="s">
        <v>78</v>
      </c>
      <c r="D183">
        <v>4</v>
      </c>
      <c r="E183" s="3">
        <f t="shared" si="2"/>
        <v>0.23809523809523808</v>
      </c>
    </row>
    <row r="184" spans="1:5" x14ac:dyDescent="0.25">
      <c r="A184" t="s">
        <v>4245</v>
      </c>
      <c r="B184" t="s">
        <v>4244</v>
      </c>
      <c r="C184" t="s">
        <v>57</v>
      </c>
      <c r="D184">
        <v>4</v>
      </c>
      <c r="E184" s="3">
        <f t="shared" si="2"/>
        <v>0.23809523809523808</v>
      </c>
    </row>
    <row r="185" spans="1:5" x14ac:dyDescent="0.25">
      <c r="A185" t="s">
        <v>4245</v>
      </c>
      <c r="B185" t="s">
        <v>4244</v>
      </c>
      <c r="C185" t="s">
        <v>349</v>
      </c>
      <c r="D185">
        <v>4.33</v>
      </c>
      <c r="E185" s="3">
        <f t="shared" si="2"/>
        <v>0.21994941163532386</v>
      </c>
    </row>
    <row r="186" spans="1:5" x14ac:dyDescent="0.25">
      <c r="A186" t="s">
        <v>4245</v>
      </c>
      <c r="B186" t="s">
        <v>4244</v>
      </c>
      <c r="C186" t="s">
        <v>370</v>
      </c>
      <c r="D186">
        <v>4.33</v>
      </c>
      <c r="E186" s="3">
        <f t="shared" si="2"/>
        <v>0.21994941163532386</v>
      </c>
    </row>
    <row r="187" spans="1:5" x14ac:dyDescent="0.25">
      <c r="A187" t="s">
        <v>4245</v>
      </c>
      <c r="B187" t="s">
        <v>4244</v>
      </c>
      <c r="C187" t="s">
        <v>366</v>
      </c>
      <c r="D187">
        <v>4.33</v>
      </c>
      <c r="E187" s="3">
        <f t="shared" si="2"/>
        <v>0.21994941163532386</v>
      </c>
    </row>
    <row r="188" spans="1:5" x14ac:dyDescent="0.25">
      <c r="A188" t="s">
        <v>4245</v>
      </c>
      <c r="B188" t="s">
        <v>4244</v>
      </c>
      <c r="C188" t="s">
        <v>339</v>
      </c>
      <c r="D188">
        <v>4.33</v>
      </c>
      <c r="E188" s="3">
        <f t="shared" si="2"/>
        <v>0.21994941163532386</v>
      </c>
    </row>
    <row r="189" spans="1:5" x14ac:dyDescent="0.25">
      <c r="A189" t="s">
        <v>4245</v>
      </c>
      <c r="B189" t="s">
        <v>4244</v>
      </c>
      <c r="C189" t="s">
        <v>24</v>
      </c>
      <c r="D189">
        <v>4.33</v>
      </c>
      <c r="E189" s="3">
        <f t="shared" si="2"/>
        <v>0.21994941163532386</v>
      </c>
    </row>
    <row r="190" spans="1:5" x14ac:dyDescent="0.25">
      <c r="A190" t="s">
        <v>4245</v>
      </c>
      <c r="B190" t="s">
        <v>4244</v>
      </c>
      <c r="C190" t="s">
        <v>342</v>
      </c>
      <c r="D190">
        <v>4.33</v>
      </c>
      <c r="E190" s="3">
        <f t="shared" si="2"/>
        <v>0.21994941163532386</v>
      </c>
    </row>
    <row r="191" spans="1:5" x14ac:dyDescent="0.25">
      <c r="A191" t="s">
        <v>4245</v>
      </c>
      <c r="B191" t="s">
        <v>4244</v>
      </c>
      <c r="C191" t="s">
        <v>365</v>
      </c>
      <c r="D191">
        <v>4.33</v>
      </c>
      <c r="E191" s="3">
        <f t="shared" si="2"/>
        <v>0.21994941163532386</v>
      </c>
    </row>
    <row r="192" spans="1:5" x14ac:dyDescent="0.25">
      <c r="A192" t="s">
        <v>4245</v>
      </c>
      <c r="B192" t="s">
        <v>4244</v>
      </c>
      <c r="C192" t="s">
        <v>4261</v>
      </c>
      <c r="D192">
        <v>4.33</v>
      </c>
      <c r="E192" s="3">
        <f t="shared" si="2"/>
        <v>0.21994941163532386</v>
      </c>
    </row>
    <row r="193" spans="1:5" x14ac:dyDescent="0.25">
      <c r="A193" t="s">
        <v>4245</v>
      </c>
      <c r="B193" t="s">
        <v>4244</v>
      </c>
      <c r="C193" t="s">
        <v>82</v>
      </c>
      <c r="D193">
        <v>4.5</v>
      </c>
      <c r="E193" s="3">
        <f t="shared" si="2"/>
        <v>0.21164021164021163</v>
      </c>
    </row>
    <row r="194" spans="1:5" x14ac:dyDescent="0.25">
      <c r="A194" t="s">
        <v>4245</v>
      </c>
      <c r="B194" t="s">
        <v>4244</v>
      </c>
      <c r="C194" t="s">
        <v>60</v>
      </c>
      <c r="D194">
        <v>4.75</v>
      </c>
      <c r="E194" s="3">
        <f t="shared" si="2"/>
        <v>0.20050125313283207</v>
      </c>
    </row>
    <row r="195" spans="1:5" x14ac:dyDescent="0.25">
      <c r="A195" t="s">
        <v>4245</v>
      </c>
      <c r="B195" t="s">
        <v>4244</v>
      </c>
      <c r="C195" t="s">
        <v>73</v>
      </c>
      <c r="D195">
        <v>4.75</v>
      </c>
      <c r="E195" s="3">
        <f t="shared" ref="E195:E258" si="3">1/D195/1.05</f>
        <v>0.20050125313283207</v>
      </c>
    </row>
    <row r="196" spans="1:5" x14ac:dyDescent="0.25">
      <c r="A196" t="s">
        <v>4245</v>
      </c>
      <c r="B196" t="s">
        <v>4244</v>
      </c>
      <c r="C196" t="s">
        <v>3303</v>
      </c>
      <c r="D196">
        <v>4.75</v>
      </c>
      <c r="E196" s="3">
        <f t="shared" si="3"/>
        <v>0.20050125313283207</v>
      </c>
    </row>
    <row r="197" spans="1:5" x14ac:dyDescent="0.25">
      <c r="A197" t="s">
        <v>4245</v>
      </c>
      <c r="B197" t="s">
        <v>4244</v>
      </c>
      <c r="C197" t="s">
        <v>340</v>
      </c>
      <c r="D197">
        <v>4.75</v>
      </c>
      <c r="E197" s="3">
        <f t="shared" si="3"/>
        <v>0.20050125313283207</v>
      </c>
    </row>
    <row r="198" spans="1:5" x14ac:dyDescent="0.25">
      <c r="A198" t="s">
        <v>4245</v>
      </c>
      <c r="B198" t="s">
        <v>4244</v>
      </c>
      <c r="C198" t="s">
        <v>3509</v>
      </c>
      <c r="D198">
        <v>5</v>
      </c>
      <c r="E198" s="3">
        <f t="shared" si="3"/>
        <v>0.19047619047619047</v>
      </c>
    </row>
    <row r="199" spans="1:5" x14ac:dyDescent="0.25">
      <c r="A199" t="s">
        <v>4245</v>
      </c>
      <c r="B199" t="s">
        <v>4244</v>
      </c>
      <c r="C199" t="s">
        <v>335</v>
      </c>
      <c r="D199">
        <v>5.5</v>
      </c>
      <c r="E199" s="3">
        <f t="shared" si="3"/>
        <v>0.17316017316017315</v>
      </c>
    </row>
    <row r="200" spans="1:5" x14ac:dyDescent="0.25">
      <c r="A200" t="s">
        <v>4245</v>
      </c>
      <c r="B200" t="s">
        <v>4244</v>
      </c>
      <c r="C200" t="s">
        <v>338</v>
      </c>
      <c r="D200">
        <v>5.5</v>
      </c>
      <c r="E200" s="3">
        <f t="shared" si="3"/>
        <v>0.17316017316017315</v>
      </c>
    </row>
    <row r="201" spans="1:5" x14ac:dyDescent="0.25">
      <c r="A201" t="s">
        <v>4245</v>
      </c>
      <c r="B201" t="s">
        <v>4244</v>
      </c>
      <c r="C201" t="s">
        <v>4073</v>
      </c>
      <c r="D201">
        <v>5.5</v>
      </c>
      <c r="E201" s="3">
        <f t="shared" si="3"/>
        <v>0.17316017316017315</v>
      </c>
    </row>
    <row r="202" spans="1:5" x14ac:dyDescent="0.25">
      <c r="A202" t="s">
        <v>4245</v>
      </c>
      <c r="B202" t="s">
        <v>4244</v>
      </c>
      <c r="C202" t="s">
        <v>343</v>
      </c>
      <c r="D202">
        <v>6</v>
      </c>
      <c r="E202" s="3">
        <f t="shared" si="3"/>
        <v>0.15873015873015872</v>
      </c>
    </row>
    <row r="203" spans="1:5" x14ac:dyDescent="0.25">
      <c r="A203" t="s">
        <v>4245</v>
      </c>
      <c r="B203" t="s">
        <v>4244</v>
      </c>
      <c r="C203" t="s">
        <v>48</v>
      </c>
      <c r="D203">
        <v>6</v>
      </c>
      <c r="E203" s="3">
        <f t="shared" si="3"/>
        <v>0.15873015873015872</v>
      </c>
    </row>
    <row r="204" spans="1:5" x14ac:dyDescent="0.25">
      <c r="A204" t="s">
        <v>4245</v>
      </c>
      <c r="B204" t="s">
        <v>4244</v>
      </c>
      <c r="C204" t="s">
        <v>3291</v>
      </c>
      <c r="D204">
        <v>6</v>
      </c>
      <c r="E204" s="3">
        <f t="shared" si="3"/>
        <v>0.15873015873015872</v>
      </c>
    </row>
    <row r="205" spans="1:5" x14ac:dyDescent="0.25">
      <c r="A205" t="s">
        <v>4245</v>
      </c>
      <c r="B205" t="s">
        <v>4244</v>
      </c>
      <c r="C205" t="s">
        <v>91</v>
      </c>
      <c r="D205">
        <v>6</v>
      </c>
      <c r="E205" s="3">
        <f t="shared" si="3"/>
        <v>0.15873015873015872</v>
      </c>
    </row>
    <row r="206" spans="1:5" x14ac:dyDescent="0.25">
      <c r="A206" t="s">
        <v>4245</v>
      </c>
      <c r="B206" t="s">
        <v>4244</v>
      </c>
      <c r="C206" t="s">
        <v>351</v>
      </c>
      <c r="D206">
        <v>6</v>
      </c>
      <c r="E206" s="3">
        <f t="shared" si="3"/>
        <v>0.15873015873015872</v>
      </c>
    </row>
    <row r="207" spans="1:5" x14ac:dyDescent="0.25">
      <c r="A207" t="s">
        <v>4245</v>
      </c>
      <c r="B207" t="s">
        <v>4244</v>
      </c>
      <c r="C207" t="s">
        <v>3479</v>
      </c>
      <c r="D207">
        <v>6</v>
      </c>
      <c r="E207" s="3">
        <f t="shared" si="3"/>
        <v>0.15873015873015872</v>
      </c>
    </row>
    <row r="208" spans="1:5" x14ac:dyDescent="0.25">
      <c r="A208" t="s">
        <v>4245</v>
      </c>
      <c r="B208" t="s">
        <v>4244</v>
      </c>
      <c r="C208" t="s">
        <v>3480</v>
      </c>
      <c r="D208">
        <v>6</v>
      </c>
      <c r="E208" s="3">
        <f t="shared" si="3"/>
        <v>0.15873015873015872</v>
      </c>
    </row>
    <row r="209" spans="1:5" x14ac:dyDescent="0.25">
      <c r="A209" t="s">
        <v>4245</v>
      </c>
      <c r="B209" t="s">
        <v>4244</v>
      </c>
      <c r="C209" t="s">
        <v>3481</v>
      </c>
      <c r="D209">
        <v>6</v>
      </c>
      <c r="E209" s="3">
        <f t="shared" si="3"/>
        <v>0.15873015873015872</v>
      </c>
    </row>
    <row r="210" spans="1:5" x14ac:dyDescent="0.25">
      <c r="A210" t="s">
        <v>4245</v>
      </c>
      <c r="B210" t="s">
        <v>4244</v>
      </c>
      <c r="C210" t="s">
        <v>50</v>
      </c>
      <c r="D210">
        <v>6.5</v>
      </c>
      <c r="E210" s="3">
        <f t="shared" si="3"/>
        <v>0.14652014652014653</v>
      </c>
    </row>
    <row r="211" spans="1:5" x14ac:dyDescent="0.25">
      <c r="A211" t="s">
        <v>4245</v>
      </c>
      <c r="B211" t="s">
        <v>4244</v>
      </c>
      <c r="C211" t="s">
        <v>358</v>
      </c>
      <c r="D211">
        <v>7</v>
      </c>
      <c r="E211" s="3">
        <f t="shared" si="3"/>
        <v>0.13605442176870747</v>
      </c>
    </row>
    <row r="212" spans="1:5" x14ac:dyDescent="0.25">
      <c r="A212" t="s">
        <v>4245</v>
      </c>
      <c r="B212" t="s">
        <v>4244</v>
      </c>
      <c r="C212" t="s">
        <v>368</v>
      </c>
      <c r="D212">
        <v>7</v>
      </c>
      <c r="E212" s="3">
        <f t="shared" si="3"/>
        <v>0.13605442176870747</v>
      </c>
    </row>
    <row r="213" spans="1:5" x14ac:dyDescent="0.25">
      <c r="A213" t="s">
        <v>4245</v>
      </c>
      <c r="B213" t="s">
        <v>4244</v>
      </c>
      <c r="C213" t="s">
        <v>337</v>
      </c>
      <c r="D213">
        <v>7</v>
      </c>
      <c r="E213" s="3">
        <f t="shared" si="3"/>
        <v>0.13605442176870747</v>
      </c>
    </row>
    <row r="214" spans="1:5" x14ac:dyDescent="0.25">
      <c r="A214" t="s">
        <v>4245</v>
      </c>
      <c r="B214" t="s">
        <v>4244</v>
      </c>
      <c r="C214" t="s">
        <v>3510</v>
      </c>
      <c r="D214">
        <v>7</v>
      </c>
      <c r="E214" s="3">
        <f t="shared" si="3"/>
        <v>0.13605442176870747</v>
      </c>
    </row>
    <row r="215" spans="1:5" x14ac:dyDescent="0.25">
      <c r="A215" t="s">
        <v>4245</v>
      </c>
      <c r="B215" t="s">
        <v>4244</v>
      </c>
      <c r="C215" t="s">
        <v>3511</v>
      </c>
      <c r="D215">
        <v>7</v>
      </c>
      <c r="E215" s="3">
        <f t="shared" si="3"/>
        <v>0.13605442176870747</v>
      </c>
    </row>
    <row r="216" spans="1:5" x14ac:dyDescent="0.25">
      <c r="A216" t="s">
        <v>4245</v>
      </c>
      <c r="B216" t="s">
        <v>4244</v>
      </c>
      <c r="C216" t="s">
        <v>3512</v>
      </c>
      <c r="D216">
        <v>7</v>
      </c>
      <c r="E216" s="3">
        <f t="shared" si="3"/>
        <v>0.13605442176870747</v>
      </c>
    </row>
    <row r="217" spans="1:5" x14ac:dyDescent="0.25">
      <c r="A217" t="s">
        <v>4245</v>
      </c>
      <c r="B217" t="s">
        <v>4244</v>
      </c>
      <c r="C217" t="s">
        <v>3483</v>
      </c>
      <c r="D217">
        <v>7.5</v>
      </c>
      <c r="E217" s="3">
        <f t="shared" si="3"/>
        <v>0.12698412698412698</v>
      </c>
    </row>
    <row r="218" spans="1:5" x14ac:dyDescent="0.25">
      <c r="A218" t="s">
        <v>4245</v>
      </c>
      <c r="B218" t="s">
        <v>4244</v>
      </c>
      <c r="C218" t="s">
        <v>3515</v>
      </c>
      <c r="D218">
        <v>9</v>
      </c>
      <c r="E218" s="3">
        <f t="shared" si="3"/>
        <v>0.10582010582010581</v>
      </c>
    </row>
    <row r="219" spans="1:5" x14ac:dyDescent="0.25">
      <c r="A219" t="s">
        <v>4245</v>
      </c>
      <c r="B219" t="s">
        <v>4244</v>
      </c>
      <c r="C219" t="s">
        <v>3444</v>
      </c>
      <c r="D219">
        <v>11</v>
      </c>
      <c r="E219" s="3">
        <f t="shared" si="3"/>
        <v>8.6580086580086577E-2</v>
      </c>
    </row>
    <row r="220" spans="1:5" x14ac:dyDescent="0.25">
      <c r="A220" t="s">
        <v>4246</v>
      </c>
      <c r="B220" t="s">
        <v>4244</v>
      </c>
      <c r="C220" t="s">
        <v>178</v>
      </c>
      <c r="D220">
        <v>3.25</v>
      </c>
      <c r="E220" s="3">
        <f t="shared" si="3"/>
        <v>0.29304029304029305</v>
      </c>
    </row>
    <row r="221" spans="1:5" x14ac:dyDescent="0.25">
      <c r="A221" t="s">
        <v>4246</v>
      </c>
      <c r="B221" t="s">
        <v>4244</v>
      </c>
      <c r="C221" t="s">
        <v>171</v>
      </c>
      <c r="D221">
        <v>3.25</v>
      </c>
      <c r="E221" s="3">
        <f t="shared" si="3"/>
        <v>0.29304029304029305</v>
      </c>
    </row>
    <row r="222" spans="1:5" x14ac:dyDescent="0.25">
      <c r="A222" t="s">
        <v>4246</v>
      </c>
      <c r="B222" t="s">
        <v>4244</v>
      </c>
      <c r="C222" t="s">
        <v>216</v>
      </c>
      <c r="D222">
        <v>3.4</v>
      </c>
      <c r="E222" s="3">
        <f t="shared" si="3"/>
        <v>0.28011204481792717</v>
      </c>
    </row>
    <row r="223" spans="1:5" x14ac:dyDescent="0.25">
      <c r="A223" t="s">
        <v>4246</v>
      </c>
      <c r="B223" t="s">
        <v>4244</v>
      </c>
      <c r="C223" t="s">
        <v>167</v>
      </c>
      <c r="D223">
        <v>3.5</v>
      </c>
      <c r="E223" s="3">
        <f t="shared" si="3"/>
        <v>0.27210884353741494</v>
      </c>
    </row>
    <row r="224" spans="1:5" x14ac:dyDescent="0.25">
      <c r="A224" t="s">
        <v>4246</v>
      </c>
      <c r="B224" t="s">
        <v>4244</v>
      </c>
      <c r="C224" t="s">
        <v>185</v>
      </c>
      <c r="D224">
        <v>3.75</v>
      </c>
      <c r="E224" s="3">
        <f t="shared" si="3"/>
        <v>0.25396825396825395</v>
      </c>
    </row>
    <row r="225" spans="1:5" x14ac:dyDescent="0.25">
      <c r="A225" t="s">
        <v>4246</v>
      </c>
      <c r="B225" t="s">
        <v>4244</v>
      </c>
      <c r="C225" t="s">
        <v>4196</v>
      </c>
      <c r="D225">
        <v>3.75</v>
      </c>
      <c r="E225" s="3">
        <f t="shared" si="3"/>
        <v>0.25396825396825395</v>
      </c>
    </row>
    <row r="226" spans="1:5" x14ac:dyDescent="0.25">
      <c r="A226" t="s">
        <v>4246</v>
      </c>
      <c r="B226" t="s">
        <v>4244</v>
      </c>
      <c r="C226" t="s">
        <v>235</v>
      </c>
      <c r="D226">
        <v>4</v>
      </c>
      <c r="E226" s="3">
        <f t="shared" si="3"/>
        <v>0.23809523809523808</v>
      </c>
    </row>
    <row r="227" spans="1:5" x14ac:dyDescent="0.25">
      <c r="A227" t="s">
        <v>4246</v>
      </c>
      <c r="B227" t="s">
        <v>4244</v>
      </c>
      <c r="C227" t="s">
        <v>224</v>
      </c>
      <c r="D227">
        <v>4</v>
      </c>
      <c r="E227" s="3">
        <f t="shared" si="3"/>
        <v>0.23809523809523808</v>
      </c>
    </row>
    <row r="228" spans="1:5" x14ac:dyDescent="0.25">
      <c r="A228" t="s">
        <v>4246</v>
      </c>
      <c r="B228" t="s">
        <v>4244</v>
      </c>
      <c r="C228" t="s">
        <v>227</v>
      </c>
      <c r="D228">
        <v>4</v>
      </c>
      <c r="E228" s="3">
        <f t="shared" si="3"/>
        <v>0.23809523809523808</v>
      </c>
    </row>
    <row r="229" spans="1:5" x14ac:dyDescent="0.25">
      <c r="A229" t="s">
        <v>4246</v>
      </c>
      <c r="B229" t="s">
        <v>4244</v>
      </c>
      <c r="C229" t="s">
        <v>233</v>
      </c>
      <c r="D229">
        <v>4</v>
      </c>
      <c r="E229" s="3">
        <f t="shared" si="3"/>
        <v>0.23809523809523808</v>
      </c>
    </row>
    <row r="230" spans="1:5" x14ac:dyDescent="0.25">
      <c r="A230" t="s">
        <v>4246</v>
      </c>
      <c r="B230" t="s">
        <v>4244</v>
      </c>
      <c r="C230" t="s">
        <v>200</v>
      </c>
      <c r="D230">
        <v>4</v>
      </c>
      <c r="E230" s="3">
        <f t="shared" si="3"/>
        <v>0.23809523809523808</v>
      </c>
    </row>
    <row r="231" spans="1:5" x14ac:dyDescent="0.25">
      <c r="A231" t="s">
        <v>4246</v>
      </c>
      <c r="B231" t="s">
        <v>4244</v>
      </c>
      <c r="C231" t="s">
        <v>231</v>
      </c>
      <c r="D231">
        <v>4</v>
      </c>
      <c r="E231" s="3">
        <f t="shared" si="3"/>
        <v>0.23809523809523808</v>
      </c>
    </row>
    <row r="232" spans="1:5" x14ac:dyDescent="0.25">
      <c r="A232" t="s">
        <v>4246</v>
      </c>
      <c r="B232" t="s">
        <v>4244</v>
      </c>
      <c r="C232" t="s">
        <v>218</v>
      </c>
      <c r="D232">
        <v>4.33</v>
      </c>
      <c r="E232" s="3">
        <f t="shared" si="3"/>
        <v>0.21994941163532386</v>
      </c>
    </row>
    <row r="233" spans="1:5" x14ac:dyDescent="0.25">
      <c r="A233" t="s">
        <v>4246</v>
      </c>
      <c r="B233" t="s">
        <v>4244</v>
      </c>
      <c r="C233" t="s">
        <v>230</v>
      </c>
      <c r="D233">
        <v>4.33</v>
      </c>
      <c r="E233" s="3">
        <f t="shared" si="3"/>
        <v>0.21994941163532386</v>
      </c>
    </row>
    <row r="234" spans="1:5" x14ac:dyDescent="0.25">
      <c r="A234" t="s">
        <v>4246</v>
      </c>
      <c r="B234" t="s">
        <v>4244</v>
      </c>
      <c r="C234" t="s">
        <v>4262</v>
      </c>
      <c r="D234">
        <v>4.33</v>
      </c>
      <c r="E234" s="3">
        <f t="shared" si="3"/>
        <v>0.21994941163532386</v>
      </c>
    </row>
    <row r="235" spans="1:5" x14ac:dyDescent="0.25">
      <c r="A235" t="s">
        <v>4246</v>
      </c>
      <c r="B235" t="s">
        <v>4244</v>
      </c>
      <c r="C235" t="s">
        <v>210</v>
      </c>
      <c r="D235">
        <v>4.33</v>
      </c>
      <c r="E235" s="3">
        <f t="shared" si="3"/>
        <v>0.21994941163532386</v>
      </c>
    </row>
    <row r="236" spans="1:5" x14ac:dyDescent="0.25">
      <c r="A236" t="s">
        <v>4246</v>
      </c>
      <c r="B236" t="s">
        <v>4244</v>
      </c>
      <c r="C236" t="s">
        <v>236</v>
      </c>
      <c r="D236">
        <v>4.33</v>
      </c>
      <c r="E236" s="3">
        <f t="shared" si="3"/>
        <v>0.21994941163532386</v>
      </c>
    </row>
    <row r="237" spans="1:5" x14ac:dyDescent="0.25">
      <c r="A237" t="s">
        <v>4246</v>
      </c>
      <c r="B237" t="s">
        <v>4244</v>
      </c>
      <c r="C237" t="s">
        <v>180</v>
      </c>
      <c r="D237">
        <v>4.33</v>
      </c>
      <c r="E237" s="3">
        <f t="shared" si="3"/>
        <v>0.21994941163532386</v>
      </c>
    </row>
    <row r="238" spans="1:5" x14ac:dyDescent="0.25">
      <c r="A238" t="s">
        <v>4246</v>
      </c>
      <c r="B238" t="s">
        <v>4244</v>
      </c>
      <c r="C238" t="s">
        <v>225</v>
      </c>
      <c r="D238">
        <v>4.33</v>
      </c>
      <c r="E238" s="3">
        <f t="shared" si="3"/>
        <v>0.21994941163532386</v>
      </c>
    </row>
    <row r="239" spans="1:5" x14ac:dyDescent="0.25">
      <c r="A239" t="s">
        <v>4246</v>
      </c>
      <c r="B239" t="s">
        <v>4244</v>
      </c>
      <c r="C239" t="s">
        <v>162</v>
      </c>
      <c r="D239">
        <v>4.33</v>
      </c>
      <c r="E239" s="3">
        <f t="shared" si="3"/>
        <v>0.21994941163532386</v>
      </c>
    </row>
    <row r="240" spans="1:5" x14ac:dyDescent="0.25">
      <c r="A240" t="s">
        <v>4246</v>
      </c>
      <c r="B240" t="s">
        <v>4244</v>
      </c>
      <c r="C240" t="s">
        <v>181</v>
      </c>
      <c r="D240">
        <v>4.33</v>
      </c>
      <c r="E240" s="3">
        <f t="shared" si="3"/>
        <v>0.21994941163532386</v>
      </c>
    </row>
    <row r="241" spans="1:5" x14ac:dyDescent="0.25">
      <c r="A241" t="s">
        <v>4246</v>
      </c>
      <c r="B241" t="s">
        <v>4244</v>
      </c>
      <c r="C241" t="s">
        <v>153</v>
      </c>
      <c r="D241">
        <v>4.33</v>
      </c>
      <c r="E241" s="3">
        <f t="shared" si="3"/>
        <v>0.21994941163532386</v>
      </c>
    </row>
    <row r="242" spans="1:5" x14ac:dyDescent="0.25">
      <c r="A242" t="s">
        <v>4246</v>
      </c>
      <c r="B242" t="s">
        <v>4244</v>
      </c>
      <c r="C242" t="s">
        <v>182</v>
      </c>
      <c r="D242">
        <v>4.33</v>
      </c>
      <c r="E242" s="3">
        <f t="shared" si="3"/>
        <v>0.21994941163532386</v>
      </c>
    </row>
    <row r="243" spans="1:5" x14ac:dyDescent="0.25">
      <c r="A243" t="s">
        <v>4246</v>
      </c>
      <c r="B243" t="s">
        <v>4244</v>
      </c>
      <c r="C243" t="s">
        <v>163</v>
      </c>
      <c r="D243">
        <v>4.75</v>
      </c>
      <c r="E243" s="3">
        <f t="shared" si="3"/>
        <v>0.20050125313283207</v>
      </c>
    </row>
    <row r="244" spans="1:5" x14ac:dyDescent="0.25">
      <c r="A244" t="s">
        <v>4246</v>
      </c>
      <c r="B244" t="s">
        <v>4244</v>
      </c>
      <c r="C244" t="s">
        <v>172</v>
      </c>
      <c r="D244">
        <v>4.75</v>
      </c>
      <c r="E244" s="3">
        <f t="shared" si="3"/>
        <v>0.20050125313283207</v>
      </c>
    </row>
    <row r="245" spans="1:5" x14ac:dyDescent="0.25">
      <c r="A245" t="s">
        <v>4246</v>
      </c>
      <c r="B245" t="s">
        <v>4244</v>
      </c>
      <c r="C245" t="s">
        <v>4013</v>
      </c>
      <c r="D245">
        <v>4.75</v>
      </c>
      <c r="E245" s="3">
        <f t="shared" si="3"/>
        <v>0.20050125313283207</v>
      </c>
    </row>
    <row r="246" spans="1:5" x14ac:dyDescent="0.25">
      <c r="A246" t="s">
        <v>4246</v>
      </c>
      <c r="B246" t="s">
        <v>4244</v>
      </c>
      <c r="C246" t="s">
        <v>151</v>
      </c>
      <c r="D246">
        <v>4.75</v>
      </c>
      <c r="E246" s="3">
        <f t="shared" si="3"/>
        <v>0.20050125313283207</v>
      </c>
    </row>
    <row r="247" spans="1:5" x14ac:dyDescent="0.25">
      <c r="A247" t="s">
        <v>4246</v>
      </c>
      <c r="B247" t="s">
        <v>4244</v>
      </c>
      <c r="C247" t="s">
        <v>164</v>
      </c>
      <c r="D247">
        <v>4.75</v>
      </c>
      <c r="E247" s="3">
        <f t="shared" si="3"/>
        <v>0.20050125313283207</v>
      </c>
    </row>
    <row r="248" spans="1:5" x14ac:dyDescent="0.25">
      <c r="A248" t="s">
        <v>4246</v>
      </c>
      <c r="B248" t="s">
        <v>4244</v>
      </c>
      <c r="C248" t="s">
        <v>149</v>
      </c>
      <c r="D248">
        <v>4.75</v>
      </c>
      <c r="E248" s="3">
        <f t="shared" si="3"/>
        <v>0.20050125313283207</v>
      </c>
    </row>
    <row r="249" spans="1:5" x14ac:dyDescent="0.25">
      <c r="A249" t="s">
        <v>4246</v>
      </c>
      <c r="B249" t="s">
        <v>4244</v>
      </c>
      <c r="C249" t="s">
        <v>183</v>
      </c>
      <c r="D249">
        <v>4.75</v>
      </c>
      <c r="E249" s="3">
        <f t="shared" si="3"/>
        <v>0.20050125313283207</v>
      </c>
    </row>
    <row r="250" spans="1:5" x14ac:dyDescent="0.25">
      <c r="A250" t="s">
        <v>4246</v>
      </c>
      <c r="B250" t="s">
        <v>4244</v>
      </c>
      <c r="C250" t="s">
        <v>158</v>
      </c>
      <c r="D250">
        <v>4.75</v>
      </c>
      <c r="E250" s="3">
        <f t="shared" si="3"/>
        <v>0.20050125313283207</v>
      </c>
    </row>
    <row r="251" spans="1:5" x14ac:dyDescent="0.25">
      <c r="A251" t="s">
        <v>4246</v>
      </c>
      <c r="B251" t="s">
        <v>4244</v>
      </c>
      <c r="C251" t="s">
        <v>209</v>
      </c>
      <c r="D251">
        <v>5</v>
      </c>
      <c r="E251" s="3">
        <f t="shared" si="3"/>
        <v>0.19047619047619047</v>
      </c>
    </row>
    <row r="252" spans="1:5" x14ac:dyDescent="0.25">
      <c r="A252" t="s">
        <v>4246</v>
      </c>
      <c r="B252" t="s">
        <v>4244</v>
      </c>
      <c r="C252" t="s">
        <v>226</v>
      </c>
      <c r="D252">
        <v>5</v>
      </c>
      <c r="E252" s="3">
        <f t="shared" si="3"/>
        <v>0.19047619047619047</v>
      </c>
    </row>
    <row r="253" spans="1:5" x14ac:dyDescent="0.25">
      <c r="A253" t="s">
        <v>4246</v>
      </c>
      <c r="B253" t="s">
        <v>4244</v>
      </c>
      <c r="C253" t="s">
        <v>232</v>
      </c>
      <c r="D253">
        <v>5</v>
      </c>
      <c r="E253" s="3">
        <f t="shared" si="3"/>
        <v>0.19047619047619047</v>
      </c>
    </row>
    <row r="254" spans="1:5" x14ac:dyDescent="0.25">
      <c r="A254" t="s">
        <v>4246</v>
      </c>
      <c r="B254" t="s">
        <v>4244</v>
      </c>
      <c r="C254" t="s">
        <v>217</v>
      </c>
      <c r="D254">
        <v>5</v>
      </c>
      <c r="E254" s="3">
        <f t="shared" si="3"/>
        <v>0.19047619047619047</v>
      </c>
    </row>
    <row r="255" spans="1:5" x14ac:dyDescent="0.25">
      <c r="A255" t="s">
        <v>4246</v>
      </c>
      <c r="B255" t="s">
        <v>4244</v>
      </c>
      <c r="C255" t="s">
        <v>220</v>
      </c>
      <c r="D255">
        <v>5</v>
      </c>
      <c r="E255" s="3">
        <f t="shared" si="3"/>
        <v>0.19047619047619047</v>
      </c>
    </row>
    <row r="256" spans="1:5" x14ac:dyDescent="0.25">
      <c r="A256" t="s">
        <v>4246</v>
      </c>
      <c r="B256" t="s">
        <v>4244</v>
      </c>
      <c r="C256" t="s">
        <v>237</v>
      </c>
      <c r="D256">
        <v>5.5</v>
      </c>
      <c r="E256" s="3">
        <f t="shared" si="3"/>
        <v>0.17316017316017315</v>
      </c>
    </row>
    <row r="257" spans="1:5" x14ac:dyDescent="0.25">
      <c r="A257" t="s">
        <v>4246</v>
      </c>
      <c r="B257" t="s">
        <v>4244</v>
      </c>
      <c r="C257" t="s">
        <v>146</v>
      </c>
      <c r="D257">
        <v>5.5</v>
      </c>
      <c r="E257" s="3">
        <f t="shared" si="3"/>
        <v>0.17316017316017315</v>
      </c>
    </row>
    <row r="258" spans="1:5" x14ac:dyDescent="0.25">
      <c r="A258" t="s">
        <v>4246</v>
      </c>
      <c r="B258" t="s">
        <v>4244</v>
      </c>
      <c r="C258" t="s">
        <v>166</v>
      </c>
      <c r="D258">
        <v>6</v>
      </c>
      <c r="E258" s="3">
        <f t="shared" si="3"/>
        <v>0.15873015873015872</v>
      </c>
    </row>
    <row r="259" spans="1:5" x14ac:dyDescent="0.25">
      <c r="A259" t="s">
        <v>4246</v>
      </c>
      <c r="B259" t="s">
        <v>4244</v>
      </c>
      <c r="C259" t="s">
        <v>211</v>
      </c>
      <c r="D259">
        <v>6</v>
      </c>
      <c r="E259" s="3">
        <f t="shared" ref="E259:E322" si="4">1/D259/1.05</f>
        <v>0.15873015873015872</v>
      </c>
    </row>
    <row r="260" spans="1:5" x14ac:dyDescent="0.25">
      <c r="A260" t="s">
        <v>4246</v>
      </c>
      <c r="B260" t="s">
        <v>4244</v>
      </c>
      <c r="C260" t="s">
        <v>204</v>
      </c>
      <c r="D260">
        <v>6</v>
      </c>
      <c r="E260" s="3">
        <f t="shared" si="4"/>
        <v>0.15873015873015872</v>
      </c>
    </row>
    <row r="261" spans="1:5" x14ac:dyDescent="0.25">
      <c r="A261" t="s">
        <v>4246</v>
      </c>
      <c r="B261" t="s">
        <v>4244</v>
      </c>
      <c r="C261" t="s">
        <v>150</v>
      </c>
      <c r="D261">
        <v>6</v>
      </c>
      <c r="E261" s="3">
        <f t="shared" si="4"/>
        <v>0.15873015873015872</v>
      </c>
    </row>
    <row r="262" spans="1:5" x14ac:dyDescent="0.25">
      <c r="A262" t="s">
        <v>4246</v>
      </c>
      <c r="B262" t="s">
        <v>4244</v>
      </c>
      <c r="C262" t="s">
        <v>175</v>
      </c>
      <c r="D262">
        <v>6</v>
      </c>
      <c r="E262" s="3">
        <f t="shared" si="4"/>
        <v>0.15873015873015872</v>
      </c>
    </row>
    <row r="263" spans="1:5" x14ac:dyDescent="0.25">
      <c r="A263" t="s">
        <v>4246</v>
      </c>
      <c r="B263" t="s">
        <v>4244</v>
      </c>
      <c r="C263" t="s">
        <v>208</v>
      </c>
      <c r="D263">
        <v>6</v>
      </c>
      <c r="E263" s="3">
        <f t="shared" si="4"/>
        <v>0.15873015873015872</v>
      </c>
    </row>
    <row r="264" spans="1:5" x14ac:dyDescent="0.25">
      <c r="A264" t="s">
        <v>4246</v>
      </c>
      <c r="B264" t="s">
        <v>4244</v>
      </c>
      <c r="C264" t="s">
        <v>229</v>
      </c>
      <c r="D264">
        <v>6</v>
      </c>
      <c r="E264" s="3">
        <f t="shared" si="4"/>
        <v>0.15873015873015872</v>
      </c>
    </row>
    <row r="265" spans="1:5" x14ac:dyDescent="0.25">
      <c r="A265" t="s">
        <v>4246</v>
      </c>
      <c r="B265" t="s">
        <v>4244</v>
      </c>
      <c r="C265" t="s">
        <v>154</v>
      </c>
      <c r="D265">
        <v>6</v>
      </c>
      <c r="E265" s="3">
        <f t="shared" si="4"/>
        <v>0.15873015873015872</v>
      </c>
    </row>
    <row r="266" spans="1:5" x14ac:dyDescent="0.25">
      <c r="A266" t="s">
        <v>4246</v>
      </c>
      <c r="B266" t="s">
        <v>4244</v>
      </c>
      <c r="C266" t="s">
        <v>234</v>
      </c>
      <c r="D266">
        <v>6</v>
      </c>
      <c r="E266" s="3">
        <f t="shared" si="4"/>
        <v>0.15873015873015872</v>
      </c>
    </row>
    <row r="267" spans="1:5" x14ac:dyDescent="0.25">
      <c r="A267" t="s">
        <v>4246</v>
      </c>
      <c r="B267" t="s">
        <v>4244</v>
      </c>
      <c r="C267" t="s">
        <v>195</v>
      </c>
      <c r="D267">
        <v>6</v>
      </c>
      <c r="E267" s="3">
        <f t="shared" si="4"/>
        <v>0.15873015873015872</v>
      </c>
    </row>
    <row r="268" spans="1:5" x14ac:dyDescent="0.25">
      <c r="A268" t="s">
        <v>4246</v>
      </c>
      <c r="B268" t="s">
        <v>4244</v>
      </c>
      <c r="C268" t="s">
        <v>3493</v>
      </c>
      <c r="D268">
        <v>7</v>
      </c>
      <c r="E268" s="3">
        <f t="shared" si="4"/>
        <v>0.13605442176870747</v>
      </c>
    </row>
    <row r="269" spans="1:5" x14ac:dyDescent="0.25">
      <c r="A269" t="s">
        <v>4246</v>
      </c>
      <c r="B269" t="s">
        <v>4244</v>
      </c>
      <c r="C269" t="s">
        <v>3298</v>
      </c>
      <c r="D269">
        <v>7</v>
      </c>
      <c r="E269" s="3">
        <f t="shared" si="4"/>
        <v>0.13605442176870747</v>
      </c>
    </row>
    <row r="270" spans="1:5" x14ac:dyDescent="0.25">
      <c r="A270" t="s">
        <v>4246</v>
      </c>
      <c r="B270" t="s">
        <v>4244</v>
      </c>
      <c r="C270" t="s">
        <v>160</v>
      </c>
      <c r="D270">
        <v>7</v>
      </c>
      <c r="E270" s="3">
        <f t="shared" si="4"/>
        <v>0.13605442176870747</v>
      </c>
    </row>
    <row r="271" spans="1:5" x14ac:dyDescent="0.25">
      <c r="A271" t="s">
        <v>4246</v>
      </c>
      <c r="B271" t="s">
        <v>4244</v>
      </c>
      <c r="C271" t="s">
        <v>3496</v>
      </c>
      <c r="D271">
        <v>7</v>
      </c>
      <c r="E271" s="3">
        <f t="shared" si="4"/>
        <v>0.13605442176870747</v>
      </c>
    </row>
    <row r="272" spans="1:5" x14ac:dyDescent="0.25">
      <c r="A272" t="s">
        <v>4246</v>
      </c>
      <c r="B272" t="s">
        <v>4244</v>
      </c>
      <c r="C272" t="s">
        <v>3445</v>
      </c>
      <c r="D272">
        <v>7</v>
      </c>
      <c r="E272" s="3">
        <f t="shared" si="4"/>
        <v>0.13605442176870747</v>
      </c>
    </row>
    <row r="273" spans="1:5" x14ac:dyDescent="0.25">
      <c r="A273" t="s">
        <v>4246</v>
      </c>
      <c r="B273" t="s">
        <v>4244</v>
      </c>
      <c r="C273" t="s">
        <v>213</v>
      </c>
      <c r="D273">
        <v>7</v>
      </c>
      <c r="E273" s="3">
        <f t="shared" si="4"/>
        <v>0.13605442176870747</v>
      </c>
    </row>
    <row r="274" spans="1:5" x14ac:dyDescent="0.25">
      <c r="A274" t="s">
        <v>4246</v>
      </c>
      <c r="B274" t="s">
        <v>4244</v>
      </c>
      <c r="C274" t="s">
        <v>184</v>
      </c>
      <c r="D274">
        <v>7</v>
      </c>
      <c r="E274" s="3">
        <f t="shared" si="4"/>
        <v>0.13605442176870747</v>
      </c>
    </row>
    <row r="275" spans="1:5" x14ac:dyDescent="0.25">
      <c r="A275" t="s">
        <v>4246</v>
      </c>
      <c r="B275" t="s">
        <v>4244</v>
      </c>
      <c r="C275" t="s">
        <v>219</v>
      </c>
      <c r="D275">
        <v>7</v>
      </c>
      <c r="E275" s="3">
        <f t="shared" si="4"/>
        <v>0.13605442176870747</v>
      </c>
    </row>
    <row r="276" spans="1:5" x14ac:dyDescent="0.25">
      <c r="A276" t="s">
        <v>4246</v>
      </c>
      <c r="B276" t="s">
        <v>4244</v>
      </c>
      <c r="C276" t="s">
        <v>152</v>
      </c>
      <c r="D276">
        <v>7</v>
      </c>
      <c r="E276" s="3">
        <f t="shared" si="4"/>
        <v>0.13605442176870747</v>
      </c>
    </row>
    <row r="277" spans="1:5" x14ac:dyDescent="0.25">
      <c r="A277" t="s">
        <v>4246</v>
      </c>
      <c r="B277" t="s">
        <v>4244</v>
      </c>
      <c r="C277" t="s">
        <v>3295</v>
      </c>
      <c r="D277">
        <v>7</v>
      </c>
      <c r="E277" s="3">
        <f t="shared" si="4"/>
        <v>0.13605442176870747</v>
      </c>
    </row>
    <row r="278" spans="1:5" x14ac:dyDescent="0.25">
      <c r="A278" t="s">
        <v>4246</v>
      </c>
      <c r="B278" t="s">
        <v>4244</v>
      </c>
      <c r="C278" t="s">
        <v>148</v>
      </c>
      <c r="D278">
        <v>7</v>
      </c>
      <c r="E278" s="3">
        <f t="shared" si="4"/>
        <v>0.13605442176870747</v>
      </c>
    </row>
    <row r="279" spans="1:5" x14ac:dyDescent="0.25">
      <c r="A279" t="s">
        <v>4246</v>
      </c>
      <c r="B279" t="s">
        <v>4244</v>
      </c>
      <c r="C279" t="s">
        <v>214</v>
      </c>
      <c r="D279">
        <v>7</v>
      </c>
      <c r="E279" s="3">
        <f t="shared" si="4"/>
        <v>0.13605442176870747</v>
      </c>
    </row>
    <row r="280" spans="1:5" x14ac:dyDescent="0.25">
      <c r="A280" t="s">
        <v>4246</v>
      </c>
      <c r="B280" t="s">
        <v>4244</v>
      </c>
      <c r="C280" t="s">
        <v>3494</v>
      </c>
      <c r="D280">
        <v>7</v>
      </c>
      <c r="E280" s="3">
        <f t="shared" si="4"/>
        <v>0.13605442176870747</v>
      </c>
    </row>
    <row r="281" spans="1:5" x14ac:dyDescent="0.25">
      <c r="A281" t="s">
        <v>4246</v>
      </c>
      <c r="B281" t="s">
        <v>4244</v>
      </c>
      <c r="C281" t="s">
        <v>206</v>
      </c>
      <c r="D281">
        <v>8</v>
      </c>
      <c r="E281" s="3">
        <f t="shared" si="4"/>
        <v>0.11904761904761904</v>
      </c>
    </row>
    <row r="282" spans="1:5" x14ac:dyDescent="0.25">
      <c r="A282" t="s">
        <v>4246</v>
      </c>
      <c r="B282" t="s">
        <v>4244</v>
      </c>
      <c r="C282" t="s">
        <v>3311</v>
      </c>
      <c r="D282">
        <v>9</v>
      </c>
      <c r="E282" s="3">
        <f t="shared" si="4"/>
        <v>0.10582010582010581</v>
      </c>
    </row>
    <row r="283" spans="1:5" x14ac:dyDescent="0.25">
      <c r="A283" t="s">
        <v>4246</v>
      </c>
      <c r="B283" t="s">
        <v>4244</v>
      </c>
      <c r="C283" t="s">
        <v>3325</v>
      </c>
      <c r="D283">
        <v>13</v>
      </c>
      <c r="E283" s="3">
        <f t="shared" si="4"/>
        <v>7.3260073260073263E-2</v>
      </c>
    </row>
    <row r="284" spans="1:5" x14ac:dyDescent="0.25">
      <c r="A284" t="s">
        <v>4247</v>
      </c>
      <c r="B284" t="s">
        <v>4248</v>
      </c>
      <c r="C284" t="s">
        <v>441</v>
      </c>
      <c r="D284">
        <v>2.62</v>
      </c>
      <c r="E284" s="3">
        <f t="shared" si="4"/>
        <v>0.36350418029807341</v>
      </c>
    </row>
    <row r="285" spans="1:5" x14ac:dyDescent="0.25">
      <c r="A285" t="s">
        <v>4247</v>
      </c>
      <c r="B285" t="s">
        <v>4248</v>
      </c>
      <c r="C285" t="s">
        <v>4131</v>
      </c>
      <c r="D285">
        <v>2.62</v>
      </c>
      <c r="E285" s="3">
        <f t="shared" si="4"/>
        <v>0.36350418029807341</v>
      </c>
    </row>
    <row r="286" spans="1:5" x14ac:dyDescent="0.25">
      <c r="A286" t="s">
        <v>4247</v>
      </c>
      <c r="B286" t="s">
        <v>4248</v>
      </c>
      <c r="C286" t="s">
        <v>448</v>
      </c>
      <c r="D286">
        <v>2.62</v>
      </c>
      <c r="E286" s="3">
        <f t="shared" si="4"/>
        <v>0.36350418029807341</v>
      </c>
    </row>
    <row r="287" spans="1:5" x14ac:dyDescent="0.25">
      <c r="A287" t="s">
        <v>4247</v>
      </c>
      <c r="B287" t="s">
        <v>4248</v>
      </c>
      <c r="C287" t="s">
        <v>432</v>
      </c>
      <c r="D287">
        <v>2.87</v>
      </c>
      <c r="E287" s="3">
        <f t="shared" si="4"/>
        <v>0.33184005309440845</v>
      </c>
    </row>
    <row r="288" spans="1:5" x14ac:dyDescent="0.25">
      <c r="A288" t="s">
        <v>4247</v>
      </c>
      <c r="B288" t="s">
        <v>4248</v>
      </c>
      <c r="C288" t="s">
        <v>457</v>
      </c>
      <c r="D288">
        <v>3.1</v>
      </c>
      <c r="E288" s="3">
        <f t="shared" si="4"/>
        <v>0.3072196620583717</v>
      </c>
    </row>
    <row r="289" spans="1:5" x14ac:dyDescent="0.25">
      <c r="A289" t="s">
        <v>4247</v>
      </c>
      <c r="B289" t="s">
        <v>4248</v>
      </c>
      <c r="C289" t="s">
        <v>459</v>
      </c>
      <c r="D289">
        <v>3.1</v>
      </c>
      <c r="E289" s="3">
        <f t="shared" si="4"/>
        <v>0.3072196620583717</v>
      </c>
    </row>
    <row r="290" spans="1:5" x14ac:dyDescent="0.25">
      <c r="A290" t="s">
        <v>4247</v>
      </c>
      <c r="B290" t="s">
        <v>4248</v>
      </c>
      <c r="C290" t="s">
        <v>455</v>
      </c>
      <c r="D290">
        <v>3.1</v>
      </c>
      <c r="E290" s="3">
        <f t="shared" si="4"/>
        <v>0.3072196620583717</v>
      </c>
    </row>
    <row r="291" spans="1:5" x14ac:dyDescent="0.25">
      <c r="A291" t="s">
        <v>4247</v>
      </c>
      <c r="B291" t="s">
        <v>4248</v>
      </c>
      <c r="C291" t="s">
        <v>442</v>
      </c>
      <c r="D291">
        <v>3.5</v>
      </c>
      <c r="E291" s="3">
        <f t="shared" si="4"/>
        <v>0.27210884353741494</v>
      </c>
    </row>
    <row r="292" spans="1:5" x14ac:dyDescent="0.25">
      <c r="A292" t="s">
        <v>4247</v>
      </c>
      <c r="B292" t="s">
        <v>4248</v>
      </c>
      <c r="C292" t="s">
        <v>461</v>
      </c>
      <c r="D292">
        <v>3.75</v>
      </c>
      <c r="E292" s="3">
        <f t="shared" si="4"/>
        <v>0.25396825396825395</v>
      </c>
    </row>
    <row r="293" spans="1:5" x14ac:dyDescent="0.25">
      <c r="A293" t="s">
        <v>4247</v>
      </c>
      <c r="B293" t="s">
        <v>4248</v>
      </c>
      <c r="C293" t="s">
        <v>443</v>
      </c>
      <c r="D293">
        <v>3.75</v>
      </c>
      <c r="E293" s="3">
        <f t="shared" si="4"/>
        <v>0.25396825396825395</v>
      </c>
    </row>
    <row r="294" spans="1:5" x14ac:dyDescent="0.25">
      <c r="A294" t="s">
        <v>4247</v>
      </c>
      <c r="B294" t="s">
        <v>4248</v>
      </c>
      <c r="C294" t="s">
        <v>425</v>
      </c>
      <c r="D294">
        <v>3.75</v>
      </c>
      <c r="E294" s="3">
        <f t="shared" si="4"/>
        <v>0.25396825396825395</v>
      </c>
    </row>
    <row r="295" spans="1:5" x14ac:dyDescent="0.25">
      <c r="A295" t="s">
        <v>4247</v>
      </c>
      <c r="B295" t="s">
        <v>4248</v>
      </c>
      <c r="C295" t="s">
        <v>451</v>
      </c>
      <c r="D295">
        <v>4.33</v>
      </c>
      <c r="E295" s="3">
        <f t="shared" si="4"/>
        <v>0.21994941163532386</v>
      </c>
    </row>
    <row r="296" spans="1:5" x14ac:dyDescent="0.25">
      <c r="A296" t="s">
        <v>4247</v>
      </c>
      <c r="B296" t="s">
        <v>4248</v>
      </c>
      <c r="C296" t="s">
        <v>438</v>
      </c>
      <c r="D296">
        <v>4.33</v>
      </c>
      <c r="E296" s="3">
        <f t="shared" si="4"/>
        <v>0.21994941163532386</v>
      </c>
    </row>
    <row r="297" spans="1:5" x14ac:dyDescent="0.25">
      <c r="A297" t="s">
        <v>4247</v>
      </c>
      <c r="B297" t="s">
        <v>4248</v>
      </c>
      <c r="C297" t="s">
        <v>3803</v>
      </c>
      <c r="D297">
        <v>4.5</v>
      </c>
      <c r="E297" s="3">
        <f t="shared" si="4"/>
        <v>0.21164021164021163</v>
      </c>
    </row>
    <row r="298" spans="1:5" x14ac:dyDescent="0.25">
      <c r="A298" t="s">
        <v>4247</v>
      </c>
      <c r="B298" t="s">
        <v>4248</v>
      </c>
      <c r="C298" t="s">
        <v>430</v>
      </c>
      <c r="D298">
        <v>4.5</v>
      </c>
      <c r="E298" s="3">
        <f t="shared" si="4"/>
        <v>0.21164021164021163</v>
      </c>
    </row>
    <row r="299" spans="1:5" x14ac:dyDescent="0.25">
      <c r="A299" t="s">
        <v>4247</v>
      </c>
      <c r="B299" t="s">
        <v>4248</v>
      </c>
      <c r="C299" t="s">
        <v>439</v>
      </c>
      <c r="D299">
        <v>4.5</v>
      </c>
      <c r="E299" s="3">
        <f t="shared" si="4"/>
        <v>0.21164021164021163</v>
      </c>
    </row>
    <row r="300" spans="1:5" x14ac:dyDescent="0.25">
      <c r="A300" t="s">
        <v>4247</v>
      </c>
      <c r="B300" t="s">
        <v>4248</v>
      </c>
      <c r="C300" t="s">
        <v>422</v>
      </c>
      <c r="D300">
        <v>4.5</v>
      </c>
      <c r="E300" s="3">
        <f t="shared" si="4"/>
        <v>0.21164021164021163</v>
      </c>
    </row>
    <row r="301" spans="1:5" x14ac:dyDescent="0.25">
      <c r="A301" t="s">
        <v>4247</v>
      </c>
      <c r="B301" t="s">
        <v>4248</v>
      </c>
      <c r="C301" t="s">
        <v>3525</v>
      </c>
      <c r="D301">
        <v>4.5</v>
      </c>
      <c r="E301" s="3">
        <f t="shared" si="4"/>
        <v>0.21164021164021163</v>
      </c>
    </row>
    <row r="302" spans="1:5" x14ac:dyDescent="0.25">
      <c r="A302" t="s">
        <v>4247</v>
      </c>
      <c r="B302" t="s">
        <v>4248</v>
      </c>
      <c r="C302" t="s">
        <v>400</v>
      </c>
      <c r="D302">
        <v>4.75</v>
      </c>
      <c r="E302" s="3">
        <f t="shared" si="4"/>
        <v>0.20050125313283207</v>
      </c>
    </row>
    <row r="303" spans="1:5" x14ac:dyDescent="0.25">
      <c r="A303" t="s">
        <v>4247</v>
      </c>
      <c r="B303" t="s">
        <v>4248</v>
      </c>
      <c r="C303" t="s">
        <v>453</v>
      </c>
      <c r="D303">
        <v>5</v>
      </c>
      <c r="E303" s="3">
        <f t="shared" si="4"/>
        <v>0.19047619047619047</v>
      </c>
    </row>
    <row r="304" spans="1:5" x14ac:dyDescent="0.25">
      <c r="A304" t="s">
        <v>4247</v>
      </c>
      <c r="B304" t="s">
        <v>4248</v>
      </c>
      <c r="C304" t="s">
        <v>435</v>
      </c>
      <c r="D304">
        <v>5</v>
      </c>
      <c r="E304" s="3">
        <f t="shared" si="4"/>
        <v>0.19047619047619047</v>
      </c>
    </row>
    <row r="305" spans="1:5" x14ac:dyDescent="0.25">
      <c r="A305" t="s">
        <v>4247</v>
      </c>
      <c r="B305" t="s">
        <v>4248</v>
      </c>
      <c r="C305" t="s">
        <v>3526</v>
      </c>
      <c r="D305">
        <v>5.5</v>
      </c>
      <c r="E305" s="3">
        <f t="shared" si="4"/>
        <v>0.17316017316017315</v>
      </c>
    </row>
    <row r="306" spans="1:5" x14ac:dyDescent="0.25">
      <c r="A306" t="s">
        <v>4247</v>
      </c>
      <c r="B306" t="s">
        <v>4248</v>
      </c>
      <c r="C306" t="s">
        <v>388</v>
      </c>
      <c r="D306">
        <v>5.5</v>
      </c>
      <c r="E306" s="3">
        <f t="shared" si="4"/>
        <v>0.17316017316017315</v>
      </c>
    </row>
    <row r="307" spans="1:5" x14ac:dyDescent="0.25">
      <c r="A307" t="s">
        <v>4247</v>
      </c>
      <c r="B307" t="s">
        <v>4248</v>
      </c>
      <c r="C307" t="s">
        <v>393</v>
      </c>
      <c r="D307">
        <v>5.5</v>
      </c>
      <c r="E307" s="3">
        <f t="shared" si="4"/>
        <v>0.17316017316017315</v>
      </c>
    </row>
    <row r="308" spans="1:5" x14ac:dyDescent="0.25">
      <c r="A308" t="s">
        <v>4247</v>
      </c>
      <c r="B308" t="s">
        <v>4248</v>
      </c>
      <c r="C308" t="s">
        <v>3527</v>
      </c>
      <c r="D308">
        <v>5.5</v>
      </c>
      <c r="E308" s="3">
        <f t="shared" si="4"/>
        <v>0.17316017316017315</v>
      </c>
    </row>
    <row r="309" spans="1:5" x14ac:dyDescent="0.25">
      <c r="A309" t="s">
        <v>4247</v>
      </c>
      <c r="B309" t="s">
        <v>4248</v>
      </c>
      <c r="C309" t="s">
        <v>428</v>
      </c>
      <c r="D309">
        <v>5.5</v>
      </c>
      <c r="E309" s="3">
        <f t="shared" si="4"/>
        <v>0.17316017316017315</v>
      </c>
    </row>
    <row r="310" spans="1:5" x14ac:dyDescent="0.25">
      <c r="A310" t="s">
        <v>4247</v>
      </c>
      <c r="B310" t="s">
        <v>4248</v>
      </c>
      <c r="C310" t="s">
        <v>402</v>
      </c>
      <c r="D310">
        <v>5.5</v>
      </c>
      <c r="E310" s="3">
        <f t="shared" si="4"/>
        <v>0.17316017316017315</v>
      </c>
    </row>
    <row r="311" spans="1:5" x14ac:dyDescent="0.25">
      <c r="A311" t="s">
        <v>4247</v>
      </c>
      <c r="B311" t="s">
        <v>4248</v>
      </c>
      <c r="C311" t="s">
        <v>3528</v>
      </c>
      <c r="D311">
        <v>5.5</v>
      </c>
      <c r="E311" s="3">
        <f t="shared" si="4"/>
        <v>0.17316017316017315</v>
      </c>
    </row>
    <row r="312" spans="1:5" x14ac:dyDescent="0.25">
      <c r="A312" t="s">
        <v>4247</v>
      </c>
      <c r="B312" t="s">
        <v>4248</v>
      </c>
      <c r="C312" t="s">
        <v>408</v>
      </c>
      <c r="D312">
        <v>5.5</v>
      </c>
      <c r="E312" s="3">
        <f t="shared" si="4"/>
        <v>0.17316017316017315</v>
      </c>
    </row>
    <row r="313" spans="1:5" x14ac:dyDescent="0.25">
      <c r="A313" t="s">
        <v>4247</v>
      </c>
      <c r="B313" t="s">
        <v>4248</v>
      </c>
      <c r="C313" t="s">
        <v>433</v>
      </c>
      <c r="D313">
        <v>5.5</v>
      </c>
      <c r="E313" s="3">
        <f t="shared" si="4"/>
        <v>0.17316017316017315</v>
      </c>
    </row>
    <row r="314" spans="1:5" x14ac:dyDescent="0.25">
      <c r="A314" t="s">
        <v>4247</v>
      </c>
      <c r="B314" t="s">
        <v>4248</v>
      </c>
      <c r="C314" t="s">
        <v>3306</v>
      </c>
      <c r="D314">
        <v>6</v>
      </c>
      <c r="E314" s="3">
        <f t="shared" si="4"/>
        <v>0.15873015873015872</v>
      </c>
    </row>
    <row r="315" spans="1:5" x14ac:dyDescent="0.25">
      <c r="A315" t="s">
        <v>4247</v>
      </c>
      <c r="B315" t="s">
        <v>4248</v>
      </c>
      <c r="C315" t="s">
        <v>383</v>
      </c>
      <c r="D315">
        <v>6.5</v>
      </c>
      <c r="E315" s="3">
        <f t="shared" si="4"/>
        <v>0.14652014652014653</v>
      </c>
    </row>
    <row r="316" spans="1:5" x14ac:dyDescent="0.25">
      <c r="A316" t="s">
        <v>4247</v>
      </c>
      <c r="B316" t="s">
        <v>4248</v>
      </c>
      <c r="C316" t="s">
        <v>403</v>
      </c>
      <c r="D316">
        <v>6.5</v>
      </c>
      <c r="E316" s="3">
        <f t="shared" si="4"/>
        <v>0.14652014652014653</v>
      </c>
    </row>
    <row r="317" spans="1:5" x14ac:dyDescent="0.25">
      <c r="A317" t="s">
        <v>4247</v>
      </c>
      <c r="B317" t="s">
        <v>4248</v>
      </c>
      <c r="C317" t="s">
        <v>384</v>
      </c>
      <c r="D317">
        <v>6.5</v>
      </c>
      <c r="E317" s="3">
        <f t="shared" si="4"/>
        <v>0.14652014652014653</v>
      </c>
    </row>
    <row r="318" spans="1:5" x14ac:dyDescent="0.25">
      <c r="A318" t="s">
        <v>4247</v>
      </c>
      <c r="B318" t="s">
        <v>4248</v>
      </c>
      <c r="C318" t="s">
        <v>3305</v>
      </c>
      <c r="D318">
        <v>7</v>
      </c>
      <c r="E318" s="3">
        <f t="shared" si="4"/>
        <v>0.13605442176870747</v>
      </c>
    </row>
    <row r="319" spans="1:5" x14ac:dyDescent="0.25">
      <c r="A319" t="s">
        <v>4247</v>
      </c>
      <c r="B319" t="s">
        <v>4248</v>
      </c>
      <c r="C319" t="s">
        <v>434</v>
      </c>
      <c r="D319">
        <v>7</v>
      </c>
      <c r="E319" s="3">
        <f t="shared" si="4"/>
        <v>0.13605442176870747</v>
      </c>
    </row>
    <row r="320" spans="1:5" x14ac:dyDescent="0.25">
      <c r="A320" t="s">
        <v>4247</v>
      </c>
      <c r="B320" t="s">
        <v>4248</v>
      </c>
      <c r="C320" t="s">
        <v>3316</v>
      </c>
      <c r="D320">
        <v>7</v>
      </c>
      <c r="E320" s="3">
        <f t="shared" si="4"/>
        <v>0.13605442176870747</v>
      </c>
    </row>
    <row r="321" spans="1:5" x14ac:dyDescent="0.25">
      <c r="A321" t="s">
        <v>4247</v>
      </c>
      <c r="B321" t="s">
        <v>4248</v>
      </c>
      <c r="C321" t="s">
        <v>391</v>
      </c>
      <c r="D321">
        <v>7</v>
      </c>
      <c r="E321" s="3">
        <f t="shared" si="4"/>
        <v>0.13605442176870747</v>
      </c>
    </row>
    <row r="322" spans="1:5" x14ac:dyDescent="0.25">
      <c r="A322" t="s">
        <v>4247</v>
      </c>
      <c r="B322" t="s">
        <v>4248</v>
      </c>
      <c r="C322" t="s">
        <v>406</v>
      </c>
      <c r="D322">
        <v>7</v>
      </c>
      <c r="E322" s="3">
        <f t="shared" si="4"/>
        <v>0.13605442176870747</v>
      </c>
    </row>
    <row r="323" spans="1:5" x14ac:dyDescent="0.25">
      <c r="A323" t="s">
        <v>4247</v>
      </c>
      <c r="B323" t="s">
        <v>4248</v>
      </c>
      <c r="C323" t="s">
        <v>410</v>
      </c>
      <c r="D323">
        <v>7</v>
      </c>
      <c r="E323" s="3">
        <f t="shared" ref="E323:E386" si="5">1/D323/1.05</f>
        <v>0.13605442176870747</v>
      </c>
    </row>
    <row r="324" spans="1:5" x14ac:dyDescent="0.25">
      <c r="A324" t="s">
        <v>4247</v>
      </c>
      <c r="B324" t="s">
        <v>4248</v>
      </c>
      <c r="C324" t="s">
        <v>409</v>
      </c>
      <c r="D324">
        <v>7</v>
      </c>
      <c r="E324" s="3">
        <f t="shared" si="5"/>
        <v>0.13605442176870747</v>
      </c>
    </row>
    <row r="325" spans="1:5" x14ac:dyDescent="0.25">
      <c r="A325" t="s">
        <v>4247</v>
      </c>
      <c r="B325" t="s">
        <v>4248</v>
      </c>
      <c r="C325" t="s">
        <v>3516</v>
      </c>
      <c r="D325">
        <v>7</v>
      </c>
      <c r="E325" s="3">
        <f t="shared" si="5"/>
        <v>0.13605442176870747</v>
      </c>
    </row>
    <row r="326" spans="1:5" x14ac:dyDescent="0.25">
      <c r="A326" t="s">
        <v>4247</v>
      </c>
      <c r="B326" t="s">
        <v>4248</v>
      </c>
      <c r="C326" t="s">
        <v>3517</v>
      </c>
      <c r="D326">
        <v>7</v>
      </c>
      <c r="E326" s="3">
        <f t="shared" si="5"/>
        <v>0.13605442176870747</v>
      </c>
    </row>
    <row r="327" spans="1:5" x14ac:dyDescent="0.25">
      <c r="A327" t="s">
        <v>4247</v>
      </c>
      <c r="B327" t="s">
        <v>4248</v>
      </c>
      <c r="C327" t="s">
        <v>3518</v>
      </c>
      <c r="D327">
        <v>7</v>
      </c>
      <c r="E327" s="3">
        <f t="shared" si="5"/>
        <v>0.13605442176870747</v>
      </c>
    </row>
    <row r="328" spans="1:5" x14ac:dyDescent="0.25">
      <c r="A328" t="s">
        <v>4247</v>
      </c>
      <c r="B328" t="s">
        <v>4248</v>
      </c>
      <c r="C328" t="s">
        <v>373</v>
      </c>
      <c r="D328">
        <v>8</v>
      </c>
      <c r="E328" s="3">
        <f t="shared" si="5"/>
        <v>0.11904761904761904</v>
      </c>
    </row>
    <row r="329" spans="1:5" x14ac:dyDescent="0.25">
      <c r="A329" t="s">
        <v>4247</v>
      </c>
      <c r="B329" t="s">
        <v>4248</v>
      </c>
      <c r="C329" t="s">
        <v>394</v>
      </c>
      <c r="D329">
        <v>8</v>
      </c>
      <c r="E329" s="3">
        <f t="shared" si="5"/>
        <v>0.11904761904761904</v>
      </c>
    </row>
    <row r="330" spans="1:5" x14ac:dyDescent="0.25">
      <c r="A330" t="s">
        <v>4247</v>
      </c>
      <c r="B330" t="s">
        <v>4248</v>
      </c>
      <c r="C330" t="s">
        <v>418</v>
      </c>
      <c r="D330">
        <v>8.5</v>
      </c>
      <c r="E330" s="3">
        <f t="shared" si="5"/>
        <v>0.11204481792717086</v>
      </c>
    </row>
    <row r="331" spans="1:5" x14ac:dyDescent="0.25">
      <c r="A331" t="s">
        <v>4247</v>
      </c>
      <c r="B331" t="s">
        <v>4248</v>
      </c>
      <c r="C331" t="s">
        <v>371</v>
      </c>
      <c r="D331">
        <v>8.5</v>
      </c>
      <c r="E331" s="3">
        <f t="shared" si="5"/>
        <v>0.11204481792717086</v>
      </c>
    </row>
    <row r="332" spans="1:5" x14ac:dyDescent="0.25">
      <c r="A332" t="s">
        <v>4247</v>
      </c>
      <c r="B332" t="s">
        <v>4248</v>
      </c>
      <c r="C332" t="s">
        <v>397</v>
      </c>
      <c r="D332">
        <v>8.5</v>
      </c>
      <c r="E332" s="3">
        <f t="shared" si="5"/>
        <v>0.11204481792717086</v>
      </c>
    </row>
    <row r="333" spans="1:5" x14ac:dyDescent="0.25">
      <c r="A333" t="s">
        <v>4247</v>
      </c>
      <c r="B333" t="s">
        <v>4248</v>
      </c>
      <c r="C333" t="s">
        <v>412</v>
      </c>
      <c r="D333">
        <v>8.5</v>
      </c>
      <c r="E333" s="3">
        <f t="shared" si="5"/>
        <v>0.11204481792717086</v>
      </c>
    </row>
    <row r="334" spans="1:5" x14ac:dyDescent="0.25">
      <c r="A334" t="s">
        <v>4247</v>
      </c>
      <c r="B334" t="s">
        <v>4248</v>
      </c>
      <c r="C334" t="s">
        <v>385</v>
      </c>
      <c r="D334">
        <v>8.5</v>
      </c>
      <c r="E334" s="3">
        <f t="shared" si="5"/>
        <v>0.11204481792717086</v>
      </c>
    </row>
    <row r="335" spans="1:5" x14ac:dyDescent="0.25">
      <c r="A335" t="s">
        <v>4247</v>
      </c>
      <c r="B335" t="s">
        <v>4248</v>
      </c>
      <c r="C335" t="s">
        <v>377</v>
      </c>
      <c r="D335">
        <v>9.5</v>
      </c>
      <c r="E335" s="3">
        <f t="shared" si="5"/>
        <v>0.10025062656641603</v>
      </c>
    </row>
    <row r="336" spans="1:5" x14ac:dyDescent="0.25">
      <c r="A336" t="s">
        <v>4247</v>
      </c>
      <c r="B336" t="s">
        <v>4248</v>
      </c>
      <c r="C336" t="s">
        <v>376</v>
      </c>
      <c r="D336">
        <v>9.5</v>
      </c>
      <c r="E336" s="3">
        <f t="shared" si="5"/>
        <v>0.10025062656641603</v>
      </c>
    </row>
    <row r="337" spans="1:5" x14ac:dyDescent="0.25">
      <c r="A337" t="s">
        <v>4247</v>
      </c>
      <c r="B337" t="s">
        <v>4248</v>
      </c>
      <c r="C337" t="s">
        <v>375</v>
      </c>
      <c r="D337">
        <v>11</v>
      </c>
      <c r="E337" s="3">
        <f t="shared" si="5"/>
        <v>8.6580086580086577E-2</v>
      </c>
    </row>
    <row r="338" spans="1:5" x14ac:dyDescent="0.25">
      <c r="A338" t="s">
        <v>4247</v>
      </c>
      <c r="B338" t="s">
        <v>4248</v>
      </c>
      <c r="C338" t="s">
        <v>374</v>
      </c>
      <c r="D338">
        <v>12</v>
      </c>
      <c r="E338" s="3">
        <f t="shared" si="5"/>
        <v>7.9365079365079361E-2</v>
      </c>
    </row>
    <row r="339" spans="1:5" x14ac:dyDescent="0.25">
      <c r="A339" t="s">
        <v>4247</v>
      </c>
      <c r="B339" t="s">
        <v>4248</v>
      </c>
      <c r="C339" t="s">
        <v>378</v>
      </c>
      <c r="D339">
        <v>13</v>
      </c>
      <c r="E339" s="3">
        <f t="shared" si="5"/>
        <v>7.3260073260073263E-2</v>
      </c>
    </row>
    <row r="340" spans="1:5" x14ac:dyDescent="0.25">
      <c r="A340" t="s">
        <v>4249</v>
      </c>
      <c r="B340" t="s">
        <v>4250</v>
      </c>
      <c r="C340" t="s">
        <v>360</v>
      </c>
      <c r="D340">
        <v>2.4</v>
      </c>
      <c r="E340" s="3">
        <f t="shared" si="5"/>
        <v>0.3968253968253968</v>
      </c>
    </row>
    <row r="341" spans="1:5" x14ac:dyDescent="0.25">
      <c r="A341" t="s">
        <v>4249</v>
      </c>
      <c r="B341" t="s">
        <v>4250</v>
      </c>
      <c r="C341" t="s">
        <v>317</v>
      </c>
      <c r="D341">
        <v>3</v>
      </c>
      <c r="E341" s="3">
        <f t="shared" si="5"/>
        <v>0.31746031746031744</v>
      </c>
    </row>
    <row r="342" spans="1:5" x14ac:dyDescent="0.25">
      <c r="A342" t="s">
        <v>4249</v>
      </c>
      <c r="B342" t="s">
        <v>4250</v>
      </c>
      <c r="C342" t="s">
        <v>347</v>
      </c>
      <c r="D342">
        <v>3</v>
      </c>
      <c r="E342" s="3">
        <f t="shared" si="5"/>
        <v>0.31746031746031744</v>
      </c>
    </row>
    <row r="343" spans="1:5" x14ac:dyDescent="0.25">
      <c r="A343" t="s">
        <v>4249</v>
      </c>
      <c r="B343" t="s">
        <v>4250</v>
      </c>
      <c r="C343" t="s">
        <v>327</v>
      </c>
      <c r="D343">
        <v>3</v>
      </c>
      <c r="E343" s="3">
        <f t="shared" si="5"/>
        <v>0.31746031746031744</v>
      </c>
    </row>
    <row r="344" spans="1:5" x14ac:dyDescent="0.25">
      <c r="A344" t="s">
        <v>4249</v>
      </c>
      <c r="B344" t="s">
        <v>4250</v>
      </c>
      <c r="C344" t="s">
        <v>369</v>
      </c>
      <c r="D344">
        <v>3.2</v>
      </c>
      <c r="E344" s="3">
        <f t="shared" si="5"/>
        <v>0.29761904761904762</v>
      </c>
    </row>
    <row r="345" spans="1:5" x14ac:dyDescent="0.25">
      <c r="A345" t="s">
        <v>4249</v>
      </c>
      <c r="B345" t="s">
        <v>4250</v>
      </c>
      <c r="C345" t="s">
        <v>356</v>
      </c>
      <c r="D345">
        <v>3.4</v>
      </c>
      <c r="E345" s="3">
        <f t="shared" si="5"/>
        <v>0.28011204481792717</v>
      </c>
    </row>
    <row r="346" spans="1:5" x14ac:dyDescent="0.25">
      <c r="A346" t="s">
        <v>4249</v>
      </c>
      <c r="B346" t="s">
        <v>4250</v>
      </c>
      <c r="C346" t="s">
        <v>329</v>
      </c>
      <c r="D346">
        <v>3.4</v>
      </c>
      <c r="E346" s="3">
        <f t="shared" si="5"/>
        <v>0.28011204481792717</v>
      </c>
    </row>
    <row r="347" spans="1:5" x14ac:dyDescent="0.25">
      <c r="A347" t="s">
        <v>4249</v>
      </c>
      <c r="B347" t="s">
        <v>4250</v>
      </c>
      <c r="C347" t="s">
        <v>357</v>
      </c>
      <c r="D347">
        <v>3.4</v>
      </c>
      <c r="E347" s="3">
        <f t="shared" si="5"/>
        <v>0.28011204481792717</v>
      </c>
    </row>
    <row r="348" spans="1:5" x14ac:dyDescent="0.25">
      <c r="A348" t="s">
        <v>4249</v>
      </c>
      <c r="B348" t="s">
        <v>4250</v>
      </c>
      <c r="C348" t="s">
        <v>346</v>
      </c>
      <c r="D348">
        <v>3.4</v>
      </c>
      <c r="E348" s="3">
        <f t="shared" si="5"/>
        <v>0.28011204481792717</v>
      </c>
    </row>
    <row r="349" spans="1:5" x14ac:dyDescent="0.25">
      <c r="A349" t="s">
        <v>4249</v>
      </c>
      <c r="B349" t="s">
        <v>4250</v>
      </c>
      <c r="C349" t="s">
        <v>345</v>
      </c>
      <c r="D349">
        <v>3.4</v>
      </c>
      <c r="E349" s="3">
        <f t="shared" si="5"/>
        <v>0.28011204481792717</v>
      </c>
    </row>
    <row r="350" spans="1:5" x14ac:dyDescent="0.25">
      <c r="A350" t="s">
        <v>4249</v>
      </c>
      <c r="B350" t="s">
        <v>4250</v>
      </c>
      <c r="C350" t="s">
        <v>3508</v>
      </c>
      <c r="D350">
        <v>3.4</v>
      </c>
      <c r="E350" s="3">
        <f t="shared" si="5"/>
        <v>0.28011204481792717</v>
      </c>
    </row>
    <row r="351" spans="1:5" x14ac:dyDescent="0.25">
      <c r="A351" t="s">
        <v>4249</v>
      </c>
      <c r="B351" t="s">
        <v>4250</v>
      </c>
      <c r="C351" t="s">
        <v>333</v>
      </c>
      <c r="D351">
        <v>3.75</v>
      </c>
      <c r="E351" s="3">
        <f t="shared" si="5"/>
        <v>0.25396825396825395</v>
      </c>
    </row>
    <row r="352" spans="1:5" x14ac:dyDescent="0.25">
      <c r="A352" t="s">
        <v>4249</v>
      </c>
      <c r="B352" t="s">
        <v>4250</v>
      </c>
      <c r="C352" t="s">
        <v>313</v>
      </c>
      <c r="D352">
        <v>4</v>
      </c>
      <c r="E352" s="3">
        <f t="shared" si="5"/>
        <v>0.23809523809523808</v>
      </c>
    </row>
    <row r="353" spans="1:5" x14ac:dyDescent="0.25">
      <c r="A353" t="s">
        <v>4249</v>
      </c>
      <c r="B353" t="s">
        <v>4250</v>
      </c>
      <c r="C353" t="s">
        <v>310</v>
      </c>
      <c r="D353">
        <v>4</v>
      </c>
      <c r="E353" s="3">
        <f t="shared" si="5"/>
        <v>0.23809523809523808</v>
      </c>
    </row>
    <row r="354" spans="1:5" x14ac:dyDescent="0.25">
      <c r="A354" t="s">
        <v>4249</v>
      </c>
      <c r="B354" t="s">
        <v>4250</v>
      </c>
      <c r="C354" t="s">
        <v>355</v>
      </c>
      <c r="D354">
        <v>4.33</v>
      </c>
      <c r="E354" s="3">
        <f t="shared" si="5"/>
        <v>0.21994941163532386</v>
      </c>
    </row>
    <row r="355" spans="1:5" x14ac:dyDescent="0.25">
      <c r="A355" t="s">
        <v>4249</v>
      </c>
      <c r="B355" t="s">
        <v>4250</v>
      </c>
      <c r="C355" t="s">
        <v>336</v>
      </c>
      <c r="D355">
        <v>4.33</v>
      </c>
      <c r="E355" s="3">
        <f t="shared" si="5"/>
        <v>0.21994941163532386</v>
      </c>
    </row>
    <row r="356" spans="1:5" x14ac:dyDescent="0.25">
      <c r="A356" t="s">
        <v>4249</v>
      </c>
      <c r="B356" t="s">
        <v>4250</v>
      </c>
      <c r="C356" t="s">
        <v>364</v>
      </c>
      <c r="D356">
        <v>4.33</v>
      </c>
      <c r="E356" s="3">
        <f t="shared" si="5"/>
        <v>0.21994941163532386</v>
      </c>
    </row>
    <row r="357" spans="1:5" x14ac:dyDescent="0.25">
      <c r="A357" t="s">
        <v>4249</v>
      </c>
      <c r="B357" t="s">
        <v>4250</v>
      </c>
      <c r="C357" t="s">
        <v>341</v>
      </c>
      <c r="D357">
        <v>4.33</v>
      </c>
      <c r="E357" s="3">
        <f t="shared" si="5"/>
        <v>0.21994941163532386</v>
      </c>
    </row>
    <row r="358" spans="1:5" x14ac:dyDescent="0.25">
      <c r="A358" t="s">
        <v>4249</v>
      </c>
      <c r="B358" t="s">
        <v>4250</v>
      </c>
      <c r="C358" t="s">
        <v>318</v>
      </c>
      <c r="D358">
        <v>4.75</v>
      </c>
      <c r="E358" s="3">
        <f t="shared" si="5"/>
        <v>0.20050125313283207</v>
      </c>
    </row>
    <row r="359" spans="1:5" x14ac:dyDescent="0.25">
      <c r="A359" t="s">
        <v>4249</v>
      </c>
      <c r="B359" t="s">
        <v>4250</v>
      </c>
      <c r="C359" t="s">
        <v>330</v>
      </c>
      <c r="D359">
        <v>4.75</v>
      </c>
      <c r="E359" s="3">
        <f t="shared" si="5"/>
        <v>0.20050125313283207</v>
      </c>
    </row>
    <row r="360" spans="1:5" x14ac:dyDescent="0.25">
      <c r="A360" t="s">
        <v>4249</v>
      </c>
      <c r="B360" t="s">
        <v>4250</v>
      </c>
      <c r="C360" t="s">
        <v>4264</v>
      </c>
      <c r="D360">
        <v>4.75</v>
      </c>
      <c r="E360" s="3">
        <f t="shared" si="5"/>
        <v>0.20050125313283207</v>
      </c>
    </row>
    <row r="361" spans="1:5" x14ac:dyDescent="0.25">
      <c r="A361" t="s">
        <v>4249</v>
      </c>
      <c r="B361" t="s">
        <v>4250</v>
      </c>
      <c r="C361" t="s">
        <v>311</v>
      </c>
      <c r="D361">
        <v>4.75</v>
      </c>
      <c r="E361" s="3">
        <f t="shared" si="5"/>
        <v>0.20050125313283207</v>
      </c>
    </row>
    <row r="362" spans="1:5" x14ac:dyDescent="0.25">
      <c r="A362" t="s">
        <v>4249</v>
      </c>
      <c r="B362" t="s">
        <v>4250</v>
      </c>
      <c r="C362" t="s">
        <v>359</v>
      </c>
      <c r="D362">
        <v>5</v>
      </c>
      <c r="E362" s="3">
        <f t="shared" si="5"/>
        <v>0.19047619047619047</v>
      </c>
    </row>
    <row r="363" spans="1:5" x14ac:dyDescent="0.25">
      <c r="A363" t="s">
        <v>4249</v>
      </c>
      <c r="B363" t="s">
        <v>4250</v>
      </c>
      <c r="C363" t="s">
        <v>295</v>
      </c>
      <c r="D363">
        <v>5</v>
      </c>
      <c r="E363" s="3">
        <f t="shared" si="5"/>
        <v>0.19047619047619047</v>
      </c>
    </row>
    <row r="364" spans="1:5" x14ac:dyDescent="0.25">
      <c r="A364" t="s">
        <v>4249</v>
      </c>
      <c r="B364" t="s">
        <v>4250</v>
      </c>
      <c r="C364" t="s">
        <v>315</v>
      </c>
      <c r="D364">
        <v>5</v>
      </c>
      <c r="E364" s="3">
        <f t="shared" si="5"/>
        <v>0.19047619047619047</v>
      </c>
    </row>
    <row r="365" spans="1:5" x14ac:dyDescent="0.25">
      <c r="A365" t="s">
        <v>4249</v>
      </c>
      <c r="B365" t="s">
        <v>4250</v>
      </c>
      <c r="C365" t="s">
        <v>306</v>
      </c>
      <c r="D365">
        <v>5</v>
      </c>
      <c r="E365" s="3">
        <f t="shared" si="5"/>
        <v>0.19047619047619047</v>
      </c>
    </row>
    <row r="366" spans="1:5" x14ac:dyDescent="0.25">
      <c r="A366" t="s">
        <v>4249</v>
      </c>
      <c r="B366" t="s">
        <v>4250</v>
      </c>
      <c r="C366" t="s">
        <v>353</v>
      </c>
      <c r="D366">
        <v>5</v>
      </c>
      <c r="E366" s="3">
        <f t="shared" si="5"/>
        <v>0.19047619047619047</v>
      </c>
    </row>
    <row r="367" spans="1:5" x14ac:dyDescent="0.25">
      <c r="A367" t="s">
        <v>4249</v>
      </c>
      <c r="B367" t="s">
        <v>4250</v>
      </c>
      <c r="C367" t="s">
        <v>3504</v>
      </c>
      <c r="D367">
        <v>5</v>
      </c>
      <c r="E367" s="3">
        <f t="shared" si="5"/>
        <v>0.19047619047619047</v>
      </c>
    </row>
    <row r="368" spans="1:5" x14ac:dyDescent="0.25">
      <c r="A368" t="s">
        <v>4249</v>
      </c>
      <c r="B368" t="s">
        <v>4250</v>
      </c>
      <c r="C368" t="s">
        <v>363</v>
      </c>
      <c r="D368">
        <v>5</v>
      </c>
      <c r="E368" s="3">
        <f t="shared" si="5"/>
        <v>0.19047619047619047</v>
      </c>
    </row>
    <row r="369" spans="1:5" x14ac:dyDescent="0.25">
      <c r="A369" t="s">
        <v>4249</v>
      </c>
      <c r="B369" t="s">
        <v>4250</v>
      </c>
      <c r="C369" t="s">
        <v>324</v>
      </c>
      <c r="D369">
        <v>6.5</v>
      </c>
      <c r="E369" s="3">
        <f t="shared" si="5"/>
        <v>0.14652014652014653</v>
      </c>
    </row>
    <row r="370" spans="1:5" x14ac:dyDescent="0.25">
      <c r="A370" t="s">
        <v>4249</v>
      </c>
      <c r="B370" t="s">
        <v>4250</v>
      </c>
      <c r="C370" t="s">
        <v>325</v>
      </c>
      <c r="D370">
        <v>6.5</v>
      </c>
      <c r="E370" s="3">
        <f t="shared" si="5"/>
        <v>0.14652014652014653</v>
      </c>
    </row>
    <row r="371" spans="1:5" x14ac:dyDescent="0.25">
      <c r="A371" t="s">
        <v>4249</v>
      </c>
      <c r="B371" t="s">
        <v>4250</v>
      </c>
      <c r="C371" t="s">
        <v>3513</v>
      </c>
      <c r="D371">
        <v>6.5</v>
      </c>
      <c r="E371" s="3">
        <f t="shared" si="5"/>
        <v>0.14652014652014653</v>
      </c>
    </row>
    <row r="372" spans="1:5" x14ac:dyDescent="0.25">
      <c r="A372" t="s">
        <v>4249</v>
      </c>
      <c r="B372" t="s">
        <v>4250</v>
      </c>
      <c r="C372" t="s">
        <v>3302</v>
      </c>
      <c r="D372">
        <v>6.5</v>
      </c>
      <c r="E372" s="3">
        <f t="shared" si="5"/>
        <v>0.14652014652014653</v>
      </c>
    </row>
    <row r="373" spans="1:5" x14ac:dyDescent="0.25">
      <c r="A373" t="s">
        <v>4249</v>
      </c>
      <c r="B373" t="s">
        <v>4250</v>
      </c>
      <c r="C373" t="s">
        <v>323</v>
      </c>
      <c r="D373">
        <v>6.5</v>
      </c>
      <c r="E373" s="3">
        <f t="shared" si="5"/>
        <v>0.14652014652014653</v>
      </c>
    </row>
    <row r="374" spans="1:5" x14ac:dyDescent="0.25">
      <c r="A374" t="s">
        <v>4249</v>
      </c>
      <c r="B374" t="s">
        <v>4250</v>
      </c>
      <c r="C374" t="s">
        <v>304</v>
      </c>
      <c r="D374">
        <v>6.5</v>
      </c>
      <c r="E374" s="3">
        <f t="shared" si="5"/>
        <v>0.14652014652014653</v>
      </c>
    </row>
    <row r="375" spans="1:5" x14ac:dyDescent="0.25">
      <c r="A375" t="s">
        <v>4249</v>
      </c>
      <c r="B375" t="s">
        <v>4250</v>
      </c>
      <c r="C375" t="s">
        <v>321</v>
      </c>
      <c r="D375">
        <v>6.5</v>
      </c>
      <c r="E375" s="3">
        <f t="shared" si="5"/>
        <v>0.14652014652014653</v>
      </c>
    </row>
    <row r="376" spans="1:5" x14ac:dyDescent="0.25">
      <c r="A376" t="s">
        <v>4249</v>
      </c>
      <c r="B376" t="s">
        <v>4250</v>
      </c>
      <c r="C376" t="s">
        <v>322</v>
      </c>
      <c r="D376">
        <v>6.5</v>
      </c>
      <c r="E376" s="3">
        <f t="shared" si="5"/>
        <v>0.14652014652014653</v>
      </c>
    </row>
    <row r="377" spans="1:5" x14ac:dyDescent="0.25">
      <c r="A377" t="s">
        <v>4249</v>
      </c>
      <c r="B377" t="s">
        <v>4250</v>
      </c>
      <c r="C377" t="s">
        <v>299</v>
      </c>
      <c r="D377">
        <v>6.5</v>
      </c>
      <c r="E377" s="3">
        <f t="shared" si="5"/>
        <v>0.14652014652014653</v>
      </c>
    </row>
    <row r="378" spans="1:5" x14ac:dyDescent="0.25">
      <c r="A378" t="s">
        <v>4249</v>
      </c>
      <c r="B378" t="s">
        <v>4250</v>
      </c>
      <c r="C378" t="s">
        <v>301</v>
      </c>
      <c r="D378">
        <v>6.5</v>
      </c>
      <c r="E378" s="3">
        <f t="shared" si="5"/>
        <v>0.14652014652014653</v>
      </c>
    </row>
    <row r="379" spans="1:5" x14ac:dyDescent="0.25">
      <c r="A379" t="s">
        <v>4249</v>
      </c>
      <c r="B379" t="s">
        <v>4250</v>
      </c>
      <c r="C379" t="s">
        <v>3514</v>
      </c>
      <c r="D379">
        <v>6.5</v>
      </c>
      <c r="E379" s="3">
        <f t="shared" si="5"/>
        <v>0.14652014652014653</v>
      </c>
    </row>
    <row r="380" spans="1:5" x14ac:dyDescent="0.25">
      <c r="A380" t="s">
        <v>4249</v>
      </c>
      <c r="B380" t="s">
        <v>4250</v>
      </c>
      <c r="C380" t="s">
        <v>302</v>
      </c>
      <c r="D380">
        <v>6.5</v>
      </c>
      <c r="E380" s="3">
        <f t="shared" si="5"/>
        <v>0.14652014652014653</v>
      </c>
    </row>
    <row r="381" spans="1:5" x14ac:dyDescent="0.25">
      <c r="A381" t="s">
        <v>4249</v>
      </c>
      <c r="B381" t="s">
        <v>4250</v>
      </c>
      <c r="C381" t="s">
        <v>334</v>
      </c>
      <c r="D381">
        <v>7</v>
      </c>
      <c r="E381" s="3">
        <f t="shared" si="5"/>
        <v>0.13605442176870747</v>
      </c>
    </row>
    <row r="382" spans="1:5" x14ac:dyDescent="0.25">
      <c r="A382" t="s">
        <v>4249</v>
      </c>
      <c r="B382" t="s">
        <v>4250</v>
      </c>
      <c r="C382" t="s">
        <v>320</v>
      </c>
      <c r="D382">
        <v>7</v>
      </c>
      <c r="E382" s="3">
        <f t="shared" si="5"/>
        <v>0.13605442176870747</v>
      </c>
    </row>
    <row r="383" spans="1:5" x14ac:dyDescent="0.25">
      <c r="A383" t="s">
        <v>4249</v>
      </c>
      <c r="B383" t="s">
        <v>4250</v>
      </c>
      <c r="C383" t="s">
        <v>4263</v>
      </c>
      <c r="D383">
        <v>7</v>
      </c>
      <c r="E383" s="3">
        <f t="shared" si="5"/>
        <v>0.13605442176870747</v>
      </c>
    </row>
    <row r="384" spans="1:5" x14ac:dyDescent="0.25">
      <c r="A384" t="s">
        <v>4249</v>
      </c>
      <c r="B384" t="s">
        <v>4250</v>
      </c>
      <c r="C384" t="s">
        <v>296</v>
      </c>
      <c r="D384">
        <v>7.5</v>
      </c>
      <c r="E384" s="3">
        <f t="shared" si="5"/>
        <v>0.12698412698412698</v>
      </c>
    </row>
    <row r="385" spans="1:5" x14ac:dyDescent="0.25">
      <c r="A385" t="s">
        <v>4249</v>
      </c>
      <c r="B385" t="s">
        <v>4250</v>
      </c>
      <c r="C385" t="s">
        <v>3505</v>
      </c>
      <c r="D385">
        <v>7.5</v>
      </c>
      <c r="E385" s="3">
        <f t="shared" si="5"/>
        <v>0.12698412698412698</v>
      </c>
    </row>
    <row r="386" spans="1:5" x14ac:dyDescent="0.25">
      <c r="A386" t="s">
        <v>4249</v>
      </c>
      <c r="B386" t="s">
        <v>4250</v>
      </c>
      <c r="C386" t="s">
        <v>3301</v>
      </c>
      <c r="D386">
        <v>7.5</v>
      </c>
      <c r="E386" s="3">
        <f t="shared" si="5"/>
        <v>0.12698412698412698</v>
      </c>
    </row>
    <row r="387" spans="1:5" x14ac:dyDescent="0.25">
      <c r="A387" t="s">
        <v>4249</v>
      </c>
      <c r="B387" t="s">
        <v>4250</v>
      </c>
      <c r="C387" t="s">
        <v>328</v>
      </c>
      <c r="D387">
        <v>8</v>
      </c>
      <c r="E387" s="3">
        <f t="shared" ref="E387:E450" si="6">1/D387/1.05</f>
        <v>0.11904761904761904</v>
      </c>
    </row>
    <row r="388" spans="1:5" x14ac:dyDescent="0.25">
      <c r="A388" t="s">
        <v>4249</v>
      </c>
      <c r="B388" t="s">
        <v>4250</v>
      </c>
      <c r="C388" t="s">
        <v>4156</v>
      </c>
      <c r="D388">
        <v>8</v>
      </c>
      <c r="E388" s="3">
        <f t="shared" si="6"/>
        <v>0.11904761904761904</v>
      </c>
    </row>
    <row r="389" spans="1:5" x14ac:dyDescent="0.25">
      <c r="A389" t="s">
        <v>4249</v>
      </c>
      <c r="B389" t="s">
        <v>4250</v>
      </c>
      <c r="C389" t="s">
        <v>298</v>
      </c>
      <c r="D389">
        <v>8.5</v>
      </c>
      <c r="E389" s="3">
        <f t="shared" si="6"/>
        <v>0.11204481792717086</v>
      </c>
    </row>
    <row r="390" spans="1:5" x14ac:dyDescent="0.25">
      <c r="A390" t="s">
        <v>4249</v>
      </c>
      <c r="B390" t="s">
        <v>4250</v>
      </c>
      <c r="C390" t="s">
        <v>292</v>
      </c>
      <c r="D390">
        <v>10</v>
      </c>
      <c r="E390" s="3">
        <f t="shared" si="6"/>
        <v>9.5238095238095233E-2</v>
      </c>
    </row>
    <row r="391" spans="1:5" x14ac:dyDescent="0.25">
      <c r="A391" t="s">
        <v>4249</v>
      </c>
      <c r="B391" t="s">
        <v>4250</v>
      </c>
      <c r="C391" t="s">
        <v>294</v>
      </c>
      <c r="D391">
        <v>10</v>
      </c>
      <c r="E391" s="3">
        <f t="shared" si="6"/>
        <v>9.5238095238095233E-2</v>
      </c>
    </row>
    <row r="392" spans="1:5" x14ac:dyDescent="0.25">
      <c r="A392" t="s">
        <v>4251</v>
      </c>
      <c r="B392" t="s">
        <v>4250</v>
      </c>
      <c r="C392" t="s">
        <v>102</v>
      </c>
      <c r="D392">
        <v>3</v>
      </c>
      <c r="E392" s="3">
        <f t="shared" si="6"/>
        <v>0.31746031746031744</v>
      </c>
    </row>
    <row r="393" spans="1:5" x14ac:dyDescent="0.25">
      <c r="A393" t="s">
        <v>4251</v>
      </c>
      <c r="B393" t="s">
        <v>4250</v>
      </c>
      <c r="C393" t="s">
        <v>444</v>
      </c>
      <c r="D393">
        <v>3.1</v>
      </c>
      <c r="E393" s="3">
        <f t="shared" si="6"/>
        <v>0.3072196620583717</v>
      </c>
    </row>
    <row r="394" spans="1:5" x14ac:dyDescent="0.25">
      <c r="A394" t="s">
        <v>4251</v>
      </c>
      <c r="B394" t="s">
        <v>4250</v>
      </c>
      <c r="C394" t="s">
        <v>424</v>
      </c>
      <c r="D394">
        <v>3.4</v>
      </c>
      <c r="E394" s="3">
        <f t="shared" si="6"/>
        <v>0.28011204481792717</v>
      </c>
    </row>
    <row r="395" spans="1:5" x14ac:dyDescent="0.25">
      <c r="A395" t="s">
        <v>4251</v>
      </c>
      <c r="B395" t="s">
        <v>4250</v>
      </c>
      <c r="C395" t="s">
        <v>134</v>
      </c>
      <c r="D395">
        <v>3.5</v>
      </c>
      <c r="E395" s="3">
        <f t="shared" si="6"/>
        <v>0.27210884353741494</v>
      </c>
    </row>
    <row r="396" spans="1:5" x14ac:dyDescent="0.25">
      <c r="A396" t="s">
        <v>4251</v>
      </c>
      <c r="B396" t="s">
        <v>4250</v>
      </c>
      <c r="C396" t="s">
        <v>130</v>
      </c>
      <c r="D396">
        <v>3.5</v>
      </c>
      <c r="E396" s="3">
        <f t="shared" si="6"/>
        <v>0.27210884353741494</v>
      </c>
    </row>
    <row r="397" spans="1:5" x14ac:dyDescent="0.25">
      <c r="A397" t="s">
        <v>4251</v>
      </c>
      <c r="B397" t="s">
        <v>4250</v>
      </c>
      <c r="C397" t="s">
        <v>119</v>
      </c>
      <c r="D397">
        <v>3.5</v>
      </c>
      <c r="E397" s="3">
        <f t="shared" si="6"/>
        <v>0.27210884353741494</v>
      </c>
    </row>
    <row r="398" spans="1:5" x14ac:dyDescent="0.25">
      <c r="A398" t="s">
        <v>4251</v>
      </c>
      <c r="B398" t="s">
        <v>4250</v>
      </c>
      <c r="C398" t="s">
        <v>446</v>
      </c>
      <c r="D398">
        <v>3.6</v>
      </c>
      <c r="E398" s="3">
        <f t="shared" si="6"/>
        <v>0.26455026455026454</v>
      </c>
    </row>
    <row r="399" spans="1:5" x14ac:dyDescent="0.25">
      <c r="A399" t="s">
        <v>4251</v>
      </c>
      <c r="B399" t="s">
        <v>4250</v>
      </c>
      <c r="C399" t="s">
        <v>445</v>
      </c>
      <c r="D399">
        <v>3.6</v>
      </c>
      <c r="E399" s="3">
        <f t="shared" si="6"/>
        <v>0.26455026455026454</v>
      </c>
    </row>
    <row r="400" spans="1:5" x14ac:dyDescent="0.25">
      <c r="A400" t="s">
        <v>4251</v>
      </c>
      <c r="B400" t="s">
        <v>4250</v>
      </c>
      <c r="C400" t="s">
        <v>128</v>
      </c>
      <c r="D400">
        <v>3.75</v>
      </c>
      <c r="E400" s="3">
        <f t="shared" si="6"/>
        <v>0.25396825396825395</v>
      </c>
    </row>
    <row r="401" spans="1:5" x14ac:dyDescent="0.25">
      <c r="A401" t="s">
        <v>4251</v>
      </c>
      <c r="B401" t="s">
        <v>4250</v>
      </c>
      <c r="C401" t="s">
        <v>105</v>
      </c>
      <c r="D401">
        <v>3.75</v>
      </c>
      <c r="E401" s="3">
        <f t="shared" si="6"/>
        <v>0.25396825396825395</v>
      </c>
    </row>
    <row r="402" spans="1:5" x14ac:dyDescent="0.25">
      <c r="A402" t="s">
        <v>4251</v>
      </c>
      <c r="B402" t="s">
        <v>4250</v>
      </c>
      <c r="C402" t="s">
        <v>447</v>
      </c>
      <c r="D402">
        <v>4</v>
      </c>
      <c r="E402" s="3">
        <f t="shared" si="6"/>
        <v>0.23809523809523808</v>
      </c>
    </row>
    <row r="403" spans="1:5" x14ac:dyDescent="0.25">
      <c r="A403" t="s">
        <v>4251</v>
      </c>
      <c r="B403" t="s">
        <v>4250</v>
      </c>
      <c r="C403" t="s">
        <v>118</v>
      </c>
      <c r="D403">
        <v>4</v>
      </c>
      <c r="E403" s="3">
        <f t="shared" si="6"/>
        <v>0.23809523809523808</v>
      </c>
    </row>
    <row r="404" spans="1:5" x14ac:dyDescent="0.25">
      <c r="A404" t="s">
        <v>4251</v>
      </c>
      <c r="B404" t="s">
        <v>4250</v>
      </c>
      <c r="C404" t="s">
        <v>449</v>
      </c>
      <c r="D404">
        <v>4</v>
      </c>
      <c r="E404" s="3">
        <f t="shared" si="6"/>
        <v>0.23809523809523808</v>
      </c>
    </row>
    <row r="405" spans="1:5" x14ac:dyDescent="0.25">
      <c r="A405" t="s">
        <v>4251</v>
      </c>
      <c r="B405" t="s">
        <v>4250</v>
      </c>
      <c r="C405" t="s">
        <v>437</v>
      </c>
      <c r="D405">
        <v>4</v>
      </c>
      <c r="E405" s="3">
        <f t="shared" si="6"/>
        <v>0.23809523809523808</v>
      </c>
    </row>
    <row r="406" spans="1:5" x14ac:dyDescent="0.25">
      <c r="A406" t="s">
        <v>4251</v>
      </c>
      <c r="B406" t="s">
        <v>4250</v>
      </c>
      <c r="C406" t="s">
        <v>460</v>
      </c>
      <c r="D406">
        <v>4</v>
      </c>
      <c r="E406" s="3">
        <f t="shared" si="6"/>
        <v>0.23809523809523808</v>
      </c>
    </row>
    <row r="407" spans="1:5" x14ac:dyDescent="0.25">
      <c r="A407" t="s">
        <v>4251</v>
      </c>
      <c r="B407" t="s">
        <v>4250</v>
      </c>
      <c r="C407" t="s">
        <v>420</v>
      </c>
      <c r="D407">
        <v>4</v>
      </c>
      <c r="E407" s="3">
        <f t="shared" si="6"/>
        <v>0.23809523809523808</v>
      </c>
    </row>
    <row r="408" spans="1:5" x14ac:dyDescent="0.25">
      <c r="A408" t="s">
        <v>4251</v>
      </c>
      <c r="B408" t="s">
        <v>4250</v>
      </c>
      <c r="C408" t="s">
        <v>452</v>
      </c>
      <c r="D408">
        <v>4</v>
      </c>
      <c r="E408" s="3">
        <f t="shared" si="6"/>
        <v>0.23809523809523808</v>
      </c>
    </row>
    <row r="409" spans="1:5" x14ac:dyDescent="0.25">
      <c r="A409" t="s">
        <v>4251</v>
      </c>
      <c r="B409" t="s">
        <v>4250</v>
      </c>
      <c r="C409" t="s">
        <v>440</v>
      </c>
      <c r="D409">
        <v>4</v>
      </c>
      <c r="E409" s="3">
        <f t="shared" si="6"/>
        <v>0.23809523809523808</v>
      </c>
    </row>
    <row r="410" spans="1:5" x14ac:dyDescent="0.25">
      <c r="A410" t="s">
        <v>4251</v>
      </c>
      <c r="B410" t="s">
        <v>4250</v>
      </c>
      <c r="C410" t="s">
        <v>3523</v>
      </c>
      <c r="D410">
        <v>4</v>
      </c>
      <c r="E410" s="3">
        <f t="shared" si="6"/>
        <v>0.23809523809523808</v>
      </c>
    </row>
    <row r="411" spans="1:5" x14ac:dyDescent="0.25">
      <c r="A411" t="s">
        <v>4251</v>
      </c>
      <c r="B411" t="s">
        <v>4250</v>
      </c>
      <c r="C411" t="s">
        <v>135</v>
      </c>
      <c r="D411">
        <v>4.5</v>
      </c>
      <c r="E411" s="3">
        <f t="shared" si="6"/>
        <v>0.21164021164021163</v>
      </c>
    </row>
    <row r="412" spans="1:5" x14ac:dyDescent="0.25">
      <c r="A412" t="s">
        <v>4251</v>
      </c>
      <c r="B412" t="s">
        <v>4250</v>
      </c>
      <c r="C412" t="s">
        <v>246</v>
      </c>
      <c r="D412">
        <v>4.5</v>
      </c>
      <c r="E412" s="3">
        <f t="shared" si="6"/>
        <v>0.21164021164021163</v>
      </c>
    </row>
    <row r="413" spans="1:5" x14ac:dyDescent="0.25">
      <c r="A413" t="s">
        <v>4251</v>
      </c>
      <c r="B413" t="s">
        <v>4250</v>
      </c>
      <c r="C413" t="s">
        <v>454</v>
      </c>
      <c r="D413">
        <v>4.5</v>
      </c>
      <c r="E413" s="3">
        <f t="shared" si="6"/>
        <v>0.21164021164021163</v>
      </c>
    </row>
    <row r="414" spans="1:5" x14ac:dyDescent="0.25">
      <c r="A414" t="s">
        <v>4251</v>
      </c>
      <c r="B414" t="s">
        <v>4250</v>
      </c>
      <c r="C414" t="s">
        <v>3307</v>
      </c>
      <c r="D414">
        <v>4.5</v>
      </c>
      <c r="E414" s="3">
        <f t="shared" si="6"/>
        <v>0.21164021164021163</v>
      </c>
    </row>
    <row r="415" spans="1:5" x14ac:dyDescent="0.25">
      <c r="A415" t="s">
        <v>4251</v>
      </c>
      <c r="B415" t="s">
        <v>4250</v>
      </c>
      <c r="C415" t="s">
        <v>132</v>
      </c>
      <c r="D415">
        <v>4.5</v>
      </c>
      <c r="E415" s="3">
        <f t="shared" si="6"/>
        <v>0.21164021164021163</v>
      </c>
    </row>
    <row r="416" spans="1:5" x14ac:dyDescent="0.25">
      <c r="A416" t="s">
        <v>4251</v>
      </c>
      <c r="B416" t="s">
        <v>4250</v>
      </c>
      <c r="C416" t="s">
        <v>436</v>
      </c>
      <c r="D416">
        <v>4.5</v>
      </c>
      <c r="E416" s="3">
        <f t="shared" si="6"/>
        <v>0.21164021164021163</v>
      </c>
    </row>
    <row r="417" spans="1:5" x14ac:dyDescent="0.25">
      <c r="A417" t="s">
        <v>4251</v>
      </c>
      <c r="B417" t="s">
        <v>4250</v>
      </c>
      <c r="C417" t="s">
        <v>117</v>
      </c>
      <c r="D417">
        <v>4.5</v>
      </c>
      <c r="E417" s="3">
        <f t="shared" si="6"/>
        <v>0.21164021164021163</v>
      </c>
    </row>
    <row r="418" spans="1:5" x14ac:dyDescent="0.25">
      <c r="A418" t="s">
        <v>4251</v>
      </c>
      <c r="B418" t="s">
        <v>4250</v>
      </c>
      <c r="C418" t="s">
        <v>3524</v>
      </c>
      <c r="D418">
        <v>4.5</v>
      </c>
      <c r="E418" s="3">
        <f t="shared" si="6"/>
        <v>0.21164021164021163</v>
      </c>
    </row>
    <row r="419" spans="1:5" x14ac:dyDescent="0.25">
      <c r="A419" t="s">
        <v>4251</v>
      </c>
      <c r="B419" t="s">
        <v>4250</v>
      </c>
      <c r="C419" t="s">
        <v>3484</v>
      </c>
      <c r="D419">
        <v>5</v>
      </c>
      <c r="E419" s="3">
        <f t="shared" si="6"/>
        <v>0.19047619047619047</v>
      </c>
    </row>
    <row r="420" spans="1:5" x14ac:dyDescent="0.25">
      <c r="A420" t="s">
        <v>4251</v>
      </c>
      <c r="B420" t="s">
        <v>4250</v>
      </c>
      <c r="C420" t="s">
        <v>100</v>
      </c>
      <c r="D420">
        <v>5</v>
      </c>
      <c r="E420" s="3">
        <f t="shared" si="6"/>
        <v>0.19047619047619047</v>
      </c>
    </row>
    <row r="421" spans="1:5" x14ac:dyDescent="0.25">
      <c r="A421" t="s">
        <v>4251</v>
      </c>
      <c r="B421" t="s">
        <v>4250</v>
      </c>
      <c r="C421" t="s">
        <v>3293</v>
      </c>
      <c r="D421">
        <v>5</v>
      </c>
      <c r="E421" s="3">
        <f t="shared" si="6"/>
        <v>0.19047619047619047</v>
      </c>
    </row>
    <row r="422" spans="1:5" x14ac:dyDescent="0.25">
      <c r="A422" t="s">
        <v>4251</v>
      </c>
      <c r="B422" t="s">
        <v>4250</v>
      </c>
      <c r="C422" t="s">
        <v>122</v>
      </c>
      <c r="D422">
        <v>5</v>
      </c>
      <c r="E422" s="3">
        <f t="shared" si="6"/>
        <v>0.19047619047619047</v>
      </c>
    </row>
    <row r="423" spans="1:5" x14ac:dyDescent="0.25">
      <c r="A423" t="s">
        <v>4251</v>
      </c>
      <c r="B423" t="s">
        <v>4250</v>
      </c>
      <c r="C423" t="s">
        <v>106</v>
      </c>
      <c r="D423">
        <v>5</v>
      </c>
      <c r="E423" s="3">
        <f t="shared" si="6"/>
        <v>0.19047619047619047</v>
      </c>
    </row>
    <row r="424" spans="1:5" x14ac:dyDescent="0.25">
      <c r="A424" t="s">
        <v>4251</v>
      </c>
      <c r="B424" t="s">
        <v>4250</v>
      </c>
      <c r="C424" t="s">
        <v>109</v>
      </c>
      <c r="D424">
        <v>5</v>
      </c>
      <c r="E424" s="3">
        <f t="shared" si="6"/>
        <v>0.19047619047619047</v>
      </c>
    </row>
    <row r="425" spans="1:5" x14ac:dyDescent="0.25">
      <c r="A425" t="s">
        <v>4251</v>
      </c>
      <c r="B425" t="s">
        <v>4250</v>
      </c>
      <c r="C425" t="s">
        <v>450</v>
      </c>
      <c r="D425">
        <v>5</v>
      </c>
      <c r="E425" s="3">
        <f t="shared" si="6"/>
        <v>0.19047619047619047</v>
      </c>
    </row>
    <row r="426" spans="1:5" x14ac:dyDescent="0.25">
      <c r="A426" t="s">
        <v>4251</v>
      </c>
      <c r="B426" t="s">
        <v>4250</v>
      </c>
      <c r="C426" t="s">
        <v>97</v>
      </c>
      <c r="D426">
        <v>5</v>
      </c>
      <c r="E426" s="3">
        <f t="shared" si="6"/>
        <v>0.19047619047619047</v>
      </c>
    </row>
    <row r="427" spans="1:5" x14ac:dyDescent="0.25">
      <c r="A427" t="s">
        <v>4251</v>
      </c>
      <c r="B427" t="s">
        <v>4250</v>
      </c>
      <c r="C427" t="s">
        <v>110</v>
      </c>
      <c r="D427">
        <v>5</v>
      </c>
      <c r="E427" s="3">
        <f t="shared" si="6"/>
        <v>0.19047619047619047</v>
      </c>
    </row>
    <row r="428" spans="1:5" x14ac:dyDescent="0.25">
      <c r="A428" t="s">
        <v>4251</v>
      </c>
      <c r="B428" t="s">
        <v>4250</v>
      </c>
      <c r="C428" t="s">
        <v>456</v>
      </c>
      <c r="D428">
        <v>5.5</v>
      </c>
      <c r="E428" s="3">
        <f t="shared" si="6"/>
        <v>0.17316017316017315</v>
      </c>
    </row>
    <row r="429" spans="1:5" x14ac:dyDescent="0.25">
      <c r="A429" t="s">
        <v>4251</v>
      </c>
      <c r="B429" t="s">
        <v>4250</v>
      </c>
      <c r="C429" t="s">
        <v>458</v>
      </c>
      <c r="D429">
        <v>5.5</v>
      </c>
      <c r="E429" s="3">
        <f t="shared" si="6"/>
        <v>0.17316017316017315</v>
      </c>
    </row>
    <row r="430" spans="1:5" x14ac:dyDescent="0.25">
      <c r="A430" t="s">
        <v>4251</v>
      </c>
      <c r="B430" t="s">
        <v>4250</v>
      </c>
      <c r="C430" t="s">
        <v>131</v>
      </c>
      <c r="D430">
        <v>5.5</v>
      </c>
      <c r="E430" s="3">
        <f t="shared" si="6"/>
        <v>0.17316017316017315</v>
      </c>
    </row>
    <row r="431" spans="1:5" x14ac:dyDescent="0.25">
      <c r="A431" t="s">
        <v>4251</v>
      </c>
      <c r="B431" t="s">
        <v>4250</v>
      </c>
      <c r="C431" t="s">
        <v>98</v>
      </c>
      <c r="D431">
        <v>5.5</v>
      </c>
      <c r="E431" s="3">
        <f t="shared" si="6"/>
        <v>0.17316017316017315</v>
      </c>
    </row>
    <row r="432" spans="1:5" x14ac:dyDescent="0.25">
      <c r="A432" t="s">
        <v>4251</v>
      </c>
      <c r="B432" t="s">
        <v>4250</v>
      </c>
      <c r="C432" t="s">
        <v>427</v>
      </c>
      <c r="D432">
        <v>5.5</v>
      </c>
      <c r="E432" s="3">
        <f t="shared" si="6"/>
        <v>0.17316017316017315</v>
      </c>
    </row>
    <row r="433" spans="1:5" x14ac:dyDescent="0.25">
      <c r="A433" t="s">
        <v>4251</v>
      </c>
      <c r="B433" t="s">
        <v>4250</v>
      </c>
      <c r="C433" t="s">
        <v>113</v>
      </c>
      <c r="D433">
        <v>5.5</v>
      </c>
      <c r="E433" s="3">
        <f t="shared" si="6"/>
        <v>0.17316017316017315</v>
      </c>
    </row>
    <row r="434" spans="1:5" x14ac:dyDescent="0.25">
      <c r="A434" t="s">
        <v>4251</v>
      </c>
      <c r="B434" t="s">
        <v>4250</v>
      </c>
      <c r="C434" t="s">
        <v>431</v>
      </c>
      <c r="D434">
        <v>5.5</v>
      </c>
      <c r="E434" s="3">
        <f t="shared" si="6"/>
        <v>0.17316017316017315</v>
      </c>
    </row>
    <row r="435" spans="1:5" x14ac:dyDescent="0.25">
      <c r="A435" t="s">
        <v>4251</v>
      </c>
      <c r="B435" t="s">
        <v>4250</v>
      </c>
      <c r="C435" t="s">
        <v>121</v>
      </c>
      <c r="D435">
        <v>6</v>
      </c>
      <c r="E435" s="3">
        <f t="shared" si="6"/>
        <v>0.15873015873015872</v>
      </c>
    </row>
    <row r="436" spans="1:5" x14ac:dyDescent="0.25">
      <c r="A436" t="s">
        <v>4251</v>
      </c>
      <c r="B436" t="s">
        <v>4250</v>
      </c>
      <c r="C436" t="s">
        <v>429</v>
      </c>
      <c r="D436">
        <v>6</v>
      </c>
      <c r="E436" s="3">
        <f t="shared" si="6"/>
        <v>0.15873015873015872</v>
      </c>
    </row>
    <row r="437" spans="1:5" x14ac:dyDescent="0.25">
      <c r="A437" t="s">
        <v>4251</v>
      </c>
      <c r="B437" t="s">
        <v>4250</v>
      </c>
      <c r="C437" t="s">
        <v>95</v>
      </c>
      <c r="D437">
        <v>6</v>
      </c>
      <c r="E437" s="3">
        <f t="shared" si="6"/>
        <v>0.15873015873015872</v>
      </c>
    </row>
    <row r="438" spans="1:5" x14ac:dyDescent="0.25">
      <c r="A438" t="s">
        <v>4251</v>
      </c>
      <c r="B438" t="s">
        <v>4250</v>
      </c>
      <c r="C438" t="s">
        <v>3529</v>
      </c>
      <c r="D438">
        <v>6.5</v>
      </c>
      <c r="E438" s="3">
        <f t="shared" si="6"/>
        <v>0.14652014652014653</v>
      </c>
    </row>
    <row r="439" spans="1:5" x14ac:dyDescent="0.25">
      <c r="A439" t="s">
        <v>4251</v>
      </c>
      <c r="B439" t="s">
        <v>4250</v>
      </c>
      <c r="C439" t="s">
        <v>99</v>
      </c>
      <c r="D439">
        <v>8.5</v>
      </c>
      <c r="E439" s="3">
        <f t="shared" si="6"/>
        <v>0.11204481792717086</v>
      </c>
    </row>
    <row r="440" spans="1:5" x14ac:dyDescent="0.25">
      <c r="A440" t="s">
        <v>4251</v>
      </c>
      <c r="B440" t="s">
        <v>4250</v>
      </c>
      <c r="C440" t="s">
        <v>426</v>
      </c>
      <c r="D440">
        <v>8.5</v>
      </c>
      <c r="E440" s="3">
        <f t="shared" si="6"/>
        <v>0.11204481792717086</v>
      </c>
    </row>
    <row r="441" spans="1:5" x14ac:dyDescent="0.25">
      <c r="A441" t="s">
        <v>4251</v>
      </c>
      <c r="B441" t="s">
        <v>4250</v>
      </c>
      <c r="C441" t="s">
        <v>3530</v>
      </c>
      <c r="D441">
        <v>8.5</v>
      </c>
      <c r="E441" s="3">
        <f t="shared" si="6"/>
        <v>0.11204481792717086</v>
      </c>
    </row>
    <row r="442" spans="1:5" x14ac:dyDescent="0.25">
      <c r="A442" t="s">
        <v>4251</v>
      </c>
      <c r="B442" t="s">
        <v>4250</v>
      </c>
      <c r="C442" t="s">
        <v>101</v>
      </c>
      <c r="D442">
        <v>9.5</v>
      </c>
      <c r="E442" s="3">
        <f t="shared" si="6"/>
        <v>0.10025062656641603</v>
      </c>
    </row>
    <row r="443" spans="1:5" x14ac:dyDescent="0.25">
      <c r="A443" t="s">
        <v>4251</v>
      </c>
      <c r="B443" t="s">
        <v>4250</v>
      </c>
      <c r="C443" t="s">
        <v>3531</v>
      </c>
      <c r="D443">
        <v>13</v>
      </c>
      <c r="E443" s="3">
        <f t="shared" si="6"/>
        <v>7.3260073260073263E-2</v>
      </c>
    </row>
    <row r="444" spans="1:5" x14ac:dyDescent="0.25">
      <c r="A444" t="s">
        <v>4251</v>
      </c>
      <c r="B444" t="s">
        <v>4250</v>
      </c>
      <c r="C444" t="s">
        <v>3488</v>
      </c>
      <c r="D444">
        <v>15</v>
      </c>
      <c r="E444" s="3">
        <f t="shared" si="6"/>
        <v>6.3492063492063489E-2</v>
      </c>
    </row>
    <row r="445" spans="1:5" x14ac:dyDescent="0.25">
      <c r="A445" t="s">
        <v>4252</v>
      </c>
      <c r="B445" t="s">
        <v>4253</v>
      </c>
      <c r="C445" t="s">
        <v>396</v>
      </c>
      <c r="D445">
        <v>2.75</v>
      </c>
      <c r="E445" s="3">
        <f t="shared" si="6"/>
        <v>0.34632034632034631</v>
      </c>
    </row>
    <row r="446" spans="1:5" x14ac:dyDescent="0.25">
      <c r="A446" t="s">
        <v>4252</v>
      </c>
      <c r="B446" t="s">
        <v>4253</v>
      </c>
      <c r="C446" t="s">
        <v>405</v>
      </c>
      <c r="D446">
        <v>2.75</v>
      </c>
      <c r="E446" s="3">
        <f t="shared" si="6"/>
        <v>0.34632034632034631</v>
      </c>
    </row>
    <row r="447" spans="1:5" x14ac:dyDescent="0.25">
      <c r="A447" t="s">
        <v>4252</v>
      </c>
      <c r="B447" t="s">
        <v>4253</v>
      </c>
      <c r="C447" t="s">
        <v>123</v>
      </c>
      <c r="D447">
        <v>2.75</v>
      </c>
      <c r="E447" s="3">
        <f t="shared" si="6"/>
        <v>0.34632034632034631</v>
      </c>
    </row>
    <row r="448" spans="1:5" x14ac:dyDescent="0.25">
      <c r="A448" t="s">
        <v>4252</v>
      </c>
      <c r="B448" t="s">
        <v>4253</v>
      </c>
      <c r="C448" t="s">
        <v>111</v>
      </c>
      <c r="D448">
        <v>3</v>
      </c>
      <c r="E448" s="3">
        <f t="shared" si="6"/>
        <v>0.31746031746031744</v>
      </c>
    </row>
    <row r="449" spans="1:5" x14ac:dyDescent="0.25">
      <c r="A449" t="s">
        <v>4252</v>
      </c>
      <c r="B449" t="s">
        <v>4253</v>
      </c>
      <c r="C449" t="s">
        <v>126</v>
      </c>
      <c r="D449">
        <v>3.5</v>
      </c>
      <c r="E449" s="3">
        <f t="shared" si="6"/>
        <v>0.27210884353741494</v>
      </c>
    </row>
    <row r="450" spans="1:5" x14ac:dyDescent="0.25">
      <c r="A450" t="s">
        <v>4252</v>
      </c>
      <c r="B450" t="s">
        <v>4253</v>
      </c>
      <c r="C450" t="s">
        <v>381</v>
      </c>
      <c r="D450">
        <v>3.5</v>
      </c>
      <c r="E450" s="3">
        <f t="shared" si="6"/>
        <v>0.27210884353741494</v>
      </c>
    </row>
    <row r="451" spans="1:5" x14ac:dyDescent="0.25">
      <c r="A451" t="s">
        <v>4252</v>
      </c>
      <c r="B451" t="s">
        <v>4253</v>
      </c>
      <c r="C451" t="s">
        <v>139</v>
      </c>
      <c r="D451">
        <v>3.5</v>
      </c>
      <c r="E451" s="3">
        <f t="shared" ref="E451:E514" si="7">1/D451/1.05</f>
        <v>0.27210884353741494</v>
      </c>
    </row>
    <row r="452" spans="1:5" x14ac:dyDescent="0.25">
      <c r="A452" t="s">
        <v>4252</v>
      </c>
      <c r="B452" t="s">
        <v>4253</v>
      </c>
      <c r="C452" t="s">
        <v>125</v>
      </c>
      <c r="D452">
        <v>3.5</v>
      </c>
      <c r="E452" s="3">
        <f t="shared" si="7"/>
        <v>0.27210884353741494</v>
      </c>
    </row>
    <row r="453" spans="1:5" x14ac:dyDescent="0.25">
      <c r="A453" t="s">
        <v>4252</v>
      </c>
      <c r="B453" t="s">
        <v>4253</v>
      </c>
      <c r="C453" t="s">
        <v>108</v>
      </c>
      <c r="D453">
        <v>3.5</v>
      </c>
      <c r="E453" s="3">
        <f t="shared" si="7"/>
        <v>0.27210884353741494</v>
      </c>
    </row>
    <row r="454" spans="1:5" x14ac:dyDescent="0.25">
      <c r="A454" t="s">
        <v>4252</v>
      </c>
      <c r="B454" t="s">
        <v>4253</v>
      </c>
      <c r="C454" t="s">
        <v>407</v>
      </c>
      <c r="D454">
        <v>3.5</v>
      </c>
      <c r="E454" s="3">
        <f t="shared" si="7"/>
        <v>0.27210884353741494</v>
      </c>
    </row>
    <row r="455" spans="1:5" x14ac:dyDescent="0.25">
      <c r="A455" t="s">
        <v>4252</v>
      </c>
      <c r="B455" t="s">
        <v>4253</v>
      </c>
      <c r="C455" t="s">
        <v>114</v>
      </c>
      <c r="D455">
        <v>3.5</v>
      </c>
      <c r="E455" s="3">
        <f t="shared" si="7"/>
        <v>0.27210884353741494</v>
      </c>
    </row>
    <row r="456" spans="1:5" x14ac:dyDescent="0.25">
      <c r="A456" t="s">
        <v>4252</v>
      </c>
      <c r="B456" t="s">
        <v>4253</v>
      </c>
      <c r="C456" t="s">
        <v>419</v>
      </c>
      <c r="D456">
        <v>3.5</v>
      </c>
      <c r="E456" s="3">
        <f t="shared" si="7"/>
        <v>0.27210884353741494</v>
      </c>
    </row>
    <row r="457" spans="1:5" x14ac:dyDescent="0.25">
      <c r="A457" t="s">
        <v>4252</v>
      </c>
      <c r="B457" t="s">
        <v>4253</v>
      </c>
      <c r="C457" t="s">
        <v>127</v>
      </c>
      <c r="D457">
        <v>4</v>
      </c>
      <c r="E457" s="3">
        <f t="shared" si="7"/>
        <v>0.23809523809523808</v>
      </c>
    </row>
    <row r="458" spans="1:5" x14ac:dyDescent="0.25">
      <c r="A458" t="s">
        <v>4252</v>
      </c>
      <c r="B458" t="s">
        <v>4253</v>
      </c>
      <c r="C458" t="s">
        <v>103</v>
      </c>
      <c r="D458">
        <v>4</v>
      </c>
      <c r="E458" s="3">
        <f t="shared" si="7"/>
        <v>0.23809523809523808</v>
      </c>
    </row>
    <row r="459" spans="1:5" x14ac:dyDescent="0.25">
      <c r="A459" t="s">
        <v>4252</v>
      </c>
      <c r="B459" t="s">
        <v>4253</v>
      </c>
      <c r="C459" t="s">
        <v>129</v>
      </c>
      <c r="D459">
        <v>4</v>
      </c>
      <c r="E459" s="3">
        <f t="shared" si="7"/>
        <v>0.23809523809523808</v>
      </c>
    </row>
    <row r="460" spans="1:5" x14ac:dyDescent="0.25">
      <c r="A460" t="s">
        <v>4252</v>
      </c>
      <c r="B460" t="s">
        <v>4253</v>
      </c>
      <c r="C460" t="s">
        <v>382</v>
      </c>
      <c r="D460">
        <v>4</v>
      </c>
      <c r="E460" s="3">
        <f t="shared" si="7"/>
        <v>0.23809523809523808</v>
      </c>
    </row>
    <row r="461" spans="1:5" x14ac:dyDescent="0.25">
      <c r="A461" t="s">
        <v>4252</v>
      </c>
      <c r="B461" t="s">
        <v>4253</v>
      </c>
      <c r="C461" t="s">
        <v>138</v>
      </c>
      <c r="D461">
        <v>4</v>
      </c>
      <c r="E461" s="3">
        <f t="shared" si="7"/>
        <v>0.23809523809523808</v>
      </c>
    </row>
    <row r="462" spans="1:5" x14ac:dyDescent="0.25">
      <c r="A462" t="s">
        <v>4252</v>
      </c>
      <c r="B462" t="s">
        <v>4253</v>
      </c>
      <c r="C462" t="s">
        <v>399</v>
      </c>
      <c r="D462">
        <v>4</v>
      </c>
      <c r="E462" s="3">
        <f t="shared" si="7"/>
        <v>0.23809523809523808</v>
      </c>
    </row>
    <row r="463" spans="1:5" x14ac:dyDescent="0.25">
      <c r="A463" t="s">
        <v>4252</v>
      </c>
      <c r="B463" t="s">
        <v>4253</v>
      </c>
      <c r="C463" t="s">
        <v>415</v>
      </c>
      <c r="D463">
        <v>4</v>
      </c>
      <c r="E463" s="3">
        <f t="shared" si="7"/>
        <v>0.23809523809523808</v>
      </c>
    </row>
    <row r="464" spans="1:5" x14ac:dyDescent="0.25">
      <c r="A464" t="s">
        <v>4252</v>
      </c>
      <c r="B464" t="s">
        <v>4253</v>
      </c>
      <c r="C464" t="s">
        <v>124</v>
      </c>
      <c r="D464">
        <v>4</v>
      </c>
      <c r="E464" s="3">
        <f t="shared" si="7"/>
        <v>0.23809523809523808</v>
      </c>
    </row>
    <row r="465" spans="1:5" x14ac:dyDescent="0.25">
      <c r="A465" t="s">
        <v>4252</v>
      </c>
      <c r="B465" t="s">
        <v>4253</v>
      </c>
      <c r="C465" t="s">
        <v>137</v>
      </c>
      <c r="D465">
        <v>4.33</v>
      </c>
      <c r="E465" s="3">
        <f t="shared" si="7"/>
        <v>0.21994941163532386</v>
      </c>
    </row>
    <row r="466" spans="1:5" x14ac:dyDescent="0.25">
      <c r="A466" t="s">
        <v>4252</v>
      </c>
      <c r="B466" t="s">
        <v>4253</v>
      </c>
      <c r="C466" t="s">
        <v>3294</v>
      </c>
      <c r="D466">
        <v>4.33</v>
      </c>
      <c r="E466" s="3">
        <f t="shared" si="7"/>
        <v>0.21994941163532386</v>
      </c>
    </row>
    <row r="467" spans="1:5" x14ac:dyDescent="0.25">
      <c r="A467" t="s">
        <v>4252</v>
      </c>
      <c r="B467" t="s">
        <v>4253</v>
      </c>
      <c r="C467" t="s">
        <v>395</v>
      </c>
      <c r="D467">
        <v>4.33</v>
      </c>
      <c r="E467" s="3">
        <f t="shared" si="7"/>
        <v>0.21994941163532386</v>
      </c>
    </row>
    <row r="468" spans="1:5" x14ac:dyDescent="0.25">
      <c r="A468" t="s">
        <v>4252</v>
      </c>
      <c r="B468" t="s">
        <v>4253</v>
      </c>
      <c r="C468" t="s">
        <v>413</v>
      </c>
      <c r="D468">
        <v>4.33</v>
      </c>
      <c r="E468" s="3">
        <f t="shared" si="7"/>
        <v>0.21994941163532386</v>
      </c>
    </row>
    <row r="469" spans="1:5" x14ac:dyDescent="0.25">
      <c r="A469" t="s">
        <v>4252</v>
      </c>
      <c r="B469" t="s">
        <v>4253</v>
      </c>
      <c r="C469" t="s">
        <v>404</v>
      </c>
      <c r="D469">
        <v>4.33</v>
      </c>
      <c r="E469" s="3">
        <f t="shared" si="7"/>
        <v>0.21994941163532386</v>
      </c>
    </row>
    <row r="470" spans="1:5" x14ac:dyDescent="0.25">
      <c r="A470" t="s">
        <v>4252</v>
      </c>
      <c r="B470" t="s">
        <v>4253</v>
      </c>
      <c r="C470" t="s">
        <v>390</v>
      </c>
      <c r="D470">
        <v>4.33</v>
      </c>
      <c r="E470" s="3">
        <f t="shared" si="7"/>
        <v>0.21994941163532386</v>
      </c>
    </row>
    <row r="471" spans="1:5" x14ac:dyDescent="0.25">
      <c r="A471" t="s">
        <v>4252</v>
      </c>
      <c r="B471" t="s">
        <v>4253</v>
      </c>
      <c r="C471" t="s">
        <v>411</v>
      </c>
      <c r="D471">
        <v>4.33</v>
      </c>
      <c r="E471" s="3">
        <f t="shared" si="7"/>
        <v>0.21994941163532386</v>
      </c>
    </row>
    <row r="472" spans="1:5" x14ac:dyDescent="0.25">
      <c r="A472" t="s">
        <v>4252</v>
      </c>
      <c r="B472" t="s">
        <v>4253</v>
      </c>
      <c r="C472" t="s">
        <v>389</v>
      </c>
      <c r="D472">
        <v>4.33</v>
      </c>
      <c r="E472" s="3">
        <f t="shared" si="7"/>
        <v>0.21994941163532386</v>
      </c>
    </row>
    <row r="473" spans="1:5" x14ac:dyDescent="0.25">
      <c r="A473" t="s">
        <v>4252</v>
      </c>
      <c r="B473" t="s">
        <v>4253</v>
      </c>
      <c r="C473" t="s">
        <v>398</v>
      </c>
      <c r="D473">
        <v>4.75</v>
      </c>
      <c r="E473" s="3">
        <f t="shared" si="7"/>
        <v>0.20050125313283207</v>
      </c>
    </row>
    <row r="474" spans="1:5" x14ac:dyDescent="0.25">
      <c r="A474" t="s">
        <v>4252</v>
      </c>
      <c r="B474" t="s">
        <v>4253</v>
      </c>
      <c r="C474" t="s">
        <v>120</v>
      </c>
      <c r="D474">
        <v>5.5</v>
      </c>
      <c r="E474" s="3">
        <f t="shared" si="7"/>
        <v>0.17316017316017315</v>
      </c>
    </row>
    <row r="475" spans="1:5" x14ac:dyDescent="0.25">
      <c r="A475" t="s">
        <v>4252</v>
      </c>
      <c r="B475" t="s">
        <v>4253</v>
      </c>
      <c r="C475" t="s">
        <v>112</v>
      </c>
      <c r="D475">
        <v>5.5</v>
      </c>
      <c r="E475" s="3">
        <f t="shared" si="7"/>
        <v>0.17316017316017315</v>
      </c>
    </row>
    <row r="476" spans="1:5" x14ac:dyDescent="0.25">
      <c r="A476" t="s">
        <v>4252</v>
      </c>
      <c r="B476" t="s">
        <v>4253</v>
      </c>
      <c r="C476" t="s">
        <v>417</v>
      </c>
      <c r="D476">
        <v>5.5</v>
      </c>
      <c r="E476" s="3">
        <f t="shared" si="7"/>
        <v>0.17316017316017315</v>
      </c>
    </row>
    <row r="477" spans="1:5" x14ac:dyDescent="0.25">
      <c r="A477" t="s">
        <v>4252</v>
      </c>
      <c r="B477" t="s">
        <v>4253</v>
      </c>
      <c r="C477" t="s">
        <v>116</v>
      </c>
      <c r="D477">
        <v>5.5</v>
      </c>
      <c r="E477" s="3">
        <f t="shared" si="7"/>
        <v>0.17316017316017315</v>
      </c>
    </row>
    <row r="478" spans="1:5" x14ac:dyDescent="0.25">
      <c r="A478" t="s">
        <v>4252</v>
      </c>
      <c r="B478" t="s">
        <v>4253</v>
      </c>
      <c r="C478" t="s">
        <v>387</v>
      </c>
      <c r="D478">
        <v>5.5</v>
      </c>
      <c r="E478" s="3">
        <f t="shared" si="7"/>
        <v>0.17316017316017315</v>
      </c>
    </row>
    <row r="479" spans="1:5" x14ac:dyDescent="0.25">
      <c r="A479" t="s">
        <v>4252</v>
      </c>
      <c r="B479" t="s">
        <v>4253</v>
      </c>
      <c r="C479" t="s">
        <v>392</v>
      </c>
      <c r="D479">
        <v>5.5</v>
      </c>
      <c r="E479" s="3">
        <f t="shared" si="7"/>
        <v>0.17316017316017315</v>
      </c>
    </row>
    <row r="480" spans="1:5" x14ac:dyDescent="0.25">
      <c r="A480" t="s">
        <v>4252</v>
      </c>
      <c r="B480" t="s">
        <v>4253</v>
      </c>
      <c r="C480" t="s">
        <v>136</v>
      </c>
      <c r="D480">
        <v>5.5</v>
      </c>
      <c r="E480" s="3">
        <f t="shared" si="7"/>
        <v>0.17316017316017315</v>
      </c>
    </row>
    <row r="481" spans="1:5" x14ac:dyDescent="0.25">
      <c r="A481" t="s">
        <v>4252</v>
      </c>
      <c r="B481" t="s">
        <v>4253</v>
      </c>
      <c r="C481" t="s">
        <v>133</v>
      </c>
      <c r="D481">
        <v>5.5</v>
      </c>
      <c r="E481" s="3">
        <f t="shared" si="7"/>
        <v>0.17316017316017315</v>
      </c>
    </row>
    <row r="482" spans="1:5" x14ac:dyDescent="0.25">
      <c r="A482" t="s">
        <v>4252</v>
      </c>
      <c r="B482" t="s">
        <v>4253</v>
      </c>
      <c r="C482" t="s">
        <v>379</v>
      </c>
      <c r="D482">
        <v>5.5</v>
      </c>
      <c r="E482" s="3">
        <f t="shared" si="7"/>
        <v>0.17316017316017315</v>
      </c>
    </row>
    <row r="483" spans="1:5" x14ac:dyDescent="0.25">
      <c r="A483" t="s">
        <v>4252</v>
      </c>
      <c r="B483" t="s">
        <v>4253</v>
      </c>
      <c r="C483" t="s">
        <v>416</v>
      </c>
      <c r="D483">
        <v>5.5</v>
      </c>
      <c r="E483" s="3">
        <f t="shared" si="7"/>
        <v>0.17316017316017315</v>
      </c>
    </row>
    <row r="484" spans="1:5" x14ac:dyDescent="0.25">
      <c r="A484" t="s">
        <v>4252</v>
      </c>
      <c r="B484" t="s">
        <v>4253</v>
      </c>
      <c r="C484" t="s">
        <v>3519</v>
      </c>
      <c r="D484">
        <v>5.5</v>
      </c>
      <c r="E484" s="3">
        <f t="shared" si="7"/>
        <v>0.17316017316017315</v>
      </c>
    </row>
    <row r="485" spans="1:5" x14ac:dyDescent="0.25">
      <c r="A485" t="s">
        <v>4252</v>
      </c>
      <c r="B485" t="s">
        <v>4253</v>
      </c>
      <c r="C485" t="s">
        <v>3520</v>
      </c>
      <c r="D485">
        <v>6.5</v>
      </c>
      <c r="E485" s="3">
        <f t="shared" si="7"/>
        <v>0.14652014652014653</v>
      </c>
    </row>
    <row r="486" spans="1:5" x14ac:dyDescent="0.25">
      <c r="A486" t="s">
        <v>4252</v>
      </c>
      <c r="B486" t="s">
        <v>4253</v>
      </c>
      <c r="C486" t="s">
        <v>3521</v>
      </c>
      <c r="D486">
        <v>6.5</v>
      </c>
      <c r="E486" s="3">
        <f t="shared" si="7"/>
        <v>0.14652014652014653</v>
      </c>
    </row>
    <row r="487" spans="1:5" x14ac:dyDescent="0.25">
      <c r="A487" t="s">
        <v>4252</v>
      </c>
      <c r="B487" t="s">
        <v>4253</v>
      </c>
      <c r="C487" t="s">
        <v>3304</v>
      </c>
      <c r="D487">
        <v>6.5</v>
      </c>
      <c r="E487" s="3">
        <f t="shared" si="7"/>
        <v>0.14652014652014653</v>
      </c>
    </row>
    <row r="488" spans="1:5" x14ac:dyDescent="0.25">
      <c r="A488" t="s">
        <v>4252</v>
      </c>
      <c r="B488" t="s">
        <v>4253</v>
      </c>
      <c r="C488" t="s">
        <v>386</v>
      </c>
      <c r="D488">
        <v>6.5</v>
      </c>
      <c r="E488" s="3">
        <f t="shared" si="7"/>
        <v>0.14652014652014653</v>
      </c>
    </row>
    <row r="489" spans="1:5" x14ac:dyDescent="0.25">
      <c r="A489" t="s">
        <v>4252</v>
      </c>
      <c r="B489" t="s">
        <v>4253</v>
      </c>
      <c r="C489" t="s">
        <v>3485</v>
      </c>
      <c r="D489">
        <v>6.5</v>
      </c>
      <c r="E489" s="3">
        <f t="shared" si="7"/>
        <v>0.14652014652014653</v>
      </c>
    </row>
    <row r="490" spans="1:5" x14ac:dyDescent="0.25">
      <c r="A490" t="s">
        <v>4252</v>
      </c>
      <c r="B490" t="s">
        <v>4253</v>
      </c>
      <c r="C490" t="s">
        <v>3522</v>
      </c>
      <c r="D490">
        <v>6.5</v>
      </c>
      <c r="E490" s="3">
        <f t="shared" si="7"/>
        <v>0.14652014652014653</v>
      </c>
    </row>
    <row r="491" spans="1:5" x14ac:dyDescent="0.25">
      <c r="A491" t="s">
        <v>4252</v>
      </c>
      <c r="B491" t="s">
        <v>4253</v>
      </c>
      <c r="C491" t="s">
        <v>3486</v>
      </c>
      <c r="D491">
        <v>6.5</v>
      </c>
      <c r="E491" s="3">
        <f t="shared" si="7"/>
        <v>0.14652014652014653</v>
      </c>
    </row>
    <row r="492" spans="1:5" x14ac:dyDescent="0.25">
      <c r="A492" t="s">
        <v>4252</v>
      </c>
      <c r="B492" t="s">
        <v>4253</v>
      </c>
      <c r="C492" t="s">
        <v>3487</v>
      </c>
      <c r="D492">
        <v>7</v>
      </c>
      <c r="E492" s="3">
        <f t="shared" si="7"/>
        <v>0.13605442176870747</v>
      </c>
    </row>
    <row r="493" spans="1:5" x14ac:dyDescent="0.25">
      <c r="A493" t="s">
        <v>4252</v>
      </c>
      <c r="B493" t="s">
        <v>4253</v>
      </c>
      <c r="C493" t="s">
        <v>115</v>
      </c>
      <c r="D493">
        <v>7</v>
      </c>
      <c r="E493" s="3">
        <f t="shared" si="7"/>
        <v>0.13605442176870747</v>
      </c>
    </row>
    <row r="494" spans="1:5" x14ac:dyDescent="0.25">
      <c r="A494" t="s">
        <v>4252</v>
      </c>
      <c r="B494" t="s">
        <v>4253</v>
      </c>
      <c r="C494" t="s">
        <v>107</v>
      </c>
      <c r="D494">
        <v>8</v>
      </c>
      <c r="E494" s="3">
        <f t="shared" si="7"/>
        <v>0.11904761904761904</v>
      </c>
    </row>
    <row r="495" spans="1:5" x14ac:dyDescent="0.25">
      <c r="A495" t="s">
        <v>4252</v>
      </c>
      <c r="B495" t="s">
        <v>4253</v>
      </c>
      <c r="C495" t="s">
        <v>401</v>
      </c>
      <c r="D495">
        <v>8</v>
      </c>
      <c r="E495" s="3">
        <f t="shared" si="7"/>
        <v>0.11904761904761904</v>
      </c>
    </row>
    <row r="496" spans="1:5" x14ac:dyDescent="0.25">
      <c r="A496" t="s">
        <v>4254</v>
      </c>
      <c r="B496" t="s">
        <v>4255</v>
      </c>
      <c r="C496" t="s">
        <v>19</v>
      </c>
      <c r="D496">
        <v>2.4</v>
      </c>
      <c r="E496" s="3">
        <f t="shared" si="7"/>
        <v>0.3968253968253968</v>
      </c>
    </row>
    <row r="497" spans="1:5" x14ac:dyDescent="0.25">
      <c r="A497" t="s">
        <v>4254</v>
      </c>
      <c r="B497" t="s">
        <v>4255</v>
      </c>
      <c r="C497" t="s">
        <v>3469</v>
      </c>
      <c r="D497">
        <v>2.5</v>
      </c>
      <c r="E497" s="3">
        <f t="shared" si="7"/>
        <v>0.38095238095238093</v>
      </c>
    </row>
    <row r="498" spans="1:5" x14ac:dyDescent="0.25">
      <c r="A498" t="s">
        <v>4254</v>
      </c>
      <c r="B498" t="s">
        <v>4255</v>
      </c>
      <c r="C498" t="s">
        <v>81</v>
      </c>
      <c r="D498">
        <v>2.75</v>
      </c>
      <c r="E498" s="3">
        <f t="shared" si="7"/>
        <v>0.34632034632034631</v>
      </c>
    </row>
    <row r="499" spans="1:5" x14ac:dyDescent="0.25">
      <c r="A499" t="s">
        <v>4254</v>
      </c>
      <c r="B499" t="s">
        <v>4255</v>
      </c>
      <c r="C499" t="s">
        <v>75</v>
      </c>
      <c r="D499">
        <v>2.75</v>
      </c>
      <c r="E499" s="3">
        <f t="shared" si="7"/>
        <v>0.34632034632034631</v>
      </c>
    </row>
    <row r="500" spans="1:5" x14ac:dyDescent="0.25">
      <c r="A500" t="s">
        <v>4254</v>
      </c>
      <c r="B500" t="s">
        <v>4255</v>
      </c>
      <c r="C500" t="s">
        <v>3470</v>
      </c>
      <c r="D500">
        <v>2.75</v>
      </c>
      <c r="E500" s="3">
        <f t="shared" si="7"/>
        <v>0.34632034632034631</v>
      </c>
    </row>
    <row r="501" spans="1:5" x14ac:dyDescent="0.25">
      <c r="A501" t="s">
        <v>4254</v>
      </c>
      <c r="B501" t="s">
        <v>4255</v>
      </c>
      <c r="C501" t="s">
        <v>40</v>
      </c>
      <c r="D501">
        <v>3</v>
      </c>
      <c r="E501" s="3">
        <f t="shared" si="7"/>
        <v>0.31746031746031744</v>
      </c>
    </row>
    <row r="502" spans="1:5" x14ac:dyDescent="0.25">
      <c r="A502" t="s">
        <v>4254</v>
      </c>
      <c r="B502" t="s">
        <v>4255</v>
      </c>
      <c r="C502" t="s">
        <v>56</v>
      </c>
      <c r="D502">
        <v>3</v>
      </c>
      <c r="E502" s="3">
        <f t="shared" si="7"/>
        <v>0.31746031746031744</v>
      </c>
    </row>
    <row r="503" spans="1:5" x14ac:dyDescent="0.25">
      <c r="A503" t="s">
        <v>4254</v>
      </c>
      <c r="B503" t="s">
        <v>4255</v>
      </c>
      <c r="C503" t="s">
        <v>58</v>
      </c>
      <c r="D503">
        <v>3</v>
      </c>
      <c r="E503" s="3">
        <f t="shared" si="7"/>
        <v>0.31746031746031744</v>
      </c>
    </row>
    <row r="504" spans="1:5" x14ac:dyDescent="0.25">
      <c r="A504" t="s">
        <v>4254</v>
      </c>
      <c r="B504" t="s">
        <v>4255</v>
      </c>
      <c r="C504" t="s">
        <v>3670</v>
      </c>
      <c r="D504">
        <v>3.25</v>
      </c>
      <c r="E504" s="3">
        <f t="shared" si="7"/>
        <v>0.29304029304029305</v>
      </c>
    </row>
    <row r="505" spans="1:5" x14ac:dyDescent="0.25">
      <c r="A505" t="s">
        <v>4254</v>
      </c>
      <c r="B505" t="s">
        <v>4255</v>
      </c>
      <c r="C505" t="s">
        <v>23</v>
      </c>
      <c r="D505">
        <v>3.25</v>
      </c>
      <c r="E505" s="3">
        <f t="shared" si="7"/>
        <v>0.29304029304029305</v>
      </c>
    </row>
    <row r="506" spans="1:5" x14ac:dyDescent="0.25">
      <c r="A506" t="s">
        <v>4254</v>
      </c>
      <c r="B506" t="s">
        <v>4255</v>
      </c>
      <c r="C506" t="s">
        <v>18</v>
      </c>
      <c r="D506">
        <v>3.25</v>
      </c>
      <c r="E506" s="3">
        <f t="shared" si="7"/>
        <v>0.29304029304029305</v>
      </c>
    </row>
    <row r="507" spans="1:5" x14ac:dyDescent="0.25">
      <c r="A507" t="s">
        <v>4254</v>
      </c>
      <c r="B507" t="s">
        <v>4255</v>
      </c>
      <c r="C507" t="s">
        <v>10</v>
      </c>
      <c r="D507">
        <v>3.25</v>
      </c>
      <c r="E507" s="3">
        <f t="shared" si="7"/>
        <v>0.29304029304029305</v>
      </c>
    </row>
    <row r="508" spans="1:5" x14ac:dyDescent="0.25">
      <c r="A508" t="s">
        <v>4254</v>
      </c>
      <c r="B508" t="s">
        <v>4255</v>
      </c>
      <c r="C508" t="s">
        <v>9</v>
      </c>
      <c r="D508">
        <v>3.25</v>
      </c>
      <c r="E508" s="3">
        <f t="shared" si="7"/>
        <v>0.29304029304029305</v>
      </c>
    </row>
    <row r="509" spans="1:5" x14ac:dyDescent="0.25">
      <c r="A509" t="s">
        <v>4254</v>
      </c>
      <c r="B509" t="s">
        <v>4255</v>
      </c>
      <c r="C509" t="s">
        <v>11</v>
      </c>
      <c r="D509">
        <v>3.25</v>
      </c>
      <c r="E509" s="3">
        <f t="shared" si="7"/>
        <v>0.29304029304029305</v>
      </c>
    </row>
    <row r="510" spans="1:5" x14ac:dyDescent="0.25">
      <c r="A510" t="s">
        <v>4254</v>
      </c>
      <c r="B510" t="s">
        <v>4255</v>
      </c>
      <c r="C510" t="s">
        <v>92</v>
      </c>
      <c r="D510">
        <v>3.4</v>
      </c>
      <c r="E510" s="3">
        <f t="shared" si="7"/>
        <v>0.28011204481792717</v>
      </c>
    </row>
    <row r="511" spans="1:5" x14ac:dyDescent="0.25">
      <c r="A511" t="s">
        <v>4254</v>
      </c>
      <c r="B511" t="s">
        <v>4255</v>
      </c>
      <c r="C511" t="s">
        <v>85</v>
      </c>
      <c r="D511">
        <v>3.4</v>
      </c>
      <c r="E511" s="3">
        <f t="shared" si="7"/>
        <v>0.28011204481792717</v>
      </c>
    </row>
    <row r="512" spans="1:5" x14ac:dyDescent="0.25">
      <c r="A512" t="s">
        <v>4254</v>
      </c>
      <c r="B512" t="s">
        <v>4255</v>
      </c>
      <c r="C512" t="s">
        <v>4012</v>
      </c>
      <c r="D512">
        <v>3.4</v>
      </c>
      <c r="E512" s="3">
        <f t="shared" si="7"/>
        <v>0.28011204481792717</v>
      </c>
    </row>
    <row r="513" spans="1:5" x14ac:dyDescent="0.25">
      <c r="A513" t="s">
        <v>4254</v>
      </c>
      <c r="B513" t="s">
        <v>4255</v>
      </c>
      <c r="C513" t="s">
        <v>22</v>
      </c>
      <c r="D513">
        <v>3.6</v>
      </c>
      <c r="E513" s="3">
        <f t="shared" si="7"/>
        <v>0.26455026455026454</v>
      </c>
    </row>
    <row r="514" spans="1:5" x14ac:dyDescent="0.25">
      <c r="A514" t="s">
        <v>4254</v>
      </c>
      <c r="B514" t="s">
        <v>4255</v>
      </c>
      <c r="C514" t="s">
        <v>26</v>
      </c>
      <c r="D514">
        <v>3.6</v>
      </c>
      <c r="E514" s="3">
        <f t="shared" si="7"/>
        <v>0.26455026455026454</v>
      </c>
    </row>
    <row r="515" spans="1:5" x14ac:dyDescent="0.25">
      <c r="A515" t="s">
        <v>4254</v>
      </c>
      <c r="B515" t="s">
        <v>4255</v>
      </c>
      <c r="C515" t="s">
        <v>3691</v>
      </c>
      <c r="D515">
        <v>3.6</v>
      </c>
      <c r="E515" s="3">
        <f t="shared" ref="E515:E552" si="8">1/D515/1.05</f>
        <v>0.26455026455026454</v>
      </c>
    </row>
    <row r="516" spans="1:5" x14ac:dyDescent="0.25">
      <c r="A516" t="s">
        <v>4254</v>
      </c>
      <c r="B516" t="s">
        <v>4255</v>
      </c>
      <c r="C516" t="s">
        <v>15</v>
      </c>
      <c r="D516">
        <v>3.6</v>
      </c>
      <c r="E516" s="3">
        <f t="shared" si="8"/>
        <v>0.26455026455026454</v>
      </c>
    </row>
    <row r="517" spans="1:5" x14ac:dyDescent="0.25">
      <c r="A517" t="s">
        <v>4254</v>
      </c>
      <c r="B517" t="s">
        <v>4255</v>
      </c>
      <c r="C517" t="s">
        <v>31</v>
      </c>
      <c r="D517">
        <v>3.6</v>
      </c>
      <c r="E517" s="3">
        <f t="shared" si="8"/>
        <v>0.26455026455026454</v>
      </c>
    </row>
    <row r="518" spans="1:5" x14ac:dyDescent="0.25">
      <c r="A518" t="s">
        <v>4254</v>
      </c>
      <c r="B518" t="s">
        <v>4255</v>
      </c>
      <c r="C518" t="s">
        <v>4265</v>
      </c>
      <c r="D518">
        <v>3.6</v>
      </c>
      <c r="E518" s="3">
        <f t="shared" si="8"/>
        <v>0.26455026455026454</v>
      </c>
    </row>
    <row r="519" spans="1:5" x14ac:dyDescent="0.25">
      <c r="A519" t="s">
        <v>4254</v>
      </c>
      <c r="B519" t="s">
        <v>4255</v>
      </c>
      <c r="C519" t="s">
        <v>93</v>
      </c>
      <c r="D519">
        <v>3.75</v>
      </c>
      <c r="E519" s="3">
        <f t="shared" si="8"/>
        <v>0.25396825396825395</v>
      </c>
    </row>
    <row r="520" spans="1:5" x14ac:dyDescent="0.25">
      <c r="A520" t="s">
        <v>4254</v>
      </c>
      <c r="B520" t="s">
        <v>4255</v>
      </c>
      <c r="C520" t="s">
        <v>63</v>
      </c>
      <c r="D520">
        <v>3.75</v>
      </c>
      <c r="E520" s="3">
        <f t="shared" si="8"/>
        <v>0.25396825396825395</v>
      </c>
    </row>
    <row r="521" spans="1:5" x14ac:dyDescent="0.25">
      <c r="A521" t="s">
        <v>4254</v>
      </c>
      <c r="B521" t="s">
        <v>4255</v>
      </c>
      <c r="C521" t="s">
        <v>17</v>
      </c>
      <c r="D521">
        <v>4</v>
      </c>
      <c r="E521" s="3">
        <f t="shared" si="8"/>
        <v>0.23809523809523808</v>
      </c>
    </row>
    <row r="522" spans="1:5" x14ac:dyDescent="0.25">
      <c r="A522" t="s">
        <v>4254</v>
      </c>
      <c r="B522" t="s">
        <v>4255</v>
      </c>
      <c r="C522" t="s">
        <v>3473</v>
      </c>
      <c r="D522">
        <v>4.33</v>
      </c>
      <c r="E522" s="3">
        <f t="shared" si="8"/>
        <v>0.21994941163532386</v>
      </c>
    </row>
    <row r="523" spans="1:5" x14ac:dyDescent="0.25">
      <c r="A523" t="s">
        <v>4254</v>
      </c>
      <c r="B523" t="s">
        <v>4255</v>
      </c>
      <c r="C523" t="s">
        <v>76</v>
      </c>
      <c r="D523">
        <v>4.33</v>
      </c>
      <c r="E523" s="3">
        <f t="shared" si="8"/>
        <v>0.21994941163532386</v>
      </c>
    </row>
    <row r="524" spans="1:5" x14ac:dyDescent="0.25">
      <c r="A524" t="s">
        <v>4254</v>
      </c>
      <c r="B524" t="s">
        <v>4255</v>
      </c>
      <c r="C524" t="s">
        <v>3474</v>
      </c>
      <c r="D524">
        <v>4.33</v>
      </c>
      <c r="E524" s="3">
        <f t="shared" si="8"/>
        <v>0.21994941163532386</v>
      </c>
    </row>
    <row r="525" spans="1:5" x14ac:dyDescent="0.25">
      <c r="A525" t="s">
        <v>4254</v>
      </c>
      <c r="B525" t="s">
        <v>4255</v>
      </c>
      <c r="C525" t="s">
        <v>3292</v>
      </c>
      <c r="D525">
        <v>4.33</v>
      </c>
      <c r="E525" s="3">
        <f t="shared" si="8"/>
        <v>0.21994941163532386</v>
      </c>
    </row>
    <row r="526" spans="1:5" x14ac:dyDescent="0.25">
      <c r="A526" t="s">
        <v>4254</v>
      </c>
      <c r="B526" t="s">
        <v>4255</v>
      </c>
      <c r="C526" t="s">
        <v>3475</v>
      </c>
      <c r="D526">
        <v>4.33</v>
      </c>
      <c r="E526" s="3">
        <f t="shared" si="8"/>
        <v>0.21994941163532386</v>
      </c>
    </row>
    <row r="527" spans="1:5" x14ac:dyDescent="0.25">
      <c r="A527" t="s">
        <v>4254</v>
      </c>
      <c r="B527" t="s">
        <v>4255</v>
      </c>
      <c r="C527" t="s">
        <v>3476</v>
      </c>
      <c r="D527">
        <v>4.33</v>
      </c>
      <c r="E527" s="3">
        <f t="shared" si="8"/>
        <v>0.21994941163532386</v>
      </c>
    </row>
    <row r="528" spans="1:5" x14ac:dyDescent="0.25">
      <c r="A528" t="s">
        <v>4254</v>
      </c>
      <c r="B528" t="s">
        <v>4255</v>
      </c>
      <c r="C528" t="s">
        <v>71</v>
      </c>
      <c r="D528">
        <v>4.33</v>
      </c>
      <c r="E528" s="3">
        <f t="shared" si="8"/>
        <v>0.21994941163532386</v>
      </c>
    </row>
    <row r="529" spans="1:5" x14ac:dyDescent="0.25">
      <c r="A529" t="s">
        <v>4254</v>
      </c>
      <c r="B529" t="s">
        <v>4255</v>
      </c>
      <c r="C529" t="s">
        <v>16</v>
      </c>
      <c r="D529">
        <v>4.5</v>
      </c>
      <c r="E529" s="3">
        <f t="shared" si="8"/>
        <v>0.21164021164021163</v>
      </c>
    </row>
    <row r="530" spans="1:5" x14ac:dyDescent="0.25">
      <c r="A530" t="s">
        <v>4254</v>
      </c>
      <c r="B530" t="s">
        <v>4255</v>
      </c>
      <c r="C530" t="s">
        <v>94</v>
      </c>
      <c r="D530">
        <v>4.75</v>
      </c>
      <c r="E530" s="3">
        <f t="shared" si="8"/>
        <v>0.20050125313283207</v>
      </c>
    </row>
    <row r="531" spans="1:5" x14ac:dyDescent="0.25">
      <c r="A531" t="s">
        <v>4254</v>
      </c>
      <c r="B531" t="s">
        <v>4255</v>
      </c>
      <c r="C531" t="s">
        <v>86</v>
      </c>
      <c r="D531">
        <v>4.75</v>
      </c>
      <c r="E531" s="3">
        <f t="shared" si="8"/>
        <v>0.20050125313283207</v>
      </c>
    </row>
    <row r="532" spans="1:5" x14ac:dyDescent="0.25">
      <c r="A532" t="s">
        <v>4254</v>
      </c>
      <c r="B532" t="s">
        <v>4255</v>
      </c>
      <c r="C532" t="s">
        <v>61</v>
      </c>
      <c r="D532">
        <v>4.75</v>
      </c>
      <c r="E532" s="3">
        <f t="shared" si="8"/>
        <v>0.20050125313283207</v>
      </c>
    </row>
    <row r="533" spans="1:5" x14ac:dyDescent="0.25">
      <c r="A533" t="s">
        <v>4254</v>
      </c>
      <c r="B533" t="s">
        <v>4255</v>
      </c>
      <c r="C533" t="s">
        <v>3477</v>
      </c>
      <c r="D533">
        <v>4.75</v>
      </c>
      <c r="E533" s="3">
        <f t="shared" si="8"/>
        <v>0.20050125313283207</v>
      </c>
    </row>
    <row r="534" spans="1:5" x14ac:dyDescent="0.25">
      <c r="A534" t="s">
        <v>4254</v>
      </c>
      <c r="B534" t="s">
        <v>4255</v>
      </c>
      <c r="C534" t="s">
        <v>3289</v>
      </c>
      <c r="D534">
        <v>5</v>
      </c>
      <c r="E534" s="3">
        <f t="shared" si="8"/>
        <v>0.19047619047619047</v>
      </c>
    </row>
    <row r="535" spans="1:5" x14ac:dyDescent="0.25">
      <c r="A535" t="s">
        <v>4254</v>
      </c>
      <c r="B535" t="s">
        <v>4255</v>
      </c>
      <c r="C535" t="s">
        <v>37</v>
      </c>
      <c r="D535">
        <v>5</v>
      </c>
      <c r="E535" s="3">
        <f t="shared" si="8"/>
        <v>0.19047619047619047</v>
      </c>
    </row>
    <row r="536" spans="1:5" x14ac:dyDescent="0.25">
      <c r="A536" t="s">
        <v>4254</v>
      </c>
      <c r="B536" t="s">
        <v>4255</v>
      </c>
      <c r="C536" t="s">
        <v>77</v>
      </c>
      <c r="D536">
        <v>5</v>
      </c>
      <c r="E536" s="3">
        <f t="shared" si="8"/>
        <v>0.19047619047619047</v>
      </c>
    </row>
    <row r="537" spans="1:5" x14ac:dyDescent="0.25">
      <c r="A537" t="s">
        <v>4254</v>
      </c>
      <c r="B537" t="s">
        <v>4255</v>
      </c>
      <c r="C537" t="s">
        <v>4148</v>
      </c>
      <c r="D537">
        <v>5</v>
      </c>
      <c r="E537" s="3">
        <f t="shared" si="8"/>
        <v>0.19047619047619047</v>
      </c>
    </row>
    <row r="538" spans="1:5" x14ac:dyDescent="0.25">
      <c r="A538" t="s">
        <v>4254</v>
      </c>
      <c r="B538" t="s">
        <v>4255</v>
      </c>
      <c r="C538" t="s">
        <v>53</v>
      </c>
      <c r="D538">
        <v>5.5</v>
      </c>
      <c r="E538" s="3">
        <f t="shared" si="8"/>
        <v>0.17316017316017315</v>
      </c>
    </row>
    <row r="539" spans="1:5" x14ac:dyDescent="0.25">
      <c r="A539" t="s">
        <v>4254</v>
      </c>
      <c r="B539" t="s">
        <v>4255</v>
      </c>
      <c r="C539" t="s">
        <v>89</v>
      </c>
      <c r="D539">
        <v>5.5</v>
      </c>
      <c r="E539" s="3">
        <f t="shared" si="8"/>
        <v>0.17316017316017315</v>
      </c>
    </row>
    <row r="540" spans="1:5" x14ac:dyDescent="0.25">
      <c r="A540" t="s">
        <v>4254</v>
      </c>
      <c r="B540" t="s">
        <v>4255</v>
      </c>
      <c r="C540" t="s">
        <v>87</v>
      </c>
      <c r="D540">
        <v>5.5</v>
      </c>
      <c r="E540" s="3">
        <f t="shared" si="8"/>
        <v>0.17316017316017315</v>
      </c>
    </row>
    <row r="541" spans="1:5" x14ac:dyDescent="0.25">
      <c r="A541" t="s">
        <v>4254</v>
      </c>
      <c r="B541" t="s">
        <v>4255</v>
      </c>
      <c r="C541" t="s">
        <v>3478</v>
      </c>
      <c r="D541">
        <v>6</v>
      </c>
      <c r="E541" s="3">
        <f t="shared" si="8"/>
        <v>0.15873015873015872</v>
      </c>
    </row>
    <row r="542" spans="1:5" x14ac:dyDescent="0.25">
      <c r="A542" t="s">
        <v>4254</v>
      </c>
      <c r="B542" t="s">
        <v>4255</v>
      </c>
      <c r="C542" t="s">
        <v>13</v>
      </c>
      <c r="D542">
        <v>6</v>
      </c>
      <c r="E542" s="3">
        <f t="shared" si="8"/>
        <v>0.15873015873015872</v>
      </c>
    </row>
    <row r="543" spans="1:5" x14ac:dyDescent="0.25">
      <c r="A543" t="s">
        <v>4254</v>
      </c>
      <c r="B543" t="s">
        <v>4255</v>
      </c>
      <c r="C543" t="s">
        <v>3466</v>
      </c>
      <c r="D543">
        <v>6</v>
      </c>
      <c r="E543" s="3">
        <f t="shared" si="8"/>
        <v>0.15873015873015872</v>
      </c>
    </row>
    <row r="544" spans="1:5" x14ac:dyDescent="0.25">
      <c r="A544" t="s">
        <v>4254</v>
      </c>
      <c r="B544" t="s">
        <v>4255</v>
      </c>
      <c r="C544" t="s">
        <v>14</v>
      </c>
      <c r="D544">
        <v>6</v>
      </c>
      <c r="E544" s="3">
        <f t="shared" si="8"/>
        <v>0.15873015873015872</v>
      </c>
    </row>
    <row r="545" spans="1:5" x14ac:dyDescent="0.25">
      <c r="A545" t="s">
        <v>4254</v>
      </c>
      <c r="B545" t="s">
        <v>4255</v>
      </c>
      <c r="C545" t="s">
        <v>66</v>
      </c>
      <c r="D545">
        <v>6</v>
      </c>
      <c r="E545" s="3">
        <f t="shared" si="8"/>
        <v>0.15873015873015872</v>
      </c>
    </row>
    <row r="546" spans="1:5" x14ac:dyDescent="0.25">
      <c r="A546" t="s">
        <v>4254</v>
      </c>
      <c r="B546" t="s">
        <v>4255</v>
      </c>
      <c r="C546" t="s">
        <v>3467</v>
      </c>
      <c r="D546">
        <v>6</v>
      </c>
      <c r="E546" s="3">
        <f t="shared" si="8"/>
        <v>0.15873015873015872</v>
      </c>
    </row>
    <row r="547" spans="1:5" x14ac:dyDescent="0.25">
      <c r="A547" t="s">
        <v>4254</v>
      </c>
      <c r="B547" t="s">
        <v>4255</v>
      </c>
      <c r="C547" t="s">
        <v>12</v>
      </c>
      <c r="D547">
        <v>6.5</v>
      </c>
      <c r="E547" s="3">
        <f t="shared" si="8"/>
        <v>0.14652014652014653</v>
      </c>
    </row>
    <row r="548" spans="1:5" x14ac:dyDescent="0.25">
      <c r="A548" t="s">
        <v>4254</v>
      </c>
      <c r="B548" t="s">
        <v>4255</v>
      </c>
      <c r="C548" t="s">
        <v>68</v>
      </c>
      <c r="D548">
        <v>7</v>
      </c>
      <c r="E548" s="3">
        <f t="shared" si="8"/>
        <v>0.13605442176870747</v>
      </c>
    </row>
    <row r="549" spans="1:5" x14ac:dyDescent="0.25">
      <c r="A549" t="s">
        <v>4254</v>
      </c>
      <c r="B549" t="s">
        <v>4255</v>
      </c>
      <c r="C549" t="s">
        <v>7</v>
      </c>
      <c r="D549">
        <v>7.5</v>
      </c>
      <c r="E549" s="3">
        <f t="shared" si="8"/>
        <v>0.12698412698412698</v>
      </c>
    </row>
    <row r="550" spans="1:5" x14ac:dyDescent="0.25">
      <c r="A550" t="s">
        <v>4254</v>
      </c>
      <c r="B550" t="s">
        <v>4255</v>
      </c>
      <c r="C550" t="s">
        <v>3468</v>
      </c>
      <c r="D550">
        <v>7.5</v>
      </c>
      <c r="E550" s="3">
        <f t="shared" si="8"/>
        <v>0.12698412698412698</v>
      </c>
    </row>
    <row r="551" spans="1:5" x14ac:dyDescent="0.25">
      <c r="A551" t="s">
        <v>4254</v>
      </c>
      <c r="B551" t="s">
        <v>4255</v>
      </c>
      <c r="C551" t="s">
        <v>55</v>
      </c>
      <c r="D551">
        <v>8</v>
      </c>
      <c r="E551" s="3">
        <f t="shared" si="8"/>
        <v>0.11904761904761904</v>
      </c>
    </row>
    <row r="552" spans="1:5" x14ac:dyDescent="0.25">
      <c r="A552" t="s">
        <v>4254</v>
      </c>
      <c r="B552" t="s">
        <v>4255</v>
      </c>
      <c r="C552" t="s">
        <v>3482</v>
      </c>
      <c r="D552">
        <v>8</v>
      </c>
      <c r="E552" s="3">
        <f t="shared" si="8"/>
        <v>0.11904761904761904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1A33-BA1A-4980-9695-CF3EF629D139}">
  <dimension ref="A1:N21"/>
  <sheetViews>
    <sheetView workbookViewId="0"/>
  </sheetViews>
  <sheetFormatPr defaultRowHeight="15" x14ac:dyDescent="0.25"/>
  <cols>
    <col min="1" max="1" width="24.5703125" bestFit="1" customWidth="1"/>
    <col min="2" max="2" width="16.140625" bestFit="1" customWidth="1"/>
    <col min="3" max="3" width="15.140625" bestFit="1" customWidth="1"/>
    <col min="4" max="4" width="17.42578125" bestFit="1" customWidth="1"/>
    <col min="5" max="12" width="9.28515625" bestFit="1" customWidth="1"/>
    <col min="13" max="14" width="7.7109375" bestFit="1" customWidth="1"/>
  </cols>
  <sheetData>
    <row r="1" spans="1:14" s="1" customFormat="1" x14ac:dyDescent="0.25">
      <c r="A1" s="1" t="s">
        <v>3278</v>
      </c>
      <c r="B1" s="1" t="s">
        <v>3279</v>
      </c>
      <c r="C1" s="1" t="s">
        <v>0</v>
      </c>
      <c r="D1" s="1" t="s">
        <v>3280</v>
      </c>
      <c r="E1" s="1" t="s">
        <v>3281</v>
      </c>
      <c r="F1" s="1" t="s">
        <v>3282</v>
      </c>
      <c r="G1" s="1" t="s">
        <v>3283</v>
      </c>
      <c r="H1" s="1" t="s">
        <v>3284</v>
      </c>
      <c r="I1" s="1" t="s">
        <v>3285</v>
      </c>
      <c r="J1" s="1" t="s">
        <v>3286</v>
      </c>
      <c r="K1" s="1" t="s">
        <v>3287</v>
      </c>
      <c r="L1" s="1" t="s">
        <v>3288</v>
      </c>
      <c r="M1" s="1" t="s">
        <v>3308</v>
      </c>
      <c r="N1" s="1" t="s">
        <v>3309</v>
      </c>
    </row>
    <row r="2" spans="1:14" x14ac:dyDescent="0.25">
      <c r="A2" t="s">
        <v>4239</v>
      </c>
      <c r="B2" t="s">
        <v>4240</v>
      </c>
      <c r="C2" t="s">
        <v>141</v>
      </c>
      <c r="D2" t="s">
        <v>3491</v>
      </c>
      <c r="F2">
        <v>1.0620000000000001</v>
      </c>
      <c r="G2">
        <v>1.25</v>
      </c>
      <c r="H2">
        <v>1.61</v>
      </c>
      <c r="I2">
        <v>2.37</v>
      </c>
      <c r="J2">
        <v>3.75</v>
      </c>
      <c r="K2">
        <v>7</v>
      </c>
      <c r="M2" s="2">
        <f>IFERROR(1/G2/1.05,0.6)</f>
        <v>0.76190476190476186</v>
      </c>
      <c r="N2" s="2">
        <f>IFERROR(1/J2/1.05,0)</f>
        <v>0.25396825396825395</v>
      </c>
    </row>
    <row r="3" spans="1:14" x14ac:dyDescent="0.25">
      <c r="A3" t="s">
        <v>4239</v>
      </c>
      <c r="B3" t="s">
        <v>4240</v>
      </c>
      <c r="C3" t="s">
        <v>283</v>
      </c>
      <c r="D3" t="s">
        <v>3300</v>
      </c>
      <c r="E3">
        <v>1.1000000000000001</v>
      </c>
      <c r="F3">
        <v>1.5</v>
      </c>
      <c r="G3">
        <v>2.5</v>
      </c>
      <c r="H3">
        <v>5</v>
      </c>
      <c r="I3">
        <v>11</v>
      </c>
      <c r="M3" s="2">
        <f t="shared" ref="M3:M21" si="0">IFERROR(1/G3/1.05,0.6)</f>
        <v>0.38095238095238093</v>
      </c>
      <c r="N3" s="2">
        <f t="shared" ref="N3:N13" si="1">IFERROR(1/J3/1.05,0)</f>
        <v>0</v>
      </c>
    </row>
    <row r="4" spans="1:14" x14ac:dyDescent="0.25">
      <c r="A4" t="s">
        <v>4241</v>
      </c>
      <c r="B4" t="s">
        <v>4242</v>
      </c>
      <c r="C4" t="s">
        <v>3260</v>
      </c>
      <c r="D4" t="s">
        <v>3503</v>
      </c>
      <c r="E4">
        <v>1.1000000000000001</v>
      </c>
      <c r="F4">
        <v>1.5</v>
      </c>
      <c r="G4">
        <v>2.5</v>
      </c>
      <c r="H4">
        <v>5</v>
      </c>
      <c r="I4">
        <v>11</v>
      </c>
      <c r="M4" s="2">
        <f t="shared" si="0"/>
        <v>0.38095238095238093</v>
      </c>
      <c r="N4" s="2">
        <f t="shared" si="1"/>
        <v>0</v>
      </c>
    </row>
    <row r="5" spans="1:14" x14ac:dyDescent="0.25">
      <c r="A5" t="s">
        <v>4241</v>
      </c>
      <c r="B5" t="s">
        <v>4242</v>
      </c>
      <c r="C5" t="s">
        <v>188</v>
      </c>
      <c r="D5" t="s">
        <v>3297</v>
      </c>
      <c r="F5">
        <v>1.05</v>
      </c>
      <c r="G5">
        <v>1.18</v>
      </c>
      <c r="H5">
        <v>1.5</v>
      </c>
      <c r="I5">
        <v>2.1</v>
      </c>
      <c r="J5">
        <v>3.4</v>
      </c>
      <c r="K5">
        <v>5.5</v>
      </c>
      <c r="L5">
        <v>11</v>
      </c>
      <c r="M5" s="2">
        <f t="shared" si="0"/>
        <v>0.80710250201775624</v>
      </c>
      <c r="N5" s="2">
        <f t="shared" si="1"/>
        <v>0.28011204481792717</v>
      </c>
    </row>
    <row r="6" spans="1:14" x14ac:dyDescent="0.25">
      <c r="A6" t="s">
        <v>4243</v>
      </c>
      <c r="B6" t="s">
        <v>4244</v>
      </c>
      <c r="C6" t="s">
        <v>21</v>
      </c>
      <c r="D6" t="s">
        <v>3290</v>
      </c>
      <c r="F6">
        <v>1.22</v>
      </c>
      <c r="G6">
        <v>1.72</v>
      </c>
      <c r="H6">
        <v>2.75</v>
      </c>
      <c r="I6">
        <v>5.5</v>
      </c>
      <c r="J6">
        <v>11</v>
      </c>
      <c r="M6" s="2">
        <f t="shared" si="0"/>
        <v>0.55370985603543743</v>
      </c>
      <c r="N6" s="2">
        <f t="shared" si="1"/>
        <v>8.6580086580086577E-2</v>
      </c>
    </row>
    <row r="7" spans="1:14" x14ac:dyDescent="0.25">
      <c r="A7" t="s">
        <v>4243</v>
      </c>
      <c r="B7" t="s">
        <v>4244</v>
      </c>
      <c r="C7" t="s">
        <v>3274</v>
      </c>
      <c r="D7" t="s">
        <v>3299</v>
      </c>
      <c r="F7">
        <v>1.1100000000000001</v>
      </c>
      <c r="G7">
        <v>1.4</v>
      </c>
      <c r="H7">
        <v>2</v>
      </c>
      <c r="I7">
        <v>3.25</v>
      </c>
      <c r="J7">
        <v>6</v>
      </c>
      <c r="K7">
        <v>11</v>
      </c>
      <c r="M7" s="2">
        <f t="shared" si="0"/>
        <v>0.68027210884353739</v>
      </c>
      <c r="N7" s="2">
        <f t="shared" si="1"/>
        <v>0.15873015873015872</v>
      </c>
    </row>
    <row r="8" spans="1:14" x14ac:dyDescent="0.25">
      <c r="A8" t="s">
        <v>4245</v>
      </c>
      <c r="B8" t="s">
        <v>4244</v>
      </c>
      <c r="C8" t="s">
        <v>332</v>
      </c>
      <c r="D8" t="s">
        <v>3303</v>
      </c>
      <c r="F8">
        <v>1.1399999999999999</v>
      </c>
      <c r="G8">
        <v>1.5</v>
      </c>
      <c r="H8">
        <v>2.2000000000000002</v>
      </c>
      <c r="I8">
        <v>3.75</v>
      </c>
      <c r="J8">
        <v>7</v>
      </c>
      <c r="M8" s="2">
        <f t="shared" si="0"/>
        <v>0.63492063492063489</v>
      </c>
      <c r="N8" s="2">
        <f t="shared" si="1"/>
        <v>0.13605442176870747</v>
      </c>
    </row>
    <row r="9" spans="1:14" x14ac:dyDescent="0.25">
      <c r="A9" t="s">
        <v>4245</v>
      </c>
      <c r="B9" t="s">
        <v>4244</v>
      </c>
      <c r="C9" t="s">
        <v>49</v>
      </c>
      <c r="D9" t="s">
        <v>3291</v>
      </c>
      <c r="F9">
        <v>1.22</v>
      </c>
      <c r="G9">
        <v>1.66</v>
      </c>
      <c r="H9">
        <v>2.75</v>
      </c>
      <c r="I9">
        <v>5</v>
      </c>
      <c r="J9">
        <v>11</v>
      </c>
      <c r="M9" s="2">
        <f t="shared" si="0"/>
        <v>0.57372346528973039</v>
      </c>
      <c r="N9" s="2">
        <f t="shared" si="1"/>
        <v>8.6580086580086577E-2</v>
      </c>
    </row>
    <row r="10" spans="1:14" x14ac:dyDescent="0.25">
      <c r="A10" t="s">
        <v>4246</v>
      </c>
      <c r="B10" t="s">
        <v>4244</v>
      </c>
      <c r="C10" t="s">
        <v>196</v>
      </c>
      <c r="D10" t="s">
        <v>3298</v>
      </c>
      <c r="F10">
        <v>1.25</v>
      </c>
      <c r="G10">
        <v>1.8</v>
      </c>
      <c r="H10">
        <v>3</v>
      </c>
      <c r="I10">
        <v>6</v>
      </c>
      <c r="M10" s="2">
        <f t="shared" si="0"/>
        <v>0.52910052910052907</v>
      </c>
      <c r="N10" s="2">
        <f t="shared" si="1"/>
        <v>0</v>
      </c>
    </row>
    <row r="11" spans="1:14" x14ac:dyDescent="0.25">
      <c r="A11" t="s">
        <v>4246</v>
      </c>
      <c r="B11" t="s">
        <v>4244</v>
      </c>
      <c r="C11" t="s">
        <v>147</v>
      </c>
      <c r="D11" t="s">
        <v>3311</v>
      </c>
      <c r="E11">
        <v>1.083</v>
      </c>
      <c r="F11">
        <v>1.44</v>
      </c>
      <c r="G11">
        <v>2.25</v>
      </c>
      <c r="H11">
        <v>4.33</v>
      </c>
      <c r="I11">
        <v>10</v>
      </c>
      <c r="M11" s="2">
        <f t="shared" si="0"/>
        <v>0.42328042328042326</v>
      </c>
      <c r="N11" s="2">
        <f t="shared" si="1"/>
        <v>0</v>
      </c>
    </row>
    <row r="12" spans="1:14" x14ac:dyDescent="0.25">
      <c r="A12" t="s">
        <v>4247</v>
      </c>
      <c r="B12" t="s">
        <v>4248</v>
      </c>
      <c r="C12" t="s">
        <v>372</v>
      </c>
      <c r="D12" t="s">
        <v>3305</v>
      </c>
      <c r="E12">
        <v>1.1599999999999999</v>
      </c>
      <c r="F12">
        <v>1.8</v>
      </c>
      <c r="G12">
        <v>3.5</v>
      </c>
      <c r="H12">
        <v>8</v>
      </c>
      <c r="M12" s="2">
        <f t="shared" si="0"/>
        <v>0.27210884353741494</v>
      </c>
      <c r="N12" s="2">
        <f t="shared" si="1"/>
        <v>0</v>
      </c>
    </row>
    <row r="13" spans="1:14" x14ac:dyDescent="0.25">
      <c r="A13" t="s">
        <v>4247</v>
      </c>
      <c r="B13" t="s">
        <v>4248</v>
      </c>
      <c r="C13" t="s">
        <v>3257</v>
      </c>
      <c r="D13" t="s">
        <v>3306</v>
      </c>
      <c r="F13">
        <v>1.05</v>
      </c>
      <c r="G13">
        <v>1.18</v>
      </c>
      <c r="H13">
        <v>1.5</v>
      </c>
      <c r="I13">
        <v>2.1</v>
      </c>
      <c r="J13">
        <v>3.25</v>
      </c>
      <c r="K13">
        <v>5.5</v>
      </c>
      <c r="L13">
        <v>11</v>
      </c>
      <c r="M13" s="2">
        <f t="shared" si="0"/>
        <v>0.80710250201775624</v>
      </c>
      <c r="N13" s="2">
        <f t="shared" si="1"/>
        <v>0.29304029304029305</v>
      </c>
    </row>
    <row r="14" spans="1:14" x14ac:dyDescent="0.25">
      <c r="A14" t="s">
        <v>4249</v>
      </c>
      <c r="B14" t="s">
        <v>4250</v>
      </c>
      <c r="C14" t="s">
        <v>293</v>
      </c>
      <c r="D14" t="s">
        <v>3301</v>
      </c>
      <c r="F14">
        <v>1.22</v>
      </c>
      <c r="G14">
        <v>1.66</v>
      </c>
      <c r="H14">
        <v>2.62</v>
      </c>
      <c r="I14">
        <v>5</v>
      </c>
      <c r="J14">
        <v>10</v>
      </c>
      <c r="M14" s="2">
        <f t="shared" si="0"/>
        <v>0.57372346528973039</v>
      </c>
      <c r="N14" s="2">
        <f t="shared" ref="N14:N21" si="2">IFERROR(1/J14/1.05,0)</f>
        <v>9.5238095238095233E-2</v>
      </c>
    </row>
    <row r="15" spans="1:14" x14ac:dyDescent="0.25">
      <c r="A15" t="s">
        <v>4249</v>
      </c>
      <c r="B15" t="s">
        <v>4250</v>
      </c>
      <c r="C15" t="s">
        <v>3275</v>
      </c>
      <c r="D15" t="s">
        <v>3302</v>
      </c>
      <c r="F15">
        <v>1.1399999999999999</v>
      </c>
      <c r="G15">
        <v>1.44</v>
      </c>
      <c r="H15">
        <v>2.2000000000000002</v>
      </c>
      <c r="I15">
        <v>3.75</v>
      </c>
      <c r="J15">
        <v>7</v>
      </c>
      <c r="M15" s="2">
        <f t="shared" si="0"/>
        <v>0.66137566137566128</v>
      </c>
      <c r="N15" s="2">
        <f t="shared" si="2"/>
        <v>0.13605442176870747</v>
      </c>
    </row>
    <row r="16" spans="1:14" x14ac:dyDescent="0.25">
      <c r="A16" t="s">
        <v>4251</v>
      </c>
      <c r="B16" t="s">
        <v>4250</v>
      </c>
      <c r="C16" t="s">
        <v>421</v>
      </c>
      <c r="D16" t="s">
        <v>3307</v>
      </c>
      <c r="F16">
        <v>1.1399999999999999</v>
      </c>
      <c r="G16">
        <v>1.5</v>
      </c>
      <c r="H16">
        <v>2.25</v>
      </c>
      <c r="I16">
        <v>3.75</v>
      </c>
      <c r="J16">
        <v>8</v>
      </c>
      <c r="M16" s="2">
        <f t="shared" si="0"/>
        <v>0.63492063492063489</v>
      </c>
      <c r="N16" s="2">
        <f t="shared" si="2"/>
        <v>0.11904761904761904</v>
      </c>
    </row>
    <row r="17" spans="1:14" x14ac:dyDescent="0.25">
      <c r="A17" t="s">
        <v>4251</v>
      </c>
      <c r="B17" t="s">
        <v>4250</v>
      </c>
      <c r="C17" t="s">
        <v>96</v>
      </c>
      <c r="D17" t="s">
        <v>3293</v>
      </c>
      <c r="F17">
        <v>1.22</v>
      </c>
      <c r="G17">
        <v>1.72</v>
      </c>
      <c r="H17">
        <v>2.75</v>
      </c>
      <c r="I17">
        <v>5.5</v>
      </c>
      <c r="J17">
        <v>11</v>
      </c>
      <c r="M17" s="2">
        <f t="shared" si="0"/>
        <v>0.55370985603543743</v>
      </c>
      <c r="N17" s="2">
        <f t="shared" si="2"/>
        <v>8.6580086580086577E-2</v>
      </c>
    </row>
    <row r="18" spans="1:14" x14ac:dyDescent="0.25">
      <c r="A18" t="s">
        <v>4252</v>
      </c>
      <c r="B18" t="s">
        <v>4253</v>
      </c>
      <c r="C18" t="s">
        <v>104</v>
      </c>
      <c r="D18" t="s">
        <v>3294</v>
      </c>
      <c r="F18">
        <v>1.0620000000000001</v>
      </c>
      <c r="G18">
        <v>1.25</v>
      </c>
      <c r="H18">
        <v>1.61</v>
      </c>
      <c r="I18">
        <v>2.37</v>
      </c>
      <c r="J18">
        <v>4</v>
      </c>
      <c r="K18">
        <v>7</v>
      </c>
      <c r="M18" s="2">
        <f t="shared" si="0"/>
        <v>0.76190476190476186</v>
      </c>
      <c r="N18" s="2">
        <f t="shared" si="2"/>
        <v>0.23809523809523808</v>
      </c>
    </row>
    <row r="19" spans="1:14" x14ac:dyDescent="0.25">
      <c r="A19" t="s">
        <v>4252</v>
      </c>
      <c r="B19" t="s">
        <v>4253</v>
      </c>
      <c r="C19" t="s">
        <v>3262</v>
      </c>
      <c r="D19" t="s">
        <v>3304</v>
      </c>
      <c r="F19">
        <v>1.1100000000000001</v>
      </c>
      <c r="G19">
        <v>1.36</v>
      </c>
      <c r="H19">
        <v>1.9</v>
      </c>
      <c r="I19">
        <v>3.25</v>
      </c>
      <c r="J19">
        <v>5.5</v>
      </c>
      <c r="K19">
        <v>11</v>
      </c>
      <c r="M19" s="2">
        <f t="shared" si="0"/>
        <v>0.70028011204481788</v>
      </c>
      <c r="N19" s="2">
        <f t="shared" si="2"/>
        <v>0.17316017316017315</v>
      </c>
    </row>
    <row r="20" spans="1:14" x14ac:dyDescent="0.25">
      <c r="A20" t="s">
        <v>4254</v>
      </c>
      <c r="B20" t="s">
        <v>4255</v>
      </c>
      <c r="C20" t="s">
        <v>52</v>
      </c>
      <c r="D20" t="s">
        <v>3292</v>
      </c>
      <c r="F20">
        <v>1.071</v>
      </c>
      <c r="G20">
        <v>1.28</v>
      </c>
      <c r="H20">
        <v>1.72</v>
      </c>
      <c r="I20">
        <v>2.62</v>
      </c>
      <c r="J20">
        <v>4.33</v>
      </c>
      <c r="K20">
        <v>8</v>
      </c>
      <c r="M20" s="2">
        <f t="shared" si="0"/>
        <v>0.74404761904761907</v>
      </c>
      <c r="N20" s="2">
        <f t="shared" si="2"/>
        <v>0.21994941163532386</v>
      </c>
    </row>
    <row r="21" spans="1:14" x14ac:dyDescent="0.25">
      <c r="A21" t="s">
        <v>4254</v>
      </c>
      <c r="B21" t="s">
        <v>4255</v>
      </c>
      <c r="C21" t="s">
        <v>8</v>
      </c>
      <c r="D21" t="s">
        <v>3289</v>
      </c>
      <c r="F21">
        <v>1.18</v>
      </c>
      <c r="G21">
        <v>1.57</v>
      </c>
      <c r="H21">
        <v>2.5</v>
      </c>
      <c r="I21">
        <v>4.33</v>
      </c>
      <c r="J21">
        <v>9</v>
      </c>
      <c r="M21" s="2">
        <f t="shared" si="0"/>
        <v>0.60661207158022434</v>
      </c>
      <c r="N21" s="2">
        <f t="shared" si="2"/>
        <v>0.10582010582010581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3FF6-9AA5-4E68-8159-84DE3E13C18A}">
  <dimension ref="A1:F21"/>
  <sheetViews>
    <sheetView workbookViewId="0"/>
  </sheetViews>
  <sheetFormatPr defaultRowHeight="15" x14ac:dyDescent="0.25"/>
  <cols>
    <col min="1" max="1" width="29.28515625" bestFit="1" customWidth="1"/>
    <col min="2" max="2" width="16.140625" bestFit="1" customWidth="1"/>
    <col min="3" max="3" width="15.140625" bestFit="1" customWidth="1"/>
    <col min="4" max="4" width="5" bestFit="1" customWidth="1"/>
    <col min="5" max="5" width="6" bestFit="1" customWidth="1"/>
    <col min="6" max="6" width="12" style="2" bestFit="1" customWidth="1"/>
  </cols>
  <sheetData>
    <row r="1" spans="1:6" x14ac:dyDescent="0.25">
      <c r="A1" s="1" t="s">
        <v>3276</v>
      </c>
      <c r="B1" s="1" t="s">
        <v>3277</v>
      </c>
      <c r="C1" s="1" t="s">
        <v>3270</v>
      </c>
      <c r="D1" s="1" t="s">
        <v>3271</v>
      </c>
      <c r="E1" s="1" t="s">
        <v>3272</v>
      </c>
      <c r="F1" s="2" t="s">
        <v>3273</v>
      </c>
    </row>
    <row r="2" spans="1:6" x14ac:dyDescent="0.25">
      <c r="A2" t="s">
        <v>4239</v>
      </c>
      <c r="B2" t="s">
        <v>4240</v>
      </c>
      <c r="C2" t="s">
        <v>141</v>
      </c>
      <c r="D2">
        <v>6</v>
      </c>
      <c r="E2">
        <v>1.1200000000000001</v>
      </c>
      <c r="F2" s="2">
        <f t="shared" ref="F2:F11" si="0">1/D2/(1/D2+1/E2)</f>
        <v>0.15730337078651685</v>
      </c>
    </row>
    <row r="3" spans="1:6" x14ac:dyDescent="0.25">
      <c r="A3" t="s">
        <v>4239</v>
      </c>
      <c r="B3" t="s">
        <v>4240</v>
      </c>
      <c r="C3" t="s">
        <v>283</v>
      </c>
      <c r="D3">
        <v>2.5</v>
      </c>
      <c r="E3">
        <v>1.5</v>
      </c>
      <c r="F3" s="2">
        <f t="shared" si="0"/>
        <v>0.375</v>
      </c>
    </row>
    <row r="4" spans="1:6" x14ac:dyDescent="0.25">
      <c r="A4" t="s">
        <v>4241</v>
      </c>
      <c r="B4" t="s">
        <v>4242</v>
      </c>
      <c r="C4" t="s">
        <v>3260</v>
      </c>
      <c r="D4">
        <v>2.5</v>
      </c>
      <c r="E4">
        <v>1.5</v>
      </c>
      <c r="F4" s="2">
        <f t="shared" si="0"/>
        <v>0.375</v>
      </c>
    </row>
    <row r="5" spans="1:6" x14ac:dyDescent="0.25">
      <c r="A5" t="s">
        <v>4241</v>
      </c>
      <c r="B5" t="s">
        <v>4242</v>
      </c>
      <c r="C5" t="s">
        <v>188</v>
      </c>
      <c r="D5">
        <v>10</v>
      </c>
      <c r="E5">
        <v>1.0620000000000001</v>
      </c>
      <c r="F5" s="2">
        <f t="shared" si="0"/>
        <v>9.6004339179171949E-2</v>
      </c>
    </row>
    <row r="6" spans="1:6" x14ac:dyDescent="0.25">
      <c r="A6" t="s">
        <v>4243</v>
      </c>
      <c r="B6" t="s">
        <v>4244</v>
      </c>
      <c r="C6" t="s">
        <v>21</v>
      </c>
      <c r="D6">
        <v>2.62</v>
      </c>
      <c r="E6">
        <v>1.44</v>
      </c>
      <c r="F6" s="2">
        <f t="shared" si="0"/>
        <v>0.35467980295566504</v>
      </c>
    </row>
    <row r="7" spans="1:6" x14ac:dyDescent="0.25">
      <c r="A7" t="s">
        <v>4243</v>
      </c>
      <c r="B7" t="s">
        <v>4244</v>
      </c>
      <c r="C7" t="s">
        <v>3274</v>
      </c>
      <c r="D7">
        <v>5.5</v>
      </c>
      <c r="E7">
        <v>1.1399999999999999</v>
      </c>
      <c r="F7" s="2">
        <f t="shared" si="0"/>
        <v>0.1716867469879518</v>
      </c>
    </row>
    <row r="8" spans="1:6" x14ac:dyDescent="0.25">
      <c r="A8" t="s">
        <v>4245</v>
      </c>
      <c r="B8" t="s">
        <v>4244</v>
      </c>
      <c r="C8" t="s">
        <v>332</v>
      </c>
      <c r="D8">
        <v>4.33</v>
      </c>
      <c r="E8">
        <v>1.2</v>
      </c>
      <c r="F8" s="2">
        <f t="shared" si="0"/>
        <v>0.21699819168173598</v>
      </c>
    </row>
    <row r="9" spans="1:6" x14ac:dyDescent="0.25">
      <c r="A9" t="s">
        <v>4245</v>
      </c>
      <c r="B9" t="s">
        <v>4244</v>
      </c>
      <c r="C9" t="s">
        <v>49</v>
      </c>
      <c r="D9">
        <v>3.25</v>
      </c>
      <c r="E9">
        <v>1.33</v>
      </c>
      <c r="F9" s="2">
        <f t="shared" si="0"/>
        <v>0.29039301310043669</v>
      </c>
    </row>
    <row r="10" spans="1:6" x14ac:dyDescent="0.25">
      <c r="A10" t="s">
        <v>4246</v>
      </c>
      <c r="B10" t="s">
        <v>4244</v>
      </c>
      <c r="C10" t="s">
        <v>196</v>
      </c>
      <c r="D10">
        <v>2.62</v>
      </c>
      <c r="E10">
        <v>1.44</v>
      </c>
      <c r="F10" s="2">
        <f t="shared" si="0"/>
        <v>0.35467980295566504</v>
      </c>
    </row>
    <row r="11" spans="1:6" x14ac:dyDescent="0.25">
      <c r="A11" t="s">
        <v>4246</v>
      </c>
      <c r="B11" t="s">
        <v>4244</v>
      </c>
      <c r="C11" t="s">
        <v>147</v>
      </c>
      <c r="D11">
        <v>3.25</v>
      </c>
      <c r="E11">
        <v>1.33</v>
      </c>
      <c r="F11" s="2">
        <f t="shared" si="0"/>
        <v>0.29039301310043669</v>
      </c>
    </row>
    <row r="12" spans="1:6" x14ac:dyDescent="0.25">
      <c r="A12" t="s">
        <v>4247</v>
      </c>
      <c r="B12" t="s">
        <v>4248</v>
      </c>
      <c r="C12" t="s">
        <v>372</v>
      </c>
      <c r="D12">
        <v>1.83</v>
      </c>
      <c r="E12">
        <v>1.83</v>
      </c>
      <c r="F12" s="2">
        <f t="shared" ref="F12:F21" si="1">1/D12/(1/D12+1/E12)</f>
        <v>0.5</v>
      </c>
    </row>
    <row r="13" spans="1:6" x14ac:dyDescent="0.25">
      <c r="A13" t="s">
        <v>4247</v>
      </c>
      <c r="B13" t="s">
        <v>4248</v>
      </c>
      <c r="C13" t="s">
        <v>3257</v>
      </c>
      <c r="D13">
        <v>10</v>
      </c>
      <c r="E13">
        <v>1.0620000000000001</v>
      </c>
      <c r="F13" s="2">
        <f t="shared" si="1"/>
        <v>9.6004339179171949E-2</v>
      </c>
    </row>
    <row r="14" spans="1:6" x14ac:dyDescent="0.25">
      <c r="A14" t="s">
        <v>4249</v>
      </c>
      <c r="B14" t="s">
        <v>4250</v>
      </c>
      <c r="C14" t="s">
        <v>293</v>
      </c>
      <c r="D14">
        <v>2.75</v>
      </c>
      <c r="E14">
        <v>1.4</v>
      </c>
      <c r="F14" s="2">
        <f t="shared" si="1"/>
        <v>0.33734939759036142</v>
      </c>
    </row>
    <row r="15" spans="1:6" x14ac:dyDescent="0.25">
      <c r="A15" t="s">
        <v>4249</v>
      </c>
      <c r="B15" t="s">
        <v>4250</v>
      </c>
      <c r="C15" t="s">
        <v>3275</v>
      </c>
      <c r="D15">
        <v>3.75</v>
      </c>
      <c r="E15">
        <v>1.25</v>
      </c>
      <c r="F15" s="2">
        <f t="shared" si="1"/>
        <v>0.25</v>
      </c>
    </row>
    <row r="16" spans="1:6" x14ac:dyDescent="0.25">
      <c r="A16" t="s">
        <v>4251</v>
      </c>
      <c r="B16" t="s">
        <v>4250</v>
      </c>
      <c r="C16" t="s">
        <v>421</v>
      </c>
      <c r="D16">
        <v>3.5</v>
      </c>
      <c r="E16">
        <v>1.28</v>
      </c>
      <c r="F16" s="2">
        <f t="shared" si="1"/>
        <v>0.26778242677824271</v>
      </c>
    </row>
    <row r="17" spans="1:6" x14ac:dyDescent="0.25">
      <c r="A17" t="s">
        <v>4251</v>
      </c>
      <c r="B17" t="s">
        <v>4250</v>
      </c>
      <c r="C17" t="s">
        <v>96</v>
      </c>
      <c r="D17">
        <v>3</v>
      </c>
      <c r="E17">
        <v>1.36</v>
      </c>
      <c r="F17" s="2">
        <f t="shared" si="1"/>
        <v>0.31192660550458712</v>
      </c>
    </row>
    <row r="18" spans="1:6" x14ac:dyDescent="0.25">
      <c r="A18" t="s">
        <v>4252</v>
      </c>
      <c r="B18" t="s">
        <v>4253</v>
      </c>
      <c r="C18" t="s">
        <v>104</v>
      </c>
      <c r="D18">
        <v>4</v>
      </c>
      <c r="E18">
        <v>1.22</v>
      </c>
      <c r="F18" s="2">
        <f t="shared" si="1"/>
        <v>0.23371647509578544</v>
      </c>
    </row>
    <row r="19" spans="1:6" x14ac:dyDescent="0.25">
      <c r="A19" t="s">
        <v>4252</v>
      </c>
      <c r="B19" t="s">
        <v>4253</v>
      </c>
      <c r="C19" t="s">
        <v>3262</v>
      </c>
      <c r="D19">
        <v>3.4</v>
      </c>
      <c r="E19">
        <v>1.3</v>
      </c>
      <c r="F19" s="2">
        <f t="shared" si="1"/>
        <v>0.27659574468085107</v>
      </c>
    </row>
    <row r="20" spans="1:6" x14ac:dyDescent="0.25">
      <c r="A20" t="s">
        <v>4254</v>
      </c>
      <c r="B20" t="s">
        <v>4255</v>
      </c>
      <c r="C20" t="s">
        <v>52</v>
      </c>
      <c r="D20">
        <v>5.5</v>
      </c>
      <c r="E20">
        <v>1.1399999999999999</v>
      </c>
      <c r="F20" s="2">
        <f t="shared" si="1"/>
        <v>0.1716867469879518</v>
      </c>
    </row>
    <row r="21" spans="1:6" x14ac:dyDescent="0.25">
      <c r="A21" t="s">
        <v>4254</v>
      </c>
      <c r="B21" t="s">
        <v>4255</v>
      </c>
      <c r="C21" t="s">
        <v>8</v>
      </c>
      <c r="D21">
        <v>3.5</v>
      </c>
      <c r="E21">
        <v>1.28</v>
      </c>
      <c r="F21" s="2">
        <f t="shared" si="1"/>
        <v>0.26778242677824271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93E1-B16F-4FC1-8DFC-7710F1B3C2ED}">
  <dimension ref="A1:N21"/>
  <sheetViews>
    <sheetView workbookViewId="0"/>
  </sheetViews>
  <sheetFormatPr defaultRowHeight="15" x14ac:dyDescent="0.25"/>
  <cols>
    <col min="1" max="1" width="24.5703125" bestFit="1" customWidth="1"/>
    <col min="2" max="2" width="16.140625" bestFit="1" customWidth="1"/>
    <col min="3" max="4" width="15.140625" bestFit="1" customWidth="1"/>
    <col min="5" max="5" width="14.5703125" bestFit="1" customWidth="1"/>
    <col min="6" max="6" width="15.7109375" bestFit="1" customWidth="1"/>
    <col min="7" max="7" width="14.5703125" bestFit="1" customWidth="1"/>
    <col min="8" max="8" width="15.7109375" bestFit="1" customWidth="1"/>
    <col min="9" max="9" width="29.140625" bestFit="1" customWidth="1"/>
    <col min="10" max="10" width="30.42578125" bestFit="1" customWidth="1"/>
    <col min="11" max="11" width="29.140625" bestFit="1" customWidth="1"/>
    <col min="12" max="12" width="30.42578125" bestFit="1" customWidth="1"/>
    <col min="13" max="14" width="8.5703125" bestFit="1" customWidth="1"/>
  </cols>
  <sheetData>
    <row r="1" spans="1:14" s="1" customFormat="1" x14ac:dyDescent="0.25">
      <c r="A1" s="1" t="s">
        <v>3278</v>
      </c>
      <c r="B1" s="1" t="s">
        <v>3279</v>
      </c>
      <c r="C1" s="1" t="s">
        <v>0</v>
      </c>
      <c r="D1" s="1" t="s">
        <v>3388</v>
      </c>
      <c r="E1" s="1" t="s">
        <v>3389</v>
      </c>
      <c r="F1" s="1" t="s">
        <v>3390</v>
      </c>
      <c r="G1" s="1" t="s">
        <v>3391</v>
      </c>
      <c r="H1" s="1" t="s">
        <v>3392</v>
      </c>
      <c r="I1" s="1" t="s">
        <v>3393</v>
      </c>
      <c r="J1" s="1" t="s">
        <v>3394</v>
      </c>
      <c r="K1" s="1" t="s">
        <v>3395</v>
      </c>
      <c r="L1" s="1" t="s">
        <v>3396</v>
      </c>
      <c r="M1" s="2" t="s">
        <v>3397</v>
      </c>
      <c r="N1" s="2" t="s">
        <v>3398</v>
      </c>
    </row>
    <row r="2" spans="1:14" x14ac:dyDescent="0.25">
      <c r="A2" t="s">
        <v>4239</v>
      </c>
      <c r="B2" t="s">
        <v>4240</v>
      </c>
      <c r="C2" t="s">
        <v>141</v>
      </c>
      <c r="D2" t="s">
        <v>283</v>
      </c>
      <c r="E2">
        <v>3.4</v>
      </c>
      <c r="F2">
        <v>1.3</v>
      </c>
      <c r="G2">
        <v>29</v>
      </c>
      <c r="H2">
        <v>1.006</v>
      </c>
      <c r="I2">
        <v>3.4</v>
      </c>
      <c r="J2">
        <v>1.3</v>
      </c>
      <c r="K2">
        <v>29</v>
      </c>
      <c r="L2">
        <v>1.006</v>
      </c>
      <c r="M2" s="2">
        <f>1/E2/(1/E2+1/F2)</f>
        <v>0.27659574468085107</v>
      </c>
      <c r="N2" s="2">
        <f>IFERROR(1/G2/(1/G2+1/H2),0)</f>
        <v>3.3526628007731783E-2</v>
      </c>
    </row>
    <row r="3" spans="1:14" x14ac:dyDescent="0.25">
      <c r="A3" t="s">
        <v>4239</v>
      </c>
      <c r="B3" t="s">
        <v>4240</v>
      </c>
      <c r="C3" t="s">
        <v>283</v>
      </c>
      <c r="D3" t="s">
        <v>141</v>
      </c>
      <c r="E3">
        <v>1.66</v>
      </c>
      <c r="F3">
        <v>2.1</v>
      </c>
      <c r="G3">
        <v>7</v>
      </c>
      <c r="H3">
        <v>1.1000000000000001</v>
      </c>
      <c r="I3">
        <v>1.66</v>
      </c>
      <c r="J3">
        <v>2.1</v>
      </c>
      <c r="K3">
        <v>7</v>
      </c>
      <c r="L3">
        <v>1.1000000000000001</v>
      </c>
      <c r="M3" s="2">
        <f t="shared" ref="M3:M21" si="0">1/E3/(1/E3+1/F3)</f>
        <v>0.5585106382978724</v>
      </c>
      <c r="N3" s="2">
        <f t="shared" ref="N3:N21" si="1">IFERROR(1/G3/(1/G3+1/H3),0)</f>
        <v>0.13580246913580246</v>
      </c>
    </row>
    <row r="4" spans="1:14" x14ac:dyDescent="0.25">
      <c r="A4" t="s">
        <v>4241</v>
      </c>
      <c r="B4" t="s">
        <v>4242</v>
      </c>
      <c r="C4" t="s">
        <v>3260</v>
      </c>
      <c r="D4" t="s">
        <v>188</v>
      </c>
      <c r="E4">
        <v>1.4</v>
      </c>
      <c r="F4">
        <v>2.75</v>
      </c>
      <c r="G4">
        <v>4</v>
      </c>
      <c r="H4">
        <v>1.22</v>
      </c>
      <c r="I4">
        <v>1.4</v>
      </c>
      <c r="J4">
        <v>2.75</v>
      </c>
      <c r="K4">
        <v>4</v>
      </c>
      <c r="L4">
        <v>1.22</v>
      </c>
      <c r="M4" s="2">
        <f t="shared" si="0"/>
        <v>0.66265060240963858</v>
      </c>
      <c r="N4" s="2">
        <f t="shared" si="1"/>
        <v>0.23371647509578544</v>
      </c>
    </row>
    <row r="5" spans="1:14" x14ac:dyDescent="0.25">
      <c r="A5" t="s">
        <v>4241</v>
      </c>
      <c r="B5" t="s">
        <v>4242</v>
      </c>
      <c r="C5" t="s">
        <v>188</v>
      </c>
      <c r="D5" t="s">
        <v>3260</v>
      </c>
      <c r="E5">
        <v>3.4</v>
      </c>
      <c r="F5">
        <v>1.3</v>
      </c>
      <c r="G5">
        <v>29</v>
      </c>
      <c r="H5">
        <v>1.006</v>
      </c>
      <c r="I5">
        <v>3.4</v>
      </c>
      <c r="J5">
        <v>1.3</v>
      </c>
      <c r="K5">
        <v>29</v>
      </c>
      <c r="L5">
        <v>1.006</v>
      </c>
      <c r="M5" s="2">
        <f t="shared" si="0"/>
        <v>0.27659574468085107</v>
      </c>
      <c r="N5" s="2">
        <f t="shared" si="1"/>
        <v>3.3526628007731783E-2</v>
      </c>
    </row>
    <row r="6" spans="1:14" x14ac:dyDescent="0.25">
      <c r="A6" t="s">
        <v>4243</v>
      </c>
      <c r="B6" t="s">
        <v>4244</v>
      </c>
      <c r="C6" t="s">
        <v>21</v>
      </c>
      <c r="D6" t="s">
        <v>3274</v>
      </c>
      <c r="E6">
        <v>1.72</v>
      </c>
      <c r="F6">
        <v>2</v>
      </c>
      <c r="G6">
        <v>8</v>
      </c>
      <c r="H6">
        <v>1.083</v>
      </c>
      <c r="I6">
        <v>1.72</v>
      </c>
      <c r="J6">
        <v>2</v>
      </c>
      <c r="K6">
        <v>8</v>
      </c>
      <c r="L6">
        <v>1.083</v>
      </c>
      <c r="M6" s="2">
        <f t="shared" si="0"/>
        <v>0.5376344086021505</v>
      </c>
      <c r="N6" s="2">
        <f t="shared" si="1"/>
        <v>0.11923373334801277</v>
      </c>
    </row>
    <row r="7" spans="1:14" x14ac:dyDescent="0.25">
      <c r="A7" t="s">
        <v>4243</v>
      </c>
      <c r="B7" t="s">
        <v>4244</v>
      </c>
      <c r="C7" t="s">
        <v>3274</v>
      </c>
      <c r="D7" t="s">
        <v>21</v>
      </c>
      <c r="E7">
        <v>3.25</v>
      </c>
      <c r="F7">
        <v>1.33</v>
      </c>
      <c r="G7">
        <v>26</v>
      </c>
      <c r="H7">
        <v>1.01</v>
      </c>
      <c r="I7">
        <v>3.25</v>
      </c>
      <c r="J7">
        <v>1.33</v>
      </c>
      <c r="K7">
        <v>26</v>
      </c>
      <c r="L7">
        <v>1.01</v>
      </c>
      <c r="M7" s="2">
        <f t="shared" si="0"/>
        <v>0.29039301310043669</v>
      </c>
      <c r="N7" s="2">
        <f t="shared" si="1"/>
        <v>3.7393557941503147E-2</v>
      </c>
    </row>
    <row r="8" spans="1:14" x14ac:dyDescent="0.25">
      <c r="A8" t="s">
        <v>4245</v>
      </c>
      <c r="B8" t="s">
        <v>4244</v>
      </c>
      <c r="C8" t="s">
        <v>332</v>
      </c>
      <c r="D8" t="s">
        <v>49</v>
      </c>
      <c r="E8">
        <v>2.62</v>
      </c>
      <c r="F8">
        <v>1.44</v>
      </c>
      <c r="G8">
        <v>19</v>
      </c>
      <c r="H8">
        <v>1.02</v>
      </c>
      <c r="I8">
        <v>2.62</v>
      </c>
      <c r="J8">
        <v>1.44</v>
      </c>
      <c r="K8">
        <v>19</v>
      </c>
      <c r="L8">
        <v>1.02</v>
      </c>
      <c r="M8" s="2">
        <f t="shared" si="0"/>
        <v>0.35467980295566504</v>
      </c>
      <c r="N8" s="2">
        <f t="shared" si="1"/>
        <v>5.0949050949050945E-2</v>
      </c>
    </row>
    <row r="9" spans="1:14" x14ac:dyDescent="0.25">
      <c r="A9" t="s">
        <v>4245</v>
      </c>
      <c r="B9" t="s">
        <v>4244</v>
      </c>
      <c r="C9" t="s">
        <v>49</v>
      </c>
      <c r="D9" t="s">
        <v>332</v>
      </c>
      <c r="E9">
        <v>1.9</v>
      </c>
      <c r="F9">
        <v>1.8</v>
      </c>
      <c r="G9">
        <v>11</v>
      </c>
      <c r="H9">
        <v>1.05</v>
      </c>
      <c r="I9">
        <v>1.9</v>
      </c>
      <c r="J9">
        <v>1.8</v>
      </c>
      <c r="K9">
        <v>11</v>
      </c>
      <c r="L9">
        <v>1.05</v>
      </c>
      <c r="M9" s="2">
        <f t="shared" si="0"/>
        <v>0.4864864864864864</v>
      </c>
      <c r="N9" s="2">
        <f t="shared" si="1"/>
        <v>8.7136929460580922E-2</v>
      </c>
    </row>
    <row r="10" spans="1:14" x14ac:dyDescent="0.25">
      <c r="A10" t="s">
        <v>4246</v>
      </c>
      <c r="B10" t="s">
        <v>4244</v>
      </c>
      <c r="C10" t="s">
        <v>196</v>
      </c>
      <c r="D10" t="s">
        <v>147</v>
      </c>
      <c r="E10">
        <v>2.62</v>
      </c>
      <c r="F10">
        <v>1.44</v>
      </c>
      <c r="G10">
        <v>19</v>
      </c>
      <c r="H10">
        <v>1.02</v>
      </c>
      <c r="I10">
        <v>2.62</v>
      </c>
      <c r="J10">
        <v>1.44</v>
      </c>
      <c r="K10">
        <v>19</v>
      </c>
      <c r="L10">
        <v>1.02</v>
      </c>
      <c r="M10" s="2">
        <f t="shared" si="0"/>
        <v>0.35467980295566504</v>
      </c>
      <c r="N10" s="2">
        <f t="shared" si="1"/>
        <v>5.0949050949050945E-2</v>
      </c>
    </row>
    <row r="11" spans="1:14" x14ac:dyDescent="0.25">
      <c r="A11" t="s">
        <v>4246</v>
      </c>
      <c r="B11" t="s">
        <v>4244</v>
      </c>
      <c r="C11" t="s">
        <v>147</v>
      </c>
      <c r="D11" t="s">
        <v>196</v>
      </c>
      <c r="E11">
        <v>3.25</v>
      </c>
      <c r="F11">
        <v>1.33</v>
      </c>
      <c r="G11">
        <v>26</v>
      </c>
      <c r="H11">
        <v>1.01</v>
      </c>
      <c r="I11">
        <v>3.25</v>
      </c>
      <c r="J11">
        <v>1.33</v>
      </c>
      <c r="K11">
        <v>26</v>
      </c>
      <c r="L11">
        <v>1.01</v>
      </c>
      <c r="M11" s="2">
        <f t="shared" si="0"/>
        <v>0.29039301310043669</v>
      </c>
      <c r="N11" s="2">
        <f t="shared" si="1"/>
        <v>3.7393557941503147E-2</v>
      </c>
    </row>
    <row r="12" spans="1:14" x14ac:dyDescent="0.25">
      <c r="A12" t="s">
        <v>4247</v>
      </c>
      <c r="B12" t="s">
        <v>4248</v>
      </c>
      <c r="C12" t="s">
        <v>372</v>
      </c>
      <c r="D12" t="s">
        <v>3257</v>
      </c>
      <c r="E12">
        <v>1.33</v>
      </c>
      <c r="F12">
        <v>3.25</v>
      </c>
      <c r="G12">
        <v>3.75</v>
      </c>
      <c r="H12">
        <v>1.25</v>
      </c>
      <c r="I12">
        <v>1.33</v>
      </c>
      <c r="J12">
        <v>3.25</v>
      </c>
      <c r="K12">
        <v>3.75</v>
      </c>
      <c r="L12">
        <v>1.25</v>
      </c>
      <c r="M12" s="2">
        <f t="shared" si="0"/>
        <v>0.70960698689956325</v>
      </c>
      <c r="N12" s="2">
        <f t="shared" si="1"/>
        <v>0.25</v>
      </c>
    </row>
    <row r="13" spans="1:14" x14ac:dyDescent="0.25">
      <c r="A13" t="s">
        <v>4247</v>
      </c>
      <c r="B13" t="s">
        <v>4248</v>
      </c>
      <c r="C13" t="s">
        <v>3257</v>
      </c>
      <c r="D13" t="s">
        <v>372</v>
      </c>
      <c r="E13">
        <v>5.5</v>
      </c>
      <c r="F13">
        <v>1.1399999999999999</v>
      </c>
      <c r="G13">
        <v>51</v>
      </c>
      <c r="H13">
        <v>1.002</v>
      </c>
      <c r="I13">
        <v>5.5</v>
      </c>
      <c r="J13">
        <v>1.1399999999999999</v>
      </c>
      <c r="K13">
        <v>51</v>
      </c>
      <c r="L13">
        <v>1.002</v>
      </c>
      <c r="M13" s="2">
        <f t="shared" si="0"/>
        <v>0.1716867469879518</v>
      </c>
      <c r="N13" s="2">
        <f t="shared" si="1"/>
        <v>1.9268489673474099E-2</v>
      </c>
    </row>
    <row r="14" spans="1:14" x14ac:dyDescent="0.25">
      <c r="A14" t="s">
        <v>4249</v>
      </c>
      <c r="B14" t="s">
        <v>4250</v>
      </c>
      <c r="C14" t="s">
        <v>293</v>
      </c>
      <c r="D14" t="s">
        <v>3275</v>
      </c>
      <c r="E14">
        <v>2.25</v>
      </c>
      <c r="F14">
        <v>1.57</v>
      </c>
      <c r="G14">
        <v>15</v>
      </c>
      <c r="H14">
        <v>1.03</v>
      </c>
      <c r="I14">
        <v>2.25</v>
      </c>
      <c r="J14">
        <v>1.57</v>
      </c>
      <c r="K14">
        <v>15</v>
      </c>
      <c r="L14">
        <v>1.03</v>
      </c>
      <c r="M14" s="2">
        <f t="shared" si="0"/>
        <v>0.41099476439790572</v>
      </c>
      <c r="N14" s="2">
        <f t="shared" si="1"/>
        <v>6.4254522769806616E-2</v>
      </c>
    </row>
    <row r="15" spans="1:14" x14ac:dyDescent="0.25">
      <c r="A15" t="s">
        <v>4249</v>
      </c>
      <c r="B15" t="s">
        <v>4250</v>
      </c>
      <c r="C15" t="s">
        <v>3275</v>
      </c>
      <c r="D15" t="s">
        <v>293</v>
      </c>
      <c r="E15">
        <v>3</v>
      </c>
      <c r="F15">
        <v>1.36</v>
      </c>
      <c r="G15">
        <v>23</v>
      </c>
      <c r="H15">
        <v>1.012</v>
      </c>
      <c r="I15">
        <v>3</v>
      </c>
      <c r="J15">
        <v>1.36</v>
      </c>
      <c r="K15">
        <v>23</v>
      </c>
      <c r="L15">
        <v>1.012</v>
      </c>
      <c r="M15" s="2">
        <f t="shared" si="0"/>
        <v>0.31192660550458712</v>
      </c>
      <c r="N15" s="2">
        <f t="shared" si="1"/>
        <v>4.2145593869731796E-2</v>
      </c>
    </row>
    <row r="16" spans="1:14" x14ac:dyDescent="0.25">
      <c r="A16" t="s">
        <v>4251</v>
      </c>
      <c r="B16" t="s">
        <v>4250</v>
      </c>
      <c r="C16" t="s">
        <v>421</v>
      </c>
      <c r="D16" t="s">
        <v>96</v>
      </c>
      <c r="E16">
        <v>2.75</v>
      </c>
      <c r="F16">
        <v>1.4</v>
      </c>
      <c r="G16">
        <v>21</v>
      </c>
      <c r="H16">
        <v>1.0149999999999999</v>
      </c>
      <c r="I16">
        <v>2.75</v>
      </c>
      <c r="J16">
        <v>1.4</v>
      </c>
      <c r="K16">
        <v>21</v>
      </c>
      <c r="L16">
        <v>1.0149999999999999</v>
      </c>
      <c r="M16" s="2">
        <f t="shared" si="0"/>
        <v>0.33734939759036142</v>
      </c>
      <c r="N16" s="2">
        <f t="shared" si="1"/>
        <v>4.6104928457869621E-2</v>
      </c>
    </row>
    <row r="17" spans="1:14" x14ac:dyDescent="0.25">
      <c r="A17" t="s">
        <v>4251</v>
      </c>
      <c r="B17" t="s">
        <v>4250</v>
      </c>
      <c r="C17" t="s">
        <v>96</v>
      </c>
      <c r="D17" t="s">
        <v>421</v>
      </c>
      <c r="E17">
        <v>2.37</v>
      </c>
      <c r="F17">
        <v>1.53</v>
      </c>
      <c r="G17">
        <v>15</v>
      </c>
      <c r="H17">
        <v>1.03</v>
      </c>
      <c r="I17">
        <v>2.37</v>
      </c>
      <c r="J17">
        <v>1.53</v>
      </c>
      <c r="K17">
        <v>15</v>
      </c>
      <c r="L17">
        <v>1.03</v>
      </c>
      <c r="M17" s="2">
        <f t="shared" si="0"/>
        <v>0.39230769230769225</v>
      </c>
      <c r="N17" s="2">
        <f t="shared" si="1"/>
        <v>6.4254522769806616E-2</v>
      </c>
    </row>
    <row r="18" spans="1:14" x14ac:dyDescent="0.25">
      <c r="A18" t="s">
        <v>4252</v>
      </c>
      <c r="B18" t="s">
        <v>4253</v>
      </c>
      <c r="C18" t="s">
        <v>104</v>
      </c>
      <c r="D18" t="s">
        <v>3262</v>
      </c>
      <c r="E18">
        <v>2.5</v>
      </c>
      <c r="F18">
        <v>1.5</v>
      </c>
      <c r="G18">
        <v>17</v>
      </c>
      <c r="H18">
        <v>1.0249999999999999</v>
      </c>
      <c r="I18">
        <v>2.5</v>
      </c>
      <c r="J18">
        <v>1.5</v>
      </c>
      <c r="K18">
        <v>17</v>
      </c>
      <c r="L18">
        <v>1.0249999999999999</v>
      </c>
      <c r="M18" s="2">
        <f t="shared" si="0"/>
        <v>0.375</v>
      </c>
      <c r="N18" s="2">
        <f t="shared" si="1"/>
        <v>5.6865464632454926E-2</v>
      </c>
    </row>
    <row r="19" spans="1:14" x14ac:dyDescent="0.25">
      <c r="A19" t="s">
        <v>4252</v>
      </c>
      <c r="B19" t="s">
        <v>4253</v>
      </c>
      <c r="C19" t="s">
        <v>3262</v>
      </c>
      <c r="D19" t="s">
        <v>104</v>
      </c>
      <c r="E19">
        <v>2</v>
      </c>
      <c r="F19">
        <v>1.72</v>
      </c>
      <c r="G19">
        <v>11</v>
      </c>
      <c r="H19">
        <v>1.05</v>
      </c>
      <c r="I19">
        <v>2</v>
      </c>
      <c r="J19">
        <v>1.72</v>
      </c>
      <c r="K19">
        <v>11</v>
      </c>
      <c r="L19">
        <v>1.05</v>
      </c>
      <c r="M19" s="2">
        <f t="shared" si="0"/>
        <v>0.46236559139784938</v>
      </c>
      <c r="N19" s="2">
        <f t="shared" si="1"/>
        <v>8.7136929460580922E-2</v>
      </c>
    </row>
    <row r="20" spans="1:14" x14ac:dyDescent="0.25">
      <c r="A20" t="s">
        <v>4254</v>
      </c>
      <c r="B20" t="s">
        <v>4255</v>
      </c>
      <c r="C20" t="s">
        <v>52</v>
      </c>
      <c r="D20" t="s">
        <v>8</v>
      </c>
      <c r="E20">
        <v>2.25</v>
      </c>
      <c r="F20">
        <v>1.57</v>
      </c>
      <c r="G20">
        <v>15</v>
      </c>
      <c r="H20">
        <v>1.03</v>
      </c>
      <c r="I20">
        <v>2.25</v>
      </c>
      <c r="J20">
        <v>1.57</v>
      </c>
      <c r="K20">
        <v>15</v>
      </c>
      <c r="L20">
        <v>1.03</v>
      </c>
      <c r="M20" s="2">
        <f t="shared" si="0"/>
        <v>0.41099476439790572</v>
      </c>
      <c r="N20" s="2">
        <f t="shared" si="1"/>
        <v>6.4254522769806616E-2</v>
      </c>
    </row>
    <row r="21" spans="1:14" x14ac:dyDescent="0.25">
      <c r="A21" t="s">
        <v>4254</v>
      </c>
      <c r="B21" t="s">
        <v>4255</v>
      </c>
      <c r="C21" t="s">
        <v>8</v>
      </c>
      <c r="D21" t="s">
        <v>52</v>
      </c>
      <c r="E21">
        <v>1.72</v>
      </c>
      <c r="F21">
        <v>2</v>
      </c>
      <c r="G21">
        <v>8</v>
      </c>
      <c r="H21">
        <v>1.083</v>
      </c>
      <c r="I21">
        <v>1.72</v>
      </c>
      <c r="J21">
        <v>2</v>
      </c>
      <c r="K21">
        <v>8</v>
      </c>
      <c r="L21">
        <v>1.083</v>
      </c>
      <c r="M21" s="2">
        <f t="shared" si="0"/>
        <v>0.5376344086021505</v>
      </c>
      <c r="N21" s="2">
        <f t="shared" si="1"/>
        <v>0.11923373334801277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9C152-0DE8-4D59-A72E-E35675E00A79}">
  <dimension ref="A1:BE701"/>
  <sheetViews>
    <sheetView workbookViewId="0"/>
  </sheetViews>
  <sheetFormatPr defaultRowHeight="15" x14ac:dyDescent="0.25"/>
  <cols>
    <col min="1" max="1" width="38.85546875" bestFit="1" customWidth="1"/>
    <col min="2" max="2" width="8.42578125" bestFit="1" customWidth="1"/>
    <col min="3" max="3" width="13.5703125" bestFit="1" customWidth="1"/>
    <col min="4" max="4" width="5.28515625" bestFit="1" customWidth="1"/>
    <col min="5" max="5" width="5.5703125" bestFit="1" customWidth="1"/>
    <col min="6" max="6" width="6.140625" bestFit="1" customWidth="1"/>
    <col min="7" max="7" width="6.42578125" bestFit="1" customWidth="1"/>
    <col min="8" max="8" width="11.7109375" bestFit="1" customWidth="1"/>
    <col min="9" max="9" width="12" bestFit="1" customWidth="1"/>
    <col min="10" max="11" width="17.42578125" bestFit="1" customWidth="1"/>
    <col min="12" max="13" width="7.7109375" bestFit="1" customWidth="1"/>
    <col min="14" max="15" width="28" bestFit="1" customWidth="1"/>
    <col min="16" max="16" width="9.140625" bestFit="1" customWidth="1"/>
    <col min="17" max="17" width="17.42578125" bestFit="1" customWidth="1"/>
    <col min="18" max="18" width="19.42578125" bestFit="1" customWidth="1"/>
    <col min="19" max="19" width="5.7109375" bestFit="1" customWidth="1"/>
    <col min="20" max="20" width="11.85546875" bestFit="1" customWidth="1"/>
    <col min="21" max="21" width="12.42578125" bestFit="1" customWidth="1"/>
    <col min="22" max="22" width="6.85546875" bestFit="1" customWidth="1"/>
    <col min="23" max="23" width="9.140625" bestFit="1" customWidth="1"/>
    <col min="24" max="24" width="9" bestFit="1" customWidth="1"/>
    <col min="25" max="25" width="11.85546875" bestFit="1" customWidth="1"/>
    <col min="26" max="26" width="12.42578125" bestFit="1" customWidth="1"/>
    <col min="27" max="27" width="6.85546875" bestFit="1" customWidth="1"/>
    <col min="28" max="29" width="9.140625" bestFit="1" customWidth="1"/>
    <col min="30" max="30" width="17.42578125" bestFit="1" customWidth="1"/>
    <col min="31" max="31" width="19.42578125" bestFit="1" customWidth="1"/>
    <col min="32" max="32" width="5.7109375" bestFit="1" customWidth="1"/>
    <col min="33" max="33" width="11.85546875" bestFit="1" customWidth="1"/>
    <col min="34" max="34" width="12.42578125" bestFit="1" customWidth="1"/>
    <col min="35" max="35" width="6.85546875" bestFit="1" customWidth="1"/>
    <col min="36" max="37" width="9.140625" bestFit="1" customWidth="1"/>
    <col min="38" max="38" width="17.42578125" bestFit="1" customWidth="1"/>
    <col min="39" max="39" width="19.42578125" bestFit="1" customWidth="1"/>
    <col min="40" max="40" width="5.7109375" bestFit="1" customWidth="1"/>
    <col min="41" max="41" width="11.85546875" bestFit="1" customWidth="1"/>
    <col min="42" max="42" width="12.42578125" bestFit="1" customWidth="1"/>
    <col min="43" max="43" width="6.85546875" bestFit="1" customWidth="1"/>
    <col min="44" max="45" width="9.140625" bestFit="1" customWidth="1"/>
    <col min="46" max="46" width="17.42578125" bestFit="1" customWidth="1"/>
    <col min="47" max="47" width="19.42578125" bestFit="1" customWidth="1"/>
    <col min="48" max="48" width="5.7109375" bestFit="1" customWidth="1"/>
    <col min="49" max="49" width="11.85546875" bestFit="1" customWidth="1"/>
    <col min="50" max="50" width="12.42578125" bestFit="1" customWidth="1"/>
    <col min="51" max="51" width="6.85546875" bestFit="1" customWidth="1"/>
    <col min="52" max="53" width="9.140625" bestFit="1" customWidth="1"/>
    <col min="54" max="54" width="17.42578125" bestFit="1" customWidth="1"/>
    <col min="55" max="55" width="19.42578125" bestFit="1" customWidth="1"/>
    <col min="56" max="56" width="5.7109375" bestFit="1" customWidth="1"/>
    <col min="57" max="57" width="8.140625" bestFit="1" customWidth="1"/>
  </cols>
  <sheetData>
    <row r="1" spans="1:57" s="1" customFormat="1" x14ac:dyDescent="0.25">
      <c r="A1" s="1" t="s">
        <v>1603</v>
      </c>
      <c r="B1" s="1" t="s">
        <v>2</v>
      </c>
      <c r="C1" s="1" t="s">
        <v>0</v>
      </c>
      <c r="D1" s="1" t="s">
        <v>3229</v>
      </c>
      <c r="E1" s="1" t="s">
        <v>3310</v>
      </c>
      <c r="F1" s="1" t="s">
        <v>462</v>
      </c>
      <c r="G1" s="9" t="s">
        <v>463</v>
      </c>
      <c r="H1" s="9" t="s">
        <v>3533</v>
      </c>
      <c r="I1" s="1" t="s">
        <v>3273</v>
      </c>
      <c r="J1" s="1" t="s">
        <v>3399</v>
      </c>
      <c r="K1" s="1" t="s">
        <v>3400</v>
      </c>
      <c r="L1" s="1" t="s">
        <v>3308</v>
      </c>
      <c r="M1" s="1" t="s">
        <v>3309</v>
      </c>
      <c r="N1" s="1" t="s">
        <v>3685</v>
      </c>
      <c r="O1" s="1" t="s">
        <v>3686</v>
      </c>
      <c r="P1" s="21" t="s">
        <v>3605</v>
      </c>
      <c r="Q1" s="1" t="s">
        <v>3603</v>
      </c>
      <c r="R1" s="2" t="s">
        <v>3604</v>
      </c>
      <c r="S1" s="23" t="s">
        <v>3534</v>
      </c>
      <c r="T1" s="2" t="s">
        <v>3429</v>
      </c>
      <c r="U1" s="2" t="s">
        <v>3430</v>
      </c>
      <c r="V1" s="2" t="s">
        <v>3431</v>
      </c>
      <c r="W1" s="1" t="s">
        <v>3410</v>
      </c>
      <c r="X1" s="24" t="s">
        <v>3411</v>
      </c>
      <c r="Y1" s="2" t="s">
        <v>3432</v>
      </c>
      <c r="Z1" s="7" t="s">
        <v>3433</v>
      </c>
      <c r="AA1" s="7" t="s">
        <v>3434</v>
      </c>
      <c r="AB1" s="1" t="s">
        <v>3406</v>
      </c>
      <c r="AC1" s="21" t="s">
        <v>3608</v>
      </c>
      <c r="AD1" s="1" t="s">
        <v>3606</v>
      </c>
      <c r="AE1" s="2" t="s">
        <v>3607</v>
      </c>
      <c r="AF1" s="23" t="s">
        <v>3405</v>
      </c>
      <c r="AG1" s="2" t="s">
        <v>3435</v>
      </c>
      <c r="AH1" s="7" t="s">
        <v>3436</v>
      </c>
      <c r="AI1" s="7" t="s">
        <v>3437</v>
      </c>
      <c r="AJ1" s="1" t="s">
        <v>3404</v>
      </c>
      <c r="AK1" s="21" t="s">
        <v>3611</v>
      </c>
      <c r="AL1" s="1" t="s">
        <v>3609</v>
      </c>
      <c r="AM1" s="9" t="s">
        <v>3610</v>
      </c>
      <c r="AN1" s="19" t="s">
        <v>3403</v>
      </c>
      <c r="AO1" s="2" t="s">
        <v>3438</v>
      </c>
      <c r="AP1" s="7" t="s">
        <v>3439</v>
      </c>
      <c r="AQ1" s="7" t="s">
        <v>3440</v>
      </c>
      <c r="AR1" s="1" t="s">
        <v>3407</v>
      </c>
      <c r="AS1" s="21" t="s">
        <v>4007</v>
      </c>
      <c r="AT1" s="1" t="s">
        <v>4238</v>
      </c>
      <c r="AU1" s="9" t="s">
        <v>4237</v>
      </c>
      <c r="AV1" s="19" t="s">
        <v>3408</v>
      </c>
      <c r="AW1" s="2" t="s">
        <v>3441</v>
      </c>
      <c r="AX1" s="7" t="s">
        <v>3442</v>
      </c>
      <c r="AY1" s="7" t="s">
        <v>3443</v>
      </c>
      <c r="AZ1" s="1" t="s">
        <v>3417</v>
      </c>
      <c r="BA1" s="21" t="s">
        <v>4008</v>
      </c>
      <c r="BB1" s="1" t="s">
        <v>4009</v>
      </c>
      <c r="BC1" s="9" t="s">
        <v>4010</v>
      </c>
      <c r="BD1" s="19" t="s">
        <v>3418</v>
      </c>
      <c r="BE1" s="14" t="s">
        <v>3409</v>
      </c>
    </row>
    <row r="2" spans="1:57" x14ac:dyDescent="0.25">
      <c r="A2" t="s">
        <v>3305</v>
      </c>
      <c r="B2" t="s">
        <v>486</v>
      </c>
      <c r="C2" t="s">
        <v>372</v>
      </c>
      <c r="D2">
        <v>5.5</v>
      </c>
      <c r="E2" s="10">
        <v>1</v>
      </c>
      <c r="F2" s="5" t="e">
        <v>#N/A</v>
      </c>
      <c r="G2" s="5" t="e">
        <v>#N/A</v>
      </c>
      <c r="H2" s="5">
        <v>0.21994941163532386</v>
      </c>
      <c r="I2" s="5">
        <v>0.33734939759036142</v>
      </c>
      <c r="J2" s="5">
        <v>0.31192660550458712</v>
      </c>
      <c r="K2" s="5">
        <v>4.2145593869731796E-2</v>
      </c>
      <c r="L2" s="5">
        <v>0.45351473922902491</v>
      </c>
      <c r="M2" s="5">
        <v>0</v>
      </c>
      <c r="N2" s="5">
        <v>0</v>
      </c>
      <c r="O2" s="5">
        <v>0</v>
      </c>
      <c r="P2" s="22">
        <v>2.8748185192065092</v>
      </c>
      <c r="Q2" s="18">
        <v>20.143349613756399</v>
      </c>
      <c r="R2" s="5">
        <v>1.4725884743075308E-2</v>
      </c>
      <c r="S2" s="20">
        <v>2.9042702886926599</v>
      </c>
      <c r="T2" s="3">
        <v>0.88924458672357831</v>
      </c>
      <c r="U2" s="3">
        <v>0.52910052910052907</v>
      </c>
      <c r="V2" s="3">
        <v>0.36014405762304924</v>
      </c>
      <c r="W2" s="3" t="s">
        <v>3402</v>
      </c>
      <c r="X2" s="25">
        <v>0.98010278336230949</v>
      </c>
      <c r="Y2" s="3">
        <v>0.88924458672357831</v>
      </c>
      <c r="Z2" s="3">
        <v>2.8011204481792715E-2</v>
      </c>
      <c r="AA2" s="3">
        <v>0.86123338224178558</v>
      </c>
      <c r="AB2" s="3" t="s">
        <v>3401</v>
      </c>
      <c r="AC2" s="22">
        <v>3.3418535102300115</v>
      </c>
      <c r="AD2" s="15">
        <v>32.345203372158693</v>
      </c>
      <c r="AE2" s="5">
        <v>1.582909247610817E-2</v>
      </c>
      <c r="AF2" s="20">
        <v>3.3735116951822279</v>
      </c>
      <c r="AG2" s="3">
        <v>0.88924458672357831</v>
      </c>
      <c r="AH2" s="3">
        <v>0.89678055779750687</v>
      </c>
      <c r="AI2" s="3">
        <v>-7.5359710739285601E-3</v>
      </c>
      <c r="AJ2" s="3" t="s">
        <v>3402</v>
      </c>
      <c r="AK2" s="22">
        <v>2.8694130559138196</v>
      </c>
      <c r="AL2" s="15">
        <v>9.6541923277015655</v>
      </c>
      <c r="AM2" s="3">
        <v>9.3984481320310929E-3</v>
      </c>
      <c r="AN2" s="20">
        <v>2.8882099521778817</v>
      </c>
      <c r="AO2" s="3">
        <v>0.88924458672357831</v>
      </c>
      <c r="AP2" s="3">
        <v>0.10582010582010581</v>
      </c>
      <c r="AQ2" s="3">
        <v>0.7834244809034725</v>
      </c>
      <c r="AR2" s="3" t="s">
        <v>3401</v>
      </c>
      <c r="AS2" s="22">
        <v>3.3407095994184304</v>
      </c>
      <c r="AT2" s="15">
        <v>38.00118845258892</v>
      </c>
      <c r="AU2" s="3">
        <v>1.3392084034904606E-2</v>
      </c>
      <c r="AV2" s="20">
        <v>3.3674937674882397</v>
      </c>
      <c r="AW2" s="3">
        <v>0.88924458672357831</v>
      </c>
      <c r="AX2" s="3">
        <v>0.87939146110891264</v>
      </c>
      <c r="AY2" s="3">
        <v>9.8531256146656698E-3</v>
      </c>
      <c r="AZ2" s="3" t="s">
        <v>3401</v>
      </c>
      <c r="BA2" s="22">
        <v>3.3293369078417121</v>
      </c>
      <c r="BB2" s="15">
        <v>18.038862441170615</v>
      </c>
      <c r="BC2" s="3">
        <v>1.6452184624072573E-2</v>
      </c>
      <c r="BD2" s="20">
        <v>3.3622412770898573</v>
      </c>
      <c r="BE2" s="15">
        <v>10.990520279076547</v>
      </c>
    </row>
    <row r="3" spans="1:57" x14ac:dyDescent="0.25">
      <c r="A3" t="s">
        <v>3316</v>
      </c>
      <c r="B3" t="s">
        <v>486</v>
      </c>
      <c r="C3" t="s">
        <v>372</v>
      </c>
      <c r="D3">
        <v>4.5</v>
      </c>
      <c r="E3" s="10">
        <v>0</v>
      </c>
      <c r="F3" s="5" t="e">
        <v>#N/A</v>
      </c>
      <c r="G3" s="5" t="e">
        <v>#N/A</v>
      </c>
      <c r="H3" s="5">
        <v>0.21994941163532386</v>
      </c>
      <c r="I3" s="5">
        <v>0.33734939759036142</v>
      </c>
      <c r="J3" s="5">
        <v>0.31192660550458712</v>
      </c>
      <c r="K3" s="5">
        <v>4.2145593869731796E-2</v>
      </c>
      <c r="L3" s="5" t="e">
        <v>#N/A</v>
      </c>
      <c r="M3" s="5" t="e">
        <v>#N/A</v>
      </c>
      <c r="N3" s="5">
        <v>0</v>
      </c>
      <c r="O3" s="5">
        <v>0</v>
      </c>
      <c r="P3" s="22">
        <v>0</v>
      </c>
      <c r="Q3" s="18">
        <v>0</v>
      </c>
      <c r="R3" s="5">
        <v>0</v>
      </c>
      <c r="S3" s="20">
        <v>0</v>
      </c>
      <c r="T3" s="3">
        <v>0.88924458672357831</v>
      </c>
      <c r="U3" s="3">
        <v>0.52910052910052907</v>
      </c>
      <c r="V3" s="3">
        <v>0.36014405762304924</v>
      </c>
      <c r="W3" s="3" t="s">
        <v>3402</v>
      </c>
      <c r="X3" s="25">
        <v>0</v>
      </c>
      <c r="Y3" s="3">
        <v>0.88924458672357831</v>
      </c>
      <c r="Z3" s="3">
        <v>2.8011204481792715E-2</v>
      </c>
      <c r="AA3" s="3">
        <v>0.86123338224178558</v>
      </c>
      <c r="AB3" s="3" t="s">
        <v>3401</v>
      </c>
      <c r="AC3" s="22">
        <v>0</v>
      </c>
      <c r="AD3" s="15">
        <v>0</v>
      </c>
      <c r="AE3" s="5">
        <v>0</v>
      </c>
      <c r="AF3" s="20">
        <v>0</v>
      </c>
      <c r="AG3" s="3">
        <v>0.88924458672357831</v>
      </c>
      <c r="AH3" s="3">
        <v>0.89678055779750687</v>
      </c>
      <c r="AI3" s="3">
        <v>-7.5359710739285601E-3</v>
      </c>
      <c r="AJ3" s="3" t="s">
        <v>3402</v>
      </c>
      <c r="AK3" s="22">
        <v>0</v>
      </c>
      <c r="AL3" s="15">
        <v>0</v>
      </c>
      <c r="AM3" s="3">
        <v>0</v>
      </c>
      <c r="AN3" s="20">
        <v>0</v>
      </c>
      <c r="AO3" s="3">
        <v>0.88924458672357831</v>
      </c>
      <c r="AP3" s="3">
        <v>0.10582010582010581</v>
      </c>
      <c r="AQ3" s="3">
        <v>0.7834244809034725</v>
      </c>
      <c r="AR3" s="3" t="s">
        <v>3401</v>
      </c>
      <c r="AS3" s="22">
        <v>0</v>
      </c>
      <c r="AT3" s="15">
        <v>0</v>
      </c>
      <c r="AU3" s="3">
        <v>0</v>
      </c>
      <c r="AV3" s="20">
        <v>0</v>
      </c>
      <c r="AW3" s="3">
        <v>0.88924458672357831</v>
      </c>
      <c r="AX3" s="3">
        <v>0.87939146110891264</v>
      </c>
      <c r="AY3" s="3">
        <v>9.8531256146656698E-3</v>
      </c>
      <c r="AZ3" s="3" t="s">
        <v>3401</v>
      </c>
      <c r="BA3" s="22">
        <v>0</v>
      </c>
      <c r="BB3" s="15">
        <v>0</v>
      </c>
      <c r="BC3" s="3">
        <v>0</v>
      </c>
      <c r="BD3" s="20">
        <v>0</v>
      </c>
      <c r="BE3" s="15">
        <v>0</v>
      </c>
    </row>
    <row r="4" spans="1:57" x14ac:dyDescent="0.25">
      <c r="A4" t="s">
        <v>4028</v>
      </c>
      <c r="B4" t="s">
        <v>486</v>
      </c>
      <c r="C4" t="s">
        <v>372</v>
      </c>
      <c r="D4">
        <v>4</v>
      </c>
      <c r="E4" s="10">
        <v>0</v>
      </c>
      <c r="F4" s="5" t="e">
        <v>#N/A</v>
      </c>
      <c r="G4" s="5" t="e">
        <v>#N/A</v>
      </c>
      <c r="H4" s="5" t="e">
        <v>#N/A</v>
      </c>
      <c r="I4" s="5">
        <v>0.33734939759036142</v>
      </c>
      <c r="J4" s="5">
        <v>0.31192660550458712</v>
      </c>
      <c r="K4" s="5">
        <v>4.2145593869731796E-2</v>
      </c>
      <c r="L4" s="5" t="e">
        <v>#N/A</v>
      </c>
      <c r="M4" s="5" t="e">
        <v>#N/A</v>
      </c>
      <c r="N4" s="5">
        <v>0</v>
      </c>
      <c r="O4" s="5">
        <v>0</v>
      </c>
      <c r="P4" s="22">
        <v>0</v>
      </c>
      <c r="Q4" s="18">
        <v>0</v>
      </c>
      <c r="R4" s="5">
        <v>0</v>
      </c>
      <c r="S4" s="20">
        <v>0</v>
      </c>
      <c r="T4" s="3">
        <v>0.88924458672357831</v>
      </c>
      <c r="U4" s="3">
        <v>0.52910052910052907</v>
      </c>
      <c r="V4" s="3">
        <v>0.36014405762304924</v>
      </c>
      <c r="W4" s="3" t="s">
        <v>3402</v>
      </c>
      <c r="X4" s="25">
        <v>0</v>
      </c>
      <c r="Y4" s="3">
        <v>0.88924458672357831</v>
      </c>
      <c r="Z4" s="3">
        <v>2.8011204481792715E-2</v>
      </c>
      <c r="AA4" s="3">
        <v>0.86123338224178558</v>
      </c>
      <c r="AB4" s="3" t="s">
        <v>3401</v>
      </c>
      <c r="AC4" s="22">
        <v>0</v>
      </c>
      <c r="AD4" s="15">
        <v>0</v>
      </c>
      <c r="AE4" s="5">
        <v>0</v>
      </c>
      <c r="AF4" s="20">
        <v>0</v>
      </c>
      <c r="AG4" s="3">
        <v>0.88924458672357831</v>
      </c>
      <c r="AH4" s="3">
        <v>0.89678055779750687</v>
      </c>
      <c r="AI4" s="3">
        <v>-7.5359710739285601E-3</v>
      </c>
      <c r="AJ4" s="3" t="s">
        <v>3402</v>
      </c>
      <c r="AK4" s="22">
        <v>0</v>
      </c>
      <c r="AL4" s="15">
        <v>0</v>
      </c>
      <c r="AM4" s="3">
        <v>0</v>
      </c>
      <c r="AN4" s="20">
        <v>0</v>
      </c>
      <c r="AO4" s="3">
        <v>0.88924458672357831</v>
      </c>
      <c r="AP4" s="3">
        <v>0.10582010582010581</v>
      </c>
      <c r="AQ4" s="3">
        <v>0.7834244809034725</v>
      </c>
      <c r="AR4" s="3" t="s">
        <v>3401</v>
      </c>
      <c r="AS4" s="22">
        <v>0</v>
      </c>
      <c r="AT4" s="15">
        <v>0</v>
      </c>
      <c r="AU4" s="3">
        <v>0</v>
      </c>
      <c r="AV4" s="20">
        <v>0</v>
      </c>
      <c r="AW4" s="3">
        <v>0.88924458672357831</v>
      </c>
      <c r="AX4" s="3">
        <v>0.87939146110891264</v>
      </c>
      <c r="AY4" s="3">
        <v>9.8531256146656698E-3</v>
      </c>
      <c r="AZ4" s="3" t="s">
        <v>3401</v>
      </c>
      <c r="BA4" s="22">
        <v>0</v>
      </c>
      <c r="BB4" s="15">
        <v>0</v>
      </c>
      <c r="BC4" s="3">
        <v>0</v>
      </c>
      <c r="BD4" s="20">
        <v>0</v>
      </c>
      <c r="BE4" s="15">
        <v>0</v>
      </c>
    </row>
    <row r="5" spans="1:57" x14ac:dyDescent="0.25">
      <c r="A5" t="s">
        <v>3516</v>
      </c>
      <c r="B5" t="s">
        <v>486</v>
      </c>
      <c r="C5" t="s">
        <v>372</v>
      </c>
      <c r="D5">
        <v>4</v>
      </c>
      <c r="E5" s="10">
        <v>0</v>
      </c>
      <c r="F5" s="5" t="e">
        <v>#N/A</v>
      </c>
      <c r="G5" s="5" t="e">
        <v>#N/A</v>
      </c>
      <c r="H5" s="5">
        <v>0.21994941163532386</v>
      </c>
      <c r="I5" s="5">
        <v>0.33734939759036142</v>
      </c>
      <c r="J5" s="5">
        <v>0.31192660550458712</v>
      </c>
      <c r="K5" s="5">
        <v>4.2145593869731796E-2</v>
      </c>
      <c r="L5" s="5" t="e">
        <v>#N/A</v>
      </c>
      <c r="M5" s="5" t="e">
        <v>#N/A</v>
      </c>
      <c r="N5" s="5">
        <v>0</v>
      </c>
      <c r="O5" s="5">
        <v>0</v>
      </c>
      <c r="P5" s="22">
        <v>0</v>
      </c>
      <c r="Q5" s="18">
        <v>0</v>
      </c>
      <c r="R5" s="5">
        <v>0</v>
      </c>
      <c r="S5" s="20">
        <v>0</v>
      </c>
      <c r="T5" s="3">
        <v>0.88924458672357831</v>
      </c>
      <c r="U5" s="3">
        <v>0.52910052910052907</v>
      </c>
      <c r="V5" s="3">
        <v>0.36014405762304924</v>
      </c>
      <c r="W5" s="3" t="s">
        <v>3402</v>
      </c>
      <c r="X5" s="25">
        <v>0</v>
      </c>
      <c r="Y5" s="3">
        <v>0.88924458672357831</v>
      </c>
      <c r="Z5" s="3">
        <v>2.8011204481792715E-2</v>
      </c>
      <c r="AA5" s="3">
        <v>0.86123338224178558</v>
      </c>
      <c r="AB5" s="3" t="s">
        <v>3401</v>
      </c>
      <c r="AC5" s="22">
        <v>0</v>
      </c>
      <c r="AD5" s="15">
        <v>0</v>
      </c>
      <c r="AE5" s="5">
        <v>0</v>
      </c>
      <c r="AF5" s="20">
        <v>0</v>
      </c>
      <c r="AG5" s="3">
        <v>0.88924458672357831</v>
      </c>
      <c r="AH5" s="3">
        <v>0.89678055779750687</v>
      </c>
      <c r="AI5" s="3">
        <v>-7.5359710739285601E-3</v>
      </c>
      <c r="AJ5" s="3" t="s">
        <v>3402</v>
      </c>
      <c r="AK5" s="22">
        <v>0</v>
      </c>
      <c r="AL5" s="15">
        <v>0</v>
      </c>
      <c r="AM5" s="3">
        <v>0</v>
      </c>
      <c r="AN5" s="20">
        <v>0</v>
      </c>
      <c r="AO5" s="3">
        <v>0.88924458672357831</v>
      </c>
      <c r="AP5" s="3">
        <v>0.10582010582010581</v>
      </c>
      <c r="AQ5" s="3">
        <v>0.7834244809034725</v>
      </c>
      <c r="AR5" s="3" t="s">
        <v>3401</v>
      </c>
      <c r="AS5" s="22">
        <v>0</v>
      </c>
      <c r="AT5" s="15">
        <v>0</v>
      </c>
      <c r="AU5" s="3">
        <v>0</v>
      </c>
      <c r="AV5" s="20">
        <v>0</v>
      </c>
      <c r="AW5" s="3">
        <v>0.88924458672357831</v>
      </c>
      <c r="AX5" s="3">
        <v>0.87939146110891264</v>
      </c>
      <c r="AY5" s="3">
        <v>9.8531256146656698E-3</v>
      </c>
      <c r="AZ5" s="3" t="s">
        <v>3401</v>
      </c>
      <c r="BA5" s="22">
        <v>0</v>
      </c>
      <c r="BB5" s="15">
        <v>0</v>
      </c>
      <c r="BC5" s="3">
        <v>0</v>
      </c>
      <c r="BD5" s="20">
        <v>0</v>
      </c>
      <c r="BE5" s="15">
        <v>0</v>
      </c>
    </row>
    <row r="6" spans="1:57" x14ac:dyDescent="0.25">
      <c r="A6" t="s">
        <v>406</v>
      </c>
      <c r="B6" t="s">
        <v>495</v>
      </c>
      <c r="C6" t="s">
        <v>372</v>
      </c>
      <c r="D6">
        <v>6</v>
      </c>
      <c r="E6" s="10">
        <v>1</v>
      </c>
      <c r="F6" s="5">
        <v>0.13605442176870747</v>
      </c>
      <c r="G6" s="5">
        <v>4.1407867494824016E-2</v>
      </c>
      <c r="H6" s="5">
        <v>0.21994941163532386</v>
      </c>
      <c r="I6" s="5">
        <v>0.33734939759036142</v>
      </c>
      <c r="J6" s="5">
        <v>0.31192660550458712</v>
      </c>
      <c r="K6" s="5">
        <v>4.2145593869731796E-2</v>
      </c>
      <c r="L6" s="5" t="e">
        <v>#N/A</v>
      </c>
      <c r="M6" s="5" t="e">
        <v>#N/A</v>
      </c>
      <c r="N6" s="5">
        <v>0.11320273058355701</v>
      </c>
      <c r="O6" s="5">
        <v>0</v>
      </c>
      <c r="P6" s="22">
        <v>3.5882593742413151</v>
      </c>
      <c r="Q6" s="18">
        <v>42.440134949689053</v>
      </c>
      <c r="R6" s="5">
        <v>3.1026048186289557E-2</v>
      </c>
      <c r="S6" s="20">
        <v>3.6503114706138944</v>
      </c>
      <c r="T6" s="3">
        <v>0.88924458672357831</v>
      </c>
      <c r="U6" s="3">
        <v>0.52910052910052907</v>
      </c>
      <c r="V6" s="3">
        <v>0.36014405762304924</v>
      </c>
      <c r="W6" s="3" t="s">
        <v>3402</v>
      </c>
      <c r="X6" s="25">
        <v>1.2233339171234072</v>
      </c>
      <c r="Y6" s="3">
        <v>0.88924458672357831</v>
      </c>
      <c r="Z6" s="3">
        <v>2.8011204481792715E-2</v>
      </c>
      <c r="AA6" s="3">
        <v>0.86123338224178558</v>
      </c>
      <c r="AB6" s="3" t="s">
        <v>3401</v>
      </c>
      <c r="AC6" s="22">
        <v>4.171197974866911</v>
      </c>
      <c r="AD6" s="15">
        <v>76.647484307755903</v>
      </c>
      <c r="AE6" s="5">
        <v>3.75097384056901E-2</v>
      </c>
      <c r="AF6" s="20">
        <v>4.2462174516782909</v>
      </c>
      <c r="AG6" s="3">
        <v>0.88924458672357831</v>
      </c>
      <c r="AH6" s="3">
        <v>0.89678055779750687</v>
      </c>
      <c r="AI6" s="3">
        <v>-7.5359710739285601E-3</v>
      </c>
      <c r="AJ6" s="3" t="s">
        <v>3402</v>
      </c>
      <c r="AK6" s="22">
        <v>3.5815124424950064</v>
      </c>
      <c r="AL6" s="15">
        <v>16.946964679191275</v>
      </c>
      <c r="AM6" s="3">
        <v>1.6498031438188863E-2</v>
      </c>
      <c r="AN6" s="20">
        <v>3.6145085053713841</v>
      </c>
      <c r="AO6" s="3">
        <v>0.88924458672357831</v>
      </c>
      <c r="AP6" s="3">
        <v>0.10582010582010581</v>
      </c>
      <c r="AQ6" s="3">
        <v>0.7834244809034725</v>
      </c>
      <c r="AR6" s="3" t="s">
        <v>3401</v>
      </c>
      <c r="AS6" s="22">
        <v>4.1697701808459922</v>
      </c>
      <c r="AT6" s="15">
        <v>93.724660288742626</v>
      </c>
      <c r="AU6" s="3">
        <v>3.3029717696742629E-2</v>
      </c>
      <c r="AV6" s="20">
        <v>4.2358296162394771</v>
      </c>
      <c r="AW6" s="3">
        <v>0.88924458672357831</v>
      </c>
      <c r="AX6" s="3">
        <v>0.87939146110891264</v>
      </c>
      <c r="AY6" s="3">
        <v>9.8531256146656698E-3</v>
      </c>
      <c r="AZ6" s="3" t="s">
        <v>3401</v>
      </c>
      <c r="BA6" s="22">
        <v>4.1555751397023935</v>
      </c>
      <c r="BB6" s="15">
        <v>36.979524489035214</v>
      </c>
      <c r="BC6" s="3">
        <v>3.3726847587432413E-2</v>
      </c>
      <c r="BD6" s="20">
        <v>4.2230288348772582</v>
      </c>
      <c r="BE6" s="15">
        <v>13.808670081183026</v>
      </c>
    </row>
    <row r="7" spans="1:57" x14ac:dyDescent="0.25">
      <c r="A7" t="s">
        <v>418</v>
      </c>
      <c r="B7" t="s">
        <v>495</v>
      </c>
      <c r="C7" t="s">
        <v>372</v>
      </c>
      <c r="D7">
        <v>6</v>
      </c>
      <c r="E7" s="10">
        <v>1</v>
      </c>
      <c r="F7" s="5">
        <v>6.3492063492063489E-2</v>
      </c>
      <c r="G7" s="5">
        <v>3.6630036630036632E-2</v>
      </c>
      <c r="H7" s="5">
        <v>0.19047619047619047</v>
      </c>
      <c r="I7" s="5">
        <v>0.33734939759036142</v>
      </c>
      <c r="J7" s="5">
        <v>0.31192660550458712</v>
      </c>
      <c r="K7" s="5">
        <v>4.2145593869731796E-2</v>
      </c>
      <c r="L7" s="5" t="e">
        <v>#N/A</v>
      </c>
      <c r="M7" s="5" t="e">
        <v>#N/A</v>
      </c>
      <c r="N7" s="5">
        <v>0.1148934314558212</v>
      </c>
      <c r="O7" s="5">
        <v>0</v>
      </c>
      <c r="P7" s="22">
        <v>3.1714063548907507</v>
      </c>
      <c r="Q7" s="18">
        <v>27.458429566716759</v>
      </c>
      <c r="R7" s="5">
        <v>2.0073606266019516E-2</v>
      </c>
      <c r="S7" s="20">
        <v>3.21155356742279</v>
      </c>
      <c r="T7" s="3">
        <v>0.88924458672357831</v>
      </c>
      <c r="U7" s="3">
        <v>0.52910052910052907</v>
      </c>
      <c r="V7" s="3">
        <v>0.36014405762304924</v>
      </c>
      <c r="W7" s="3" t="s">
        <v>3402</v>
      </c>
      <c r="X7" s="25">
        <v>1.081217535936591</v>
      </c>
      <c r="Y7" s="3">
        <v>0.88924458672357831</v>
      </c>
      <c r="Z7" s="3">
        <v>2.8011204481792715E-2</v>
      </c>
      <c r="AA7" s="3">
        <v>0.86123338224178558</v>
      </c>
      <c r="AB7" s="3" t="s">
        <v>3401</v>
      </c>
      <c r="AC7" s="22">
        <v>3.686624177717738</v>
      </c>
      <c r="AD7" s="15">
        <v>46.299168931416148</v>
      </c>
      <c r="AE7" s="5">
        <v>2.2657882782495208E-2</v>
      </c>
      <c r="AF7" s="20">
        <v>3.7319399432827285</v>
      </c>
      <c r="AG7" s="3">
        <v>0.88924458672357831</v>
      </c>
      <c r="AH7" s="3">
        <v>0.89678055779750687</v>
      </c>
      <c r="AI7" s="3">
        <v>-7.5359710739285601E-3</v>
      </c>
      <c r="AJ7" s="3" t="s">
        <v>3402</v>
      </c>
      <c r="AK7" s="22">
        <v>3.1654432234711378</v>
      </c>
      <c r="AL7" s="15">
        <v>12.198505532906898</v>
      </c>
      <c r="AM7" s="3">
        <v>1.187536125734244E-2</v>
      </c>
      <c r="AN7" s="20">
        <v>3.1891939459858225</v>
      </c>
      <c r="AO7" s="3">
        <v>0.88924458672357831</v>
      </c>
      <c r="AP7" s="3">
        <v>0.10582010582010581</v>
      </c>
      <c r="AQ7" s="3">
        <v>0.7834244809034725</v>
      </c>
      <c r="AR7" s="3" t="s">
        <v>3401</v>
      </c>
      <c r="AS7" s="22">
        <v>3.6853622524890532</v>
      </c>
      <c r="AT7" s="15">
        <v>55.307101943809556</v>
      </c>
      <c r="AU7" s="3">
        <v>1.9490899814426015E-2</v>
      </c>
      <c r="AV7" s="20">
        <v>3.7243440521179054</v>
      </c>
      <c r="AW7" s="3">
        <v>0.88924458672357831</v>
      </c>
      <c r="AX7" s="3">
        <v>0.87939146110891264</v>
      </c>
      <c r="AY7" s="3">
        <v>9.8531256146656698E-3</v>
      </c>
      <c r="AZ7" s="3" t="s">
        <v>3401</v>
      </c>
      <c r="BA7" s="22">
        <v>3.6728162687695063</v>
      </c>
      <c r="BB7" s="15">
        <v>24.311351483972306</v>
      </c>
      <c r="BC7" s="3">
        <v>2.2172952667024005E-2</v>
      </c>
      <c r="BD7" s="20">
        <v>3.7171621741035543</v>
      </c>
      <c r="BE7" s="15">
        <v>12.151392379709456</v>
      </c>
    </row>
    <row r="8" spans="1:57" x14ac:dyDescent="0.25">
      <c r="A8" t="s">
        <v>402</v>
      </c>
      <c r="B8" t="s">
        <v>495</v>
      </c>
      <c r="C8" t="s">
        <v>372</v>
      </c>
      <c r="D8">
        <v>5.5</v>
      </c>
      <c r="E8" s="10">
        <v>0</v>
      </c>
      <c r="F8" s="5">
        <v>7.9365079365079361E-2</v>
      </c>
      <c r="G8" s="5">
        <v>8.6580086580086577E-2</v>
      </c>
      <c r="H8" s="5">
        <v>0.28011204481792717</v>
      </c>
      <c r="I8" s="5">
        <v>0.33734939759036142</v>
      </c>
      <c r="J8" s="5">
        <v>0.31192660550458712</v>
      </c>
      <c r="K8" s="5">
        <v>4.2145593869731796E-2</v>
      </c>
      <c r="L8" s="5" t="e">
        <v>#N/A</v>
      </c>
      <c r="M8" s="5" t="e">
        <v>#N/A</v>
      </c>
      <c r="N8" s="5">
        <v>0.11357041312371852</v>
      </c>
      <c r="O8" s="5">
        <v>0</v>
      </c>
      <c r="P8" s="22">
        <v>0</v>
      </c>
      <c r="Q8" s="18">
        <v>0</v>
      </c>
      <c r="R8" s="5">
        <v>0</v>
      </c>
      <c r="S8" s="20">
        <v>0</v>
      </c>
      <c r="T8" s="3">
        <v>0.88924458672357831</v>
      </c>
      <c r="U8" s="3">
        <v>0.52910052910052907</v>
      </c>
      <c r="V8" s="3">
        <v>0.36014405762304924</v>
      </c>
      <c r="W8" s="3" t="s">
        <v>3402</v>
      </c>
      <c r="X8" s="25">
        <v>0</v>
      </c>
      <c r="Y8" s="3">
        <v>0.88924458672357831</v>
      </c>
      <c r="Z8" s="3">
        <v>2.8011204481792715E-2</v>
      </c>
      <c r="AA8" s="3">
        <v>0.86123338224178558</v>
      </c>
      <c r="AB8" s="3" t="s">
        <v>3401</v>
      </c>
      <c r="AC8" s="22">
        <v>0</v>
      </c>
      <c r="AD8" s="15">
        <v>0</v>
      </c>
      <c r="AE8" s="5">
        <v>0</v>
      </c>
      <c r="AF8" s="20">
        <v>0</v>
      </c>
      <c r="AG8" s="3">
        <v>0.88924458672357831</v>
      </c>
      <c r="AH8" s="3">
        <v>0.89678055779750687</v>
      </c>
      <c r="AI8" s="3">
        <v>-7.5359710739285601E-3</v>
      </c>
      <c r="AJ8" s="3" t="s">
        <v>3402</v>
      </c>
      <c r="AK8" s="22">
        <v>0</v>
      </c>
      <c r="AL8" s="15">
        <v>0</v>
      </c>
      <c r="AM8" s="3">
        <v>0</v>
      </c>
      <c r="AN8" s="20">
        <v>0</v>
      </c>
      <c r="AO8" s="3">
        <v>0.88924458672357831</v>
      </c>
      <c r="AP8" s="3">
        <v>0.10582010582010581</v>
      </c>
      <c r="AQ8" s="3">
        <v>0.7834244809034725</v>
      </c>
      <c r="AR8" s="3" t="s">
        <v>3401</v>
      </c>
      <c r="AS8" s="22">
        <v>0</v>
      </c>
      <c r="AT8" s="15">
        <v>0</v>
      </c>
      <c r="AU8" s="3">
        <v>0</v>
      </c>
      <c r="AV8" s="20">
        <v>0</v>
      </c>
      <c r="AW8" s="3">
        <v>0.88924458672357831</v>
      </c>
      <c r="AX8" s="3">
        <v>0.87939146110891264</v>
      </c>
      <c r="AY8" s="3">
        <v>9.8531256146656698E-3</v>
      </c>
      <c r="AZ8" s="3" t="s">
        <v>3401</v>
      </c>
      <c r="BA8" s="22">
        <v>0</v>
      </c>
      <c r="BB8" s="15">
        <v>0</v>
      </c>
      <c r="BC8" s="3">
        <v>0</v>
      </c>
      <c r="BD8" s="20">
        <v>0</v>
      </c>
      <c r="BE8" s="15">
        <v>0</v>
      </c>
    </row>
    <row r="9" spans="1:57" x14ac:dyDescent="0.25">
      <c r="A9" t="s">
        <v>3386</v>
      </c>
      <c r="B9" t="s">
        <v>495</v>
      </c>
      <c r="C9" t="s">
        <v>372</v>
      </c>
      <c r="D9">
        <v>5.5</v>
      </c>
      <c r="E9" s="10">
        <v>0</v>
      </c>
      <c r="F9" s="5" t="e">
        <v>#N/A</v>
      </c>
      <c r="G9" s="5" t="e">
        <v>#N/A</v>
      </c>
      <c r="H9" s="5" t="e">
        <v>#N/A</v>
      </c>
      <c r="I9" s="5">
        <v>0.33734939759036142</v>
      </c>
      <c r="J9" s="5">
        <v>0.31192660550458712</v>
      </c>
      <c r="K9" s="5">
        <v>4.2145593869731796E-2</v>
      </c>
      <c r="L9" s="5" t="e">
        <v>#N/A</v>
      </c>
      <c r="M9" s="5" t="e">
        <v>#N/A</v>
      </c>
      <c r="N9" s="5">
        <v>0.29152339856241527</v>
      </c>
      <c r="O9" s="5">
        <v>0</v>
      </c>
      <c r="P9" s="22">
        <v>0</v>
      </c>
      <c r="Q9" s="18">
        <v>0</v>
      </c>
      <c r="R9" s="5">
        <v>0</v>
      </c>
      <c r="S9" s="20">
        <v>0</v>
      </c>
      <c r="T9" s="3">
        <v>0.88924458672357831</v>
      </c>
      <c r="U9" s="3">
        <v>0.52910052910052907</v>
      </c>
      <c r="V9" s="3">
        <v>0.36014405762304924</v>
      </c>
      <c r="W9" s="3" t="s">
        <v>3402</v>
      </c>
      <c r="X9" s="25">
        <v>0</v>
      </c>
      <c r="Y9" s="3">
        <v>0.88924458672357831</v>
      </c>
      <c r="Z9" s="3">
        <v>2.8011204481792715E-2</v>
      </c>
      <c r="AA9" s="3">
        <v>0.86123338224178558</v>
      </c>
      <c r="AB9" s="3" t="s">
        <v>3401</v>
      </c>
      <c r="AC9" s="22">
        <v>0</v>
      </c>
      <c r="AD9" s="15">
        <v>0</v>
      </c>
      <c r="AE9" s="5">
        <v>0</v>
      </c>
      <c r="AF9" s="20">
        <v>0</v>
      </c>
      <c r="AG9" s="3">
        <v>0.88924458672357831</v>
      </c>
      <c r="AH9" s="3">
        <v>0.89678055779750687</v>
      </c>
      <c r="AI9" s="3">
        <v>-7.5359710739285601E-3</v>
      </c>
      <c r="AJ9" s="3" t="s">
        <v>3402</v>
      </c>
      <c r="AK9" s="22">
        <v>0</v>
      </c>
      <c r="AL9" s="15">
        <v>0</v>
      </c>
      <c r="AM9" s="3">
        <v>0</v>
      </c>
      <c r="AN9" s="20">
        <v>0</v>
      </c>
      <c r="AO9" s="3">
        <v>0.88924458672357831</v>
      </c>
      <c r="AP9" s="3">
        <v>0.10582010582010581</v>
      </c>
      <c r="AQ9" s="3">
        <v>0.7834244809034725</v>
      </c>
      <c r="AR9" s="3" t="s">
        <v>3401</v>
      </c>
      <c r="AS9" s="22">
        <v>0</v>
      </c>
      <c r="AT9" s="15">
        <v>0</v>
      </c>
      <c r="AU9" s="3">
        <v>0</v>
      </c>
      <c r="AV9" s="20">
        <v>0</v>
      </c>
      <c r="AW9" s="3">
        <v>0.88924458672357831</v>
      </c>
      <c r="AX9" s="3">
        <v>0.87939146110891264</v>
      </c>
      <c r="AY9" s="3">
        <v>9.8531256146656698E-3</v>
      </c>
      <c r="AZ9" s="3" t="s">
        <v>3401</v>
      </c>
      <c r="BA9" s="22">
        <v>0</v>
      </c>
      <c r="BB9" s="15">
        <v>0</v>
      </c>
      <c r="BC9" s="3">
        <v>0</v>
      </c>
      <c r="BD9" s="20">
        <v>0</v>
      </c>
      <c r="BE9" s="15">
        <v>0</v>
      </c>
    </row>
    <row r="10" spans="1:57" x14ac:dyDescent="0.25">
      <c r="A10" t="s">
        <v>409</v>
      </c>
      <c r="B10" t="s">
        <v>495</v>
      </c>
      <c r="C10" t="s">
        <v>372</v>
      </c>
      <c r="D10">
        <v>5.5</v>
      </c>
      <c r="E10" s="10">
        <v>0</v>
      </c>
      <c r="F10" s="5">
        <v>6.3492063492063489E-2</v>
      </c>
      <c r="G10" s="5">
        <v>7.3260073260073263E-2</v>
      </c>
      <c r="H10" s="5">
        <v>0.21994941163532386</v>
      </c>
      <c r="I10" s="5">
        <v>0.33734939759036142</v>
      </c>
      <c r="J10" s="5">
        <v>0.31192660550458712</v>
      </c>
      <c r="K10" s="5">
        <v>4.2145593869731796E-2</v>
      </c>
      <c r="L10" s="5" t="e">
        <v>#N/A</v>
      </c>
      <c r="M10" s="5" t="e">
        <v>#N/A</v>
      </c>
      <c r="N10" s="5">
        <v>0.22344251678083882</v>
      </c>
      <c r="O10" s="5">
        <v>0</v>
      </c>
      <c r="P10" s="22">
        <v>0</v>
      </c>
      <c r="Q10" s="18">
        <v>0</v>
      </c>
      <c r="R10" s="5">
        <v>0</v>
      </c>
      <c r="S10" s="20">
        <v>0</v>
      </c>
      <c r="T10" s="3">
        <v>0.88924458672357831</v>
      </c>
      <c r="U10" s="3">
        <v>0.52910052910052907</v>
      </c>
      <c r="V10" s="3">
        <v>0.36014405762304924</v>
      </c>
      <c r="W10" s="3" t="s">
        <v>3402</v>
      </c>
      <c r="X10" s="25">
        <v>0</v>
      </c>
      <c r="Y10" s="3">
        <v>0.88924458672357831</v>
      </c>
      <c r="Z10" s="3">
        <v>2.8011204481792715E-2</v>
      </c>
      <c r="AA10" s="3">
        <v>0.86123338224178558</v>
      </c>
      <c r="AB10" s="3" t="s">
        <v>3401</v>
      </c>
      <c r="AC10" s="22">
        <v>0</v>
      </c>
      <c r="AD10" s="15">
        <v>0</v>
      </c>
      <c r="AE10" s="5">
        <v>0</v>
      </c>
      <c r="AF10" s="20">
        <v>0</v>
      </c>
      <c r="AG10" s="3">
        <v>0.88924458672357831</v>
      </c>
      <c r="AH10" s="3">
        <v>0.89678055779750687</v>
      </c>
      <c r="AI10" s="3">
        <v>-7.5359710739285601E-3</v>
      </c>
      <c r="AJ10" s="3" t="s">
        <v>3402</v>
      </c>
      <c r="AK10" s="22">
        <v>0</v>
      </c>
      <c r="AL10" s="15">
        <v>0</v>
      </c>
      <c r="AM10" s="3">
        <v>0</v>
      </c>
      <c r="AN10" s="20">
        <v>0</v>
      </c>
      <c r="AO10" s="3">
        <v>0.88924458672357831</v>
      </c>
      <c r="AP10" s="3">
        <v>0.10582010582010581</v>
      </c>
      <c r="AQ10" s="3">
        <v>0.7834244809034725</v>
      </c>
      <c r="AR10" s="3" t="s">
        <v>3401</v>
      </c>
      <c r="AS10" s="22">
        <v>0</v>
      </c>
      <c r="AT10" s="15">
        <v>0</v>
      </c>
      <c r="AU10" s="3">
        <v>0</v>
      </c>
      <c r="AV10" s="20">
        <v>0</v>
      </c>
      <c r="AW10" s="3">
        <v>0.88924458672357831</v>
      </c>
      <c r="AX10" s="3">
        <v>0.87939146110891264</v>
      </c>
      <c r="AY10" s="3">
        <v>9.8531256146656698E-3</v>
      </c>
      <c r="AZ10" s="3" t="s">
        <v>3401</v>
      </c>
      <c r="BA10" s="22">
        <v>0</v>
      </c>
      <c r="BB10" s="15">
        <v>0</v>
      </c>
      <c r="BC10" s="3">
        <v>0</v>
      </c>
      <c r="BD10" s="20">
        <v>0</v>
      </c>
      <c r="BE10" s="15">
        <v>0</v>
      </c>
    </row>
    <row r="11" spans="1:57" x14ac:dyDescent="0.25">
      <c r="A11" t="s">
        <v>408</v>
      </c>
      <c r="B11" t="s">
        <v>495</v>
      </c>
      <c r="C11" t="s">
        <v>372</v>
      </c>
      <c r="D11">
        <v>5.5</v>
      </c>
      <c r="E11" s="10">
        <v>1</v>
      </c>
      <c r="F11" s="5">
        <v>0.10025062656641603</v>
      </c>
      <c r="G11" s="5">
        <v>6.3492063492063489E-2</v>
      </c>
      <c r="H11" s="5">
        <v>0.28011204481792717</v>
      </c>
      <c r="I11" s="5">
        <v>0.33734939759036142</v>
      </c>
      <c r="J11" s="5">
        <v>0.31192660550458712</v>
      </c>
      <c r="K11" s="5">
        <v>4.2145593869731796E-2</v>
      </c>
      <c r="L11" s="5" t="e">
        <v>#N/A</v>
      </c>
      <c r="M11" s="5" t="e">
        <v>#N/A</v>
      </c>
      <c r="N11" s="5">
        <v>1.3437178564301377E-2</v>
      </c>
      <c r="O11" s="5">
        <v>0</v>
      </c>
      <c r="P11" s="22">
        <v>3.1799954537981705</v>
      </c>
      <c r="Q11" s="18">
        <v>27.705886505779894</v>
      </c>
      <c r="R11" s="5">
        <v>2.0254510754765982E-2</v>
      </c>
      <c r="S11" s="20">
        <v>3.2205044753077026</v>
      </c>
      <c r="T11" s="3">
        <v>0.88924458672357831</v>
      </c>
      <c r="U11" s="3">
        <v>0.52910052910052907</v>
      </c>
      <c r="V11" s="3">
        <v>0.36014405762304924</v>
      </c>
      <c r="W11" s="3" t="s">
        <v>3402</v>
      </c>
      <c r="X11" s="25">
        <v>1.084145790255775</v>
      </c>
      <c r="Y11" s="3">
        <v>0.88924458672357831</v>
      </c>
      <c r="Z11" s="3">
        <v>2.8011204481792715E-2</v>
      </c>
      <c r="AA11" s="3">
        <v>0.86123338224178558</v>
      </c>
      <c r="AB11" s="3" t="s">
        <v>3401</v>
      </c>
      <c r="AC11" s="22">
        <v>3.6966086376555416</v>
      </c>
      <c r="AD11" s="15">
        <v>46.78256788020132</v>
      </c>
      <c r="AE11" s="5">
        <v>2.2894448512972582E-2</v>
      </c>
      <c r="AF11" s="20">
        <v>3.7423975346814866</v>
      </c>
      <c r="AG11" s="3">
        <v>0.88924458672357831</v>
      </c>
      <c r="AH11" s="3">
        <v>0.89678055779750687</v>
      </c>
      <c r="AI11" s="3">
        <v>-7.5359710739285601E-3</v>
      </c>
      <c r="AJ11" s="3" t="s">
        <v>3402</v>
      </c>
      <c r="AK11" s="22">
        <v>3.1740161724690763</v>
      </c>
      <c r="AL11" s="15">
        <v>12.281422289575561</v>
      </c>
      <c r="AM11" s="3">
        <v>1.1956081509267667E-2</v>
      </c>
      <c r="AN11" s="20">
        <v>3.1979283354876116</v>
      </c>
      <c r="AO11" s="3">
        <v>0.88924458672357831</v>
      </c>
      <c r="AP11" s="3">
        <v>0.10582010582010581</v>
      </c>
      <c r="AQ11" s="3">
        <v>0.7834244809034725</v>
      </c>
      <c r="AR11" s="3" t="s">
        <v>3401</v>
      </c>
      <c r="AS11" s="22">
        <v>3.6953432947630858</v>
      </c>
      <c r="AT11" s="15">
        <v>55.91146403240321</v>
      </c>
      <c r="AU11" s="3">
        <v>1.9703884413264403E-2</v>
      </c>
      <c r="AV11" s="20">
        <v>3.7347510635896146</v>
      </c>
      <c r="AW11" s="3">
        <v>0.88924458672357831</v>
      </c>
      <c r="AX11" s="3">
        <v>0.87939146110891264</v>
      </c>
      <c r="AY11" s="3">
        <v>9.8531256146656698E-3</v>
      </c>
      <c r="AZ11" s="3" t="s">
        <v>3401</v>
      </c>
      <c r="BA11" s="22">
        <v>3.6827633328386042</v>
      </c>
      <c r="BB11" s="15">
        <v>24.522360908229398</v>
      </c>
      <c r="BC11" s="3">
        <v>2.2365401942393701E-2</v>
      </c>
      <c r="BD11" s="20">
        <v>3.7274941367233918</v>
      </c>
      <c r="BE11" s="15">
        <v>12.185202954291938</v>
      </c>
    </row>
    <row r="12" spans="1:57" x14ac:dyDescent="0.25">
      <c r="A12" t="s">
        <v>403</v>
      </c>
      <c r="B12" t="s">
        <v>495</v>
      </c>
      <c r="C12" t="s">
        <v>372</v>
      </c>
      <c r="D12">
        <v>5.5</v>
      </c>
      <c r="E12" s="10">
        <v>1</v>
      </c>
      <c r="F12" s="5">
        <v>6.3492063492063489E-2</v>
      </c>
      <c r="G12" s="5">
        <v>8.6580086580086577E-2</v>
      </c>
      <c r="H12" s="5">
        <v>0.25396825396825395</v>
      </c>
      <c r="I12" s="5">
        <v>0.33734939759036142</v>
      </c>
      <c r="J12" s="5">
        <v>0.31192660550458712</v>
      </c>
      <c r="K12" s="5">
        <v>4.2145593869731796E-2</v>
      </c>
      <c r="L12" s="5" t="e">
        <v>#N/A</v>
      </c>
      <c r="M12" s="5" t="e">
        <v>#N/A</v>
      </c>
      <c r="N12" s="5">
        <v>0.11854733253014516</v>
      </c>
      <c r="O12" s="5">
        <v>0</v>
      </c>
      <c r="P12" s="22">
        <v>3.2650722433974853</v>
      </c>
      <c r="Q12" s="18">
        <v>30.280724128642852</v>
      </c>
      <c r="R12" s="5">
        <v>2.213685717646139E-2</v>
      </c>
      <c r="S12" s="20">
        <v>3.3093459577504079</v>
      </c>
      <c r="T12" s="3">
        <v>0.88924458672357831</v>
      </c>
      <c r="U12" s="3">
        <v>0.52910052910052907</v>
      </c>
      <c r="V12" s="3">
        <v>0.36014405762304924</v>
      </c>
      <c r="W12" s="3" t="s">
        <v>3402</v>
      </c>
      <c r="X12" s="25">
        <v>1.1131507509963343</v>
      </c>
      <c r="Y12" s="3">
        <v>0.88924458672357831</v>
      </c>
      <c r="Z12" s="3">
        <v>2.8011204481792715E-2</v>
      </c>
      <c r="AA12" s="3">
        <v>0.86123338224178558</v>
      </c>
      <c r="AB12" s="3" t="s">
        <v>3401</v>
      </c>
      <c r="AC12" s="22">
        <v>3.7955067649849998</v>
      </c>
      <c r="AD12" s="15">
        <v>51.851946051401477</v>
      </c>
      <c r="AE12" s="5">
        <v>2.5375300308678451E-2</v>
      </c>
      <c r="AF12" s="20">
        <v>3.8462573656023569</v>
      </c>
      <c r="AG12" s="3">
        <v>0.88924458672357831</v>
      </c>
      <c r="AH12" s="3">
        <v>0.89678055779750687</v>
      </c>
      <c r="AI12" s="3">
        <v>-7.5359710739285601E-3</v>
      </c>
      <c r="AJ12" s="3" t="s">
        <v>3402</v>
      </c>
      <c r="AK12" s="22">
        <v>3.2589329938964293</v>
      </c>
      <c r="AL12" s="15">
        <v>13.133792370415341</v>
      </c>
      <c r="AM12" s="3">
        <v>1.2785871896919395E-2</v>
      </c>
      <c r="AN12" s="20">
        <v>3.2845047376902681</v>
      </c>
      <c r="AO12" s="3">
        <v>0.88924458672357831</v>
      </c>
      <c r="AP12" s="3">
        <v>0.10582010582010581</v>
      </c>
      <c r="AQ12" s="3">
        <v>0.7834244809034725</v>
      </c>
      <c r="AR12" s="3" t="s">
        <v>3401</v>
      </c>
      <c r="AS12" s="22">
        <v>3.7942075694306152</v>
      </c>
      <c r="AT12" s="15">
        <v>62.266299750375779</v>
      </c>
      <c r="AU12" s="3">
        <v>2.1943406318461662E-2</v>
      </c>
      <c r="AV12" s="20">
        <v>3.8380943820675384</v>
      </c>
      <c r="AW12" s="3">
        <v>0.88924458672357831</v>
      </c>
      <c r="AX12" s="3">
        <v>0.87939146110891264</v>
      </c>
      <c r="AY12" s="3">
        <v>9.8531256146656698E-3</v>
      </c>
      <c r="AZ12" s="3" t="s">
        <v>3401</v>
      </c>
      <c r="BA12" s="22">
        <v>3.7812910464042808</v>
      </c>
      <c r="BB12" s="15">
        <v>26.713960267968474</v>
      </c>
      <c r="BC12" s="3">
        <v>2.4364230715882961E-2</v>
      </c>
      <c r="BD12" s="20">
        <v>3.8300195078360466</v>
      </c>
      <c r="BE12" s="15">
        <v>12.520777748167163</v>
      </c>
    </row>
    <row r="13" spans="1:57" x14ac:dyDescent="0.25">
      <c r="A13" t="s">
        <v>397</v>
      </c>
      <c r="B13" t="s">
        <v>495</v>
      </c>
      <c r="C13" t="s">
        <v>372</v>
      </c>
      <c r="D13">
        <v>5</v>
      </c>
      <c r="E13" s="10">
        <v>0</v>
      </c>
      <c r="F13" s="5">
        <v>0.11904761904761904</v>
      </c>
      <c r="G13" s="5">
        <v>8.6580086580086577E-2</v>
      </c>
      <c r="H13" s="5">
        <v>0.19047619047619047</v>
      </c>
      <c r="I13" s="5">
        <v>0.33734939759036142</v>
      </c>
      <c r="J13" s="5">
        <v>0.31192660550458712</v>
      </c>
      <c r="K13" s="5">
        <v>4.2145593869731796E-2</v>
      </c>
      <c r="L13" s="5" t="e">
        <v>#N/A</v>
      </c>
      <c r="M13" s="5" t="e">
        <v>#N/A</v>
      </c>
      <c r="N13" s="5">
        <v>0.29152339856241527</v>
      </c>
      <c r="O13" s="5">
        <v>0</v>
      </c>
      <c r="P13" s="22">
        <v>0</v>
      </c>
      <c r="Q13" s="18">
        <v>0</v>
      </c>
      <c r="R13" s="5">
        <v>0</v>
      </c>
      <c r="S13" s="20">
        <v>0</v>
      </c>
      <c r="T13" s="3">
        <v>0.88924458672357831</v>
      </c>
      <c r="U13" s="3">
        <v>0.52910052910052907</v>
      </c>
      <c r="V13" s="3">
        <v>0.36014405762304924</v>
      </c>
      <c r="W13" s="3" t="s">
        <v>3402</v>
      </c>
      <c r="X13" s="25">
        <v>0</v>
      </c>
      <c r="Y13" s="3">
        <v>0.88924458672357831</v>
      </c>
      <c r="Z13" s="3">
        <v>2.8011204481792715E-2</v>
      </c>
      <c r="AA13" s="3">
        <v>0.86123338224178558</v>
      </c>
      <c r="AB13" s="3" t="s">
        <v>3401</v>
      </c>
      <c r="AC13" s="22">
        <v>0</v>
      </c>
      <c r="AD13" s="15">
        <v>0</v>
      </c>
      <c r="AE13" s="5">
        <v>0</v>
      </c>
      <c r="AF13" s="20">
        <v>0</v>
      </c>
      <c r="AG13" s="3">
        <v>0.88924458672357831</v>
      </c>
      <c r="AH13" s="3">
        <v>0.89678055779750687</v>
      </c>
      <c r="AI13" s="3">
        <v>-7.5359710739285601E-3</v>
      </c>
      <c r="AJ13" s="3" t="s">
        <v>3402</v>
      </c>
      <c r="AK13" s="22">
        <v>0</v>
      </c>
      <c r="AL13" s="15">
        <v>0</v>
      </c>
      <c r="AM13" s="3">
        <v>0</v>
      </c>
      <c r="AN13" s="20">
        <v>0</v>
      </c>
      <c r="AO13" s="3">
        <v>0.88924458672357831</v>
      </c>
      <c r="AP13" s="3">
        <v>0.10582010582010581</v>
      </c>
      <c r="AQ13" s="3">
        <v>0.7834244809034725</v>
      </c>
      <c r="AR13" s="3" t="s">
        <v>3401</v>
      </c>
      <c r="AS13" s="22">
        <v>0</v>
      </c>
      <c r="AT13" s="15">
        <v>0</v>
      </c>
      <c r="AU13" s="3">
        <v>0</v>
      </c>
      <c r="AV13" s="20">
        <v>0</v>
      </c>
      <c r="AW13" s="3">
        <v>0.88924458672357831</v>
      </c>
      <c r="AX13" s="3">
        <v>0.87939146110891264</v>
      </c>
      <c r="AY13" s="3">
        <v>9.8531256146656698E-3</v>
      </c>
      <c r="AZ13" s="3" t="s">
        <v>3401</v>
      </c>
      <c r="BA13" s="22">
        <v>0</v>
      </c>
      <c r="BB13" s="15">
        <v>0</v>
      </c>
      <c r="BC13" s="3">
        <v>0</v>
      </c>
      <c r="BD13" s="20">
        <v>0</v>
      </c>
      <c r="BE13" s="15">
        <v>0</v>
      </c>
    </row>
    <row r="14" spans="1:57" x14ac:dyDescent="0.25">
      <c r="A14" t="s">
        <v>4029</v>
      </c>
      <c r="B14" t="s">
        <v>495</v>
      </c>
      <c r="C14" t="s">
        <v>372</v>
      </c>
      <c r="D14">
        <v>4</v>
      </c>
      <c r="E14" s="10">
        <v>0</v>
      </c>
      <c r="F14" s="5" t="e">
        <v>#N/A</v>
      </c>
      <c r="G14" s="5" t="e">
        <v>#N/A</v>
      </c>
      <c r="H14" s="5" t="e">
        <v>#N/A</v>
      </c>
      <c r="I14" s="5">
        <v>0.33734939759036142</v>
      </c>
      <c r="J14" s="5">
        <v>0.31192660550458712</v>
      </c>
      <c r="K14" s="5">
        <v>4.2145593869731796E-2</v>
      </c>
      <c r="L14" s="5" t="e">
        <v>#N/A</v>
      </c>
      <c r="M14" s="5" t="e">
        <v>#N/A</v>
      </c>
      <c r="N14" s="5">
        <v>0.29152339856241527</v>
      </c>
      <c r="O14" s="5">
        <v>0</v>
      </c>
      <c r="P14" s="22">
        <v>0</v>
      </c>
      <c r="Q14" s="18">
        <v>0</v>
      </c>
      <c r="R14" s="5">
        <v>0</v>
      </c>
      <c r="S14" s="20">
        <v>0</v>
      </c>
      <c r="T14" s="3">
        <v>0.88924458672357831</v>
      </c>
      <c r="U14" s="3">
        <v>0.52910052910052907</v>
      </c>
      <c r="V14" s="3">
        <v>0.36014405762304924</v>
      </c>
      <c r="W14" s="3" t="s">
        <v>3402</v>
      </c>
      <c r="X14" s="25">
        <v>0</v>
      </c>
      <c r="Y14" s="3">
        <v>0.88924458672357831</v>
      </c>
      <c r="Z14" s="3">
        <v>2.8011204481792715E-2</v>
      </c>
      <c r="AA14" s="3">
        <v>0.86123338224178558</v>
      </c>
      <c r="AB14" s="3" t="s">
        <v>3401</v>
      </c>
      <c r="AC14" s="22">
        <v>0</v>
      </c>
      <c r="AD14" s="15">
        <v>0</v>
      </c>
      <c r="AE14" s="5">
        <v>0</v>
      </c>
      <c r="AF14" s="20">
        <v>0</v>
      </c>
      <c r="AG14" s="3">
        <v>0.88924458672357831</v>
      </c>
      <c r="AH14" s="3">
        <v>0.89678055779750687</v>
      </c>
      <c r="AI14" s="3">
        <v>-7.5359710739285601E-3</v>
      </c>
      <c r="AJ14" s="3" t="s">
        <v>3402</v>
      </c>
      <c r="AK14" s="22">
        <v>0</v>
      </c>
      <c r="AL14" s="15">
        <v>0</v>
      </c>
      <c r="AM14" s="3">
        <v>0</v>
      </c>
      <c r="AN14" s="20">
        <v>0</v>
      </c>
      <c r="AO14" s="3">
        <v>0.88924458672357831</v>
      </c>
      <c r="AP14" s="3">
        <v>0.10582010582010581</v>
      </c>
      <c r="AQ14" s="3">
        <v>0.7834244809034725</v>
      </c>
      <c r="AR14" s="3" t="s">
        <v>3401</v>
      </c>
      <c r="AS14" s="22">
        <v>0</v>
      </c>
      <c r="AT14" s="15">
        <v>0</v>
      </c>
      <c r="AU14" s="3">
        <v>0</v>
      </c>
      <c r="AV14" s="20">
        <v>0</v>
      </c>
      <c r="AW14" s="3">
        <v>0.88924458672357831</v>
      </c>
      <c r="AX14" s="3">
        <v>0.87939146110891264</v>
      </c>
      <c r="AY14" s="3">
        <v>9.8531256146656698E-3</v>
      </c>
      <c r="AZ14" s="3" t="s">
        <v>3401</v>
      </c>
      <c r="BA14" s="22">
        <v>0</v>
      </c>
      <c r="BB14" s="15">
        <v>0</v>
      </c>
      <c r="BC14" s="3">
        <v>0</v>
      </c>
      <c r="BD14" s="20">
        <v>0</v>
      </c>
      <c r="BE14" s="15">
        <v>0</v>
      </c>
    </row>
    <row r="15" spans="1:57" x14ac:dyDescent="0.25">
      <c r="A15" t="s">
        <v>4030</v>
      </c>
      <c r="B15" t="s">
        <v>495</v>
      </c>
      <c r="C15" t="s">
        <v>372</v>
      </c>
      <c r="D15">
        <v>4</v>
      </c>
      <c r="E15" s="10">
        <v>0</v>
      </c>
      <c r="F15" s="5" t="e">
        <v>#N/A</v>
      </c>
      <c r="G15" s="5" t="e">
        <v>#N/A</v>
      </c>
      <c r="H15" s="5" t="e">
        <v>#N/A</v>
      </c>
      <c r="I15" s="5">
        <v>0.33734939759036142</v>
      </c>
      <c r="J15" s="5">
        <v>0.31192660550458712</v>
      </c>
      <c r="K15" s="5">
        <v>4.2145593869731796E-2</v>
      </c>
      <c r="L15" s="5" t="e">
        <v>#N/A</v>
      </c>
      <c r="M15" s="5" t="e">
        <v>#N/A</v>
      </c>
      <c r="N15" s="5">
        <v>0.29152339856241527</v>
      </c>
      <c r="O15" s="5">
        <v>0</v>
      </c>
      <c r="P15" s="22">
        <v>0</v>
      </c>
      <c r="Q15" s="18">
        <v>0</v>
      </c>
      <c r="R15" s="5">
        <v>0</v>
      </c>
      <c r="S15" s="20">
        <v>0</v>
      </c>
      <c r="T15" s="3">
        <v>0.88924458672357831</v>
      </c>
      <c r="U15" s="3">
        <v>0.52910052910052907</v>
      </c>
      <c r="V15" s="3">
        <v>0.36014405762304924</v>
      </c>
      <c r="W15" s="3" t="s">
        <v>3402</v>
      </c>
      <c r="X15" s="25">
        <v>0</v>
      </c>
      <c r="Y15" s="3">
        <v>0.88924458672357831</v>
      </c>
      <c r="Z15" s="3">
        <v>2.8011204481792715E-2</v>
      </c>
      <c r="AA15" s="3">
        <v>0.86123338224178558</v>
      </c>
      <c r="AB15" s="3" t="s">
        <v>3401</v>
      </c>
      <c r="AC15" s="22">
        <v>0</v>
      </c>
      <c r="AD15" s="15">
        <v>0</v>
      </c>
      <c r="AE15" s="5">
        <v>0</v>
      </c>
      <c r="AF15" s="20">
        <v>0</v>
      </c>
      <c r="AG15" s="3">
        <v>0.88924458672357831</v>
      </c>
      <c r="AH15" s="3">
        <v>0.89678055779750687</v>
      </c>
      <c r="AI15" s="3">
        <v>-7.5359710739285601E-3</v>
      </c>
      <c r="AJ15" s="3" t="s">
        <v>3402</v>
      </c>
      <c r="AK15" s="22">
        <v>0</v>
      </c>
      <c r="AL15" s="15">
        <v>0</v>
      </c>
      <c r="AM15" s="3">
        <v>0</v>
      </c>
      <c r="AN15" s="20">
        <v>0</v>
      </c>
      <c r="AO15" s="3">
        <v>0.88924458672357831</v>
      </c>
      <c r="AP15" s="3">
        <v>0.10582010582010581</v>
      </c>
      <c r="AQ15" s="3">
        <v>0.7834244809034725</v>
      </c>
      <c r="AR15" s="3" t="s">
        <v>3401</v>
      </c>
      <c r="AS15" s="22">
        <v>0</v>
      </c>
      <c r="AT15" s="15">
        <v>0</v>
      </c>
      <c r="AU15" s="3">
        <v>0</v>
      </c>
      <c r="AV15" s="20">
        <v>0</v>
      </c>
      <c r="AW15" s="3">
        <v>0.88924458672357831</v>
      </c>
      <c r="AX15" s="3">
        <v>0.87939146110891264</v>
      </c>
      <c r="AY15" s="3">
        <v>9.8531256146656698E-3</v>
      </c>
      <c r="AZ15" s="3" t="s">
        <v>3401</v>
      </c>
      <c r="BA15" s="22">
        <v>0</v>
      </c>
      <c r="BB15" s="15">
        <v>0</v>
      </c>
      <c r="BC15" s="3">
        <v>0</v>
      </c>
      <c r="BD15" s="20">
        <v>0</v>
      </c>
      <c r="BE15" s="15">
        <v>0</v>
      </c>
    </row>
    <row r="16" spans="1:57" x14ac:dyDescent="0.25">
      <c r="A16" t="s">
        <v>4031</v>
      </c>
      <c r="B16" t="s">
        <v>495</v>
      </c>
      <c r="C16" t="s">
        <v>372</v>
      </c>
      <c r="D16">
        <v>4</v>
      </c>
      <c r="E16" s="10">
        <v>0</v>
      </c>
      <c r="F16" s="5" t="e">
        <v>#N/A</v>
      </c>
      <c r="G16" s="5" t="e">
        <v>#N/A</v>
      </c>
      <c r="H16" s="5" t="e">
        <v>#N/A</v>
      </c>
      <c r="I16" s="5">
        <v>0.33734939759036142</v>
      </c>
      <c r="J16" s="5">
        <v>0.31192660550458712</v>
      </c>
      <c r="K16" s="5">
        <v>4.2145593869731796E-2</v>
      </c>
      <c r="L16" s="5" t="e">
        <v>#N/A</v>
      </c>
      <c r="M16" s="5" t="e">
        <v>#N/A</v>
      </c>
      <c r="N16" s="5">
        <v>0.29152339856241527</v>
      </c>
      <c r="O16" s="5">
        <v>0</v>
      </c>
      <c r="P16" s="22">
        <v>0</v>
      </c>
      <c r="Q16" s="18">
        <v>0</v>
      </c>
      <c r="R16" s="5">
        <v>0</v>
      </c>
      <c r="S16" s="20">
        <v>0</v>
      </c>
      <c r="T16" s="3">
        <v>0.88924458672357831</v>
      </c>
      <c r="U16" s="3">
        <v>0.52910052910052907</v>
      </c>
      <c r="V16" s="3">
        <v>0.36014405762304924</v>
      </c>
      <c r="W16" s="3" t="s">
        <v>3402</v>
      </c>
      <c r="X16" s="25">
        <v>0</v>
      </c>
      <c r="Y16" s="3">
        <v>0.88924458672357831</v>
      </c>
      <c r="Z16" s="3">
        <v>2.8011204481792715E-2</v>
      </c>
      <c r="AA16" s="3">
        <v>0.86123338224178558</v>
      </c>
      <c r="AB16" s="3" t="s">
        <v>3401</v>
      </c>
      <c r="AC16" s="22">
        <v>0</v>
      </c>
      <c r="AD16" s="15">
        <v>0</v>
      </c>
      <c r="AE16" s="5">
        <v>0</v>
      </c>
      <c r="AF16" s="20">
        <v>0</v>
      </c>
      <c r="AG16" s="3">
        <v>0.88924458672357831</v>
      </c>
      <c r="AH16" s="3">
        <v>0.89678055779750687</v>
      </c>
      <c r="AI16" s="3">
        <v>-7.5359710739285601E-3</v>
      </c>
      <c r="AJ16" s="3" t="s">
        <v>3402</v>
      </c>
      <c r="AK16" s="22">
        <v>0</v>
      </c>
      <c r="AL16" s="15">
        <v>0</v>
      </c>
      <c r="AM16" s="3">
        <v>0</v>
      </c>
      <c r="AN16" s="20">
        <v>0</v>
      </c>
      <c r="AO16" s="3">
        <v>0.88924458672357831</v>
      </c>
      <c r="AP16" s="3">
        <v>0.10582010582010581</v>
      </c>
      <c r="AQ16" s="3">
        <v>0.7834244809034725</v>
      </c>
      <c r="AR16" s="3" t="s">
        <v>3401</v>
      </c>
      <c r="AS16" s="22">
        <v>0</v>
      </c>
      <c r="AT16" s="15">
        <v>0</v>
      </c>
      <c r="AU16" s="3">
        <v>0</v>
      </c>
      <c r="AV16" s="20">
        <v>0</v>
      </c>
      <c r="AW16" s="3">
        <v>0.88924458672357831</v>
      </c>
      <c r="AX16" s="3">
        <v>0.87939146110891264</v>
      </c>
      <c r="AY16" s="3">
        <v>9.8531256146656698E-3</v>
      </c>
      <c r="AZ16" s="3" t="s">
        <v>3401</v>
      </c>
      <c r="BA16" s="22">
        <v>0</v>
      </c>
      <c r="BB16" s="15">
        <v>0</v>
      </c>
      <c r="BC16" s="3">
        <v>0</v>
      </c>
      <c r="BD16" s="20">
        <v>0</v>
      </c>
      <c r="BE16" s="15">
        <v>0</v>
      </c>
    </row>
    <row r="17" spans="1:57" x14ac:dyDescent="0.25">
      <c r="A17" t="s">
        <v>373</v>
      </c>
      <c r="B17" t="s">
        <v>518</v>
      </c>
      <c r="C17" t="s">
        <v>372</v>
      </c>
      <c r="D17">
        <v>10</v>
      </c>
      <c r="E17" s="10">
        <v>1</v>
      </c>
      <c r="F17" s="5">
        <v>0.33184005309440845</v>
      </c>
      <c r="G17" s="5">
        <v>0.25396825396825395</v>
      </c>
      <c r="H17" s="5">
        <v>0.20050125313283207</v>
      </c>
      <c r="I17" s="5">
        <v>0.33734939759036142</v>
      </c>
      <c r="J17" s="5">
        <v>0.31192660550458712</v>
      </c>
      <c r="K17" s="5">
        <v>4.2145593869731796E-2</v>
      </c>
      <c r="L17" s="5" t="e">
        <v>#N/A</v>
      </c>
      <c r="M17" s="5" t="e">
        <v>#N/A</v>
      </c>
      <c r="N17" s="5">
        <v>0</v>
      </c>
      <c r="O17" s="5">
        <v>0.3857500506789166</v>
      </c>
      <c r="P17" s="22">
        <v>5.3294532731921658</v>
      </c>
      <c r="Q17" s="18">
        <v>261.60820528917293</v>
      </c>
      <c r="R17" s="5">
        <v>0.19124983445157678</v>
      </c>
      <c r="S17" s="20">
        <v>5.7119529420953192</v>
      </c>
      <c r="T17" s="3">
        <v>0.88924458672357831</v>
      </c>
      <c r="U17" s="3">
        <v>0.52910052910052907</v>
      </c>
      <c r="V17" s="3">
        <v>0.36014405762304924</v>
      </c>
      <c r="W17" s="3" t="s">
        <v>3402</v>
      </c>
      <c r="X17" s="25">
        <v>1.8169536448849468</v>
      </c>
      <c r="Y17" s="3">
        <v>0.88924458672357831</v>
      </c>
      <c r="Z17" s="3">
        <v>2.8011204481792715E-2</v>
      </c>
      <c r="AA17" s="3">
        <v>0.86123338224178558</v>
      </c>
      <c r="AB17" s="3" t="s">
        <v>3401</v>
      </c>
      <c r="AC17" s="22">
        <v>6.1952613737648896</v>
      </c>
      <c r="AD17" s="15">
        <v>629.42763512843158</v>
      </c>
      <c r="AE17" s="5">
        <v>0.30802923477803668</v>
      </c>
      <c r="AF17" s="20">
        <v>6.8113198433209625</v>
      </c>
      <c r="AG17" s="3">
        <v>0.88924458672357831</v>
      </c>
      <c r="AH17" s="3">
        <v>0.89678055779750687</v>
      </c>
      <c r="AI17" s="3">
        <v>-7.5359710739285601E-3</v>
      </c>
      <c r="AJ17" s="3" t="s">
        <v>3402</v>
      </c>
      <c r="AK17" s="22">
        <v>5.3194324096677796</v>
      </c>
      <c r="AL17" s="15">
        <v>66.912261847654321</v>
      </c>
      <c r="AM17" s="3">
        <v>6.5139723865619475E-2</v>
      </c>
      <c r="AN17" s="20">
        <v>5.4497118573990182</v>
      </c>
      <c r="AO17" s="3">
        <v>0.88924458672357831</v>
      </c>
      <c r="AP17" s="3">
        <v>0.10582010582010581</v>
      </c>
      <c r="AQ17" s="3">
        <v>0.7834244809034725</v>
      </c>
      <c r="AR17" s="3" t="s">
        <v>3401</v>
      </c>
      <c r="AS17" s="22">
        <v>6.1931407462615216</v>
      </c>
      <c r="AT17" s="15">
        <v>848.57658246152312</v>
      </c>
      <c r="AU17" s="3">
        <v>0.29904877623906684</v>
      </c>
      <c r="AV17" s="20">
        <v>6.7912382987396551</v>
      </c>
      <c r="AW17" s="3">
        <v>0.88924458672357831</v>
      </c>
      <c r="AX17" s="3">
        <v>0.87939146110891264</v>
      </c>
      <c r="AY17" s="3">
        <v>9.8531256146656698E-3</v>
      </c>
      <c r="AZ17" s="3" t="s">
        <v>3401</v>
      </c>
      <c r="BA17" s="22">
        <v>6.1720575968579636</v>
      </c>
      <c r="BB17" s="15">
        <v>213.21150598885507</v>
      </c>
      <c r="BC17" s="3">
        <v>0.19445766449769344</v>
      </c>
      <c r="BD17" s="20">
        <v>6.5609729258533509</v>
      </c>
      <c r="BE17" s="15">
        <v>21.675943343745601</v>
      </c>
    </row>
    <row r="18" spans="1:57" x14ac:dyDescent="0.25">
      <c r="A18" t="s">
        <v>377</v>
      </c>
      <c r="B18" t="s">
        <v>518</v>
      </c>
      <c r="C18" t="s">
        <v>372</v>
      </c>
      <c r="D18">
        <v>8</v>
      </c>
      <c r="E18" s="10">
        <v>1</v>
      </c>
      <c r="F18" s="5">
        <v>0.25396825396825395</v>
      </c>
      <c r="G18" s="5">
        <v>0.21164021164021163</v>
      </c>
      <c r="H18" s="5">
        <v>0.17316017316017315</v>
      </c>
      <c r="I18" s="5">
        <v>0.33734939759036142</v>
      </c>
      <c r="J18" s="5">
        <v>0.31192660550458712</v>
      </c>
      <c r="K18" s="5">
        <v>4.2145593869731796E-2</v>
      </c>
      <c r="L18" s="5" t="e">
        <v>#N/A</v>
      </c>
      <c r="M18" s="5" t="e">
        <v>#N/A</v>
      </c>
      <c r="N18" s="5">
        <v>0</v>
      </c>
      <c r="O18" s="5">
        <v>0.3857500506789166</v>
      </c>
      <c r="P18" s="22">
        <v>4.8404512305499257</v>
      </c>
      <c r="Q18" s="18">
        <v>156.97143984523663</v>
      </c>
      <c r="R18" s="5">
        <v>0.11475466471261178</v>
      </c>
      <c r="S18" s="20">
        <v>5.0699605599751489</v>
      </c>
      <c r="T18" s="3">
        <v>0.88924458672357831</v>
      </c>
      <c r="U18" s="3">
        <v>0.52910052910052907</v>
      </c>
      <c r="V18" s="3">
        <v>0.36014405762304924</v>
      </c>
      <c r="W18" s="3" t="s">
        <v>3402</v>
      </c>
      <c r="X18" s="25">
        <v>1.6502397254282848</v>
      </c>
      <c r="Y18" s="3">
        <v>0.88924458672357831</v>
      </c>
      <c r="Z18" s="3">
        <v>2.8011204481792715E-2</v>
      </c>
      <c r="AA18" s="3">
        <v>0.86123338224178558</v>
      </c>
      <c r="AB18" s="3" t="s">
        <v>3401</v>
      </c>
      <c r="AC18" s="22">
        <v>5.626817424417899</v>
      </c>
      <c r="AD18" s="15">
        <v>348.44124305835203</v>
      </c>
      <c r="AE18" s="5">
        <v>0.17052014159256274</v>
      </c>
      <c r="AF18" s="20">
        <v>5.9678577076030246</v>
      </c>
      <c r="AG18" s="3">
        <v>0.88924458672357831</v>
      </c>
      <c r="AH18" s="3">
        <v>0.89678055779750687</v>
      </c>
      <c r="AI18" s="3">
        <v>-7.5359710739285601E-3</v>
      </c>
      <c r="AJ18" s="3" t="s">
        <v>3402</v>
      </c>
      <c r="AK18" s="22">
        <v>4.8313498277058899</v>
      </c>
      <c r="AL18" s="15">
        <v>45.499549802391925</v>
      </c>
      <c r="AM18" s="3">
        <v>4.4294244855835961E-2</v>
      </c>
      <c r="AN18" s="20">
        <v>4.9199383174175617</v>
      </c>
      <c r="AO18" s="3">
        <v>0.88924458672357831</v>
      </c>
      <c r="AP18" s="3">
        <v>0.10582010582010581</v>
      </c>
      <c r="AQ18" s="3">
        <v>0.7834244809034725</v>
      </c>
      <c r="AR18" s="3" t="s">
        <v>3401</v>
      </c>
      <c r="AS18" s="22">
        <v>5.6248913743181923</v>
      </c>
      <c r="AT18" s="15">
        <v>457.05668299843882</v>
      </c>
      <c r="AU18" s="3">
        <v>0.16107237054089671</v>
      </c>
      <c r="AV18" s="20">
        <v>5.9470361153999853</v>
      </c>
      <c r="AW18" s="3">
        <v>0.88924458672357831</v>
      </c>
      <c r="AX18" s="3">
        <v>0.87939146110891264</v>
      </c>
      <c r="AY18" s="3">
        <v>9.8531256146656698E-3</v>
      </c>
      <c r="AZ18" s="3" t="s">
        <v>3401</v>
      </c>
      <c r="BA18" s="22">
        <v>5.6057427016039272</v>
      </c>
      <c r="BB18" s="15">
        <v>130.35613233461021</v>
      </c>
      <c r="BC18" s="3">
        <v>0.11889015524361797</v>
      </c>
      <c r="BD18" s="20">
        <v>5.843523012091163</v>
      </c>
      <c r="BE18" s="15">
        <v>19.194875501936469</v>
      </c>
    </row>
    <row r="19" spans="1:57" x14ac:dyDescent="0.25">
      <c r="A19" t="s">
        <v>378</v>
      </c>
      <c r="B19" t="s">
        <v>518</v>
      </c>
      <c r="C19" t="s">
        <v>372</v>
      </c>
      <c r="D19">
        <v>7</v>
      </c>
      <c r="E19" s="10">
        <v>0</v>
      </c>
      <c r="F19" s="5">
        <v>0.28011204481792717</v>
      </c>
      <c r="G19" s="5">
        <v>0.17316017316017315</v>
      </c>
      <c r="H19" s="5">
        <v>0.11904761904761904</v>
      </c>
      <c r="I19" s="5">
        <v>0.33734939759036142</v>
      </c>
      <c r="J19" s="5">
        <v>0.31192660550458712</v>
      </c>
      <c r="K19" s="5">
        <v>4.2145593869731796E-2</v>
      </c>
      <c r="L19" s="5" t="e">
        <v>#N/A</v>
      </c>
      <c r="M19" s="5" t="e">
        <v>#N/A</v>
      </c>
      <c r="N19" s="5">
        <v>0</v>
      </c>
      <c r="O19" s="5">
        <v>0.3857500506789166</v>
      </c>
      <c r="P19" s="22">
        <v>0</v>
      </c>
      <c r="Q19" s="18">
        <v>0</v>
      </c>
      <c r="R19" s="5">
        <v>0</v>
      </c>
      <c r="S19" s="20">
        <v>0</v>
      </c>
      <c r="T19" s="3">
        <v>0.88924458672357831</v>
      </c>
      <c r="U19" s="3">
        <v>0.52910052910052907</v>
      </c>
      <c r="V19" s="3">
        <v>0.36014405762304924</v>
      </c>
      <c r="W19" s="3" t="s">
        <v>3402</v>
      </c>
      <c r="X19" s="25">
        <v>0</v>
      </c>
      <c r="Y19" s="3">
        <v>0.88924458672357831</v>
      </c>
      <c r="Z19" s="3">
        <v>2.8011204481792715E-2</v>
      </c>
      <c r="AA19" s="3">
        <v>0.86123338224178558</v>
      </c>
      <c r="AB19" s="3" t="s">
        <v>3401</v>
      </c>
      <c r="AC19" s="22">
        <v>0</v>
      </c>
      <c r="AD19" s="15">
        <v>0</v>
      </c>
      <c r="AE19" s="5">
        <v>0</v>
      </c>
      <c r="AF19" s="20">
        <v>0</v>
      </c>
      <c r="AG19" s="3">
        <v>0.88924458672357831</v>
      </c>
      <c r="AH19" s="3">
        <v>0.89678055779750687</v>
      </c>
      <c r="AI19" s="3">
        <v>-7.5359710739285601E-3</v>
      </c>
      <c r="AJ19" s="3" t="s">
        <v>3402</v>
      </c>
      <c r="AK19" s="22">
        <v>0</v>
      </c>
      <c r="AL19" s="15">
        <v>0</v>
      </c>
      <c r="AM19" s="3">
        <v>0</v>
      </c>
      <c r="AN19" s="20">
        <v>0</v>
      </c>
      <c r="AO19" s="3">
        <v>0.88924458672357831</v>
      </c>
      <c r="AP19" s="3">
        <v>0.10582010582010581</v>
      </c>
      <c r="AQ19" s="3">
        <v>0.7834244809034725</v>
      </c>
      <c r="AR19" s="3" t="s">
        <v>3401</v>
      </c>
      <c r="AS19" s="22">
        <v>0</v>
      </c>
      <c r="AT19" s="15">
        <v>0</v>
      </c>
      <c r="AU19" s="3">
        <v>0</v>
      </c>
      <c r="AV19" s="20">
        <v>0</v>
      </c>
      <c r="AW19" s="3">
        <v>0.88924458672357831</v>
      </c>
      <c r="AX19" s="3">
        <v>0.87939146110891264</v>
      </c>
      <c r="AY19" s="3">
        <v>9.8531256146656698E-3</v>
      </c>
      <c r="AZ19" s="3" t="s">
        <v>3401</v>
      </c>
      <c r="BA19" s="22">
        <v>0</v>
      </c>
      <c r="BB19" s="15">
        <v>0</v>
      </c>
      <c r="BC19" s="3">
        <v>0</v>
      </c>
      <c r="BD19" s="20">
        <v>0</v>
      </c>
      <c r="BE19" s="15">
        <v>0</v>
      </c>
    </row>
    <row r="20" spans="1:57" x14ac:dyDescent="0.25">
      <c r="A20" t="s">
        <v>375</v>
      </c>
      <c r="B20" t="s">
        <v>518</v>
      </c>
      <c r="C20" t="s">
        <v>372</v>
      </c>
      <c r="D20">
        <v>7</v>
      </c>
      <c r="E20" s="10">
        <v>0.5</v>
      </c>
      <c r="F20" s="5">
        <v>0.28011204481792717</v>
      </c>
      <c r="G20" s="5">
        <v>0.19047619047619047</v>
      </c>
      <c r="H20" s="5">
        <v>0.15873015873015872</v>
      </c>
      <c r="I20" s="5">
        <v>0.33734939759036142</v>
      </c>
      <c r="J20" s="5">
        <v>0.31192660550458712</v>
      </c>
      <c r="K20" s="5">
        <v>4.2145593869731796E-2</v>
      </c>
      <c r="L20" s="5" t="e">
        <v>#N/A</v>
      </c>
      <c r="M20" s="5" t="e">
        <v>#N/A</v>
      </c>
      <c r="N20" s="5">
        <v>0</v>
      </c>
      <c r="O20" s="5">
        <v>0.3857500506789166</v>
      </c>
      <c r="P20" s="22">
        <v>2.4610540678681216</v>
      </c>
      <c r="Q20" s="18">
        <v>13.074699804619291</v>
      </c>
      <c r="R20" s="5">
        <v>9.5583170656803225E-3</v>
      </c>
      <c r="S20" s="20">
        <v>2.4801707019994823</v>
      </c>
      <c r="T20" s="3">
        <v>0.88924458672357831</v>
      </c>
      <c r="U20" s="3">
        <v>0.52910052910052907</v>
      </c>
      <c r="V20" s="3">
        <v>0.36014405762304924</v>
      </c>
      <c r="W20" s="3" t="s">
        <v>3402</v>
      </c>
      <c r="X20" s="25">
        <v>0.83903937789730465</v>
      </c>
      <c r="Y20" s="3">
        <v>0.88924458672357831</v>
      </c>
      <c r="Z20" s="3">
        <v>2.8011204481792715E-2</v>
      </c>
      <c r="AA20" s="3">
        <v>0.86123338224178558</v>
      </c>
      <c r="AB20" s="3" t="s">
        <v>3401</v>
      </c>
      <c r="AC20" s="22">
        <v>2.8608700412299437</v>
      </c>
      <c r="AD20" s="15">
        <v>19.611338879011207</v>
      </c>
      <c r="AE20" s="5">
        <v>9.5973951106261366E-3</v>
      </c>
      <c r="AF20" s="20">
        <v>2.8800648314511959</v>
      </c>
      <c r="AG20" s="3">
        <v>0.88924458672357831</v>
      </c>
      <c r="AH20" s="3">
        <v>0.89678055779750687</v>
      </c>
      <c r="AI20" s="3">
        <v>-7.5359710739285601E-3</v>
      </c>
      <c r="AJ20" s="3" t="s">
        <v>3402</v>
      </c>
      <c r="AK20" s="22">
        <v>2.4564265975299739</v>
      </c>
      <c r="AL20" s="15">
        <v>6.9660819866297636</v>
      </c>
      <c r="AM20" s="3">
        <v>6.7815471261077403E-3</v>
      </c>
      <c r="AN20" s="20">
        <v>2.4699896917821893</v>
      </c>
      <c r="AO20" s="3">
        <v>0.88924458672357831</v>
      </c>
      <c r="AP20" s="3">
        <v>0.10582010582010581</v>
      </c>
      <c r="AQ20" s="3">
        <v>0.7834244809034725</v>
      </c>
      <c r="AR20" s="3" t="s">
        <v>3401</v>
      </c>
      <c r="AS20" s="22">
        <v>2.8598907702473366</v>
      </c>
      <c r="AT20" s="15">
        <v>22.512382813391667</v>
      </c>
      <c r="AU20" s="3">
        <v>7.9336393081238972E-3</v>
      </c>
      <c r="AV20" s="20">
        <v>2.8757580488635845</v>
      </c>
      <c r="AW20" s="3">
        <v>0.88924458672357831</v>
      </c>
      <c r="AX20" s="3">
        <v>0.87939146110891264</v>
      </c>
      <c r="AY20" s="3">
        <v>9.8531256146656698E-3</v>
      </c>
      <c r="AZ20" s="3" t="s">
        <v>3401</v>
      </c>
      <c r="BA20" s="22">
        <v>2.8501549178168264</v>
      </c>
      <c r="BB20" s="15">
        <v>11.896152910714521</v>
      </c>
      <c r="BC20" s="3">
        <v>1.084978083521395E-2</v>
      </c>
      <c r="BD20" s="20">
        <v>2.8718544794872543</v>
      </c>
      <c r="BE20" s="15">
        <v>9.3876273116504034</v>
      </c>
    </row>
    <row r="21" spans="1:57" x14ac:dyDescent="0.25">
      <c r="A21" t="s">
        <v>374</v>
      </c>
      <c r="B21" t="s">
        <v>518</v>
      </c>
      <c r="C21" t="s">
        <v>372</v>
      </c>
      <c r="D21">
        <v>7</v>
      </c>
      <c r="E21" s="10">
        <v>0</v>
      </c>
      <c r="F21" s="5">
        <v>0.31746031746031744</v>
      </c>
      <c r="G21" s="5">
        <v>0.17316017316017315</v>
      </c>
      <c r="H21" s="5">
        <v>0.13605442176870747</v>
      </c>
      <c r="I21" s="5">
        <v>0.33734939759036142</v>
      </c>
      <c r="J21" s="5">
        <v>0.31192660550458712</v>
      </c>
      <c r="K21" s="5">
        <v>4.2145593869731796E-2</v>
      </c>
      <c r="L21" s="5" t="e">
        <v>#N/A</v>
      </c>
      <c r="M21" s="5" t="e">
        <v>#N/A</v>
      </c>
      <c r="N21" s="5">
        <v>0</v>
      </c>
      <c r="O21" s="5">
        <v>0.3857500506789166</v>
      </c>
      <c r="P21" s="22">
        <v>0</v>
      </c>
      <c r="Q21" s="18">
        <v>0</v>
      </c>
      <c r="R21" s="5">
        <v>0</v>
      </c>
      <c r="S21" s="20">
        <v>0</v>
      </c>
      <c r="T21" s="3">
        <v>0.88924458672357831</v>
      </c>
      <c r="U21" s="3">
        <v>0.52910052910052907</v>
      </c>
      <c r="V21" s="3">
        <v>0.36014405762304924</v>
      </c>
      <c r="W21" s="3" t="s">
        <v>3402</v>
      </c>
      <c r="X21" s="25">
        <v>0</v>
      </c>
      <c r="Y21" s="3">
        <v>0.88924458672357831</v>
      </c>
      <c r="Z21" s="3">
        <v>2.8011204481792715E-2</v>
      </c>
      <c r="AA21" s="3">
        <v>0.86123338224178558</v>
      </c>
      <c r="AB21" s="3" t="s">
        <v>3401</v>
      </c>
      <c r="AC21" s="22">
        <v>0</v>
      </c>
      <c r="AD21" s="15">
        <v>0</v>
      </c>
      <c r="AE21" s="5">
        <v>0</v>
      </c>
      <c r="AF21" s="20">
        <v>0</v>
      </c>
      <c r="AG21" s="3">
        <v>0.88924458672357831</v>
      </c>
      <c r="AH21" s="3">
        <v>0.89678055779750687</v>
      </c>
      <c r="AI21" s="3">
        <v>-7.5359710739285601E-3</v>
      </c>
      <c r="AJ21" s="3" t="s">
        <v>3402</v>
      </c>
      <c r="AK21" s="22">
        <v>0</v>
      </c>
      <c r="AL21" s="15">
        <v>0</v>
      </c>
      <c r="AM21" s="3">
        <v>0</v>
      </c>
      <c r="AN21" s="20">
        <v>0</v>
      </c>
      <c r="AO21" s="3">
        <v>0.88924458672357831</v>
      </c>
      <c r="AP21" s="3">
        <v>0.10582010582010581</v>
      </c>
      <c r="AQ21" s="3">
        <v>0.7834244809034725</v>
      </c>
      <c r="AR21" s="3" t="s">
        <v>3401</v>
      </c>
      <c r="AS21" s="22">
        <v>0</v>
      </c>
      <c r="AT21" s="15">
        <v>0</v>
      </c>
      <c r="AU21" s="3">
        <v>0</v>
      </c>
      <c r="AV21" s="20">
        <v>0</v>
      </c>
      <c r="AW21" s="3">
        <v>0.88924458672357831</v>
      </c>
      <c r="AX21" s="3">
        <v>0.87939146110891264</v>
      </c>
      <c r="AY21" s="3">
        <v>9.8531256146656698E-3</v>
      </c>
      <c r="AZ21" s="3" t="s">
        <v>3401</v>
      </c>
      <c r="BA21" s="22">
        <v>0</v>
      </c>
      <c r="BB21" s="15">
        <v>0</v>
      </c>
      <c r="BC21" s="3">
        <v>0</v>
      </c>
      <c r="BD21" s="20">
        <v>0</v>
      </c>
      <c r="BE21" s="15">
        <v>0</v>
      </c>
    </row>
    <row r="22" spans="1:57" x14ac:dyDescent="0.25">
      <c r="A22" t="s">
        <v>391</v>
      </c>
      <c r="B22" t="s">
        <v>518</v>
      </c>
      <c r="C22" t="s">
        <v>372</v>
      </c>
      <c r="D22">
        <v>6.5</v>
      </c>
      <c r="E22" s="10">
        <v>1</v>
      </c>
      <c r="F22" s="5">
        <v>0.17316017316017315</v>
      </c>
      <c r="G22" s="5">
        <v>0.17316017316017315</v>
      </c>
      <c r="H22" s="5">
        <v>0.21994941163532386</v>
      </c>
      <c r="I22" s="5">
        <v>0.33734939759036142</v>
      </c>
      <c r="J22" s="5">
        <v>0.31192660550458712</v>
      </c>
      <c r="K22" s="5">
        <v>4.2145593869731796E-2</v>
      </c>
      <c r="L22" s="5" t="e">
        <v>#N/A</v>
      </c>
      <c r="M22" s="5" t="e">
        <v>#N/A</v>
      </c>
      <c r="N22" s="5">
        <v>0</v>
      </c>
      <c r="O22" s="5">
        <v>0.37279167373600086</v>
      </c>
      <c r="P22" s="22">
        <v>4.248264718708425</v>
      </c>
      <c r="Q22" s="18">
        <v>84.56318950676048</v>
      </c>
      <c r="R22" s="5">
        <v>6.1820293350464683E-2</v>
      </c>
      <c r="S22" s="20">
        <v>4.3719053054093546</v>
      </c>
      <c r="T22" s="3">
        <v>0.88924458672357831</v>
      </c>
      <c r="U22" s="3">
        <v>0.52910052910052907</v>
      </c>
      <c r="V22" s="3">
        <v>0.36014405762304924</v>
      </c>
      <c r="W22" s="3" t="s">
        <v>3402</v>
      </c>
      <c r="X22" s="25">
        <v>1.4483474513080834</v>
      </c>
      <c r="Y22" s="3">
        <v>0.88924458672357831</v>
      </c>
      <c r="Z22" s="3">
        <v>2.8011204481792715E-2</v>
      </c>
      <c r="AA22" s="3">
        <v>0.86123338224178558</v>
      </c>
      <c r="AB22" s="3" t="s">
        <v>3401</v>
      </c>
      <c r="AC22" s="22">
        <v>4.9384259450647541</v>
      </c>
      <c r="AD22" s="15">
        <v>170.26384113798923</v>
      </c>
      <c r="AE22" s="5">
        <v>8.33237019938005E-2</v>
      </c>
      <c r="AF22" s="20">
        <v>5.105073349052355</v>
      </c>
      <c r="AG22" s="3">
        <v>0.88924458672357831</v>
      </c>
      <c r="AH22" s="3">
        <v>0.89678055779750687</v>
      </c>
      <c r="AI22" s="3">
        <v>-7.5359710739285601E-3</v>
      </c>
      <c r="AJ22" s="3" t="s">
        <v>3402</v>
      </c>
      <c r="AK22" s="22">
        <v>4.2402767922215228</v>
      </c>
      <c r="AL22" s="15">
        <v>28.520987330041653</v>
      </c>
      <c r="AM22" s="3">
        <v>2.7765452665218401E-2</v>
      </c>
      <c r="AN22" s="20">
        <v>4.2958076975519592</v>
      </c>
      <c r="AO22" s="3">
        <v>0.88924458672357831</v>
      </c>
      <c r="AP22" s="3">
        <v>0.10582010582010581</v>
      </c>
      <c r="AQ22" s="3">
        <v>0.7834244809034725</v>
      </c>
      <c r="AR22" s="3" t="s">
        <v>3401</v>
      </c>
      <c r="AS22" s="22">
        <v>4.9367355302056168</v>
      </c>
      <c r="AT22" s="15">
        <v>216.04597965877835</v>
      </c>
      <c r="AU22" s="3">
        <v>7.6137248144315273E-2</v>
      </c>
      <c r="AV22" s="20">
        <v>5.0890100264942477</v>
      </c>
      <c r="AW22" s="3">
        <v>0.88924458672357831</v>
      </c>
      <c r="AX22" s="3">
        <v>0.87939146110891264</v>
      </c>
      <c r="AY22" s="3">
        <v>9.8531256146656698E-3</v>
      </c>
      <c r="AZ22" s="3" t="s">
        <v>3401</v>
      </c>
      <c r="BA22" s="22">
        <v>4.9199295286930553</v>
      </c>
      <c r="BB22" s="15">
        <v>71.839580642465307</v>
      </c>
      <c r="BC22" s="3">
        <v>6.5520652862691819E-2</v>
      </c>
      <c r="BD22" s="20">
        <v>5.0509708344184387</v>
      </c>
      <c r="BE22" s="15">
        <v>16.537626888729442</v>
      </c>
    </row>
    <row r="23" spans="1:57" x14ac:dyDescent="0.25">
      <c r="A23" t="s">
        <v>4032</v>
      </c>
      <c r="B23" t="s">
        <v>518</v>
      </c>
      <c r="C23" t="s">
        <v>372</v>
      </c>
      <c r="D23">
        <v>6</v>
      </c>
      <c r="E23" s="10">
        <v>0</v>
      </c>
      <c r="F23" s="5" t="e">
        <v>#N/A</v>
      </c>
      <c r="G23" s="5" t="e">
        <v>#N/A</v>
      </c>
      <c r="H23" s="5" t="e">
        <v>#N/A</v>
      </c>
      <c r="I23" s="5">
        <v>0.33734939759036142</v>
      </c>
      <c r="J23" s="5">
        <v>0.31192660550458712</v>
      </c>
      <c r="K23" s="5">
        <v>4.2145593869731796E-2</v>
      </c>
      <c r="L23" s="5" t="e">
        <v>#N/A</v>
      </c>
      <c r="M23" s="5" t="e">
        <v>#N/A</v>
      </c>
      <c r="N23" s="5">
        <v>0</v>
      </c>
      <c r="O23" s="5">
        <v>0.3857500506789166</v>
      </c>
      <c r="P23" s="22">
        <v>0</v>
      </c>
      <c r="Q23" s="18">
        <v>0</v>
      </c>
      <c r="R23" s="5">
        <v>0</v>
      </c>
      <c r="S23" s="20">
        <v>0</v>
      </c>
      <c r="T23" s="3">
        <v>0.88924458672357831</v>
      </c>
      <c r="U23" s="3">
        <v>0.52910052910052907</v>
      </c>
      <c r="V23" s="3">
        <v>0.36014405762304924</v>
      </c>
      <c r="W23" s="3" t="s">
        <v>3402</v>
      </c>
      <c r="X23" s="25">
        <v>0</v>
      </c>
      <c r="Y23" s="3">
        <v>0.88924458672357831</v>
      </c>
      <c r="Z23" s="3">
        <v>2.8011204481792715E-2</v>
      </c>
      <c r="AA23" s="3">
        <v>0.86123338224178558</v>
      </c>
      <c r="AB23" s="3" t="s">
        <v>3401</v>
      </c>
      <c r="AC23" s="22">
        <v>0</v>
      </c>
      <c r="AD23" s="15">
        <v>0</v>
      </c>
      <c r="AE23" s="5">
        <v>0</v>
      </c>
      <c r="AF23" s="20">
        <v>0</v>
      </c>
      <c r="AG23" s="3">
        <v>0.88924458672357831</v>
      </c>
      <c r="AH23" s="3">
        <v>0.89678055779750687</v>
      </c>
      <c r="AI23" s="3">
        <v>-7.5359710739285601E-3</v>
      </c>
      <c r="AJ23" s="3" t="s">
        <v>3402</v>
      </c>
      <c r="AK23" s="22">
        <v>0</v>
      </c>
      <c r="AL23" s="15">
        <v>0</v>
      </c>
      <c r="AM23" s="3">
        <v>0</v>
      </c>
      <c r="AN23" s="20">
        <v>0</v>
      </c>
      <c r="AO23" s="3">
        <v>0.88924458672357831</v>
      </c>
      <c r="AP23" s="3">
        <v>0.10582010582010581</v>
      </c>
      <c r="AQ23" s="3">
        <v>0.7834244809034725</v>
      </c>
      <c r="AR23" s="3" t="s">
        <v>3401</v>
      </c>
      <c r="AS23" s="22">
        <v>0</v>
      </c>
      <c r="AT23" s="15">
        <v>0</v>
      </c>
      <c r="AU23" s="3">
        <v>0</v>
      </c>
      <c r="AV23" s="20">
        <v>0</v>
      </c>
      <c r="AW23" s="3">
        <v>0.88924458672357831</v>
      </c>
      <c r="AX23" s="3">
        <v>0.87939146110891264</v>
      </c>
      <c r="AY23" s="3">
        <v>9.8531256146656698E-3</v>
      </c>
      <c r="AZ23" s="3" t="s">
        <v>3401</v>
      </c>
      <c r="BA23" s="22">
        <v>0</v>
      </c>
      <c r="BB23" s="15">
        <v>0</v>
      </c>
      <c r="BC23" s="3">
        <v>0</v>
      </c>
      <c r="BD23" s="20">
        <v>0</v>
      </c>
      <c r="BE23" s="15">
        <v>0</v>
      </c>
    </row>
    <row r="24" spans="1:57" x14ac:dyDescent="0.25">
      <c r="A24" t="s">
        <v>3600</v>
      </c>
      <c r="B24" t="s">
        <v>518</v>
      </c>
      <c r="C24" t="s">
        <v>372</v>
      </c>
      <c r="D24">
        <v>5.5</v>
      </c>
      <c r="E24" s="10">
        <v>0</v>
      </c>
      <c r="F24" s="5" t="e">
        <v>#N/A</v>
      </c>
      <c r="G24" s="5" t="e">
        <v>#N/A</v>
      </c>
      <c r="H24" s="5" t="e">
        <v>#N/A</v>
      </c>
      <c r="I24" s="5">
        <v>0.33734939759036142</v>
      </c>
      <c r="J24" s="5">
        <v>0.31192660550458712</v>
      </c>
      <c r="K24" s="5">
        <v>4.2145593869731796E-2</v>
      </c>
      <c r="L24" s="5" t="e">
        <v>#N/A</v>
      </c>
      <c r="M24" s="5" t="e">
        <v>#N/A</v>
      </c>
      <c r="N24" s="5">
        <v>0</v>
      </c>
      <c r="O24" s="5">
        <v>0.3857500506789166</v>
      </c>
      <c r="P24" s="22">
        <v>0</v>
      </c>
      <c r="Q24" s="18">
        <v>0</v>
      </c>
      <c r="R24" s="5">
        <v>0</v>
      </c>
      <c r="S24" s="20">
        <v>0</v>
      </c>
      <c r="T24" s="3">
        <v>0.88924458672357831</v>
      </c>
      <c r="U24" s="3">
        <v>0.52910052910052907</v>
      </c>
      <c r="V24" s="3">
        <v>0.36014405762304924</v>
      </c>
      <c r="W24" s="3" t="s">
        <v>3402</v>
      </c>
      <c r="X24" s="25">
        <v>0</v>
      </c>
      <c r="Y24" s="3">
        <v>0.88924458672357831</v>
      </c>
      <c r="Z24" s="3">
        <v>2.8011204481792715E-2</v>
      </c>
      <c r="AA24" s="3">
        <v>0.86123338224178558</v>
      </c>
      <c r="AB24" s="3" t="s">
        <v>3401</v>
      </c>
      <c r="AC24" s="22">
        <v>0</v>
      </c>
      <c r="AD24" s="15">
        <v>0</v>
      </c>
      <c r="AE24" s="5">
        <v>0</v>
      </c>
      <c r="AF24" s="20">
        <v>0</v>
      </c>
      <c r="AG24" s="3">
        <v>0.88924458672357831</v>
      </c>
      <c r="AH24" s="3">
        <v>0.89678055779750687</v>
      </c>
      <c r="AI24" s="3">
        <v>-7.5359710739285601E-3</v>
      </c>
      <c r="AJ24" s="3" t="s">
        <v>3402</v>
      </c>
      <c r="AK24" s="22">
        <v>0</v>
      </c>
      <c r="AL24" s="15">
        <v>0</v>
      </c>
      <c r="AM24" s="3">
        <v>0</v>
      </c>
      <c r="AN24" s="20">
        <v>0</v>
      </c>
      <c r="AO24" s="3">
        <v>0.88924458672357831</v>
      </c>
      <c r="AP24" s="3">
        <v>0.10582010582010581</v>
      </c>
      <c r="AQ24" s="3">
        <v>0.7834244809034725</v>
      </c>
      <c r="AR24" s="3" t="s">
        <v>3401</v>
      </c>
      <c r="AS24" s="22">
        <v>0</v>
      </c>
      <c r="AT24" s="15">
        <v>0</v>
      </c>
      <c r="AU24" s="3">
        <v>0</v>
      </c>
      <c r="AV24" s="20">
        <v>0</v>
      </c>
      <c r="AW24" s="3">
        <v>0.88924458672357831</v>
      </c>
      <c r="AX24" s="3">
        <v>0.87939146110891264</v>
      </c>
      <c r="AY24" s="3">
        <v>9.8531256146656698E-3</v>
      </c>
      <c r="AZ24" s="3" t="s">
        <v>3401</v>
      </c>
      <c r="BA24" s="22">
        <v>0</v>
      </c>
      <c r="BB24" s="15">
        <v>0</v>
      </c>
      <c r="BC24" s="3">
        <v>0</v>
      </c>
      <c r="BD24" s="20">
        <v>0</v>
      </c>
      <c r="BE24" s="15">
        <v>0</v>
      </c>
    </row>
    <row r="25" spans="1:57" x14ac:dyDescent="0.25">
      <c r="A25" t="s">
        <v>400</v>
      </c>
      <c r="B25" t="s">
        <v>518</v>
      </c>
      <c r="C25" t="s">
        <v>372</v>
      </c>
      <c r="D25">
        <v>5.5</v>
      </c>
      <c r="E25" s="10">
        <v>0</v>
      </c>
      <c r="F25" s="5">
        <v>0.11204481792717086</v>
      </c>
      <c r="G25" s="5">
        <v>7.3260073260073263E-2</v>
      </c>
      <c r="H25" s="5">
        <v>0.33184005309440845</v>
      </c>
      <c r="I25" s="5">
        <v>0.33734939759036142</v>
      </c>
      <c r="J25" s="5">
        <v>0.31192660550458712</v>
      </c>
      <c r="K25" s="5">
        <v>4.2145593869731796E-2</v>
      </c>
      <c r="L25" s="5" t="e">
        <v>#N/A</v>
      </c>
      <c r="M25" s="5" t="e">
        <v>#N/A</v>
      </c>
      <c r="N25" s="5">
        <v>0</v>
      </c>
      <c r="O25" s="5">
        <v>0.3857500506789166</v>
      </c>
      <c r="P25" s="22">
        <v>0</v>
      </c>
      <c r="Q25" s="18">
        <v>0</v>
      </c>
      <c r="R25" s="5">
        <v>0</v>
      </c>
      <c r="S25" s="20">
        <v>0</v>
      </c>
      <c r="T25" s="3">
        <v>0.88924458672357831</v>
      </c>
      <c r="U25" s="3">
        <v>0.52910052910052907</v>
      </c>
      <c r="V25" s="3">
        <v>0.36014405762304924</v>
      </c>
      <c r="W25" s="3" t="s">
        <v>3402</v>
      </c>
      <c r="X25" s="25">
        <v>0</v>
      </c>
      <c r="Y25" s="3">
        <v>0.88924458672357831</v>
      </c>
      <c r="Z25" s="3">
        <v>2.8011204481792715E-2</v>
      </c>
      <c r="AA25" s="3">
        <v>0.86123338224178558</v>
      </c>
      <c r="AB25" s="3" t="s">
        <v>3401</v>
      </c>
      <c r="AC25" s="22">
        <v>0</v>
      </c>
      <c r="AD25" s="15">
        <v>0</v>
      </c>
      <c r="AE25" s="5">
        <v>0</v>
      </c>
      <c r="AF25" s="20">
        <v>0</v>
      </c>
      <c r="AG25" s="3">
        <v>0.88924458672357831</v>
      </c>
      <c r="AH25" s="3">
        <v>0.89678055779750687</v>
      </c>
      <c r="AI25" s="3">
        <v>-7.5359710739285601E-3</v>
      </c>
      <c r="AJ25" s="3" t="s">
        <v>3402</v>
      </c>
      <c r="AK25" s="22">
        <v>0</v>
      </c>
      <c r="AL25" s="15">
        <v>0</v>
      </c>
      <c r="AM25" s="3">
        <v>0</v>
      </c>
      <c r="AN25" s="20">
        <v>0</v>
      </c>
      <c r="AO25" s="3">
        <v>0.88924458672357831</v>
      </c>
      <c r="AP25" s="3">
        <v>0.10582010582010581</v>
      </c>
      <c r="AQ25" s="3">
        <v>0.7834244809034725</v>
      </c>
      <c r="AR25" s="3" t="s">
        <v>3401</v>
      </c>
      <c r="AS25" s="22">
        <v>0</v>
      </c>
      <c r="AT25" s="15">
        <v>0</v>
      </c>
      <c r="AU25" s="3">
        <v>0</v>
      </c>
      <c r="AV25" s="20">
        <v>0</v>
      </c>
      <c r="AW25" s="3">
        <v>0.88924458672357831</v>
      </c>
      <c r="AX25" s="3">
        <v>0.87939146110891264</v>
      </c>
      <c r="AY25" s="3">
        <v>9.8531256146656698E-3</v>
      </c>
      <c r="AZ25" s="3" t="s">
        <v>3401</v>
      </c>
      <c r="BA25" s="22">
        <v>0</v>
      </c>
      <c r="BB25" s="15">
        <v>0</v>
      </c>
      <c r="BC25" s="3">
        <v>0</v>
      </c>
      <c r="BD25" s="20">
        <v>0</v>
      </c>
      <c r="BE25" s="15">
        <v>0</v>
      </c>
    </row>
    <row r="26" spans="1:57" x14ac:dyDescent="0.25">
      <c r="A26" t="s">
        <v>376</v>
      </c>
      <c r="B26" t="s">
        <v>518</v>
      </c>
      <c r="C26" t="s">
        <v>372</v>
      </c>
      <c r="D26">
        <v>5.5</v>
      </c>
      <c r="E26" s="10">
        <v>0</v>
      </c>
      <c r="F26" s="5">
        <v>0.31746031746031744</v>
      </c>
      <c r="G26" s="5">
        <v>0.15873015873015872</v>
      </c>
      <c r="H26" s="5">
        <v>0.17316017316017315</v>
      </c>
      <c r="I26" s="5">
        <v>0.33734939759036142</v>
      </c>
      <c r="J26" s="5">
        <v>0.31192660550458712</v>
      </c>
      <c r="K26" s="5">
        <v>4.2145593869731796E-2</v>
      </c>
      <c r="L26" s="5" t="e">
        <v>#N/A</v>
      </c>
      <c r="M26" s="5" t="e">
        <v>#N/A</v>
      </c>
      <c r="N26" s="5">
        <v>0</v>
      </c>
      <c r="O26" s="5">
        <v>0.3857500506789166</v>
      </c>
      <c r="P26" s="22">
        <v>0</v>
      </c>
      <c r="Q26" s="18">
        <v>0</v>
      </c>
      <c r="R26" s="5">
        <v>0</v>
      </c>
      <c r="S26" s="20">
        <v>0</v>
      </c>
      <c r="T26" s="3">
        <v>0.88924458672357831</v>
      </c>
      <c r="U26" s="3">
        <v>0.52910052910052907</v>
      </c>
      <c r="V26" s="3">
        <v>0.36014405762304924</v>
      </c>
      <c r="W26" s="3" t="s">
        <v>3402</v>
      </c>
      <c r="X26" s="25">
        <v>0</v>
      </c>
      <c r="Y26" s="3">
        <v>0.88924458672357831</v>
      </c>
      <c r="Z26" s="3">
        <v>2.8011204481792715E-2</v>
      </c>
      <c r="AA26" s="3">
        <v>0.86123338224178558</v>
      </c>
      <c r="AB26" s="3" t="s">
        <v>3401</v>
      </c>
      <c r="AC26" s="22">
        <v>0</v>
      </c>
      <c r="AD26" s="15">
        <v>0</v>
      </c>
      <c r="AE26" s="5">
        <v>0</v>
      </c>
      <c r="AF26" s="20">
        <v>0</v>
      </c>
      <c r="AG26" s="3">
        <v>0.88924458672357831</v>
      </c>
      <c r="AH26" s="3">
        <v>0.89678055779750687</v>
      </c>
      <c r="AI26" s="3">
        <v>-7.5359710739285601E-3</v>
      </c>
      <c r="AJ26" s="3" t="s">
        <v>3402</v>
      </c>
      <c r="AK26" s="22">
        <v>0</v>
      </c>
      <c r="AL26" s="15">
        <v>0</v>
      </c>
      <c r="AM26" s="3">
        <v>0</v>
      </c>
      <c r="AN26" s="20">
        <v>0</v>
      </c>
      <c r="AO26" s="3">
        <v>0.88924458672357831</v>
      </c>
      <c r="AP26" s="3">
        <v>0.10582010582010581</v>
      </c>
      <c r="AQ26" s="3">
        <v>0.7834244809034725</v>
      </c>
      <c r="AR26" s="3" t="s">
        <v>3401</v>
      </c>
      <c r="AS26" s="22">
        <v>0</v>
      </c>
      <c r="AT26" s="15">
        <v>0</v>
      </c>
      <c r="AU26" s="3">
        <v>0</v>
      </c>
      <c r="AV26" s="20">
        <v>0</v>
      </c>
      <c r="AW26" s="3">
        <v>0.88924458672357831</v>
      </c>
      <c r="AX26" s="3">
        <v>0.87939146110891264</v>
      </c>
      <c r="AY26" s="3">
        <v>9.8531256146656698E-3</v>
      </c>
      <c r="AZ26" s="3" t="s">
        <v>3401</v>
      </c>
      <c r="BA26" s="22">
        <v>0</v>
      </c>
      <c r="BB26" s="15">
        <v>0</v>
      </c>
      <c r="BC26" s="3">
        <v>0</v>
      </c>
      <c r="BD26" s="20">
        <v>0</v>
      </c>
      <c r="BE26" s="15">
        <v>0</v>
      </c>
    </row>
    <row r="27" spans="1:57" x14ac:dyDescent="0.25">
      <c r="A27" t="s">
        <v>394</v>
      </c>
      <c r="B27" t="s">
        <v>518</v>
      </c>
      <c r="C27" t="s">
        <v>372</v>
      </c>
      <c r="D27">
        <v>5.5</v>
      </c>
      <c r="E27" s="10">
        <v>1</v>
      </c>
      <c r="F27" s="5">
        <v>0.14652014652014653</v>
      </c>
      <c r="G27" s="5">
        <v>0.11904761904761904</v>
      </c>
      <c r="H27" s="5">
        <v>0.20050125313283207</v>
      </c>
      <c r="I27" s="5">
        <v>0.33734939759036142</v>
      </c>
      <c r="J27" s="5">
        <v>0.31192660550458712</v>
      </c>
      <c r="K27" s="5">
        <v>4.2145593869731796E-2</v>
      </c>
      <c r="L27" s="5" t="e">
        <v>#N/A</v>
      </c>
      <c r="M27" s="5" t="e">
        <v>#N/A</v>
      </c>
      <c r="N27" s="5">
        <v>0</v>
      </c>
      <c r="O27" s="5">
        <v>0.3857500506789166</v>
      </c>
      <c r="P27" s="22">
        <v>3.9980918355589528</v>
      </c>
      <c r="Q27" s="18">
        <v>65.116794567337905</v>
      </c>
      <c r="R27" s="5">
        <v>4.760392040171272E-2</v>
      </c>
      <c r="S27" s="20">
        <v>4.0932996763623786</v>
      </c>
      <c r="T27" s="3">
        <v>0.88924458672357831</v>
      </c>
      <c r="U27" s="3">
        <v>0.52910052910052907</v>
      </c>
      <c r="V27" s="3">
        <v>0.36014405762304924</v>
      </c>
      <c r="W27" s="3" t="s">
        <v>3402</v>
      </c>
      <c r="X27" s="25">
        <v>1.3630568016693547</v>
      </c>
      <c r="Y27" s="3">
        <v>0.88924458672357831</v>
      </c>
      <c r="Z27" s="3">
        <v>2.8011204481792715E-2</v>
      </c>
      <c r="AA27" s="3">
        <v>0.86123338224178558</v>
      </c>
      <c r="AB27" s="3" t="s">
        <v>3401</v>
      </c>
      <c r="AC27" s="22">
        <v>4.6476106737243619</v>
      </c>
      <c r="AD27" s="15">
        <v>125.81589959232413</v>
      </c>
      <c r="AE27" s="5">
        <v>6.1571772689049689E-2</v>
      </c>
      <c r="AF27" s="20">
        <v>4.7707542191024617</v>
      </c>
      <c r="AG27" s="3">
        <v>0.88924458672357831</v>
      </c>
      <c r="AH27" s="3">
        <v>0.89678055779750687</v>
      </c>
      <c r="AI27" s="3">
        <v>-7.5359710739285601E-3</v>
      </c>
      <c r="AJ27" s="3" t="s">
        <v>3402</v>
      </c>
      <c r="AK27" s="22">
        <v>3.9905743040996517</v>
      </c>
      <c r="AL27" s="15">
        <v>23.41382988890356</v>
      </c>
      <c r="AM27" s="3">
        <v>2.2793586279780384E-2</v>
      </c>
      <c r="AN27" s="20">
        <v>4.0361614766592124</v>
      </c>
      <c r="AO27" s="3">
        <v>0.88924458672357831</v>
      </c>
      <c r="AP27" s="3">
        <v>0.10582010582010581</v>
      </c>
      <c r="AQ27" s="3">
        <v>0.7834244809034725</v>
      </c>
      <c r="AR27" s="3" t="s">
        <v>3401</v>
      </c>
      <c r="AS27" s="22">
        <v>4.6460198044413676</v>
      </c>
      <c r="AT27" s="15">
        <v>157.4232393814091</v>
      </c>
      <c r="AU27" s="3">
        <v>5.5477876789906212E-2</v>
      </c>
      <c r="AV27" s="20">
        <v>4.7569755580211801</v>
      </c>
      <c r="AW27" s="3">
        <v>0.88924458672357831</v>
      </c>
      <c r="AX27" s="3">
        <v>0.87939146110891264</v>
      </c>
      <c r="AY27" s="3">
        <v>9.8531256146656698E-3</v>
      </c>
      <c r="AZ27" s="3" t="s">
        <v>3401</v>
      </c>
      <c r="BA27" s="22">
        <v>4.6302034789803228</v>
      </c>
      <c r="BB27" s="15">
        <v>55.852905463387302</v>
      </c>
      <c r="BC27" s="3">
        <v>5.0940147443958687E-2</v>
      </c>
      <c r="BD27" s="20">
        <v>4.73208377386824</v>
      </c>
      <c r="BE27" s="15">
        <v>15.482923862719865</v>
      </c>
    </row>
    <row r="28" spans="1:57" x14ac:dyDescent="0.25">
      <c r="A28" t="s">
        <v>384</v>
      </c>
      <c r="B28" t="s">
        <v>518</v>
      </c>
      <c r="C28" t="s">
        <v>372</v>
      </c>
      <c r="D28">
        <v>5</v>
      </c>
      <c r="E28" s="10">
        <v>0</v>
      </c>
      <c r="F28" s="5">
        <v>0.25396825396825395</v>
      </c>
      <c r="G28" s="5">
        <v>0.17316017316017315</v>
      </c>
      <c r="H28" s="5">
        <v>0.25396825396825395</v>
      </c>
      <c r="I28" s="5">
        <v>0.33734939759036142</v>
      </c>
      <c r="J28" s="5">
        <v>0.31192660550458712</v>
      </c>
      <c r="K28" s="5">
        <v>4.2145593869731796E-2</v>
      </c>
      <c r="L28" s="5" t="e">
        <v>#N/A</v>
      </c>
      <c r="M28" s="5" t="e">
        <v>#N/A</v>
      </c>
      <c r="N28" s="5">
        <v>0</v>
      </c>
      <c r="O28" s="5">
        <v>0.3857500506789166</v>
      </c>
      <c r="P28" s="22">
        <v>0</v>
      </c>
      <c r="Q28" s="18">
        <v>0</v>
      </c>
      <c r="R28" s="5">
        <v>0</v>
      </c>
      <c r="S28" s="20">
        <v>0</v>
      </c>
      <c r="T28" s="3">
        <v>0.88924458672357831</v>
      </c>
      <c r="U28" s="3">
        <v>0.52910052910052907</v>
      </c>
      <c r="V28" s="3">
        <v>0.36014405762304924</v>
      </c>
      <c r="W28" s="3" t="s">
        <v>3402</v>
      </c>
      <c r="X28" s="25">
        <v>0</v>
      </c>
      <c r="Y28" s="3">
        <v>0.88924458672357831</v>
      </c>
      <c r="Z28" s="3">
        <v>2.8011204481792715E-2</v>
      </c>
      <c r="AA28" s="3">
        <v>0.86123338224178558</v>
      </c>
      <c r="AB28" s="3" t="s">
        <v>3401</v>
      </c>
      <c r="AC28" s="22">
        <v>0</v>
      </c>
      <c r="AD28" s="15">
        <v>0</v>
      </c>
      <c r="AE28" s="5">
        <v>0</v>
      </c>
      <c r="AF28" s="20">
        <v>0</v>
      </c>
      <c r="AG28" s="3">
        <v>0.88924458672357831</v>
      </c>
      <c r="AH28" s="3">
        <v>0.89678055779750687</v>
      </c>
      <c r="AI28" s="3">
        <v>-7.5359710739285601E-3</v>
      </c>
      <c r="AJ28" s="3" t="s">
        <v>3402</v>
      </c>
      <c r="AK28" s="22">
        <v>0</v>
      </c>
      <c r="AL28" s="15">
        <v>0</v>
      </c>
      <c r="AM28" s="3">
        <v>0</v>
      </c>
      <c r="AN28" s="20">
        <v>0</v>
      </c>
      <c r="AO28" s="3">
        <v>0.88924458672357831</v>
      </c>
      <c r="AP28" s="3">
        <v>0.10582010582010581</v>
      </c>
      <c r="AQ28" s="3">
        <v>0.7834244809034725</v>
      </c>
      <c r="AR28" s="3" t="s">
        <v>3401</v>
      </c>
      <c r="AS28" s="22">
        <v>0</v>
      </c>
      <c r="AT28" s="15">
        <v>0</v>
      </c>
      <c r="AU28" s="3">
        <v>0</v>
      </c>
      <c r="AV28" s="20">
        <v>0</v>
      </c>
      <c r="AW28" s="3">
        <v>0.88924458672357831</v>
      </c>
      <c r="AX28" s="3">
        <v>0.87939146110891264</v>
      </c>
      <c r="AY28" s="3">
        <v>9.8531256146656698E-3</v>
      </c>
      <c r="AZ28" s="3" t="s">
        <v>3401</v>
      </c>
      <c r="BA28" s="22">
        <v>0</v>
      </c>
      <c r="BB28" s="15">
        <v>0</v>
      </c>
      <c r="BC28" s="3">
        <v>0</v>
      </c>
      <c r="BD28" s="20">
        <v>0</v>
      </c>
      <c r="BE28" s="15">
        <v>0</v>
      </c>
    </row>
    <row r="29" spans="1:57" x14ac:dyDescent="0.25">
      <c r="A29" t="s">
        <v>4033</v>
      </c>
      <c r="B29" t="s">
        <v>518</v>
      </c>
      <c r="C29" t="s">
        <v>372</v>
      </c>
      <c r="D29">
        <v>4.5</v>
      </c>
      <c r="E29" s="10">
        <v>0</v>
      </c>
      <c r="F29" s="5" t="e">
        <v>#N/A</v>
      </c>
      <c r="G29" s="5" t="e">
        <v>#N/A</v>
      </c>
      <c r="H29" s="5" t="e">
        <v>#N/A</v>
      </c>
      <c r="I29" s="5">
        <v>0.33734939759036142</v>
      </c>
      <c r="J29" s="5">
        <v>0.31192660550458712</v>
      </c>
      <c r="K29" s="5">
        <v>4.2145593869731796E-2</v>
      </c>
      <c r="L29" s="5" t="e">
        <v>#N/A</v>
      </c>
      <c r="M29" s="5" t="e">
        <v>#N/A</v>
      </c>
      <c r="N29" s="5">
        <v>0</v>
      </c>
      <c r="O29" s="5">
        <v>0.3857500506789166</v>
      </c>
      <c r="P29" s="22">
        <v>0</v>
      </c>
      <c r="Q29" s="18">
        <v>0</v>
      </c>
      <c r="R29" s="5">
        <v>0</v>
      </c>
      <c r="S29" s="20">
        <v>0</v>
      </c>
      <c r="T29" s="3">
        <v>0.88924458672357831</v>
      </c>
      <c r="U29" s="3">
        <v>0.52910052910052907</v>
      </c>
      <c r="V29" s="3">
        <v>0.36014405762304924</v>
      </c>
      <c r="W29" s="3" t="s">
        <v>3402</v>
      </c>
      <c r="X29" s="25">
        <v>0</v>
      </c>
      <c r="Y29" s="3">
        <v>0.88924458672357831</v>
      </c>
      <c r="Z29" s="3">
        <v>2.8011204481792715E-2</v>
      </c>
      <c r="AA29" s="3">
        <v>0.86123338224178558</v>
      </c>
      <c r="AB29" s="3" t="s">
        <v>3401</v>
      </c>
      <c r="AC29" s="22">
        <v>0</v>
      </c>
      <c r="AD29" s="15">
        <v>0</v>
      </c>
      <c r="AE29" s="5">
        <v>0</v>
      </c>
      <c r="AF29" s="20">
        <v>0</v>
      </c>
      <c r="AG29" s="3">
        <v>0.88924458672357831</v>
      </c>
      <c r="AH29" s="3">
        <v>0.89678055779750687</v>
      </c>
      <c r="AI29" s="3">
        <v>-7.5359710739285601E-3</v>
      </c>
      <c r="AJ29" s="3" t="s">
        <v>3402</v>
      </c>
      <c r="AK29" s="22">
        <v>0</v>
      </c>
      <c r="AL29" s="15">
        <v>0</v>
      </c>
      <c r="AM29" s="3">
        <v>0</v>
      </c>
      <c r="AN29" s="20">
        <v>0</v>
      </c>
      <c r="AO29" s="3">
        <v>0.88924458672357831</v>
      </c>
      <c r="AP29" s="3">
        <v>0.10582010582010581</v>
      </c>
      <c r="AQ29" s="3">
        <v>0.7834244809034725</v>
      </c>
      <c r="AR29" s="3" t="s">
        <v>3401</v>
      </c>
      <c r="AS29" s="22">
        <v>0</v>
      </c>
      <c r="AT29" s="15">
        <v>0</v>
      </c>
      <c r="AU29" s="3">
        <v>0</v>
      </c>
      <c r="AV29" s="20">
        <v>0</v>
      </c>
      <c r="AW29" s="3">
        <v>0.88924458672357831</v>
      </c>
      <c r="AX29" s="3">
        <v>0.87939146110891264</v>
      </c>
      <c r="AY29" s="3">
        <v>9.8531256146656698E-3</v>
      </c>
      <c r="AZ29" s="3" t="s">
        <v>3401</v>
      </c>
      <c r="BA29" s="22">
        <v>0</v>
      </c>
      <c r="BB29" s="15">
        <v>0</v>
      </c>
      <c r="BC29" s="3">
        <v>0</v>
      </c>
      <c r="BD29" s="20">
        <v>0</v>
      </c>
      <c r="BE29" s="15">
        <v>0</v>
      </c>
    </row>
    <row r="30" spans="1:57" x14ac:dyDescent="0.25">
      <c r="A30" t="s">
        <v>393</v>
      </c>
      <c r="B30" t="s">
        <v>518</v>
      </c>
      <c r="C30" t="s">
        <v>372</v>
      </c>
      <c r="D30">
        <v>4.5</v>
      </c>
      <c r="E30" s="10">
        <v>0</v>
      </c>
      <c r="F30" s="5">
        <v>0.14652014652014653</v>
      </c>
      <c r="G30" s="5">
        <v>0.10582010582010581</v>
      </c>
      <c r="H30" s="5">
        <v>0.28011204481792717</v>
      </c>
      <c r="I30" s="5">
        <v>0.33734939759036142</v>
      </c>
      <c r="J30" s="5">
        <v>0.31192660550458712</v>
      </c>
      <c r="K30" s="5">
        <v>4.2145593869731796E-2</v>
      </c>
      <c r="L30" s="5" t="e">
        <v>#N/A</v>
      </c>
      <c r="M30" s="5" t="e">
        <v>#N/A</v>
      </c>
      <c r="N30" s="5">
        <v>0</v>
      </c>
      <c r="O30" s="5">
        <v>0.3857500506789166</v>
      </c>
      <c r="P30" s="22">
        <v>0</v>
      </c>
      <c r="Q30" s="18">
        <v>0</v>
      </c>
      <c r="R30" s="5">
        <v>0</v>
      </c>
      <c r="S30" s="20">
        <v>0</v>
      </c>
      <c r="T30" s="3">
        <v>0.88924458672357831</v>
      </c>
      <c r="U30" s="3">
        <v>0.52910052910052907</v>
      </c>
      <c r="V30" s="3">
        <v>0.36014405762304924</v>
      </c>
      <c r="W30" s="3" t="s">
        <v>3402</v>
      </c>
      <c r="X30" s="25">
        <v>0</v>
      </c>
      <c r="Y30" s="3">
        <v>0.88924458672357831</v>
      </c>
      <c r="Z30" s="3">
        <v>2.8011204481792715E-2</v>
      </c>
      <c r="AA30" s="3">
        <v>0.86123338224178558</v>
      </c>
      <c r="AB30" s="3" t="s">
        <v>3401</v>
      </c>
      <c r="AC30" s="22">
        <v>0</v>
      </c>
      <c r="AD30" s="15">
        <v>0</v>
      </c>
      <c r="AE30" s="5">
        <v>0</v>
      </c>
      <c r="AF30" s="20">
        <v>0</v>
      </c>
      <c r="AG30" s="3">
        <v>0.88924458672357831</v>
      </c>
      <c r="AH30" s="3">
        <v>0.89678055779750687</v>
      </c>
      <c r="AI30" s="3">
        <v>-7.5359710739285601E-3</v>
      </c>
      <c r="AJ30" s="3" t="s">
        <v>3402</v>
      </c>
      <c r="AK30" s="22">
        <v>0</v>
      </c>
      <c r="AL30" s="15">
        <v>0</v>
      </c>
      <c r="AM30" s="3">
        <v>0</v>
      </c>
      <c r="AN30" s="20">
        <v>0</v>
      </c>
      <c r="AO30" s="3">
        <v>0.88924458672357831</v>
      </c>
      <c r="AP30" s="3">
        <v>0.10582010582010581</v>
      </c>
      <c r="AQ30" s="3">
        <v>0.7834244809034725</v>
      </c>
      <c r="AR30" s="3" t="s">
        <v>3401</v>
      </c>
      <c r="AS30" s="22">
        <v>0</v>
      </c>
      <c r="AT30" s="15">
        <v>0</v>
      </c>
      <c r="AU30" s="3">
        <v>0</v>
      </c>
      <c r="AV30" s="20">
        <v>0</v>
      </c>
      <c r="AW30" s="3">
        <v>0.88924458672357831</v>
      </c>
      <c r="AX30" s="3">
        <v>0.87939146110891264</v>
      </c>
      <c r="AY30" s="3">
        <v>9.8531256146656698E-3</v>
      </c>
      <c r="AZ30" s="3" t="s">
        <v>3401</v>
      </c>
      <c r="BA30" s="22">
        <v>0</v>
      </c>
      <c r="BB30" s="15">
        <v>0</v>
      </c>
      <c r="BC30" s="3">
        <v>0</v>
      </c>
      <c r="BD30" s="20">
        <v>0</v>
      </c>
      <c r="BE30" s="15">
        <v>0</v>
      </c>
    </row>
    <row r="31" spans="1:57" x14ac:dyDescent="0.25">
      <c r="A31" t="s">
        <v>388</v>
      </c>
      <c r="B31" t="s">
        <v>546</v>
      </c>
      <c r="C31" t="s">
        <v>372</v>
      </c>
      <c r="D31">
        <v>7.5</v>
      </c>
      <c r="E31" s="10">
        <v>0</v>
      </c>
      <c r="F31" s="5">
        <v>0.31746031746031744</v>
      </c>
      <c r="G31" s="5">
        <v>9.5238095238095233E-2</v>
      </c>
      <c r="H31" s="5">
        <v>0.28011204481792717</v>
      </c>
      <c r="I31" s="5">
        <v>0.33734939759036142</v>
      </c>
      <c r="J31" s="5">
        <v>0.31192660550458712</v>
      </c>
      <c r="K31" s="5">
        <v>4.2145593869731796E-2</v>
      </c>
      <c r="L31" s="5" t="e">
        <v>#N/A</v>
      </c>
      <c r="M31" s="5" t="e">
        <v>#N/A</v>
      </c>
      <c r="N31" s="5">
        <v>0</v>
      </c>
      <c r="O31" s="5">
        <v>0</v>
      </c>
      <c r="P31" s="22">
        <v>0</v>
      </c>
      <c r="Q31" s="18">
        <v>0</v>
      </c>
      <c r="R31" s="5">
        <v>0</v>
      </c>
      <c r="S31" s="20">
        <v>0</v>
      </c>
      <c r="T31" s="3">
        <v>0.88924458672357831</v>
      </c>
      <c r="U31" s="3">
        <v>0.52910052910052907</v>
      </c>
      <c r="V31" s="3">
        <v>0.36014405762304924</v>
      </c>
      <c r="W31" s="3" t="s">
        <v>3402</v>
      </c>
      <c r="X31" s="25">
        <v>0</v>
      </c>
      <c r="Y31" s="3">
        <v>0.88924458672357831</v>
      </c>
      <c r="Z31" s="3">
        <v>2.8011204481792715E-2</v>
      </c>
      <c r="AA31" s="3">
        <v>0.86123338224178558</v>
      </c>
      <c r="AB31" s="3" t="s">
        <v>3401</v>
      </c>
      <c r="AC31" s="22">
        <v>0</v>
      </c>
      <c r="AD31" s="15">
        <v>0</v>
      </c>
      <c r="AE31" s="5">
        <v>0</v>
      </c>
      <c r="AF31" s="20">
        <v>0</v>
      </c>
      <c r="AG31" s="3">
        <v>0.88924458672357831</v>
      </c>
      <c r="AH31" s="3">
        <v>0.89678055779750687</v>
      </c>
      <c r="AI31" s="3">
        <v>-7.5359710739285601E-3</v>
      </c>
      <c r="AJ31" s="3" t="s">
        <v>3402</v>
      </c>
      <c r="AK31" s="22">
        <v>0</v>
      </c>
      <c r="AL31" s="15">
        <v>0</v>
      </c>
      <c r="AM31" s="3">
        <v>0</v>
      </c>
      <c r="AN31" s="20">
        <v>0</v>
      </c>
      <c r="AO31" s="3">
        <v>0.88924458672357831</v>
      </c>
      <c r="AP31" s="3">
        <v>0.10582010582010581</v>
      </c>
      <c r="AQ31" s="3">
        <v>0.7834244809034725</v>
      </c>
      <c r="AR31" s="3" t="s">
        <v>3401</v>
      </c>
      <c r="AS31" s="22">
        <v>0</v>
      </c>
      <c r="AT31" s="15">
        <v>0</v>
      </c>
      <c r="AU31" s="3">
        <v>0</v>
      </c>
      <c r="AV31" s="20">
        <v>0</v>
      </c>
      <c r="AW31" s="3">
        <v>0.88924458672357831</v>
      </c>
      <c r="AX31" s="3">
        <v>0.87939146110891264</v>
      </c>
      <c r="AY31" s="3">
        <v>9.8531256146656698E-3</v>
      </c>
      <c r="AZ31" s="3" t="s">
        <v>3401</v>
      </c>
      <c r="BA31" s="22">
        <v>0</v>
      </c>
      <c r="BB31" s="15">
        <v>0</v>
      </c>
      <c r="BC31" s="3">
        <v>0</v>
      </c>
      <c r="BD31" s="20">
        <v>0</v>
      </c>
      <c r="BE31" s="15">
        <v>0</v>
      </c>
    </row>
    <row r="32" spans="1:57" x14ac:dyDescent="0.25">
      <c r="A32" t="s">
        <v>4034</v>
      </c>
      <c r="B32" t="s">
        <v>546</v>
      </c>
      <c r="C32" t="s">
        <v>372</v>
      </c>
      <c r="D32">
        <v>6.5</v>
      </c>
      <c r="E32" s="10">
        <v>0</v>
      </c>
      <c r="F32" s="5" t="e">
        <v>#N/A</v>
      </c>
      <c r="G32" s="5" t="e">
        <v>#N/A</v>
      </c>
      <c r="H32" s="5" t="e">
        <v>#N/A</v>
      </c>
      <c r="I32" s="5">
        <v>0.33734939759036142</v>
      </c>
      <c r="J32" s="5">
        <v>0.31192660550458712</v>
      </c>
      <c r="K32" s="5">
        <v>4.2145593869731796E-2</v>
      </c>
      <c r="L32" s="5" t="e">
        <v>#N/A</v>
      </c>
      <c r="M32" s="5" t="e">
        <v>#N/A</v>
      </c>
      <c r="N32" s="5">
        <v>0</v>
      </c>
      <c r="O32" s="5">
        <v>0</v>
      </c>
      <c r="P32" s="22">
        <v>0</v>
      </c>
      <c r="Q32" s="18">
        <v>0</v>
      </c>
      <c r="R32" s="5">
        <v>0</v>
      </c>
      <c r="S32" s="20">
        <v>0</v>
      </c>
      <c r="T32" s="3">
        <v>0.88924458672357831</v>
      </c>
      <c r="U32" s="3">
        <v>0.52910052910052907</v>
      </c>
      <c r="V32" s="3">
        <v>0.36014405762304924</v>
      </c>
      <c r="W32" s="3" t="s">
        <v>3402</v>
      </c>
      <c r="X32" s="25">
        <v>0</v>
      </c>
      <c r="Y32" s="3">
        <v>0.88924458672357831</v>
      </c>
      <c r="Z32" s="3">
        <v>2.8011204481792715E-2</v>
      </c>
      <c r="AA32" s="3">
        <v>0.86123338224178558</v>
      </c>
      <c r="AB32" s="3" t="s">
        <v>3401</v>
      </c>
      <c r="AC32" s="22">
        <v>0</v>
      </c>
      <c r="AD32" s="15">
        <v>0</v>
      </c>
      <c r="AE32" s="5">
        <v>0</v>
      </c>
      <c r="AF32" s="20">
        <v>0</v>
      </c>
      <c r="AG32" s="3">
        <v>0.88924458672357831</v>
      </c>
      <c r="AH32" s="3">
        <v>0.89678055779750687</v>
      </c>
      <c r="AI32" s="3">
        <v>-7.5359710739285601E-3</v>
      </c>
      <c r="AJ32" s="3" t="s">
        <v>3402</v>
      </c>
      <c r="AK32" s="22">
        <v>0</v>
      </c>
      <c r="AL32" s="15">
        <v>0</v>
      </c>
      <c r="AM32" s="3">
        <v>0</v>
      </c>
      <c r="AN32" s="20">
        <v>0</v>
      </c>
      <c r="AO32" s="3">
        <v>0.88924458672357831</v>
      </c>
      <c r="AP32" s="3">
        <v>0.10582010582010581</v>
      </c>
      <c r="AQ32" s="3">
        <v>0.7834244809034725</v>
      </c>
      <c r="AR32" s="3" t="s">
        <v>3401</v>
      </c>
      <c r="AS32" s="22">
        <v>0</v>
      </c>
      <c r="AT32" s="15">
        <v>0</v>
      </c>
      <c r="AU32" s="3">
        <v>0</v>
      </c>
      <c r="AV32" s="20">
        <v>0</v>
      </c>
      <c r="AW32" s="3">
        <v>0.88924458672357831</v>
      </c>
      <c r="AX32" s="3">
        <v>0.87939146110891264</v>
      </c>
      <c r="AY32" s="3">
        <v>9.8531256146656698E-3</v>
      </c>
      <c r="AZ32" s="3" t="s">
        <v>3401</v>
      </c>
      <c r="BA32" s="22">
        <v>0</v>
      </c>
      <c r="BB32" s="15">
        <v>0</v>
      </c>
      <c r="BC32" s="3">
        <v>0</v>
      </c>
      <c r="BD32" s="20">
        <v>0</v>
      </c>
      <c r="BE32" s="15">
        <v>0</v>
      </c>
    </row>
    <row r="33" spans="1:57" x14ac:dyDescent="0.25">
      <c r="A33" t="s">
        <v>412</v>
      </c>
      <c r="B33" t="s">
        <v>495</v>
      </c>
      <c r="C33" t="s">
        <v>372</v>
      </c>
      <c r="D33">
        <v>5.5</v>
      </c>
      <c r="E33" s="10">
        <v>0</v>
      </c>
      <c r="F33" s="5">
        <v>7.9365079365079361E-2</v>
      </c>
      <c r="G33" s="5">
        <v>4.5351473922902487E-2</v>
      </c>
      <c r="H33" s="5">
        <v>0.19047619047619047</v>
      </c>
      <c r="I33" s="5">
        <v>0.33734939759036142</v>
      </c>
      <c r="J33" s="5">
        <v>0.31192660550458712</v>
      </c>
      <c r="K33" s="5">
        <v>4.2145593869731796E-2</v>
      </c>
      <c r="L33" s="5" t="e">
        <v>#N/A</v>
      </c>
      <c r="M33" s="5" t="e">
        <v>#N/A</v>
      </c>
      <c r="N33" s="5">
        <v>0.29152339856241527</v>
      </c>
      <c r="O33" s="5">
        <v>0</v>
      </c>
      <c r="P33" s="22">
        <v>0</v>
      </c>
      <c r="Q33" s="18">
        <v>0</v>
      </c>
      <c r="R33" s="5">
        <v>0</v>
      </c>
      <c r="S33" s="20">
        <v>0</v>
      </c>
      <c r="T33" s="3">
        <v>0.88924458672357831</v>
      </c>
      <c r="U33" s="3">
        <v>0.52910052910052907</v>
      </c>
      <c r="V33" s="3">
        <v>0.36014405762304924</v>
      </c>
      <c r="W33" s="3" t="s">
        <v>3402</v>
      </c>
      <c r="X33" s="25">
        <v>0</v>
      </c>
      <c r="Y33" s="3">
        <v>0.88924458672357831</v>
      </c>
      <c r="Z33" s="3">
        <v>2.8011204481792715E-2</v>
      </c>
      <c r="AA33" s="3">
        <v>0.86123338224178558</v>
      </c>
      <c r="AB33" s="3" t="s">
        <v>3401</v>
      </c>
      <c r="AC33" s="22">
        <v>0</v>
      </c>
      <c r="AD33" s="15">
        <v>0</v>
      </c>
      <c r="AE33" s="5">
        <v>0</v>
      </c>
      <c r="AF33" s="20">
        <v>0</v>
      </c>
      <c r="AG33" s="3">
        <v>0.88924458672357831</v>
      </c>
      <c r="AH33" s="3">
        <v>0.89678055779750687</v>
      </c>
      <c r="AI33" s="3">
        <v>-7.5359710739285601E-3</v>
      </c>
      <c r="AJ33" s="3" t="s">
        <v>3402</v>
      </c>
      <c r="AK33" s="22">
        <v>0</v>
      </c>
      <c r="AL33" s="15">
        <v>0</v>
      </c>
      <c r="AM33" s="3">
        <v>0</v>
      </c>
      <c r="AN33" s="20">
        <v>0</v>
      </c>
      <c r="AO33" s="3">
        <v>0.88924458672357831</v>
      </c>
      <c r="AP33" s="3">
        <v>0.10582010582010581</v>
      </c>
      <c r="AQ33" s="3">
        <v>0.7834244809034725</v>
      </c>
      <c r="AR33" s="3" t="s">
        <v>3401</v>
      </c>
      <c r="AS33" s="22">
        <v>0</v>
      </c>
      <c r="AT33" s="15">
        <v>0</v>
      </c>
      <c r="AU33" s="3">
        <v>0</v>
      </c>
      <c r="AV33" s="20">
        <v>0</v>
      </c>
      <c r="AW33" s="3">
        <v>0.88924458672357831</v>
      </c>
      <c r="AX33" s="3">
        <v>0.87939146110891264</v>
      </c>
      <c r="AY33" s="3">
        <v>9.8531256146656698E-3</v>
      </c>
      <c r="AZ33" s="3" t="s">
        <v>3401</v>
      </c>
      <c r="BA33" s="22">
        <v>0</v>
      </c>
      <c r="BB33" s="15">
        <v>0</v>
      </c>
      <c r="BC33" s="3">
        <v>0</v>
      </c>
      <c r="BD33" s="20">
        <v>0</v>
      </c>
      <c r="BE33" s="15">
        <v>0</v>
      </c>
    </row>
    <row r="34" spans="1:57" x14ac:dyDescent="0.25">
      <c r="A34" t="s">
        <v>371</v>
      </c>
      <c r="B34" t="s">
        <v>546</v>
      </c>
      <c r="C34" t="s">
        <v>372</v>
      </c>
      <c r="D34">
        <v>9</v>
      </c>
      <c r="E34" s="10">
        <v>1</v>
      </c>
      <c r="F34" s="5">
        <v>0.48840048840048844</v>
      </c>
      <c r="G34" s="5">
        <v>0.14652014652014653</v>
      </c>
      <c r="H34" s="5">
        <v>0.19047619047619047</v>
      </c>
      <c r="I34" s="5">
        <v>0.33734939759036142</v>
      </c>
      <c r="J34" s="5">
        <v>0.31192660550458712</v>
      </c>
      <c r="K34" s="5">
        <v>4.2145593869731796E-2</v>
      </c>
      <c r="L34" s="5" t="e">
        <v>#N/A</v>
      </c>
      <c r="M34" s="5" t="e">
        <v>#N/A</v>
      </c>
      <c r="N34" s="5">
        <v>0</v>
      </c>
      <c r="O34" s="5">
        <v>0</v>
      </c>
      <c r="P34" s="22">
        <v>4.2026862026862029</v>
      </c>
      <c r="Q34" s="18">
        <v>80.631573063415502</v>
      </c>
      <c r="R34" s="5">
        <v>5.8946067776822313E-2</v>
      </c>
      <c r="S34" s="20">
        <v>4.320578338239847</v>
      </c>
      <c r="T34" s="3">
        <v>0.88924458672357831</v>
      </c>
      <c r="U34" s="3">
        <v>0.52910052910052907</v>
      </c>
      <c r="V34" s="3">
        <v>0.36014405762304924</v>
      </c>
      <c r="W34" s="3" t="s">
        <v>3402</v>
      </c>
      <c r="X34" s="25">
        <v>1.4328085120267149</v>
      </c>
      <c r="Y34" s="3">
        <v>0.88924458672357831</v>
      </c>
      <c r="Z34" s="3">
        <v>2.8011204481792715E-2</v>
      </c>
      <c r="AA34" s="3">
        <v>0.86123338224178558</v>
      </c>
      <c r="AB34" s="3" t="s">
        <v>3401</v>
      </c>
      <c r="AC34" s="22">
        <v>4.8854428705707234</v>
      </c>
      <c r="AD34" s="15">
        <v>161.13329961719302</v>
      </c>
      <c r="AE34" s="5">
        <v>7.8855398473593477E-2</v>
      </c>
      <c r="AF34" s="20">
        <v>5.0431536675179105</v>
      </c>
      <c r="AG34" s="3">
        <v>0.88924458672357831</v>
      </c>
      <c r="AH34" s="3">
        <v>0.89678055779750687</v>
      </c>
      <c r="AI34" s="3">
        <v>-7.5359710739285601E-3</v>
      </c>
      <c r="AJ34" s="3" t="s">
        <v>3402</v>
      </c>
      <c r="AK34" s="22">
        <v>4.1947839765639134</v>
      </c>
      <c r="AL34" s="15">
        <v>27.513920463518367</v>
      </c>
      <c r="AM34" s="3">
        <v>2.67850634841009E-2</v>
      </c>
      <c r="AN34" s="20">
        <v>4.2483541035321153</v>
      </c>
      <c r="AO34" s="3">
        <v>0.88924458672357831</v>
      </c>
      <c r="AP34" s="3">
        <v>0.10582010582010581</v>
      </c>
      <c r="AQ34" s="3">
        <v>0.7834244809034725</v>
      </c>
      <c r="AR34" s="3" t="s">
        <v>3401</v>
      </c>
      <c r="AS34" s="22">
        <v>4.8837705917284877</v>
      </c>
      <c r="AT34" s="15">
        <v>203.93861066831218</v>
      </c>
      <c r="AU34" s="3">
        <v>7.1870463089310638E-2</v>
      </c>
      <c r="AV34" s="20">
        <v>5.0275115179071088</v>
      </c>
      <c r="AW34" s="3">
        <v>0.88924458672357831</v>
      </c>
      <c r="AX34" s="3">
        <v>0.87939146110891264</v>
      </c>
      <c r="AY34" s="3">
        <v>9.8531256146656698E-3</v>
      </c>
      <c r="AZ34" s="3" t="s">
        <v>3401</v>
      </c>
      <c r="BA34" s="22">
        <v>4.8671448973907205</v>
      </c>
      <c r="BB34" s="15">
        <v>68.619468387584405</v>
      </c>
      <c r="BC34" s="3">
        <v>6.258377801815472E-2</v>
      </c>
      <c r="BD34" s="20">
        <v>4.9923124534270302</v>
      </c>
      <c r="BE34" s="15">
        <v>16.343163144322276</v>
      </c>
    </row>
    <row r="35" spans="1:57" x14ac:dyDescent="0.25">
      <c r="A35" t="s">
        <v>3291</v>
      </c>
      <c r="B35" t="s">
        <v>486</v>
      </c>
      <c r="C35" t="s">
        <v>49</v>
      </c>
      <c r="D35">
        <v>5</v>
      </c>
      <c r="E35" s="10">
        <v>0</v>
      </c>
      <c r="F35" s="5" t="e">
        <v>#N/A</v>
      </c>
      <c r="G35" s="5" t="e">
        <v>#N/A</v>
      </c>
      <c r="H35" s="5">
        <v>0.14652014652014653</v>
      </c>
      <c r="I35" s="5">
        <v>0.25</v>
      </c>
      <c r="J35" s="5">
        <v>0.4225721784776903</v>
      </c>
      <c r="K35" s="5">
        <v>6.4254522769806616E-2</v>
      </c>
      <c r="L35" s="5">
        <v>0.47619047619047616</v>
      </c>
      <c r="M35" s="5">
        <v>0</v>
      </c>
      <c r="N35" s="5">
        <v>0</v>
      </c>
      <c r="O35" s="5">
        <v>0</v>
      </c>
      <c r="P35" s="22">
        <v>0</v>
      </c>
      <c r="Q35" s="18">
        <v>0</v>
      </c>
      <c r="R35" s="5">
        <v>0</v>
      </c>
      <c r="S35" s="20">
        <v>0</v>
      </c>
      <c r="T35" s="3">
        <v>0.42328042328042326</v>
      </c>
      <c r="U35" s="3">
        <v>0.50125313283208017</v>
      </c>
      <c r="V35" s="3">
        <v>-7.7972709551656916E-2</v>
      </c>
      <c r="W35" s="3" t="s">
        <v>3401</v>
      </c>
      <c r="X35" s="25">
        <v>0</v>
      </c>
      <c r="Y35" s="3">
        <v>0.42328042328042326</v>
      </c>
      <c r="Z35" s="3">
        <v>5.6022408963585429E-2</v>
      </c>
      <c r="AA35" s="3">
        <v>0.3672580143168378</v>
      </c>
      <c r="AB35" s="3" t="s">
        <v>3402</v>
      </c>
      <c r="AC35" s="22">
        <v>0</v>
      </c>
      <c r="AD35" s="15">
        <v>0</v>
      </c>
      <c r="AE35" s="5">
        <v>0</v>
      </c>
      <c r="AF35" s="20">
        <v>0</v>
      </c>
      <c r="AG35" s="3">
        <v>0.42328042328042326</v>
      </c>
      <c r="AH35" s="3">
        <v>0.10582010582010581</v>
      </c>
      <c r="AI35" s="3">
        <v>0.31746031746031744</v>
      </c>
      <c r="AJ35" s="3" t="s">
        <v>3401</v>
      </c>
      <c r="AK35" s="22">
        <v>0</v>
      </c>
      <c r="AL35" s="15">
        <v>0</v>
      </c>
      <c r="AM35" s="3">
        <v>0</v>
      </c>
      <c r="AN35" s="20">
        <v>0</v>
      </c>
      <c r="AO35" s="3">
        <v>0.42328042328042326</v>
      </c>
      <c r="AP35" s="3">
        <v>8.6580086580086577E-2</v>
      </c>
      <c r="AQ35" s="3">
        <v>0.33670033670033667</v>
      </c>
      <c r="AR35" s="3" t="s">
        <v>3401</v>
      </c>
      <c r="AS35" s="22">
        <v>0</v>
      </c>
      <c r="AT35" s="15">
        <v>0</v>
      </c>
      <c r="AU35" s="3">
        <v>0</v>
      </c>
      <c r="AV35" s="20">
        <v>0</v>
      </c>
      <c r="AW35" s="3">
        <v>0.42328042328042326</v>
      </c>
      <c r="AX35" s="3">
        <v>1.8674136321195144E-2</v>
      </c>
      <c r="AY35" s="3">
        <v>0.40460628695922812</v>
      </c>
      <c r="AZ35" s="3" t="s">
        <v>3402</v>
      </c>
      <c r="BA35" s="22">
        <v>0</v>
      </c>
      <c r="BB35" s="15">
        <v>0</v>
      </c>
      <c r="BC35" s="3">
        <v>0</v>
      </c>
      <c r="BD35" s="20">
        <v>0</v>
      </c>
      <c r="BE35" s="15">
        <v>0</v>
      </c>
    </row>
    <row r="36" spans="1:57" x14ac:dyDescent="0.25">
      <c r="A36" t="s">
        <v>3444</v>
      </c>
      <c r="B36" t="s">
        <v>486</v>
      </c>
      <c r="C36" t="s">
        <v>49</v>
      </c>
      <c r="D36">
        <v>4.5</v>
      </c>
      <c r="E36" s="10">
        <v>1</v>
      </c>
      <c r="F36" s="5" t="e">
        <v>#N/A</v>
      </c>
      <c r="G36" s="5" t="e">
        <v>#N/A</v>
      </c>
      <c r="H36" s="5">
        <v>7.9365079365079361E-2</v>
      </c>
      <c r="I36" s="5">
        <v>0.25</v>
      </c>
      <c r="J36" s="5">
        <v>0.4225721784776903</v>
      </c>
      <c r="K36" s="5">
        <v>6.4254522769806616E-2</v>
      </c>
      <c r="L36" s="5" t="e">
        <v>#N/A</v>
      </c>
      <c r="M36" s="5" t="e">
        <v>#N/A</v>
      </c>
      <c r="N36" s="5">
        <v>0</v>
      </c>
      <c r="O36" s="5">
        <v>0</v>
      </c>
      <c r="P36" s="22">
        <v>1.946981518139927</v>
      </c>
      <c r="Q36" s="18">
        <v>9.8106183623741252</v>
      </c>
      <c r="R36" s="5">
        <v>4.9075143660241467E-3</v>
      </c>
      <c r="S36" s="20">
        <v>1.9567965468719752</v>
      </c>
      <c r="T36" s="3">
        <v>0.42328042328042326</v>
      </c>
      <c r="U36" s="3">
        <v>0.50125313283208017</v>
      </c>
      <c r="V36" s="3">
        <v>-7.7972709551656916E-2</v>
      </c>
      <c r="W36" s="3" t="s">
        <v>3401</v>
      </c>
      <c r="X36" s="25">
        <v>0.57353955478813479</v>
      </c>
      <c r="Y36" s="3">
        <v>0.42328042328042326</v>
      </c>
      <c r="Z36" s="3">
        <v>5.6022408963585429E-2</v>
      </c>
      <c r="AA36" s="3">
        <v>0.3672580143168378</v>
      </c>
      <c r="AB36" s="3" t="s">
        <v>3402</v>
      </c>
      <c r="AC36" s="22">
        <v>1.6818218284114748</v>
      </c>
      <c r="AD36" s="15">
        <v>6.0577608039551452</v>
      </c>
      <c r="AE36" s="5">
        <v>5.1778385850778774E-3</v>
      </c>
      <c r="AF36" s="20">
        <v>1.6921775055816306</v>
      </c>
      <c r="AG36" s="3">
        <v>0.42328042328042326</v>
      </c>
      <c r="AH36" s="3">
        <v>0.10582010582010581</v>
      </c>
      <c r="AI36" s="3">
        <v>0.31746031746031744</v>
      </c>
      <c r="AJ36" s="3" t="s">
        <v>3401</v>
      </c>
      <c r="AK36" s="22">
        <v>1.9503834653738414</v>
      </c>
      <c r="AL36" s="15">
        <v>7.9299492998598966</v>
      </c>
      <c r="AM36" s="3">
        <v>8.1667331775782531E-3</v>
      </c>
      <c r="AN36" s="20">
        <v>1.9667169317289979</v>
      </c>
      <c r="AO36" s="3">
        <v>0.42328042328042326</v>
      </c>
      <c r="AP36" s="3">
        <v>8.6580086580086577E-2</v>
      </c>
      <c r="AQ36" s="3">
        <v>0.33670033670033667</v>
      </c>
      <c r="AR36" s="3" t="s">
        <v>3401</v>
      </c>
      <c r="AS36" s="22">
        <v>1.9505489890548768</v>
      </c>
      <c r="AT36" s="15">
        <v>11.891810580308341</v>
      </c>
      <c r="AU36" s="3">
        <v>3.9054740238383197E-3</v>
      </c>
      <c r="AV36" s="20">
        <v>1.9583599371025535</v>
      </c>
      <c r="AW36" s="3">
        <v>0.42328042328042326</v>
      </c>
      <c r="AX36" s="3">
        <v>1.8674136321195144E-2</v>
      </c>
      <c r="AY36" s="3">
        <v>0.40460628695922812</v>
      </c>
      <c r="AZ36" s="3" t="s">
        <v>3402</v>
      </c>
      <c r="BA36" s="22">
        <v>1.6821431390864261</v>
      </c>
      <c r="BB36" s="15">
        <v>8.8020381715958695</v>
      </c>
      <c r="BC36" s="3">
        <v>4.8568816385463152E-3</v>
      </c>
      <c r="BD36" s="20">
        <v>1.6918569023635188</v>
      </c>
      <c r="BE36" s="15">
        <v>6.5256900051784719</v>
      </c>
    </row>
    <row r="37" spans="1:57" x14ac:dyDescent="0.25">
      <c r="A37" t="s">
        <v>3483</v>
      </c>
      <c r="B37" t="s">
        <v>486</v>
      </c>
      <c r="C37" t="s">
        <v>49</v>
      </c>
      <c r="D37">
        <v>4</v>
      </c>
      <c r="E37" s="10">
        <v>0</v>
      </c>
      <c r="F37" s="5" t="e">
        <v>#N/A</v>
      </c>
      <c r="G37" s="5" t="e">
        <v>#N/A</v>
      </c>
      <c r="H37" s="5">
        <v>0.11204481792717086</v>
      </c>
      <c r="I37" s="5">
        <v>0.25</v>
      </c>
      <c r="J37" s="5">
        <v>0.4225721784776903</v>
      </c>
      <c r="K37" s="5">
        <v>6.4254522769806616E-2</v>
      </c>
      <c r="L37" s="5" t="e">
        <v>#N/A</v>
      </c>
      <c r="M37" s="5" t="e">
        <v>#N/A</v>
      </c>
      <c r="N37" s="5">
        <v>0</v>
      </c>
      <c r="O37" s="5">
        <v>0</v>
      </c>
      <c r="P37" s="22">
        <v>0</v>
      </c>
      <c r="Q37" s="18">
        <v>0</v>
      </c>
      <c r="R37" s="5">
        <v>0</v>
      </c>
      <c r="S37" s="20">
        <v>0</v>
      </c>
      <c r="T37" s="3">
        <v>0.42328042328042326</v>
      </c>
      <c r="U37" s="3">
        <v>0.50125313283208017</v>
      </c>
      <c r="V37" s="3">
        <v>-7.7972709551656916E-2</v>
      </c>
      <c r="W37" s="3" t="s">
        <v>3401</v>
      </c>
      <c r="X37" s="25">
        <v>0</v>
      </c>
      <c r="Y37" s="3">
        <v>0.42328042328042326</v>
      </c>
      <c r="Z37" s="3">
        <v>5.6022408963585429E-2</v>
      </c>
      <c r="AA37" s="3">
        <v>0.3672580143168378</v>
      </c>
      <c r="AB37" s="3" t="s">
        <v>3402</v>
      </c>
      <c r="AC37" s="22">
        <v>0</v>
      </c>
      <c r="AD37" s="15">
        <v>0</v>
      </c>
      <c r="AE37" s="5">
        <v>0</v>
      </c>
      <c r="AF37" s="20">
        <v>0</v>
      </c>
      <c r="AG37" s="3">
        <v>0.42328042328042326</v>
      </c>
      <c r="AH37" s="3">
        <v>0.10582010582010581</v>
      </c>
      <c r="AI37" s="3">
        <v>0.31746031746031744</v>
      </c>
      <c r="AJ37" s="3" t="s">
        <v>3401</v>
      </c>
      <c r="AK37" s="22">
        <v>0</v>
      </c>
      <c r="AL37" s="15">
        <v>0</v>
      </c>
      <c r="AM37" s="3">
        <v>0</v>
      </c>
      <c r="AN37" s="20">
        <v>0</v>
      </c>
      <c r="AO37" s="3">
        <v>0.42328042328042326</v>
      </c>
      <c r="AP37" s="3">
        <v>8.6580086580086577E-2</v>
      </c>
      <c r="AQ37" s="3">
        <v>0.33670033670033667</v>
      </c>
      <c r="AR37" s="3" t="s">
        <v>3401</v>
      </c>
      <c r="AS37" s="22">
        <v>0</v>
      </c>
      <c r="AT37" s="15">
        <v>0</v>
      </c>
      <c r="AU37" s="3">
        <v>0</v>
      </c>
      <c r="AV37" s="20">
        <v>0</v>
      </c>
      <c r="AW37" s="3">
        <v>0.42328042328042326</v>
      </c>
      <c r="AX37" s="3">
        <v>1.8674136321195144E-2</v>
      </c>
      <c r="AY37" s="3">
        <v>0.40460628695922812</v>
      </c>
      <c r="AZ37" s="3" t="s">
        <v>3402</v>
      </c>
      <c r="BA37" s="22">
        <v>0</v>
      </c>
      <c r="BB37" s="15">
        <v>0</v>
      </c>
      <c r="BC37" s="3">
        <v>0</v>
      </c>
      <c r="BD37" s="20">
        <v>0</v>
      </c>
      <c r="BE37" s="15">
        <v>0</v>
      </c>
    </row>
    <row r="38" spans="1:57" x14ac:dyDescent="0.25">
      <c r="A38" t="s">
        <v>4035</v>
      </c>
      <c r="B38" t="s">
        <v>486</v>
      </c>
      <c r="C38" t="s">
        <v>49</v>
      </c>
      <c r="D38">
        <v>4</v>
      </c>
      <c r="E38" s="10">
        <v>0</v>
      </c>
      <c r="F38" s="5" t="e">
        <v>#N/A</v>
      </c>
      <c r="G38" s="5" t="e">
        <v>#N/A</v>
      </c>
      <c r="H38" s="5" t="e">
        <v>#N/A</v>
      </c>
      <c r="I38" s="5">
        <v>0.25</v>
      </c>
      <c r="J38" s="5">
        <v>0.4225721784776903</v>
      </c>
      <c r="K38" s="5">
        <v>6.4254522769806616E-2</v>
      </c>
      <c r="L38" s="5" t="e">
        <v>#N/A</v>
      </c>
      <c r="M38" s="5" t="e">
        <v>#N/A</v>
      </c>
      <c r="N38" s="5">
        <v>0</v>
      </c>
      <c r="O38" s="5">
        <v>0</v>
      </c>
      <c r="P38" s="22">
        <v>0</v>
      </c>
      <c r="Q38" s="18">
        <v>0</v>
      </c>
      <c r="R38" s="5">
        <v>0</v>
      </c>
      <c r="S38" s="20">
        <v>0</v>
      </c>
      <c r="T38" s="3">
        <v>0.42328042328042326</v>
      </c>
      <c r="U38" s="3">
        <v>0.50125313283208017</v>
      </c>
      <c r="V38" s="3">
        <v>-7.7972709551656916E-2</v>
      </c>
      <c r="W38" s="3" t="s">
        <v>3401</v>
      </c>
      <c r="X38" s="25">
        <v>0</v>
      </c>
      <c r="Y38" s="3">
        <v>0.42328042328042326</v>
      </c>
      <c r="Z38" s="3">
        <v>5.6022408963585429E-2</v>
      </c>
      <c r="AA38" s="3">
        <v>0.3672580143168378</v>
      </c>
      <c r="AB38" s="3" t="s">
        <v>3402</v>
      </c>
      <c r="AC38" s="22">
        <v>0</v>
      </c>
      <c r="AD38" s="15">
        <v>0</v>
      </c>
      <c r="AE38" s="5">
        <v>0</v>
      </c>
      <c r="AF38" s="20">
        <v>0</v>
      </c>
      <c r="AG38" s="3">
        <v>0.42328042328042326</v>
      </c>
      <c r="AH38" s="3">
        <v>0.10582010582010581</v>
      </c>
      <c r="AI38" s="3">
        <v>0.31746031746031744</v>
      </c>
      <c r="AJ38" s="3" t="s">
        <v>3401</v>
      </c>
      <c r="AK38" s="22">
        <v>0</v>
      </c>
      <c r="AL38" s="15">
        <v>0</v>
      </c>
      <c r="AM38" s="3">
        <v>0</v>
      </c>
      <c r="AN38" s="20">
        <v>0</v>
      </c>
      <c r="AO38" s="3">
        <v>0.42328042328042326</v>
      </c>
      <c r="AP38" s="3">
        <v>8.6580086580086577E-2</v>
      </c>
      <c r="AQ38" s="3">
        <v>0.33670033670033667</v>
      </c>
      <c r="AR38" s="3" t="s">
        <v>3401</v>
      </c>
      <c r="AS38" s="22">
        <v>0</v>
      </c>
      <c r="AT38" s="15">
        <v>0</v>
      </c>
      <c r="AU38" s="3">
        <v>0</v>
      </c>
      <c r="AV38" s="20">
        <v>0</v>
      </c>
      <c r="AW38" s="3">
        <v>0.42328042328042326</v>
      </c>
      <c r="AX38" s="3">
        <v>1.8674136321195144E-2</v>
      </c>
      <c r="AY38" s="3">
        <v>0.40460628695922812</v>
      </c>
      <c r="AZ38" s="3" t="s">
        <v>3402</v>
      </c>
      <c r="BA38" s="22">
        <v>0</v>
      </c>
      <c r="BB38" s="15">
        <v>0</v>
      </c>
      <c r="BC38" s="3">
        <v>0</v>
      </c>
      <c r="BD38" s="20">
        <v>0</v>
      </c>
      <c r="BE38" s="15">
        <v>0</v>
      </c>
    </row>
    <row r="39" spans="1:57" x14ac:dyDescent="0.25">
      <c r="A39" t="s">
        <v>80</v>
      </c>
      <c r="B39" t="s">
        <v>495</v>
      </c>
      <c r="C39" t="s">
        <v>49</v>
      </c>
      <c r="D39">
        <v>4.5</v>
      </c>
      <c r="E39" s="10">
        <v>1</v>
      </c>
      <c r="F39" s="5">
        <v>0.14652014652014653</v>
      </c>
      <c r="G39" s="5">
        <v>8.6580086580086577E-2</v>
      </c>
      <c r="H39" s="5">
        <v>0.27210884353741494</v>
      </c>
      <c r="I39" s="5">
        <v>0.25</v>
      </c>
      <c r="J39" s="5">
        <v>0.4225721784776903</v>
      </c>
      <c r="K39" s="5">
        <v>6.4254522769806616E-2</v>
      </c>
      <c r="L39" s="5" t="e">
        <v>#N/A</v>
      </c>
      <c r="M39" s="5" t="e">
        <v>#N/A</v>
      </c>
      <c r="N39" s="5">
        <v>0.29152339856241527</v>
      </c>
      <c r="O39" s="5">
        <v>0</v>
      </c>
      <c r="P39" s="22">
        <v>3.4761456899535608</v>
      </c>
      <c r="Q39" s="18">
        <v>58.96267924118844</v>
      </c>
      <c r="R39" s="5">
        <v>2.9494592975419964E-2</v>
      </c>
      <c r="S39" s="20">
        <v>3.5351348759044008</v>
      </c>
      <c r="T39" s="3">
        <v>0.42328042328042326</v>
      </c>
      <c r="U39" s="3">
        <v>0.50125313283208017</v>
      </c>
      <c r="V39" s="3">
        <v>-7.7972709551656916E-2</v>
      </c>
      <c r="W39" s="3" t="s">
        <v>3401</v>
      </c>
      <c r="X39" s="25">
        <v>1.0239989608629525</v>
      </c>
      <c r="Y39" s="3">
        <v>0.42328042328042326</v>
      </c>
      <c r="Z39" s="3">
        <v>5.6022408963585429E-2</v>
      </c>
      <c r="AA39" s="3">
        <v>0.3672580143168378</v>
      </c>
      <c r="AB39" s="3" t="s">
        <v>3402</v>
      </c>
      <c r="AC39" s="22">
        <v>3.0027289142876201</v>
      </c>
      <c r="AD39" s="15">
        <v>24.931133505839018</v>
      </c>
      <c r="AE39" s="5">
        <v>2.1309752764087021E-2</v>
      </c>
      <c r="AF39" s="20">
        <v>3.0453484198157943</v>
      </c>
      <c r="AG39" s="3">
        <v>0.42328042328042326</v>
      </c>
      <c r="AH39" s="3">
        <v>0.10582010582010581</v>
      </c>
      <c r="AI39" s="3">
        <v>0.31746031746031744</v>
      </c>
      <c r="AJ39" s="3" t="s">
        <v>3401</v>
      </c>
      <c r="AK39" s="22">
        <v>3.4822195350848282</v>
      </c>
      <c r="AL39" s="15">
        <v>40.32363255454743</v>
      </c>
      <c r="AM39" s="3">
        <v>4.1527673806125751E-2</v>
      </c>
      <c r="AN39" s="20">
        <v>3.5652748826970795</v>
      </c>
      <c r="AO39" s="3">
        <v>0.42328042328042326</v>
      </c>
      <c r="AP39" s="3">
        <v>8.6580086580086577E-2</v>
      </c>
      <c r="AQ39" s="3">
        <v>0.33670033670033667</v>
      </c>
      <c r="AR39" s="3" t="s">
        <v>3401</v>
      </c>
      <c r="AS39" s="22">
        <v>3.4825150614804592</v>
      </c>
      <c r="AT39" s="15">
        <v>83.128596436186129</v>
      </c>
      <c r="AU39" s="3">
        <v>2.7300853123010782E-2</v>
      </c>
      <c r="AV39" s="20">
        <v>3.5371167677264808</v>
      </c>
      <c r="AW39" s="3">
        <v>0.42328042328042326</v>
      </c>
      <c r="AX39" s="3">
        <v>1.8674136321195144E-2</v>
      </c>
      <c r="AY39" s="3">
        <v>0.40460628695922812</v>
      </c>
      <c r="AZ39" s="3" t="s">
        <v>3402</v>
      </c>
      <c r="BA39" s="22">
        <v>3.0033025831732578</v>
      </c>
      <c r="BB39" s="15">
        <v>48.580424062592414</v>
      </c>
      <c r="BC39" s="3">
        <v>2.6806219766667909E-2</v>
      </c>
      <c r="BD39" s="20">
        <v>3.0569150227065935</v>
      </c>
      <c r="BE39" s="15">
        <v>11.787553681967982</v>
      </c>
    </row>
    <row r="40" spans="1:57" x14ac:dyDescent="0.25">
      <c r="A40" t="s">
        <v>74</v>
      </c>
      <c r="B40" t="s">
        <v>495</v>
      </c>
      <c r="C40" t="s">
        <v>49</v>
      </c>
      <c r="D40">
        <v>4.5</v>
      </c>
      <c r="E40" s="10">
        <v>0</v>
      </c>
      <c r="F40" s="5">
        <v>8.6580086580086577E-2</v>
      </c>
      <c r="G40" s="5">
        <v>0.15873015873015872</v>
      </c>
      <c r="H40" s="5">
        <v>0.27210884353741494</v>
      </c>
      <c r="I40" s="5">
        <v>0.25</v>
      </c>
      <c r="J40" s="5">
        <v>0.4225721784776903</v>
      </c>
      <c r="K40" s="5">
        <v>6.4254522769806616E-2</v>
      </c>
      <c r="L40" s="5" t="e">
        <v>#N/A</v>
      </c>
      <c r="M40" s="5" t="e">
        <v>#N/A</v>
      </c>
      <c r="N40" s="5">
        <v>0.20422133906632478</v>
      </c>
      <c r="O40" s="5">
        <v>0</v>
      </c>
      <c r="P40" s="22">
        <v>0</v>
      </c>
      <c r="Q40" s="18">
        <v>0</v>
      </c>
      <c r="R40" s="5">
        <v>0</v>
      </c>
      <c r="S40" s="20">
        <v>0</v>
      </c>
      <c r="T40" s="3">
        <v>0.42328042328042326</v>
      </c>
      <c r="U40" s="3">
        <v>0.50125313283208017</v>
      </c>
      <c r="V40" s="3">
        <v>-7.7972709551656916E-2</v>
      </c>
      <c r="W40" s="3" t="s">
        <v>3401</v>
      </c>
      <c r="X40" s="25">
        <v>0</v>
      </c>
      <c r="Y40" s="3">
        <v>0.42328042328042326</v>
      </c>
      <c r="Z40" s="3">
        <v>5.6022408963585429E-2</v>
      </c>
      <c r="AA40" s="3">
        <v>0.3672580143168378</v>
      </c>
      <c r="AB40" s="3" t="s">
        <v>3402</v>
      </c>
      <c r="AC40" s="22">
        <v>0</v>
      </c>
      <c r="AD40" s="15">
        <v>0</v>
      </c>
      <c r="AE40" s="5">
        <v>0</v>
      </c>
      <c r="AF40" s="20">
        <v>0</v>
      </c>
      <c r="AG40" s="3">
        <v>0.42328042328042326</v>
      </c>
      <c r="AH40" s="3">
        <v>0.10582010582010581</v>
      </c>
      <c r="AI40" s="3">
        <v>0.31746031746031744</v>
      </c>
      <c r="AJ40" s="3" t="s">
        <v>3401</v>
      </c>
      <c r="AK40" s="22">
        <v>0</v>
      </c>
      <c r="AL40" s="15">
        <v>0</v>
      </c>
      <c r="AM40" s="3">
        <v>0</v>
      </c>
      <c r="AN40" s="20">
        <v>0</v>
      </c>
      <c r="AO40" s="3">
        <v>0.42328042328042326</v>
      </c>
      <c r="AP40" s="3">
        <v>8.6580086580086577E-2</v>
      </c>
      <c r="AQ40" s="3">
        <v>0.33670033670033667</v>
      </c>
      <c r="AR40" s="3" t="s">
        <v>3401</v>
      </c>
      <c r="AS40" s="22">
        <v>0</v>
      </c>
      <c r="AT40" s="15">
        <v>0</v>
      </c>
      <c r="AU40" s="3">
        <v>0</v>
      </c>
      <c r="AV40" s="20">
        <v>0</v>
      </c>
      <c r="AW40" s="3">
        <v>0.42328042328042326</v>
      </c>
      <c r="AX40" s="3">
        <v>1.8674136321195144E-2</v>
      </c>
      <c r="AY40" s="3">
        <v>0.40460628695922812</v>
      </c>
      <c r="AZ40" s="3" t="s">
        <v>3402</v>
      </c>
      <c r="BA40" s="22">
        <v>0</v>
      </c>
      <c r="BB40" s="15">
        <v>0</v>
      </c>
      <c r="BC40" s="3">
        <v>0</v>
      </c>
      <c r="BD40" s="20">
        <v>0</v>
      </c>
      <c r="BE40" s="15">
        <v>0</v>
      </c>
    </row>
    <row r="41" spans="1:57" x14ac:dyDescent="0.25">
      <c r="A41" t="s">
        <v>90</v>
      </c>
      <c r="B41" t="s">
        <v>495</v>
      </c>
      <c r="C41" t="s">
        <v>49</v>
      </c>
      <c r="D41">
        <v>4.5</v>
      </c>
      <c r="E41" s="10">
        <v>1</v>
      </c>
      <c r="F41" s="5">
        <v>7.3260073260073263E-2</v>
      </c>
      <c r="G41" s="5">
        <v>4.5351473922902487E-2</v>
      </c>
      <c r="H41" s="5">
        <v>0.17316017316017315</v>
      </c>
      <c r="I41" s="5">
        <v>0.25</v>
      </c>
      <c r="J41" s="5">
        <v>0.4225721784776903</v>
      </c>
      <c r="K41" s="5">
        <v>6.4254522769806616E-2</v>
      </c>
      <c r="L41" s="5" t="e">
        <v>#N/A</v>
      </c>
      <c r="M41" s="5" t="e">
        <v>#N/A</v>
      </c>
      <c r="N41" s="5">
        <v>6.6405376188486409E-2</v>
      </c>
      <c r="O41" s="5">
        <v>0</v>
      </c>
      <c r="P41" s="22">
        <v>2.5616120380509533</v>
      </c>
      <c r="Q41" s="18">
        <v>20.172459948117929</v>
      </c>
      <c r="R41" s="5">
        <v>1.0090764245107044E-2</v>
      </c>
      <c r="S41" s="20">
        <v>2.5817935665411675</v>
      </c>
      <c r="T41" s="3">
        <v>0.42328042328042326</v>
      </c>
      <c r="U41" s="3">
        <v>0.50125313283208017</v>
      </c>
      <c r="V41" s="3">
        <v>-7.7972709551656916E-2</v>
      </c>
      <c r="W41" s="3" t="s">
        <v>3401</v>
      </c>
      <c r="X41" s="25">
        <v>0.75459669963753695</v>
      </c>
      <c r="Y41" s="3">
        <v>0.42328042328042326</v>
      </c>
      <c r="Z41" s="3">
        <v>5.6022408963585429E-2</v>
      </c>
      <c r="AA41" s="3">
        <v>0.3672580143168378</v>
      </c>
      <c r="AB41" s="3" t="s">
        <v>3402</v>
      </c>
      <c r="AC41" s="22">
        <v>2.2127457304430744</v>
      </c>
      <c r="AD41" s="15">
        <v>10.697329722347153</v>
      </c>
      <c r="AE41" s="5">
        <v>9.1434852557244744E-3</v>
      </c>
      <c r="AF41" s="20">
        <v>2.2310327009545232</v>
      </c>
      <c r="AG41" s="3">
        <v>0.42328042328042326</v>
      </c>
      <c r="AH41" s="3">
        <v>0.10582010582010581</v>
      </c>
      <c r="AI41" s="3">
        <v>0.31746031746031744</v>
      </c>
      <c r="AJ41" s="3" t="s">
        <v>3401</v>
      </c>
      <c r="AK41" s="22">
        <v>2.5660879249076167</v>
      </c>
      <c r="AL41" s="15">
        <v>15.245985737680051</v>
      </c>
      <c r="AM41" s="3">
        <v>1.5701222396339448E-2</v>
      </c>
      <c r="AN41" s="20">
        <v>2.5974903697002958</v>
      </c>
      <c r="AO41" s="3">
        <v>0.42328042328042326</v>
      </c>
      <c r="AP41" s="3">
        <v>8.6580086580086577E-2</v>
      </c>
      <c r="AQ41" s="3">
        <v>0.33670033670033667</v>
      </c>
      <c r="AR41" s="3" t="s">
        <v>3401</v>
      </c>
      <c r="AS41" s="22">
        <v>2.566305701732909</v>
      </c>
      <c r="AT41" s="15">
        <v>25.982823890607037</v>
      </c>
      <c r="AU41" s="3">
        <v>8.5332038452382037E-3</v>
      </c>
      <c r="AV41" s="20">
        <v>2.5833721094233852</v>
      </c>
      <c r="AW41" s="3">
        <v>0.42328042328042326</v>
      </c>
      <c r="AX41" s="3">
        <v>1.8674136321195144E-2</v>
      </c>
      <c r="AY41" s="3">
        <v>0.40460628695922812</v>
      </c>
      <c r="AZ41" s="3" t="s">
        <v>3402</v>
      </c>
      <c r="BA41" s="22">
        <v>2.2131684736921708</v>
      </c>
      <c r="BB41" s="15">
        <v>17.489318007586331</v>
      </c>
      <c r="BC41" s="3">
        <v>9.6504407099546382E-3</v>
      </c>
      <c r="BD41" s="20">
        <v>2.2324693551120802</v>
      </c>
      <c r="BE41" s="15">
        <v>8.6102570233704139</v>
      </c>
    </row>
    <row r="42" spans="1:57" x14ac:dyDescent="0.25">
      <c r="A42" t="s">
        <v>70</v>
      </c>
      <c r="B42" t="s">
        <v>495</v>
      </c>
      <c r="C42" t="s">
        <v>49</v>
      </c>
      <c r="D42">
        <v>4.5</v>
      </c>
      <c r="E42" s="10">
        <v>1</v>
      </c>
      <c r="F42" s="5">
        <v>0.11904761904761904</v>
      </c>
      <c r="G42" s="5">
        <v>0.15873015873015872</v>
      </c>
      <c r="H42" s="5">
        <v>0.3072196620583717</v>
      </c>
      <c r="I42" s="5">
        <v>0.25</v>
      </c>
      <c r="J42" s="5">
        <v>0.4225721784776903</v>
      </c>
      <c r="K42" s="5">
        <v>6.4254522769806616E-2</v>
      </c>
      <c r="L42" s="5" t="e">
        <v>#N/A</v>
      </c>
      <c r="M42" s="5" t="e">
        <v>#N/A</v>
      </c>
      <c r="N42" s="5">
        <v>0.18603319057910306</v>
      </c>
      <c r="O42" s="5">
        <v>0</v>
      </c>
      <c r="P42" s="22">
        <v>3.2816695070810313</v>
      </c>
      <c r="Q42" s="18">
        <v>46.937573166274319</v>
      </c>
      <c r="R42" s="5">
        <v>2.3479336990951692E-2</v>
      </c>
      <c r="S42" s="20">
        <v>3.3286281810629346</v>
      </c>
      <c r="T42" s="3">
        <v>0.42328042328042326</v>
      </c>
      <c r="U42" s="3">
        <v>0.50125313283208017</v>
      </c>
      <c r="V42" s="3">
        <v>-7.7972709551656916E-2</v>
      </c>
      <c r="W42" s="3" t="s">
        <v>3401</v>
      </c>
      <c r="X42" s="25">
        <v>0.96671039273716597</v>
      </c>
      <c r="Y42" s="3">
        <v>0.42328042328042326</v>
      </c>
      <c r="Z42" s="3">
        <v>5.6022408963585429E-2</v>
      </c>
      <c r="AA42" s="3">
        <v>0.3672580143168378</v>
      </c>
      <c r="AB42" s="3" t="s">
        <v>3402</v>
      </c>
      <c r="AC42" s="22">
        <v>2.8347384704062439</v>
      </c>
      <c r="AD42" s="15">
        <v>20.825718851837049</v>
      </c>
      <c r="AE42" s="5">
        <v>1.780067158852185E-2</v>
      </c>
      <c r="AF42" s="20">
        <v>2.8703398135832878</v>
      </c>
      <c r="AG42" s="3">
        <v>0.42328042328042326</v>
      </c>
      <c r="AH42" s="3">
        <v>0.10582010582010581</v>
      </c>
      <c r="AI42" s="3">
        <v>0.31746031746031744</v>
      </c>
      <c r="AJ42" s="3" t="s">
        <v>3401</v>
      </c>
      <c r="AK42" s="22">
        <v>3.2874035453336909</v>
      </c>
      <c r="AL42" s="15">
        <v>32.789525379495437</v>
      </c>
      <c r="AM42" s="3">
        <v>3.3768602379147701E-2</v>
      </c>
      <c r="AN42" s="20">
        <v>3.3549407500919863</v>
      </c>
      <c r="AO42" s="3">
        <v>0.42328042328042326</v>
      </c>
      <c r="AP42" s="3">
        <v>8.6580086580086577E-2</v>
      </c>
      <c r="AQ42" s="3">
        <v>0.33670033670033667</v>
      </c>
      <c r="AR42" s="3" t="s">
        <v>3401</v>
      </c>
      <c r="AS42" s="22">
        <v>3.2876825382320276</v>
      </c>
      <c r="AT42" s="15">
        <v>64.915474364705489</v>
      </c>
      <c r="AU42" s="3">
        <v>2.13193522688894E-2</v>
      </c>
      <c r="AV42" s="20">
        <v>3.3303212427698066</v>
      </c>
      <c r="AW42" s="3">
        <v>0.42328042328042326</v>
      </c>
      <c r="AX42" s="3">
        <v>1.8674136321195144E-2</v>
      </c>
      <c r="AY42" s="3">
        <v>0.40460628695922812</v>
      </c>
      <c r="AZ42" s="3" t="s">
        <v>3402</v>
      </c>
      <c r="BA42" s="22">
        <v>2.8352800448559567</v>
      </c>
      <c r="BB42" s="15">
        <v>39.094050131471498</v>
      </c>
      <c r="BC42" s="3">
        <v>2.1571728110959486E-2</v>
      </c>
      <c r="BD42" s="20">
        <v>2.8784235010778758</v>
      </c>
      <c r="BE42" s="15">
        <v>11.099921631627662</v>
      </c>
    </row>
    <row r="43" spans="1:57" x14ac:dyDescent="0.25">
      <c r="A43" t="s">
        <v>88</v>
      </c>
      <c r="B43" t="s">
        <v>495</v>
      </c>
      <c r="C43" t="s">
        <v>49</v>
      </c>
      <c r="D43">
        <v>4.5</v>
      </c>
      <c r="E43" s="10">
        <v>0</v>
      </c>
      <c r="F43" s="5">
        <v>8.6580086580086577E-2</v>
      </c>
      <c r="G43" s="5">
        <v>4.5351473922902487E-2</v>
      </c>
      <c r="H43" s="5">
        <v>0.29304029304029305</v>
      </c>
      <c r="I43" s="5">
        <v>0.25</v>
      </c>
      <c r="J43" s="5">
        <v>0.4225721784776903</v>
      </c>
      <c r="K43" s="5">
        <v>6.4254522769806616E-2</v>
      </c>
      <c r="L43" s="5" t="e">
        <v>#N/A</v>
      </c>
      <c r="M43" s="5" t="e">
        <v>#N/A</v>
      </c>
      <c r="N43" s="5">
        <v>0.14419567278310275</v>
      </c>
      <c r="O43" s="5">
        <v>0</v>
      </c>
      <c r="P43" s="22">
        <v>0</v>
      </c>
      <c r="Q43" s="18">
        <v>0</v>
      </c>
      <c r="R43" s="5">
        <v>0</v>
      </c>
      <c r="S43" s="20">
        <v>0</v>
      </c>
      <c r="T43" s="3">
        <v>0.42328042328042326</v>
      </c>
      <c r="U43" s="3">
        <v>0.50125313283208017</v>
      </c>
      <c r="V43" s="3">
        <v>-7.7972709551656916E-2</v>
      </c>
      <c r="W43" s="3" t="s">
        <v>3401</v>
      </c>
      <c r="X43" s="25">
        <v>0</v>
      </c>
      <c r="Y43" s="3">
        <v>0.42328042328042326</v>
      </c>
      <c r="Z43" s="3">
        <v>5.6022408963585429E-2</v>
      </c>
      <c r="AA43" s="3">
        <v>0.3672580143168378</v>
      </c>
      <c r="AB43" s="3" t="s">
        <v>3402</v>
      </c>
      <c r="AC43" s="22">
        <v>0</v>
      </c>
      <c r="AD43" s="15">
        <v>0</v>
      </c>
      <c r="AE43" s="5">
        <v>0</v>
      </c>
      <c r="AF43" s="20">
        <v>0</v>
      </c>
      <c r="AG43" s="3">
        <v>0.42328042328042326</v>
      </c>
      <c r="AH43" s="3">
        <v>0.10582010582010581</v>
      </c>
      <c r="AI43" s="3">
        <v>0.31746031746031744</v>
      </c>
      <c r="AJ43" s="3" t="s">
        <v>3401</v>
      </c>
      <c r="AK43" s="22">
        <v>0</v>
      </c>
      <c r="AL43" s="15">
        <v>0</v>
      </c>
      <c r="AM43" s="3">
        <v>0</v>
      </c>
      <c r="AN43" s="20">
        <v>0</v>
      </c>
      <c r="AO43" s="3">
        <v>0.42328042328042326</v>
      </c>
      <c r="AP43" s="3">
        <v>8.6580086580086577E-2</v>
      </c>
      <c r="AQ43" s="3">
        <v>0.33670033670033667</v>
      </c>
      <c r="AR43" s="3" t="s">
        <v>3401</v>
      </c>
      <c r="AS43" s="22">
        <v>0</v>
      </c>
      <c r="AT43" s="15">
        <v>0</v>
      </c>
      <c r="AU43" s="3">
        <v>0</v>
      </c>
      <c r="AV43" s="20">
        <v>0</v>
      </c>
      <c r="AW43" s="3">
        <v>0.42328042328042326</v>
      </c>
      <c r="AX43" s="3">
        <v>1.8674136321195144E-2</v>
      </c>
      <c r="AY43" s="3">
        <v>0.40460628695922812</v>
      </c>
      <c r="AZ43" s="3" t="s">
        <v>3402</v>
      </c>
      <c r="BA43" s="22">
        <v>0</v>
      </c>
      <c r="BB43" s="15">
        <v>0</v>
      </c>
      <c r="BC43" s="3">
        <v>0</v>
      </c>
      <c r="BD43" s="20">
        <v>0</v>
      </c>
      <c r="BE43" s="15">
        <v>0</v>
      </c>
    </row>
    <row r="44" spans="1:57" x14ac:dyDescent="0.25">
      <c r="A44" t="s">
        <v>91</v>
      </c>
      <c r="B44" t="s">
        <v>495</v>
      </c>
      <c r="C44" t="s">
        <v>49</v>
      </c>
      <c r="D44">
        <v>4.5</v>
      </c>
      <c r="E44" s="10">
        <v>1</v>
      </c>
      <c r="F44" s="5">
        <v>8.6580086580086577E-2</v>
      </c>
      <c r="G44" s="5">
        <v>3.6630036630036632E-2</v>
      </c>
      <c r="H44" s="5">
        <v>0.14652014652014653</v>
      </c>
      <c r="I44" s="5">
        <v>0.25</v>
      </c>
      <c r="J44" s="5">
        <v>0.4225721784776903</v>
      </c>
      <c r="K44" s="5">
        <v>6.4254522769806616E-2</v>
      </c>
      <c r="L44" s="5" t="e">
        <v>#N/A</v>
      </c>
      <c r="M44" s="5" t="e">
        <v>#N/A</v>
      </c>
      <c r="N44" s="5">
        <v>4.7940546050699306E-2</v>
      </c>
      <c r="O44" s="5">
        <v>0</v>
      </c>
      <c r="P44" s="22">
        <v>2.6050781724568877</v>
      </c>
      <c r="Q44" s="18">
        <v>21.227476436097135</v>
      </c>
      <c r="R44" s="5">
        <v>1.0618509630760529E-2</v>
      </c>
      <c r="S44" s="20">
        <v>2.6263151917184087</v>
      </c>
      <c r="T44" s="3">
        <v>0.42328042328042326</v>
      </c>
      <c r="U44" s="3">
        <v>0.50125313283208017</v>
      </c>
      <c r="V44" s="3">
        <v>-7.7972709551656916E-2</v>
      </c>
      <c r="W44" s="3" t="s">
        <v>3401</v>
      </c>
      <c r="X44" s="25">
        <v>0.76740090303817199</v>
      </c>
      <c r="Y44" s="3">
        <v>0.42328042328042326</v>
      </c>
      <c r="Z44" s="3">
        <v>5.6022408963585429E-2</v>
      </c>
      <c r="AA44" s="3">
        <v>0.3672580143168378</v>
      </c>
      <c r="AB44" s="3" t="s">
        <v>3402</v>
      </c>
      <c r="AC44" s="22">
        <v>2.2502922058253403</v>
      </c>
      <c r="AD44" s="15">
        <v>11.136286841645438</v>
      </c>
      <c r="AE44" s="5">
        <v>9.5186815011776352E-3</v>
      </c>
      <c r="AF44" s="20">
        <v>2.2693295688276955</v>
      </c>
      <c r="AG44" s="3">
        <v>0.42328042328042326</v>
      </c>
      <c r="AH44" s="3">
        <v>0.10582010582010581</v>
      </c>
      <c r="AI44" s="3">
        <v>0.31746031746031744</v>
      </c>
      <c r="AJ44" s="3" t="s">
        <v>3401</v>
      </c>
      <c r="AK44" s="22">
        <v>2.6096300073871888</v>
      </c>
      <c r="AL44" s="15">
        <v>15.96730480571521</v>
      </c>
      <c r="AM44" s="3">
        <v>1.6444079650754256E-2</v>
      </c>
      <c r="AN44" s="20">
        <v>2.6425181666886974</v>
      </c>
      <c r="AO44" s="3">
        <v>0.42328042328042326</v>
      </c>
      <c r="AP44" s="3">
        <v>8.6580086580086577E-2</v>
      </c>
      <c r="AQ44" s="3">
        <v>0.33670033670033667</v>
      </c>
      <c r="AR44" s="3" t="s">
        <v>3401</v>
      </c>
      <c r="AS44" s="22">
        <v>2.6098514795092775</v>
      </c>
      <c r="AT44" s="15">
        <v>27.459405788451477</v>
      </c>
      <c r="AU44" s="3">
        <v>9.0181385998878028E-3</v>
      </c>
      <c r="AV44" s="20">
        <v>2.6278877567090531</v>
      </c>
      <c r="AW44" s="3">
        <v>0.42328042328042326</v>
      </c>
      <c r="AX44" s="3">
        <v>1.8674136321195144E-2</v>
      </c>
      <c r="AY44" s="3">
        <v>0.40460628695922812</v>
      </c>
      <c r="AZ44" s="3" t="s">
        <v>3402</v>
      </c>
      <c r="BA44" s="22">
        <v>2.2507221222976304</v>
      </c>
      <c r="BB44" s="15">
        <v>18.359488817013599</v>
      </c>
      <c r="BC44" s="3">
        <v>1.013059275477814E-2</v>
      </c>
      <c r="BD44" s="20">
        <v>2.2709833078071866</v>
      </c>
      <c r="BE44" s="15">
        <v>8.7587396312168924</v>
      </c>
    </row>
    <row r="45" spans="1:57" x14ac:dyDescent="0.25">
      <c r="A45" t="s">
        <v>4036</v>
      </c>
      <c r="B45" t="s">
        <v>495</v>
      </c>
      <c r="C45" t="s">
        <v>49</v>
      </c>
      <c r="D45">
        <v>4</v>
      </c>
      <c r="E45" s="10">
        <v>0</v>
      </c>
      <c r="F45" s="5" t="e">
        <v>#N/A</v>
      </c>
      <c r="G45" s="5" t="e">
        <v>#N/A</v>
      </c>
      <c r="H45" s="5" t="e">
        <v>#N/A</v>
      </c>
      <c r="I45" s="5">
        <v>0.25</v>
      </c>
      <c r="J45" s="5">
        <v>0.4225721784776903</v>
      </c>
      <c r="K45" s="5">
        <v>6.4254522769806616E-2</v>
      </c>
      <c r="L45" s="5" t="e">
        <v>#N/A</v>
      </c>
      <c r="M45" s="5" t="e">
        <v>#N/A</v>
      </c>
      <c r="N45" s="5">
        <v>0.29152339856241527</v>
      </c>
      <c r="O45" s="5">
        <v>0</v>
      </c>
      <c r="P45" s="22">
        <v>0</v>
      </c>
      <c r="Q45" s="18">
        <v>0</v>
      </c>
      <c r="R45" s="5">
        <v>0</v>
      </c>
      <c r="S45" s="20">
        <v>0</v>
      </c>
      <c r="T45" s="3">
        <v>0.42328042328042326</v>
      </c>
      <c r="U45" s="3">
        <v>0.50125313283208017</v>
      </c>
      <c r="V45" s="3">
        <v>-7.7972709551656916E-2</v>
      </c>
      <c r="W45" s="3" t="s">
        <v>3401</v>
      </c>
      <c r="X45" s="25">
        <v>0</v>
      </c>
      <c r="Y45" s="3">
        <v>0.42328042328042326</v>
      </c>
      <c r="Z45" s="3">
        <v>5.6022408963585429E-2</v>
      </c>
      <c r="AA45" s="3">
        <v>0.3672580143168378</v>
      </c>
      <c r="AB45" s="3" t="s">
        <v>3402</v>
      </c>
      <c r="AC45" s="22">
        <v>0</v>
      </c>
      <c r="AD45" s="15">
        <v>0</v>
      </c>
      <c r="AE45" s="5">
        <v>0</v>
      </c>
      <c r="AF45" s="20">
        <v>0</v>
      </c>
      <c r="AG45" s="3">
        <v>0.42328042328042326</v>
      </c>
      <c r="AH45" s="3">
        <v>0.10582010582010581</v>
      </c>
      <c r="AI45" s="3">
        <v>0.31746031746031744</v>
      </c>
      <c r="AJ45" s="3" t="s">
        <v>3401</v>
      </c>
      <c r="AK45" s="22">
        <v>0</v>
      </c>
      <c r="AL45" s="15">
        <v>0</v>
      </c>
      <c r="AM45" s="3">
        <v>0</v>
      </c>
      <c r="AN45" s="20">
        <v>0</v>
      </c>
      <c r="AO45" s="3">
        <v>0.42328042328042326</v>
      </c>
      <c r="AP45" s="3">
        <v>8.6580086580086577E-2</v>
      </c>
      <c r="AQ45" s="3">
        <v>0.33670033670033667</v>
      </c>
      <c r="AR45" s="3" t="s">
        <v>3401</v>
      </c>
      <c r="AS45" s="22">
        <v>0</v>
      </c>
      <c r="AT45" s="15">
        <v>0</v>
      </c>
      <c r="AU45" s="3">
        <v>0</v>
      </c>
      <c r="AV45" s="20">
        <v>0</v>
      </c>
      <c r="AW45" s="3">
        <v>0.42328042328042326</v>
      </c>
      <c r="AX45" s="3">
        <v>1.8674136321195144E-2</v>
      </c>
      <c r="AY45" s="3">
        <v>0.40460628695922812</v>
      </c>
      <c r="AZ45" s="3" t="s">
        <v>3402</v>
      </c>
      <c r="BA45" s="22">
        <v>0</v>
      </c>
      <c r="BB45" s="15">
        <v>0</v>
      </c>
      <c r="BC45" s="3">
        <v>0</v>
      </c>
      <c r="BD45" s="20">
        <v>0</v>
      </c>
      <c r="BE45" s="15">
        <v>0</v>
      </c>
    </row>
    <row r="46" spans="1:57" x14ac:dyDescent="0.25">
      <c r="A46" t="s">
        <v>4037</v>
      </c>
      <c r="B46" t="s">
        <v>495</v>
      </c>
      <c r="C46" t="s">
        <v>49</v>
      </c>
      <c r="D46">
        <v>4</v>
      </c>
      <c r="E46" s="10">
        <v>0</v>
      </c>
      <c r="F46" s="5" t="e">
        <v>#N/A</v>
      </c>
      <c r="G46" s="5" t="e">
        <v>#N/A</v>
      </c>
      <c r="H46" s="5" t="e">
        <v>#N/A</v>
      </c>
      <c r="I46" s="5">
        <v>0.25</v>
      </c>
      <c r="J46" s="5">
        <v>0.4225721784776903</v>
      </c>
      <c r="K46" s="5">
        <v>6.4254522769806616E-2</v>
      </c>
      <c r="L46" s="5" t="e">
        <v>#N/A</v>
      </c>
      <c r="M46" s="5" t="e">
        <v>#N/A</v>
      </c>
      <c r="N46" s="5">
        <v>0.29152339856241527</v>
      </c>
      <c r="O46" s="5">
        <v>0</v>
      </c>
      <c r="P46" s="22">
        <v>0</v>
      </c>
      <c r="Q46" s="18">
        <v>0</v>
      </c>
      <c r="R46" s="5">
        <v>0</v>
      </c>
      <c r="S46" s="20">
        <v>0</v>
      </c>
      <c r="T46" s="3">
        <v>0.42328042328042326</v>
      </c>
      <c r="U46" s="3">
        <v>0.50125313283208017</v>
      </c>
      <c r="V46" s="3">
        <v>-7.7972709551656916E-2</v>
      </c>
      <c r="W46" s="3" t="s">
        <v>3401</v>
      </c>
      <c r="X46" s="25">
        <v>0</v>
      </c>
      <c r="Y46" s="3">
        <v>0.42328042328042326</v>
      </c>
      <c r="Z46" s="3">
        <v>5.6022408963585429E-2</v>
      </c>
      <c r="AA46" s="3">
        <v>0.3672580143168378</v>
      </c>
      <c r="AB46" s="3" t="s">
        <v>3402</v>
      </c>
      <c r="AC46" s="22">
        <v>0</v>
      </c>
      <c r="AD46" s="15">
        <v>0</v>
      </c>
      <c r="AE46" s="5">
        <v>0</v>
      </c>
      <c r="AF46" s="20">
        <v>0</v>
      </c>
      <c r="AG46" s="3">
        <v>0.42328042328042326</v>
      </c>
      <c r="AH46" s="3">
        <v>0.10582010582010581</v>
      </c>
      <c r="AI46" s="3">
        <v>0.31746031746031744</v>
      </c>
      <c r="AJ46" s="3" t="s">
        <v>3401</v>
      </c>
      <c r="AK46" s="22">
        <v>0</v>
      </c>
      <c r="AL46" s="15">
        <v>0</v>
      </c>
      <c r="AM46" s="3">
        <v>0</v>
      </c>
      <c r="AN46" s="20">
        <v>0</v>
      </c>
      <c r="AO46" s="3">
        <v>0.42328042328042326</v>
      </c>
      <c r="AP46" s="3">
        <v>8.6580086580086577E-2</v>
      </c>
      <c r="AQ46" s="3">
        <v>0.33670033670033667</v>
      </c>
      <c r="AR46" s="3" t="s">
        <v>3401</v>
      </c>
      <c r="AS46" s="22">
        <v>0</v>
      </c>
      <c r="AT46" s="15">
        <v>0</v>
      </c>
      <c r="AU46" s="3">
        <v>0</v>
      </c>
      <c r="AV46" s="20">
        <v>0</v>
      </c>
      <c r="AW46" s="3">
        <v>0.42328042328042326</v>
      </c>
      <c r="AX46" s="3">
        <v>1.8674136321195144E-2</v>
      </c>
      <c r="AY46" s="3">
        <v>0.40460628695922812</v>
      </c>
      <c r="AZ46" s="3" t="s">
        <v>3402</v>
      </c>
      <c r="BA46" s="22">
        <v>0</v>
      </c>
      <c r="BB46" s="15">
        <v>0</v>
      </c>
      <c r="BC46" s="3">
        <v>0</v>
      </c>
      <c r="BD46" s="20">
        <v>0</v>
      </c>
      <c r="BE46" s="15">
        <v>0</v>
      </c>
    </row>
    <row r="47" spans="1:57" x14ac:dyDescent="0.25">
      <c r="A47" t="s">
        <v>84</v>
      </c>
      <c r="B47" t="s">
        <v>495</v>
      </c>
      <c r="C47" t="s">
        <v>49</v>
      </c>
      <c r="D47">
        <v>4</v>
      </c>
      <c r="E47" s="10">
        <v>0</v>
      </c>
      <c r="F47" s="5">
        <v>0.11904761904761904</v>
      </c>
      <c r="G47" s="5">
        <v>5.6022408963585429E-2</v>
      </c>
      <c r="H47" s="5">
        <v>0.27210884353741494</v>
      </c>
      <c r="I47" s="5">
        <v>0.25</v>
      </c>
      <c r="J47" s="5">
        <v>0.4225721784776903</v>
      </c>
      <c r="K47" s="5">
        <v>6.4254522769806616E-2</v>
      </c>
      <c r="L47" s="5" t="e">
        <v>#N/A</v>
      </c>
      <c r="M47" s="5" t="e">
        <v>#N/A</v>
      </c>
      <c r="N47" s="5">
        <v>0.29152339856241527</v>
      </c>
      <c r="O47" s="5">
        <v>0</v>
      </c>
      <c r="P47" s="22">
        <v>0</v>
      </c>
      <c r="Q47" s="18">
        <v>0</v>
      </c>
      <c r="R47" s="5">
        <v>0</v>
      </c>
      <c r="S47" s="20">
        <v>0</v>
      </c>
      <c r="T47" s="3">
        <v>0.42328042328042326</v>
      </c>
      <c r="U47" s="3">
        <v>0.50125313283208017</v>
      </c>
      <c r="V47" s="3">
        <v>-7.7972709551656916E-2</v>
      </c>
      <c r="W47" s="3" t="s">
        <v>3401</v>
      </c>
      <c r="X47" s="25">
        <v>0</v>
      </c>
      <c r="Y47" s="3">
        <v>0.42328042328042326</v>
      </c>
      <c r="Z47" s="3">
        <v>5.6022408963585429E-2</v>
      </c>
      <c r="AA47" s="3">
        <v>0.3672580143168378</v>
      </c>
      <c r="AB47" s="3" t="s">
        <v>3402</v>
      </c>
      <c r="AC47" s="22">
        <v>0</v>
      </c>
      <c r="AD47" s="15">
        <v>0</v>
      </c>
      <c r="AE47" s="5">
        <v>0</v>
      </c>
      <c r="AF47" s="20">
        <v>0</v>
      </c>
      <c r="AG47" s="3">
        <v>0.42328042328042326</v>
      </c>
      <c r="AH47" s="3">
        <v>0.10582010582010581</v>
      </c>
      <c r="AI47" s="3">
        <v>0.31746031746031744</v>
      </c>
      <c r="AJ47" s="3" t="s">
        <v>3401</v>
      </c>
      <c r="AK47" s="22">
        <v>0</v>
      </c>
      <c r="AL47" s="15">
        <v>0</v>
      </c>
      <c r="AM47" s="3">
        <v>0</v>
      </c>
      <c r="AN47" s="20">
        <v>0</v>
      </c>
      <c r="AO47" s="3">
        <v>0.42328042328042326</v>
      </c>
      <c r="AP47" s="3">
        <v>8.6580086580086577E-2</v>
      </c>
      <c r="AQ47" s="3">
        <v>0.33670033670033667</v>
      </c>
      <c r="AR47" s="3" t="s">
        <v>3401</v>
      </c>
      <c r="AS47" s="22">
        <v>0</v>
      </c>
      <c r="AT47" s="15">
        <v>0</v>
      </c>
      <c r="AU47" s="3">
        <v>0</v>
      </c>
      <c r="AV47" s="20">
        <v>0</v>
      </c>
      <c r="AW47" s="3">
        <v>0.42328042328042326</v>
      </c>
      <c r="AX47" s="3">
        <v>1.8674136321195144E-2</v>
      </c>
      <c r="AY47" s="3">
        <v>0.40460628695922812</v>
      </c>
      <c r="AZ47" s="3" t="s">
        <v>3402</v>
      </c>
      <c r="BA47" s="22">
        <v>0</v>
      </c>
      <c r="BB47" s="15">
        <v>0</v>
      </c>
      <c r="BC47" s="3">
        <v>0</v>
      </c>
      <c r="BD47" s="20">
        <v>0</v>
      </c>
      <c r="BE47" s="15">
        <v>0</v>
      </c>
    </row>
    <row r="48" spans="1:57" x14ac:dyDescent="0.25">
      <c r="A48" t="s">
        <v>4038</v>
      </c>
      <c r="B48" t="s">
        <v>495</v>
      </c>
      <c r="C48" t="s">
        <v>49</v>
      </c>
      <c r="D48">
        <v>4</v>
      </c>
      <c r="E48" s="10">
        <v>0</v>
      </c>
      <c r="F48" s="5" t="e">
        <v>#N/A</v>
      </c>
      <c r="G48" s="5" t="e">
        <v>#N/A</v>
      </c>
      <c r="H48" s="5" t="e">
        <v>#N/A</v>
      </c>
      <c r="I48" s="5">
        <v>0.25</v>
      </c>
      <c r="J48" s="5">
        <v>0.4225721784776903</v>
      </c>
      <c r="K48" s="5">
        <v>6.4254522769806616E-2</v>
      </c>
      <c r="L48" s="5" t="e">
        <v>#N/A</v>
      </c>
      <c r="M48" s="5" t="e">
        <v>#N/A</v>
      </c>
      <c r="N48" s="5">
        <v>0.29152339856241527</v>
      </c>
      <c r="O48" s="5">
        <v>0</v>
      </c>
      <c r="P48" s="22">
        <v>0</v>
      </c>
      <c r="Q48" s="18">
        <v>0</v>
      </c>
      <c r="R48" s="5">
        <v>0</v>
      </c>
      <c r="S48" s="20">
        <v>0</v>
      </c>
      <c r="T48" s="3">
        <v>0.42328042328042326</v>
      </c>
      <c r="U48" s="3">
        <v>0.50125313283208017</v>
      </c>
      <c r="V48" s="3">
        <v>-7.7972709551656916E-2</v>
      </c>
      <c r="W48" s="3" t="s">
        <v>3401</v>
      </c>
      <c r="X48" s="25">
        <v>0</v>
      </c>
      <c r="Y48" s="3">
        <v>0.42328042328042326</v>
      </c>
      <c r="Z48" s="3">
        <v>5.6022408963585429E-2</v>
      </c>
      <c r="AA48" s="3">
        <v>0.3672580143168378</v>
      </c>
      <c r="AB48" s="3" t="s">
        <v>3402</v>
      </c>
      <c r="AC48" s="22">
        <v>0</v>
      </c>
      <c r="AD48" s="15">
        <v>0</v>
      </c>
      <c r="AE48" s="5">
        <v>0</v>
      </c>
      <c r="AF48" s="20">
        <v>0</v>
      </c>
      <c r="AG48" s="3">
        <v>0.42328042328042326</v>
      </c>
      <c r="AH48" s="3">
        <v>0.10582010582010581</v>
      </c>
      <c r="AI48" s="3">
        <v>0.31746031746031744</v>
      </c>
      <c r="AJ48" s="3" t="s">
        <v>3401</v>
      </c>
      <c r="AK48" s="22">
        <v>0</v>
      </c>
      <c r="AL48" s="15">
        <v>0</v>
      </c>
      <c r="AM48" s="3">
        <v>0</v>
      </c>
      <c r="AN48" s="20">
        <v>0</v>
      </c>
      <c r="AO48" s="3">
        <v>0.42328042328042326</v>
      </c>
      <c r="AP48" s="3">
        <v>8.6580086580086577E-2</v>
      </c>
      <c r="AQ48" s="3">
        <v>0.33670033670033667</v>
      </c>
      <c r="AR48" s="3" t="s">
        <v>3401</v>
      </c>
      <c r="AS48" s="22">
        <v>0</v>
      </c>
      <c r="AT48" s="15">
        <v>0</v>
      </c>
      <c r="AU48" s="3">
        <v>0</v>
      </c>
      <c r="AV48" s="20">
        <v>0</v>
      </c>
      <c r="AW48" s="3">
        <v>0.42328042328042326</v>
      </c>
      <c r="AX48" s="3">
        <v>1.8674136321195144E-2</v>
      </c>
      <c r="AY48" s="3">
        <v>0.40460628695922812</v>
      </c>
      <c r="AZ48" s="3" t="s">
        <v>3402</v>
      </c>
      <c r="BA48" s="22">
        <v>0</v>
      </c>
      <c r="BB48" s="15">
        <v>0</v>
      </c>
      <c r="BC48" s="3">
        <v>0</v>
      </c>
      <c r="BD48" s="20">
        <v>0</v>
      </c>
      <c r="BE48" s="15">
        <v>0</v>
      </c>
    </row>
    <row r="49" spans="1:57" x14ac:dyDescent="0.25">
      <c r="A49" t="s">
        <v>4039</v>
      </c>
      <c r="B49" t="s">
        <v>495</v>
      </c>
      <c r="C49" t="s">
        <v>49</v>
      </c>
      <c r="D49">
        <v>4</v>
      </c>
      <c r="E49" s="10">
        <v>0</v>
      </c>
      <c r="F49" s="5" t="e">
        <v>#N/A</v>
      </c>
      <c r="G49" s="5" t="e">
        <v>#N/A</v>
      </c>
      <c r="H49" s="5" t="e">
        <v>#N/A</v>
      </c>
      <c r="I49" s="5">
        <v>0.25</v>
      </c>
      <c r="J49" s="5">
        <v>0.4225721784776903</v>
      </c>
      <c r="K49" s="5">
        <v>6.4254522769806616E-2</v>
      </c>
      <c r="L49" s="5" t="e">
        <v>#N/A</v>
      </c>
      <c r="M49" s="5" t="e">
        <v>#N/A</v>
      </c>
      <c r="N49" s="5">
        <v>0.29152339856241527</v>
      </c>
      <c r="O49" s="5">
        <v>0</v>
      </c>
      <c r="P49" s="22">
        <v>0</v>
      </c>
      <c r="Q49" s="18">
        <v>0</v>
      </c>
      <c r="R49" s="5">
        <v>0</v>
      </c>
      <c r="S49" s="20">
        <v>0</v>
      </c>
      <c r="T49" s="3">
        <v>0.42328042328042326</v>
      </c>
      <c r="U49" s="3">
        <v>0.50125313283208017</v>
      </c>
      <c r="V49" s="3">
        <v>-7.7972709551656916E-2</v>
      </c>
      <c r="W49" s="3" t="s">
        <v>3401</v>
      </c>
      <c r="X49" s="25">
        <v>0</v>
      </c>
      <c r="Y49" s="3">
        <v>0.42328042328042326</v>
      </c>
      <c r="Z49" s="3">
        <v>5.6022408963585429E-2</v>
      </c>
      <c r="AA49" s="3">
        <v>0.3672580143168378</v>
      </c>
      <c r="AB49" s="3" t="s">
        <v>3402</v>
      </c>
      <c r="AC49" s="22">
        <v>0</v>
      </c>
      <c r="AD49" s="15">
        <v>0</v>
      </c>
      <c r="AE49" s="5">
        <v>0</v>
      </c>
      <c r="AF49" s="20">
        <v>0</v>
      </c>
      <c r="AG49" s="3">
        <v>0.42328042328042326</v>
      </c>
      <c r="AH49" s="3">
        <v>0.10582010582010581</v>
      </c>
      <c r="AI49" s="3">
        <v>0.31746031746031744</v>
      </c>
      <c r="AJ49" s="3" t="s">
        <v>3401</v>
      </c>
      <c r="AK49" s="22">
        <v>0</v>
      </c>
      <c r="AL49" s="15">
        <v>0</v>
      </c>
      <c r="AM49" s="3">
        <v>0</v>
      </c>
      <c r="AN49" s="20">
        <v>0</v>
      </c>
      <c r="AO49" s="3">
        <v>0.42328042328042326</v>
      </c>
      <c r="AP49" s="3">
        <v>8.6580086580086577E-2</v>
      </c>
      <c r="AQ49" s="3">
        <v>0.33670033670033667</v>
      </c>
      <c r="AR49" s="3" t="s">
        <v>3401</v>
      </c>
      <c r="AS49" s="22">
        <v>0</v>
      </c>
      <c r="AT49" s="15">
        <v>0</v>
      </c>
      <c r="AU49" s="3">
        <v>0</v>
      </c>
      <c r="AV49" s="20">
        <v>0</v>
      </c>
      <c r="AW49" s="3">
        <v>0.42328042328042326</v>
      </c>
      <c r="AX49" s="3">
        <v>1.8674136321195144E-2</v>
      </c>
      <c r="AY49" s="3">
        <v>0.40460628695922812</v>
      </c>
      <c r="AZ49" s="3" t="s">
        <v>3402</v>
      </c>
      <c r="BA49" s="22">
        <v>0</v>
      </c>
      <c r="BB49" s="15">
        <v>0</v>
      </c>
      <c r="BC49" s="3">
        <v>0</v>
      </c>
      <c r="BD49" s="20">
        <v>0</v>
      </c>
      <c r="BE49" s="15">
        <v>0</v>
      </c>
    </row>
    <row r="50" spans="1:57" x14ac:dyDescent="0.25">
      <c r="A50" t="s">
        <v>54</v>
      </c>
      <c r="B50" t="s">
        <v>518</v>
      </c>
      <c r="C50" t="s">
        <v>49</v>
      </c>
      <c r="D50">
        <v>7</v>
      </c>
      <c r="E50" s="10">
        <v>1</v>
      </c>
      <c r="F50" s="5">
        <v>0.31746031746031744</v>
      </c>
      <c r="G50" s="5">
        <v>0.17316017316017315</v>
      </c>
      <c r="H50" s="5">
        <v>0.23809523809523808</v>
      </c>
      <c r="I50" s="5">
        <v>0.25</v>
      </c>
      <c r="J50" s="5">
        <v>0.4225721784776903</v>
      </c>
      <c r="K50" s="5">
        <v>6.4254522769806616E-2</v>
      </c>
      <c r="L50" s="5" t="e">
        <v>#N/A</v>
      </c>
      <c r="M50" s="5" t="e">
        <v>#N/A</v>
      </c>
      <c r="N50" s="5">
        <v>0</v>
      </c>
      <c r="O50" s="5">
        <v>0.3857500506789166</v>
      </c>
      <c r="P50" s="22">
        <v>4.8901869700447014</v>
      </c>
      <c r="Q50" s="18">
        <v>309.61365958084065</v>
      </c>
      <c r="R50" s="5">
        <v>0.15487642329841775</v>
      </c>
      <c r="S50" s="20">
        <v>5.1999398166415371</v>
      </c>
      <c r="T50" s="3">
        <v>0.42328042328042326</v>
      </c>
      <c r="U50" s="3">
        <v>0.50125313283208017</v>
      </c>
      <c r="V50" s="3">
        <v>-7.7972709551656916E-2</v>
      </c>
      <c r="W50" s="3" t="s">
        <v>3401</v>
      </c>
      <c r="X50" s="25">
        <v>1.4405455991743032</v>
      </c>
      <c r="Y50" s="3">
        <v>0.42328042328042326</v>
      </c>
      <c r="Z50" s="3">
        <v>5.6022408963585429E-2</v>
      </c>
      <c r="AA50" s="3">
        <v>0.3672580143168378</v>
      </c>
      <c r="AB50" s="3" t="s">
        <v>3402</v>
      </c>
      <c r="AC50" s="22">
        <v>4.2241917114302421</v>
      </c>
      <c r="AD50" s="15">
        <v>92.239017043260745</v>
      </c>
      <c r="AE50" s="5">
        <v>7.8840805530720967E-2</v>
      </c>
      <c r="AF50" s="20">
        <v>4.3818733224916837</v>
      </c>
      <c r="AG50" s="3">
        <v>0.42328042328042326</v>
      </c>
      <c r="AH50" s="3">
        <v>0.10582010582010581</v>
      </c>
      <c r="AI50" s="3">
        <v>0.31746031746031744</v>
      </c>
      <c r="AJ50" s="3" t="s">
        <v>3401</v>
      </c>
      <c r="AK50" s="22">
        <v>4.898731559647155</v>
      </c>
      <c r="AL50" s="15">
        <v>181.41617621266147</v>
      </c>
      <c r="AM50" s="3">
        <v>0.18683316238245068</v>
      </c>
      <c r="AN50" s="20">
        <v>5.2723978844120563</v>
      </c>
      <c r="AO50" s="3">
        <v>0.42328042328042326</v>
      </c>
      <c r="AP50" s="3">
        <v>8.6580086580086577E-2</v>
      </c>
      <c r="AQ50" s="3">
        <v>0.33670033670033667</v>
      </c>
      <c r="AR50" s="3" t="s">
        <v>3401</v>
      </c>
      <c r="AS50" s="22">
        <v>4.8991473015228184</v>
      </c>
      <c r="AT50" s="15">
        <v>501.96642945772669</v>
      </c>
      <c r="AU50" s="3">
        <v>0.16485436240737619</v>
      </c>
      <c r="AV50" s="20">
        <v>5.2288560263375707</v>
      </c>
      <c r="AW50" s="3">
        <v>0.42328042328042326</v>
      </c>
      <c r="AX50" s="3">
        <v>1.8674136321195144E-2</v>
      </c>
      <c r="AY50" s="3">
        <v>0.40460628695922812</v>
      </c>
      <c r="AZ50" s="3" t="s">
        <v>3402</v>
      </c>
      <c r="BA50" s="22">
        <v>4.2249987397771189</v>
      </c>
      <c r="BB50" s="15">
        <v>235.76925927954855</v>
      </c>
      <c r="BC50" s="3">
        <v>0.13009525339525876</v>
      </c>
      <c r="BD50" s="20">
        <v>4.4851892465676366</v>
      </c>
      <c r="BE50" s="15">
        <v>17.285157172960627</v>
      </c>
    </row>
    <row r="51" spans="1:57" x14ac:dyDescent="0.25">
      <c r="A51" t="s">
        <v>69</v>
      </c>
      <c r="B51" t="s">
        <v>518</v>
      </c>
      <c r="C51" t="s">
        <v>49</v>
      </c>
      <c r="D51">
        <v>6</v>
      </c>
      <c r="E51" s="10">
        <v>1</v>
      </c>
      <c r="F51" s="5">
        <v>0.15873015873015872</v>
      </c>
      <c r="G51" s="5">
        <v>0.15873015873015872</v>
      </c>
      <c r="H51" s="5">
        <v>0.23809523809523808</v>
      </c>
      <c r="I51" s="5">
        <v>0.25</v>
      </c>
      <c r="J51" s="5">
        <v>0.4225721784776903</v>
      </c>
      <c r="K51" s="5">
        <v>6.4254522769806616E-2</v>
      </c>
      <c r="L51" s="5" t="e">
        <v>#N/A</v>
      </c>
      <c r="M51" s="5" t="e">
        <v>#N/A</v>
      </c>
      <c r="N51" s="5">
        <v>0</v>
      </c>
      <c r="O51" s="5">
        <v>0.37836615043379129</v>
      </c>
      <c r="P51" s="22">
        <v>4.0384783326136144</v>
      </c>
      <c r="Q51" s="18">
        <v>114.0254328744508</v>
      </c>
      <c r="R51" s="5">
        <v>5.7038346539868168E-2</v>
      </c>
      <c r="S51" s="20">
        <v>4.152555025693351</v>
      </c>
      <c r="T51" s="3">
        <v>0.42328042328042326</v>
      </c>
      <c r="U51" s="3">
        <v>0.50125313283208017</v>
      </c>
      <c r="V51" s="3">
        <v>-7.7972709551656916E-2</v>
      </c>
      <c r="W51" s="3" t="s">
        <v>3401</v>
      </c>
      <c r="X51" s="25">
        <v>1.1896502577598054</v>
      </c>
      <c r="Y51" s="3">
        <v>0.42328042328042326</v>
      </c>
      <c r="Z51" s="3">
        <v>5.6022408963585429E-2</v>
      </c>
      <c r="AA51" s="3">
        <v>0.3672580143168378</v>
      </c>
      <c r="AB51" s="3" t="s">
        <v>3402</v>
      </c>
      <c r="AC51" s="22">
        <v>3.4884773944054568</v>
      </c>
      <c r="AD51" s="15">
        <v>41.946100897367515</v>
      </c>
      <c r="AE51" s="5">
        <v>3.5853204962823008E-2</v>
      </c>
      <c r="AF51" s="20">
        <v>3.5601838043311029</v>
      </c>
      <c r="AG51" s="3">
        <v>0.42328042328042326</v>
      </c>
      <c r="AH51" s="3">
        <v>0.10582010582010581</v>
      </c>
      <c r="AI51" s="3">
        <v>0.31746031746031744</v>
      </c>
      <c r="AJ51" s="3" t="s">
        <v>3401</v>
      </c>
      <c r="AK51" s="22">
        <v>4.0455347376512876</v>
      </c>
      <c r="AL51" s="15">
        <v>73.331309690309425</v>
      </c>
      <c r="AM51" s="3">
        <v>7.5520941831708363E-2</v>
      </c>
      <c r="AN51" s="20">
        <v>4.196576621314704</v>
      </c>
      <c r="AO51" s="3">
        <v>0.42328042328042326</v>
      </c>
      <c r="AP51" s="3">
        <v>8.6580086580086577E-2</v>
      </c>
      <c r="AQ51" s="3">
        <v>0.33670033670033667</v>
      </c>
      <c r="AR51" s="3" t="s">
        <v>3401</v>
      </c>
      <c r="AS51" s="22">
        <v>4.0458780710590103</v>
      </c>
      <c r="AT51" s="15">
        <v>169.94428909725926</v>
      </c>
      <c r="AU51" s="3">
        <v>5.5812611720208419E-2</v>
      </c>
      <c r="AV51" s="20">
        <v>4.1575032944994268</v>
      </c>
      <c r="AW51" s="3">
        <v>0.42328042328042326</v>
      </c>
      <c r="AX51" s="3">
        <v>1.8674136321195144E-2</v>
      </c>
      <c r="AY51" s="3">
        <v>0.40460628695922812</v>
      </c>
      <c r="AZ51" s="3" t="s">
        <v>3402</v>
      </c>
      <c r="BA51" s="22">
        <v>3.4891438651380953</v>
      </c>
      <c r="BB51" s="15">
        <v>91.049690649669074</v>
      </c>
      <c r="BC51" s="3">
        <v>5.024036048136369E-2</v>
      </c>
      <c r="BD51" s="20">
        <v>3.5896245861008227</v>
      </c>
      <c r="BE51" s="15">
        <v>13.838791540710094</v>
      </c>
    </row>
    <row r="52" spans="1:57" x14ac:dyDescent="0.25">
      <c r="A52" t="s">
        <v>62</v>
      </c>
      <c r="B52" t="s">
        <v>518</v>
      </c>
      <c r="C52" t="s">
        <v>49</v>
      </c>
      <c r="D52">
        <v>5.5</v>
      </c>
      <c r="E52" s="10">
        <v>0</v>
      </c>
      <c r="F52" s="5">
        <v>0.21994941163532386</v>
      </c>
      <c r="G52" s="5">
        <v>0.19047619047619047</v>
      </c>
      <c r="H52" s="5">
        <v>0.23809523809523808</v>
      </c>
      <c r="I52" s="5">
        <v>0.25</v>
      </c>
      <c r="J52" s="5">
        <v>0.4225721784776903</v>
      </c>
      <c r="K52" s="5">
        <v>6.4254522769806616E-2</v>
      </c>
      <c r="L52" s="5" t="e">
        <v>#N/A</v>
      </c>
      <c r="M52" s="5" t="e">
        <v>#N/A</v>
      </c>
      <c r="N52" s="5">
        <v>0</v>
      </c>
      <c r="O52" s="5">
        <v>0.3857500506789166</v>
      </c>
      <c r="P52" s="22">
        <v>0</v>
      </c>
      <c r="Q52" s="18">
        <v>0</v>
      </c>
      <c r="R52" s="5">
        <v>0</v>
      </c>
      <c r="S52" s="20">
        <v>0</v>
      </c>
      <c r="T52" s="3">
        <v>0.42328042328042326</v>
      </c>
      <c r="U52" s="3">
        <v>0.50125313283208017</v>
      </c>
      <c r="V52" s="3">
        <v>-7.7972709551656916E-2</v>
      </c>
      <c r="W52" s="3" t="s">
        <v>3401</v>
      </c>
      <c r="X52" s="25">
        <v>0</v>
      </c>
      <c r="Y52" s="3">
        <v>0.42328042328042326</v>
      </c>
      <c r="Z52" s="3">
        <v>5.6022408963585429E-2</v>
      </c>
      <c r="AA52" s="3">
        <v>0.3672580143168378</v>
      </c>
      <c r="AB52" s="3" t="s">
        <v>3402</v>
      </c>
      <c r="AC52" s="22">
        <v>0</v>
      </c>
      <c r="AD52" s="15">
        <v>0</v>
      </c>
      <c r="AE52" s="5">
        <v>0</v>
      </c>
      <c r="AF52" s="20">
        <v>0</v>
      </c>
      <c r="AG52" s="3">
        <v>0.42328042328042326</v>
      </c>
      <c r="AH52" s="3">
        <v>0.10582010582010581</v>
      </c>
      <c r="AI52" s="3">
        <v>0.31746031746031744</v>
      </c>
      <c r="AJ52" s="3" t="s">
        <v>3401</v>
      </c>
      <c r="AK52" s="22">
        <v>0</v>
      </c>
      <c r="AL52" s="15">
        <v>0</v>
      </c>
      <c r="AM52" s="3">
        <v>0</v>
      </c>
      <c r="AN52" s="20">
        <v>0</v>
      </c>
      <c r="AO52" s="3">
        <v>0.42328042328042326</v>
      </c>
      <c r="AP52" s="3">
        <v>8.6580086580086577E-2</v>
      </c>
      <c r="AQ52" s="3">
        <v>0.33670033670033667</v>
      </c>
      <c r="AR52" s="3" t="s">
        <v>3401</v>
      </c>
      <c r="AS52" s="22">
        <v>0</v>
      </c>
      <c r="AT52" s="15">
        <v>0</v>
      </c>
      <c r="AU52" s="3">
        <v>0</v>
      </c>
      <c r="AV52" s="20">
        <v>0</v>
      </c>
      <c r="AW52" s="3">
        <v>0.42328042328042326</v>
      </c>
      <c r="AX52" s="3">
        <v>1.8674136321195144E-2</v>
      </c>
      <c r="AY52" s="3">
        <v>0.40460628695922812</v>
      </c>
      <c r="AZ52" s="3" t="s">
        <v>3402</v>
      </c>
      <c r="BA52" s="22">
        <v>0</v>
      </c>
      <c r="BB52" s="15">
        <v>0</v>
      </c>
      <c r="BC52" s="3">
        <v>0</v>
      </c>
      <c r="BD52" s="20">
        <v>0</v>
      </c>
      <c r="BE52" s="15">
        <v>0</v>
      </c>
    </row>
    <row r="53" spans="1:57" x14ac:dyDescent="0.25">
      <c r="A53" t="s">
        <v>4040</v>
      </c>
      <c r="B53" t="s">
        <v>518</v>
      </c>
      <c r="C53" t="s">
        <v>49</v>
      </c>
      <c r="D53">
        <v>5.5</v>
      </c>
      <c r="E53" s="10">
        <v>0</v>
      </c>
      <c r="F53" s="5" t="e">
        <v>#N/A</v>
      </c>
      <c r="G53" s="5" t="e">
        <v>#N/A</v>
      </c>
      <c r="H53" s="5" t="e">
        <v>#N/A</v>
      </c>
      <c r="I53" s="5">
        <v>0.25</v>
      </c>
      <c r="J53" s="5">
        <v>0.4225721784776903</v>
      </c>
      <c r="K53" s="5">
        <v>6.4254522769806616E-2</v>
      </c>
      <c r="L53" s="5" t="e">
        <v>#N/A</v>
      </c>
      <c r="M53" s="5" t="e">
        <v>#N/A</v>
      </c>
      <c r="N53" s="5">
        <v>0</v>
      </c>
      <c r="O53" s="5">
        <v>0.3857500506789166</v>
      </c>
      <c r="P53" s="22">
        <v>0</v>
      </c>
      <c r="Q53" s="18">
        <v>0</v>
      </c>
      <c r="R53" s="5">
        <v>0</v>
      </c>
      <c r="S53" s="20">
        <v>0</v>
      </c>
      <c r="T53" s="3">
        <v>0.42328042328042326</v>
      </c>
      <c r="U53" s="3">
        <v>0.50125313283208017</v>
      </c>
      <c r="V53" s="3">
        <v>-7.7972709551656916E-2</v>
      </c>
      <c r="W53" s="3" t="s">
        <v>3401</v>
      </c>
      <c r="X53" s="25">
        <v>0</v>
      </c>
      <c r="Y53" s="3">
        <v>0.42328042328042326</v>
      </c>
      <c r="Z53" s="3">
        <v>5.6022408963585429E-2</v>
      </c>
      <c r="AA53" s="3">
        <v>0.3672580143168378</v>
      </c>
      <c r="AB53" s="3" t="s">
        <v>3402</v>
      </c>
      <c r="AC53" s="22">
        <v>0</v>
      </c>
      <c r="AD53" s="15">
        <v>0</v>
      </c>
      <c r="AE53" s="5">
        <v>0</v>
      </c>
      <c r="AF53" s="20">
        <v>0</v>
      </c>
      <c r="AG53" s="3">
        <v>0.42328042328042326</v>
      </c>
      <c r="AH53" s="3">
        <v>0.10582010582010581</v>
      </c>
      <c r="AI53" s="3">
        <v>0.31746031746031744</v>
      </c>
      <c r="AJ53" s="3" t="s">
        <v>3401</v>
      </c>
      <c r="AK53" s="22">
        <v>0</v>
      </c>
      <c r="AL53" s="15">
        <v>0</v>
      </c>
      <c r="AM53" s="3">
        <v>0</v>
      </c>
      <c r="AN53" s="20">
        <v>0</v>
      </c>
      <c r="AO53" s="3">
        <v>0.42328042328042326</v>
      </c>
      <c r="AP53" s="3">
        <v>8.6580086580086577E-2</v>
      </c>
      <c r="AQ53" s="3">
        <v>0.33670033670033667</v>
      </c>
      <c r="AR53" s="3" t="s">
        <v>3401</v>
      </c>
      <c r="AS53" s="22">
        <v>0</v>
      </c>
      <c r="AT53" s="15">
        <v>0</v>
      </c>
      <c r="AU53" s="3">
        <v>0</v>
      </c>
      <c r="AV53" s="20">
        <v>0</v>
      </c>
      <c r="AW53" s="3">
        <v>0.42328042328042326</v>
      </c>
      <c r="AX53" s="3">
        <v>1.8674136321195144E-2</v>
      </c>
      <c r="AY53" s="3">
        <v>0.40460628695922812</v>
      </c>
      <c r="AZ53" s="3" t="s">
        <v>3402</v>
      </c>
      <c r="BA53" s="22">
        <v>0</v>
      </c>
      <c r="BB53" s="15">
        <v>0</v>
      </c>
      <c r="BC53" s="3">
        <v>0</v>
      </c>
      <c r="BD53" s="20">
        <v>0</v>
      </c>
      <c r="BE53" s="15">
        <v>0</v>
      </c>
    </row>
    <row r="54" spans="1:57" x14ac:dyDescent="0.25">
      <c r="A54" t="s">
        <v>65</v>
      </c>
      <c r="B54" t="s">
        <v>518</v>
      </c>
      <c r="C54" t="s">
        <v>49</v>
      </c>
      <c r="D54">
        <v>5.5</v>
      </c>
      <c r="E54" s="10">
        <v>0</v>
      </c>
      <c r="F54" s="5">
        <v>0.21164021164021163</v>
      </c>
      <c r="G54" s="5">
        <v>0.15873015873015872</v>
      </c>
      <c r="H54" s="5">
        <v>0.3072196620583717</v>
      </c>
      <c r="I54" s="5">
        <v>0.25</v>
      </c>
      <c r="J54" s="5">
        <v>0.4225721784776903</v>
      </c>
      <c r="K54" s="5">
        <v>6.4254522769806616E-2</v>
      </c>
      <c r="L54" s="5" t="e">
        <v>#N/A</v>
      </c>
      <c r="M54" s="5" t="e">
        <v>#N/A</v>
      </c>
      <c r="N54" s="5">
        <v>0</v>
      </c>
      <c r="O54" s="5">
        <v>0.3857500506789166</v>
      </c>
      <c r="P54" s="22">
        <v>0</v>
      </c>
      <c r="Q54" s="18">
        <v>0</v>
      </c>
      <c r="R54" s="5">
        <v>0</v>
      </c>
      <c r="S54" s="20">
        <v>0</v>
      </c>
      <c r="T54" s="3">
        <v>0.42328042328042326</v>
      </c>
      <c r="U54" s="3">
        <v>0.50125313283208017</v>
      </c>
      <c r="V54" s="3">
        <v>-7.7972709551656916E-2</v>
      </c>
      <c r="W54" s="3" t="s">
        <v>3401</v>
      </c>
      <c r="X54" s="25">
        <v>0</v>
      </c>
      <c r="Y54" s="3">
        <v>0.42328042328042326</v>
      </c>
      <c r="Z54" s="3">
        <v>5.6022408963585429E-2</v>
      </c>
      <c r="AA54" s="3">
        <v>0.3672580143168378</v>
      </c>
      <c r="AB54" s="3" t="s">
        <v>3402</v>
      </c>
      <c r="AC54" s="22">
        <v>0</v>
      </c>
      <c r="AD54" s="15">
        <v>0</v>
      </c>
      <c r="AE54" s="5">
        <v>0</v>
      </c>
      <c r="AF54" s="20">
        <v>0</v>
      </c>
      <c r="AG54" s="3">
        <v>0.42328042328042326</v>
      </c>
      <c r="AH54" s="3">
        <v>0.10582010582010581</v>
      </c>
      <c r="AI54" s="3">
        <v>0.31746031746031744</v>
      </c>
      <c r="AJ54" s="3" t="s">
        <v>3401</v>
      </c>
      <c r="AK54" s="22">
        <v>0</v>
      </c>
      <c r="AL54" s="15">
        <v>0</v>
      </c>
      <c r="AM54" s="3">
        <v>0</v>
      </c>
      <c r="AN54" s="20">
        <v>0</v>
      </c>
      <c r="AO54" s="3">
        <v>0.42328042328042326</v>
      </c>
      <c r="AP54" s="3">
        <v>8.6580086580086577E-2</v>
      </c>
      <c r="AQ54" s="3">
        <v>0.33670033670033667</v>
      </c>
      <c r="AR54" s="3" t="s">
        <v>3401</v>
      </c>
      <c r="AS54" s="22">
        <v>0</v>
      </c>
      <c r="AT54" s="15">
        <v>0</v>
      </c>
      <c r="AU54" s="3">
        <v>0</v>
      </c>
      <c r="AV54" s="20">
        <v>0</v>
      </c>
      <c r="AW54" s="3">
        <v>0.42328042328042326</v>
      </c>
      <c r="AX54" s="3">
        <v>1.8674136321195144E-2</v>
      </c>
      <c r="AY54" s="3">
        <v>0.40460628695922812</v>
      </c>
      <c r="AZ54" s="3" t="s">
        <v>3402</v>
      </c>
      <c r="BA54" s="22">
        <v>0</v>
      </c>
      <c r="BB54" s="15">
        <v>0</v>
      </c>
      <c r="BC54" s="3">
        <v>0</v>
      </c>
      <c r="BD54" s="20">
        <v>0</v>
      </c>
      <c r="BE54" s="15">
        <v>0</v>
      </c>
    </row>
    <row r="55" spans="1:57" x14ac:dyDescent="0.25">
      <c r="A55" t="s">
        <v>66</v>
      </c>
      <c r="B55" t="s">
        <v>518</v>
      </c>
      <c r="C55" t="s">
        <v>49</v>
      </c>
      <c r="D55">
        <v>5.5</v>
      </c>
      <c r="E55" s="10">
        <v>0</v>
      </c>
      <c r="F55" s="5">
        <v>0.21164021164021163</v>
      </c>
      <c r="G55" s="5">
        <v>0.13605442176870747</v>
      </c>
      <c r="H55" s="5">
        <v>0.14652014652014653</v>
      </c>
      <c r="I55" s="5">
        <v>0.25</v>
      </c>
      <c r="J55" s="5">
        <v>0.4225721784776903</v>
      </c>
      <c r="K55" s="5">
        <v>6.4254522769806616E-2</v>
      </c>
      <c r="L55" s="5" t="e">
        <v>#N/A</v>
      </c>
      <c r="M55" s="5" t="e">
        <v>#N/A</v>
      </c>
      <c r="N55" s="5">
        <v>0</v>
      </c>
      <c r="O55" s="5">
        <v>0.3857500506789166</v>
      </c>
      <c r="P55" s="22">
        <v>0</v>
      </c>
      <c r="Q55" s="18">
        <v>0</v>
      </c>
      <c r="R55" s="5">
        <v>0</v>
      </c>
      <c r="S55" s="20">
        <v>0</v>
      </c>
      <c r="T55" s="3">
        <v>0.42328042328042326</v>
      </c>
      <c r="U55" s="3">
        <v>0.50125313283208017</v>
      </c>
      <c r="V55" s="3">
        <v>-7.7972709551656916E-2</v>
      </c>
      <c r="W55" s="3" t="s">
        <v>3401</v>
      </c>
      <c r="X55" s="25">
        <v>0</v>
      </c>
      <c r="Y55" s="3">
        <v>0.42328042328042326</v>
      </c>
      <c r="Z55" s="3">
        <v>5.6022408963585429E-2</v>
      </c>
      <c r="AA55" s="3">
        <v>0.3672580143168378</v>
      </c>
      <c r="AB55" s="3" t="s">
        <v>3402</v>
      </c>
      <c r="AC55" s="22">
        <v>0</v>
      </c>
      <c r="AD55" s="15">
        <v>0</v>
      </c>
      <c r="AE55" s="5">
        <v>0</v>
      </c>
      <c r="AF55" s="20">
        <v>0</v>
      </c>
      <c r="AG55" s="3">
        <v>0.42328042328042326</v>
      </c>
      <c r="AH55" s="3">
        <v>0.10582010582010581</v>
      </c>
      <c r="AI55" s="3">
        <v>0.31746031746031744</v>
      </c>
      <c r="AJ55" s="3" t="s">
        <v>3401</v>
      </c>
      <c r="AK55" s="22">
        <v>0</v>
      </c>
      <c r="AL55" s="15">
        <v>0</v>
      </c>
      <c r="AM55" s="3">
        <v>0</v>
      </c>
      <c r="AN55" s="20">
        <v>0</v>
      </c>
      <c r="AO55" s="3">
        <v>0.42328042328042326</v>
      </c>
      <c r="AP55" s="3">
        <v>8.6580086580086577E-2</v>
      </c>
      <c r="AQ55" s="3">
        <v>0.33670033670033667</v>
      </c>
      <c r="AR55" s="3" t="s">
        <v>3401</v>
      </c>
      <c r="AS55" s="22">
        <v>0</v>
      </c>
      <c r="AT55" s="15">
        <v>0</v>
      </c>
      <c r="AU55" s="3">
        <v>0</v>
      </c>
      <c r="AV55" s="20">
        <v>0</v>
      </c>
      <c r="AW55" s="3">
        <v>0.42328042328042326</v>
      </c>
      <c r="AX55" s="3">
        <v>1.8674136321195144E-2</v>
      </c>
      <c r="AY55" s="3">
        <v>0.40460628695922812</v>
      </c>
      <c r="AZ55" s="3" t="s">
        <v>3402</v>
      </c>
      <c r="BA55" s="22">
        <v>0</v>
      </c>
      <c r="BB55" s="15">
        <v>0</v>
      </c>
      <c r="BC55" s="3">
        <v>0</v>
      </c>
      <c r="BD55" s="20">
        <v>0</v>
      </c>
      <c r="BE55" s="15">
        <v>0</v>
      </c>
    </row>
    <row r="56" spans="1:57" x14ac:dyDescent="0.25">
      <c r="A56" t="s">
        <v>60</v>
      </c>
      <c r="B56" t="s">
        <v>518</v>
      </c>
      <c r="C56" t="s">
        <v>49</v>
      </c>
      <c r="D56">
        <v>5.5</v>
      </c>
      <c r="E56" s="10">
        <v>0</v>
      </c>
      <c r="F56" s="5">
        <v>0.26455026455026454</v>
      </c>
      <c r="G56" s="5">
        <v>0.14652014652014653</v>
      </c>
      <c r="H56" s="5">
        <v>0.17316017316017315</v>
      </c>
      <c r="I56" s="5">
        <v>0.25</v>
      </c>
      <c r="J56" s="5">
        <v>0.4225721784776903</v>
      </c>
      <c r="K56" s="5">
        <v>6.4254522769806616E-2</v>
      </c>
      <c r="L56" s="5" t="e">
        <v>#N/A</v>
      </c>
      <c r="M56" s="5" t="e">
        <v>#N/A</v>
      </c>
      <c r="N56" s="5">
        <v>0</v>
      </c>
      <c r="O56" s="5">
        <v>0.3857500506789166</v>
      </c>
      <c r="P56" s="22">
        <v>0</v>
      </c>
      <c r="Q56" s="18">
        <v>0</v>
      </c>
      <c r="R56" s="5">
        <v>0</v>
      </c>
      <c r="S56" s="20">
        <v>0</v>
      </c>
      <c r="T56" s="3">
        <v>0.42328042328042326</v>
      </c>
      <c r="U56" s="3">
        <v>0.50125313283208017</v>
      </c>
      <c r="V56" s="3">
        <v>-7.7972709551656916E-2</v>
      </c>
      <c r="W56" s="3" t="s">
        <v>3401</v>
      </c>
      <c r="X56" s="25">
        <v>0</v>
      </c>
      <c r="Y56" s="3">
        <v>0.42328042328042326</v>
      </c>
      <c r="Z56" s="3">
        <v>5.6022408963585429E-2</v>
      </c>
      <c r="AA56" s="3">
        <v>0.3672580143168378</v>
      </c>
      <c r="AB56" s="3" t="s">
        <v>3402</v>
      </c>
      <c r="AC56" s="22">
        <v>0</v>
      </c>
      <c r="AD56" s="15">
        <v>0</v>
      </c>
      <c r="AE56" s="5">
        <v>0</v>
      </c>
      <c r="AF56" s="20">
        <v>0</v>
      </c>
      <c r="AG56" s="3">
        <v>0.42328042328042326</v>
      </c>
      <c r="AH56" s="3">
        <v>0.10582010582010581</v>
      </c>
      <c r="AI56" s="3">
        <v>0.31746031746031744</v>
      </c>
      <c r="AJ56" s="3" t="s">
        <v>3401</v>
      </c>
      <c r="AK56" s="22">
        <v>0</v>
      </c>
      <c r="AL56" s="15">
        <v>0</v>
      </c>
      <c r="AM56" s="3">
        <v>0</v>
      </c>
      <c r="AN56" s="20">
        <v>0</v>
      </c>
      <c r="AO56" s="3">
        <v>0.42328042328042326</v>
      </c>
      <c r="AP56" s="3">
        <v>8.6580086580086577E-2</v>
      </c>
      <c r="AQ56" s="3">
        <v>0.33670033670033667</v>
      </c>
      <c r="AR56" s="3" t="s">
        <v>3401</v>
      </c>
      <c r="AS56" s="22">
        <v>0</v>
      </c>
      <c r="AT56" s="15">
        <v>0</v>
      </c>
      <c r="AU56" s="3">
        <v>0</v>
      </c>
      <c r="AV56" s="20">
        <v>0</v>
      </c>
      <c r="AW56" s="3">
        <v>0.42328042328042326</v>
      </c>
      <c r="AX56" s="3">
        <v>1.8674136321195144E-2</v>
      </c>
      <c r="AY56" s="3">
        <v>0.40460628695922812</v>
      </c>
      <c r="AZ56" s="3" t="s">
        <v>3402</v>
      </c>
      <c r="BA56" s="22">
        <v>0</v>
      </c>
      <c r="BB56" s="15">
        <v>0</v>
      </c>
      <c r="BC56" s="3">
        <v>0</v>
      </c>
      <c r="BD56" s="20">
        <v>0</v>
      </c>
      <c r="BE56" s="15">
        <v>0</v>
      </c>
    </row>
    <row r="57" spans="1:57" x14ac:dyDescent="0.25">
      <c r="A57" t="s">
        <v>67</v>
      </c>
      <c r="B57" t="s">
        <v>518</v>
      </c>
      <c r="C57" t="s">
        <v>49</v>
      </c>
      <c r="D57">
        <v>5.5</v>
      </c>
      <c r="E57" s="10">
        <v>1</v>
      </c>
      <c r="F57" s="5">
        <v>0.21164021164021163</v>
      </c>
      <c r="G57" s="5">
        <v>0.11904761904761904</v>
      </c>
      <c r="H57" s="5">
        <v>0.29304029304029305</v>
      </c>
      <c r="I57" s="5">
        <v>0.25</v>
      </c>
      <c r="J57" s="5">
        <v>0.4225721784776903</v>
      </c>
      <c r="K57" s="5">
        <v>6.4254522769806616E-2</v>
      </c>
      <c r="L57" s="5" t="e">
        <v>#N/A</v>
      </c>
      <c r="M57" s="5" t="e">
        <v>#N/A</v>
      </c>
      <c r="N57" s="5">
        <v>0</v>
      </c>
      <c r="O57" s="5">
        <v>0.3857500506789166</v>
      </c>
      <c r="P57" s="22">
        <v>4.1438037236614553</v>
      </c>
      <c r="Q57" s="18">
        <v>129.01769848229864</v>
      </c>
      <c r="R57" s="5">
        <v>6.4537849235023273E-2</v>
      </c>
      <c r="S57" s="20">
        <v>4.2728794221315018</v>
      </c>
      <c r="T57" s="3">
        <v>0.42328042328042326</v>
      </c>
      <c r="U57" s="3">
        <v>0.50125313283208017</v>
      </c>
      <c r="V57" s="3">
        <v>-7.7972709551656916E-2</v>
      </c>
      <c r="W57" s="3" t="s">
        <v>3401</v>
      </c>
      <c r="X57" s="25">
        <v>1.2206768891513435</v>
      </c>
      <c r="Y57" s="3">
        <v>0.42328042328042326</v>
      </c>
      <c r="Z57" s="3">
        <v>5.6022408963585429E-2</v>
      </c>
      <c r="AA57" s="3">
        <v>0.3672580143168378</v>
      </c>
      <c r="AB57" s="3" t="s">
        <v>3402</v>
      </c>
      <c r="AC57" s="22">
        <v>3.5794585054739714</v>
      </c>
      <c r="AD57" s="15">
        <v>46.239395506970787</v>
      </c>
      <c r="AE57" s="5">
        <v>3.9522875523634295E-2</v>
      </c>
      <c r="AF57" s="20">
        <v>3.65850425652124</v>
      </c>
      <c r="AG57" s="3">
        <v>0.42328042328042326</v>
      </c>
      <c r="AH57" s="3">
        <v>0.10582010582010581</v>
      </c>
      <c r="AI57" s="3">
        <v>0.31746031746031744</v>
      </c>
      <c r="AJ57" s="3" t="s">
        <v>3401</v>
      </c>
      <c r="AK57" s="22">
        <v>4.1510441630206651</v>
      </c>
      <c r="AL57" s="15">
        <v>82.02326575161905</v>
      </c>
      <c r="AM57" s="3">
        <v>8.4472434869022464E-2</v>
      </c>
      <c r="AN57" s="20">
        <v>4.31998903275871</v>
      </c>
      <c r="AO57" s="3">
        <v>0.42328042328042326</v>
      </c>
      <c r="AP57" s="3">
        <v>8.6580086580086577E-2</v>
      </c>
      <c r="AQ57" s="3">
        <v>0.33670033670033667</v>
      </c>
      <c r="AR57" s="3" t="s">
        <v>3401</v>
      </c>
      <c r="AS57" s="22">
        <v>4.151396450723162</v>
      </c>
      <c r="AT57" s="15">
        <v>194.30053950418082</v>
      </c>
      <c r="AU57" s="3">
        <v>6.3811621008150438E-2</v>
      </c>
      <c r="AV57" s="20">
        <v>4.279019692739463</v>
      </c>
      <c r="AW57" s="3">
        <v>0.42328042328042326</v>
      </c>
      <c r="AX57" s="3">
        <v>1.8674136321195144E-2</v>
      </c>
      <c r="AY57" s="3">
        <v>0.40460628695922812</v>
      </c>
      <c r="AZ57" s="3" t="s">
        <v>3402</v>
      </c>
      <c r="BA57" s="22">
        <v>3.5801423580729357</v>
      </c>
      <c r="BB57" s="15">
        <v>102.4182539013899</v>
      </c>
      <c r="BC57" s="3">
        <v>5.6513426450574805E-2</v>
      </c>
      <c r="BD57" s="20">
        <v>3.6931692109740855</v>
      </c>
      <c r="BE57" s="15">
        <v>14.237328878501993</v>
      </c>
    </row>
    <row r="58" spans="1:57" x14ac:dyDescent="0.25">
      <c r="A58" t="s">
        <v>64</v>
      </c>
      <c r="B58" t="s">
        <v>518</v>
      </c>
      <c r="C58" t="s">
        <v>49</v>
      </c>
      <c r="D58">
        <v>5</v>
      </c>
      <c r="E58" s="10">
        <v>0</v>
      </c>
      <c r="F58" s="5">
        <v>0.21164021164021163</v>
      </c>
      <c r="G58" s="5">
        <v>0.14652014652014653</v>
      </c>
      <c r="H58" s="5">
        <v>0.23809523809523808</v>
      </c>
      <c r="I58" s="5">
        <v>0.25</v>
      </c>
      <c r="J58" s="5">
        <v>0.4225721784776903</v>
      </c>
      <c r="K58" s="5">
        <v>6.4254522769806616E-2</v>
      </c>
      <c r="L58" s="5" t="e">
        <v>#N/A</v>
      </c>
      <c r="M58" s="5" t="e">
        <v>#N/A</v>
      </c>
      <c r="N58" s="5">
        <v>0</v>
      </c>
      <c r="O58" s="5">
        <v>0.52892438665753194</v>
      </c>
      <c r="P58" s="22">
        <v>0</v>
      </c>
      <c r="Q58" s="18">
        <v>0</v>
      </c>
      <c r="R58" s="5">
        <v>0</v>
      </c>
      <c r="S58" s="20">
        <v>0</v>
      </c>
      <c r="T58" s="3">
        <v>0.42328042328042326</v>
      </c>
      <c r="U58" s="3">
        <v>0.50125313283208017</v>
      </c>
      <c r="V58" s="3">
        <v>-7.7972709551656916E-2</v>
      </c>
      <c r="W58" s="3" t="s">
        <v>3401</v>
      </c>
      <c r="X58" s="25">
        <v>0</v>
      </c>
      <c r="Y58" s="3">
        <v>0.42328042328042326</v>
      </c>
      <c r="Z58" s="3">
        <v>5.6022408963585429E-2</v>
      </c>
      <c r="AA58" s="3">
        <v>0.3672580143168378</v>
      </c>
      <c r="AB58" s="3" t="s">
        <v>3402</v>
      </c>
      <c r="AC58" s="22">
        <v>0</v>
      </c>
      <c r="AD58" s="15">
        <v>0</v>
      </c>
      <c r="AE58" s="5">
        <v>0</v>
      </c>
      <c r="AF58" s="20">
        <v>0</v>
      </c>
      <c r="AG58" s="3">
        <v>0.42328042328042326</v>
      </c>
      <c r="AH58" s="3">
        <v>0.10582010582010581</v>
      </c>
      <c r="AI58" s="3">
        <v>0.31746031746031744</v>
      </c>
      <c r="AJ58" s="3" t="s">
        <v>3401</v>
      </c>
      <c r="AK58" s="22">
        <v>0</v>
      </c>
      <c r="AL58" s="15">
        <v>0</v>
      </c>
      <c r="AM58" s="3">
        <v>0</v>
      </c>
      <c r="AN58" s="20">
        <v>0</v>
      </c>
      <c r="AO58" s="3">
        <v>0.42328042328042326</v>
      </c>
      <c r="AP58" s="3">
        <v>8.6580086580086577E-2</v>
      </c>
      <c r="AQ58" s="3">
        <v>0.33670033670033667</v>
      </c>
      <c r="AR58" s="3" t="s">
        <v>3401</v>
      </c>
      <c r="AS58" s="22">
        <v>0</v>
      </c>
      <c r="AT58" s="15">
        <v>0</v>
      </c>
      <c r="AU58" s="3">
        <v>0</v>
      </c>
      <c r="AV58" s="20">
        <v>0</v>
      </c>
      <c r="AW58" s="3">
        <v>0.42328042328042326</v>
      </c>
      <c r="AX58" s="3">
        <v>1.8674136321195144E-2</v>
      </c>
      <c r="AY58" s="3">
        <v>0.40460628695922812</v>
      </c>
      <c r="AZ58" s="3" t="s">
        <v>3402</v>
      </c>
      <c r="BA58" s="22">
        <v>0</v>
      </c>
      <c r="BB58" s="15">
        <v>0</v>
      </c>
      <c r="BC58" s="3">
        <v>0</v>
      </c>
      <c r="BD58" s="20">
        <v>0</v>
      </c>
      <c r="BE58" s="15">
        <v>0</v>
      </c>
    </row>
    <row r="59" spans="1:57" x14ac:dyDescent="0.25">
      <c r="A59" t="s">
        <v>4041</v>
      </c>
      <c r="B59" t="s">
        <v>518</v>
      </c>
      <c r="C59" t="s">
        <v>49</v>
      </c>
      <c r="D59">
        <v>5</v>
      </c>
      <c r="E59" s="10">
        <v>0</v>
      </c>
      <c r="F59" s="5" t="e">
        <v>#N/A</v>
      </c>
      <c r="G59" s="5" t="e">
        <v>#N/A</v>
      </c>
      <c r="H59" s="5" t="e">
        <v>#N/A</v>
      </c>
      <c r="I59" s="5">
        <v>0.25</v>
      </c>
      <c r="J59" s="5">
        <v>0.4225721784776903</v>
      </c>
      <c r="K59" s="5">
        <v>6.4254522769806616E-2</v>
      </c>
      <c r="L59" s="5" t="e">
        <v>#N/A</v>
      </c>
      <c r="M59" s="5" t="e">
        <v>#N/A</v>
      </c>
      <c r="N59" s="5">
        <v>0</v>
      </c>
      <c r="O59" s="5">
        <v>0.3857500506789166</v>
      </c>
      <c r="P59" s="22">
        <v>0</v>
      </c>
      <c r="Q59" s="18">
        <v>0</v>
      </c>
      <c r="R59" s="5">
        <v>0</v>
      </c>
      <c r="S59" s="20">
        <v>0</v>
      </c>
      <c r="T59" s="3">
        <v>0.42328042328042326</v>
      </c>
      <c r="U59" s="3">
        <v>0.50125313283208017</v>
      </c>
      <c r="V59" s="3">
        <v>-7.7972709551656916E-2</v>
      </c>
      <c r="W59" s="3" t="s">
        <v>3401</v>
      </c>
      <c r="X59" s="25">
        <v>0</v>
      </c>
      <c r="Y59" s="3">
        <v>0.42328042328042326</v>
      </c>
      <c r="Z59" s="3">
        <v>5.6022408963585429E-2</v>
      </c>
      <c r="AA59" s="3">
        <v>0.3672580143168378</v>
      </c>
      <c r="AB59" s="3" t="s">
        <v>3402</v>
      </c>
      <c r="AC59" s="22">
        <v>0</v>
      </c>
      <c r="AD59" s="15">
        <v>0</v>
      </c>
      <c r="AE59" s="5">
        <v>0</v>
      </c>
      <c r="AF59" s="20">
        <v>0</v>
      </c>
      <c r="AG59" s="3">
        <v>0.42328042328042326</v>
      </c>
      <c r="AH59" s="3">
        <v>0.10582010582010581</v>
      </c>
      <c r="AI59" s="3">
        <v>0.31746031746031744</v>
      </c>
      <c r="AJ59" s="3" t="s">
        <v>3401</v>
      </c>
      <c r="AK59" s="22">
        <v>0</v>
      </c>
      <c r="AL59" s="15">
        <v>0</v>
      </c>
      <c r="AM59" s="3">
        <v>0</v>
      </c>
      <c r="AN59" s="20">
        <v>0</v>
      </c>
      <c r="AO59" s="3">
        <v>0.42328042328042326</v>
      </c>
      <c r="AP59" s="3">
        <v>8.6580086580086577E-2</v>
      </c>
      <c r="AQ59" s="3">
        <v>0.33670033670033667</v>
      </c>
      <c r="AR59" s="3" t="s">
        <v>3401</v>
      </c>
      <c r="AS59" s="22">
        <v>0</v>
      </c>
      <c r="AT59" s="15">
        <v>0</v>
      </c>
      <c r="AU59" s="3">
        <v>0</v>
      </c>
      <c r="AV59" s="20">
        <v>0</v>
      </c>
      <c r="AW59" s="3">
        <v>0.42328042328042326</v>
      </c>
      <c r="AX59" s="3">
        <v>1.8674136321195144E-2</v>
      </c>
      <c r="AY59" s="3">
        <v>0.40460628695922812</v>
      </c>
      <c r="AZ59" s="3" t="s">
        <v>3402</v>
      </c>
      <c r="BA59" s="22">
        <v>0</v>
      </c>
      <c r="BB59" s="15">
        <v>0</v>
      </c>
      <c r="BC59" s="3">
        <v>0</v>
      </c>
      <c r="BD59" s="20">
        <v>0</v>
      </c>
      <c r="BE59" s="15">
        <v>0</v>
      </c>
    </row>
    <row r="60" spans="1:57" x14ac:dyDescent="0.25">
      <c r="A60" t="s">
        <v>57</v>
      </c>
      <c r="B60" t="s">
        <v>518</v>
      </c>
      <c r="C60" t="s">
        <v>49</v>
      </c>
      <c r="D60">
        <v>5</v>
      </c>
      <c r="E60" s="10">
        <v>0</v>
      </c>
      <c r="F60" s="5">
        <v>0.29304029304029305</v>
      </c>
      <c r="G60" s="5">
        <v>0.13605442176870747</v>
      </c>
      <c r="H60" s="5">
        <v>0.21164021164021163</v>
      </c>
      <c r="I60" s="5">
        <v>0.25</v>
      </c>
      <c r="J60" s="5">
        <v>0.4225721784776903</v>
      </c>
      <c r="K60" s="5">
        <v>6.4254522769806616E-2</v>
      </c>
      <c r="L60" s="5" t="e">
        <v>#N/A</v>
      </c>
      <c r="M60" s="5" t="e">
        <v>#N/A</v>
      </c>
      <c r="N60" s="5">
        <v>0</v>
      </c>
      <c r="O60" s="5">
        <v>0.3857500506789166</v>
      </c>
      <c r="P60" s="22">
        <v>0</v>
      </c>
      <c r="Q60" s="18">
        <v>0</v>
      </c>
      <c r="R60" s="5">
        <v>0</v>
      </c>
      <c r="S60" s="20">
        <v>0</v>
      </c>
      <c r="T60" s="3">
        <v>0.42328042328042326</v>
      </c>
      <c r="U60" s="3">
        <v>0.50125313283208017</v>
      </c>
      <c r="V60" s="3">
        <v>-7.7972709551656916E-2</v>
      </c>
      <c r="W60" s="3" t="s">
        <v>3401</v>
      </c>
      <c r="X60" s="25">
        <v>0</v>
      </c>
      <c r="Y60" s="3">
        <v>0.42328042328042326</v>
      </c>
      <c r="Z60" s="3">
        <v>5.6022408963585429E-2</v>
      </c>
      <c r="AA60" s="3">
        <v>0.3672580143168378</v>
      </c>
      <c r="AB60" s="3" t="s">
        <v>3402</v>
      </c>
      <c r="AC60" s="22">
        <v>0</v>
      </c>
      <c r="AD60" s="15">
        <v>0</v>
      </c>
      <c r="AE60" s="5">
        <v>0</v>
      </c>
      <c r="AF60" s="20">
        <v>0</v>
      </c>
      <c r="AG60" s="3">
        <v>0.42328042328042326</v>
      </c>
      <c r="AH60" s="3">
        <v>0.10582010582010581</v>
      </c>
      <c r="AI60" s="3">
        <v>0.31746031746031744</v>
      </c>
      <c r="AJ60" s="3" t="s">
        <v>3401</v>
      </c>
      <c r="AK60" s="22">
        <v>0</v>
      </c>
      <c r="AL60" s="15">
        <v>0</v>
      </c>
      <c r="AM60" s="3">
        <v>0</v>
      </c>
      <c r="AN60" s="20">
        <v>0</v>
      </c>
      <c r="AO60" s="3">
        <v>0.42328042328042326</v>
      </c>
      <c r="AP60" s="3">
        <v>8.6580086580086577E-2</v>
      </c>
      <c r="AQ60" s="3">
        <v>0.33670033670033667</v>
      </c>
      <c r="AR60" s="3" t="s">
        <v>3401</v>
      </c>
      <c r="AS60" s="22">
        <v>0</v>
      </c>
      <c r="AT60" s="15">
        <v>0</v>
      </c>
      <c r="AU60" s="3">
        <v>0</v>
      </c>
      <c r="AV60" s="20">
        <v>0</v>
      </c>
      <c r="AW60" s="3">
        <v>0.42328042328042326</v>
      </c>
      <c r="AX60" s="3">
        <v>1.8674136321195144E-2</v>
      </c>
      <c r="AY60" s="3">
        <v>0.40460628695922812</v>
      </c>
      <c r="AZ60" s="3" t="s">
        <v>3402</v>
      </c>
      <c r="BA60" s="22">
        <v>0</v>
      </c>
      <c r="BB60" s="15">
        <v>0</v>
      </c>
      <c r="BC60" s="3">
        <v>0</v>
      </c>
      <c r="BD60" s="20">
        <v>0</v>
      </c>
      <c r="BE60" s="15">
        <v>0</v>
      </c>
    </row>
    <row r="61" spans="1:57" x14ac:dyDescent="0.25">
      <c r="A61" t="s">
        <v>83</v>
      </c>
      <c r="B61" t="s">
        <v>518</v>
      </c>
      <c r="C61" t="s">
        <v>49</v>
      </c>
      <c r="D61">
        <v>5</v>
      </c>
      <c r="E61" s="10">
        <v>1</v>
      </c>
      <c r="F61" s="5">
        <v>9.5238095238095233E-2</v>
      </c>
      <c r="G61" s="5">
        <v>8.6580086580086577E-2</v>
      </c>
      <c r="H61" s="5">
        <v>0.33184005309440845</v>
      </c>
      <c r="I61" s="5">
        <v>0.25</v>
      </c>
      <c r="J61" s="5">
        <v>0.4225721784776903</v>
      </c>
      <c r="K61" s="5">
        <v>6.4254522769806616E-2</v>
      </c>
      <c r="L61" s="5" t="e">
        <v>#N/A</v>
      </c>
      <c r="M61" s="5" t="e">
        <v>#N/A</v>
      </c>
      <c r="N61" s="5">
        <v>0</v>
      </c>
      <c r="O61" s="5">
        <v>0.48562874257462663</v>
      </c>
      <c r="P61" s="22">
        <v>3.6253481679855808</v>
      </c>
      <c r="Q61" s="18">
        <v>70.238235811257226</v>
      </c>
      <c r="R61" s="5">
        <v>3.513490572723918E-2</v>
      </c>
      <c r="S61" s="20">
        <v>3.6956179794400592</v>
      </c>
      <c r="T61" s="3">
        <v>0.42328042328042326</v>
      </c>
      <c r="U61" s="3">
        <v>0.50125313283208017</v>
      </c>
      <c r="V61" s="3">
        <v>-7.7972709551656916E-2</v>
      </c>
      <c r="W61" s="3" t="s">
        <v>3401</v>
      </c>
      <c r="X61" s="25">
        <v>1.0679508535884288</v>
      </c>
      <c r="Y61" s="3">
        <v>0.42328042328042326</v>
      </c>
      <c r="Z61" s="3">
        <v>5.6022408963585429E-2</v>
      </c>
      <c r="AA61" s="3">
        <v>0.3672580143168378</v>
      </c>
      <c r="AB61" s="3" t="s">
        <v>3402</v>
      </c>
      <c r="AC61" s="22">
        <v>3.1316114856265949</v>
      </c>
      <c r="AD61" s="15">
        <v>28.621522068153052</v>
      </c>
      <c r="AE61" s="5">
        <v>2.4464092611808281E-2</v>
      </c>
      <c r="AF61" s="20">
        <v>3.1805396708502114</v>
      </c>
      <c r="AG61" s="3">
        <v>0.42328042328042326</v>
      </c>
      <c r="AH61" s="3">
        <v>0.10582010582010581</v>
      </c>
      <c r="AI61" s="3">
        <v>0.31746031746031744</v>
      </c>
      <c r="AJ61" s="3" t="s">
        <v>3401</v>
      </c>
      <c r="AK61" s="22">
        <v>3.6316827135665979</v>
      </c>
      <c r="AL61" s="15">
        <v>47.257765278207785</v>
      </c>
      <c r="AM61" s="3">
        <v>4.8668855878128227E-2</v>
      </c>
      <c r="AN61" s="20">
        <v>3.7290204253228545</v>
      </c>
      <c r="AO61" s="3">
        <v>0.42328042328042326</v>
      </c>
      <c r="AP61" s="3">
        <v>8.6580086580086577E-2</v>
      </c>
      <c r="AQ61" s="3">
        <v>0.33670033670033667</v>
      </c>
      <c r="AR61" s="3" t="s">
        <v>3401</v>
      </c>
      <c r="AS61" s="22">
        <v>3.6319909244911543</v>
      </c>
      <c r="AT61" s="15">
        <v>100.49619507660212</v>
      </c>
      <c r="AU61" s="3">
        <v>3.3004669618281232E-2</v>
      </c>
      <c r="AV61" s="20">
        <v>3.698000263727717</v>
      </c>
      <c r="AW61" s="3">
        <v>0.42328042328042326</v>
      </c>
      <c r="AX61" s="3">
        <v>1.8674136321195144E-2</v>
      </c>
      <c r="AY61" s="3">
        <v>0.40460628695922812</v>
      </c>
      <c r="AZ61" s="3" t="s">
        <v>3402</v>
      </c>
      <c r="BA61" s="22">
        <v>3.1322097774213224</v>
      </c>
      <c r="BB61" s="15">
        <v>57.391460844285021</v>
      </c>
      <c r="BC61" s="3">
        <v>3.1668066753386917E-2</v>
      </c>
      <c r="BD61" s="20">
        <v>3.1955459109280961</v>
      </c>
      <c r="BE61" s="15">
        <v>12.321509506810219</v>
      </c>
    </row>
    <row r="62" spans="1:57" x14ac:dyDescent="0.25">
      <c r="A62" t="s">
        <v>72</v>
      </c>
      <c r="B62" t="s">
        <v>518</v>
      </c>
      <c r="C62" t="s">
        <v>49</v>
      </c>
      <c r="D62">
        <v>5</v>
      </c>
      <c r="E62" s="10">
        <v>1</v>
      </c>
      <c r="F62" s="5">
        <v>0.17316017316017315</v>
      </c>
      <c r="G62" s="5">
        <v>7.3260073260073263E-2</v>
      </c>
      <c r="H62" s="5">
        <v>0.27210884353741494</v>
      </c>
      <c r="I62" s="5">
        <v>0.25</v>
      </c>
      <c r="J62" s="5">
        <v>0.4225721784776903</v>
      </c>
      <c r="K62" s="5">
        <v>6.4254522769806616E-2</v>
      </c>
      <c r="L62" s="5" t="e">
        <v>#N/A</v>
      </c>
      <c r="M62" s="5" t="e">
        <v>#N/A</v>
      </c>
      <c r="N62" s="5">
        <v>0</v>
      </c>
      <c r="O62" s="5">
        <v>0.47910139720682388</v>
      </c>
      <c r="P62" s="22">
        <v>4.0216750364573191</v>
      </c>
      <c r="Q62" s="18">
        <v>111.80029747688754</v>
      </c>
      <c r="R62" s="5">
        <v>5.5925278685575647E-2</v>
      </c>
      <c r="S62" s="20">
        <v>4.1335255938284705</v>
      </c>
      <c r="T62" s="3">
        <v>0.42328042328042326</v>
      </c>
      <c r="U62" s="3">
        <v>0.50125313283208017</v>
      </c>
      <c r="V62" s="3">
        <v>-7.7972709551656916E-2</v>
      </c>
      <c r="W62" s="3" t="s">
        <v>3401</v>
      </c>
      <c r="X62" s="25">
        <v>1.1847003622899901</v>
      </c>
      <c r="Y62" s="3">
        <v>0.42328042328042326</v>
      </c>
      <c r="Z62" s="3">
        <v>5.6022408963585429E-2</v>
      </c>
      <c r="AA62" s="3">
        <v>0.3672580143168378</v>
      </c>
      <c r="AB62" s="3" t="s">
        <v>3402</v>
      </c>
      <c r="AC62" s="22">
        <v>3.4739625415413582</v>
      </c>
      <c r="AD62" s="15">
        <v>41.299034980562922</v>
      </c>
      <c r="AE62" s="5">
        <v>3.5300128837907001E-2</v>
      </c>
      <c r="AF62" s="20">
        <v>3.544562799217172</v>
      </c>
      <c r="AG62" s="3">
        <v>0.42328042328042326</v>
      </c>
      <c r="AH62" s="3">
        <v>0.10582010582010581</v>
      </c>
      <c r="AI62" s="3">
        <v>0.31746031746031744</v>
      </c>
      <c r="AJ62" s="3" t="s">
        <v>3401</v>
      </c>
      <c r="AK62" s="22">
        <v>4.0287020812127565</v>
      </c>
      <c r="AL62" s="15">
        <v>72.03247667747938</v>
      </c>
      <c r="AM62" s="3">
        <v>7.4183326387155579E-2</v>
      </c>
      <c r="AN62" s="20">
        <v>4.1770687339870678</v>
      </c>
      <c r="AO62" s="3">
        <v>0.42328042328042326</v>
      </c>
      <c r="AP62" s="3">
        <v>8.6580086580086577E-2</v>
      </c>
      <c r="AQ62" s="3">
        <v>0.33670033670033667</v>
      </c>
      <c r="AR62" s="3" t="s">
        <v>3401</v>
      </c>
      <c r="AS62" s="22">
        <v>4.029043986079218</v>
      </c>
      <c r="AT62" s="15">
        <v>166.35149865742002</v>
      </c>
      <c r="AU62" s="3">
        <v>5.4632677879089084E-2</v>
      </c>
      <c r="AV62" s="20">
        <v>4.1383093418373962</v>
      </c>
      <c r="AW62" s="3">
        <v>0.42328042328042326</v>
      </c>
      <c r="AX62" s="3">
        <v>1.8674136321195144E-2</v>
      </c>
      <c r="AY62" s="3">
        <v>0.40460628695922812</v>
      </c>
      <c r="AZ62" s="3" t="s">
        <v>3402</v>
      </c>
      <c r="BA62" s="22">
        <v>3.4746262392233134</v>
      </c>
      <c r="BB62" s="15">
        <v>89.356533186217277</v>
      </c>
      <c r="BC62" s="3">
        <v>4.930609216360704E-2</v>
      </c>
      <c r="BD62" s="20">
        <v>3.5732384235505275</v>
      </c>
      <c r="BE62" s="15">
        <v>13.775717594384792</v>
      </c>
    </row>
    <row r="63" spans="1:57" x14ac:dyDescent="0.25">
      <c r="A63" t="s">
        <v>4042</v>
      </c>
      <c r="B63" t="s">
        <v>518</v>
      </c>
      <c r="C63" t="s">
        <v>49</v>
      </c>
      <c r="D63">
        <v>4.5</v>
      </c>
      <c r="E63" s="10">
        <v>0</v>
      </c>
      <c r="F63" s="5" t="e">
        <v>#N/A</v>
      </c>
      <c r="G63" s="5" t="e">
        <v>#N/A</v>
      </c>
      <c r="H63" s="5" t="e">
        <v>#N/A</v>
      </c>
      <c r="I63" s="5">
        <v>0.25</v>
      </c>
      <c r="J63" s="5">
        <v>0.4225721784776903</v>
      </c>
      <c r="K63" s="5">
        <v>6.4254522769806616E-2</v>
      </c>
      <c r="L63" s="5" t="e">
        <v>#N/A</v>
      </c>
      <c r="M63" s="5" t="e">
        <v>#N/A</v>
      </c>
      <c r="N63" s="5">
        <v>0</v>
      </c>
      <c r="O63" s="5">
        <v>0.3857500506789166</v>
      </c>
      <c r="P63" s="22">
        <v>0</v>
      </c>
      <c r="Q63" s="18">
        <v>0</v>
      </c>
      <c r="R63" s="5">
        <v>0</v>
      </c>
      <c r="S63" s="20">
        <v>0</v>
      </c>
      <c r="T63" s="3">
        <v>0.42328042328042326</v>
      </c>
      <c r="U63" s="3">
        <v>0.50125313283208017</v>
      </c>
      <c r="V63" s="3">
        <v>-7.7972709551656916E-2</v>
      </c>
      <c r="W63" s="3" t="s">
        <v>3401</v>
      </c>
      <c r="X63" s="25">
        <v>0</v>
      </c>
      <c r="Y63" s="3">
        <v>0.42328042328042326</v>
      </c>
      <c r="Z63" s="3">
        <v>5.6022408963585429E-2</v>
      </c>
      <c r="AA63" s="3">
        <v>0.3672580143168378</v>
      </c>
      <c r="AB63" s="3" t="s">
        <v>3402</v>
      </c>
      <c r="AC63" s="22">
        <v>0</v>
      </c>
      <c r="AD63" s="15">
        <v>0</v>
      </c>
      <c r="AE63" s="5">
        <v>0</v>
      </c>
      <c r="AF63" s="20">
        <v>0</v>
      </c>
      <c r="AG63" s="3">
        <v>0.42328042328042326</v>
      </c>
      <c r="AH63" s="3">
        <v>0.10582010582010581</v>
      </c>
      <c r="AI63" s="3">
        <v>0.31746031746031744</v>
      </c>
      <c r="AJ63" s="3" t="s">
        <v>3401</v>
      </c>
      <c r="AK63" s="22">
        <v>0</v>
      </c>
      <c r="AL63" s="15">
        <v>0</v>
      </c>
      <c r="AM63" s="3">
        <v>0</v>
      </c>
      <c r="AN63" s="20">
        <v>0</v>
      </c>
      <c r="AO63" s="3">
        <v>0.42328042328042326</v>
      </c>
      <c r="AP63" s="3">
        <v>8.6580086580086577E-2</v>
      </c>
      <c r="AQ63" s="3">
        <v>0.33670033670033667</v>
      </c>
      <c r="AR63" s="3" t="s">
        <v>3401</v>
      </c>
      <c r="AS63" s="22">
        <v>0</v>
      </c>
      <c r="AT63" s="15">
        <v>0</v>
      </c>
      <c r="AU63" s="3">
        <v>0</v>
      </c>
      <c r="AV63" s="20">
        <v>0</v>
      </c>
      <c r="AW63" s="3">
        <v>0.42328042328042326</v>
      </c>
      <c r="AX63" s="3">
        <v>1.8674136321195144E-2</v>
      </c>
      <c r="AY63" s="3">
        <v>0.40460628695922812</v>
      </c>
      <c r="AZ63" s="3" t="s">
        <v>3402</v>
      </c>
      <c r="BA63" s="22">
        <v>0</v>
      </c>
      <c r="BB63" s="15">
        <v>0</v>
      </c>
      <c r="BC63" s="3">
        <v>0</v>
      </c>
      <c r="BD63" s="20">
        <v>0</v>
      </c>
      <c r="BE63" s="15">
        <v>0</v>
      </c>
    </row>
    <row r="64" spans="1:57" x14ac:dyDescent="0.25">
      <c r="A64" t="s">
        <v>4043</v>
      </c>
      <c r="B64" t="s">
        <v>518</v>
      </c>
      <c r="C64" t="s">
        <v>49</v>
      </c>
      <c r="D64">
        <v>4.5</v>
      </c>
      <c r="E64" s="10">
        <v>0</v>
      </c>
      <c r="F64" s="5" t="e">
        <v>#N/A</v>
      </c>
      <c r="G64" s="5" t="e">
        <v>#N/A</v>
      </c>
      <c r="H64" s="5" t="e">
        <v>#N/A</v>
      </c>
      <c r="I64" s="5">
        <v>0.25</v>
      </c>
      <c r="J64" s="5">
        <v>0.4225721784776903</v>
      </c>
      <c r="K64" s="5">
        <v>6.4254522769806616E-2</v>
      </c>
      <c r="L64" s="5" t="e">
        <v>#N/A</v>
      </c>
      <c r="M64" s="5" t="e">
        <v>#N/A</v>
      </c>
      <c r="N64" s="5">
        <v>0</v>
      </c>
      <c r="O64" s="5">
        <v>0.3857500506789166</v>
      </c>
      <c r="P64" s="22">
        <v>0</v>
      </c>
      <c r="Q64" s="18">
        <v>0</v>
      </c>
      <c r="R64" s="5">
        <v>0</v>
      </c>
      <c r="S64" s="20">
        <v>0</v>
      </c>
      <c r="T64" s="3">
        <v>0.42328042328042326</v>
      </c>
      <c r="U64" s="3">
        <v>0.50125313283208017</v>
      </c>
      <c r="V64" s="3">
        <v>-7.7972709551656916E-2</v>
      </c>
      <c r="W64" s="3" t="s">
        <v>3401</v>
      </c>
      <c r="X64" s="25">
        <v>0</v>
      </c>
      <c r="Y64" s="3">
        <v>0.42328042328042326</v>
      </c>
      <c r="Z64" s="3">
        <v>5.6022408963585429E-2</v>
      </c>
      <c r="AA64" s="3">
        <v>0.3672580143168378</v>
      </c>
      <c r="AB64" s="3" t="s">
        <v>3402</v>
      </c>
      <c r="AC64" s="22">
        <v>0</v>
      </c>
      <c r="AD64" s="15">
        <v>0</v>
      </c>
      <c r="AE64" s="5">
        <v>0</v>
      </c>
      <c r="AF64" s="20">
        <v>0</v>
      </c>
      <c r="AG64" s="3">
        <v>0.42328042328042326</v>
      </c>
      <c r="AH64" s="3">
        <v>0.10582010582010581</v>
      </c>
      <c r="AI64" s="3">
        <v>0.31746031746031744</v>
      </c>
      <c r="AJ64" s="3" t="s">
        <v>3401</v>
      </c>
      <c r="AK64" s="22">
        <v>0</v>
      </c>
      <c r="AL64" s="15">
        <v>0</v>
      </c>
      <c r="AM64" s="3">
        <v>0</v>
      </c>
      <c r="AN64" s="20">
        <v>0</v>
      </c>
      <c r="AO64" s="3">
        <v>0.42328042328042326</v>
      </c>
      <c r="AP64" s="3">
        <v>8.6580086580086577E-2</v>
      </c>
      <c r="AQ64" s="3">
        <v>0.33670033670033667</v>
      </c>
      <c r="AR64" s="3" t="s">
        <v>3401</v>
      </c>
      <c r="AS64" s="22">
        <v>0</v>
      </c>
      <c r="AT64" s="15">
        <v>0</v>
      </c>
      <c r="AU64" s="3">
        <v>0</v>
      </c>
      <c r="AV64" s="20">
        <v>0</v>
      </c>
      <c r="AW64" s="3">
        <v>0.42328042328042326</v>
      </c>
      <c r="AX64" s="3">
        <v>1.8674136321195144E-2</v>
      </c>
      <c r="AY64" s="3">
        <v>0.40460628695922812</v>
      </c>
      <c r="AZ64" s="3" t="s">
        <v>3402</v>
      </c>
      <c r="BA64" s="22">
        <v>0</v>
      </c>
      <c r="BB64" s="15">
        <v>0</v>
      </c>
      <c r="BC64" s="3">
        <v>0</v>
      </c>
      <c r="BD64" s="20">
        <v>0</v>
      </c>
      <c r="BE64" s="15">
        <v>0</v>
      </c>
    </row>
    <row r="65" spans="1:57" x14ac:dyDescent="0.25">
      <c r="A65" t="s">
        <v>4044</v>
      </c>
      <c r="B65" t="s">
        <v>518</v>
      </c>
      <c r="C65" t="s">
        <v>49</v>
      </c>
      <c r="D65">
        <v>4.5</v>
      </c>
      <c r="E65" s="10">
        <v>0</v>
      </c>
      <c r="F65" s="5" t="e">
        <v>#N/A</v>
      </c>
      <c r="G65" s="5" t="e">
        <v>#N/A</v>
      </c>
      <c r="H65" s="5" t="e">
        <v>#N/A</v>
      </c>
      <c r="I65" s="5">
        <v>0.25</v>
      </c>
      <c r="J65" s="5">
        <v>0.4225721784776903</v>
      </c>
      <c r="K65" s="5">
        <v>6.4254522769806616E-2</v>
      </c>
      <c r="L65" s="5" t="e">
        <v>#N/A</v>
      </c>
      <c r="M65" s="5" t="e">
        <v>#N/A</v>
      </c>
      <c r="N65" s="5">
        <v>0</v>
      </c>
      <c r="O65" s="5">
        <v>0.3857500506789166</v>
      </c>
      <c r="P65" s="22">
        <v>0</v>
      </c>
      <c r="Q65" s="18">
        <v>0</v>
      </c>
      <c r="R65" s="5">
        <v>0</v>
      </c>
      <c r="S65" s="20">
        <v>0</v>
      </c>
      <c r="T65" s="3">
        <v>0.42328042328042326</v>
      </c>
      <c r="U65" s="3">
        <v>0.50125313283208017</v>
      </c>
      <c r="V65" s="3">
        <v>-7.7972709551656916E-2</v>
      </c>
      <c r="W65" s="3" t="s">
        <v>3401</v>
      </c>
      <c r="X65" s="25">
        <v>0</v>
      </c>
      <c r="Y65" s="3">
        <v>0.42328042328042326</v>
      </c>
      <c r="Z65" s="3">
        <v>5.6022408963585429E-2</v>
      </c>
      <c r="AA65" s="3">
        <v>0.3672580143168378</v>
      </c>
      <c r="AB65" s="3" t="s">
        <v>3402</v>
      </c>
      <c r="AC65" s="22">
        <v>0</v>
      </c>
      <c r="AD65" s="15">
        <v>0</v>
      </c>
      <c r="AE65" s="5">
        <v>0</v>
      </c>
      <c r="AF65" s="20">
        <v>0</v>
      </c>
      <c r="AG65" s="3">
        <v>0.42328042328042326</v>
      </c>
      <c r="AH65" s="3">
        <v>0.10582010582010581</v>
      </c>
      <c r="AI65" s="3">
        <v>0.31746031746031744</v>
      </c>
      <c r="AJ65" s="3" t="s">
        <v>3401</v>
      </c>
      <c r="AK65" s="22">
        <v>0</v>
      </c>
      <c r="AL65" s="15">
        <v>0</v>
      </c>
      <c r="AM65" s="3">
        <v>0</v>
      </c>
      <c r="AN65" s="20">
        <v>0</v>
      </c>
      <c r="AO65" s="3">
        <v>0.42328042328042326</v>
      </c>
      <c r="AP65" s="3">
        <v>8.6580086580086577E-2</v>
      </c>
      <c r="AQ65" s="3">
        <v>0.33670033670033667</v>
      </c>
      <c r="AR65" s="3" t="s">
        <v>3401</v>
      </c>
      <c r="AS65" s="22">
        <v>0</v>
      </c>
      <c r="AT65" s="15">
        <v>0</v>
      </c>
      <c r="AU65" s="3">
        <v>0</v>
      </c>
      <c r="AV65" s="20">
        <v>0</v>
      </c>
      <c r="AW65" s="3">
        <v>0.42328042328042326</v>
      </c>
      <c r="AX65" s="3">
        <v>1.8674136321195144E-2</v>
      </c>
      <c r="AY65" s="3">
        <v>0.40460628695922812</v>
      </c>
      <c r="AZ65" s="3" t="s">
        <v>3402</v>
      </c>
      <c r="BA65" s="22">
        <v>0</v>
      </c>
      <c r="BB65" s="15">
        <v>0</v>
      </c>
      <c r="BC65" s="3">
        <v>0</v>
      </c>
      <c r="BD65" s="20">
        <v>0</v>
      </c>
      <c r="BE65" s="15">
        <v>0</v>
      </c>
    </row>
    <row r="66" spans="1:57" x14ac:dyDescent="0.25">
      <c r="A66" t="s">
        <v>4045</v>
      </c>
      <c r="B66" t="s">
        <v>518</v>
      </c>
      <c r="C66" t="s">
        <v>49</v>
      </c>
      <c r="D66">
        <v>4.5</v>
      </c>
      <c r="E66" s="10">
        <v>0</v>
      </c>
      <c r="F66" s="5" t="e">
        <v>#N/A</v>
      </c>
      <c r="G66" s="5" t="e">
        <v>#N/A</v>
      </c>
      <c r="H66" s="5" t="e">
        <v>#N/A</v>
      </c>
      <c r="I66" s="5">
        <v>0.25</v>
      </c>
      <c r="J66" s="5">
        <v>0.4225721784776903</v>
      </c>
      <c r="K66" s="5">
        <v>6.4254522769806616E-2</v>
      </c>
      <c r="L66" s="5" t="e">
        <v>#N/A</v>
      </c>
      <c r="M66" s="5" t="e">
        <v>#N/A</v>
      </c>
      <c r="N66" s="5">
        <v>0</v>
      </c>
      <c r="O66" s="5">
        <v>0.3857500506789166</v>
      </c>
      <c r="P66" s="22">
        <v>0</v>
      </c>
      <c r="Q66" s="18">
        <v>0</v>
      </c>
      <c r="R66" s="5">
        <v>0</v>
      </c>
      <c r="S66" s="20">
        <v>0</v>
      </c>
      <c r="T66" s="3">
        <v>0.42328042328042326</v>
      </c>
      <c r="U66" s="3">
        <v>0.50125313283208017</v>
      </c>
      <c r="V66" s="3">
        <v>-7.7972709551656916E-2</v>
      </c>
      <c r="W66" s="3" t="s">
        <v>3401</v>
      </c>
      <c r="X66" s="25">
        <v>0</v>
      </c>
      <c r="Y66" s="3">
        <v>0.42328042328042326</v>
      </c>
      <c r="Z66" s="3">
        <v>5.6022408963585429E-2</v>
      </c>
      <c r="AA66" s="3">
        <v>0.3672580143168378</v>
      </c>
      <c r="AB66" s="3" t="s">
        <v>3402</v>
      </c>
      <c r="AC66" s="22">
        <v>0</v>
      </c>
      <c r="AD66" s="15">
        <v>0</v>
      </c>
      <c r="AE66" s="5">
        <v>0</v>
      </c>
      <c r="AF66" s="20">
        <v>0</v>
      </c>
      <c r="AG66" s="3">
        <v>0.42328042328042326</v>
      </c>
      <c r="AH66" s="3">
        <v>0.10582010582010581</v>
      </c>
      <c r="AI66" s="3">
        <v>0.31746031746031744</v>
      </c>
      <c r="AJ66" s="3" t="s">
        <v>3401</v>
      </c>
      <c r="AK66" s="22">
        <v>0</v>
      </c>
      <c r="AL66" s="15">
        <v>0</v>
      </c>
      <c r="AM66" s="3">
        <v>0</v>
      </c>
      <c r="AN66" s="20">
        <v>0</v>
      </c>
      <c r="AO66" s="3">
        <v>0.42328042328042326</v>
      </c>
      <c r="AP66" s="3">
        <v>8.6580086580086577E-2</v>
      </c>
      <c r="AQ66" s="3">
        <v>0.33670033670033667</v>
      </c>
      <c r="AR66" s="3" t="s">
        <v>3401</v>
      </c>
      <c r="AS66" s="22">
        <v>0</v>
      </c>
      <c r="AT66" s="15">
        <v>0</v>
      </c>
      <c r="AU66" s="3">
        <v>0</v>
      </c>
      <c r="AV66" s="20">
        <v>0</v>
      </c>
      <c r="AW66" s="3">
        <v>0.42328042328042326</v>
      </c>
      <c r="AX66" s="3">
        <v>1.8674136321195144E-2</v>
      </c>
      <c r="AY66" s="3">
        <v>0.40460628695922812</v>
      </c>
      <c r="AZ66" s="3" t="s">
        <v>3402</v>
      </c>
      <c r="BA66" s="22">
        <v>0</v>
      </c>
      <c r="BB66" s="15">
        <v>0</v>
      </c>
      <c r="BC66" s="3">
        <v>0</v>
      </c>
      <c r="BD66" s="20">
        <v>0</v>
      </c>
      <c r="BE66" s="15">
        <v>0</v>
      </c>
    </row>
    <row r="67" spans="1:57" x14ac:dyDescent="0.25">
      <c r="A67" t="s">
        <v>48</v>
      </c>
      <c r="B67" t="s">
        <v>546</v>
      </c>
      <c r="C67" t="s">
        <v>49</v>
      </c>
      <c r="D67">
        <v>9</v>
      </c>
      <c r="E67" s="10">
        <v>1</v>
      </c>
      <c r="F67" s="5">
        <v>0.43290043290043284</v>
      </c>
      <c r="G67" s="5">
        <v>0.14652014652014653</v>
      </c>
      <c r="H67" s="5">
        <v>0.14652014652014653</v>
      </c>
      <c r="I67" s="5">
        <v>0.25</v>
      </c>
      <c r="J67" s="5">
        <v>0.4225721784776903</v>
      </c>
      <c r="K67" s="5">
        <v>6.4254522769806616E-2</v>
      </c>
      <c r="L67" s="5" t="e">
        <v>#N/A</v>
      </c>
      <c r="M67" s="5" t="e">
        <v>#N/A</v>
      </c>
      <c r="N67" s="5">
        <v>0</v>
      </c>
      <c r="O67" s="5">
        <v>0</v>
      </c>
      <c r="P67" s="22">
        <v>4.0246420246420245</v>
      </c>
      <c r="Q67" s="18">
        <v>112.19001254894278</v>
      </c>
      <c r="R67" s="5">
        <v>5.6120223819931515E-2</v>
      </c>
      <c r="S67" s="20">
        <v>4.1368824722818873</v>
      </c>
      <c r="T67" s="3">
        <v>0.42328042328042326</v>
      </c>
      <c r="U67" s="3">
        <v>0.50125313283208017</v>
      </c>
      <c r="V67" s="3">
        <v>-7.7972709551656916E-2</v>
      </c>
      <c r="W67" s="3" t="s">
        <v>3401</v>
      </c>
      <c r="X67" s="25">
        <v>1.1855743742241882</v>
      </c>
      <c r="Y67" s="3">
        <v>0.42328042328042326</v>
      </c>
      <c r="Z67" s="3">
        <v>5.6022408963585429E-2</v>
      </c>
      <c r="AA67" s="3">
        <v>0.3672580143168378</v>
      </c>
      <c r="AB67" s="3" t="s">
        <v>3402</v>
      </c>
      <c r="AC67" s="22">
        <v>3.4765254551834164</v>
      </c>
      <c r="AD67" s="15">
        <v>41.41255850222926</v>
      </c>
      <c r="AE67" s="5">
        <v>3.5397162459705686E-2</v>
      </c>
      <c r="AF67" s="20">
        <v>3.5473197801028276</v>
      </c>
      <c r="AG67" s="3">
        <v>0.42328042328042326</v>
      </c>
      <c r="AH67" s="3">
        <v>0.10582010582010581</v>
      </c>
      <c r="AI67" s="3">
        <v>0.31746031746031744</v>
      </c>
      <c r="AJ67" s="3" t="s">
        <v>3401</v>
      </c>
      <c r="AK67" s="22">
        <v>4.0316742535952335</v>
      </c>
      <c r="AL67" s="15">
        <v>72.260129847932461</v>
      </c>
      <c r="AM67" s="3">
        <v>7.4417777154722642E-2</v>
      </c>
      <c r="AN67" s="20">
        <v>4.180509807904679</v>
      </c>
      <c r="AO67" s="3">
        <v>0.42328042328042326</v>
      </c>
      <c r="AP67" s="3">
        <v>8.6580086580086577E-2</v>
      </c>
      <c r="AQ67" s="3">
        <v>0.33670033670033667</v>
      </c>
      <c r="AR67" s="3" t="s">
        <v>3401</v>
      </c>
      <c r="AS67" s="22">
        <v>4.0320164107017913</v>
      </c>
      <c r="AT67" s="15">
        <v>166.98031608409377</v>
      </c>
      <c r="AU67" s="3">
        <v>5.4839192278980195E-2</v>
      </c>
      <c r="AV67" s="20">
        <v>4.1416947952597516</v>
      </c>
      <c r="AW67" s="3">
        <v>0.42328042328042326</v>
      </c>
      <c r="AX67" s="3">
        <v>1.8674136321195144E-2</v>
      </c>
      <c r="AY67" s="3">
        <v>0.40460628695922812</v>
      </c>
      <c r="AZ67" s="3" t="s">
        <v>3402</v>
      </c>
      <c r="BA67" s="22">
        <v>3.4771896425079118</v>
      </c>
      <c r="BB67" s="15">
        <v>89.653191242136899</v>
      </c>
      <c r="BC67" s="3">
        <v>4.9469785280659449E-2</v>
      </c>
      <c r="BD67" s="20">
        <v>3.5761292130692306</v>
      </c>
      <c r="BE67" s="15">
        <v>13.786844973523122</v>
      </c>
    </row>
    <row r="68" spans="1:57" x14ac:dyDescent="0.25">
      <c r="A68" t="s">
        <v>4046</v>
      </c>
      <c r="B68" t="s">
        <v>546</v>
      </c>
      <c r="C68" t="s">
        <v>49</v>
      </c>
      <c r="D68">
        <v>4.5</v>
      </c>
      <c r="E68" s="10">
        <v>0</v>
      </c>
      <c r="F68" s="5" t="e">
        <v>#N/A</v>
      </c>
      <c r="G68" s="5" t="e">
        <v>#N/A</v>
      </c>
      <c r="H68" s="5" t="e">
        <v>#N/A</v>
      </c>
      <c r="I68" s="5">
        <v>0.25</v>
      </c>
      <c r="J68" s="5">
        <v>0.4225721784776903</v>
      </c>
      <c r="K68" s="5">
        <v>6.4254522769806616E-2</v>
      </c>
      <c r="L68" s="5" t="e">
        <v>#N/A</v>
      </c>
      <c r="M68" s="5" t="e">
        <v>#N/A</v>
      </c>
      <c r="N68" s="5">
        <v>0</v>
      </c>
      <c r="O68" s="5">
        <v>0</v>
      </c>
      <c r="P68" s="22">
        <v>0</v>
      </c>
      <c r="Q68" s="18">
        <v>0</v>
      </c>
      <c r="R68" s="5">
        <v>0</v>
      </c>
      <c r="S68" s="20">
        <v>0</v>
      </c>
      <c r="T68" s="3">
        <v>0.42328042328042326</v>
      </c>
      <c r="U68" s="3">
        <v>0.50125313283208017</v>
      </c>
      <c r="V68" s="3">
        <v>-7.7972709551656916E-2</v>
      </c>
      <c r="W68" s="3" t="s">
        <v>3401</v>
      </c>
      <c r="X68" s="25">
        <v>0</v>
      </c>
      <c r="Y68" s="3">
        <v>0.42328042328042326</v>
      </c>
      <c r="Z68" s="3">
        <v>5.6022408963585429E-2</v>
      </c>
      <c r="AA68" s="3">
        <v>0.3672580143168378</v>
      </c>
      <c r="AB68" s="3" t="s">
        <v>3402</v>
      </c>
      <c r="AC68" s="22">
        <v>0</v>
      </c>
      <c r="AD68" s="15">
        <v>0</v>
      </c>
      <c r="AE68" s="5">
        <v>0</v>
      </c>
      <c r="AF68" s="20">
        <v>0</v>
      </c>
      <c r="AG68" s="3">
        <v>0.42328042328042326</v>
      </c>
      <c r="AH68" s="3">
        <v>0.10582010582010581</v>
      </c>
      <c r="AI68" s="3">
        <v>0.31746031746031744</v>
      </c>
      <c r="AJ68" s="3" t="s">
        <v>3401</v>
      </c>
      <c r="AK68" s="22">
        <v>0</v>
      </c>
      <c r="AL68" s="15">
        <v>0</v>
      </c>
      <c r="AM68" s="3">
        <v>0</v>
      </c>
      <c r="AN68" s="20">
        <v>0</v>
      </c>
      <c r="AO68" s="3">
        <v>0.42328042328042326</v>
      </c>
      <c r="AP68" s="3">
        <v>8.6580086580086577E-2</v>
      </c>
      <c r="AQ68" s="3">
        <v>0.33670033670033667</v>
      </c>
      <c r="AR68" s="3" t="s">
        <v>3401</v>
      </c>
      <c r="AS68" s="22">
        <v>0</v>
      </c>
      <c r="AT68" s="15">
        <v>0</v>
      </c>
      <c r="AU68" s="3">
        <v>0</v>
      </c>
      <c r="AV68" s="20">
        <v>0</v>
      </c>
      <c r="AW68" s="3">
        <v>0.42328042328042326</v>
      </c>
      <c r="AX68" s="3">
        <v>1.8674136321195144E-2</v>
      </c>
      <c r="AY68" s="3">
        <v>0.40460628695922812</v>
      </c>
      <c r="AZ68" s="3" t="s">
        <v>3402</v>
      </c>
      <c r="BA68" s="22">
        <v>0</v>
      </c>
      <c r="BB68" s="15">
        <v>0</v>
      </c>
      <c r="BC68" s="3">
        <v>0</v>
      </c>
      <c r="BD68" s="20">
        <v>0</v>
      </c>
      <c r="BE68" s="15">
        <v>0</v>
      </c>
    </row>
    <row r="69" spans="1:57" x14ac:dyDescent="0.25">
      <c r="A69" t="s">
        <v>3325</v>
      </c>
      <c r="B69" t="s">
        <v>486</v>
      </c>
      <c r="C69" t="s">
        <v>196</v>
      </c>
      <c r="D69">
        <v>4.5</v>
      </c>
      <c r="E69" s="10">
        <v>0</v>
      </c>
      <c r="F69" s="5" t="e">
        <v>#N/A</v>
      </c>
      <c r="G69" s="5" t="e">
        <v>#N/A</v>
      </c>
      <c r="H69" s="5">
        <v>8.6580086580086577E-2</v>
      </c>
      <c r="I69" s="5">
        <v>0.13580246913580246</v>
      </c>
      <c r="J69" s="5">
        <v>0.625</v>
      </c>
      <c r="K69" s="5">
        <v>0.18831168831168829</v>
      </c>
      <c r="L69" s="5" t="e">
        <v>#N/A</v>
      </c>
      <c r="M69" s="5" t="e">
        <v>#N/A</v>
      </c>
      <c r="N69" s="5">
        <v>0</v>
      </c>
      <c r="O69" s="5">
        <v>0</v>
      </c>
      <c r="P69" s="22">
        <v>0</v>
      </c>
      <c r="Q69" s="18">
        <v>0</v>
      </c>
      <c r="R69" s="5">
        <v>0</v>
      </c>
      <c r="S69" s="20">
        <v>0</v>
      </c>
      <c r="T69" s="3">
        <v>1.4214641080312722E-2</v>
      </c>
      <c r="U69" s="3">
        <v>0.36350418029807341</v>
      </c>
      <c r="V69" s="3">
        <v>-0.34928953921776068</v>
      </c>
      <c r="W69" s="3" t="s">
        <v>3402</v>
      </c>
      <c r="X69" s="25">
        <v>0</v>
      </c>
      <c r="Y69" s="3">
        <v>1.4214641080312722E-2</v>
      </c>
      <c r="Z69" s="3">
        <v>1.8674136321195144E-2</v>
      </c>
      <c r="AA69" s="3">
        <v>-4.4594952408824225E-3</v>
      </c>
      <c r="AB69" s="3" t="s">
        <v>3401</v>
      </c>
      <c r="AC69" s="22">
        <v>0</v>
      </c>
      <c r="AD69" s="15">
        <v>0</v>
      </c>
      <c r="AE69" s="5">
        <v>0</v>
      </c>
      <c r="AF69" s="20">
        <v>0</v>
      </c>
      <c r="AG69" s="3">
        <v>1.4214641080312722E-2</v>
      </c>
      <c r="AH69" s="3">
        <v>0.52910052910052907</v>
      </c>
      <c r="AI69" s="3">
        <v>-0.5148858880202164</v>
      </c>
      <c r="AJ69" s="3" t="s">
        <v>3402</v>
      </c>
      <c r="AK69" s="22">
        <v>0</v>
      </c>
      <c r="AL69" s="15">
        <v>0</v>
      </c>
      <c r="AM69" s="3">
        <v>0</v>
      </c>
      <c r="AN69" s="20">
        <v>0</v>
      </c>
      <c r="AO69" s="3">
        <v>1.4214641080312722E-2</v>
      </c>
      <c r="AP69" s="3">
        <v>0.89678055779750687</v>
      </c>
      <c r="AQ69" s="3">
        <v>-0.8825659167171942</v>
      </c>
      <c r="AR69" s="3" t="s">
        <v>3402</v>
      </c>
      <c r="AS69" s="22">
        <v>0</v>
      </c>
      <c r="AT69" s="15">
        <v>0</v>
      </c>
      <c r="AU69" s="3">
        <v>0</v>
      </c>
      <c r="AV69" s="20">
        <v>0</v>
      </c>
      <c r="AW69" s="3">
        <v>1.4214641080312722E-2</v>
      </c>
      <c r="AX69" s="3">
        <v>0.10582010582010581</v>
      </c>
      <c r="AY69" s="3">
        <v>-9.1605464739793085E-2</v>
      </c>
      <c r="AZ69" s="3" t="s">
        <v>3401</v>
      </c>
      <c r="BA69" s="22">
        <v>0</v>
      </c>
      <c r="BB69" s="15">
        <v>0</v>
      </c>
      <c r="BC69" s="3">
        <v>0</v>
      </c>
      <c r="BD69" s="20">
        <v>0</v>
      </c>
      <c r="BE69" s="15">
        <v>0</v>
      </c>
    </row>
    <row r="70" spans="1:57" x14ac:dyDescent="0.25">
      <c r="A70" t="s">
        <v>3445</v>
      </c>
      <c r="B70" t="s">
        <v>486</v>
      </c>
      <c r="C70" t="s">
        <v>196</v>
      </c>
      <c r="D70">
        <v>4</v>
      </c>
      <c r="E70" s="10">
        <v>0</v>
      </c>
      <c r="F70" s="5" t="e">
        <v>#N/A</v>
      </c>
      <c r="G70" s="5" t="e">
        <v>#N/A</v>
      </c>
      <c r="H70" s="5">
        <v>0.15873015873015872</v>
      </c>
      <c r="I70" s="5">
        <v>0.13580246913580246</v>
      </c>
      <c r="J70" s="5">
        <v>0.625</v>
      </c>
      <c r="K70" s="5">
        <v>0.18831168831168829</v>
      </c>
      <c r="L70" s="5" t="e">
        <v>#N/A</v>
      </c>
      <c r="M70" s="5" t="e">
        <v>#N/A</v>
      </c>
      <c r="N70" s="5">
        <v>0</v>
      </c>
      <c r="O70" s="5">
        <v>0</v>
      </c>
      <c r="P70" s="22">
        <v>0</v>
      </c>
      <c r="Q70" s="18">
        <v>0</v>
      </c>
      <c r="R70" s="5">
        <v>0</v>
      </c>
      <c r="S70" s="20">
        <v>0</v>
      </c>
      <c r="T70" s="3">
        <v>1.4214641080312722E-2</v>
      </c>
      <c r="U70" s="3">
        <v>0.36350418029807341</v>
      </c>
      <c r="V70" s="3">
        <v>-0.34928953921776068</v>
      </c>
      <c r="W70" s="3" t="s">
        <v>3402</v>
      </c>
      <c r="X70" s="25">
        <v>0</v>
      </c>
      <c r="Y70" s="3">
        <v>1.4214641080312722E-2</v>
      </c>
      <c r="Z70" s="3">
        <v>1.8674136321195144E-2</v>
      </c>
      <c r="AA70" s="3">
        <v>-4.4594952408824225E-3</v>
      </c>
      <c r="AB70" s="3" t="s">
        <v>3401</v>
      </c>
      <c r="AC70" s="22">
        <v>0</v>
      </c>
      <c r="AD70" s="15">
        <v>0</v>
      </c>
      <c r="AE70" s="5">
        <v>0</v>
      </c>
      <c r="AF70" s="20">
        <v>0</v>
      </c>
      <c r="AG70" s="3">
        <v>1.4214641080312722E-2</v>
      </c>
      <c r="AH70" s="3">
        <v>0.52910052910052907</v>
      </c>
      <c r="AI70" s="3">
        <v>-0.5148858880202164</v>
      </c>
      <c r="AJ70" s="3" t="s">
        <v>3402</v>
      </c>
      <c r="AK70" s="22">
        <v>0</v>
      </c>
      <c r="AL70" s="15">
        <v>0</v>
      </c>
      <c r="AM70" s="3">
        <v>0</v>
      </c>
      <c r="AN70" s="20">
        <v>0</v>
      </c>
      <c r="AO70" s="3">
        <v>1.4214641080312722E-2</v>
      </c>
      <c r="AP70" s="3">
        <v>0.89678055779750687</v>
      </c>
      <c r="AQ70" s="3">
        <v>-0.8825659167171942</v>
      </c>
      <c r="AR70" s="3" t="s">
        <v>3402</v>
      </c>
      <c r="AS70" s="22">
        <v>0</v>
      </c>
      <c r="AT70" s="15">
        <v>0</v>
      </c>
      <c r="AU70" s="3">
        <v>0</v>
      </c>
      <c r="AV70" s="20">
        <v>0</v>
      </c>
      <c r="AW70" s="3">
        <v>1.4214641080312722E-2</v>
      </c>
      <c r="AX70" s="3">
        <v>0.10582010582010581</v>
      </c>
      <c r="AY70" s="3">
        <v>-9.1605464739793085E-2</v>
      </c>
      <c r="AZ70" s="3" t="s">
        <v>3401</v>
      </c>
      <c r="BA70" s="22">
        <v>0</v>
      </c>
      <c r="BB70" s="15">
        <v>0</v>
      </c>
      <c r="BC70" s="3">
        <v>0</v>
      </c>
      <c r="BD70" s="20">
        <v>0</v>
      </c>
      <c r="BE70" s="15">
        <v>0</v>
      </c>
    </row>
    <row r="71" spans="1:57" x14ac:dyDescent="0.25">
      <c r="A71" t="s">
        <v>4047</v>
      </c>
      <c r="B71" t="s">
        <v>486</v>
      </c>
      <c r="C71" t="s">
        <v>196</v>
      </c>
      <c r="D71">
        <v>4</v>
      </c>
      <c r="E71" s="10">
        <v>0</v>
      </c>
      <c r="F71" s="5" t="e">
        <v>#N/A</v>
      </c>
      <c r="G71" s="5" t="e">
        <v>#N/A</v>
      </c>
      <c r="H71" s="5" t="e">
        <v>#N/A</v>
      </c>
      <c r="I71" s="5">
        <v>0.13580246913580246</v>
      </c>
      <c r="J71" s="5">
        <v>0.625</v>
      </c>
      <c r="K71" s="5">
        <v>0.18831168831168829</v>
      </c>
      <c r="L71" s="5" t="e">
        <v>#N/A</v>
      </c>
      <c r="M71" s="5" t="e">
        <v>#N/A</v>
      </c>
      <c r="N71" s="5">
        <v>0</v>
      </c>
      <c r="O71" s="5">
        <v>0</v>
      </c>
      <c r="P71" s="22">
        <v>0</v>
      </c>
      <c r="Q71" s="18">
        <v>0</v>
      </c>
      <c r="R71" s="5">
        <v>0</v>
      </c>
      <c r="S71" s="20">
        <v>0</v>
      </c>
      <c r="T71" s="3">
        <v>1.4214641080312722E-2</v>
      </c>
      <c r="U71" s="3">
        <v>0.36350418029807341</v>
      </c>
      <c r="V71" s="3">
        <v>-0.34928953921776068</v>
      </c>
      <c r="W71" s="3" t="s">
        <v>3402</v>
      </c>
      <c r="X71" s="25">
        <v>0</v>
      </c>
      <c r="Y71" s="3">
        <v>1.4214641080312722E-2</v>
      </c>
      <c r="Z71" s="3">
        <v>1.8674136321195144E-2</v>
      </c>
      <c r="AA71" s="3">
        <v>-4.4594952408824225E-3</v>
      </c>
      <c r="AB71" s="3" t="s">
        <v>3401</v>
      </c>
      <c r="AC71" s="22">
        <v>0</v>
      </c>
      <c r="AD71" s="15">
        <v>0</v>
      </c>
      <c r="AE71" s="5">
        <v>0</v>
      </c>
      <c r="AF71" s="20">
        <v>0</v>
      </c>
      <c r="AG71" s="3">
        <v>1.4214641080312722E-2</v>
      </c>
      <c r="AH71" s="3">
        <v>0.52910052910052907</v>
      </c>
      <c r="AI71" s="3">
        <v>-0.5148858880202164</v>
      </c>
      <c r="AJ71" s="3" t="s">
        <v>3402</v>
      </c>
      <c r="AK71" s="22">
        <v>0</v>
      </c>
      <c r="AL71" s="15">
        <v>0</v>
      </c>
      <c r="AM71" s="3">
        <v>0</v>
      </c>
      <c r="AN71" s="20">
        <v>0</v>
      </c>
      <c r="AO71" s="3">
        <v>1.4214641080312722E-2</v>
      </c>
      <c r="AP71" s="3">
        <v>0.89678055779750687</v>
      </c>
      <c r="AQ71" s="3">
        <v>-0.8825659167171942</v>
      </c>
      <c r="AR71" s="3" t="s">
        <v>3402</v>
      </c>
      <c r="AS71" s="22">
        <v>0</v>
      </c>
      <c r="AT71" s="15">
        <v>0</v>
      </c>
      <c r="AU71" s="3">
        <v>0</v>
      </c>
      <c r="AV71" s="20">
        <v>0</v>
      </c>
      <c r="AW71" s="3">
        <v>1.4214641080312722E-2</v>
      </c>
      <c r="AX71" s="3">
        <v>0.10582010582010581</v>
      </c>
      <c r="AY71" s="3">
        <v>-9.1605464739793085E-2</v>
      </c>
      <c r="AZ71" s="3" t="s">
        <v>3401</v>
      </c>
      <c r="BA71" s="22">
        <v>0</v>
      </c>
      <c r="BB71" s="15">
        <v>0</v>
      </c>
      <c r="BC71" s="3">
        <v>0</v>
      </c>
      <c r="BD71" s="20">
        <v>0</v>
      </c>
      <c r="BE71" s="15">
        <v>0</v>
      </c>
    </row>
    <row r="72" spans="1:57" x14ac:dyDescent="0.25">
      <c r="A72" t="s">
        <v>230</v>
      </c>
      <c r="B72" t="s">
        <v>495</v>
      </c>
      <c r="C72" t="s">
        <v>196</v>
      </c>
      <c r="D72">
        <v>4.5</v>
      </c>
      <c r="E72" s="10">
        <v>0</v>
      </c>
      <c r="F72" s="5">
        <v>4.1407867494824016E-2</v>
      </c>
      <c r="G72" s="5">
        <v>5.6022408963585429E-2</v>
      </c>
      <c r="H72" s="5">
        <v>0.26455026455026454</v>
      </c>
      <c r="I72" s="5">
        <v>0.13580246913580246</v>
      </c>
      <c r="J72" s="5">
        <v>0.625</v>
      </c>
      <c r="K72" s="5">
        <v>0.18831168831168829</v>
      </c>
      <c r="L72" s="5" t="e">
        <v>#N/A</v>
      </c>
      <c r="M72" s="5" t="e">
        <v>#N/A</v>
      </c>
      <c r="N72" s="5">
        <v>0.29152339856241527</v>
      </c>
      <c r="O72" s="5">
        <v>0</v>
      </c>
      <c r="P72" s="22">
        <v>0</v>
      </c>
      <c r="Q72" s="18">
        <v>0</v>
      </c>
      <c r="R72" s="5">
        <v>0</v>
      </c>
      <c r="S72" s="20">
        <v>0</v>
      </c>
      <c r="T72" s="3">
        <v>1.4214641080312722E-2</v>
      </c>
      <c r="U72" s="3">
        <v>0.36350418029807341</v>
      </c>
      <c r="V72" s="3">
        <v>-0.34928953921776068</v>
      </c>
      <c r="W72" s="3" t="s">
        <v>3402</v>
      </c>
      <c r="X72" s="25">
        <v>0</v>
      </c>
      <c r="Y72" s="3">
        <v>1.4214641080312722E-2</v>
      </c>
      <c r="Z72" s="3">
        <v>1.8674136321195144E-2</v>
      </c>
      <c r="AA72" s="3">
        <v>-4.4594952408824225E-3</v>
      </c>
      <c r="AB72" s="3" t="s">
        <v>3401</v>
      </c>
      <c r="AC72" s="22">
        <v>0</v>
      </c>
      <c r="AD72" s="15">
        <v>0</v>
      </c>
      <c r="AE72" s="5">
        <v>0</v>
      </c>
      <c r="AF72" s="20">
        <v>0</v>
      </c>
      <c r="AG72" s="3">
        <v>1.4214641080312722E-2</v>
      </c>
      <c r="AH72" s="3">
        <v>0.52910052910052907</v>
      </c>
      <c r="AI72" s="3">
        <v>-0.5148858880202164</v>
      </c>
      <c r="AJ72" s="3" t="s">
        <v>3402</v>
      </c>
      <c r="AK72" s="22">
        <v>0</v>
      </c>
      <c r="AL72" s="15">
        <v>0</v>
      </c>
      <c r="AM72" s="3">
        <v>0</v>
      </c>
      <c r="AN72" s="20">
        <v>0</v>
      </c>
      <c r="AO72" s="3">
        <v>1.4214641080312722E-2</v>
      </c>
      <c r="AP72" s="3">
        <v>0.89678055779750687</v>
      </c>
      <c r="AQ72" s="3">
        <v>-0.8825659167171942</v>
      </c>
      <c r="AR72" s="3" t="s">
        <v>3402</v>
      </c>
      <c r="AS72" s="22">
        <v>0</v>
      </c>
      <c r="AT72" s="15">
        <v>0</v>
      </c>
      <c r="AU72" s="3">
        <v>0</v>
      </c>
      <c r="AV72" s="20">
        <v>0</v>
      </c>
      <c r="AW72" s="3">
        <v>1.4214641080312722E-2</v>
      </c>
      <c r="AX72" s="3">
        <v>0.10582010582010581</v>
      </c>
      <c r="AY72" s="3">
        <v>-9.1605464739793085E-2</v>
      </c>
      <c r="AZ72" s="3" t="s">
        <v>3401</v>
      </c>
      <c r="BA72" s="22">
        <v>0</v>
      </c>
      <c r="BB72" s="15">
        <v>0</v>
      </c>
      <c r="BC72" s="3">
        <v>0</v>
      </c>
      <c r="BD72" s="20">
        <v>0</v>
      </c>
      <c r="BE72" s="15">
        <v>0</v>
      </c>
    </row>
    <row r="73" spans="1:57" x14ac:dyDescent="0.25">
      <c r="A73" t="s">
        <v>237</v>
      </c>
      <c r="B73" t="s">
        <v>495</v>
      </c>
      <c r="C73" t="s">
        <v>196</v>
      </c>
      <c r="D73">
        <v>4.5</v>
      </c>
      <c r="E73" s="10">
        <v>1</v>
      </c>
      <c r="F73" s="5">
        <v>3.6630036630036632E-2</v>
      </c>
      <c r="G73" s="5">
        <v>3.2840722495894911E-2</v>
      </c>
      <c r="H73" s="5">
        <v>0.21994941163532386</v>
      </c>
      <c r="I73" s="5">
        <v>0.13580246913580246</v>
      </c>
      <c r="J73" s="5">
        <v>0.625</v>
      </c>
      <c r="K73" s="5">
        <v>0.18831168831168829</v>
      </c>
      <c r="L73" s="5" t="e">
        <v>#N/A</v>
      </c>
      <c r="M73" s="5" t="e">
        <v>#N/A</v>
      </c>
      <c r="N73" s="5">
        <v>1.789588889894056E-2</v>
      </c>
      <c r="O73" s="5">
        <v>0</v>
      </c>
      <c r="P73" s="22">
        <v>1.0507312533502953</v>
      </c>
      <c r="Q73" s="18">
        <v>2.4944330792367642</v>
      </c>
      <c r="R73" s="5">
        <v>6.9235459862155404E-3</v>
      </c>
      <c r="S73" s="20">
        <v>1.0645783453227264</v>
      </c>
      <c r="T73" s="3">
        <v>1.4214641080312722E-2</v>
      </c>
      <c r="U73" s="3">
        <v>0.36350418029807341</v>
      </c>
      <c r="V73" s="3">
        <v>-0.34928953921776068</v>
      </c>
      <c r="W73" s="3" t="s">
        <v>3402</v>
      </c>
      <c r="X73" s="25">
        <v>0.35974225537781379</v>
      </c>
      <c r="Y73" s="3">
        <v>1.4214641080312722E-2</v>
      </c>
      <c r="Z73" s="3">
        <v>1.8674136321195144E-2</v>
      </c>
      <c r="AA73" s="3">
        <v>-4.4594952408824225E-3</v>
      </c>
      <c r="AB73" s="3" t="s">
        <v>3401</v>
      </c>
      <c r="AC73" s="22">
        <v>1.221311120188624</v>
      </c>
      <c r="AD73" s="15">
        <v>3.7448371455074496</v>
      </c>
      <c r="AE73" s="5">
        <v>6.3680707105956101E-3</v>
      </c>
      <c r="AF73" s="20">
        <v>1.2340472616098153</v>
      </c>
      <c r="AG73" s="3">
        <v>1.4214641080312722E-2</v>
      </c>
      <c r="AH73" s="3">
        <v>0.52910052910052907</v>
      </c>
      <c r="AI73" s="3">
        <v>-0.5148858880202164</v>
      </c>
      <c r="AJ73" s="3" t="s">
        <v>3402</v>
      </c>
      <c r="AK73" s="22">
        <v>1.0498376732902877</v>
      </c>
      <c r="AL73" s="15">
        <v>2.486462166383224</v>
      </c>
      <c r="AM73" s="3">
        <v>6.615591468051343E-3</v>
      </c>
      <c r="AN73" s="20">
        <v>1.0630688562263904</v>
      </c>
      <c r="AO73" s="3">
        <v>1.4214641080312722E-2</v>
      </c>
      <c r="AP73" s="3">
        <v>0.89678055779750687</v>
      </c>
      <c r="AQ73" s="3">
        <v>-0.8825659167171942</v>
      </c>
      <c r="AR73" s="3" t="s">
        <v>3402</v>
      </c>
      <c r="AS73" s="22">
        <v>1.0478536226485751</v>
      </c>
      <c r="AT73" s="15">
        <v>1.820616261082902</v>
      </c>
      <c r="AU73" s="3">
        <v>6.8311197296313615E-3</v>
      </c>
      <c r="AV73" s="20">
        <v>1.0615158621078378</v>
      </c>
      <c r="AW73" s="3">
        <v>1.4214641080312722E-2</v>
      </c>
      <c r="AX73" s="3">
        <v>0.10582010582010581</v>
      </c>
      <c r="AY73" s="3">
        <v>-9.1605464739793085E-2</v>
      </c>
      <c r="AZ73" s="3" t="s">
        <v>3401</v>
      </c>
      <c r="BA73" s="22">
        <v>1.2208408688744046</v>
      </c>
      <c r="BB73" s="15">
        <v>3.8848293976418296</v>
      </c>
      <c r="BC73" s="3">
        <v>5.2280876340399882E-3</v>
      </c>
      <c r="BD73" s="20">
        <v>1.2312970441424846</v>
      </c>
      <c r="BE73" s="15">
        <v>3.934019258865848</v>
      </c>
    </row>
    <row r="74" spans="1:57" x14ac:dyDescent="0.25">
      <c r="A74" t="s">
        <v>4048</v>
      </c>
      <c r="B74" t="s">
        <v>495</v>
      </c>
      <c r="C74" t="s">
        <v>196</v>
      </c>
      <c r="D74">
        <v>4</v>
      </c>
      <c r="E74" s="10">
        <v>0</v>
      </c>
      <c r="F74" s="5" t="e">
        <v>#N/A</v>
      </c>
      <c r="G74" s="5" t="e">
        <v>#N/A</v>
      </c>
      <c r="H74" s="5" t="e">
        <v>#N/A</v>
      </c>
      <c r="I74" s="5">
        <v>0.13580246913580246</v>
      </c>
      <c r="J74" s="5">
        <v>0.625</v>
      </c>
      <c r="K74" s="5">
        <v>0.18831168831168829</v>
      </c>
      <c r="L74" s="5" t="e">
        <v>#N/A</v>
      </c>
      <c r="M74" s="5" t="e">
        <v>#N/A</v>
      </c>
      <c r="N74" s="5">
        <v>0.29152339856241527</v>
      </c>
      <c r="O74" s="5">
        <v>0</v>
      </c>
      <c r="P74" s="22">
        <v>0</v>
      </c>
      <c r="Q74" s="18">
        <v>0</v>
      </c>
      <c r="R74" s="5">
        <v>0</v>
      </c>
      <c r="S74" s="20">
        <v>0</v>
      </c>
      <c r="T74" s="3">
        <v>1.4214641080312722E-2</v>
      </c>
      <c r="U74" s="3">
        <v>0.36350418029807341</v>
      </c>
      <c r="V74" s="3">
        <v>-0.34928953921776068</v>
      </c>
      <c r="W74" s="3" t="s">
        <v>3402</v>
      </c>
      <c r="X74" s="25">
        <v>0</v>
      </c>
      <c r="Y74" s="3">
        <v>1.4214641080312722E-2</v>
      </c>
      <c r="Z74" s="3">
        <v>1.8674136321195144E-2</v>
      </c>
      <c r="AA74" s="3">
        <v>-4.4594952408824225E-3</v>
      </c>
      <c r="AB74" s="3" t="s">
        <v>3401</v>
      </c>
      <c r="AC74" s="22">
        <v>0</v>
      </c>
      <c r="AD74" s="15">
        <v>0</v>
      </c>
      <c r="AE74" s="5">
        <v>0</v>
      </c>
      <c r="AF74" s="20">
        <v>0</v>
      </c>
      <c r="AG74" s="3">
        <v>1.4214641080312722E-2</v>
      </c>
      <c r="AH74" s="3">
        <v>0.52910052910052907</v>
      </c>
      <c r="AI74" s="3">
        <v>-0.5148858880202164</v>
      </c>
      <c r="AJ74" s="3" t="s">
        <v>3402</v>
      </c>
      <c r="AK74" s="22">
        <v>0</v>
      </c>
      <c r="AL74" s="15">
        <v>0</v>
      </c>
      <c r="AM74" s="3">
        <v>0</v>
      </c>
      <c r="AN74" s="20">
        <v>0</v>
      </c>
      <c r="AO74" s="3">
        <v>1.4214641080312722E-2</v>
      </c>
      <c r="AP74" s="3">
        <v>0.89678055779750687</v>
      </c>
      <c r="AQ74" s="3">
        <v>-0.8825659167171942</v>
      </c>
      <c r="AR74" s="3" t="s">
        <v>3402</v>
      </c>
      <c r="AS74" s="22">
        <v>0</v>
      </c>
      <c r="AT74" s="15">
        <v>0</v>
      </c>
      <c r="AU74" s="3">
        <v>0</v>
      </c>
      <c r="AV74" s="20">
        <v>0</v>
      </c>
      <c r="AW74" s="3">
        <v>1.4214641080312722E-2</v>
      </c>
      <c r="AX74" s="3">
        <v>0.10582010582010581</v>
      </c>
      <c r="AY74" s="3">
        <v>-9.1605464739793085E-2</v>
      </c>
      <c r="AZ74" s="3" t="s">
        <v>3401</v>
      </c>
      <c r="BA74" s="22">
        <v>0</v>
      </c>
      <c r="BB74" s="15">
        <v>0</v>
      </c>
      <c r="BC74" s="3">
        <v>0</v>
      </c>
      <c r="BD74" s="20">
        <v>0</v>
      </c>
      <c r="BE74" s="15">
        <v>0</v>
      </c>
    </row>
    <row r="75" spans="1:57" x14ac:dyDescent="0.25">
      <c r="A75" t="s">
        <v>4049</v>
      </c>
      <c r="B75" t="s">
        <v>495</v>
      </c>
      <c r="C75" t="s">
        <v>196</v>
      </c>
      <c r="D75">
        <v>4</v>
      </c>
      <c r="E75" s="10">
        <v>0</v>
      </c>
      <c r="F75" s="5" t="e">
        <v>#N/A</v>
      </c>
      <c r="G75" s="5" t="e">
        <v>#N/A</v>
      </c>
      <c r="H75" s="5" t="e">
        <v>#N/A</v>
      </c>
      <c r="I75" s="5">
        <v>0.13580246913580246</v>
      </c>
      <c r="J75" s="5">
        <v>0.625</v>
      </c>
      <c r="K75" s="5">
        <v>0.18831168831168829</v>
      </c>
      <c r="L75" s="5" t="e">
        <v>#N/A</v>
      </c>
      <c r="M75" s="5" t="e">
        <v>#N/A</v>
      </c>
      <c r="N75" s="5">
        <v>0.29152339856241527</v>
      </c>
      <c r="O75" s="5">
        <v>0</v>
      </c>
      <c r="P75" s="22">
        <v>0</v>
      </c>
      <c r="Q75" s="18">
        <v>0</v>
      </c>
      <c r="R75" s="5">
        <v>0</v>
      </c>
      <c r="S75" s="20">
        <v>0</v>
      </c>
      <c r="T75" s="3">
        <v>1.4214641080312722E-2</v>
      </c>
      <c r="U75" s="3">
        <v>0.36350418029807341</v>
      </c>
      <c r="V75" s="3">
        <v>-0.34928953921776068</v>
      </c>
      <c r="W75" s="3" t="s">
        <v>3402</v>
      </c>
      <c r="X75" s="25">
        <v>0</v>
      </c>
      <c r="Y75" s="3">
        <v>1.4214641080312722E-2</v>
      </c>
      <c r="Z75" s="3">
        <v>1.8674136321195144E-2</v>
      </c>
      <c r="AA75" s="3">
        <v>-4.4594952408824225E-3</v>
      </c>
      <c r="AB75" s="3" t="s">
        <v>3401</v>
      </c>
      <c r="AC75" s="22">
        <v>0</v>
      </c>
      <c r="AD75" s="15">
        <v>0</v>
      </c>
      <c r="AE75" s="5">
        <v>0</v>
      </c>
      <c r="AF75" s="20">
        <v>0</v>
      </c>
      <c r="AG75" s="3">
        <v>1.4214641080312722E-2</v>
      </c>
      <c r="AH75" s="3">
        <v>0.52910052910052907</v>
      </c>
      <c r="AI75" s="3">
        <v>-0.5148858880202164</v>
      </c>
      <c r="AJ75" s="3" t="s">
        <v>3402</v>
      </c>
      <c r="AK75" s="22">
        <v>0</v>
      </c>
      <c r="AL75" s="15">
        <v>0</v>
      </c>
      <c r="AM75" s="3">
        <v>0</v>
      </c>
      <c r="AN75" s="20">
        <v>0</v>
      </c>
      <c r="AO75" s="3">
        <v>1.4214641080312722E-2</v>
      </c>
      <c r="AP75" s="3">
        <v>0.89678055779750687</v>
      </c>
      <c r="AQ75" s="3">
        <v>-0.8825659167171942</v>
      </c>
      <c r="AR75" s="3" t="s">
        <v>3402</v>
      </c>
      <c r="AS75" s="22">
        <v>0</v>
      </c>
      <c r="AT75" s="15">
        <v>0</v>
      </c>
      <c r="AU75" s="3">
        <v>0</v>
      </c>
      <c r="AV75" s="20">
        <v>0</v>
      </c>
      <c r="AW75" s="3">
        <v>1.4214641080312722E-2</v>
      </c>
      <c r="AX75" s="3">
        <v>0.10582010582010581</v>
      </c>
      <c r="AY75" s="3">
        <v>-9.1605464739793085E-2</v>
      </c>
      <c r="AZ75" s="3" t="s">
        <v>3401</v>
      </c>
      <c r="BA75" s="22">
        <v>0</v>
      </c>
      <c r="BB75" s="15">
        <v>0</v>
      </c>
      <c r="BC75" s="3">
        <v>0</v>
      </c>
      <c r="BD75" s="20">
        <v>0</v>
      </c>
      <c r="BE75" s="15">
        <v>0</v>
      </c>
    </row>
    <row r="76" spans="1:57" x14ac:dyDescent="0.25">
      <c r="A76" t="s">
        <v>232</v>
      </c>
      <c r="B76" t="s">
        <v>495</v>
      </c>
      <c r="C76" t="s">
        <v>196</v>
      </c>
      <c r="D76">
        <v>4</v>
      </c>
      <c r="E76" s="10">
        <v>1</v>
      </c>
      <c r="F76" s="5">
        <v>4.1407867494824016E-2</v>
      </c>
      <c r="G76" s="5">
        <v>4.1407867494824016E-2</v>
      </c>
      <c r="H76" s="5">
        <v>0.23809523809523808</v>
      </c>
      <c r="I76" s="5">
        <v>0.13580246913580246</v>
      </c>
      <c r="J76" s="5">
        <v>0.625</v>
      </c>
      <c r="K76" s="5">
        <v>0.18831168831168829</v>
      </c>
      <c r="L76" s="5" t="e">
        <v>#N/A</v>
      </c>
      <c r="M76" s="5" t="e">
        <v>#N/A</v>
      </c>
      <c r="N76" s="5">
        <v>0.29152339856241527</v>
      </c>
      <c r="O76" s="5">
        <v>0</v>
      </c>
      <c r="P76" s="22">
        <v>1.6342088664028418</v>
      </c>
      <c r="Q76" s="18">
        <v>4.1439337471908697</v>
      </c>
      <c r="R76" s="5">
        <v>1.1501898407827855E-2</v>
      </c>
      <c r="S76" s="20">
        <v>1.6572126632184976</v>
      </c>
      <c r="T76" s="3">
        <v>1.4214641080312722E-2</v>
      </c>
      <c r="U76" s="3">
        <v>0.36350418029807341</v>
      </c>
      <c r="V76" s="3">
        <v>-0.34928953921776068</v>
      </c>
      <c r="W76" s="3" t="s">
        <v>3402</v>
      </c>
      <c r="X76" s="25">
        <v>0.55950937167202086</v>
      </c>
      <c r="Y76" s="3">
        <v>1.4214641080312722E-2</v>
      </c>
      <c r="Z76" s="3">
        <v>1.8674136321195144E-2</v>
      </c>
      <c r="AA76" s="3">
        <v>-4.4594952408824225E-3</v>
      </c>
      <c r="AB76" s="3" t="s">
        <v>3401</v>
      </c>
      <c r="AC76" s="22">
        <v>1.8995127963356064</v>
      </c>
      <c r="AD76" s="15">
        <v>7.7958561862040172</v>
      </c>
      <c r="AE76" s="5">
        <v>1.3256801701761117E-2</v>
      </c>
      <c r="AF76" s="20">
        <v>1.9260263997391287</v>
      </c>
      <c r="AG76" s="3">
        <v>1.4214641080312722E-2</v>
      </c>
      <c r="AH76" s="3">
        <v>0.52910052910052907</v>
      </c>
      <c r="AI76" s="3">
        <v>-0.5148858880202164</v>
      </c>
      <c r="AJ76" s="3" t="s">
        <v>3402</v>
      </c>
      <c r="AK76" s="22">
        <v>1.6328190757667973</v>
      </c>
      <c r="AL76" s="15">
        <v>4.1233568804957867</v>
      </c>
      <c r="AM76" s="3">
        <v>1.0970786110137199E-2</v>
      </c>
      <c r="AN76" s="20">
        <v>1.6547606479870718</v>
      </c>
      <c r="AO76" s="3">
        <v>1.4214641080312722E-2</v>
      </c>
      <c r="AP76" s="3">
        <v>0.89678055779750687</v>
      </c>
      <c r="AQ76" s="3">
        <v>-0.8825659167171942</v>
      </c>
      <c r="AR76" s="3" t="s">
        <v>3402</v>
      </c>
      <c r="AS76" s="22">
        <v>1.6297332694393083</v>
      </c>
      <c r="AT76" s="15">
        <v>2.5393310681584995</v>
      </c>
      <c r="AU76" s="3">
        <v>9.5278038159703846E-3</v>
      </c>
      <c r="AV76" s="20">
        <v>1.6487888770712491</v>
      </c>
      <c r="AW76" s="3">
        <v>1.4214641080312722E-2</v>
      </c>
      <c r="AX76" s="3">
        <v>0.10582010582010581</v>
      </c>
      <c r="AY76" s="3">
        <v>-9.1605464739793085E-2</v>
      </c>
      <c r="AZ76" s="3" t="s">
        <v>3401</v>
      </c>
      <c r="BA76" s="22">
        <v>1.8987814115360353</v>
      </c>
      <c r="BB76" s="15">
        <v>8.2537986302357957</v>
      </c>
      <c r="BC76" s="3">
        <v>1.1107716230418212E-2</v>
      </c>
      <c r="BD76" s="20">
        <v>1.9209968439968717</v>
      </c>
      <c r="BE76" s="15">
        <v>6.1279001765756433</v>
      </c>
    </row>
    <row r="77" spans="1:57" x14ac:dyDescent="0.25">
      <c r="A77" t="s">
        <v>236</v>
      </c>
      <c r="B77" t="s">
        <v>495</v>
      </c>
      <c r="C77" t="s">
        <v>196</v>
      </c>
      <c r="D77">
        <v>4</v>
      </c>
      <c r="E77" s="10">
        <v>1</v>
      </c>
      <c r="F77" s="5">
        <v>5.6022408963585429E-2</v>
      </c>
      <c r="G77" s="5">
        <v>1.8674136321195144E-2</v>
      </c>
      <c r="H77" s="5">
        <v>0.26455026455026454</v>
      </c>
      <c r="I77" s="5">
        <v>0.13580246913580246</v>
      </c>
      <c r="J77" s="5">
        <v>0.625</v>
      </c>
      <c r="K77" s="5">
        <v>0.18831168831168829</v>
      </c>
      <c r="L77" s="5" t="e">
        <v>#N/A</v>
      </c>
      <c r="M77" s="5" t="e">
        <v>#N/A</v>
      </c>
      <c r="N77" s="5">
        <v>0.29152339856241527</v>
      </c>
      <c r="O77" s="5">
        <v>0</v>
      </c>
      <c r="P77" s="22">
        <v>1.6272398952394969</v>
      </c>
      <c r="Q77" s="18">
        <v>4.1188871093488784</v>
      </c>
      <c r="R77" s="5">
        <v>1.1432378984620007E-2</v>
      </c>
      <c r="S77" s="20">
        <v>1.6501046532087369</v>
      </c>
      <c r="T77" s="3">
        <v>1.4214641080312722E-2</v>
      </c>
      <c r="U77" s="3">
        <v>0.36350418029807341</v>
      </c>
      <c r="V77" s="3">
        <v>-0.34928953921776068</v>
      </c>
      <c r="W77" s="3" t="s">
        <v>3402</v>
      </c>
      <c r="X77" s="25">
        <v>0.55712338248975291</v>
      </c>
      <c r="Y77" s="3">
        <v>1.4214641080312722E-2</v>
      </c>
      <c r="Z77" s="3">
        <v>1.8674136321195144E-2</v>
      </c>
      <c r="AA77" s="3">
        <v>-4.4594952408824225E-3</v>
      </c>
      <c r="AB77" s="3" t="s">
        <v>3401</v>
      </c>
      <c r="AC77" s="22">
        <v>1.8914124548344582</v>
      </c>
      <c r="AD77" s="15">
        <v>7.7278828008160758</v>
      </c>
      <c r="AE77" s="5">
        <v>1.3141213411063812E-2</v>
      </c>
      <c r="AF77" s="20">
        <v>1.9176948816565857</v>
      </c>
      <c r="AG77" s="3">
        <v>1.4214641080312722E-2</v>
      </c>
      <c r="AH77" s="3">
        <v>0.52910052910052907</v>
      </c>
      <c r="AI77" s="3">
        <v>-0.5148858880202164</v>
      </c>
      <c r="AJ77" s="3" t="s">
        <v>3402</v>
      </c>
      <c r="AK77" s="22">
        <v>1.6258560312699055</v>
      </c>
      <c r="AL77" s="15">
        <v>4.0985216150078347</v>
      </c>
      <c r="AM77" s="3">
        <v>1.0904708301799631E-2</v>
      </c>
      <c r="AN77" s="20">
        <v>1.6476654478735049</v>
      </c>
      <c r="AO77" s="3">
        <v>1.4214641080312722E-2</v>
      </c>
      <c r="AP77" s="3">
        <v>0.89678055779750687</v>
      </c>
      <c r="AQ77" s="3">
        <v>-0.8825659167171942</v>
      </c>
      <c r="AR77" s="3" t="s">
        <v>3402</v>
      </c>
      <c r="AS77" s="22">
        <v>1.6227833841509816</v>
      </c>
      <c r="AT77" s="15">
        <v>2.5292597248515949</v>
      </c>
      <c r="AU77" s="3">
        <v>9.4900152092011764E-3</v>
      </c>
      <c r="AV77" s="20">
        <v>1.641763414569384</v>
      </c>
      <c r="AW77" s="3">
        <v>1.4214641080312722E-2</v>
      </c>
      <c r="AX77" s="3">
        <v>0.10582010582010581</v>
      </c>
      <c r="AY77" s="3">
        <v>-9.1605464739793085E-2</v>
      </c>
      <c r="AZ77" s="3" t="s">
        <v>3401</v>
      </c>
      <c r="BA77" s="22">
        <v>1.8906841889749944</v>
      </c>
      <c r="BB77" s="15">
        <v>8.1798409975966191</v>
      </c>
      <c r="BC77" s="3">
        <v>1.100818625237633E-2</v>
      </c>
      <c r="BD77" s="20">
        <v>1.912700561479747</v>
      </c>
      <c r="BE77" s="15">
        <v>6.101561218733349</v>
      </c>
    </row>
    <row r="78" spans="1:57" x14ac:dyDescent="0.25">
      <c r="A78" t="s">
        <v>227</v>
      </c>
      <c r="B78" t="s">
        <v>495</v>
      </c>
      <c r="C78" t="s">
        <v>196</v>
      </c>
      <c r="D78">
        <v>4</v>
      </c>
      <c r="E78" s="10">
        <v>1</v>
      </c>
      <c r="F78" s="5">
        <v>5.6022408963585429E-2</v>
      </c>
      <c r="G78" s="5">
        <v>6.3492063492063489E-2</v>
      </c>
      <c r="H78" s="5">
        <v>0.29761904761904762</v>
      </c>
      <c r="I78" s="5">
        <v>0.13580246913580246</v>
      </c>
      <c r="J78" s="5">
        <v>0.625</v>
      </c>
      <c r="K78" s="5">
        <v>0.18831168831168829</v>
      </c>
      <c r="L78" s="5" t="e">
        <v>#N/A</v>
      </c>
      <c r="M78" s="5" t="e">
        <v>#N/A</v>
      </c>
      <c r="N78" s="5">
        <v>0.29152339856241527</v>
      </c>
      <c r="O78" s="5">
        <v>0</v>
      </c>
      <c r="P78" s="22">
        <v>1.7286248936833191</v>
      </c>
      <c r="Q78" s="18">
        <v>4.4986652770768689</v>
      </c>
      <c r="R78" s="5">
        <v>1.2486490891133835E-2</v>
      </c>
      <c r="S78" s="20">
        <v>1.7535978754655868</v>
      </c>
      <c r="T78" s="3">
        <v>1.4214641080312722E-2</v>
      </c>
      <c r="U78" s="3">
        <v>0.36350418029807341</v>
      </c>
      <c r="V78" s="3">
        <v>-0.34928953921776068</v>
      </c>
      <c r="W78" s="3" t="s">
        <v>3402</v>
      </c>
      <c r="X78" s="25">
        <v>0.59183489210304641</v>
      </c>
      <c r="Y78" s="3">
        <v>1.4214641080312722E-2</v>
      </c>
      <c r="Z78" s="3">
        <v>1.8674136321195144E-2</v>
      </c>
      <c r="AA78" s="3">
        <v>-4.4594952408824225E-3</v>
      </c>
      <c r="AB78" s="3" t="s">
        <v>3401</v>
      </c>
      <c r="AC78" s="22">
        <v>2.009256694857712</v>
      </c>
      <c r="AD78" s="15">
        <v>8.7779082716546331</v>
      </c>
      <c r="AE78" s="5">
        <v>1.4926774754965804E-2</v>
      </c>
      <c r="AF78" s="20">
        <v>2.0391102443676434</v>
      </c>
      <c r="AG78" s="3">
        <v>1.4214641080312722E-2</v>
      </c>
      <c r="AH78" s="3">
        <v>0.52910052910052907</v>
      </c>
      <c r="AI78" s="3">
        <v>-0.5148858880202164</v>
      </c>
      <c r="AJ78" s="3" t="s">
        <v>3402</v>
      </c>
      <c r="AK78" s="22">
        <v>1.7271548082249268</v>
      </c>
      <c r="AL78" s="15">
        <v>4.4750397816610699</v>
      </c>
      <c r="AM78" s="3">
        <v>1.1906489227547919E-2</v>
      </c>
      <c r="AN78" s="20">
        <v>1.7509677866800226</v>
      </c>
      <c r="AO78" s="3">
        <v>1.4214641080312722E-2</v>
      </c>
      <c r="AP78" s="3">
        <v>0.89678055779750687</v>
      </c>
      <c r="AQ78" s="3">
        <v>-0.8825659167171942</v>
      </c>
      <c r="AR78" s="3" t="s">
        <v>3402</v>
      </c>
      <c r="AS78" s="22">
        <v>1.7238907201732419</v>
      </c>
      <c r="AT78" s="15">
        <v>2.6797969512199531</v>
      </c>
      <c r="AU78" s="3">
        <v>1.0054844733725591E-2</v>
      </c>
      <c r="AV78" s="20">
        <v>1.7440004096406931</v>
      </c>
      <c r="AW78" s="3">
        <v>1.4214641080312722E-2</v>
      </c>
      <c r="AX78" s="3">
        <v>0.10582010582010581</v>
      </c>
      <c r="AY78" s="3">
        <v>-9.1605464739793085E-2</v>
      </c>
      <c r="AZ78" s="3" t="s">
        <v>3401</v>
      </c>
      <c r="BA78" s="22">
        <v>2.0084830544758776</v>
      </c>
      <c r="BB78" s="15">
        <v>9.3242375133317186</v>
      </c>
      <c r="BC78" s="3">
        <v>1.2548280979826892E-2</v>
      </c>
      <c r="BD78" s="20">
        <v>2.0335796164355315</v>
      </c>
      <c r="BE78" s="15">
        <v>6.4851511057306936</v>
      </c>
    </row>
    <row r="79" spans="1:57" x14ac:dyDescent="0.25">
      <c r="A79" t="s">
        <v>229</v>
      </c>
      <c r="B79" t="s">
        <v>495</v>
      </c>
      <c r="C79" t="s">
        <v>196</v>
      </c>
      <c r="D79">
        <v>4</v>
      </c>
      <c r="E79" s="10">
        <v>0</v>
      </c>
      <c r="F79" s="5" t="e">
        <v>#N/A</v>
      </c>
      <c r="G79" s="5" t="e">
        <v>#N/A</v>
      </c>
      <c r="H79" s="5" t="e">
        <v>#N/A</v>
      </c>
      <c r="I79" s="5">
        <v>0.13580246913580246</v>
      </c>
      <c r="J79" s="5">
        <v>0.625</v>
      </c>
      <c r="K79" s="5">
        <v>0.18831168831168829</v>
      </c>
      <c r="L79" s="5" t="e">
        <v>#N/A</v>
      </c>
      <c r="M79" s="5" t="e">
        <v>#N/A</v>
      </c>
      <c r="N79" s="5">
        <v>0.29152339856241527</v>
      </c>
      <c r="O79" s="5">
        <v>0</v>
      </c>
      <c r="P79" s="22">
        <v>0</v>
      </c>
      <c r="Q79" s="18">
        <v>0</v>
      </c>
      <c r="R79" s="5">
        <v>0</v>
      </c>
      <c r="S79" s="20">
        <v>0</v>
      </c>
      <c r="T79" s="3">
        <v>1.4214641080312722E-2</v>
      </c>
      <c r="U79" s="3">
        <v>0.36350418029807341</v>
      </c>
      <c r="V79" s="3">
        <v>-0.34928953921776068</v>
      </c>
      <c r="W79" s="3" t="s">
        <v>3402</v>
      </c>
      <c r="X79" s="25">
        <v>0</v>
      </c>
      <c r="Y79" s="3">
        <v>1.4214641080312722E-2</v>
      </c>
      <c r="Z79" s="3">
        <v>1.8674136321195144E-2</v>
      </c>
      <c r="AA79" s="3">
        <v>-4.4594952408824225E-3</v>
      </c>
      <c r="AB79" s="3" t="s">
        <v>3401</v>
      </c>
      <c r="AC79" s="22">
        <v>0</v>
      </c>
      <c r="AD79" s="15">
        <v>0</v>
      </c>
      <c r="AE79" s="5">
        <v>0</v>
      </c>
      <c r="AF79" s="20">
        <v>0</v>
      </c>
      <c r="AG79" s="3">
        <v>1.4214641080312722E-2</v>
      </c>
      <c r="AH79" s="3">
        <v>0.52910052910052907</v>
      </c>
      <c r="AI79" s="3">
        <v>-0.5148858880202164</v>
      </c>
      <c r="AJ79" s="3" t="s">
        <v>3402</v>
      </c>
      <c r="AK79" s="22">
        <v>0</v>
      </c>
      <c r="AL79" s="15">
        <v>0</v>
      </c>
      <c r="AM79" s="3">
        <v>0</v>
      </c>
      <c r="AN79" s="20">
        <v>0</v>
      </c>
      <c r="AO79" s="3">
        <v>1.4214641080312722E-2</v>
      </c>
      <c r="AP79" s="3">
        <v>0.89678055779750687</v>
      </c>
      <c r="AQ79" s="3">
        <v>-0.8825659167171942</v>
      </c>
      <c r="AR79" s="3" t="s">
        <v>3402</v>
      </c>
      <c r="AS79" s="22">
        <v>0</v>
      </c>
      <c r="AT79" s="15">
        <v>0</v>
      </c>
      <c r="AU79" s="3">
        <v>0</v>
      </c>
      <c r="AV79" s="20">
        <v>0</v>
      </c>
      <c r="AW79" s="3">
        <v>1.4214641080312722E-2</v>
      </c>
      <c r="AX79" s="3">
        <v>0.10582010582010581</v>
      </c>
      <c r="AY79" s="3">
        <v>-9.1605464739793085E-2</v>
      </c>
      <c r="AZ79" s="3" t="s">
        <v>3401</v>
      </c>
      <c r="BA79" s="22">
        <v>0</v>
      </c>
      <c r="BB79" s="15">
        <v>0</v>
      </c>
      <c r="BC79" s="3">
        <v>0</v>
      </c>
      <c r="BD79" s="20">
        <v>0</v>
      </c>
      <c r="BE79" s="15">
        <v>0</v>
      </c>
    </row>
    <row r="80" spans="1:57" x14ac:dyDescent="0.25">
      <c r="A80" t="s">
        <v>233</v>
      </c>
      <c r="B80" t="s">
        <v>495</v>
      </c>
      <c r="C80" t="s">
        <v>196</v>
      </c>
      <c r="D80">
        <v>4</v>
      </c>
      <c r="E80" s="10">
        <v>0</v>
      </c>
      <c r="F80" s="5">
        <v>5.6022408963585429E-2</v>
      </c>
      <c r="G80" s="5">
        <v>2.8011204481792715E-2</v>
      </c>
      <c r="H80" s="5">
        <v>0.29761904761904762</v>
      </c>
      <c r="I80" s="5">
        <v>0.13580246913580246</v>
      </c>
      <c r="J80" s="5">
        <v>0.625</v>
      </c>
      <c r="K80" s="5">
        <v>0.18831168831168829</v>
      </c>
      <c r="L80" s="5" t="e">
        <v>#N/A</v>
      </c>
      <c r="M80" s="5" t="e">
        <v>#N/A</v>
      </c>
      <c r="N80" s="5">
        <v>0.29152339856241527</v>
      </c>
      <c r="O80" s="5">
        <v>0</v>
      </c>
      <c r="P80" s="22">
        <v>0</v>
      </c>
      <c r="Q80" s="18">
        <v>0</v>
      </c>
      <c r="R80" s="5">
        <v>0</v>
      </c>
      <c r="S80" s="20">
        <v>0</v>
      </c>
      <c r="T80" s="3">
        <v>1.4214641080312722E-2</v>
      </c>
      <c r="U80" s="3">
        <v>0.36350418029807341</v>
      </c>
      <c r="V80" s="3">
        <v>-0.34928953921776068</v>
      </c>
      <c r="W80" s="3" t="s">
        <v>3402</v>
      </c>
      <c r="X80" s="25">
        <v>0</v>
      </c>
      <c r="Y80" s="3">
        <v>1.4214641080312722E-2</v>
      </c>
      <c r="Z80" s="3">
        <v>1.8674136321195144E-2</v>
      </c>
      <c r="AA80" s="3">
        <v>-4.4594952408824225E-3</v>
      </c>
      <c r="AB80" s="3" t="s">
        <v>3401</v>
      </c>
      <c r="AC80" s="22">
        <v>0</v>
      </c>
      <c r="AD80" s="15">
        <v>0</v>
      </c>
      <c r="AE80" s="5">
        <v>0</v>
      </c>
      <c r="AF80" s="20">
        <v>0</v>
      </c>
      <c r="AG80" s="3">
        <v>1.4214641080312722E-2</v>
      </c>
      <c r="AH80" s="3">
        <v>0.52910052910052907</v>
      </c>
      <c r="AI80" s="3">
        <v>-0.5148858880202164</v>
      </c>
      <c r="AJ80" s="3" t="s">
        <v>3402</v>
      </c>
      <c r="AK80" s="22">
        <v>0</v>
      </c>
      <c r="AL80" s="15">
        <v>0</v>
      </c>
      <c r="AM80" s="3">
        <v>0</v>
      </c>
      <c r="AN80" s="20">
        <v>0</v>
      </c>
      <c r="AO80" s="3">
        <v>1.4214641080312722E-2</v>
      </c>
      <c r="AP80" s="3">
        <v>0.89678055779750687</v>
      </c>
      <c r="AQ80" s="3">
        <v>-0.8825659167171942</v>
      </c>
      <c r="AR80" s="3" t="s">
        <v>3402</v>
      </c>
      <c r="AS80" s="22">
        <v>0</v>
      </c>
      <c r="AT80" s="15">
        <v>0</v>
      </c>
      <c r="AU80" s="3">
        <v>0</v>
      </c>
      <c r="AV80" s="20">
        <v>0</v>
      </c>
      <c r="AW80" s="3">
        <v>1.4214641080312722E-2</v>
      </c>
      <c r="AX80" s="3">
        <v>0.10582010582010581</v>
      </c>
      <c r="AY80" s="3">
        <v>-9.1605464739793085E-2</v>
      </c>
      <c r="AZ80" s="3" t="s">
        <v>3401</v>
      </c>
      <c r="BA80" s="22">
        <v>0</v>
      </c>
      <c r="BB80" s="15">
        <v>0</v>
      </c>
      <c r="BC80" s="3">
        <v>0</v>
      </c>
      <c r="BD80" s="20">
        <v>0</v>
      </c>
      <c r="BE80" s="15">
        <v>0</v>
      </c>
    </row>
    <row r="81" spans="1:57" x14ac:dyDescent="0.25">
      <c r="A81" t="s">
        <v>4050</v>
      </c>
      <c r="B81" t="s">
        <v>495</v>
      </c>
      <c r="C81" t="s">
        <v>196</v>
      </c>
      <c r="D81">
        <v>4</v>
      </c>
      <c r="E81" s="10">
        <v>0</v>
      </c>
      <c r="F81" s="5" t="e">
        <v>#N/A</v>
      </c>
      <c r="G81" s="5" t="e">
        <v>#N/A</v>
      </c>
      <c r="H81" s="5" t="e">
        <v>#N/A</v>
      </c>
      <c r="I81" s="5">
        <v>0.13580246913580246</v>
      </c>
      <c r="J81" s="5">
        <v>0.625</v>
      </c>
      <c r="K81" s="5">
        <v>0.18831168831168829</v>
      </c>
      <c r="L81" s="5" t="e">
        <v>#N/A</v>
      </c>
      <c r="M81" s="5" t="e">
        <v>#N/A</v>
      </c>
      <c r="N81" s="5">
        <v>0.29152339856241527</v>
      </c>
      <c r="O81" s="5">
        <v>0</v>
      </c>
      <c r="P81" s="22">
        <v>0</v>
      </c>
      <c r="Q81" s="18">
        <v>0</v>
      </c>
      <c r="R81" s="5">
        <v>0</v>
      </c>
      <c r="S81" s="20">
        <v>0</v>
      </c>
      <c r="T81" s="3">
        <v>1.4214641080312722E-2</v>
      </c>
      <c r="U81" s="3">
        <v>0.36350418029807341</v>
      </c>
      <c r="V81" s="3">
        <v>-0.34928953921776068</v>
      </c>
      <c r="W81" s="3" t="s">
        <v>3402</v>
      </c>
      <c r="X81" s="25">
        <v>0</v>
      </c>
      <c r="Y81" s="3">
        <v>1.4214641080312722E-2</v>
      </c>
      <c r="Z81" s="3">
        <v>1.8674136321195144E-2</v>
      </c>
      <c r="AA81" s="3">
        <v>-4.4594952408824225E-3</v>
      </c>
      <c r="AB81" s="3" t="s">
        <v>3401</v>
      </c>
      <c r="AC81" s="22">
        <v>0</v>
      </c>
      <c r="AD81" s="15">
        <v>0</v>
      </c>
      <c r="AE81" s="5">
        <v>0</v>
      </c>
      <c r="AF81" s="20">
        <v>0</v>
      </c>
      <c r="AG81" s="3">
        <v>1.4214641080312722E-2</v>
      </c>
      <c r="AH81" s="3">
        <v>0.52910052910052907</v>
      </c>
      <c r="AI81" s="3">
        <v>-0.5148858880202164</v>
      </c>
      <c r="AJ81" s="3" t="s">
        <v>3402</v>
      </c>
      <c r="AK81" s="22">
        <v>0</v>
      </c>
      <c r="AL81" s="15">
        <v>0</v>
      </c>
      <c r="AM81" s="3">
        <v>0</v>
      </c>
      <c r="AN81" s="20">
        <v>0</v>
      </c>
      <c r="AO81" s="3">
        <v>1.4214641080312722E-2</v>
      </c>
      <c r="AP81" s="3">
        <v>0.89678055779750687</v>
      </c>
      <c r="AQ81" s="3">
        <v>-0.8825659167171942</v>
      </c>
      <c r="AR81" s="3" t="s">
        <v>3402</v>
      </c>
      <c r="AS81" s="22">
        <v>0</v>
      </c>
      <c r="AT81" s="15">
        <v>0</v>
      </c>
      <c r="AU81" s="3">
        <v>0</v>
      </c>
      <c r="AV81" s="20">
        <v>0</v>
      </c>
      <c r="AW81" s="3">
        <v>1.4214641080312722E-2</v>
      </c>
      <c r="AX81" s="3">
        <v>0.10582010582010581</v>
      </c>
      <c r="AY81" s="3">
        <v>-9.1605464739793085E-2</v>
      </c>
      <c r="AZ81" s="3" t="s">
        <v>3401</v>
      </c>
      <c r="BA81" s="22">
        <v>0</v>
      </c>
      <c r="BB81" s="15">
        <v>0</v>
      </c>
      <c r="BC81" s="3">
        <v>0</v>
      </c>
      <c r="BD81" s="20">
        <v>0</v>
      </c>
      <c r="BE81" s="15">
        <v>0</v>
      </c>
    </row>
    <row r="82" spans="1:57" x14ac:dyDescent="0.25">
      <c r="A82" t="s">
        <v>4051</v>
      </c>
      <c r="B82" t="s">
        <v>495</v>
      </c>
      <c r="C82" t="s">
        <v>196</v>
      </c>
      <c r="D82">
        <v>4</v>
      </c>
      <c r="E82" s="10">
        <v>0</v>
      </c>
      <c r="F82" s="5" t="e">
        <v>#N/A</v>
      </c>
      <c r="G82" s="5" t="e">
        <v>#N/A</v>
      </c>
      <c r="H82" s="5" t="e">
        <v>#N/A</v>
      </c>
      <c r="I82" s="5">
        <v>0.13580246913580246</v>
      </c>
      <c r="J82" s="5">
        <v>0.625</v>
      </c>
      <c r="K82" s="5">
        <v>0.18831168831168829</v>
      </c>
      <c r="L82" s="5" t="e">
        <v>#N/A</v>
      </c>
      <c r="M82" s="5" t="e">
        <v>#N/A</v>
      </c>
      <c r="N82" s="5">
        <v>0.29152339856241527</v>
      </c>
      <c r="O82" s="5">
        <v>0</v>
      </c>
      <c r="P82" s="22">
        <v>0</v>
      </c>
      <c r="Q82" s="18">
        <v>0</v>
      </c>
      <c r="R82" s="5">
        <v>0</v>
      </c>
      <c r="S82" s="20">
        <v>0</v>
      </c>
      <c r="T82" s="3">
        <v>1.4214641080312722E-2</v>
      </c>
      <c r="U82" s="3">
        <v>0.36350418029807341</v>
      </c>
      <c r="V82" s="3">
        <v>-0.34928953921776068</v>
      </c>
      <c r="W82" s="3" t="s">
        <v>3402</v>
      </c>
      <c r="X82" s="25">
        <v>0</v>
      </c>
      <c r="Y82" s="3">
        <v>1.4214641080312722E-2</v>
      </c>
      <c r="Z82" s="3">
        <v>1.8674136321195144E-2</v>
      </c>
      <c r="AA82" s="3">
        <v>-4.4594952408824225E-3</v>
      </c>
      <c r="AB82" s="3" t="s">
        <v>3401</v>
      </c>
      <c r="AC82" s="22">
        <v>0</v>
      </c>
      <c r="AD82" s="15">
        <v>0</v>
      </c>
      <c r="AE82" s="5">
        <v>0</v>
      </c>
      <c r="AF82" s="20">
        <v>0</v>
      </c>
      <c r="AG82" s="3">
        <v>1.4214641080312722E-2</v>
      </c>
      <c r="AH82" s="3">
        <v>0.52910052910052907</v>
      </c>
      <c r="AI82" s="3">
        <v>-0.5148858880202164</v>
      </c>
      <c r="AJ82" s="3" t="s">
        <v>3402</v>
      </c>
      <c r="AK82" s="22">
        <v>0</v>
      </c>
      <c r="AL82" s="15">
        <v>0</v>
      </c>
      <c r="AM82" s="3">
        <v>0</v>
      </c>
      <c r="AN82" s="20">
        <v>0</v>
      </c>
      <c r="AO82" s="3">
        <v>1.4214641080312722E-2</v>
      </c>
      <c r="AP82" s="3">
        <v>0.89678055779750687</v>
      </c>
      <c r="AQ82" s="3">
        <v>-0.8825659167171942</v>
      </c>
      <c r="AR82" s="3" t="s">
        <v>3402</v>
      </c>
      <c r="AS82" s="22">
        <v>0</v>
      </c>
      <c r="AT82" s="15">
        <v>0</v>
      </c>
      <c r="AU82" s="3">
        <v>0</v>
      </c>
      <c r="AV82" s="20">
        <v>0</v>
      </c>
      <c r="AW82" s="3">
        <v>1.4214641080312722E-2</v>
      </c>
      <c r="AX82" s="3">
        <v>0.10582010582010581</v>
      </c>
      <c r="AY82" s="3">
        <v>-9.1605464739793085E-2</v>
      </c>
      <c r="AZ82" s="3" t="s">
        <v>3401</v>
      </c>
      <c r="BA82" s="22">
        <v>0</v>
      </c>
      <c r="BB82" s="15">
        <v>0</v>
      </c>
      <c r="BC82" s="3">
        <v>0</v>
      </c>
      <c r="BD82" s="20">
        <v>0</v>
      </c>
      <c r="BE82" s="15">
        <v>0</v>
      </c>
    </row>
    <row r="83" spans="1:57" x14ac:dyDescent="0.25">
      <c r="A83" t="s">
        <v>231</v>
      </c>
      <c r="B83" t="s">
        <v>495</v>
      </c>
      <c r="C83" t="s">
        <v>196</v>
      </c>
      <c r="D83">
        <v>4</v>
      </c>
      <c r="E83" s="10">
        <v>1</v>
      </c>
      <c r="F83" s="5">
        <v>5.6022408963585429E-2</v>
      </c>
      <c r="G83" s="5">
        <v>3.2840722495894911E-2</v>
      </c>
      <c r="H83" s="5">
        <v>0.29761904761904762</v>
      </c>
      <c r="I83" s="5">
        <v>0.13580246913580246</v>
      </c>
      <c r="J83" s="5">
        <v>0.625</v>
      </c>
      <c r="K83" s="5">
        <v>0.18831168831168829</v>
      </c>
      <c r="L83" s="5" t="e">
        <v>#N/A</v>
      </c>
      <c r="M83" s="5" t="e">
        <v>#N/A</v>
      </c>
      <c r="N83" s="5">
        <v>0.29152339856241527</v>
      </c>
      <c r="O83" s="5">
        <v>0</v>
      </c>
      <c r="P83" s="22">
        <v>1.6366708706948134</v>
      </c>
      <c r="Q83" s="18">
        <v>4.1528186059580987</v>
      </c>
      <c r="R83" s="5">
        <v>1.1526559213029636E-2</v>
      </c>
      <c r="S83" s="20">
        <v>1.6597239891208726</v>
      </c>
      <c r="T83" s="3">
        <v>1.4214641080312722E-2</v>
      </c>
      <c r="U83" s="3">
        <v>0.36350418029807341</v>
      </c>
      <c r="V83" s="3">
        <v>-0.34928953921776068</v>
      </c>
      <c r="W83" s="3" t="s">
        <v>3402</v>
      </c>
      <c r="X83" s="25">
        <v>0.56035229603914105</v>
      </c>
      <c r="Y83" s="3">
        <v>1.4214641080312722E-2</v>
      </c>
      <c r="Z83" s="3">
        <v>1.8674136321195144E-2</v>
      </c>
      <c r="AA83" s="3">
        <v>-4.4594952408824225E-3</v>
      </c>
      <c r="AB83" s="3" t="s">
        <v>3401</v>
      </c>
      <c r="AC83" s="22">
        <v>1.9023744921404562</v>
      </c>
      <c r="AD83" s="15">
        <v>7.8200125346234799</v>
      </c>
      <c r="AE83" s="5">
        <v>1.3297879411917207E-2</v>
      </c>
      <c r="AF83" s="20">
        <v>1.9289702509642905</v>
      </c>
      <c r="AG83" s="3">
        <v>1.4214641080312722E-2</v>
      </c>
      <c r="AH83" s="3">
        <v>0.52910052910052907</v>
      </c>
      <c r="AI83" s="3">
        <v>-0.5148858880202164</v>
      </c>
      <c r="AJ83" s="3" t="s">
        <v>3402</v>
      </c>
      <c r="AK83" s="22">
        <v>1.6352789862808061</v>
      </c>
      <c r="AL83" s="15">
        <v>4.1321666321410566</v>
      </c>
      <c r="AM83" s="3">
        <v>1.0994225725912602E-2</v>
      </c>
      <c r="AN83" s="20">
        <v>1.6572674377326313</v>
      </c>
      <c r="AO83" s="3">
        <v>1.4214641080312722E-2</v>
      </c>
      <c r="AP83" s="3">
        <v>0.89678055779750687</v>
      </c>
      <c r="AQ83" s="3">
        <v>-0.8825659167171942</v>
      </c>
      <c r="AR83" s="3" t="s">
        <v>3402</v>
      </c>
      <c r="AS83" s="22">
        <v>1.6321885310564848</v>
      </c>
      <c r="AT83" s="15">
        <v>2.5428986594941878</v>
      </c>
      <c r="AU83" s="3">
        <v>9.5411897469221303E-3</v>
      </c>
      <c r="AV83" s="20">
        <v>1.6512709105503289</v>
      </c>
      <c r="AW83" s="3">
        <v>1.4214641080312722E-2</v>
      </c>
      <c r="AX83" s="3">
        <v>0.10582010582010581</v>
      </c>
      <c r="AY83" s="3">
        <v>-9.1605464739793085E-2</v>
      </c>
      <c r="AZ83" s="3" t="s">
        <v>3401</v>
      </c>
      <c r="BA83" s="22">
        <v>1.9016420054789671</v>
      </c>
      <c r="BB83" s="15">
        <v>8.280085982725824</v>
      </c>
      <c r="BC83" s="3">
        <v>1.1143092966026781E-2</v>
      </c>
      <c r="BD83" s="20">
        <v>1.9239281914110207</v>
      </c>
      <c r="BE83" s="15">
        <v>6.1372061862204514</v>
      </c>
    </row>
    <row r="84" spans="1:57" x14ac:dyDescent="0.25">
      <c r="A84" t="s">
        <v>234</v>
      </c>
      <c r="B84" t="s">
        <v>495</v>
      </c>
      <c r="C84" t="s">
        <v>196</v>
      </c>
      <c r="D84">
        <v>4</v>
      </c>
      <c r="E84" s="10">
        <v>0</v>
      </c>
      <c r="F84" s="5">
        <v>3.6630036630036632E-2</v>
      </c>
      <c r="G84" s="5">
        <v>4.1407867494824016E-2</v>
      </c>
      <c r="H84" s="5">
        <v>0.20050125313283207</v>
      </c>
      <c r="I84" s="5">
        <v>0.13580246913580246</v>
      </c>
      <c r="J84" s="5">
        <v>0.625</v>
      </c>
      <c r="K84" s="5">
        <v>0.18831168831168829</v>
      </c>
      <c r="L84" s="5" t="e">
        <v>#N/A</v>
      </c>
      <c r="M84" s="5" t="e">
        <v>#N/A</v>
      </c>
      <c r="N84" s="5">
        <v>0.12807486226605092</v>
      </c>
      <c r="O84" s="5">
        <v>0</v>
      </c>
      <c r="P84" s="22">
        <v>0</v>
      </c>
      <c r="Q84" s="18">
        <v>0</v>
      </c>
      <c r="R84" s="5">
        <v>0</v>
      </c>
      <c r="S84" s="20">
        <v>0</v>
      </c>
      <c r="T84" s="3">
        <v>1.4214641080312722E-2</v>
      </c>
      <c r="U84" s="3">
        <v>0.36350418029807341</v>
      </c>
      <c r="V84" s="3">
        <v>-0.34928953921776068</v>
      </c>
      <c r="W84" s="3" t="s">
        <v>3402</v>
      </c>
      <c r="X84" s="25">
        <v>0</v>
      </c>
      <c r="Y84" s="3">
        <v>1.4214641080312722E-2</v>
      </c>
      <c r="Z84" s="3">
        <v>1.8674136321195144E-2</v>
      </c>
      <c r="AA84" s="3">
        <v>-4.4594952408824225E-3</v>
      </c>
      <c r="AB84" s="3" t="s">
        <v>3401</v>
      </c>
      <c r="AC84" s="22">
        <v>0</v>
      </c>
      <c r="AD84" s="15">
        <v>0</v>
      </c>
      <c r="AE84" s="5">
        <v>0</v>
      </c>
      <c r="AF84" s="20">
        <v>0</v>
      </c>
      <c r="AG84" s="3">
        <v>1.4214641080312722E-2</v>
      </c>
      <c r="AH84" s="3">
        <v>0.52910052910052907</v>
      </c>
      <c r="AI84" s="3">
        <v>-0.5148858880202164</v>
      </c>
      <c r="AJ84" s="3" t="s">
        <v>3402</v>
      </c>
      <c r="AK84" s="22">
        <v>0</v>
      </c>
      <c r="AL84" s="15">
        <v>0</v>
      </c>
      <c r="AM84" s="3">
        <v>0</v>
      </c>
      <c r="AN84" s="20">
        <v>0</v>
      </c>
      <c r="AO84" s="3">
        <v>1.4214641080312722E-2</v>
      </c>
      <c r="AP84" s="3">
        <v>0.89678055779750687</v>
      </c>
      <c r="AQ84" s="3">
        <v>-0.8825659167171942</v>
      </c>
      <c r="AR84" s="3" t="s">
        <v>3402</v>
      </c>
      <c r="AS84" s="22">
        <v>0</v>
      </c>
      <c r="AT84" s="15">
        <v>0</v>
      </c>
      <c r="AU84" s="3">
        <v>0</v>
      </c>
      <c r="AV84" s="20">
        <v>0</v>
      </c>
      <c r="AW84" s="3">
        <v>1.4214641080312722E-2</v>
      </c>
      <c r="AX84" s="3">
        <v>0.10582010582010581</v>
      </c>
      <c r="AY84" s="3">
        <v>-9.1605464739793085E-2</v>
      </c>
      <c r="AZ84" s="3" t="s">
        <v>3401</v>
      </c>
      <c r="BA84" s="22">
        <v>0</v>
      </c>
      <c r="BB84" s="15">
        <v>0</v>
      </c>
      <c r="BC84" s="3">
        <v>0</v>
      </c>
      <c r="BD84" s="20">
        <v>0</v>
      </c>
      <c r="BE84" s="15">
        <v>0</v>
      </c>
    </row>
    <row r="85" spans="1:57" x14ac:dyDescent="0.25">
      <c r="A85" t="s">
        <v>235</v>
      </c>
      <c r="B85" t="s">
        <v>495</v>
      </c>
      <c r="C85" t="s">
        <v>196</v>
      </c>
      <c r="D85">
        <v>4</v>
      </c>
      <c r="E85" s="10">
        <v>0</v>
      </c>
      <c r="F85" s="5">
        <v>3.6630036630036632E-2</v>
      </c>
      <c r="G85" s="5">
        <v>4.1407867494824016E-2</v>
      </c>
      <c r="H85" s="5">
        <v>0.29761904761904762</v>
      </c>
      <c r="I85" s="5">
        <v>0.13580246913580246</v>
      </c>
      <c r="J85" s="5">
        <v>0.625</v>
      </c>
      <c r="K85" s="5">
        <v>0.18831168831168829</v>
      </c>
      <c r="L85" s="5" t="e">
        <v>#N/A</v>
      </c>
      <c r="M85" s="5" t="e">
        <v>#N/A</v>
      </c>
      <c r="N85" s="5">
        <v>0.29152339856241527</v>
      </c>
      <c r="O85" s="5">
        <v>0</v>
      </c>
      <c r="P85" s="22">
        <v>0</v>
      </c>
      <c r="Q85" s="18">
        <v>0</v>
      </c>
      <c r="R85" s="5">
        <v>0</v>
      </c>
      <c r="S85" s="20">
        <v>0</v>
      </c>
      <c r="T85" s="3">
        <v>1.4214641080312722E-2</v>
      </c>
      <c r="U85" s="3">
        <v>0.36350418029807341</v>
      </c>
      <c r="V85" s="3">
        <v>-0.34928953921776068</v>
      </c>
      <c r="W85" s="3" t="s">
        <v>3402</v>
      </c>
      <c r="X85" s="25">
        <v>0</v>
      </c>
      <c r="Y85" s="3">
        <v>1.4214641080312722E-2</v>
      </c>
      <c r="Z85" s="3">
        <v>1.8674136321195144E-2</v>
      </c>
      <c r="AA85" s="3">
        <v>-4.4594952408824225E-3</v>
      </c>
      <c r="AB85" s="3" t="s">
        <v>3401</v>
      </c>
      <c r="AC85" s="22">
        <v>0</v>
      </c>
      <c r="AD85" s="15">
        <v>0</v>
      </c>
      <c r="AE85" s="5">
        <v>0</v>
      </c>
      <c r="AF85" s="20">
        <v>0</v>
      </c>
      <c r="AG85" s="3">
        <v>1.4214641080312722E-2</v>
      </c>
      <c r="AH85" s="3">
        <v>0.52910052910052907</v>
      </c>
      <c r="AI85" s="3">
        <v>-0.5148858880202164</v>
      </c>
      <c r="AJ85" s="3" t="s">
        <v>3402</v>
      </c>
      <c r="AK85" s="22">
        <v>0</v>
      </c>
      <c r="AL85" s="15">
        <v>0</v>
      </c>
      <c r="AM85" s="3">
        <v>0</v>
      </c>
      <c r="AN85" s="20">
        <v>0</v>
      </c>
      <c r="AO85" s="3">
        <v>1.4214641080312722E-2</v>
      </c>
      <c r="AP85" s="3">
        <v>0.89678055779750687</v>
      </c>
      <c r="AQ85" s="3">
        <v>-0.8825659167171942</v>
      </c>
      <c r="AR85" s="3" t="s">
        <v>3402</v>
      </c>
      <c r="AS85" s="22">
        <v>0</v>
      </c>
      <c r="AT85" s="15">
        <v>0</v>
      </c>
      <c r="AU85" s="3">
        <v>0</v>
      </c>
      <c r="AV85" s="20">
        <v>0</v>
      </c>
      <c r="AW85" s="3">
        <v>1.4214641080312722E-2</v>
      </c>
      <c r="AX85" s="3">
        <v>0.10582010582010581</v>
      </c>
      <c r="AY85" s="3">
        <v>-9.1605464739793085E-2</v>
      </c>
      <c r="AZ85" s="3" t="s">
        <v>3401</v>
      </c>
      <c r="BA85" s="22">
        <v>0</v>
      </c>
      <c r="BB85" s="15">
        <v>0</v>
      </c>
      <c r="BC85" s="3">
        <v>0</v>
      </c>
      <c r="BD85" s="20">
        <v>0</v>
      </c>
      <c r="BE85" s="15">
        <v>0</v>
      </c>
    </row>
    <row r="86" spans="1:57" x14ac:dyDescent="0.25">
      <c r="A86" t="s">
        <v>206</v>
      </c>
      <c r="B86" t="s">
        <v>518</v>
      </c>
      <c r="C86" t="s">
        <v>196</v>
      </c>
      <c r="D86">
        <v>5.5</v>
      </c>
      <c r="E86" s="10">
        <v>1</v>
      </c>
      <c r="F86" s="5">
        <v>0.15873015873015872</v>
      </c>
      <c r="G86" s="5">
        <v>8.6580086580086577E-2</v>
      </c>
      <c r="H86" s="5">
        <v>0.14652014652014653</v>
      </c>
      <c r="I86" s="5">
        <v>0.13580246913580246</v>
      </c>
      <c r="J86" s="5">
        <v>0.625</v>
      </c>
      <c r="K86" s="5">
        <v>0.18831168831168829</v>
      </c>
      <c r="L86" s="5" t="e">
        <v>#N/A</v>
      </c>
      <c r="M86" s="5" t="e">
        <v>#N/A</v>
      </c>
      <c r="N86" s="5">
        <v>0</v>
      </c>
      <c r="O86" s="5">
        <v>0.3857500506789166</v>
      </c>
      <c r="P86" s="22">
        <v>3.8141734773645428</v>
      </c>
      <c r="Q86" s="18">
        <v>27.606733971791876</v>
      </c>
      <c r="R86" s="5">
        <v>7.6625223492226516E-2</v>
      </c>
      <c r="S86" s="20">
        <v>3.9674239243489957</v>
      </c>
      <c r="T86" s="3">
        <v>1.4214641080312722E-2</v>
      </c>
      <c r="U86" s="3">
        <v>0.36350418029807341</v>
      </c>
      <c r="V86" s="3">
        <v>-0.34928953921776068</v>
      </c>
      <c r="W86" s="3" t="s">
        <v>3402</v>
      </c>
      <c r="X86" s="25">
        <v>1.3058709015976315</v>
      </c>
      <c r="Y86" s="3">
        <v>1.4214641080312722E-2</v>
      </c>
      <c r="Z86" s="3">
        <v>1.8674136321195144E-2</v>
      </c>
      <c r="AA86" s="3">
        <v>-4.4594952408824225E-3</v>
      </c>
      <c r="AB86" s="3" t="s">
        <v>3401</v>
      </c>
      <c r="AC86" s="22">
        <v>4.4333814830202227</v>
      </c>
      <c r="AD86" s="15">
        <v>120.66239515782678</v>
      </c>
      <c r="AE86" s="5">
        <v>0.20518560210199713</v>
      </c>
      <c r="AF86" s="20">
        <v>4.8437526872242174</v>
      </c>
      <c r="AG86" s="3">
        <v>1.4214641080312722E-2</v>
      </c>
      <c r="AH86" s="3">
        <v>0.52910052910052907</v>
      </c>
      <c r="AI86" s="3">
        <v>-0.5148858880202164</v>
      </c>
      <c r="AJ86" s="3" t="s">
        <v>3402</v>
      </c>
      <c r="AK86" s="22">
        <v>3.8109297655648646</v>
      </c>
      <c r="AL86" s="15">
        <v>27.287848731608289</v>
      </c>
      <c r="AM86" s="3">
        <v>7.2603260041914558E-2</v>
      </c>
      <c r="AN86" s="20">
        <v>3.9561362856486939</v>
      </c>
      <c r="AO86" s="3">
        <v>1.4214641080312722E-2</v>
      </c>
      <c r="AP86" s="3">
        <v>0.89678055779750687</v>
      </c>
      <c r="AQ86" s="3">
        <v>-0.8825659167171942</v>
      </c>
      <c r="AR86" s="3" t="s">
        <v>3402</v>
      </c>
      <c r="AS86" s="22">
        <v>3.8037276258062547</v>
      </c>
      <c r="AT86" s="15">
        <v>8.8023284007997482</v>
      </c>
      <c r="AU86" s="3">
        <v>3.302714607724775E-2</v>
      </c>
      <c r="AV86" s="20">
        <v>3.8697819179607502</v>
      </c>
      <c r="AW86" s="3">
        <v>1.4214641080312722E-2</v>
      </c>
      <c r="AX86" s="3">
        <v>0.10582010582010581</v>
      </c>
      <c r="AY86" s="3">
        <v>-9.1605464739793085E-2</v>
      </c>
      <c r="AZ86" s="3" t="s">
        <v>3401</v>
      </c>
      <c r="BA86" s="22">
        <v>4.4316744622338202</v>
      </c>
      <c r="BB86" s="15">
        <v>137.85764552933711</v>
      </c>
      <c r="BC86" s="3">
        <v>0.18552471114620744</v>
      </c>
      <c r="BD86" s="20">
        <v>4.8027238845262348</v>
      </c>
      <c r="BE86" s="15">
        <v>14.903378717132574</v>
      </c>
    </row>
    <row r="87" spans="1:57" x14ac:dyDescent="0.25">
      <c r="A87" t="s">
        <v>4052</v>
      </c>
      <c r="B87" t="s">
        <v>518</v>
      </c>
      <c r="C87" t="s">
        <v>196</v>
      </c>
      <c r="D87">
        <v>5.5</v>
      </c>
      <c r="E87" s="10">
        <v>0</v>
      </c>
      <c r="F87" s="5" t="e">
        <v>#N/A</v>
      </c>
      <c r="G87" s="5" t="e">
        <v>#N/A</v>
      </c>
      <c r="H87" s="5" t="e">
        <v>#N/A</v>
      </c>
      <c r="I87" s="5">
        <v>0.13580246913580246</v>
      </c>
      <c r="J87" s="5">
        <v>0.625</v>
      </c>
      <c r="K87" s="5">
        <v>0.18831168831168829</v>
      </c>
      <c r="L87" s="5" t="e">
        <v>#N/A</v>
      </c>
      <c r="M87" s="5" t="e">
        <v>#N/A</v>
      </c>
      <c r="N87" s="5">
        <v>0</v>
      </c>
      <c r="O87" s="5">
        <v>0.3857500506789166</v>
      </c>
      <c r="P87" s="22">
        <v>0</v>
      </c>
      <c r="Q87" s="18">
        <v>0</v>
      </c>
      <c r="R87" s="5">
        <v>0</v>
      </c>
      <c r="S87" s="20">
        <v>0</v>
      </c>
      <c r="T87" s="3">
        <v>1.4214641080312722E-2</v>
      </c>
      <c r="U87" s="3">
        <v>0.36350418029807341</v>
      </c>
      <c r="V87" s="3">
        <v>-0.34928953921776068</v>
      </c>
      <c r="W87" s="3" t="s">
        <v>3402</v>
      </c>
      <c r="X87" s="25">
        <v>0</v>
      </c>
      <c r="Y87" s="3">
        <v>1.4214641080312722E-2</v>
      </c>
      <c r="Z87" s="3">
        <v>1.8674136321195144E-2</v>
      </c>
      <c r="AA87" s="3">
        <v>-4.4594952408824225E-3</v>
      </c>
      <c r="AB87" s="3" t="s">
        <v>3401</v>
      </c>
      <c r="AC87" s="22">
        <v>0</v>
      </c>
      <c r="AD87" s="15">
        <v>0</v>
      </c>
      <c r="AE87" s="5">
        <v>0</v>
      </c>
      <c r="AF87" s="20">
        <v>0</v>
      </c>
      <c r="AG87" s="3">
        <v>1.4214641080312722E-2</v>
      </c>
      <c r="AH87" s="3">
        <v>0.52910052910052907</v>
      </c>
      <c r="AI87" s="3">
        <v>-0.5148858880202164</v>
      </c>
      <c r="AJ87" s="3" t="s">
        <v>3402</v>
      </c>
      <c r="AK87" s="22">
        <v>0</v>
      </c>
      <c r="AL87" s="15">
        <v>0</v>
      </c>
      <c r="AM87" s="3">
        <v>0</v>
      </c>
      <c r="AN87" s="20">
        <v>0</v>
      </c>
      <c r="AO87" s="3">
        <v>1.4214641080312722E-2</v>
      </c>
      <c r="AP87" s="3">
        <v>0.89678055779750687</v>
      </c>
      <c r="AQ87" s="3">
        <v>-0.8825659167171942</v>
      </c>
      <c r="AR87" s="3" t="s">
        <v>3402</v>
      </c>
      <c r="AS87" s="22">
        <v>0</v>
      </c>
      <c r="AT87" s="15">
        <v>0</v>
      </c>
      <c r="AU87" s="3">
        <v>0</v>
      </c>
      <c r="AV87" s="20">
        <v>0</v>
      </c>
      <c r="AW87" s="3">
        <v>1.4214641080312722E-2</v>
      </c>
      <c r="AX87" s="3">
        <v>0.10582010582010581</v>
      </c>
      <c r="AY87" s="3">
        <v>-9.1605464739793085E-2</v>
      </c>
      <c r="AZ87" s="3" t="s">
        <v>3401</v>
      </c>
      <c r="BA87" s="22">
        <v>0</v>
      </c>
      <c r="BB87" s="15">
        <v>0</v>
      </c>
      <c r="BC87" s="3">
        <v>0</v>
      </c>
      <c r="BD87" s="20">
        <v>0</v>
      </c>
      <c r="BE87" s="15">
        <v>0</v>
      </c>
    </row>
    <row r="88" spans="1:57" x14ac:dyDescent="0.25">
      <c r="A88" t="s">
        <v>195</v>
      </c>
      <c r="B88" t="s">
        <v>518</v>
      </c>
      <c r="C88" t="s">
        <v>196</v>
      </c>
      <c r="D88">
        <v>5.5</v>
      </c>
      <c r="E88" s="10">
        <v>0</v>
      </c>
      <c r="F88" s="5">
        <v>0.21164021164021163</v>
      </c>
      <c r="G88" s="5">
        <v>8.6580086580086577E-2</v>
      </c>
      <c r="H88" s="5">
        <v>0.20050125313283207</v>
      </c>
      <c r="I88" s="5">
        <v>0.13580246913580246</v>
      </c>
      <c r="J88" s="5">
        <v>0.625</v>
      </c>
      <c r="K88" s="5">
        <v>0.18831168831168829</v>
      </c>
      <c r="L88" s="5" t="e">
        <v>#N/A</v>
      </c>
      <c r="M88" s="5" t="e">
        <v>#N/A</v>
      </c>
      <c r="N88" s="5">
        <v>0</v>
      </c>
      <c r="O88" s="5">
        <v>0.3857500506789166</v>
      </c>
      <c r="P88" s="22">
        <v>0</v>
      </c>
      <c r="Q88" s="18">
        <v>0</v>
      </c>
      <c r="R88" s="5">
        <v>0</v>
      </c>
      <c r="S88" s="20">
        <v>0</v>
      </c>
      <c r="T88" s="3">
        <v>1.4214641080312722E-2</v>
      </c>
      <c r="U88" s="3">
        <v>0.36350418029807341</v>
      </c>
      <c r="V88" s="3">
        <v>-0.34928953921776068</v>
      </c>
      <c r="W88" s="3" t="s">
        <v>3402</v>
      </c>
      <c r="X88" s="25">
        <v>0</v>
      </c>
      <c r="Y88" s="3">
        <v>1.4214641080312722E-2</v>
      </c>
      <c r="Z88" s="3">
        <v>1.8674136321195144E-2</v>
      </c>
      <c r="AA88" s="3">
        <v>-4.4594952408824225E-3</v>
      </c>
      <c r="AB88" s="3" t="s">
        <v>3401</v>
      </c>
      <c r="AC88" s="22">
        <v>0</v>
      </c>
      <c r="AD88" s="15">
        <v>0</v>
      </c>
      <c r="AE88" s="5">
        <v>0</v>
      </c>
      <c r="AF88" s="20">
        <v>0</v>
      </c>
      <c r="AG88" s="3">
        <v>1.4214641080312722E-2</v>
      </c>
      <c r="AH88" s="3">
        <v>0.52910052910052907</v>
      </c>
      <c r="AI88" s="3">
        <v>-0.5148858880202164</v>
      </c>
      <c r="AJ88" s="3" t="s">
        <v>3402</v>
      </c>
      <c r="AK88" s="22">
        <v>0</v>
      </c>
      <c r="AL88" s="15">
        <v>0</v>
      </c>
      <c r="AM88" s="3">
        <v>0</v>
      </c>
      <c r="AN88" s="20">
        <v>0</v>
      </c>
      <c r="AO88" s="3">
        <v>1.4214641080312722E-2</v>
      </c>
      <c r="AP88" s="3">
        <v>0.89678055779750687</v>
      </c>
      <c r="AQ88" s="3">
        <v>-0.8825659167171942</v>
      </c>
      <c r="AR88" s="3" t="s">
        <v>3402</v>
      </c>
      <c r="AS88" s="22">
        <v>0</v>
      </c>
      <c r="AT88" s="15">
        <v>0</v>
      </c>
      <c r="AU88" s="3">
        <v>0</v>
      </c>
      <c r="AV88" s="20">
        <v>0</v>
      </c>
      <c r="AW88" s="3">
        <v>1.4214641080312722E-2</v>
      </c>
      <c r="AX88" s="3">
        <v>0.10582010582010581</v>
      </c>
      <c r="AY88" s="3">
        <v>-9.1605464739793085E-2</v>
      </c>
      <c r="AZ88" s="3" t="s">
        <v>3401</v>
      </c>
      <c r="BA88" s="22">
        <v>0</v>
      </c>
      <c r="BB88" s="15">
        <v>0</v>
      </c>
      <c r="BC88" s="3">
        <v>0</v>
      </c>
      <c r="BD88" s="20">
        <v>0</v>
      </c>
      <c r="BE88" s="15">
        <v>0</v>
      </c>
    </row>
    <row r="89" spans="1:57" x14ac:dyDescent="0.25">
      <c r="A89" t="s">
        <v>4053</v>
      </c>
      <c r="B89" t="s">
        <v>518</v>
      </c>
      <c r="C89" t="s">
        <v>196</v>
      </c>
      <c r="D89">
        <v>5</v>
      </c>
      <c r="E89" s="10">
        <v>0</v>
      </c>
      <c r="F89" s="5" t="e">
        <v>#N/A</v>
      </c>
      <c r="G89" s="5" t="e">
        <v>#N/A</v>
      </c>
      <c r="H89" s="5" t="e">
        <v>#N/A</v>
      </c>
      <c r="I89" s="5">
        <v>0.13580246913580246</v>
      </c>
      <c r="J89" s="5">
        <v>0.625</v>
      </c>
      <c r="K89" s="5">
        <v>0.18831168831168829</v>
      </c>
      <c r="L89" s="5" t="e">
        <v>#N/A</v>
      </c>
      <c r="M89" s="5" t="e">
        <v>#N/A</v>
      </c>
      <c r="N89" s="5">
        <v>0</v>
      </c>
      <c r="O89" s="5">
        <v>0.3857500506789166</v>
      </c>
      <c r="P89" s="22">
        <v>0</v>
      </c>
      <c r="Q89" s="18">
        <v>0</v>
      </c>
      <c r="R89" s="5">
        <v>0</v>
      </c>
      <c r="S89" s="20">
        <v>0</v>
      </c>
      <c r="T89" s="3">
        <v>1.4214641080312722E-2</v>
      </c>
      <c r="U89" s="3">
        <v>0.36350418029807341</v>
      </c>
      <c r="V89" s="3">
        <v>-0.34928953921776068</v>
      </c>
      <c r="W89" s="3" t="s">
        <v>3402</v>
      </c>
      <c r="X89" s="25">
        <v>0</v>
      </c>
      <c r="Y89" s="3">
        <v>1.4214641080312722E-2</v>
      </c>
      <c r="Z89" s="3">
        <v>1.8674136321195144E-2</v>
      </c>
      <c r="AA89" s="3">
        <v>-4.4594952408824225E-3</v>
      </c>
      <c r="AB89" s="3" t="s">
        <v>3401</v>
      </c>
      <c r="AC89" s="22">
        <v>0</v>
      </c>
      <c r="AD89" s="15">
        <v>0</v>
      </c>
      <c r="AE89" s="5">
        <v>0</v>
      </c>
      <c r="AF89" s="20">
        <v>0</v>
      </c>
      <c r="AG89" s="3">
        <v>1.4214641080312722E-2</v>
      </c>
      <c r="AH89" s="3">
        <v>0.52910052910052907</v>
      </c>
      <c r="AI89" s="3">
        <v>-0.5148858880202164</v>
      </c>
      <c r="AJ89" s="3" t="s">
        <v>3402</v>
      </c>
      <c r="AK89" s="22">
        <v>0</v>
      </c>
      <c r="AL89" s="15">
        <v>0</v>
      </c>
      <c r="AM89" s="3">
        <v>0</v>
      </c>
      <c r="AN89" s="20">
        <v>0</v>
      </c>
      <c r="AO89" s="3">
        <v>1.4214641080312722E-2</v>
      </c>
      <c r="AP89" s="3">
        <v>0.89678055779750687</v>
      </c>
      <c r="AQ89" s="3">
        <v>-0.8825659167171942</v>
      </c>
      <c r="AR89" s="3" t="s">
        <v>3402</v>
      </c>
      <c r="AS89" s="22">
        <v>0</v>
      </c>
      <c r="AT89" s="15">
        <v>0</v>
      </c>
      <c r="AU89" s="3">
        <v>0</v>
      </c>
      <c r="AV89" s="20">
        <v>0</v>
      </c>
      <c r="AW89" s="3">
        <v>1.4214641080312722E-2</v>
      </c>
      <c r="AX89" s="3">
        <v>0.10582010582010581</v>
      </c>
      <c r="AY89" s="3">
        <v>-9.1605464739793085E-2</v>
      </c>
      <c r="AZ89" s="3" t="s">
        <v>3401</v>
      </c>
      <c r="BA89" s="22">
        <v>0</v>
      </c>
      <c r="BB89" s="15">
        <v>0</v>
      </c>
      <c r="BC89" s="3">
        <v>0</v>
      </c>
      <c r="BD89" s="20">
        <v>0</v>
      </c>
      <c r="BE89" s="15">
        <v>0</v>
      </c>
    </row>
    <row r="90" spans="1:57" x14ac:dyDescent="0.25">
      <c r="A90" t="s">
        <v>4054</v>
      </c>
      <c r="B90" t="s">
        <v>518</v>
      </c>
      <c r="C90" t="s">
        <v>196</v>
      </c>
      <c r="D90">
        <v>5</v>
      </c>
      <c r="E90" s="10">
        <v>0</v>
      </c>
      <c r="F90" s="5" t="e">
        <v>#N/A</v>
      </c>
      <c r="G90" s="5" t="e">
        <v>#N/A</v>
      </c>
      <c r="H90" s="5" t="e">
        <v>#N/A</v>
      </c>
      <c r="I90" s="5">
        <v>0.13580246913580246</v>
      </c>
      <c r="J90" s="5">
        <v>0.625</v>
      </c>
      <c r="K90" s="5">
        <v>0.18831168831168829</v>
      </c>
      <c r="L90" s="5" t="e">
        <v>#N/A</v>
      </c>
      <c r="M90" s="5" t="e">
        <v>#N/A</v>
      </c>
      <c r="N90" s="5">
        <v>0</v>
      </c>
      <c r="O90" s="5">
        <v>0.3857500506789166</v>
      </c>
      <c r="P90" s="22">
        <v>0</v>
      </c>
      <c r="Q90" s="18">
        <v>0</v>
      </c>
      <c r="R90" s="5">
        <v>0</v>
      </c>
      <c r="S90" s="20">
        <v>0</v>
      </c>
      <c r="T90" s="3">
        <v>1.4214641080312722E-2</v>
      </c>
      <c r="U90" s="3">
        <v>0.36350418029807341</v>
      </c>
      <c r="V90" s="3">
        <v>-0.34928953921776068</v>
      </c>
      <c r="W90" s="3" t="s">
        <v>3402</v>
      </c>
      <c r="X90" s="25">
        <v>0</v>
      </c>
      <c r="Y90" s="3">
        <v>1.4214641080312722E-2</v>
      </c>
      <c r="Z90" s="3">
        <v>1.8674136321195144E-2</v>
      </c>
      <c r="AA90" s="3">
        <v>-4.4594952408824225E-3</v>
      </c>
      <c r="AB90" s="3" t="s">
        <v>3401</v>
      </c>
      <c r="AC90" s="22">
        <v>0</v>
      </c>
      <c r="AD90" s="15">
        <v>0</v>
      </c>
      <c r="AE90" s="5">
        <v>0</v>
      </c>
      <c r="AF90" s="20">
        <v>0</v>
      </c>
      <c r="AG90" s="3">
        <v>1.4214641080312722E-2</v>
      </c>
      <c r="AH90" s="3">
        <v>0.52910052910052907</v>
      </c>
      <c r="AI90" s="3">
        <v>-0.5148858880202164</v>
      </c>
      <c r="AJ90" s="3" t="s">
        <v>3402</v>
      </c>
      <c r="AK90" s="22">
        <v>0</v>
      </c>
      <c r="AL90" s="15">
        <v>0</v>
      </c>
      <c r="AM90" s="3">
        <v>0</v>
      </c>
      <c r="AN90" s="20">
        <v>0</v>
      </c>
      <c r="AO90" s="3">
        <v>1.4214641080312722E-2</v>
      </c>
      <c r="AP90" s="3">
        <v>0.89678055779750687</v>
      </c>
      <c r="AQ90" s="3">
        <v>-0.8825659167171942</v>
      </c>
      <c r="AR90" s="3" t="s">
        <v>3402</v>
      </c>
      <c r="AS90" s="22">
        <v>0</v>
      </c>
      <c r="AT90" s="15">
        <v>0</v>
      </c>
      <c r="AU90" s="3">
        <v>0</v>
      </c>
      <c r="AV90" s="20">
        <v>0</v>
      </c>
      <c r="AW90" s="3">
        <v>1.4214641080312722E-2</v>
      </c>
      <c r="AX90" s="3">
        <v>0.10582010582010581</v>
      </c>
      <c r="AY90" s="3">
        <v>-9.1605464739793085E-2</v>
      </c>
      <c r="AZ90" s="3" t="s">
        <v>3401</v>
      </c>
      <c r="BA90" s="22">
        <v>0</v>
      </c>
      <c r="BB90" s="15">
        <v>0</v>
      </c>
      <c r="BC90" s="3">
        <v>0</v>
      </c>
      <c r="BD90" s="20">
        <v>0</v>
      </c>
      <c r="BE90" s="15">
        <v>0</v>
      </c>
    </row>
    <row r="91" spans="1:57" x14ac:dyDescent="0.25">
      <c r="A91" t="s">
        <v>224</v>
      </c>
      <c r="B91" t="s">
        <v>518</v>
      </c>
      <c r="C91" t="s">
        <v>196</v>
      </c>
      <c r="D91">
        <v>5</v>
      </c>
      <c r="E91" s="10">
        <v>1</v>
      </c>
      <c r="F91" s="5">
        <v>6.3492063492063489E-2</v>
      </c>
      <c r="G91" s="5">
        <v>6.3492063492063489E-2</v>
      </c>
      <c r="H91" s="5">
        <v>0.29761904761904762</v>
      </c>
      <c r="I91" s="5">
        <v>0.13580246913580246</v>
      </c>
      <c r="J91" s="5">
        <v>0.625</v>
      </c>
      <c r="K91" s="5">
        <v>0.18831168831168829</v>
      </c>
      <c r="L91" s="5" t="e">
        <v>#N/A</v>
      </c>
      <c r="M91" s="5" t="e">
        <v>#N/A</v>
      </c>
      <c r="N91" s="5">
        <v>0</v>
      </c>
      <c r="O91" s="5">
        <v>0.3857500506789166</v>
      </c>
      <c r="P91" s="22">
        <v>3.1176200308110964</v>
      </c>
      <c r="Q91" s="18">
        <v>15.060986964960852</v>
      </c>
      <c r="R91" s="5">
        <v>4.1803260515453487E-2</v>
      </c>
      <c r="S91" s="20">
        <v>3.2012265518420033</v>
      </c>
      <c r="T91" s="3">
        <v>1.4214641080312722E-2</v>
      </c>
      <c r="U91" s="3">
        <v>0.36350418029807341</v>
      </c>
      <c r="V91" s="3">
        <v>-0.34928953921776068</v>
      </c>
      <c r="W91" s="3" t="s">
        <v>3402</v>
      </c>
      <c r="X91" s="25">
        <v>1.0673896467045809</v>
      </c>
      <c r="Y91" s="3">
        <v>1.4214641080312722E-2</v>
      </c>
      <c r="Z91" s="3">
        <v>1.8674136321195144E-2</v>
      </c>
      <c r="AA91" s="3">
        <v>-4.4594952408824225E-3</v>
      </c>
      <c r="AB91" s="3" t="s">
        <v>3401</v>
      </c>
      <c r="AC91" s="22">
        <v>3.6237467953977491</v>
      </c>
      <c r="AD91" s="15">
        <v>50.28405758948206</v>
      </c>
      <c r="AE91" s="5">
        <v>8.5507706184134405E-2</v>
      </c>
      <c r="AF91" s="20">
        <v>3.7947622077660181</v>
      </c>
      <c r="AG91" s="3">
        <v>1.4214641080312722E-2</v>
      </c>
      <c r="AH91" s="3">
        <v>0.52910052910052907</v>
      </c>
      <c r="AI91" s="3">
        <v>-0.5148858880202164</v>
      </c>
      <c r="AJ91" s="3" t="s">
        <v>3402</v>
      </c>
      <c r="AK91" s="22">
        <v>3.1149686933874396</v>
      </c>
      <c r="AL91" s="15">
        <v>14.918637616787761</v>
      </c>
      <c r="AM91" s="3">
        <v>3.9693188606256695E-2</v>
      </c>
      <c r="AN91" s="20">
        <v>3.1943550705999528</v>
      </c>
      <c r="AO91" s="3">
        <v>1.4214641080312722E-2</v>
      </c>
      <c r="AP91" s="3">
        <v>0.89678055779750687</v>
      </c>
      <c r="AQ91" s="3">
        <v>-0.8825659167171942</v>
      </c>
      <c r="AR91" s="3" t="s">
        <v>3402</v>
      </c>
      <c r="AS91" s="22">
        <v>3.1090818255484716</v>
      </c>
      <c r="AT91" s="15">
        <v>5.9168820154697634</v>
      </c>
      <c r="AU91" s="3">
        <v>2.2200685744581512E-2</v>
      </c>
      <c r="AV91" s="20">
        <v>3.1534831970376347</v>
      </c>
      <c r="AW91" s="3">
        <v>1.4214641080312722E-2</v>
      </c>
      <c r="AX91" s="3">
        <v>0.10582010582010581</v>
      </c>
      <c r="AY91" s="3">
        <v>-9.1605464739793085E-2</v>
      </c>
      <c r="AZ91" s="3" t="s">
        <v>3401</v>
      </c>
      <c r="BA91" s="22">
        <v>3.6223515148138214</v>
      </c>
      <c r="BB91" s="15">
        <v>56.069011208384872</v>
      </c>
      <c r="BC91" s="3">
        <v>7.5456004407643898E-2</v>
      </c>
      <c r="BD91" s="20">
        <v>3.7732635236291094</v>
      </c>
      <c r="BE91" s="15">
        <v>11.90654414568543</v>
      </c>
    </row>
    <row r="92" spans="1:57" x14ac:dyDescent="0.25">
      <c r="A92" t="s">
        <v>211</v>
      </c>
      <c r="B92" t="s">
        <v>518</v>
      </c>
      <c r="C92" t="s">
        <v>196</v>
      </c>
      <c r="D92">
        <v>5</v>
      </c>
      <c r="E92" s="10">
        <v>0</v>
      </c>
      <c r="F92" s="5">
        <v>0.15873015873015872</v>
      </c>
      <c r="G92" s="5">
        <v>6.3492063492063489E-2</v>
      </c>
      <c r="H92" s="5">
        <v>0.20050125313283207</v>
      </c>
      <c r="I92" s="5">
        <v>0.13580246913580246</v>
      </c>
      <c r="J92" s="5">
        <v>0.625</v>
      </c>
      <c r="K92" s="5">
        <v>0.18831168831168829</v>
      </c>
      <c r="L92" s="5" t="e">
        <v>#N/A</v>
      </c>
      <c r="M92" s="5" t="e">
        <v>#N/A</v>
      </c>
      <c r="N92" s="5">
        <v>0</v>
      </c>
      <c r="O92" s="5">
        <v>0.3857500506789166</v>
      </c>
      <c r="P92" s="22">
        <v>0</v>
      </c>
      <c r="Q92" s="18">
        <v>0</v>
      </c>
      <c r="R92" s="5">
        <v>0</v>
      </c>
      <c r="S92" s="20">
        <v>0</v>
      </c>
      <c r="T92" s="3">
        <v>1.4214641080312722E-2</v>
      </c>
      <c r="U92" s="3">
        <v>0.36350418029807341</v>
      </c>
      <c r="V92" s="3">
        <v>-0.34928953921776068</v>
      </c>
      <c r="W92" s="3" t="s">
        <v>3402</v>
      </c>
      <c r="X92" s="25">
        <v>0</v>
      </c>
      <c r="Y92" s="3">
        <v>1.4214641080312722E-2</v>
      </c>
      <c r="Z92" s="3">
        <v>1.8674136321195144E-2</v>
      </c>
      <c r="AA92" s="3">
        <v>-4.4594952408824225E-3</v>
      </c>
      <c r="AB92" s="3" t="s">
        <v>3401</v>
      </c>
      <c r="AC92" s="22">
        <v>0</v>
      </c>
      <c r="AD92" s="15">
        <v>0</v>
      </c>
      <c r="AE92" s="5">
        <v>0</v>
      </c>
      <c r="AF92" s="20">
        <v>0</v>
      </c>
      <c r="AG92" s="3">
        <v>1.4214641080312722E-2</v>
      </c>
      <c r="AH92" s="3">
        <v>0.52910052910052907</v>
      </c>
      <c r="AI92" s="3">
        <v>-0.5148858880202164</v>
      </c>
      <c r="AJ92" s="3" t="s">
        <v>3402</v>
      </c>
      <c r="AK92" s="22">
        <v>0</v>
      </c>
      <c r="AL92" s="15">
        <v>0</v>
      </c>
      <c r="AM92" s="3">
        <v>0</v>
      </c>
      <c r="AN92" s="20">
        <v>0</v>
      </c>
      <c r="AO92" s="3">
        <v>1.4214641080312722E-2</v>
      </c>
      <c r="AP92" s="3">
        <v>0.89678055779750687</v>
      </c>
      <c r="AQ92" s="3">
        <v>-0.8825659167171942</v>
      </c>
      <c r="AR92" s="3" t="s">
        <v>3402</v>
      </c>
      <c r="AS92" s="22">
        <v>0</v>
      </c>
      <c r="AT92" s="15">
        <v>0</v>
      </c>
      <c r="AU92" s="3">
        <v>0</v>
      </c>
      <c r="AV92" s="20">
        <v>0</v>
      </c>
      <c r="AW92" s="3">
        <v>1.4214641080312722E-2</v>
      </c>
      <c r="AX92" s="3">
        <v>0.10582010582010581</v>
      </c>
      <c r="AY92" s="3">
        <v>-9.1605464739793085E-2</v>
      </c>
      <c r="AZ92" s="3" t="s">
        <v>3401</v>
      </c>
      <c r="BA92" s="22">
        <v>0</v>
      </c>
      <c r="BB92" s="15">
        <v>0</v>
      </c>
      <c r="BC92" s="3">
        <v>0</v>
      </c>
      <c r="BD92" s="20">
        <v>0</v>
      </c>
      <c r="BE92" s="15">
        <v>0</v>
      </c>
    </row>
    <row r="93" spans="1:57" x14ac:dyDescent="0.25">
      <c r="A93" t="s">
        <v>216</v>
      </c>
      <c r="B93" t="s">
        <v>518</v>
      </c>
      <c r="C93" t="s">
        <v>196</v>
      </c>
      <c r="D93">
        <v>5</v>
      </c>
      <c r="E93" s="10">
        <v>1</v>
      </c>
      <c r="F93" s="5">
        <v>0.10025062656641603</v>
      </c>
      <c r="G93" s="5">
        <v>8.6580086580086577E-2</v>
      </c>
      <c r="H93" s="5">
        <v>0.34632034632034631</v>
      </c>
      <c r="I93" s="5">
        <v>0.13580246913580246</v>
      </c>
      <c r="J93" s="5">
        <v>0.625</v>
      </c>
      <c r="K93" s="5">
        <v>0.18831168831168829</v>
      </c>
      <c r="L93" s="5" t="e">
        <v>#N/A</v>
      </c>
      <c r="M93" s="5" t="e">
        <v>#N/A</v>
      </c>
      <c r="N93" s="5">
        <v>0</v>
      </c>
      <c r="O93" s="5">
        <v>0.3857500506789166</v>
      </c>
      <c r="P93" s="22">
        <v>3.3219756167456298</v>
      </c>
      <c r="Q93" s="18">
        <v>17.99119704625328</v>
      </c>
      <c r="R93" s="5">
        <v>4.9936348717325781E-2</v>
      </c>
      <c r="S93" s="20">
        <v>3.4218483141802816</v>
      </c>
      <c r="T93" s="3">
        <v>1.4214641080312722E-2</v>
      </c>
      <c r="U93" s="3">
        <v>0.36350418029807341</v>
      </c>
      <c r="V93" s="3">
        <v>-0.34928953921776068</v>
      </c>
      <c r="W93" s="3" t="s">
        <v>3402</v>
      </c>
      <c r="X93" s="25">
        <v>1.1373555291780844</v>
      </c>
      <c r="Y93" s="3">
        <v>1.4214641080312722E-2</v>
      </c>
      <c r="Z93" s="3">
        <v>1.8674136321195144E-2</v>
      </c>
      <c r="AA93" s="3">
        <v>-4.4594952408824225E-3</v>
      </c>
      <c r="AB93" s="3" t="s">
        <v>3401</v>
      </c>
      <c r="AC93" s="22">
        <v>3.8612782752873089</v>
      </c>
      <c r="AD93" s="15">
        <v>65.006482515894618</v>
      </c>
      <c r="AE93" s="5">
        <v>0.11054309205540074</v>
      </c>
      <c r="AF93" s="20">
        <v>4.0823644593981108</v>
      </c>
      <c r="AG93" s="3">
        <v>1.4214641080312722E-2</v>
      </c>
      <c r="AH93" s="3">
        <v>0.52910052910052907</v>
      </c>
      <c r="AI93" s="3">
        <v>-0.5148858880202164</v>
      </c>
      <c r="AJ93" s="3" t="s">
        <v>3402</v>
      </c>
      <c r="AK93" s="22">
        <v>3.3191504879017981</v>
      </c>
      <c r="AL93" s="15">
        <v>17.810062862418185</v>
      </c>
      <c r="AM93" s="3">
        <v>4.7386242795504602E-2</v>
      </c>
      <c r="AN93" s="20">
        <v>3.4139229734928072</v>
      </c>
      <c r="AO93" s="3">
        <v>1.4214641080312722E-2</v>
      </c>
      <c r="AP93" s="3">
        <v>0.89678055779750687</v>
      </c>
      <c r="AQ93" s="3">
        <v>-0.8825659167171942</v>
      </c>
      <c r="AR93" s="3" t="s">
        <v>3402</v>
      </c>
      <c r="AS93" s="22">
        <v>3.3128777441976949</v>
      </c>
      <c r="AT93" s="15">
        <v>6.6481759996342538</v>
      </c>
      <c r="AU93" s="3">
        <v>2.4944568060789884E-2</v>
      </c>
      <c r="AV93" s="20">
        <v>3.3627668803192745</v>
      </c>
      <c r="AW93" s="3">
        <v>1.4214641080312722E-2</v>
      </c>
      <c r="AX93" s="3">
        <v>0.10582010582010581</v>
      </c>
      <c r="AY93" s="3">
        <v>-9.1605464739793085E-2</v>
      </c>
      <c r="AZ93" s="3" t="s">
        <v>3401</v>
      </c>
      <c r="BA93" s="22">
        <v>3.8597915360334811</v>
      </c>
      <c r="BB93" s="15">
        <v>73.004429450246988</v>
      </c>
      <c r="BC93" s="3">
        <v>9.8247185596017333E-2</v>
      </c>
      <c r="BD93" s="20">
        <v>4.056285907225516</v>
      </c>
      <c r="BE93" s="15">
        <v>12.753640333179447</v>
      </c>
    </row>
    <row r="94" spans="1:57" x14ac:dyDescent="0.25">
      <c r="A94" t="s">
        <v>214</v>
      </c>
      <c r="B94" t="s">
        <v>518</v>
      </c>
      <c r="C94" t="s">
        <v>196</v>
      </c>
      <c r="D94">
        <v>5</v>
      </c>
      <c r="E94" s="10">
        <v>0</v>
      </c>
      <c r="F94" s="5">
        <v>0.12698412698412698</v>
      </c>
      <c r="G94" s="5">
        <v>8.6580086580086577E-2</v>
      </c>
      <c r="H94" s="5">
        <v>0.15873015873015872</v>
      </c>
      <c r="I94" s="5">
        <v>0.13580246913580246</v>
      </c>
      <c r="J94" s="5">
        <v>0.625</v>
      </c>
      <c r="K94" s="5">
        <v>0.18831168831168829</v>
      </c>
      <c r="L94" s="5" t="e">
        <v>#N/A</v>
      </c>
      <c r="M94" s="5" t="e">
        <v>#N/A</v>
      </c>
      <c r="N94" s="5">
        <v>0</v>
      </c>
      <c r="O94" s="5">
        <v>0.3857500506789166</v>
      </c>
      <c r="P94" s="22">
        <v>0</v>
      </c>
      <c r="Q94" s="18">
        <v>0</v>
      </c>
      <c r="R94" s="5">
        <v>0</v>
      </c>
      <c r="S94" s="20">
        <v>0</v>
      </c>
      <c r="T94" s="3">
        <v>1.4214641080312722E-2</v>
      </c>
      <c r="U94" s="3">
        <v>0.36350418029807341</v>
      </c>
      <c r="V94" s="3">
        <v>-0.34928953921776068</v>
      </c>
      <c r="W94" s="3" t="s">
        <v>3402</v>
      </c>
      <c r="X94" s="25">
        <v>0</v>
      </c>
      <c r="Y94" s="3">
        <v>1.4214641080312722E-2</v>
      </c>
      <c r="Z94" s="3">
        <v>1.8674136321195144E-2</v>
      </c>
      <c r="AA94" s="3">
        <v>-4.4594952408824225E-3</v>
      </c>
      <c r="AB94" s="3" t="s">
        <v>3401</v>
      </c>
      <c r="AC94" s="22">
        <v>0</v>
      </c>
      <c r="AD94" s="15">
        <v>0</v>
      </c>
      <c r="AE94" s="5">
        <v>0</v>
      </c>
      <c r="AF94" s="20">
        <v>0</v>
      </c>
      <c r="AG94" s="3">
        <v>1.4214641080312722E-2</v>
      </c>
      <c r="AH94" s="3">
        <v>0.52910052910052907</v>
      </c>
      <c r="AI94" s="3">
        <v>-0.5148858880202164</v>
      </c>
      <c r="AJ94" s="3" t="s">
        <v>3402</v>
      </c>
      <c r="AK94" s="22">
        <v>0</v>
      </c>
      <c r="AL94" s="15">
        <v>0</v>
      </c>
      <c r="AM94" s="3">
        <v>0</v>
      </c>
      <c r="AN94" s="20">
        <v>0</v>
      </c>
      <c r="AO94" s="3">
        <v>1.4214641080312722E-2</v>
      </c>
      <c r="AP94" s="3">
        <v>0.89678055779750687</v>
      </c>
      <c r="AQ94" s="3">
        <v>-0.8825659167171942</v>
      </c>
      <c r="AR94" s="3" t="s">
        <v>3402</v>
      </c>
      <c r="AS94" s="22">
        <v>0</v>
      </c>
      <c r="AT94" s="15">
        <v>0</v>
      </c>
      <c r="AU94" s="3">
        <v>0</v>
      </c>
      <c r="AV94" s="20">
        <v>0</v>
      </c>
      <c r="AW94" s="3">
        <v>1.4214641080312722E-2</v>
      </c>
      <c r="AX94" s="3">
        <v>0.10582010582010581</v>
      </c>
      <c r="AY94" s="3">
        <v>-9.1605464739793085E-2</v>
      </c>
      <c r="AZ94" s="3" t="s">
        <v>3401</v>
      </c>
      <c r="BA94" s="22">
        <v>0</v>
      </c>
      <c r="BB94" s="15">
        <v>0</v>
      </c>
      <c r="BC94" s="3">
        <v>0</v>
      </c>
      <c r="BD94" s="20">
        <v>0</v>
      </c>
      <c r="BE94" s="15">
        <v>0</v>
      </c>
    </row>
    <row r="95" spans="1:57" x14ac:dyDescent="0.25">
      <c r="A95" t="s">
        <v>218</v>
      </c>
      <c r="B95" t="s">
        <v>518</v>
      </c>
      <c r="C95" t="s">
        <v>196</v>
      </c>
      <c r="D95">
        <v>5</v>
      </c>
      <c r="E95" s="10">
        <v>0.25</v>
      </c>
      <c r="F95" s="5">
        <v>9.5238095238095233E-2</v>
      </c>
      <c r="G95" s="5">
        <v>8.6580086580086577E-2</v>
      </c>
      <c r="H95" s="5">
        <v>0.26455026455026454</v>
      </c>
      <c r="I95" s="5">
        <v>0.13580246913580246</v>
      </c>
      <c r="J95" s="5">
        <v>0.625</v>
      </c>
      <c r="K95" s="5">
        <v>0.18831168831168829</v>
      </c>
      <c r="L95" s="5" t="e">
        <v>#N/A</v>
      </c>
      <c r="M95" s="5" t="e">
        <v>#N/A</v>
      </c>
      <c r="N95" s="5">
        <v>0</v>
      </c>
      <c r="O95" s="5">
        <v>0.3857500506789166</v>
      </c>
      <c r="P95" s="22">
        <v>0.84467076046852685</v>
      </c>
      <c r="Q95" s="18">
        <v>2.0850722423810875</v>
      </c>
      <c r="R95" s="5">
        <v>5.7873244525461906E-3</v>
      </c>
      <c r="S95" s="20">
        <v>0.85624540937361926</v>
      </c>
      <c r="T95" s="3">
        <v>1.4214641080312722E-2</v>
      </c>
      <c r="U95" s="3">
        <v>0.36350418029807341</v>
      </c>
      <c r="V95" s="3">
        <v>-0.34928953921776068</v>
      </c>
      <c r="W95" s="3" t="s">
        <v>3402</v>
      </c>
      <c r="X95" s="25">
        <v>0.28919265840219388</v>
      </c>
      <c r="Y95" s="3">
        <v>1.4214641080312722E-2</v>
      </c>
      <c r="Z95" s="3">
        <v>1.8674136321195144E-2</v>
      </c>
      <c r="AA95" s="3">
        <v>-4.4594952408824225E-3</v>
      </c>
      <c r="AB95" s="3" t="s">
        <v>3401</v>
      </c>
      <c r="AC95" s="22">
        <v>0.98179795201587505</v>
      </c>
      <c r="AD95" s="15">
        <v>2.8905210531122361</v>
      </c>
      <c r="AE95" s="5">
        <v>4.9153118657686611E-3</v>
      </c>
      <c r="AF95" s="20">
        <v>0.99162857574741237</v>
      </c>
      <c r="AG95" s="3">
        <v>1.4214641080312722E-2</v>
      </c>
      <c r="AH95" s="3">
        <v>0.52910052910052907</v>
      </c>
      <c r="AI95" s="3">
        <v>-0.5148858880202164</v>
      </c>
      <c r="AJ95" s="3" t="s">
        <v>3402</v>
      </c>
      <c r="AK95" s="22">
        <v>0.84395242174354879</v>
      </c>
      <c r="AL95" s="15">
        <v>2.0797144071570117</v>
      </c>
      <c r="AM95" s="3">
        <v>5.5333803481853816E-3</v>
      </c>
      <c r="AN95" s="20">
        <v>0.85501918243991959</v>
      </c>
      <c r="AO95" s="3">
        <v>1.4214641080312722E-2</v>
      </c>
      <c r="AP95" s="3">
        <v>0.89678055779750687</v>
      </c>
      <c r="AQ95" s="3">
        <v>-0.8825659167171942</v>
      </c>
      <c r="AR95" s="3" t="s">
        <v>3402</v>
      </c>
      <c r="AS95" s="22">
        <v>0.84235746626944463</v>
      </c>
      <c r="AT95" s="15">
        <v>1.6187753799776186</v>
      </c>
      <c r="AU95" s="3">
        <v>6.0737941719960749E-3</v>
      </c>
      <c r="AV95" s="20">
        <v>0.85450505461343673</v>
      </c>
      <c r="AW95" s="3">
        <v>1.4214641080312722E-2</v>
      </c>
      <c r="AX95" s="3">
        <v>0.10582010582010581</v>
      </c>
      <c r="AY95" s="3">
        <v>-9.1605464739793085E-2</v>
      </c>
      <c r="AZ95" s="3" t="s">
        <v>3401</v>
      </c>
      <c r="BA95" s="22">
        <v>0.98141992239704867</v>
      </c>
      <c r="BB95" s="15">
        <v>2.9770719309451041</v>
      </c>
      <c r="BC95" s="3">
        <v>4.006454686856919E-3</v>
      </c>
      <c r="BD95" s="20">
        <v>0.98943283177076247</v>
      </c>
      <c r="BE95" s="15">
        <v>3.1633940392125588</v>
      </c>
    </row>
    <row r="96" spans="1:57" x14ac:dyDescent="0.25">
      <c r="A96" t="s">
        <v>219</v>
      </c>
      <c r="B96" t="s">
        <v>518</v>
      </c>
      <c r="C96" t="s">
        <v>196</v>
      </c>
      <c r="D96">
        <v>5</v>
      </c>
      <c r="E96" s="10">
        <v>0</v>
      </c>
      <c r="F96" s="5">
        <v>0.12698412698412698</v>
      </c>
      <c r="G96" s="5">
        <v>6.3492063492063489E-2</v>
      </c>
      <c r="H96" s="5">
        <v>0.15873015873015872</v>
      </c>
      <c r="I96" s="5">
        <v>0.13580246913580246</v>
      </c>
      <c r="J96" s="5">
        <v>0.625</v>
      </c>
      <c r="K96" s="5">
        <v>0.18831168831168829</v>
      </c>
      <c r="L96" s="5" t="e">
        <v>#N/A</v>
      </c>
      <c r="M96" s="5" t="e">
        <v>#N/A</v>
      </c>
      <c r="N96" s="5">
        <v>0</v>
      </c>
      <c r="O96" s="5">
        <v>0.3857500506789166</v>
      </c>
      <c r="P96" s="22">
        <v>0</v>
      </c>
      <c r="Q96" s="18">
        <v>0</v>
      </c>
      <c r="R96" s="5">
        <v>0</v>
      </c>
      <c r="S96" s="20">
        <v>0</v>
      </c>
      <c r="T96" s="3">
        <v>1.4214641080312722E-2</v>
      </c>
      <c r="U96" s="3">
        <v>0.36350418029807341</v>
      </c>
      <c r="V96" s="3">
        <v>-0.34928953921776068</v>
      </c>
      <c r="W96" s="3" t="s">
        <v>3402</v>
      </c>
      <c r="X96" s="25">
        <v>0</v>
      </c>
      <c r="Y96" s="3">
        <v>1.4214641080312722E-2</v>
      </c>
      <c r="Z96" s="3">
        <v>1.8674136321195144E-2</v>
      </c>
      <c r="AA96" s="3">
        <v>-4.4594952408824225E-3</v>
      </c>
      <c r="AB96" s="3" t="s">
        <v>3401</v>
      </c>
      <c r="AC96" s="22">
        <v>0</v>
      </c>
      <c r="AD96" s="15">
        <v>0</v>
      </c>
      <c r="AE96" s="5">
        <v>0</v>
      </c>
      <c r="AF96" s="20">
        <v>0</v>
      </c>
      <c r="AG96" s="3">
        <v>1.4214641080312722E-2</v>
      </c>
      <c r="AH96" s="3">
        <v>0.52910052910052907</v>
      </c>
      <c r="AI96" s="3">
        <v>-0.5148858880202164</v>
      </c>
      <c r="AJ96" s="3" t="s">
        <v>3402</v>
      </c>
      <c r="AK96" s="22">
        <v>0</v>
      </c>
      <c r="AL96" s="15">
        <v>0</v>
      </c>
      <c r="AM96" s="3">
        <v>0</v>
      </c>
      <c r="AN96" s="20">
        <v>0</v>
      </c>
      <c r="AO96" s="3">
        <v>1.4214641080312722E-2</v>
      </c>
      <c r="AP96" s="3">
        <v>0.89678055779750687</v>
      </c>
      <c r="AQ96" s="3">
        <v>-0.8825659167171942</v>
      </c>
      <c r="AR96" s="3" t="s">
        <v>3402</v>
      </c>
      <c r="AS96" s="22">
        <v>0</v>
      </c>
      <c r="AT96" s="15">
        <v>0</v>
      </c>
      <c r="AU96" s="3">
        <v>0</v>
      </c>
      <c r="AV96" s="20">
        <v>0</v>
      </c>
      <c r="AW96" s="3">
        <v>1.4214641080312722E-2</v>
      </c>
      <c r="AX96" s="3">
        <v>0.10582010582010581</v>
      </c>
      <c r="AY96" s="3">
        <v>-9.1605464739793085E-2</v>
      </c>
      <c r="AZ96" s="3" t="s">
        <v>3401</v>
      </c>
      <c r="BA96" s="22">
        <v>0</v>
      </c>
      <c r="BB96" s="15">
        <v>0</v>
      </c>
      <c r="BC96" s="3">
        <v>0</v>
      </c>
      <c r="BD96" s="20">
        <v>0</v>
      </c>
      <c r="BE96" s="15">
        <v>0</v>
      </c>
    </row>
    <row r="97" spans="1:57" x14ac:dyDescent="0.25">
      <c r="A97" t="s">
        <v>220</v>
      </c>
      <c r="B97" t="s">
        <v>518</v>
      </c>
      <c r="C97" t="s">
        <v>196</v>
      </c>
      <c r="D97">
        <v>4.5</v>
      </c>
      <c r="E97" s="10">
        <v>0</v>
      </c>
      <c r="F97" s="5">
        <v>0.10025062656641603</v>
      </c>
      <c r="G97" s="5">
        <v>6.3492063492063489E-2</v>
      </c>
      <c r="H97" s="5">
        <v>0.23809523809523808</v>
      </c>
      <c r="I97" s="5">
        <v>0.13580246913580246</v>
      </c>
      <c r="J97" s="5">
        <v>0.625</v>
      </c>
      <c r="K97" s="5">
        <v>0.18831168831168829</v>
      </c>
      <c r="L97" s="5" t="e">
        <v>#N/A</v>
      </c>
      <c r="M97" s="5" t="e">
        <v>#N/A</v>
      </c>
      <c r="N97" s="5">
        <v>0</v>
      </c>
      <c r="O97" s="5">
        <v>0.3857500506789166</v>
      </c>
      <c r="P97" s="22">
        <v>0</v>
      </c>
      <c r="Q97" s="18">
        <v>0</v>
      </c>
      <c r="R97" s="5">
        <v>0</v>
      </c>
      <c r="S97" s="20">
        <v>0</v>
      </c>
      <c r="T97" s="3">
        <v>1.4214641080312722E-2</v>
      </c>
      <c r="U97" s="3">
        <v>0.36350418029807341</v>
      </c>
      <c r="V97" s="3">
        <v>-0.34928953921776068</v>
      </c>
      <c r="W97" s="3" t="s">
        <v>3402</v>
      </c>
      <c r="X97" s="25">
        <v>0</v>
      </c>
      <c r="Y97" s="3">
        <v>1.4214641080312722E-2</v>
      </c>
      <c r="Z97" s="3">
        <v>1.8674136321195144E-2</v>
      </c>
      <c r="AA97" s="3">
        <v>-4.4594952408824225E-3</v>
      </c>
      <c r="AB97" s="3" t="s">
        <v>3401</v>
      </c>
      <c r="AC97" s="22">
        <v>0</v>
      </c>
      <c r="AD97" s="15">
        <v>0</v>
      </c>
      <c r="AE97" s="5">
        <v>0</v>
      </c>
      <c r="AF97" s="20">
        <v>0</v>
      </c>
      <c r="AG97" s="3">
        <v>1.4214641080312722E-2</v>
      </c>
      <c r="AH97" s="3">
        <v>0.52910052910052907</v>
      </c>
      <c r="AI97" s="3">
        <v>-0.5148858880202164</v>
      </c>
      <c r="AJ97" s="3" t="s">
        <v>3402</v>
      </c>
      <c r="AK97" s="22">
        <v>0</v>
      </c>
      <c r="AL97" s="15">
        <v>0</v>
      </c>
      <c r="AM97" s="3">
        <v>0</v>
      </c>
      <c r="AN97" s="20">
        <v>0</v>
      </c>
      <c r="AO97" s="3">
        <v>1.4214641080312722E-2</v>
      </c>
      <c r="AP97" s="3">
        <v>0.89678055779750687</v>
      </c>
      <c r="AQ97" s="3">
        <v>-0.8825659167171942</v>
      </c>
      <c r="AR97" s="3" t="s">
        <v>3402</v>
      </c>
      <c r="AS97" s="22">
        <v>0</v>
      </c>
      <c r="AT97" s="15">
        <v>0</v>
      </c>
      <c r="AU97" s="3">
        <v>0</v>
      </c>
      <c r="AV97" s="20">
        <v>0</v>
      </c>
      <c r="AW97" s="3">
        <v>1.4214641080312722E-2</v>
      </c>
      <c r="AX97" s="3">
        <v>0.10582010582010581</v>
      </c>
      <c r="AY97" s="3">
        <v>-9.1605464739793085E-2</v>
      </c>
      <c r="AZ97" s="3" t="s">
        <v>3401</v>
      </c>
      <c r="BA97" s="22">
        <v>0</v>
      </c>
      <c r="BB97" s="15">
        <v>0</v>
      </c>
      <c r="BC97" s="3">
        <v>0</v>
      </c>
      <c r="BD97" s="20">
        <v>0</v>
      </c>
      <c r="BE97" s="15">
        <v>0</v>
      </c>
    </row>
    <row r="98" spans="1:57" x14ac:dyDescent="0.25">
      <c r="A98" t="s">
        <v>4055</v>
      </c>
      <c r="B98" t="s">
        <v>518</v>
      </c>
      <c r="C98" t="s">
        <v>196</v>
      </c>
      <c r="D98">
        <v>4.5</v>
      </c>
      <c r="E98" s="10">
        <v>0</v>
      </c>
      <c r="F98" s="5" t="e">
        <v>#N/A</v>
      </c>
      <c r="G98" s="5" t="e">
        <v>#N/A</v>
      </c>
      <c r="H98" s="5" t="e">
        <v>#N/A</v>
      </c>
      <c r="I98" s="5">
        <v>0.13580246913580246</v>
      </c>
      <c r="J98" s="5">
        <v>0.625</v>
      </c>
      <c r="K98" s="5">
        <v>0.18831168831168829</v>
      </c>
      <c r="L98" s="5" t="e">
        <v>#N/A</v>
      </c>
      <c r="M98" s="5" t="e">
        <v>#N/A</v>
      </c>
      <c r="N98" s="5">
        <v>0</v>
      </c>
      <c r="O98" s="5">
        <v>0.3857500506789166</v>
      </c>
      <c r="P98" s="22">
        <v>0</v>
      </c>
      <c r="Q98" s="18">
        <v>0</v>
      </c>
      <c r="R98" s="5">
        <v>0</v>
      </c>
      <c r="S98" s="20">
        <v>0</v>
      </c>
      <c r="T98" s="3">
        <v>1.4214641080312722E-2</v>
      </c>
      <c r="U98" s="3">
        <v>0.36350418029807341</v>
      </c>
      <c r="V98" s="3">
        <v>-0.34928953921776068</v>
      </c>
      <c r="W98" s="3" t="s">
        <v>3402</v>
      </c>
      <c r="X98" s="25">
        <v>0</v>
      </c>
      <c r="Y98" s="3">
        <v>1.4214641080312722E-2</v>
      </c>
      <c r="Z98" s="3">
        <v>1.8674136321195144E-2</v>
      </c>
      <c r="AA98" s="3">
        <v>-4.4594952408824225E-3</v>
      </c>
      <c r="AB98" s="3" t="s">
        <v>3401</v>
      </c>
      <c r="AC98" s="22">
        <v>0</v>
      </c>
      <c r="AD98" s="15">
        <v>0</v>
      </c>
      <c r="AE98" s="5">
        <v>0</v>
      </c>
      <c r="AF98" s="20">
        <v>0</v>
      </c>
      <c r="AG98" s="3">
        <v>1.4214641080312722E-2</v>
      </c>
      <c r="AH98" s="3">
        <v>0.52910052910052907</v>
      </c>
      <c r="AI98" s="3">
        <v>-0.5148858880202164</v>
      </c>
      <c r="AJ98" s="3" t="s">
        <v>3402</v>
      </c>
      <c r="AK98" s="22">
        <v>0</v>
      </c>
      <c r="AL98" s="15">
        <v>0</v>
      </c>
      <c r="AM98" s="3">
        <v>0</v>
      </c>
      <c r="AN98" s="20">
        <v>0</v>
      </c>
      <c r="AO98" s="3">
        <v>1.4214641080312722E-2</v>
      </c>
      <c r="AP98" s="3">
        <v>0.89678055779750687</v>
      </c>
      <c r="AQ98" s="3">
        <v>-0.8825659167171942</v>
      </c>
      <c r="AR98" s="3" t="s">
        <v>3402</v>
      </c>
      <c r="AS98" s="22">
        <v>0</v>
      </c>
      <c r="AT98" s="15">
        <v>0</v>
      </c>
      <c r="AU98" s="3">
        <v>0</v>
      </c>
      <c r="AV98" s="20">
        <v>0</v>
      </c>
      <c r="AW98" s="3">
        <v>1.4214641080312722E-2</v>
      </c>
      <c r="AX98" s="3">
        <v>0.10582010582010581</v>
      </c>
      <c r="AY98" s="3">
        <v>-9.1605464739793085E-2</v>
      </c>
      <c r="AZ98" s="3" t="s">
        <v>3401</v>
      </c>
      <c r="BA98" s="22">
        <v>0</v>
      </c>
      <c r="BB98" s="15">
        <v>0</v>
      </c>
      <c r="BC98" s="3">
        <v>0</v>
      </c>
      <c r="BD98" s="20">
        <v>0</v>
      </c>
      <c r="BE98" s="15">
        <v>0</v>
      </c>
    </row>
    <row r="99" spans="1:57" x14ac:dyDescent="0.25">
      <c r="A99" t="s">
        <v>217</v>
      </c>
      <c r="B99" t="s">
        <v>518</v>
      </c>
      <c r="C99" t="s">
        <v>196</v>
      </c>
      <c r="D99">
        <v>4.5</v>
      </c>
      <c r="E99" s="10">
        <v>0</v>
      </c>
      <c r="F99" s="5">
        <v>0.12698412698412698</v>
      </c>
      <c r="G99" s="5">
        <v>6.3492063492063489E-2</v>
      </c>
      <c r="H99" s="5">
        <v>0.23809523809523808</v>
      </c>
      <c r="I99" s="5">
        <v>0.13580246913580246</v>
      </c>
      <c r="J99" s="5">
        <v>0.625</v>
      </c>
      <c r="K99" s="5">
        <v>0.18831168831168829</v>
      </c>
      <c r="L99" s="5" t="e">
        <v>#N/A</v>
      </c>
      <c r="M99" s="5" t="e">
        <v>#N/A</v>
      </c>
      <c r="N99" s="5">
        <v>0</v>
      </c>
      <c r="O99" s="5">
        <v>0.3857500506789166</v>
      </c>
      <c r="P99" s="22">
        <v>0</v>
      </c>
      <c r="Q99" s="18">
        <v>0</v>
      </c>
      <c r="R99" s="5">
        <v>0</v>
      </c>
      <c r="S99" s="20">
        <v>0</v>
      </c>
      <c r="T99" s="3">
        <v>1.4214641080312722E-2</v>
      </c>
      <c r="U99" s="3">
        <v>0.36350418029807341</v>
      </c>
      <c r="V99" s="3">
        <v>-0.34928953921776068</v>
      </c>
      <c r="W99" s="3" t="s">
        <v>3402</v>
      </c>
      <c r="X99" s="25">
        <v>0</v>
      </c>
      <c r="Y99" s="3">
        <v>1.4214641080312722E-2</v>
      </c>
      <c r="Z99" s="3">
        <v>1.8674136321195144E-2</v>
      </c>
      <c r="AA99" s="3">
        <v>-4.4594952408824225E-3</v>
      </c>
      <c r="AB99" s="3" t="s">
        <v>3401</v>
      </c>
      <c r="AC99" s="22">
        <v>0</v>
      </c>
      <c r="AD99" s="15">
        <v>0</v>
      </c>
      <c r="AE99" s="5">
        <v>0</v>
      </c>
      <c r="AF99" s="20">
        <v>0</v>
      </c>
      <c r="AG99" s="3">
        <v>1.4214641080312722E-2</v>
      </c>
      <c r="AH99" s="3">
        <v>0.52910052910052907</v>
      </c>
      <c r="AI99" s="3">
        <v>-0.5148858880202164</v>
      </c>
      <c r="AJ99" s="3" t="s">
        <v>3402</v>
      </c>
      <c r="AK99" s="22">
        <v>0</v>
      </c>
      <c r="AL99" s="15">
        <v>0</v>
      </c>
      <c r="AM99" s="3">
        <v>0</v>
      </c>
      <c r="AN99" s="20">
        <v>0</v>
      </c>
      <c r="AO99" s="3">
        <v>1.4214641080312722E-2</v>
      </c>
      <c r="AP99" s="3">
        <v>0.89678055779750687</v>
      </c>
      <c r="AQ99" s="3">
        <v>-0.8825659167171942</v>
      </c>
      <c r="AR99" s="3" t="s">
        <v>3402</v>
      </c>
      <c r="AS99" s="22">
        <v>0</v>
      </c>
      <c r="AT99" s="15">
        <v>0</v>
      </c>
      <c r="AU99" s="3">
        <v>0</v>
      </c>
      <c r="AV99" s="20">
        <v>0</v>
      </c>
      <c r="AW99" s="3">
        <v>1.4214641080312722E-2</v>
      </c>
      <c r="AX99" s="3">
        <v>0.10582010582010581</v>
      </c>
      <c r="AY99" s="3">
        <v>-9.1605464739793085E-2</v>
      </c>
      <c r="AZ99" s="3" t="s">
        <v>3401</v>
      </c>
      <c r="BA99" s="22">
        <v>0</v>
      </c>
      <c r="BB99" s="15">
        <v>0</v>
      </c>
      <c r="BC99" s="3">
        <v>0</v>
      </c>
      <c r="BD99" s="20">
        <v>0</v>
      </c>
      <c r="BE99" s="15">
        <v>0</v>
      </c>
    </row>
    <row r="100" spans="1:57" x14ac:dyDescent="0.25">
      <c r="A100" t="s">
        <v>4056</v>
      </c>
      <c r="B100" t="s">
        <v>518</v>
      </c>
      <c r="C100" t="s">
        <v>196</v>
      </c>
      <c r="D100">
        <v>4.5</v>
      </c>
      <c r="E100" s="10">
        <v>0</v>
      </c>
      <c r="F100" s="5" t="e">
        <v>#N/A</v>
      </c>
      <c r="G100" s="5" t="e">
        <v>#N/A</v>
      </c>
      <c r="H100" s="5" t="e">
        <v>#N/A</v>
      </c>
      <c r="I100" s="5">
        <v>0.13580246913580246</v>
      </c>
      <c r="J100" s="5">
        <v>0.625</v>
      </c>
      <c r="K100" s="5">
        <v>0.18831168831168829</v>
      </c>
      <c r="L100" s="5" t="e">
        <v>#N/A</v>
      </c>
      <c r="M100" s="5" t="e">
        <v>#N/A</v>
      </c>
      <c r="N100" s="5">
        <v>0</v>
      </c>
      <c r="O100" s="5">
        <v>0.3857500506789166</v>
      </c>
      <c r="P100" s="22">
        <v>0</v>
      </c>
      <c r="Q100" s="18">
        <v>0</v>
      </c>
      <c r="R100" s="5">
        <v>0</v>
      </c>
      <c r="S100" s="20">
        <v>0</v>
      </c>
      <c r="T100" s="3">
        <v>1.4214641080312722E-2</v>
      </c>
      <c r="U100" s="3">
        <v>0.36350418029807341</v>
      </c>
      <c r="V100" s="3">
        <v>-0.34928953921776068</v>
      </c>
      <c r="W100" s="3" t="s">
        <v>3402</v>
      </c>
      <c r="X100" s="25">
        <v>0</v>
      </c>
      <c r="Y100" s="3">
        <v>1.4214641080312722E-2</v>
      </c>
      <c r="Z100" s="3">
        <v>1.8674136321195144E-2</v>
      </c>
      <c r="AA100" s="3">
        <v>-4.4594952408824225E-3</v>
      </c>
      <c r="AB100" s="3" t="s">
        <v>3401</v>
      </c>
      <c r="AC100" s="22">
        <v>0</v>
      </c>
      <c r="AD100" s="15">
        <v>0</v>
      </c>
      <c r="AE100" s="5">
        <v>0</v>
      </c>
      <c r="AF100" s="20">
        <v>0</v>
      </c>
      <c r="AG100" s="3">
        <v>1.4214641080312722E-2</v>
      </c>
      <c r="AH100" s="3">
        <v>0.52910052910052907</v>
      </c>
      <c r="AI100" s="3">
        <v>-0.5148858880202164</v>
      </c>
      <c r="AJ100" s="3" t="s">
        <v>3402</v>
      </c>
      <c r="AK100" s="22">
        <v>0</v>
      </c>
      <c r="AL100" s="15">
        <v>0</v>
      </c>
      <c r="AM100" s="3">
        <v>0</v>
      </c>
      <c r="AN100" s="20">
        <v>0</v>
      </c>
      <c r="AO100" s="3">
        <v>1.4214641080312722E-2</v>
      </c>
      <c r="AP100" s="3">
        <v>0.89678055779750687</v>
      </c>
      <c r="AQ100" s="3">
        <v>-0.8825659167171942</v>
      </c>
      <c r="AR100" s="3" t="s">
        <v>3402</v>
      </c>
      <c r="AS100" s="22">
        <v>0</v>
      </c>
      <c r="AT100" s="15">
        <v>0</v>
      </c>
      <c r="AU100" s="3">
        <v>0</v>
      </c>
      <c r="AV100" s="20">
        <v>0</v>
      </c>
      <c r="AW100" s="3">
        <v>1.4214641080312722E-2</v>
      </c>
      <c r="AX100" s="3">
        <v>0.10582010582010581</v>
      </c>
      <c r="AY100" s="3">
        <v>-9.1605464739793085E-2</v>
      </c>
      <c r="AZ100" s="3" t="s">
        <v>3401</v>
      </c>
      <c r="BA100" s="22">
        <v>0</v>
      </c>
      <c r="BB100" s="15">
        <v>0</v>
      </c>
      <c r="BC100" s="3">
        <v>0</v>
      </c>
      <c r="BD100" s="20">
        <v>0</v>
      </c>
      <c r="BE100" s="15">
        <v>0</v>
      </c>
    </row>
    <row r="101" spans="1:57" x14ac:dyDescent="0.25">
      <c r="A101" t="s">
        <v>209</v>
      </c>
      <c r="B101" t="s">
        <v>546</v>
      </c>
      <c r="C101" t="s">
        <v>196</v>
      </c>
      <c r="D101">
        <v>5.5</v>
      </c>
      <c r="E101" s="10">
        <v>0</v>
      </c>
      <c r="F101" s="5">
        <v>0.17316017316017315</v>
      </c>
      <c r="G101" s="5">
        <v>7.3260073260073263E-2</v>
      </c>
      <c r="H101" s="5">
        <v>0.23809523809523808</v>
      </c>
      <c r="I101" s="5">
        <v>0.13580246913580246</v>
      </c>
      <c r="J101" s="5">
        <v>0.625</v>
      </c>
      <c r="K101" s="5">
        <v>0.18831168831168829</v>
      </c>
      <c r="L101" s="5" t="e">
        <v>#N/A</v>
      </c>
      <c r="M101" s="5" t="e">
        <v>#N/A</v>
      </c>
      <c r="N101" s="5">
        <v>0</v>
      </c>
      <c r="O101" s="5">
        <v>0</v>
      </c>
      <c r="P101" s="22">
        <v>0</v>
      </c>
      <c r="Q101" s="18">
        <v>0</v>
      </c>
      <c r="R101" s="5">
        <v>0</v>
      </c>
      <c r="S101" s="20">
        <v>0</v>
      </c>
      <c r="T101" s="3">
        <v>1.4214641080312722E-2</v>
      </c>
      <c r="U101" s="3">
        <v>0.36350418029807341</v>
      </c>
      <c r="V101" s="3">
        <v>-0.34928953921776068</v>
      </c>
      <c r="W101" s="3" t="s">
        <v>3402</v>
      </c>
      <c r="X101" s="25">
        <v>0</v>
      </c>
      <c r="Y101" s="3">
        <v>1.4214641080312722E-2</v>
      </c>
      <c r="Z101" s="3">
        <v>1.8674136321195144E-2</v>
      </c>
      <c r="AA101" s="3">
        <v>-4.4594952408824225E-3</v>
      </c>
      <c r="AB101" s="3" t="s">
        <v>3401</v>
      </c>
      <c r="AC101" s="22">
        <v>0</v>
      </c>
      <c r="AD101" s="15">
        <v>0</v>
      </c>
      <c r="AE101" s="5">
        <v>0</v>
      </c>
      <c r="AF101" s="20">
        <v>0</v>
      </c>
      <c r="AG101" s="3">
        <v>1.4214641080312722E-2</v>
      </c>
      <c r="AH101" s="3">
        <v>0.52910052910052907</v>
      </c>
      <c r="AI101" s="3">
        <v>-0.5148858880202164</v>
      </c>
      <c r="AJ101" s="3" t="s">
        <v>3402</v>
      </c>
      <c r="AK101" s="22">
        <v>0</v>
      </c>
      <c r="AL101" s="15">
        <v>0</v>
      </c>
      <c r="AM101" s="3">
        <v>0</v>
      </c>
      <c r="AN101" s="20">
        <v>0</v>
      </c>
      <c r="AO101" s="3">
        <v>1.4214641080312722E-2</v>
      </c>
      <c r="AP101" s="3">
        <v>0.89678055779750687</v>
      </c>
      <c r="AQ101" s="3">
        <v>-0.8825659167171942</v>
      </c>
      <c r="AR101" s="3" t="s">
        <v>3402</v>
      </c>
      <c r="AS101" s="22">
        <v>0</v>
      </c>
      <c r="AT101" s="15">
        <v>0</v>
      </c>
      <c r="AU101" s="3">
        <v>0</v>
      </c>
      <c r="AV101" s="20">
        <v>0</v>
      </c>
      <c r="AW101" s="3">
        <v>1.4214641080312722E-2</v>
      </c>
      <c r="AX101" s="3">
        <v>0.10582010582010581</v>
      </c>
      <c r="AY101" s="3">
        <v>-9.1605464739793085E-2</v>
      </c>
      <c r="AZ101" s="3" t="s">
        <v>3401</v>
      </c>
      <c r="BA101" s="22">
        <v>0</v>
      </c>
      <c r="BB101" s="15">
        <v>0</v>
      </c>
      <c r="BC101" s="3">
        <v>0</v>
      </c>
      <c r="BD101" s="20">
        <v>0</v>
      </c>
      <c r="BE101" s="15">
        <v>0</v>
      </c>
    </row>
    <row r="102" spans="1:57" x14ac:dyDescent="0.25">
      <c r="A102" t="s">
        <v>4057</v>
      </c>
      <c r="B102" t="s">
        <v>546</v>
      </c>
      <c r="C102" t="s">
        <v>196</v>
      </c>
      <c r="D102">
        <v>5</v>
      </c>
      <c r="E102" s="10">
        <v>0</v>
      </c>
      <c r="F102" s="5" t="e">
        <v>#N/A</v>
      </c>
      <c r="G102" s="5" t="e">
        <v>#N/A</v>
      </c>
      <c r="H102" s="5" t="e">
        <v>#N/A</v>
      </c>
      <c r="I102" s="5">
        <v>0.13580246913580246</v>
      </c>
      <c r="J102" s="5">
        <v>0.625</v>
      </c>
      <c r="K102" s="5">
        <v>0.18831168831168829</v>
      </c>
      <c r="L102" s="5" t="e">
        <v>#N/A</v>
      </c>
      <c r="M102" s="5" t="e">
        <v>#N/A</v>
      </c>
      <c r="N102" s="5">
        <v>0</v>
      </c>
      <c r="O102" s="5">
        <v>0</v>
      </c>
      <c r="P102" s="22">
        <v>0</v>
      </c>
      <c r="Q102" s="18">
        <v>0</v>
      </c>
      <c r="R102" s="5">
        <v>0</v>
      </c>
      <c r="S102" s="20">
        <v>0</v>
      </c>
      <c r="T102" s="3">
        <v>1.4214641080312722E-2</v>
      </c>
      <c r="U102" s="3">
        <v>0.36350418029807341</v>
      </c>
      <c r="V102" s="3">
        <v>-0.34928953921776068</v>
      </c>
      <c r="W102" s="3" t="s">
        <v>3402</v>
      </c>
      <c r="X102" s="25">
        <v>0</v>
      </c>
      <c r="Y102" s="3">
        <v>1.4214641080312722E-2</v>
      </c>
      <c r="Z102" s="3">
        <v>1.8674136321195144E-2</v>
      </c>
      <c r="AA102" s="3">
        <v>-4.4594952408824225E-3</v>
      </c>
      <c r="AB102" s="3" t="s">
        <v>3401</v>
      </c>
      <c r="AC102" s="22">
        <v>0</v>
      </c>
      <c r="AD102" s="15">
        <v>0</v>
      </c>
      <c r="AE102" s="5">
        <v>0</v>
      </c>
      <c r="AF102" s="20">
        <v>0</v>
      </c>
      <c r="AG102" s="3">
        <v>1.4214641080312722E-2</v>
      </c>
      <c r="AH102" s="3">
        <v>0.52910052910052907</v>
      </c>
      <c r="AI102" s="3">
        <v>-0.5148858880202164</v>
      </c>
      <c r="AJ102" s="3" t="s">
        <v>3402</v>
      </c>
      <c r="AK102" s="22">
        <v>0</v>
      </c>
      <c r="AL102" s="15">
        <v>0</v>
      </c>
      <c r="AM102" s="3">
        <v>0</v>
      </c>
      <c r="AN102" s="20">
        <v>0</v>
      </c>
      <c r="AO102" s="3">
        <v>1.4214641080312722E-2</v>
      </c>
      <c r="AP102" s="3">
        <v>0.89678055779750687</v>
      </c>
      <c r="AQ102" s="3">
        <v>-0.8825659167171942</v>
      </c>
      <c r="AR102" s="3" t="s">
        <v>3402</v>
      </c>
      <c r="AS102" s="22">
        <v>0</v>
      </c>
      <c r="AT102" s="15">
        <v>0</v>
      </c>
      <c r="AU102" s="3">
        <v>0</v>
      </c>
      <c r="AV102" s="20">
        <v>0</v>
      </c>
      <c r="AW102" s="3">
        <v>1.4214641080312722E-2</v>
      </c>
      <c r="AX102" s="3">
        <v>0.10582010582010581</v>
      </c>
      <c r="AY102" s="3">
        <v>-9.1605464739793085E-2</v>
      </c>
      <c r="AZ102" s="3" t="s">
        <v>3401</v>
      </c>
      <c r="BA102" s="22">
        <v>0</v>
      </c>
      <c r="BB102" s="15">
        <v>0</v>
      </c>
      <c r="BC102" s="3">
        <v>0</v>
      </c>
      <c r="BD102" s="20">
        <v>0</v>
      </c>
      <c r="BE102" s="15">
        <v>0</v>
      </c>
    </row>
    <row r="103" spans="1:57" x14ac:dyDescent="0.25">
      <c r="A103" t="s">
        <v>200</v>
      </c>
      <c r="B103" t="s">
        <v>546</v>
      </c>
      <c r="C103" t="s">
        <v>196</v>
      </c>
      <c r="D103">
        <v>5</v>
      </c>
      <c r="E103" s="10">
        <v>1</v>
      </c>
      <c r="F103" s="5">
        <v>0.17316017316017315</v>
      </c>
      <c r="G103" s="5">
        <v>8.6580086580086577E-2</v>
      </c>
      <c r="H103" s="5">
        <v>0.29761904761904762</v>
      </c>
      <c r="I103" s="5">
        <v>0.13580246913580246</v>
      </c>
      <c r="J103" s="5">
        <v>0.625</v>
      </c>
      <c r="K103" s="5">
        <v>0.18831168831168829</v>
      </c>
      <c r="L103" s="5" t="e">
        <v>#N/A</v>
      </c>
      <c r="M103" s="5" t="e">
        <v>#N/A</v>
      </c>
      <c r="N103" s="5">
        <v>0</v>
      </c>
      <c r="O103" s="5">
        <v>0</v>
      </c>
      <c r="P103" s="22">
        <v>2.6547619047619051</v>
      </c>
      <c r="Q103" s="18">
        <v>10.068926492454239</v>
      </c>
      <c r="R103" s="5">
        <v>2.7947302408153296E-2</v>
      </c>
      <c r="S103" s="20">
        <v>2.7106565095782118</v>
      </c>
      <c r="T103" s="3">
        <v>1.4214641080312722E-2</v>
      </c>
      <c r="U103" s="3">
        <v>0.36350418029807341</v>
      </c>
      <c r="V103" s="3">
        <v>-0.34928953921776068</v>
      </c>
      <c r="W103" s="3" t="s">
        <v>3402</v>
      </c>
      <c r="X103" s="25">
        <v>0.90891941404141186</v>
      </c>
      <c r="Y103" s="3">
        <v>1.4214641080312722E-2</v>
      </c>
      <c r="Z103" s="3">
        <v>1.8674136321195144E-2</v>
      </c>
      <c r="AA103" s="3">
        <v>-4.4594952408824225E-3</v>
      </c>
      <c r="AB103" s="3" t="s">
        <v>3401</v>
      </c>
      <c r="AC103" s="22">
        <v>3.0857464507700572</v>
      </c>
      <c r="AD103" s="15">
        <v>28.107815795168296</v>
      </c>
      <c r="AE103" s="5">
        <v>4.7797154201687786E-2</v>
      </c>
      <c r="AF103" s="20">
        <v>3.1813407591734326</v>
      </c>
      <c r="AG103" s="3">
        <v>1.4214641080312722E-2</v>
      </c>
      <c r="AH103" s="3">
        <v>0.52910052910052907</v>
      </c>
      <c r="AI103" s="3">
        <v>-0.5148858880202164</v>
      </c>
      <c r="AJ103" s="3" t="s">
        <v>3402</v>
      </c>
      <c r="AK103" s="22">
        <v>2.6525041987170916</v>
      </c>
      <c r="AL103" s="15">
        <v>9.9878316338513979</v>
      </c>
      <c r="AM103" s="3">
        <v>2.6574067618874354E-2</v>
      </c>
      <c r="AN103" s="20">
        <v>2.7056523339548404</v>
      </c>
      <c r="AO103" s="3">
        <v>1.4214641080312722E-2</v>
      </c>
      <c r="AP103" s="3">
        <v>0.89678055779750687</v>
      </c>
      <c r="AQ103" s="3">
        <v>-0.8825659167171942</v>
      </c>
      <c r="AR103" s="3" t="s">
        <v>3402</v>
      </c>
      <c r="AS103" s="22">
        <v>2.6474913259735215</v>
      </c>
      <c r="AT103" s="15">
        <v>4.5442683555045358</v>
      </c>
      <c r="AU103" s="3">
        <v>1.705051299583717E-2</v>
      </c>
      <c r="AV103" s="20">
        <v>2.6815923519651959</v>
      </c>
      <c r="AW103" s="3">
        <v>1.4214641080312722E-2</v>
      </c>
      <c r="AX103" s="3">
        <v>0.10582010582010581</v>
      </c>
      <c r="AY103" s="3">
        <v>-9.1605464739793085E-2</v>
      </c>
      <c r="AZ103" s="3" t="s">
        <v>3401</v>
      </c>
      <c r="BA103" s="22">
        <v>3.0845583208170622</v>
      </c>
      <c r="BB103" s="15">
        <v>30.838864412613692</v>
      </c>
      <c r="BC103" s="3">
        <v>4.1502024717299135E-2</v>
      </c>
      <c r="BD103" s="20">
        <v>3.1675623702516607</v>
      </c>
      <c r="BE103" s="15">
        <v>10.050653530325539</v>
      </c>
    </row>
    <row r="104" spans="1:57" x14ac:dyDescent="0.25">
      <c r="A104" t="s">
        <v>210</v>
      </c>
      <c r="B104" t="s">
        <v>546</v>
      </c>
      <c r="C104" t="s">
        <v>196</v>
      </c>
      <c r="D104">
        <v>4.5</v>
      </c>
      <c r="E104" s="10">
        <v>0</v>
      </c>
      <c r="F104" s="5">
        <v>0.15873015873015872</v>
      </c>
      <c r="G104" s="5">
        <v>8.6580086580086577E-2</v>
      </c>
      <c r="H104" s="5">
        <v>0.26455026455026454</v>
      </c>
      <c r="I104" s="5">
        <v>0.13580246913580246</v>
      </c>
      <c r="J104" s="5">
        <v>0.625</v>
      </c>
      <c r="K104" s="5">
        <v>0.18831168831168829</v>
      </c>
      <c r="L104" s="5" t="e">
        <v>#N/A</v>
      </c>
      <c r="M104" s="5" t="e">
        <v>#N/A</v>
      </c>
      <c r="N104" s="5">
        <v>0</v>
      </c>
      <c r="O104" s="5">
        <v>0</v>
      </c>
      <c r="P104" s="22">
        <v>0</v>
      </c>
      <c r="Q104" s="18">
        <v>0</v>
      </c>
      <c r="R104" s="5">
        <v>0</v>
      </c>
      <c r="S104" s="20">
        <v>0</v>
      </c>
      <c r="T104" s="3">
        <v>1.4214641080312722E-2</v>
      </c>
      <c r="U104" s="3">
        <v>0.36350418029807341</v>
      </c>
      <c r="V104" s="3">
        <v>-0.34928953921776068</v>
      </c>
      <c r="W104" s="3" t="s">
        <v>3402</v>
      </c>
      <c r="X104" s="25">
        <v>0</v>
      </c>
      <c r="Y104" s="3">
        <v>1.4214641080312722E-2</v>
      </c>
      <c r="Z104" s="3">
        <v>1.8674136321195144E-2</v>
      </c>
      <c r="AA104" s="3">
        <v>-4.4594952408824225E-3</v>
      </c>
      <c r="AB104" s="3" t="s">
        <v>3401</v>
      </c>
      <c r="AC104" s="22">
        <v>0</v>
      </c>
      <c r="AD104" s="15">
        <v>0</v>
      </c>
      <c r="AE104" s="5">
        <v>0</v>
      </c>
      <c r="AF104" s="20">
        <v>0</v>
      </c>
      <c r="AG104" s="3">
        <v>1.4214641080312722E-2</v>
      </c>
      <c r="AH104" s="3">
        <v>0.52910052910052907</v>
      </c>
      <c r="AI104" s="3">
        <v>-0.5148858880202164</v>
      </c>
      <c r="AJ104" s="3" t="s">
        <v>3402</v>
      </c>
      <c r="AK104" s="22">
        <v>0</v>
      </c>
      <c r="AL104" s="15">
        <v>0</v>
      </c>
      <c r="AM104" s="3">
        <v>0</v>
      </c>
      <c r="AN104" s="20">
        <v>0</v>
      </c>
      <c r="AO104" s="3">
        <v>1.4214641080312722E-2</v>
      </c>
      <c r="AP104" s="3">
        <v>0.89678055779750687</v>
      </c>
      <c r="AQ104" s="3">
        <v>-0.8825659167171942</v>
      </c>
      <c r="AR104" s="3" t="s">
        <v>3402</v>
      </c>
      <c r="AS104" s="22">
        <v>0</v>
      </c>
      <c r="AT104" s="15">
        <v>0</v>
      </c>
      <c r="AU104" s="3">
        <v>0</v>
      </c>
      <c r="AV104" s="20">
        <v>0</v>
      </c>
      <c r="AW104" s="3">
        <v>1.4214641080312722E-2</v>
      </c>
      <c r="AX104" s="3">
        <v>0.10582010582010581</v>
      </c>
      <c r="AY104" s="3">
        <v>-9.1605464739793085E-2</v>
      </c>
      <c r="AZ104" s="3" t="s">
        <v>3401</v>
      </c>
      <c r="BA104" s="22">
        <v>0</v>
      </c>
      <c r="BB104" s="15">
        <v>0</v>
      </c>
      <c r="BC104" s="3">
        <v>0</v>
      </c>
      <c r="BD104" s="20">
        <v>0</v>
      </c>
      <c r="BE104" s="15">
        <v>0</v>
      </c>
    </row>
    <row r="105" spans="1:57" x14ac:dyDescent="0.25">
      <c r="A105" t="s">
        <v>4058</v>
      </c>
      <c r="B105" t="s">
        <v>546</v>
      </c>
      <c r="C105" t="s">
        <v>196</v>
      </c>
      <c r="D105">
        <v>4.5</v>
      </c>
      <c r="E105" s="10">
        <v>0</v>
      </c>
      <c r="F105" s="5" t="e">
        <v>#N/A</v>
      </c>
      <c r="G105" s="5" t="e">
        <v>#N/A</v>
      </c>
      <c r="H105" s="5" t="e">
        <v>#N/A</v>
      </c>
      <c r="I105" s="5">
        <v>0.13580246913580246</v>
      </c>
      <c r="J105" s="5">
        <v>0.625</v>
      </c>
      <c r="K105" s="5">
        <v>0.18831168831168829</v>
      </c>
      <c r="L105" s="5" t="e">
        <v>#N/A</v>
      </c>
      <c r="M105" s="5" t="e">
        <v>#N/A</v>
      </c>
      <c r="N105" s="5">
        <v>0</v>
      </c>
      <c r="O105" s="5">
        <v>0</v>
      </c>
      <c r="P105" s="22">
        <v>0</v>
      </c>
      <c r="Q105" s="18">
        <v>0</v>
      </c>
      <c r="R105" s="5">
        <v>0</v>
      </c>
      <c r="S105" s="20">
        <v>0</v>
      </c>
      <c r="T105" s="3">
        <v>1.4214641080312722E-2</v>
      </c>
      <c r="U105" s="3">
        <v>0.36350418029807341</v>
      </c>
      <c r="V105" s="3">
        <v>-0.34928953921776068</v>
      </c>
      <c r="W105" s="3" t="s">
        <v>3402</v>
      </c>
      <c r="X105" s="25">
        <v>0</v>
      </c>
      <c r="Y105" s="3">
        <v>1.4214641080312722E-2</v>
      </c>
      <c r="Z105" s="3">
        <v>1.8674136321195144E-2</v>
      </c>
      <c r="AA105" s="3">
        <v>-4.4594952408824225E-3</v>
      </c>
      <c r="AB105" s="3" t="s">
        <v>3401</v>
      </c>
      <c r="AC105" s="22">
        <v>0</v>
      </c>
      <c r="AD105" s="15">
        <v>0</v>
      </c>
      <c r="AE105" s="5">
        <v>0</v>
      </c>
      <c r="AF105" s="20">
        <v>0</v>
      </c>
      <c r="AG105" s="3">
        <v>1.4214641080312722E-2</v>
      </c>
      <c r="AH105" s="3">
        <v>0.52910052910052907</v>
      </c>
      <c r="AI105" s="3">
        <v>-0.5148858880202164</v>
      </c>
      <c r="AJ105" s="3" t="s">
        <v>3402</v>
      </c>
      <c r="AK105" s="22">
        <v>0</v>
      </c>
      <c r="AL105" s="15">
        <v>0</v>
      </c>
      <c r="AM105" s="3">
        <v>0</v>
      </c>
      <c r="AN105" s="20">
        <v>0</v>
      </c>
      <c r="AO105" s="3">
        <v>1.4214641080312722E-2</v>
      </c>
      <c r="AP105" s="3">
        <v>0.89678055779750687</v>
      </c>
      <c r="AQ105" s="3">
        <v>-0.8825659167171942</v>
      </c>
      <c r="AR105" s="3" t="s">
        <v>3402</v>
      </c>
      <c r="AS105" s="22">
        <v>0</v>
      </c>
      <c r="AT105" s="15">
        <v>0</v>
      </c>
      <c r="AU105" s="3">
        <v>0</v>
      </c>
      <c r="AV105" s="20">
        <v>0</v>
      </c>
      <c r="AW105" s="3">
        <v>1.4214641080312722E-2</v>
      </c>
      <c r="AX105" s="3">
        <v>0.10582010582010581</v>
      </c>
      <c r="AY105" s="3">
        <v>-9.1605464739793085E-2</v>
      </c>
      <c r="AZ105" s="3" t="s">
        <v>3401</v>
      </c>
      <c r="BA105" s="22">
        <v>0</v>
      </c>
      <c r="BB105" s="15">
        <v>0</v>
      </c>
      <c r="BC105" s="3">
        <v>0</v>
      </c>
      <c r="BD105" s="20">
        <v>0</v>
      </c>
      <c r="BE105" s="15">
        <v>0</v>
      </c>
    </row>
    <row r="106" spans="1:57" x14ac:dyDescent="0.25">
      <c r="A106" t="s">
        <v>4059</v>
      </c>
      <c r="B106" t="s">
        <v>486</v>
      </c>
      <c r="C106" t="s">
        <v>21</v>
      </c>
      <c r="D106">
        <v>4.5</v>
      </c>
      <c r="E106" s="10">
        <v>0</v>
      </c>
      <c r="F106" s="5" t="e">
        <v>#N/A</v>
      </c>
      <c r="G106" s="5" t="e">
        <v>#N/A</v>
      </c>
      <c r="H106" s="5" t="e">
        <v>#N/A</v>
      </c>
      <c r="I106" s="5">
        <v>7.4074074074074084E-2</v>
      </c>
      <c r="J106" s="5">
        <v>0.7322175732217574</v>
      </c>
      <c r="K106" s="5">
        <v>0.29039301310043669</v>
      </c>
      <c r="L106" s="5" t="e">
        <v>#N/A</v>
      </c>
      <c r="M106" s="5" t="e">
        <v>#N/A</v>
      </c>
      <c r="N106" s="5">
        <v>0</v>
      </c>
      <c r="O106" s="5">
        <v>0</v>
      </c>
      <c r="P106" s="22">
        <v>0</v>
      </c>
      <c r="Q106" s="18">
        <v>0</v>
      </c>
      <c r="R106" s="5">
        <v>0</v>
      </c>
      <c r="S106" s="20">
        <v>0</v>
      </c>
      <c r="T106" s="3">
        <v>9.5238095238095233E-2</v>
      </c>
      <c r="U106" s="3">
        <v>0.89678055779750687</v>
      </c>
      <c r="V106" s="3">
        <v>-0.80154246255941164</v>
      </c>
      <c r="W106" s="3" t="s">
        <v>3402</v>
      </c>
      <c r="X106" s="25">
        <v>0</v>
      </c>
      <c r="Y106" s="3">
        <v>9.5238095238095233E-2</v>
      </c>
      <c r="Z106" s="3">
        <v>4.5351473922902487E-2</v>
      </c>
      <c r="AA106" s="3">
        <v>4.9886621315192746E-2</v>
      </c>
      <c r="AB106" s="3" t="s">
        <v>3401</v>
      </c>
      <c r="AC106" s="22">
        <v>0</v>
      </c>
      <c r="AD106" s="15">
        <v>0</v>
      </c>
      <c r="AE106" s="5">
        <v>0</v>
      </c>
      <c r="AF106" s="20">
        <v>0</v>
      </c>
      <c r="AG106" s="3">
        <v>9.5238095238095233E-2</v>
      </c>
      <c r="AH106" s="3">
        <v>0.36350418029807341</v>
      </c>
      <c r="AI106" s="3">
        <v>-0.26826608505997818</v>
      </c>
      <c r="AJ106" s="3" t="s">
        <v>3402</v>
      </c>
      <c r="AK106" s="22">
        <v>0</v>
      </c>
      <c r="AL106" s="15">
        <v>0</v>
      </c>
      <c r="AM106" s="3">
        <v>0</v>
      </c>
      <c r="AN106" s="20">
        <v>0</v>
      </c>
      <c r="AO106" s="3">
        <v>9.5238095238095233E-2</v>
      </c>
      <c r="AP106" s="3">
        <v>0.17316017316017315</v>
      </c>
      <c r="AQ106" s="3">
        <v>-7.792207792207792E-2</v>
      </c>
      <c r="AR106" s="3" t="s">
        <v>3402</v>
      </c>
      <c r="AS106" s="22">
        <v>0</v>
      </c>
      <c r="AT106" s="15">
        <v>0</v>
      </c>
      <c r="AU106" s="3">
        <v>0</v>
      </c>
      <c r="AV106" s="20">
        <v>0</v>
      </c>
      <c r="AW106" s="3">
        <v>9.5238095238095233E-2</v>
      </c>
      <c r="AX106" s="3">
        <v>0.50125313283208017</v>
      </c>
      <c r="AY106" s="3">
        <v>-0.40601503759398494</v>
      </c>
      <c r="AZ106" s="3" t="s">
        <v>3401</v>
      </c>
      <c r="BA106" s="22">
        <v>0</v>
      </c>
      <c r="BB106" s="15">
        <v>0</v>
      </c>
      <c r="BC106" s="3">
        <v>0</v>
      </c>
      <c r="BD106" s="20">
        <v>0</v>
      </c>
      <c r="BE106" s="15">
        <v>0</v>
      </c>
    </row>
    <row r="107" spans="1:57" x14ac:dyDescent="0.25">
      <c r="A107" t="s">
        <v>3290</v>
      </c>
      <c r="B107" t="s">
        <v>486</v>
      </c>
      <c r="C107" t="s">
        <v>21</v>
      </c>
      <c r="D107">
        <v>4.5</v>
      </c>
      <c r="E107" s="10">
        <v>1</v>
      </c>
      <c r="F107" s="5" t="e">
        <v>#N/A</v>
      </c>
      <c r="G107" s="5" t="e">
        <v>#N/A</v>
      </c>
      <c r="H107" s="5">
        <v>0.14652014652014653</v>
      </c>
      <c r="I107" s="5">
        <v>7.4074074074074084E-2</v>
      </c>
      <c r="J107" s="5">
        <v>0.7322175732217574</v>
      </c>
      <c r="K107" s="5">
        <v>0.29039301310043669</v>
      </c>
      <c r="L107" s="5">
        <v>0.80710250201775624</v>
      </c>
      <c r="M107" s="5">
        <v>0.28011204481792717</v>
      </c>
      <c r="N107" s="5">
        <v>0</v>
      </c>
      <c r="O107" s="5">
        <v>0</v>
      </c>
      <c r="P107" s="22">
        <v>1.1917695239674448</v>
      </c>
      <c r="Q107" s="18">
        <v>2.007834121036089</v>
      </c>
      <c r="R107" s="5">
        <v>6.6559022681185725E-3</v>
      </c>
      <c r="S107" s="20">
        <v>1.2050813285036819</v>
      </c>
      <c r="T107" s="3">
        <v>9.5238095238095233E-2</v>
      </c>
      <c r="U107" s="3">
        <v>0.89678055779750687</v>
      </c>
      <c r="V107" s="3">
        <v>-0.80154246255941164</v>
      </c>
      <c r="W107" s="3" t="s">
        <v>3402</v>
      </c>
      <c r="X107" s="25">
        <v>0.40895713431244135</v>
      </c>
      <c r="Y107" s="3">
        <v>9.5238095238095233E-2</v>
      </c>
      <c r="Z107" s="3">
        <v>4.5351473922902487E-2</v>
      </c>
      <c r="AA107" s="3">
        <v>4.9886621315192746E-2</v>
      </c>
      <c r="AB107" s="3" t="s">
        <v>3401</v>
      </c>
      <c r="AC107" s="22">
        <v>1.3887933899331542</v>
      </c>
      <c r="AD107" s="15">
        <v>3.6247564278620534</v>
      </c>
      <c r="AE107" s="5">
        <v>7.824405685439819E-3</v>
      </c>
      <c r="AF107" s="20">
        <v>1.4044422013040339</v>
      </c>
      <c r="AG107" s="3">
        <v>9.5238095238095233E-2</v>
      </c>
      <c r="AH107" s="3">
        <v>0.36350418029807341</v>
      </c>
      <c r="AI107" s="3">
        <v>-0.26826608505997818</v>
      </c>
      <c r="AJ107" s="3" t="s">
        <v>3402</v>
      </c>
      <c r="AK107" s="22">
        <v>1.1950408316545251</v>
      </c>
      <c r="AL107" s="15">
        <v>2.6601396445368479</v>
      </c>
      <c r="AM107" s="3">
        <v>7.5905201967328704E-3</v>
      </c>
      <c r="AN107" s="20">
        <v>1.2102218720479909</v>
      </c>
      <c r="AO107" s="3">
        <v>9.5238095238095233E-2</v>
      </c>
      <c r="AP107" s="3">
        <v>0.17316017316017315</v>
      </c>
      <c r="AQ107" s="3">
        <v>-7.792207792207792E-2</v>
      </c>
      <c r="AR107" s="3" t="s">
        <v>3402</v>
      </c>
      <c r="AS107" s="22">
        <v>1.1962084697499151</v>
      </c>
      <c r="AT107" s="15">
        <v>2.4833681877624496</v>
      </c>
      <c r="AU107" s="3">
        <v>5.9917212215636305E-3</v>
      </c>
      <c r="AV107" s="20">
        <v>1.2081919121930424</v>
      </c>
      <c r="AW107" s="3">
        <v>9.5238095238095233E-2</v>
      </c>
      <c r="AX107" s="3">
        <v>0.50125313283208017</v>
      </c>
      <c r="AY107" s="3">
        <v>-0.40601503759398494</v>
      </c>
      <c r="AZ107" s="3" t="s">
        <v>3401</v>
      </c>
      <c r="BA107" s="22">
        <v>1.3859967263938173</v>
      </c>
      <c r="BB107" s="15">
        <v>3.1677722014633174</v>
      </c>
      <c r="BC107" s="3">
        <v>6.5417201989315847E-3</v>
      </c>
      <c r="BD107" s="20">
        <v>1.3990801667916806</v>
      </c>
      <c r="BE107" s="15">
        <v>4.470150128468549</v>
      </c>
    </row>
    <row r="108" spans="1:57" x14ac:dyDescent="0.25">
      <c r="A108" t="s">
        <v>4060</v>
      </c>
      <c r="B108" t="s">
        <v>486</v>
      </c>
      <c r="C108" t="s">
        <v>21</v>
      </c>
      <c r="D108">
        <v>4</v>
      </c>
      <c r="E108" s="10">
        <v>0</v>
      </c>
      <c r="F108" s="5" t="e">
        <v>#N/A</v>
      </c>
      <c r="G108" s="5" t="e">
        <v>#N/A</v>
      </c>
      <c r="H108" s="5" t="e">
        <v>#N/A</v>
      </c>
      <c r="I108" s="5">
        <v>7.4074074074074084E-2</v>
      </c>
      <c r="J108" s="5">
        <v>0.7322175732217574</v>
      </c>
      <c r="K108" s="5">
        <v>0.29039301310043669</v>
      </c>
      <c r="L108" s="5" t="e">
        <v>#N/A</v>
      </c>
      <c r="M108" s="5" t="e">
        <v>#N/A</v>
      </c>
      <c r="N108" s="5">
        <v>0</v>
      </c>
      <c r="O108" s="5">
        <v>0</v>
      </c>
      <c r="P108" s="22">
        <v>0</v>
      </c>
      <c r="Q108" s="18">
        <v>0</v>
      </c>
      <c r="R108" s="5">
        <v>0</v>
      </c>
      <c r="S108" s="20">
        <v>0</v>
      </c>
      <c r="T108" s="3">
        <v>9.5238095238095233E-2</v>
      </c>
      <c r="U108" s="3">
        <v>0.89678055779750687</v>
      </c>
      <c r="V108" s="3">
        <v>-0.80154246255941164</v>
      </c>
      <c r="W108" s="3" t="s">
        <v>3402</v>
      </c>
      <c r="X108" s="25">
        <v>0</v>
      </c>
      <c r="Y108" s="3">
        <v>9.5238095238095233E-2</v>
      </c>
      <c r="Z108" s="3">
        <v>4.5351473922902487E-2</v>
      </c>
      <c r="AA108" s="3">
        <v>4.9886621315192746E-2</v>
      </c>
      <c r="AB108" s="3" t="s">
        <v>3401</v>
      </c>
      <c r="AC108" s="22">
        <v>0</v>
      </c>
      <c r="AD108" s="15">
        <v>0</v>
      </c>
      <c r="AE108" s="5">
        <v>0</v>
      </c>
      <c r="AF108" s="20">
        <v>0</v>
      </c>
      <c r="AG108" s="3">
        <v>9.5238095238095233E-2</v>
      </c>
      <c r="AH108" s="3">
        <v>0.36350418029807341</v>
      </c>
      <c r="AI108" s="3">
        <v>-0.26826608505997818</v>
      </c>
      <c r="AJ108" s="3" t="s">
        <v>3402</v>
      </c>
      <c r="AK108" s="22">
        <v>0</v>
      </c>
      <c r="AL108" s="15">
        <v>0</v>
      </c>
      <c r="AM108" s="3">
        <v>0</v>
      </c>
      <c r="AN108" s="20">
        <v>0</v>
      </c>
      <c r="AO108" s="3">
        <v>9.5238095238095233E-2</v>
      </c>
      <c r="AP108" s="3">
        <v>0.17316017316017315</v>
      </c>
      <c r="AQ108" s="3">
        <v>-7.792207792207792E-2</v>
      </c>
      <c r="AR108" s="3" t="s">
        <v>3402</v>
      </c>
      <c r="AS108" s="22">
        <v>0</v>
      </c>
      <c r="AT108" s="15">
        <v>0</v>
      </c>
      <c r="AU108" s="3">
        <v>0</v>
      </c>
      <c r="AV108" s="20">
        <v>0</v>
      </c>
      <c r="AW108" s="3">
        <v>9.5238095238095233E-2</v>
      </c>
      <c r="AX108" s="3">
        <v>0.50125313283208017</v>
      </c>
      <c r="AY108" s="3">
        <v>-0.40601503759398494</v>
      </c>
      <c r="AZ108" s="3" t="s">
        <v>3401</v>
      </c>
      <c r="BA108" s="22">
        <v>0</v>
      </c>
      <c r="BB108" s="15">
        <v>0</v>
      </c>
      <c r="BC108" s="3">
        <v>0</v>
      </c>
      <c r="BD108" s="20">
        <v>0</v>
      </c>
      <c r="BE108" s="15">
        <v>0</v>
      </c>
    </row>
    <row r="109" spans="1:57" x14ac:dyDescent="0.25">
      <c r="A109" t="s">
        <v>3463</v>
      </c>
      <c r="B109" t="s">
        <v>486</v>
      </c>
      <c r="C109" t="s">
        <v>21</v>
      </c>
      <c r="D109">
        <v>4</v>
      </c>
      <c r="E109" s="10">
        <v>0</v>
      </c>
      <c r="F109" s="5" t="e">
        <v>#N/A</v>
      </c>
      <c r="G109" s="5" t="e">
        <v>#N/A</v>
      </c>
      <c r="H109" s="5">
        <v>0.23809523809523808</v>
      </c>
      <c r="I109" s="5">
        <v>7.4074074074074084E-2</v>
      </c>
      <c r="J109" s="5">
        <v>0.7322175732217574</v>
      </c>
      <c r="K109" s="5">
        <v>0.29039301310043669</v>
      </c>
      <c r="L109" s="5" t="e">
        <v>#N/A</v>
      </c>
      <c r="M109" s="5" t="e">
        <v>#N/A</v>
      </c>
      <c r="N109" s="5">
        <v>0</v>
      </c>
      <c r="O109" s="5">
        <v>0</v>
      </c>
      <c r="P109" s="22">
        <v>0</v>
      </c>
      <c r="Q109" s="18">
        <v>0</v>
      </c>
      <c r="R109" s="5">
        <v>0</v>
      </c>
      <c r="S109" s="20">
        <v>0</v>
      </c>
      <c r="T109" s="3">
        <v>9.5238095238095233E-2</v>
      </c>
      <c r="U109" s="3">
        <v>0.89678055779750687</v>
      </c>
      <c r="V109" s="3">
        <v>-0.80154246255941164</v>
      </c>
      <c r="W109" s="3" t="s">
        <v>3402</v>
      </c>
      <c r="X109" s="25">
        <v>0</v>
      </c>
      <c r="Y109" s="3">
        <v>9.5238095238095233E-2</v>
      </c>
      <c r="Z109" s="3">
        <v>4.5351473922902487E-2</v>
      </c>
      <c r="AA109" s="3">
        <v>4.9886621315192746E-2</v>
      </c>
      <c r="AB109" s="3" t="s">
        <v>3401</v>
      </c>
      <c r="AC109" s="22">
        <v>0</v>
      </c>
      <c r="AD109" s="15">
        <v>0</v>
      </c>
      <c r="AE109" s="5">
        <v>0</v>
      </c>
      <c r="AF109" s="20">
        <v>0</v>
      </c>
      <c r="AG109" s="3">
        <v>9.5238095238095233E-2</v>
      </c>
      <c r="AH109" s="3">
        <v>0.36350418029807341</v>
      </c>
      <c r="AI109" s="3">
        <v>-0.26826608505997818</v>
      </c>
      <c r="AJ109" s="3" t="s">
        <v>3402</v>
      </c>
      <c r="AK109" s="22">
        <v>0</v>
      </c>
      <c r="AL109" s="15">
        <v>0</v>
      </c>
      <c r="AM109" s="3">
        <v>0</v>
      </c>
      <c r="AN109" s="20">
        <v>0</v>
      </c>
      <c r="AO109" s="3">
        <v>9.5238095238095233E-2</v>
      </c>
      <c r="AP109" s="3">
        <v>0.17316017316017315</v>
      </c>
      <c r="AQ109" s="3">
        <v>-7.792207792207792E-2</v>
      </c>
      <c r="AR109" s="3" t="s">
        <v>3402</v>
      </c>
      <c r="AS109" s="22">
        <v>0</v>
      </c>
      <c r="AT109" s="15">
        <v>0</v>
      </c>
      <c r="AU109" s="3">
        <v>0</v>
      </c>
      <c r="AV109" s="20">
        <v>0</v>
      </c>
      <c r="AW109" s="3">
        <v>9.5238095238095233E-2</v>
      </c>
      <c r="AX109" s="3">
        <v>0.50125313283208017</v>
      </c>
      <c r="AY109" s="3">
        <v>-0.40601503759398494</v>
      </c>
      <c r="AZ109" s="3" t="s">
        <v>3401</v>
      </c>
      <c r="BA109" s="22">
        <v>0</v>
      </c>
      <c r="BB109" s="15">
        <v>0</v>
      </c>
      <c r="BC109" s="3">
        <v>0</v>
      </c>
      <c r="BD109" s="20">
        <v>0</v>
      </c>
      <c r="BE109" s="15">
        <v>0</v>
      </c>
    </row>
    <row r="110" spans="1:57" x14ac:dyDescent="0.25">
      <c r="A110" t="s">
        <v>3464</v>
      </c>
      <c r="B110" t="s">
        <v>486</v>
      </c>
      <c r="C110" t="s">
        <v>21</v>
      </c>
      <c r="D110">
        <v>4</v>
      </c>
      <c r="E110" s="10">
        <v>0</v>
      </c>
      <c r="F110" s="5" t="e">
        <v>#N/A</v>
      </c>
      <c r="G110" s="5" t="e">
        <v>#N/A</v>
      </c>
      <c r="H110" s="5">
        <v>0.23809523809523808</v>
      </c>
      <c r="I110" s="5">
        <v>7.4074074074074084E-2</v>
      </c>
      <c r="J110" s="5">
        <v>0.7322175732217574</v>
      </c>
      <c r="K110" s="5">
        <v>0.29039301310043669</v>
      </c>
      <c r="L110" s="5" t="e">
        <v>#N/A</v>
      </c>
      <c r="M110" s="5" t="e">
        <v>#N/A</v>
      </c>
      <c r="N110" s="5">
        <v>0</v>
      </c>
      <c r="O110" s="5">
        <v>0</v>
      </c>
      <c r="P110" s="22">
        <v>0</v>
      </c>
      <c r="Q110" s="18">
        <v>0</v>
      </c>
      <c r="R110" s="5">
        <v>0</v>
      </c>
      <c r="S110" s="20">
        <v>0</v>
      </c>
      <c r="T110" s="3">
        <v>9.5238095238095233E-2</v>
      </c>
      <c r="U110" s="3">
        <v>0.89678055779750687</v>
      </c>
      <c r="V110" s="3">
        <v>-0.80154246255941164</v>
      </c>
      <c r="W110" s="3" t="s">
        <v>3402</v>
      </c>
      <c r="X110" s="25">
        <v>0</v>
      </c>
      <c r="Y110" s="3">
        <v>9.5238095238095233E-2</v>
      </c>
      <c r="Z110" s="3">
        <v>4.5351473922902487E-2</v>
      </c>
      <c r="AA110" s="3">
        <v>4.9886621315192746E-2</v>
      </c>
      <c r="AB110" s="3" t="s">
        <v>3401</v>
      </c>
      <c r="AC110" s="22">
        <v>0</v>
      </c>
      <c r="AD110" s="15">
        <v>0</v>
      </c>
      <c r="AE110" s="5">
        <v>0</v>
      </c>
      <c r="AF110" s="20">
        <v>0</v>
      </c>
      <c r="AG110" s="3">
        <v>9.5238095238095233E-2</v>
      </c>
      <c r="AH110" s="3">
        <v>0.36350418029807341</v>
      </c>
      <c r="AI110" s="3">
        <v>-0.26826608505997818</v>
      </c>
      <c r="AJ110" s="3" t="s">
        <v>3402</v>
      </c>
      <c r="AK110" s="22">
        <v>0</v>
      </c>
      <c r="AL110" s="15">
        <v>0</v>
      </c>
      <c r="AM110" s="3">
        <v>0</v>
      </c>
      <c r="AN110" s="20">
        <v>0</v>
      </c>
      <c r="AO110" s="3">
        <v>9.5238095238095233E-2</v>
      </c>
      <c r="AP110" s="3">
        <v>0.17316017316017315</v>
      </c>
      <c r="AQ110" s="3">
        <v>-7.792207792207792E-2</v>
      </c>
      <c r="AR110" s="3" t="s">
        <v>3402</v>
      </c>
      <c r="AS110" s="22">
        <v>0</v>
      </c>
      <c r="AT110" s="15">
        <v>0</v>
      </c>
      <c r="AU110" s="3">
        <v>0</v>
      </c>
      <c r="AV110" s="20">
        <v>0</v>
      </c>
      <c r="AW110" s="3">
        <v>9.5238095238095233E-2</v>
      </c>
      <c r="AX110" s="3">
        <v>0.50125313283208017</v>
      </c>
      <c r="AY110" s="3">
        <v>-0.40601503759398494</v>
      </c>
      <c r="AZ110" s="3" t="s">
        <v>3401</v>
      </c>
      <c r="BA110" s="22">
        <v>0</v>
      </c>
      <c r="BB110" s="15">
        <v>0</v>
      </c>
      <c r="BC110" s="3">
        <v>0</v>
      </c>
      <c r="BD110" s="20">
        <v>0</v>
      </c>
      <c r="BE110" s="15">
        <v>0</v>
      </c>
    </row>
    <row r="111" spans="1:57" x14ac:dyDescent="0.25">
      <c r="A111" t="s">
        <v>3624</v>
      </c>
      <c r="B111" t="s">
        <v>495</v>
      </c>
      <c r="C111" t="s">
        <v>21</v>
      </c>
      <c r="D111">
        <v>5</v>
      </c>
      <c r="E111" s="10">
        <v>0</v>
      </c>
      <c r="F111" s="5" t="e">
        <v>#N/A</v>
      </c>
      <c r="G111" s="5" t="e">
        <v>#N/A</v>
      </c>
      <c r="H111" s="5" t="e">
        <v>#N/A</v>
      </c>
      <c r="I111" s="5">
        <v>7.4074074074074084E-2</v>
      </c>
      <c r="J111" s="5">
        <v>0.7322175732217574</v>
      </c>
      <c r="K111" s="5">
        <v>0.29039301310043669</v>
      </c>
      <c r="L111" s="5" t="e">
        <v>#N/A</v>
      </c>
      <c r="M111" s="5" t="e">
        <v>#N/A</v>
      </c>
      <c r="N111" s="5">
        <v>0.34746238607646884</v>
      </c>
      <c r="O111" s="5">
        <v>0</v>
      </c>
      <c r="P111" s="22">
        <v>0</v>
      </c>
      <c r="Q111" s="18">
        <v>0</v>
      </c>
      <c r="R111" s="5">
        <v>0</v>
      </c>
      <c r="S111" s="20">
        <v>0</v>
      </c>
      <c r="T111" s="3">
        <v>9.5238095238095233E-2</v>
      </c>
      <c r="U111" s="3">
        <v>0.89678055779750687</v>
      </c>
      <c r="V111" s="3">
        <v>-0.80154246255941164</v>
      </c>
      <c r="W111" s="3" t="s">
        <v>3402</v>
      </c>
      <c r="X111" s="25">
        <v>0</v>
      </c>
      <c r="Y111" s="3">
        <v>9.5238095238095233E-2</v>
      </c>
      <c r="Z111" s="3">
        <v>4.5351473922902487E-2</v>
      </c>
      <c r="AA111" s="3">
        <v>4.9886621315192746E-2</v>
      </c>
      <c r="AB111" s="3" t="s">
        <v>3401</v>
      </c>
      <c r="AC111" s="22">
        <v>0</v>
      </c>
      <c r="AD111" s="15">
        <v>0</v>
      </c>
      <c r="AE111" s="5">
        <v>0</v>
      </c>
      <c r="AF111" s="20">
        <v>0</v>
      </c>
      <c r="AG111" s="3">
        <v>9.5238095238095233E-2</v>
      </c>
      <c r="AH111" s="3">
        <v>0.36350418029807341</v>
      </c>
      <c r="AI111" s="3">
        <v>-0.26826608505997818</v>
      </c>
      <c r="AJ111" s="3" t="s">
        <v>3402</v>
      </c>
      <c r="AK111" s="22">
        <v>0</v>
      </c>
      <c r="AL111" s="15">
        <v>0</v>
      </c>
      <c r="AM111" s="3">
        <v>0</v>
      </c>
      <c r="AN111" s="20">
        <v>0</v>
      </c>
      <c r="AO111" s="3">
        <v>9.5238095238095233E-2</v>
      </c>
      <c r="AP111" s="3">
        <v>0.17316017316017315</v>
      </c>
      <c r="AQ111" s="3">
        <v>-7.792207792207792E-2</v>
      </c>
      <c r="AR111" s="3" t="s">
        <v>3402</v>
      </c>
      <c r="AS111" s="22">
        <v>0</v>
      </c>
      <c r="AT111" s="15">
        <v>0</v>
      </c>
      <c r="AU111" s="3">
        <v>0</v>
      </c>
      <c r="AV111" s="20">
        <v>0</v>
      </c>
      <c r="AW111" s="3">
        <v>9.5238095238095233E-2</v>
      </c>
      <c r="AX111" s="3">
        <v>0.50125313283208017</v>
      </c>
      <c r="AY111" s="3">
        <v>-0.40601503759398494</v>
      </c>
      <c r="AZ111" s="3" t="s">
        <v>3401</v>
      </c>
      <c r="BA111" s="22">
        <v>0</v>
      </c>
      <c r="BB111" s="15">
        <v>0</v>
      </c>
      <c r="BC111" s="3">
        <v>0</v>
      </c>
      <c r="BD111" s="20">
        <v>0</v>
      </c>
      <c r="BE111" s="15">
        <v>0</v>
      </c>
    </row>
    <row r="112" spans="1:57" x14ac:dyDescent="0.25">
      <c r="A112" t="s">
        <v>44</v>
      </c>
      <c r="B112" t="s">
        <v>495</v>
      </c>
      <c r="C112" t="s">
        <v>21</v>
      </c>
      <c r="D112">
        <v>4.5</v>
      </c>
      <c r="E112" s="10">
        <v>1</v>
      </c>
      <c r="F112" s="5">
        <v>6.3492063492063489E-2</v>
      </c>
      <c r="G112" s="5">
        <v>5.0125313283208017E-2</v>
      </c>
      <c r="H112" s="5">
        <v>0.33184005309440845</v>
      </c>
      <c r="I112" s="5">
        <v>7.4074074074074084E-2</v>
      </c>
      <c r="J112" s="5">
        <v>0.7322175732217574</v>
      </c>
      <c r="K112" s="5">
        <v>0.29039301310043669</v>
      </c>
      <c r="L112" s="5" t="e">
        <v>#N/A</v>
      </c>
      <c r="M112" s="5" t="e">
        <v>#N/A</v>
      </c>
      <c r="N112" s="5">
        <v>0.54733100756780662</v>
      </c>
      <c r="O112" s="5">
        <v>0</v>
      </c>
      <c r="P112" s="22">
        <v>1.5452254064951174</v>
      </c>
      <c r="Q112" s="18">
        <v>2.4689430539087009</v>
      </c>
      <c r="R112" s="5">
        <v>8.1844628000876316E-3</v>
      </c>
      <c r="S112" s="20">
        <v>1.5615943320952927</v>
      </c>
      <c r="T112" s="3">
        <v>9.5238095238095233E-2</v>
      </c>
      <c r="U112" s="3">
        <v>0.89678055779750687</v>
      </c>
      <c r="V112" s="3">
        <v>-0.80154246255941164</v>
      </c>
      <c r="W112" s="3" t="s">
        <v>3402</v>
      </c>
      <c r="X112" s="25">
        <v>0.53024594218796517</v>
      </c>
      <c r="Y112" s="3">
        <v>9.5238095238095233E-2</v>
      </c>
      <c r="Z112" s="3">
        <v>4.5351473922902487E-2</v>
      </c>
      <c r="AA112" s="3">
        <v>4.9886621315192746E-2</v>
      </c>
      <c r="AB112" s="3" t="s">
        <v>3401</v>
      </c>
      <c r="AC112" s="22">
        <v>1.8006827556330529</v>
      </c>
      <c r="AD112" s="15">
        <v>5.3106802679365899</v>
      </c>
      <c r="AE112" s="5">
        <v>1.1463643891378592E-2</v>
      </c>
      <c r="AF112" s="20">
        <v>1.82361004341581</v>
      </c>
      <c r="AG112" s="3">
        <v>9.5238095238095233E-2</v>
      </c>
      <c r="AH112" s="3">
        <v>0.36350418029807341</v>
      </c>
      <c r="AI112" s="3">
        <v>-0.26826608505997818</v>
      </c>
      <c r="AJ112" s="3" t="s">
        <v>3402</v>
      </c>
      <c r="AK112" s="22">
        <v>1.549466921023624</v>
      </c>
      <c r="AL112" s="15">
        <v>3.5556819396265782</v>
      </c>
      <c r="AM112" s="3">
        <v>1.014588675121713E-2</v>
      </c>
      <c r="AN112" s="20">
        <v>1.5697586945260582</v>
      </c>
      <c r="AO112" s="3">
        <v>9.5238095238095233E-2</v>
      </c>
      <c r="AP112" s="3">
        <v>0.17316017316017315</v>
      </c>
      <c r="AQ112" s="3">
        <v>-7.792207792207792E-2</v>
      </c>
      <c r="AR112" s="3" t="s">
        <v>3402</v>
      </c>
      <c r="AS112" s="22">
        <v>1.550980858084694</v>
      </c>
      <c r="AT112" s="15">
        <v>3.2523906031519467</v>
      </c>
      <c r="AU112" s="3">
        <v>7.8471721969178079E-3</v>
      </c>
      <c r="AV112" s="20">
        <v>1.5666752024785295</v>
      </c>
      <c r="AW112" s="3">
        <v>9.5238095238095233E-2</v>
      </c>
      <c r="AX112" s="3">
        <v>0.50125313283208017</v>
      </c>
      <c r="AY112" s="3">
        <v>-0.40601503759398494</v>
      </c>
      <c r="AZ112" s="3" t="s">
        <v>3401</v>
      </c>
      <c r="BA112" s="22">
        <v>1.7970566555629526</v>
      </c>
      <c r="BB112" s="15">
        <v>4.4593125873045283</v>
      </c>
      <c r="BC112" s="3">
        <v>9.2088614238878697E-3</v>
      </c>
      <c r="BD112" s="20">
        <v>1.8154743784107283</v>
      </c>
      <c r="BE112" s="15">
        <v>5.7983550678944544</v>
      </c>
    </row>
    <row r="113" spans="1:57" x14ac:dyDescent="0.25">
      <c r="A113" t="s">
        <v>45</v>
      </c>
      <c r="B113" t="s">
        <v>495</v>
      </c>
      <c r="C113" t="s">
        <v>21</v>
      </c>
      <c r="D113">
        <v>4.5</v>
      </c>
      <c r="E113" s="10">
        <v>0</v>
      </c>
      <c r="F113" s="5">
        <v>4.1407867494824016E-2</v>
      </c>
      <c r="G113" s="5">
        <v>4.5351473922902487E-2</v>
      </c>
      <c r="H113" s="5">
        <v>0.29304029304029305</v>
      </c>
      <c r="I113" s="5">
        <v>7.4074074074074084E-2</v>
      </c>
      <c r="J113" s="5">
        <v>0.7322175732217574</v>
      </c>
      <c r="K113" s="5">
        <v>0.29039301310043669</v>
      </c>
      <c r="L113" s="5" t="e">
        <v>#N/A</v>
      </c>
      <c r="M113" s="5" t="e">
        <v>#N/A</v>
      </c>
      <c r="N113" s="5">
        <v>5.8188987677007753E-2</v>
      </c>
      <c r="O113" s="5">
        <v>0</v>
      </c>
      <c r="P113" s="22">
        <v>0</v>
      </c>
      <c r="Q113" s="18">
        <v>0</v>
      </c>
      <c r="R113" s="5">
        <v>0</v>
      </c>
      <c r="S113" s="20">
        <v>0</v>
      </c>
      <c r="T113" s="3">
        <v>9.5238095238095233E-2</v>
      </c>
      <c r="U113" s="3">
        <v>0.89678055779750687</v>
      </c>
      <c r="V113" s="3">
        <v>-0.80154246255941164</v>
      </c>
      <c r="W113" s="3" t="s">
        <v>3402</v>
      </c>
      <c r="X113" s="25">
        <v>0</v>
      </c>
      <c r="Y113" s="3">
        <v>9.5238095238095233E-2</v>
      </c>
      <c r="Z113" s="3">
        <v>4.5351473922902487E-2</v>
      </c>
      <c r="AA113" s="3">
        <v>4.9886621315192746E-2</v>
      </c>
      <c r="AB113" s="3" t="s">
        <v>3401</v>
      </c>
      <c r="AC113" s="22">
        <v>0</v>
      </c>
      <c r="AD113" s="15">
        <v>0</v>
      </c>
      <c r="AE113" s="5">
        <v>0</v>
      </c>
      <c r="AF113" s="20">
        <v>0</v>
      </c>
      <c r="AG113" s="3">
        <v>9.5238095238095233E-2</v>
      </c>
      <c r="AH113" s="3">
        <v>0.36350418029807341</v>
      </c>
      <c r="AI113" s="3">
        <v>-0.26826608505997818</v>
      </c>
      <c r="AJ113" s="3" t="s">
        <v>3402</v>
      </c>
      <c r="AK113" s="22">
        <v>0</v>
      </c>
      <c r="AL113" s="15">
        <v>0</v>
      </c>
      <c r="AM113" s="3">
        <v>0</v>
      </c>
      <c r="AN113" s="20">
        <v>0</v>
      </c>
      <c r="AO113" s="3">
        <v>9.5238095238095233E-2</v>
      </c>
      <c r="AP113" s="3">
        <v>0.17316017316017315</v>
      </c>
      <c r="AQ113" s="3">
        <v>-7.792207792207792E-2</v>
      </c>
      <c r="AR113" s="3" t="s">
        <v>3402</v>
      </c>
      <c r="AS113" s="22">
        <v>0</v>
      </c>
      <c r="AT113" s="15">
        <v>0</v>
      </c>
      <c r="AU113" s="3">
        <v>0</v>
      </c>
      <c r="AV113" s="20">
        <v>0</v>
      </c>
      <c r="AW113" s="3">
        <v>9.5238095238095233E-2</v>
      </c>
      <c r="AX113" s="3">
        <v>0.50125313283208017</v>
      </c>
      <c r="AY113" s="3">
        <v>-0.40601503759398494</v>
      </c>
      <c r="AZ113" s="3" t="s">
        <v>3401</v>
      </c>
      <c r="BA113" s="22">
        <v>0</v>
      </c>
      <c r="BB113" s="15">
        <v>0</v>
      </c>
      <c r="BC113" s="3">
        <v>0</v>
      </c>
      <c r="BD113" s="20">
        <v>0</v>
      </c>
      <c r="BE113" s="15">
        <v>0</v>
      </c>
    </row>
    <row r="114" spans="1:57" x14ac:dyDescent="0.25">
      <c r="A114" t="s">
        <v>39</v>
      </c>
      <c r="B114" t="s">
        <v>495</v>
      </c>
      <c r="C114" t="s">
        <v>21</v>
      </c>
      <c r="D114">
        <v>4.5</v>
      </c>
      <c r="E114" s="10">
        <v>1</v>
      </c>
      <c r="F114" s="5">
        <v>6.3492063492063489E-2</v>
      </c>
      <c r="G114" s="5">
        <v>9.5238095238095233E-2</v>
      </c>
      <c r="H114" s="5">
        <v>0.23809523809523808</v>
      </c>
      <c r="I114" s="5">
        <v>7.4074074074074084E-2</v>
      </c>
      <c r="J114" s="5">
        <v>0.7322175732217574</v>
      </c>
      <c r="K114" s="5">
        <v>0.29039301310043669</v>
      </c>
      <c r="L114" s="5" t="e">
        <v>#N/A</v>
      </c>
      <c r="M114" s="5" t="e">
        <v>#N/A</v>
      </c>
      <c r="N114" s="5">
        <v>0.29152339856241527</v>
      </c>
      <c r="O114" s="5">
        <v>0</v>
      </c>
      <c r="P114" s="22">
        <v>1.2626933493481669</v>
      </c>
      <c r="Q114" s="18">
        <v>2.0928763736085889</v>
      </c>
      <c r="R114" s="5">
        <v>6.9378144618864159E-3</v>
      </c>
      <c r="S114" s="20">
        <v>1.2765689782719398</v>
      </c>
      <c r="T114" s="3">
        <v>9.5238095238095233E-2</v>
      </c>
      <c r="U114" s="3">
        <v>0.89678055779750687</v>
      </c>
      <c r="V114" s="3">
        <v>-0.80154246255941164</v>
      </c>
      <c r="W114" s="3" t="s">
        <v>3402</v>
      </c>
      <c r="X114" s="25">
        <v>0.43329472962669141</v>
      </c>
      <c r="Y114" s="3">
        <v>9.5238095238095233E-2</v>
      </c>
      <c r="Z114" s="3">
        <v>4.5351473922902487E-2</v>
      </c>
      <c r="AA114" s="3">
        <v>4.9886621315192746E-2</v>
      </c>
      <c r="AB114" s="3" t="s">
        <v>3401</v>
      </c>
      <c r="AC114" s="22">
        <v>1.4714423735634914</v>
      </c>
      <c r="AD114" s="15">
        <v>3.9134723748195928</v>
      </c>
      <c r="AE114" s="5">
        <v>8.4476284431091193E-3</v>
      </c>
      <c r="AF114" s="20">
        <v>1.4883376304497096</v>
      </c>
      <c r="AG114" s="3">
        <v>9.5238095238095233E-2</v>
      </c>
      <c r="AH114" s="3">
        <v>0.36350418029807341</v>
      </c>
      <c r="AI114" s="3">
        <v>-0.26826608505997818</v>
      </c>
      <c r="AJ114" s="3" t="s">
        <v>3402</v>
      </c>
      <c r="AK114" s="22">
        <v>1.2661593370052409</v>
      </c>
      <c r="AL114" s="15">
        <v>2.8196232077830437</v>
      </c>
      <c r="AM114" s="3">
        <v>8.0455952565528753E-3</v>
      </c>
      <c r="AN114" s="20">
        <v>1.2822505275183467</v>
      </c>
      <c r="AO114" s="3">
        <v>9.5238095238095233E-2</v>
      </c>
      <c r="AP114" s="3">
        <v>0.17316017316017315</v>
      </c>
      <c r="AQ114" s="3">
        <v>-7.792207792207792E-2</v>
      </c>
      <c r="AR114" s="3" t="s">
        <v>3402</v>
      </c>
      <c r="AS114" s="22">
        <v>1.2673964628318739</v>
      </c>
      <c r="AT114" s="15">
        <v>2.6215041371851684</v>
      </c>
      <c r="AU114" s="3">
        <v>6.3250073221489365E-3</v>
      </c>
      <c r="AV114" s="20">
        <v>1.2800464774761717</v>
      </c>
      <c r="AW114" s="3">
        <v>9.5238095238095233E-2</v>
      </c>
      <c r="AX114" s="3">
        <v>0.50125313283208017</v>
      </c>
      <c r="AY114" s="3">
        <v>-0.40601503759398494</v>
      </c>
      <c r="AZ114" s="3" t="s">
        <v>3401</v>
      </c>
      <c r="BA114" s="22">
        <v>1.4684792767729902</v>
      </c>
      <c r="BB114" s="15">
        <v>3.3927705652763129</v>
      </c>
      <c r="BC114" s="3">
        <v>7.0063610404043752E-3</v>
      </c>
      <c r="BD114" s="20">
        <v>1.482491998853799</v>
      </c>
      <c r="BE114" s="15">
        <v>4.7362536955704497</v>
      </c>
    </row>
    <row r="115" spans="1:57" x14ac:dyDescent="0.25">
      <c r="A115" t="s">
        <v>4061</v>
      </c>
      <c r="B115" t="s">
        <v>495</v>
      </c>
      <c r="C115" t="s">
        <v>21</v>
      </c>
      <c r="D115">
        <v>4</v>
      </c>
      <c r="E115" s="10">
        <v>0</v>
      </c>
      <c r="F115" s="5" t="e">
        <v>#N/A</v>
      </c>
      <c r="G115" s="5" t="e">
        <v>#N/A</v>
      </c>
      <c r="H115" s="5" t="e">
        <v>#N/A</v>
      </c>
      <c r="I115" s="5">
        <v>7.4074074074074084E-2</v>
      </c>
      <c r="J115" s="5">
        <v>0.7322175732217574</v>
      </c>
      <c r="K115" s="5">
        <v>0.29039301310043669</v>
      </c>
      <c r="L115" s="5" t="e">
        <v>#N/A</v>
      </c>
      <c r="M115" s="5" t="e">
        <v>#N/A</v>
      </c>
      <c r="N115" s="5">
        <v>0.29152339856241527</v>
      </c>
      <c r="O115" s="5">
        <v>0</v>
      </c>
      <c r="P115" s="22">
        <v>0</v>
      </c>
      <c r="Q115" s="18">
        <v>0</v>
      </c>
      <c r="R115" s="5">
        <v>0</v>
      </c>
      <c r="S115" s="20">
        <v>0</v>
      </c>
      <c r="T115" s="3">
        <v>9.5238095238095233E-2</v>
      </c>
      <c r="U115" s="3">
        <v>0.89678055779750687</v>
      </c>
      <c r="V115" s="3">
        <v>-0.80154246255941164</v>
      </c>
      <c r="W115" s="3" t="s">
        <v>3402</v>
      </c>
      <c r="X115" s="25">
        <v>0</v>
      </c>
      <c r="Y115" s="3">
        <v>9.5238095238095233E-2</v>
      </c>
      <c r="Z115" s="3">
        <v>4.5351473922902487E-2</v>
      </c>
      <c r="AA115" s="3">
        <v>4.9886621315192746E-2</v>
      </c>
      <c r="AB115" s="3" t="s">
        <v>3401</v>
      </c>
      <c r="AC115" s="22">
        <v>0</v>
      </c>
      <c r="AD115" s="15">
        <v>0</v>
      </c>
      <c r="AE115" s="5">
        <v>0</v>
      </c>
      <c r="AF115" s="20">
        <v>0</v>
      </c>
      <c r="AG115" s="3">
        <v>9.5238095238095233E-2</v>
      </c>
      <c r="AH115" s="3">
        <v>0.36350418029807341</v>
      </c>
      <c r="AI115" s="3">
        <v>-0.26826608505997818</v>
      </c>
      <c r="AJ115" s="3" t="s">
        <v>3402</v>
      </c>
      <c r="AK115" s="22">
        <v>0</v>
      </c>
      <c r="AL115" s="15">
        <v>0</v>
      </c>
      <c r="AM115" s="3">
        <v>0</v>
      </c>
      <c r="AN115" s="20">
        <v>0</v>
      </c>
      <c r="AO115" s="3">
        <v>9.5238095238095233E-2</v>
      </c>
      <c r="AP115" s="3">
        <v>0.17316017316017315</v>
      </c>
      <c r="AQ115" s="3">
        <v>-7.792207792207792E-2</v>
      </c>
      <c r="AR115" s="3" t="s">
        <v>3402</v>
      </c>
      <c r="AS115" s="22">
        <v>0</v>
      </c>
      <c r="AT115" s="15">
        <v>0</v>
      </c>
      <c r="AU115" s="3">
        <v>0</v>
      </c>
      <c r="AV115" s="20">
        <v>0</v>
      </c>
      <c r="AW115" s="3">
        <v>9.5238095238095233E-2</v>
      </c>
      <c r="AX115" s="3">
        <v>0.50125313283208017</v>
      </c>
      <c r="AY115" s="3">
        <v>-0.40601503759398494</v>
      </c>
      <c r="AZ115" s="3" t="s">
        <v>3401</v>
      </c>
      <c r="BA115" s="22">
        <v>0</v>
      </c>
      <c r="BB115" s="15">
        <v>0</v>
      </c>
      <c r="BC115" s="3">
        <v>0</v>
      </c>
      <c r="BD115" s="20">
        <v>0</v>
      </c>
      <c r="BE115" s="15">
        <v>0</v>
      </c>
    </row>
    <row r="116" spans="1:57" x14ac:dyDescent="0.25">
      <c r="A116" t="s">
        <v>4062</v>
      </c>
      <c r="B116" t="s">
        <v>495</v>
      </c>
      <c r="C116" t="s">
        <v>21</v>
      </c>
      <c r="D116">
        <v>4</v>
      </c>
      <c r="E116" s="10">
        <v>0</v>
      </c>
      <c r="F116" s="5" t="e">
        <v>#N/A</v>
      </c>
      <c r="G116" s="5" t="e">
        <v>#N/A</v>
      </c>
      <c r="H116" s="5" t="e">
        <v>#N/A</v>
      </c>
      <c r="I116" s="5">
        <v>7.4074074074074084E-2</v>
      </c>
      <c r="J116" s="5">
        <v>0.7322175732217574</v>
      </c>
      <c r="K116" s="5">
        <v>0.29039301310043669</v>
      </c>
      <c r="L116" s="5" t="e">
        <v>#N/A</v>
      </c>
      <c r="M116" s="5" t="e">
        <v>#N/A</v>
      </c>
      <c r="N116" s="5">
        <v>0.29152339856241527</v>
      </c>
      <c r="O116" s="5">
        <v>0</v>
      </c>
      <c r="P116" s="22">
        <v>0</v>
      </c>
      <c r="Q116" s="18">
        <v>0</v>
      </c>
      <c r="R116" s="5">
        <v>0</v>
      </c>
      <c r="S116" s="20">
        <v>0</v>
      </c>
      <c r="T116" s="3">
        <v>9.5238095238095233E-2</v>
      </c>
      <c r="U116" s="3">
        <v>0.89678055779750687</v>
      </c>
      <c r="V116" s="3">
        <v>-0.80154246255941164</v>
      </c>
      <c r="W116" s="3" t="s">
        <v>3402</v>
      </c>
      <c r="X116" s="25">
        <v>0</v>
      </c>
      <c r="Y116" s="3">
        <v>9.5238095238095233E-2</v>
      </c>
      <c r="Z116" s="3">
        <v>4.5351473922902487E-2</v>
      </c>
      <c r="AA116" s="3">
        <v>4.9886621315192746E-2</v>
      </c>
      <c r="AB116" s="3" t="s">
        <v>3401</v>
      </c>
      <c r="AC116" s="22">
        <v>0</v>
      </c>
      <c r="AD116" s="15">
        <v>0</v>
      </c>
      <c r="AE116" s="5">
        <v>0</v>
      </c>
      <c r="AF116" s="20">
        <v>0</v>
      </c>
      <c r="AG116" s="3">
        <v>9.5238095238095233E-2</v>
      </c>
      <c r="AH116" s="3">
        <v>0.36350418029807341</v>
      </c>
      <c r="AI116" s="3">
        <v>-0.26826608505997818</v>
      </c>
      <c r="AJ116" s="3" t="s">
        <v>3402</v>
      </c>
      <c r="AK116" s="22">
        <v>0</v>
      </c>
      <c r="AL116" s="15">
        <v>0</v>
      </c>
      <c r="AM116" s="3">
        <v>0</v>
      </c>
      <c r="AN116" s="20">
        <v>0</v>
      </c>
      <c r="AO116" s="3">
        <v>9.5238095238095233E-2</v>
      </c>
      <c r="AP116" s="3">
        <v>0.17316017316017315</v>
      </c>
      <c r="AQ116" s="3">
        <v>-7.792207792207792E-2</v>
      </c>
      <c r="AR116" s="3" t="s">
        <v>3402</v>
      </c>
      <c r="AS116" s="22">
        <v>0</v>
      </c>
      <c r="AT116" s="15">
        <v>0</v>
      </c>
      <c r="AU116" s="3">
        <v>0</v>
      </c>
      <c r="AV116" s="20">
        <v>0</v>
      </c>
      <c r="AW116" s="3">
        <v>9.5238095238095233E-2</v>
      </c>
      <c r="AX116" s="3">
        <v>0.50125313283208017</v>
      </c>
      <c r="AY116" s="3">
        <v>-0.40601503759398494</v>
      </c>
      <c r="AZ116" s="3" t="s">
        <v>3401</v>
      </c>
      <c r="BA116" s="22">
        <v>0</v>
      </c>
      <c r="BB116" s="15">
        <v>0</v>
      </c>
      <c r="BC116" s="3">
        <v>0</v>
      </c>
      <c r="BD116" s="20">
        <v>0</v>
      </c>
      <c r="BE116" s="15">
        <v>0</v>
      </c>
    </row>
    <row r="117" spans="1:57" x14ac:dyDescent="0.25">
      <c r="A117" t="s">
        <v>41</v>
      </c>
      <c r="B117" t="s">
        <v>495</v>
      </c>
      <c r="C117" t="s">
        <v>21</v>
      </c>
      <c r="D117">
        <v>4</v>
      </c>
      <c r="E117" s="10">
        <v>1</v>
      </c>
      <c r="F117" s="5">
        <v>6.3492063492063489E-2</v>
      </c>
      <c r="G117" s="5">
        <v>7.3260073260073263E-2</v>
      </c>
      <c r="H117" s="5">
        <v>0.23809523809523808</v>
      </c>
      <c r="I117" s="5">
        <v>7.4074074074074084E-2</v>
      </c>
      <c r="J117" s="5">
        <v>0.7322175732217574</v>
      </c>
      <c r="K117" s="5">
        <v>0.29039301310043669</v>
      </c>
      <c r="L117" s="5" t="e">
        <v>#N/A</v>
      </c>
      <c r="M117" s="5" t="e">
        <v>#N/A</v>
      </c>
      <c r="N117" s="5">
        <v>0.29152339856241527</v>
      </c>
      <c r="O117" s="5">
        <v>0</v>
      </c>
      <c r="P117" s="22">
        <v>1.1967592834141012</v>
      </c>
      <c r="Q117" s="18">
        <v>2.0137024856954526</v>
      </c>
      <c r="R117" s="5">
        <v>6.6753556986769939E-3</v>
      </c>
      <c r="S117" s="20">
        <v>1.2101099948114551</v>
      </c>
      <c r="T117" s="3">
        <v>9.5238095238095233E-2</v>
      </c>
      <c r="U117" s="3">
        <v>0.89678055779750687</v>
      </c>
      <c r="V117" s="3">
        <v>-0.80154246255941164</v>
      </c>
      <c r="W117" s="3" t="s">
        <v>3402</v>
      </c>
      <c r="X117" s="25">
        <v>0.41066937622094379</v>
      </c>
      <c r="Y117" s="3">
        <v>9.5238095238095233E-2</v>
      </c>
      <c r="Z117" s="3">
        <v>4.5351473922902487E-2</v>
      </c>
      <c r="AA117" s="3">
        <v>4.9886621315192746E-2</v>
      </c>
      <c r="AB117" s="3" t="s">
        <v>3401</v>
      </c>
      <c r="AC117" s="22">
        <v>1.3946080586232912</v>
      </c>
      <c r="AD117" s="15">
        <v>3.6443530656164351</v>
      </c>
      <c r="AE117" s="5">
        <v>7.866707022622722E-3</v>
      </c>
      <c r="AF117" s="20">
        <v>1.4103414726685366</v>
      </c>
      <c r="AG117" s="3">
        <v>9.5238095238095233E-2</v>
      </c>
      <c r="AH117" s="3">
        <v>0.36350418029807341</v>
      </c>
      <c r="AI117" s="3">
        <v>-0.26826608505997818</v>
      </c>
      <c r="AJ117" s="3" t="s">
        <v>3402</v>
      </c>
      <c r="AK117" s="22">
        <v>1.2000442875736173</v>
      </c>
      <c r="AL117" s="15">
        <v>2.6710587869856681</v>
      </c>
      <c r="AM117" s="3">
        <v>7.6216771968772006E-3</v>
      </c>
      <c r="AN117" s="20">
        <v>1.2152876419673717</v>
      </c>
      <c r="AO117" s="3">
        <v>9.5238095238095233E-2</v>
      </c>
      <c r="AP117" s="3">
        <v>0.17316017316017315</v>
      </c>
      <c r="AQ117" s="3">
        <v>-7.792207792207792E-2</v>
      </c>
      <c r="AR117" s="3" t="s">
        <v>3402</v>
      </c>
      <c r="AS117" s="22">
        <v>1.2012168143937978</v>
      </c>
      <c r="AT117" s="15">
        <v>2.4928439397173401</v>
      </c>
      <c r="AU117" s="3">
        <v>6.0145837452756489E-3</v>
      </c>
      <c r="AV117" s="20">
        <v>1.2132459818843491</v>
      </c>
      <c r="AW117" s="3">
        <v>9.5238095238095233E-2</v>
      </c>
      <c r="AX117" s="3">
        <v>0.50125313283208017</v>
      </c>
      <c r="AY117" s="3">
        <v>-0.40601503759398494</v>
      </c>
      <c r="AZ117" s="3" t="s">
        <v>3401</v>
      </c>
      <c r="BA117" s="22">
        <v>1.3917996858750563</v>
      </c>
      <c r="BB117" s="15">
        <v>3.1831017743989873</v>
      </c>
      <c r="BC117" s="3">
        <v>6.5733770765530062E-3</v>
      </c>
      <c r="BD117" s="20">
        <v>1.4049464400281624</v>
      </c>
      <c r="BE117" s="15">
        <v>4.4888654620045285</v>
      </c>
    </row>
    <row r="118" spans="1:57" x14ac:dyDescent="0.25">
      <c r="A118" t="s">
        <v>42</v>
      </c>
      <c r="B118" t="s">
        <v>495</v>
      </c>
      <c r="C118" t="s">
        <v>21</v>
      </c>
      <c r="D118">
        <v>4</v>
      </c>
      <c r="E118" s="10">
        <v>1</v>
      </c>
      <c r="F118" s="5">
        <v>5.0125313283208017E-2</v>
      </c>
      <c r="G118" s="5">
        <v>7.3260073260073263E-2</v>
      </c>
      <c r="H118" s="5">
        <v>0.3072196620583717</v>
      </c>
      <c r="I118" s="5">
        <v>7.4074074074074084E-2</v>
      </c>
      <c r="J118" s="5">
        <v>0.7322175732217574</v>
      </c>
      <c r="K118" s="5">
        <v>0.29039301310043669</v>
      </c>
      <c r="L118" s="5" t="e">
        <v>#N/A</v>
      </c>
      <c r="M118" s="5" t="e">
        <v>#N/A</v>
      </c>
      <c r="N118" s="5">
        <v>0.29152339856241527</v>
      </c>
      <c r="O118" s="5">
        <v>0</v>
      </c>
      <c r="P118" s="22">
        <v>1.0474343581978349</v>
      </c>
      <c r="Q118" s="18">
        <v>1.8452893417174077</v>
      </c>
      <c r="R118" s="5">
        <v>6.1170718169357985E-3</v>
      </c>
      <c r="S118" s="20">
        <v>1.0596685018317065</v>
      </c>
      <c r="T118" s="3">
        <v>9.5238095238095233E-2</v>
      </c>
      <c r="U118" s="3">
        <v>0.89678055779750687</v>
      </c>
      <c r="V118" s="3">
        <v>-0.80154246255941164</v>
      </c>
      <c r="W118" s="3" t="s">
        <v>3402</v>
      </c>
      <c r="X118" s="25">
        <v>0.3594283499404865</v>
      </c>
      <c r="Y118" s="3">
        <v>9.5238095238095233E-2</v>
      </c>
      <c r="Z118" s="3">
        <v>4.5351473922902487E-2</v>
      </c>
      <c r="AA118" s="3">
        <v>4.9886621315192746E-2</v>
      </c>
      <c r="AB118" s="3" t="s">
        <v>3401</v>
      </c>
      <c r="AC118" s="22">
        <v>1.2205966705805489</v>
      </c>
      <c r="AD118" s="15">
        <v>3.1013057839036842</v>
      </c>
      <c r="AE118" s="5">
        <v>6.6944841924663698E-3</v>
      </c>
      <c r="AF118" s="20">
        <v>1.2339856389654815</v>
      </c>
      <c r="AG118" s="3">
        <v>9.5238095238095233E-2</v>
      </c>
      <c r="AH118" s="3">
        <v>0.36350418029807341</v>
      </c>
      <c r="AI118" s="3">
        <v>-0.26826608505997818</v>
      </c>
      <c r="AJ118" s="3" t="s">
        <v>3402</v>
      </c>
      <c r="AK118" s="22">
        <v>1.0503094779242379</v>
      </c>
      <c r="AL118" s="15">
        <v>2.3628941883000967</v>
      </c>
      <c r="AM118" s="3">
        <v>6.7423513257543061E-3</v>
      </c>
      <c r="AN118" s="20">
        <v>1.0637941805757465</v>
      </c>
      <c r="AO118" s="3">
        <v>9.5238095238095233E-2</v>
      </c>
      <c r="AP118" s="3">
        <v>0.17316017316017315</v>
      </c>
      <c r="AQ118" s="3">
        <v>-7.792207792207792E-2</v>
      </c>
      <c r="AR118" s="3" t="s">
        <v>3402</v>
      </c>
      <c r="AS118" s="22">
        <v>1.0513357034103374</v>
      </c>
      <c r="AT118" s="15">
        <v>2.2243222077507534</v>
      </c>
      <c r="AU118" s="3">
        <v>5.3667106800557593E-3</v>
      </c>
      <c r="AV118" s="20">
        <v>1.062069124770449</v>
      </c>
      <c r="AW118" s="3">
        <v>9.5238095238095233E-2</v>
      </c>
      <c r="AX118" s="3">
        <v>0.50125313283208017</v>
      </c>
      <c r="AY118" s="3">
        <v>-0.40601503759398494</v>
      </c>
      <c r="AZ118" s="3" t="s">
        <v>3401</v>
      </c>
      <c r="BA118" s="22">
        <v>1.2181387108655959</v>
      </c>
      <c r="BB118" s="15">
        <v>2.754911491689469</v>
      </c>
      <c r="BC118" s="3">
        <v>5.6891275651477537E-3</v>
      </c>
      <c r="BD118" s="20">
        <v>1.2295169659958913</v>
      </c>
      <c r="BE118" s="15">
        <v>3.9291570263774922</v>
      </c>
    </row>
    <row r="119" spans="1:57" x14ac:dyDescent="0.25">
      <c r="A119" t="s">
        <v>46</v>
      </c>
      <c r="B119" t="s">
        <v>495</v>
      </c>
      <c r="C119" t="s">
        <v>21</v>
      </c>
      <c r="D119">
        <v>4</v>
      </c>
      <c r="E119" s="10">
        <v>0</v>
      </c>
      <c r="F119" s="5">
        <v>5.0125313283208017E-2</v>
      </c>
      <c r="G119" s="5">
        <v>3.6630036630036632E-2</v>
      </c>
      <c r="H119" s="5">
        <v>0.29304029304029305</v>
      </c>
      <c r="I119" s="5">
        <v>7.4074074074074084E-2</v>
      </c>
      <c r="J119" s="5">
        <v>0.7322175732217574</v>
      </c>
      <c r="K119" s="5">
        <v>0.29039301310043669</v>
      </c>
      <c r="L119" s="5" t="e">
        <v>#N/A</v>
      </c>
      <c r="M119" s="5" t="e">
        <v>#N/A</v>
      </c>
      <c r="N119" s="5">
        <v>0.29152339856241527</v>
      </c>
      <c r="O119" s="5">
        <v>0</v>
      </c>
      <c r="P119" s="22">
        <v>0</v>
      </c>
      <c r="Q119" s="18">
        <v>0</v>
      </c>
      <c r="R119" s="5">
        <v>0</v>
      </c>
      <c r="S119" s="20">
        <v>0</v>
      </c>
      <c r="T119" s="3">
        <v>9.5238095238095233E-2</v>
      </c>
      <c r="U119" s="3">
        <v>0.89678055779750687</v>
      </c>
      <c r="V119" s="3">
        <v>-0.80154246255941164</v>
      </c>
      <c r="W119" s="3" t="s">
        <v>3402</v>
      </c>
      <c r="X119" s="25">
        <v>0</v>
      </c>
      <c r="Y119" s="3">
        <v>9.5238095238095233E-2</v>
      </c>
      <c r="Z119" s="3">
        <v>4.5351473922902487E-2</v>
      </c>
      <c r="AA119" s="3">
        <v>4.9886621315192746E-2</v>
      </c>
      <c r="AB119" s="3" t="s">
        <v>3401</v>
      </c>
      <c r="AC119" s="22">
        <v>0</v>
      </c>
      <c r="AD119" s="15">
        <v>0</v>
      </c>
      <c r="AE119" s="5">
        <v>0</v>
      </c>
      <c r="AF119" s="20">
        <v>0</v>
      </c>
      <c r="AG119" s="3">
        <v>9.5238095238095233E-2</v>
      </c>
      <c r="AH119" s="3">
        <v>0.36350418029807341</v>
      </c>
      <c r="AI119" s="3">
        <v>-0.26826608505997818</v>
      </c>
      <c r="AJ119" s="3" t="s">
        <v>3402</v>
      </c>
      <c r="AK119" s="22">
        <v>0</v>
      </c>
      <c r="AL119" s="15">
        <v>0</v>
      </c>
      <c r="AM119" s="3">
        <v>0</v>
      </c>
      <c r="AN119" s="20">
        <v>0</v>
      </c>
      <c r="AO119" s="3">
        <v>9.5238095238095233E-2</v>
      </c>
      <c r="AP119" s="3">
        <v>0.17316017316017315</v>
      </c>
      <c r="AQ119" s="3">
        <v>-7.792207792207792E-2</v>
      </c>
      <c r="AR119" s="3" t="s">
        <v>3402</v>
      </c>
      <c r="AS119" s="22">
        <v>0</v>
      </c>
      <c r="AT119" s="15">
        <v>0</v>
      </c>
      <c r="AU119" s="3">
        <v>0</v>
      </c>
      <c r="AV119" s="20">
        <v>0</v>
      </c>
      <c r="AW119" s="3">
        <v>9.5238095238095233E-2</v>
      </c>
      <c r="AX119" s="3">
        <v>0.50125313283208017</v>
      </c>
      <c r="AY119" s="3">
        <v>-0.40601503759398494</v>
      </c>
      <c r="AZ119" s="3" t="s">
        <v>3401</v>
      </c>
      <c r="BA119" s="22">
        <v>0</v>
      </c>
      <c r="BB119" s="15">
        <v>0</v>
      </c>
      <c r="BC119" s="3">
        <v>0</v>
      </c>
      <c r="BD119" s="20">
        <v>0</v>
      </c>
      <c r="BE119" s="15">
        <v>0</v>
      </c>
    </row>
    <row r="120" spans="1:57" x14ac:dyDescent="0.25">
      <c r="A120" t="s">
        <v>4063</v>
      </c>
      <c r="B120" t="s">
        <v>495</v>
      </c>
      <c r="C120" t="s">
        <v>21</v>
      </c>
      <c r="D120">
        <v>4</v>
      </c>
      <c r="E120" s="10">
        <v>0</v>
      </c>
      <c r="F120" s="5" t="e">
        <v>#N/A</v>
      </c>
      <c r="G120" s="5" t="e">
        <v>#N/A</v>
      </c>
      <c r="H120" s="5" t="e">
        <v>#N/A</v>
      </c>
      <c r="I120" s="5">
        <v>7.4074074074074084E-2</v>
      </c>
      <c r="J120" s="5">
        <v>0.7322175732217574</v>
      </c>
      <c r="K120" s="5">
        <v>0.29039301310043669</v>
      </c>
      <c r="L120" s="5" t="e">
        <v>#N/A</v>
      </c>
      <c r="M120" s="5" t="e">
        <v>#N/A</v>
      </c>
      <c r="N120" s="5">
        <v>0.29152339856241527</v>
      </c>
      <c r="O120" s="5">
        <v>0</v>
      </c>
      <c r="P120" s="22">
        <v>0</v>
      </c>
      <c r="Q120" s="18">
        <v>0</v>
      </c>
      <c r="R120" s="5">
        <v>0</v>
      </c>
      <c r="S120" s="20">
        <v>0</v>
      </c>
      <c r="T120" s="3">
        <v>9.5238095238095233E-2</v>
      </c>
      <c r="U120" s="3">
        <v>0.89678055779750687</v>
      </c>
      <c r="V120" s="3">
        <v>-0.80154246255941164</v>
      </c>
      <c r="W120" s="3" t="s">
        <v>3402</v>
      </c>
      <c r="X120" s="25">
        <v>0</v>
      </c>
      <c r="Y120" s="3">
        <v>9.5238095238095233E-2</v>
      </c>
      <c r="Z120" s="3">
        <v>4.5351473922902487E-2</v>
      </c>
      <c r="AA120" s="3">
        <v>4.9886621315192746E-2</v>
      </c>
      <c r="AB120" s="3" t="s">
        <v>3401</v>
      </c>
      <c r="AC120" s="22">
        <v>0</v>
      </c>
      <c r="AD120" s="15">
        <v>0</v>
      </c>
      <c r="AE120" s="5">
        <v>0</v>
      </c>
      <c r="AF120" s="20">
        <v>0</v>
      </c>
      <c r="AG120" s="3">
        <v>9.5238095238095233E-2</v>
      </c>
      <c r="AH120" s="3">
        <v>0.36350418029807341</v>
      </c>
      <c r="AI120" s="3">
        <v>-0.26826608505997818</v>
      </c>
      <c r="AJ120" s="3" t="s">
        <v>3402</v>
      </c>
      <c r="AK120" s="22">
        <v>0</v>
      </c>
      <c r="AL120" s="15">
        <v>0</v>
      </c>
      <c r="AM120" s="3">
        <v>0</v>
      </c>
      <c r="AN120" s="20">
        <v>0</v>
      </c>
      <c r="AO120" s="3">
        <v>9.5238095238095233E-2</v>
      </c>
      <c r="AP120" s="3">
        <v>0.17316017316017315</v>
      </c>
      <c r="AQ120" s="3">
        <v>-7.792207792207792E-2</v>
      </c>
      <c r="AR120" s="3" t="s">
        <v>3402</v>
      </c>
      <c r="AS120" s="22">
        <v>0</v>
      </c>
      <c r="AT120" s="15">
        <v>0</v>
      </c>
      <c r="AU120" s="3">
        <v>0</v>
      </c>
      <c r="AV120" s="20">
        <v>0</v>
      </c>
      <c r="AW120" s="3">
        <v>9.5238095238095233E-2</v>
      </c>
      <c r="AX120" s="3">
        <v>0.50125313283208017</v>
      </c>
      <c r="AY120" s="3">
        <v>-0.40601503759398494</v>
      </c>
      <c r="AZ120" s="3" t="s">
        <v>3401</v>
      </c>
      <c r="BA120" s="22">
        <v>0</v>
      </c>
      <c r="BB120" s="15">
        <v>0</v>
      </c>
      <c r="BC120" s="3">
        <v>0</v>
      </c>
      <c r="BD120" s="20">
        <v>0</v>
      </c>
      <c r="BE120" s="15">
        <v>0</v>
      </c>
    </row>
    <row r="121" spans="1:57" x14ac:dyDescent="0.25">
      <c r="A121" t="s">
        <v>3702</v>
      </c>
      <c r="B121" t="s">
        <v>518</v>
      </c>
      <c r="C121" t="s">
        <v>21</v>
      </c>
      <c r="D121">
        <v>7</v>
      </c>
      <c r="E121" s="10">
        <v>0</v>
      </c>
      <c r="F121" s="5" t="e">
        <v>#N/A</v>
      </c>
      <c r="G121" s="5" t="e">
        <v>#N/A</v>
      </c>
      <c r="H121" s="5" t="e">
        <v>#N/A</v>
      </c>
      <c r="I121" s="5">
        <v>7.4074074074074084E-2</v>
      </c>
      <c r="J121" s="5">
        <v>0.7322175732217574</v>
      </c>
      <c r="K121" s="5">
        <v>0.29039301310043669</v>
      </c>
      <c r="L121" s="5" t="e">
        <v>#N/A</v>
      </c>
      <c r="M121" s="5" t="e">
        <v>#N/A</v>
      </c>
      <c r="N121" s="5">
        <v>0</v>
      </c>
      <c r="O121" s="5">
        <v>0.18378569560782099</v>
      </c>
      <c r="P121" s="22">
        <v>0</v>
      </c>
      <c r="Q121" s="18">
        <v>0</v>
      </c>
      <c r="R121" s="5">
        <v>0</v>
      </c>
      <c r="S121" s="20">
        <v>0</v>
      </c>
      <c r="T121" s="3">
        <v>9.5238095238095233E-2</v>
      </c>
      <c r="U121" s="3">
        <v>0.89678055779750687</v>
      </c>
      <c r="V121" s="3">
        <v>-0.80154246255941164</v>
      </c>
      <c r="W121" s="3" t="s">
        <v>3402</v>
      </c>
      <c r="X121" s="25">
        <v>0</v>
      </c>
      <c r="Y121" s="3">
        <v>9.5238095238095233E-2</v>
      </c>
      <c r="Z121" s="3">
        <v>4.5351473922902487E-2</v>
      </c>
      <c r="AA121" s="3">
        <v>4.9886621315192746E-2</v>
      </c>
      <c r="AB121" s="3" t="s">
        <v>3401</v>
      </c>
      <c r="AC121" s="22">
        <v>0</v>
      </c>
      <c r="AD121" s="15">
        <v>0</v>
      </c>
      <c r="AE121" s="5">
        <v>0</v>
      </c>
      <c r="AF121" s="20">
        <v>0</v>
      </c>
      <c r="AG121" s="3">
        <v>9.5238095238095233E-2</v>
      </c>
      <c r="AH121" s="3">
        <v>0.36350418029807341</v>
      </c>
      <c r="AI121" s="3">
        <v>-0.26826608505997818</v>
      </c>
      <c r="AJ121" s="3" t="s">
        <v>3402</v>
      </c>
      <c r="AK121" s="22">
        <v>0</v>
      </c>
      <c r="AL121" s="15">
        <v>0</v>
      </c>
      <c r="AM121" s="3">
        <v>0</v>
      </c>
      <c r="AN121" s="20">
        <v>0</v>
      </c>
      <c r="AO121" s="3">
        <v>9.5238095238095233E-2</v>
      </c>
      <c r="AP121" s="3">
        <v>0.17316017316017315</v>
      </c>
      <c r="AQ121" s="3">
        <v>-7.792207792207792E-2</v>
      </c>
      <c r="AR121" s="3" t="s">
        <v>3402</v>
      </c>
      <c r="AS121" s="22">
        <v>0</v>
      </c>
      <c r="AT121" s="15">
        <v>0</v>
      </c>
      <c r="AU121" s="3">
        <v>0</v>
      </c>
      <c r="AV121" s="20">
        <v>0</v>
      </c>
      <c r="AW121" s="3">
        <v>9.5238095238095233E-2</v>
      </c>
      <c r="AX121" s="3">
        <v>0.50125313283208017</v>
      </c>
      <c r="AY121" s="3">
        <v>-0.40601503759398494</v>
      </c>
      <c r="AZ121" s="3" t="s">
        <v>3401</v>
      </c>
      <c r="BA121" s="22">
        <v>0</v>
      </c>
      <c r="BB121" s="15">
        <v>0</v>
      </c>
      <c r="BC121" s="3">
        <v>0</v>
      </c>
      <c r="BD121" s="20">
        <v>0</v>
      </c>
      <c r="BE121" s="15">
        <v>0</v>
      </c>
    </row>
    <row r="122" spans="1:57" x14ac:dyDescent="0.25">
      <c r="A122" t="s">
        <v>27</v>
      </c>
      <c r="B122" t="s">
        <v>518</v>
      </c>
      <c r="C122" t="s">
        <v>21</v>
      </c>
      <c r="D122">
        <v>7</v>
      </c>
      <c r="E122" s="10">
        <v>1</v>
      </c>
      <c r="F122" s="5">
        <v>0.21164021164021163</v>
      </c>
      <c r="G122" s="5">
        <v>9.5238095238095233E-2</v>
      </c>
      <c r="H122" s="5">
        <v>0.25396825396825395</v>
      </c>
      <c r="I122" s="5">
        <v>7.4074074074074084E-2</v>
      </c>
      <c r="J122" s="5">
        <v>0.7322175732217574</v>
      </c>
      <c r="K122" s="5">
        <v>0.29039301310043669</v>
      </c>
      <c r="L122" s="5" t="e">
        <v>#N/A</v>
      </c>
      <c r="M122" s="5" t="e">
        <v>#N/A</v>
      </c>
      <c r="N122" s="5">
        <v>0</v>
      </c>
      <c r="O122" s="5">
        <v>0.3857500506789166</v>
      </c>
      <c r="P122" s="22">
        <v>3.935521265378997</v>
      </c>
      <c r="Q122" s="18">
        <v>9.9927050302339158</v>
      </c>
      <c r="R122" s="5">
        <v>3.312547952967989E-2</v>
      </c>
      <c r="S122" s="20">
        <v>4.0017722244383567</v>
      </c>
      <c r="T122" s="3">
        <v>9.5238095238095233E-2</v>
      </c>
      <c r="U122" s="3">
        <v>0.89678055779750687</v>
      </c>
      <c r="V122" s="3">
        <v>-0.80154246255941164</v>
      </c>
      <c r="W122" s="3" t="s">
        <v>3402</v>
      </c>
      <c r="X122" s="25">
        <v>1.350478818553035</v>
      </c>
      <c r="Y122" s="3">
        <v>9.5238095238095233E-2</v>
      </c>
      <c r="Z122" s="3">
        <v>4.5351473922902487E-2</v>
      </c>
      <c r="AA122" s="3">
        <v>4.9886621315192746E-2</v>
      </c>
      <c r="AB122" s="3" t="s">
        <v>3401</v>
      </c>
      <c r="AC122" s="22">
        <v>4.5861433854294607</v>
      </c>
      <c r="AD122" s="15">
        <v>70.287594193479805</v>
      </c>
      <c r="AE122" s="5">
        <v>0.15172292609678209</v>
      </c>
      <c r="AF122" s="20">
        <v>4.8895892376230252</v>
      </c>
      <c r="AG122" s="3">
        <v>9.5238095238095233E-2</v>
      </c>
      <c r="AH122" s="3">
        <v>0.36350418029807341</v>
      </c>
      <c r="AI122" s="3">
        <v>-0.26826608505997818</v>
      </c>
      <c r="AJ122" s="3" t="s">
        <v>3402</v>
      </c>
      <c r="AK122" s="22">
        <v>3.9463239421627128</v>
      </c>
      <c r="AL122" s="15">
        <v>25.301181319315617</v>
      </c>
      <c r="AM122" s="3">
        <v>7.2195130131562299E-2</v>
      </c>
      <c r="AN122" s="20">
        <v>4.0907142024258372</v>
      </c>
      <c r="AO122" s="3">
        <v>9.5238095238095233E-2</v>
      </c>
      <c r="AP122" s="3">
        <v>0.17316017316017315</v>
      </c>
      <c r="AQ122" s="3">
        <v>-7.792207792207792E-2</v>
      </c>
      <c r="AR122" s="3" t="s">
        <v>3402</v>
      </c>
      <c r="AS122" s="22">
        <v>3.9501797754108861</v>
      </c>
      <c r="AT122" s="15">
        <v>20.16158330216291</v>
      </c>
      <c r="AU122" s="3">
        <v>4.864465411419211E-2</v>
      </c>
      <c r="AV122" s="20">
        <v>4.0474690836392702</v>
      </c>
      <c r="AW122" s="3">
        <v>9.5238095238095233E-2</v>
      </c>
      <c r="AX122" s="3">
        <v>0.50125313283208017</v>
      </c>
      <c r="AY122" s="3">
        <v>-0.40601503759398494</v>
      </c>
      <c r="AZ122" s="3" t="s">
        <v>3401</v>
      </c>
      <c r="BA122" s="22">
        <v>4.5769081024239595</v>
      </c>
      <c r="BB122" s="15">
        <v>45.04170881085853</v>
      </c>
      <c r="BC122" s="3">
        <v>9.3014976325089774E-2</v>
      </c>
      <c r="BD122" s="20">
        <v>4.7629380550741391</v>
      </c>
      <c r="BE122" s="15">
        <v>15.152706236147267</v>
      </c>
    </row>
    <row r="123" spans="1:57" x14ac:dyDescent="0.25">
      <c r="A123" t="s">
        <v>24</v>
      </c>
      <c r="B123" t="s">
        <v>518</v>
      </c>
      <c r="C123" t="s">
        <v>21</v>
      </c>
      <c r="D123">
        <v>6</v>
      </c>
      <c r="E123" s="10">
        <v>0</v>
      </c>
      <c r="F123" s="5">
        <v>0.21164021164021163</v>
      </c>
      <c r="G123" s="5">
        <v>0.11904761904761904</v>
      </c>
      <c r="H123" s="5">
        <v>0.25396825396825395</v>
      </c>
      <c r="I123" s="5">
        <v>7.4074074074074084E-2</v>
      </c>
      <c r="J123" s="5">
        <v>0.7322175732217574</v>
      </c>
      <c r="K123" s="5">
        <v>0.29039301310043669</v>
      </c>
      <c r="L123" s="5" t="e">
        <v>#N/A</v>
      </c>
      <c r="M123" s="5" t="e">
        <v>#N/A</v>
      </c>
      <c r="N123" s="5">
        <v>0</v>
      </c>
      <c r="O123" s="5">
        <v>0.3857500506789166</v>
      </c>
      <c r="P123" s="22">
        <v>0</v>
      </c>
      <c r="Q123" s="18">
        <v>0</v>
      </c>
      <c r="R123" s="5">
        <v>0</v>
      </c>
      <c r="S123" s="20">
        <v>0</v>
      </c>
      <c r="T123" s="3">
        <v>9.5238095238095233E-2</v>
      </c>
      <c r="U123" s="3">
        <v>0.89678055779750687</v>
      </c>
      <c r="V123" s="3">
        <v>-0.80154246255941164</v>
      </c>
      <c r="W123" s="3" t="s">
        <v>3402</v>
      </c>
      <c r="X123" s="25">
        <v>0</v>
      </c>
      <c r="Y123" s="3">
        <v>9.5238095238095233E-2</v>
      </c>
      <c r="Z123" s="3">
        <v>4.5351473922902487E-2</v>
      </c>
      <c r="AA123" s="3">
        <v>4.9886621315192746E-2</v>
      </c>
      <c r="AB123" s="3" t="s">
        <v>3401</v>
      </c>
      <c r="AC123" s="22">
        <v>0</v>
      </c>
      <c r="AD123" s="15">
        <v>0</v>
      </c>
      <c r="AE123" s="5">
        <v>0</v>
      </c>
      <c r="AF123" s="20">
        <v>0</v>
      </c>
      <c r="AG123" s="3">
        <v>9.5238095238095233E-2</v>
      </c>
      <c r="AH123" s="3">
        <v>0.36350418029807341</v>
      </c>
      <c r="AI123" s="3">
        <v>-0.26826608505997818</v>
      </c>
      <c r="AJ123" s="3" t="s">
        <v>3402</v>
      </c>
      <c r="AK123" s="22">
        <v>0</v>
      </c>
      <c r="AL123" s="15">
        <v>0</v>
      </c>
      <c r="AM123" s="3">
        <v>0</v>
      </c>
      <c r="AN123" s="20">
        <v>0</v>
      </c>
      <c r="AO123" s="3">
        <v>9.5238095238095233E-2</v>
      </c>
      <c r="AP123" s="3">
        <v>0.17316017316017315</v>
      </c>
      <c r="AQ123" s="3">
        <v>-7.792207792207792E-2</v>
      </c>
      <c r="AR123" s="3" t="s">
        <v>3402</v>
      </c>
      <c r="AS123" s="22">
        <v>0</v>
      </c>
      <c r="AT123" s="15">
        <v>0</v>
      </c>
      <c r="AU123" s="3">
        <v>0</v>
      </c>
      <c r="AV123" s="20">
        <v>0</v>
      </c>
      <c r="AW123" s="3">
        <v>9.5238095238095233E-2</v>
      </c>
      <c r="AX123" s="3">
        <v>0.50125313283208017</v>
      </c>
      <c r="AY123" s="3">
        <v>-0.40601503759398494</v>
      </c>
      <c r="AZ123" s="3" t="s">
        <v>3401</v>
      </c>
      <c r="BA123" s="22">
        <v>0</v>
      </c>
      <c r="BB123" s="15">
        <v>0</v>
      </c>
      <c r="BC123" s="3">
        <v>0</v>
      </c>
      <c r="BD123" s="20">
        <v>0</v>
      </c>
      <c r="BE123" s="15">
        <v>0</v>
      </c>
    </row>
    <row r="124" spans="1:57" x14ac:dyDescent="0.25">
      <c r="A124" t="s">
        <v>32</v>
      </c>
      <c r="B124" t="s">
        <v>518</v>
      </c>
      <c r="C124" t="s">
        <v>21</v>
      </c>
      <c r="D124">
        <v>5.5</v>
      </c>
      <c r="E124" s="10">
        <v>1</v>
      </c>
      <c r="F124" s="5">
        <v>0.14652014652014653</v>
      </c>
      <c r="G124" s="5">
        <v>0.10582010582010581</v>
      </c>
      <c r="H124" s="5">
        <v>0.19047619047619047</v>
      </c>
      <c r="I124" s="5">
        <v>7.4074074074074084E-2</v>
      </c>
      <c r="J124" s="5">
        <v>0.7322175732217574</v>
      </c>
      <c r="K124" s="5">
        <v>0.29039301310043669</v>
      </c>
      <c r="L124" s="5" t="e">
        <v>#N/A</v>
      </c>
      <c r="M124" s="5" t="e">
        <v>#N/A</v>
      </c>
      <c r="N124" s="5">
        <v>0</v>
      </c>
      <c r="O124" s="5">
        <v>0.3857500506789166</v>
      </c>
      <c r="P124" s="22">
        <v>3.7051590350167665</v>
      </c>
      <c r="Q124" s="18">
        <v>8.7330814426381291</v>
      </c>
      <c r="R124" s="5">
        <v>2.8949869898477816E-2</v>
      </c>
      <c r="S124" s="20">
        <v>3.7630587748137221</v>
      </c>
      <c r="T124" s="3">
        <v>9.5238095238095233E-2</v>
      </c>
      <c r="U124" s="3">
        <v>0.89678055779750687</v>
      </c>
      <c r="V124" s="3">
        <v>-0.80154246255941164</v>
      </c>
      <c r="W124" s="3" t="s">
        <v>3402</v>
      </c>
      <c r="X124" s="25">
        <v>1.2714297443082618</v>
      </c>
      <c r="Y124" s="3">
        <v>9.5238095238095233E-2</v>
      </c>
      <c r="Z124" s="3">
        <v>4.5351473922902487E-2</v>
      </c>
      <c r="AA124" s="3">
        <v>4.9886621315192746E-2</v>
      </c>
      <c r="AB124" s="3" t="s">
        <v>3401</v>
      </c>
      <c r="AC124" s="22">
        <v>4.3176975690334505</v>
      </c>
      <c r="AD124" s="15">
        <v>54.799081698863247</v>
      </c>
      <c r="AE124" s="5">
        <v>0.11828939542135335</v>
      </c>
      <c r="AF124" s="20">
        <v>4.5542763598761571</v>
      </c>
      <c r="AG124" s="3">
        <v>9.5238095238095233E-2</v>
      </c>
      <c r="AH124" s="3">
        <v>0.36350418029807341</v>
      </c>
      <c r="AI124" s="3">
        <v>-0.26826608505997818</v>
      </c>
      <c r="AJ124" s="3" t="s">
        <v>3402</v>
      </c>
      <c r="AK124" s="22">
        <v>3.7153293867411126</v>
      </c>
      <c r="AL124" s="15">
        <v>20.941568302691191</v>
      </c>
      <c r="AM124" s="3">
        <v>5.9755282952641445E-2</v>
      </c>
      <c r="AN124" s="20">
        <v>3.8348399526463957</v>
      </c>
      <c r="AO124" s="3">
        <v>9.5238095238095233E-2</v>
      </c>
      <c r="AP124" s="3">
        <v>0.17316017316017315</v>
      </c>
      <c r="AQ124" s="3">
        <v>-7.792207792207792E-2</v>
      </c>
      <c r="AR124" s="3" t="s">
        <v>3402</v>
      </c>
      <c r="AS124" s="22">
        <v>3.7189595222260015</v>
      </c>
      <c r="AT124" s="15">
        <v>16.910850395646712</v>
      </c>
      <c r="AU124" s="3">
        <v>4.0801481507894928E-2</v>
      </c>
      <c r="AV124" s="20">
        <v>3.8005624852417914</v>
      </c>
      <c r="AW124" s="3">
        <v>9.5238095238095233E-2</v>
      </c>
      <c r="AX124" s="3">
        <v>0.50125313283208017</v>
      </c>
      <c r="AY124" s="3">
        <v>-0.40601503759398494</v>
      </c>
      <c r="AZ124" s="3" t="s">
        <v>3401</v>
      </c>
      <c r="BA124" s="22">
        <v>4.3090028650892007</v>
      </c>
      <c r="BB124" s="15">
        <v>36.043087517720451</v>
      </c>
      <c r="BC124" s="3">
        <v>7.4432054658984947E-2</v>
      </c>
      <c r="BD124" s="20">
        <v>4.4578669744071711</v>
      </c>
      <c r="BE124" s="15">
        <v>14.192037804206787</v>
      </c>
    </row>
    <row r="125" spans="1:57" x14ac:dyDescent="0.25">
      <c r="A125" t="s">
        <v>43</v>
      </c>
      <c r="B125" t="s">
        <v>518</v>
      </c>
      <c r="C125" t="s">
        <v>21</v>
      </c>
      <c r="D125">
        <v>5</v>
      </c>
      <c r="E125" s="10">
        <v>1</v>
      </c>
      <c r="F125" s="5">
        <v>5.0125313283208017E-2</v>
      </c>
      <c r="G125" s="5">
        <v>5.0125313283208017E-2</v>
      </c>
      <c r="H125" s="5">
        <v>0.33184005309440845</v>
      </c>
      <c r="I125" s="5">
        <v>7.4074074074074084E-2</v>
      </c>
      <c r="J125" s="5">
        <v>0.7322175732217574</v>
      </c>
      <c r="K125" s="5">
        <v>0.29039301310043669</v>
      </c>
      <c r="L125" s="5" t="e">
        <v>#N/A</v>
      </c>
      <c r="M125" s="5" t="e">
        <v>#N/A</v>
      </c>
      <c r="N125" s="5">
        <v>0</v>
      </c>
      <c r="O125" s="5">
        <v>0.62012129428025964</v>
      </c>
      <c r="P125" s="22">
        <v>3.3834791158058488</v>
      </c>
      <c r="Q125" s="18">
        <v>7.2352884871817986</v>
      </c>
      <c r="R125" s="5">
        <v>2.3984736860371315E-2</v>
      </c>
      <c r="S125" s="20">
        <v>3.4314485895265916</v>
      </c>
      <c r="T125" s="3">
        <v>9.5238095238095233E-2</v>
      </c>
      <c r="U125" s="3">
        <v>0.89678055779750687</v>
      </c>
      <c r="V125" s="3">
        <v>-0.80154246255941164</v>
      </c>
      <c r="W125" s="3" t="s">
        <v>3402</v>
      </c>
      <c r="X125" s="25">
        <v>1.1610448961637911</v>
      </c>
      <c r="Y125" s="3">
        <v>9.5238095238095233E-2</v>
      </c>
      <c r="Z125" s="3">
        <v>4.5351473922902487E-2</v>
      </c>
      <c r="AA125" s="3">
        <v>4.9886621315192746E-2</v>
      </c>
      <c r="AB125" s="3" t="s">
        <v>3401</v>
      </c>
      <c r="AC125" s="22">
        <v>3.9428373829908372</v>
      </c>
      <c r="AD125" s="15">
        <v>38.709175197063843</v>
      </c>
      <c r="AE125" s="5">
        <v>8.3557694570179503E-2</v>
      </c>
      <c r="AF125" s="20">
        <v>4.1099527721311961</v>
      </c>
      <c r="AG125" s="3">
        <v>9.5238095238095233E-2</v>
      </c>
      <c r="AH125" s="3">
        <v>0.36350418029807341</v>
      </c>
      <c r="AI125" s="3">
        <v>-0.26826608505997818</v>
      </c>
      <c r="AJ125" s="3" t="s">
        <v>3402</v>
      </c>
      <c r="AK125" s="22">
        <v>3.3927664830509552</v>
      </c>
      <c r="AL125" s="15">
        <v>16.081253294509299</v>
      </c>
      <c r="AM125" s="3">
        <v>4.5886718079419617E-2</v>
      </c>
      <c r="AN125" s="20">
        <v>3.4845399192097943</v>
      </c>
      <c r="AO125" s="3">
        <v>9.5238095238095233E-2</v>
      </c>
      <c r="AP125" s="3">
        <v>0.17316017316017315</v>
      </c>
      <c r="AQ125" s="3">
        <v>-7.792207792207792E-2</v>
      </c>
      <c r="AR125" s="3" t="s">
        <v>3402</v>
      </c>
      <c r="AS125" s="22">
        <v>3.3960814521209977</v>
      </c>
      <c r="AT125" s="15">
        <v>13.229297482611152</v>
      </c>
      <c r="AU125" s="3">
        <v>3.1918852332710114E-2</v>
      </c>
      <c r="AV125" s="20">
        <v>3.4599191567864178</v>
      </c>
      <c r="AW125" s="3">
        <v>9.5238095238095233E-2</v>
      </c>
      <c r="AX125" s="3">
        <v>0.50125313283208017</v>
      </c>
      <c r="AY125" s="3">
        <v>-0.40601503759398494</v>
      </c>
      <c r="AZ125" s="3" t="s">
        <v>3401</v>
      </c>
      <c r="BA125" s="22">
        <v>3.9348975485774003</v>
      </c>
      <c r="BB125" s="15">
        <v>26.40338065350544</v>
      </c>
      <c r="BC125" s="3">
        <v>5.4525236524687042E-2</v>
      </c>
      <c r="BD125" s="20">
        <v>4.0439480216267745</v>
      </c>
      <c r="BE125" s="15">
        <v>12.884621134168203</v>
      </c>
    </row>
    <row r="126" spans="1:57" x14ac:dyDescent="0.25">
      <c r="A126" t="s">
        <v>28</v>
      </c>
      <c r="B126" t="s">
        <v>518</v>
      </c>
      <c r="C126" t="s">
        <v>21</v>
      </c>
      <c r="D126">
        <v>5</v>
      </c>
      <c r="E126" s="10">
        <v>1</v>
      </c>
      <c r="F126" s="5">
        <v>0.19047619047619047</v>
      </c>
      <c r="G126" s="5">
        <v>0.11904761904761904</v>
      </c>
      <c r="H126" s="5">
        <v>0.19047619047619047</v>
      </c>
      <c r="I126" s="5">
        <v>7.4074074074074084E-2</v>
      </c>
      <c r="J126" s="5">
        <v>0.7322175732217574</v>
      </c>
      <c r="K126" s="5">
        <v>0.29039301310043669</v>
      </c>
      <c r="L126" s="5" t="e">
        <v>#N/A</v>
      </c>
      <c r="M126" s="5" t="e">
        <v>#N/A</v>
      </c>
      <c r="N126" s="5">
        <v>0</v>
      </c>
      <c r="O126" s="5">
        <v>0.3857500506789166</v>
      </c>
      <c r="P126" s="22">
        <v>3.9646217944795268</v>
      </c>
      <c r="Q126" s="18">
        <v>10.164243269740927</v>
      </c>
      <c r="R126" s="5">
        <v>3.369412299750512E-2</v>
      </c>
      <c r="S126" s="20">
        <v>4.0320100404745371</v>
      </c>
      <c r="T126" s="3">
        <v>9.5238095238095233E-2</v>
      </c>
      <c r="U126" s="3">
        <v>0.89678055779750687</v>
      </c>
      <c r="V126" s="3">
        <v>-0.80154246255941164</v>
      </c>
      <c r="W126" s="3" t="s">
        <v>3402</v>
      </c>
      <c r="X126" s="25">
        <v>1.3604646998401397</v>
      </c>
      <c r="Y126" s="3">
        <v>9.5238095238095233E-2</v>
      </c>
      <c r="Z126" s="3">
        <v>4.5351473922902487E-2</v>
      </c>
      <c r="AA126" s="3">
        <v>4.9886621315192746E-2</v>
      </c>
      <c r="AB126" s="3" t="s">
        <v>3401</v>
      </c>
      <c r="AC126" s="22">
        <v>4.6200548268999819</v>
      </c>
      <c r="AD126" s="15">
        <v>72.532910142668754</v>
      </c>
      <c r="AE126" s="5">
        <v>0.15656966910643716</v>
      </c>
      <c r="AF126" s="20">
        <v>4.9331941651128561</v>
      </c>
      <c r="AG126" s="3">
        <v>9.5238095238095233E-2</v>
      </c>
      <c r="AH126" s="3">
        <v>0.36350418029807341</v>
      </c>
      <c r="AI126" s="3">
        <v>-0.26826608505997818</v>
      </c>
      <c r="AJ126" s="3" t="s">
        <v>3402</v>
      </c>
      <c r="AK126" s="22">
        <v>3.9755043497822258</v>
      </c>
      <c r="AL126" s="15">
        <v>25.912903644412832</v>
      </c>
      <c r="AM126" s="3">
        <v>7.3940636489838923E-2</v>
      </c>
      <c r="AN126" s="20">
        <v>4.1233856227619032</v>
      </c>
      <c r="AO126" s="3">
        <v>9.5238095238095233E-2</v>
      </c>
      <c r="AP126" s="3">
        <v>0.17316017316017315</v>
      </c>
      <c r="AQ126" s="3">
        <v>-7.792207792207792E-2</v>
      </c>
      <c r="AR126" s="3" t="s">
        <v>3402</v>
      </c>
      <c r="AS126" s="22">
        <v>3.9793886943202841</v>
      </c>
      <c r="AT126" s="15">
        <v>20.614400796620902</v>
      </c>
      <c r="AU126" s="3">
        <v>4.9737184897347471E-2</v>
      </c>
      <c r="AV126" s="20">
        <v>4.0788630641149792</v>
      </c>
      <c r="AW126" s="3">
        <v>9.5238095238095233E-2</v>
      </c>
      <c r="AX126" s="3">
        <v>0.50125313283208017</v>
      </c>
      <c r="AY126" s="3">
        <v>-0.40601503759398494</v>
      </c>
      <c r="AZ126" s="3" t="s">
        <v>3401</v>
      </c>
      <c r="BA126" s="22">
        <v>4.6107512551968135</v>
      </c>
      <c r="BB126" s="15">
        <v>46.327858636442215</v>
      </c>
      <c r="BC126" s="3">
        <v>9.5670985582632512E-2</v>
      </c>
      <c r="BD126" s="20">
        <v>4.8020932263620786</v>
      </c>
      <c r="BE126" s="15">
        <v>15.275806992561867</v>
      </c>
    </row>
    <row r="127" spans="1:57" x14ac:dyDescent="0.25">
      <c r="A127" t="s">
        <v>3710</v>
      </c>
      <c r="B127" t="s">
        <v>518</v>
      </c>
      <c r="C127" t="s">
        <v>21</v>
      </c>
      <c r="D127">
        <v>5</v>
      </c>
      <c r="E127" s="10">
        <v>0</v>
      </c>
      <c r="F127" s="5" t="e">
        <v>#N/A</v>
      </c>
      <c r="G127" s="5" t="e">
        <v>#N/A</v>
      </c>
      <c r="H127" s="5" t="e">
        <v>#N/A</v>
      </c>
      <c r="I127" s="5">
        <v>7.4074074074074084E-2</v>
      </c>
      <c r="J127" s="5">
        <v>0.7322175732217574</v>
      </c>
      <c r="K127" s="5">
        <v>0.29039301310043669</v>
      </c>
      <c r="L127" s="5" t="e">
        <v>#N/A</v>
      </c>
      <c r="M127" s="5" t="e">
        <v>#N/A</v>
      </c>
      <c r="N127" s="5">
        <v>0</v>
      </c>
      <c r="O127" s="5">
        <v>0.70144132924440949</v>
      </c>
      <c r="P127" s="22">
        <v>0</v>
      </c>
      <c r="Q127" s="18">
        <v>0</v>
      </c>
      <c r="R127" s="5">
        <v>0</v>
      </c>
      <c r="S127" s="20">
        <v>0</v>
      </c>
      <c r="T127" s="3">
        <v>9.5238095238095233E-2</v>
      </c>
      <c r="U127" s="3">
        <v>0.89678055779750687</v>
      </c>
      <c r="V127" s="3">
        <v>-0.80154246255941164</v>
      </c>
      <c r="W127" s="3" t="s">
        <v>3402</v>
      </c>
      <c r="X127" s="25">
        <v>0</v>
      </c>
      <c r="Y127" s="3">
        <v>9.5238095238095233E-2</v>
      </c>
      <c r="Z127" s="3">
        <v>4.5351473922902487E-2</v>
      </c>
      <c r="AA127" s="3">
        <v>4.9886621315192746E-2</v>
      </c>
      <c r="AB127" s="3" t="s">
        <v>3401</v>
      </c>
      <c r="AC127" s="22">
        <v>0</v>
      </c>
      <c r="AD127" s="15">
        <v>0</v>
      </c>
      <c r="AE127" s="5">
        <v>0</v>
      </c>
      <c r="AF127" s="20">
        <v>0</v>
      </c>
      <c r="AG127" s="3">
        <v>9.5238095238095233E-2</v>
      </c>
      <c r="AH127" s="3">
        <v>0.36350418029807341</v>
      </c>
      <c r="AI127" s="3">
        <v>-0.26826608505997818</v>
      </c>
      <c r="AJ127" s="3" t="s">
        <v>3402</v>
      </c>
      <c r="AK127" s="22">
        <v>0</v>
      </c>
      <c r="AL127" s="15">
        <v>0</v>
      </c>
      <c r="AM127" s="3">
        <v>0</v>
      </c>
      <c r="AN127" s="20">
        <v>0</v>
      </c>
      <c r="AO127" s="3">
        <v>9.5238095238095233E-2</v>
      </c>
      <c r="AP127" s="3">
        <v>0.17316017316017315</v>
      </c>
      <c r="AQ127" s="3">
        <v>-7.792207792207792E-2</v>
      </c>
      <c r="AR127" s="3" t="s">
        <v>3402</v>
      </c>
      <c r="AS127" s="22">
        <v>0</v>
      </c>
      <c r="AT127" s="15">
        <v>0</v>
      </c>
      <c r="AU127" s="3">
        <v>0</v>
      </c>
      <c r="AV127" s="20">
        <v>0</v>
      </c>
      <c r="AW127" s="3">
        <v>9.5238095238095233E-2</v>
      </c>
      <c r="AX127" s="3">
        <v>0.50125313283208017</v>
      </c>
      <c r="AY127" s="3">
        <v>-0.40601503759398494</v>
      </c>
      <c r="AZ127" s="3" t="s">
        <v>3401</v>
      </c>
      <c r="BA127" s="22">
        <v>0</v>
      </c>
      <c r="BB127" s="15">
        <v>0</v>
      </c>
      <c r="BC127" s="3">
        <v>0</v>
      </c>
      <c r="BD127" s="20">
        <v>0</v>
      </c>
      <c r="BE127" s="15">
        <v>0</v>
      </c>
    </row>
    <row r="128" spans="1:57" x14ac:dyDescent="0.25">
      <c r="A128" t="s">
        <v>3692</v>
      </c>
      <c r="B128" t="s">
        <v>518</v>
      </c>
      <c r="C128" t="s">
        <v>21</v>
      </c>
      <c r="D128">
        <v>5</v>
      </c>
      <c r="E128" s="10">
        <v>0</v>
      </c>
      <c r="F128" s="5" t="e">
        <v>#N/A</v>
      </c>
      <c r="G128" s="5" t="e">
        <v>#N/A</v>
      </c>
      <c r="H128" s="5" t="e">
        <v>#N/A</v>
      </c>
      <c r="I128" s="5">
        <v>7.4074074074074084E-2</v>
      </c>
      <c r="J128" s="5">
        <v>0.7322175732217574</v>
      </c>
      <c r="K128" s="5">
        <v>0.29039301310043669</v>
      </c>
      <c r="L128" s="5" t="e">
        <v>#N/A</v>
      </c>
      <c r="M128" s="5" t="e">
        <v>#N/A</v>
      </c>
      <c r="N128" s="5">
        <v>0</v>
      </c>
      <c r="O128" s="5">
        <v>0.3857500506789166</v>
      </c>
      <c r="P128" s="22">
        <v>0</v>
      </c>
      <c r="Q128" s="18">
        <v>0</v>
      </c>
      <c r="R128" s="5">
        <v>0</v>
      </c>
      <c r="S128" s="20">
        <v>0</v>
      </c>
      <c r="T128" s="3">
        <v>9.5238095238095233E-2</v>
      </c>
      <c r="U128" s="3">
        <v>0.89678055779750687</v>
      </c>
      <c r="V128" s="3">
        <v>-0.80154246255941164</v>
      </c>
      <c r="W128" s="3" t="s">
        <v>3402</v>
      </c>
      <c r="X128" s="25">
        <v>0</v>
      </c>
      <c r="Y128" s="3">
        <v>9.5238095238095233E-2</v>
      </c>
      <c r="Z128" s="3">
        <v>4.5351473922902487E-2</v>
      </c>
      <c r="AA128" s="3">
        <v>4.9886621315192746E-2</v>
      </c>
      <c r="AB128" s="3" t="s">
        <v>3401</v>
      </c>
      <c r="AC128" s="22">
        <v>0</v>
      </c>
      <c r="AD128" s="15">
        <v>0</v>
      </c>
      <c r="AE128" s="5">
        <v>0</v>
      </c>
      <c r="AF128" s="20">
        <v>0</v>
      </c>
      <c r="AG128" s="3">
        <v>9.5238095238095233E-2</v>
      </c>
      <c r="AH128" s="3">
        <v>0.36350418029807341</v>
      </c>
      <c r="AI128" s="3">
        <v>-0.26826608505997818</v>
      </c>
      <c r="AJ128" s="3" t="s">
        <v>3402</v>
      </c>
      <c r="AK128" s="22">
        <v>0</v>
      </c>
      <c r="AL128" s="15">
        <v>0</v>
      </c>
      <c r="AM128" s="3">
        <v>0</v>
      </c>
      <c r="AN128" s="20">
        <v>0</v>
      </c>
      <c r="AO128" s="3">
        <v>9.5238095238095233E-2</v>
      </c>
      <c r="AP128" s="3">
        <v>0.17316017316017315</v>
      </c>
      <c r="AQ128" s="3">
        <v>-7.792207792207792E-2</v>
      </c>
      <c r="AR128" s="3" t="s">
        <v>3402</v>
      </c>
      <c r="AS128" s="22">
        <v>0</v>
      </c>
      <c r="AT128" s="15">
        <v>0</v>
      </c>
      <c r="AU128" s="3">
        <v>0</v>
      </c>
      <c r="AV128" s="20">
        <v>0</v>
      </c>
      <c r="AW128" s="3">
        <v>9.5238095238095233E-2</v>
      </c>
      <c r="AX128" s="3">
        <v>0.50125313283208017</v>
      </c>
      <c r="AY128" s="3">
        <v>-0.40601503759398494</v>
      </c>
      <c r="AZ128" s="3" t="s">
        <v>3401</v>
      </c>
      <c r="BA128" s="22">
        <v>0</v>
      </c>
      <c r="BB128" s="15">
        <v>0</v>
      </c>
      <c r="BC128" s="3">
        <v>0</v>
      </c>
      <c r="BD128" s="20">
        <v>0</v>
      </c>
      <c r="BE128" s="15">
        <v>0</v>
      </c>
    </row>
    <row r="129" spans="1:57" x14ac:dyDescent="0.25">
      <c r="A129" t="s">
        <v>34</v>
      </c>
      <c r="B129" t="s">
        <v>518</v>
      </c>
      <c r="C129" t="s">
        <v>21</v>
      </c>
      <c r="D129">
        <v>5</v>
      </c>
      <c r="E129" s="10">
        <v>0</v>
      </c>
      <c r="F129" s="5">
        <v>0.14652014652014653</v>
      </c>
      <c r="G129" s="5">
        <v>9.5238095238095233E-2</v>
      </c>
      <c r="H129" s="5">
        <v>0.29304029304029305</v>
      </c>
      <c r="I129" s="5">
        <v>7.4074074074074084E-2</v>
      </c>
      <c r="J129" s="5">
        <v>0.7322175732217574</v>
      </c>
      <c r="K129" s="5">
        <v>0.29039301310043669</v>
      </c>
      <c r="L129" s="5" t="e">
        <v>#N/A</v>
      </c>
      <c r="M129" s="5" t="e">
        <v>#N/A</v>
      </c>
      <c r="N129" s="5">
        <v>0</v>
      </c>
      <c r="O129" s="5">
        <v>0.8644622617520592</v>
      </c>
      <c r="P129" s="22">
        <v>0</v>
      </c>
      <c r="Q129" s="18">
        <v>0</v>
      </c>
      <c r="R129" s="5">
        <v>0</v>
      </c>
      <c r="S129" s="20">
        <v>0</v>
      </c>
      <c r="T129" s="3">
        <v>9.5238095238095233E-2</v>
      </c>
      <c r="U129" s="3">
        <v>0.89678055779750687</v>
      </c>
      <c r="V129" s="3">
        <v>-0.80154246255941164</v>
      </c>
      <c r="W129" s="3" t="s">
        <v>3402</v>
      </c>
      <c r="X129" s="25">
        <v>0</v>
      </c>
      <c r="Y129" s="3">
        <v>9.5238095238095233E-2</v>
      </c>
      <c r="Z129" s="3">
        <v>4.5351473922902487E-2</v>
      </c>
      <c r="AA129" s="3">
        <v>4.9886621315192746E-2</v>
      </c>
      <c r="AB129" s="3" t="s">
        <v>3401</v>
      </c>
      <c r="AC129" s="22">
        <v>0</v>
      </c>
      <c r="AD129" s="15">
        <v>0</v>
      </c>
      <c r="AE129" s="5">
        <v>0</v>
      </c>
      <c r="AF129" s="20">
        <v>0</v>
      </c>
      <c r="AG129" s="3">
        <v>9.5238095238095233E-2</v>
      </c>
      <c r="AH129" s="3">
        <v>0.36350418029807341</v>
      </c>
      <c r="AI129" s="3">
        <v>-0.26826608505997818</v>
      </c>
      <c r="AJ129" s="3" t="s">
        <v>3402</v>
      </c>
      <c r="AK129" s="22">
        <v>0</v>
      </c>
      <c r="AL129" s="15">
        <v>0</v>
      </c>
      <c r="AM129" s="3">
        <v>0</v>
      </c>
      <c r="AN129" s="20">
        <v>0</v>
      </c>
      <c r="AO129" s="3">
        <v>9.5238095238095233E-2</v>
      </c>
      <c r="AP129" s="3">
        <v>0.17316017316017315</v>
      </c>
      <c r="AQ129" s="3">
        <v>-7.792207792207792E-2</v>
      </c>
      <c r="AR129" s="3" t="s">
        <v>3402</v>
      </c>
      <c r="AS129" s="22">
        <v>0</v>
      </c>
      <c r="AT129" s="15">
        <v>0</v>
      </c>
      <c r="AU129" s="3">
        <v>0</v>
      </c>
      <c r="AV129" s="20">
        <v>0</v>
      </c>
      <c r="AW129" s="3">
        <v>9.5238095238095233E-2</v>
      </c>
      <c r="AX129" s="3">
        <v>0.50125313283208017</v>
      </c>
      <c r="AY129" s="3">
        <v>-0.40601503759398494</v>
      </c>
      <c r="AZ129" s="3" t="s">
        <v>3401</v>
      </c>
      <c r="BA129" s="22">
        <v>0</v>
      </c>
      <c r="BB129" s="15">
        <v>0</v>
      </c>
      <c r="BC129" s="3">
        <v>0</v>
      </c>
      <c r="BD129" s="20">
        <v>0</v>
      </c>
      <c r="BE129" s="15">
        <v>0</v>
      </c>
    </row>
    <row r="130" spans="1:57" x14ac:dyDescent="0.25">
      <c r="A130" t="s">
        <v>36</v>
      </c>
      <c r="B130" t="s">
        <v>518</v>
      </c>
      <c r="C130" t="s">
        <v>21</v>
      </c>
      <c r="D130">
        <v>5</v>
      </c>
      <c r="E130" s="10">
        <v>1</v>
      </c>
      <c r="F130" s="5">
        <v>0.13605442176870747</v>
      </c>
      <c r="G130" s="5">
        <v>7.3260073260073263E-2</v>
      </c>
      <c r="H130" s="5">
        <v>0.36350418029807341</v>
      </c>
      <c r="I130" s="5">
        <v>7.4074074074074084E-2</v>
      </c>
      <c r="J130" s="5">
        <v>0.7322175732217574</v>
      </c>
      <c r="K130" s="5">
        <v>0.29039301310043669</v>
      </c>
      <c r="L130" s="5" t="e">
        <v>#N/A</v>
      </c>
      <c r="M130" s="5" t="e">
        <v>#N/A</v>
      </c>
      <c r="N130" s="5">
        <v>0</v>
      </c>
      <c r="O130" s="5">
        <v>0.6473194605138366</v>
      </c>
      <c r="P130" s="22">
        <v>3.9052611434274311</v>
      </c>
      <c r="Q130" s="18">
        <v>9.8174009989847768</v>
      </c>
      <c r="R130" s="5">
        <v>3.2544352589472615E-2</v>
      </c>
      <c r="S130" s="20">
        <v>3.9703498486063764</v>
      </c>
      <c r="T130" s="3">
        <v>9.5238095238095233E-2</v>
      </c>
      <c r="U130" s="3">
        <v>0.89678055779750687</v>
      </c>
      <c r="V130" s="3">
        <v>-0.80154246255941164</v>
      </c>
      <c r="W130" s="3" t="s">
        <v>3402</v>
      </c>
      <c r="X130" s="25">
        <v>1.3400950215953309</v>
      </c>
      <c r="Y130" s="3">
        <v>9.5238095238095233E-2</v>
      </c>
      <c r="Z130" s="3">
        <v>4.5351473922902487E-2</v>
      </c>
      <c r="AA130" s="3">
        <v>4.9886621315192746E-2</v>
      </c>
      <c r="AB130" s="3" t="s">
        <v>3401</v>
      </c>
      <c r="AC130" s="22">
        <v>4.550880646703769</v>
      </c>
      <c r="AD130" s="15">
        <v>68.026492001733757</v>
      </c>
      <c r="AE130" s="5">
        <v>0.14684210687580809</v>
      </c>
      <c r="AF130" s="20">
        <v>4.8445648604553853</v>
      </c>
      <c r="AG130" s="3">
        <v>9.5238095238095233E-2</v>
      </c>
      <c r="AH130" s="3">
        <v>0.36350418029807341</v>
      </c>
      <c r="AI130" s="3">
        <v>-0.26826608505997818</v>
      </c>
      <c r="AJ130" s="3" t="s">
        <v>3402</v>
      </c>
      <c r="AK130" s="22">
        <v>3.9159807587067519</v>
      </c>
      <c r="AL130" s="15">
        <v>24.680393822485954</v>
      </c>
      <c r="AM130" s="3">
        <v>7.0423756947360444E-2</v>
      </c>
      <c r="AN130" s="20">
        <v>4.0568282726014724</v>
      </c>
      <c r="AO130" s="3">
        <v>9.5238095238095233E-2</v>
      </c>
      <c r="AP130" s="3">
        <v>0.17316017316017315</v>
      </c>
      <c r="AQ130" s="3">
        <v>-7.792207792207792E-2</v>
      </c>
      <c r="AR130" s="3" t="s">
        <v>3402</v>
      </c>
      <c r="AS130" s="22">
        <v>3.9198069445520916</v>
      </c>
      <c r="AT130" s="15">
        <v>19.701267967626411</v>
      </c>
      <c r="AU130" s="3">
        <v>4.7534032993995438E-2</v>
      </c>
      <c r="AV130" s="20">
        <v>4.0148750105400826</v>
      </c>
      <c r="AW130" s="3">
        <v>9.5238095238095233E-2</v>
      </c>
      <c r="AX130" s="3">
        <v>0.50125313283208017</v>
      </c>
      <c r="AY130" s="3">
        <v>-0.40601503759398494</v>
      </c>
      <c r="AZ130" s="3" t="s">
        <v>3401</v>
      </c>
      <c r="BA130" s="22">
        <v>4.5417163735521493</v>
      </c>
      <c r="BB130" s="15">
        <v>43.742163182716993</v>
      </c>
      <c r="BC130" s="3">
        <v>9.0331303590945669E-2</v>
      </c>
      <c r="BD130" s="20">
        <v>4.7223789807340406</v>
      </c>
      <c r="BE130" s="15">
        <v>15.025142618905146</v>
      </c>
    </row>
    <row r="131" spans="1:57" x14ac:dyDescent="0.25">
      <c r="A131" t="s">
        <v>4064</v>
      </c>
      <c r="B131" t="s">
        <v>518</v>
      </c>
      <c r="C131" t="s">
        <v>21</v>
      </c>
      <c r="D131">
        <v>5</v>
      </c>
      <c r="E131" s="10">
        <v>0</v>
      </c>
      <c r="F131" s="5" t="e">
        <v>#N/A</v>
      </c>
      <c r="G131" s="5" t="e">
        <v>#N/A</v>
      </c>
      <c r="H131" s="5" t="e">
        <v>#N/A</v>
      </c>
      <c r="I131" s="5">
        <v>7.4074074074074084E-2</v>
      </c>
      <c r="J131" s="5">
        <v>0.7322175732217574</v>
      </c>
      <c r="K131" s="5">
        <v>0.29039301310043669</v>
      </c>
      <c r="L131" s="5" t="e">
        <v>#N/A</v>
      </c>
      <c r="M131" s="5" t="e">
        <v>#N/A</v>
      </c>
      <c r="N131" s="5">
        <v>0</v>
      </c>
      <c r="O131" s="5">
        <v>0.3857500506789166</v>
      </c>
      <c r="P131" s="22">
        <v>0</v>
      </c>
      <c r="Q131" s="18">
        <v>0</v>
      </c>
      <c r="R131" s="5">
        <v>0</v>
      </c>
      <c r="S131" s="20">
        <v>0</v>
      </c>
      <c r="T131" s="3">
        <v>9.5238095238095233E-2</v>
      </c>
      <c r="U131" s="3">
        <v>0.89678055779750687</v>
      </c>
      <c r="V131" s="3">
        <v>-0.80154246255941164</v>
      </c>
      <c r="W131" s="3" t="s">
        <v>3402</v>
      </c>
      <c r="X131" s="25">
        <v>0</v>
      </c>
      <c r="Y131" s="3">
        <v>9.5238095238095233E-2</v>
      </c>
      <c r="Z131" s="3">
        <v>4.5351473922902487E-2</v>
      </c>
      <c r="AA131" s="3">
        <v>4.9886621315192746E-2</v>
      </c>
      <c r="AB131" s="3" t="s">
        <v>3401</v>
      </c>
      <c r="AC131" s="22">
        <v>0</v>
      </c>
      <c r="AD131" s="15">
        <v>0</v>
      </c>
      <c r="AE131" s="5">
        <v>0</v>
      </c>
      <c r="AF131" s="20">
        <v>0</v>
      </c>
      <c r="AG131" s="3">
        <v>9.5238095238095233E-2</v>
      </c>
      <c r="AH131" s="3">
        <v>0.36350418029807341</v>
      </c>
      <c r="AI131" s="3">
        <v>-0.26826608505997818</v>
      </c>
      <c r="AJ131" s="3" t="s">
        <v>3402</v>
      </c>
      <c r="AK131" s="22">
        <v>0</v>
      </c>
      <c r="AL131" s="15">
        <v>0</v>
      </c>
      <c r="AM131" s="3">
        <v>0</v>
      </c>
      <c r="AN131" s="20">
        <v>0</v>
      </c>
      <c r="AO131" s="3">
        <v>9.5238095238095233E-2</v>
      </c>
      <c r="AP131" s="3">
        <v>0.17316017316017315</v>
      </c>
      <c r="AQ131" s="3">
        <v>-7.792207792207792E-2</v>
      </c>
      <c r="AR131" s="3" t="s">
        <v>3402</v>
      </c>
      <c r="AS131" s="22">
        <v>0</v>
      </c>
      <c r="AT131" s="15">
        <v>0</v>
      </c>
      <c r="AU131" s="3">
        <v>0</v>
      </c>
      <c r="AV131" s="20">
        <v>0</v>
      </c>
      <c r="AW131" s="3">
        <v>9.5238095238095233E-2</v>
      </c>
      <c r="AX131" s="3">
        <v>0.50125313283208017</v>
      </c>
      <c r="AY131" s="3">
        <v>-0.40601503759398494</v>
      </c>
      <c r="AZ131" s="3" t="s">
        <v>3401</v>
      </c>
      <c r="BA131" s="22">
        <v>0</v>
      </c>
      <c r="BB131" s="15">
        <v>0</v>
      </c>
      <c r="BC131" s="3">
        <v>0</v>
      </c>
      <c r="BD131" s="20">
        <v>0</v>
      </c>
      <c r="BE131" s="15">
        <v>0</v>
      </c>
    </row>
    <row r="132" spans="1:57" x14ac:dyDescent="0.25">
      <c r="A132" t="s">
        <v>35</v>
      </c>
      <c r="B132" t="s">
        <v>518</v>
      </c>
      <c r="C132" t="s">
        <v>21</v>
      </c>
      <c r="D132">
        <v>4.5</v>
      </c>
      <c r="E132" s="10">
        <v>0</v>
      </c>
      <c r="F132" s="5">
        <v>0.12698412698412698</v>
      </c>
      <c r="G132" s="5">
        <v>0.10582010582010581</v>
      </c>
      <c r="H132" s="5">
        <v>0.23809523809523808</v>
      </c>
      <c r="I132" s="5">
        <v>7.4074074074074084E-2</v>
      </c>
      <c r="J132" s="5">
        <v>0.7322175732217574</v>
      </c>
      <c r="K132" s="5">
        <v>0.29039301310043669</v>
      </c>
      <c r="L132" s="5" t="e">
        <v>#N/A</v>
      </c>
      <c r="M132" s="5" t="e">
        <v>#N/A</v>
      </c>
      <c r="N132" s="5">
        <v>0</v>
      </c>
      <c r="O132" s="5">
        <v>0.3857500506789166</v>
      </c>
      <c r="P132" s="22">
        <v>0</v>
      </c>
      <c r="Q132" s="18">
        <v>0</v>
      </c>
      <c r="R132" s="5">
        <v>0</v>
      </c>
      <c r="S132" s="20">
        <v>0</v>
      </c>
      <c r="T132" s="3">
        <v>9.5238095238095233E-2</v>
      </c>
      <c r="U132" s="3">
        <v>0.89678055779750687</v>
      </c>
      <c r="V132" s="3">
        <v>-0.80154246255941164</v>
      </c>
      <c r="W132" s="3" t="s">
        <v>3402</v>
      </c>
      <c r="X132" s="25">
        <v>0</v>
      </c>
      <c r="Y132" s="3">
        <v>9.5238095238095233E-2</v>
      </c>
      <c r="Z132" s="3">
        <v>4.5351473922902487E-2</v>
      </c>
      <c r="AA132" s="3">
        <v>4.9886621315192746E-2</v>
      </c>
      <c r="AB132" s="3" t="s">
        <v>3401</v>
      </c>
      <c r="AC132" s="22">
        <v>0</v>
      </c>
      <c r="AD132" s="15">
        <v>0</v>
      </c>
      <c r="AE132" s="5">
        <v>0</v>
      </c>
      <c r="AF132" s="20">
        <v>0</v>
      </c>
      <c r="AG132" s="3">
        <v>9.5238095238095233E-2</v>
      </c>
      <c r="AH132" s="3">
        <v>0.36350418029807341</v>
      </c>
      <c r="AI132" s="3">
        <v>-0.26826608505997818</v>
      </c>
      <c r="AJ132" s="3" t="s">
        <v>3402</v>
      </c>
      <c r="AK132" s="22">
        <v>0</v>
      </c>
      <c r="AL132" s="15">
        <v>0</v>
      </c>
      <c r="AM132" s="3">
        <v>0</v>
      </c>
      <c r="AN132" s="20">
        <v>0</v>
      </c>
      <c r="AO132" s="3">
        <v>9.5238095238095233E-2</v>
      </c>
      <c r="AP132" s="3">
        <v>0.17316017316017315</v>
      </c>
      <c r="AQ132" s="3">
        <v>-7.792207792207792E-2</v>
      </c>
      <c r="AR132" s="3" t="s">
        <v>3402</v>
      </c>
      <c r="AS132" s="22">
        <v>0</v>
      </c>
      <c r="AT132" s="15">
        <v>0</v>
      </c>
      <c r="AU132" s="3">
        <v>0</v>
      </c>
      <c r="AV132" s="20">
        <v>0</v>
      </c>
      <c r="AW132" s="3">
        <v>9.5238095238095233E-2</v>
      </c>
      <c r="AX132" s="3">
        <v>0.50125313283208017</v>
      </c>
      <c r="AY132" s="3">
        <v>-0.40601503759398494</v>
      </c>
      <c r="AZ132" s="3" t="s">
        <v>3401</v>
      </c>
      <c r="BA132" s="22">
        <v>0</v>
      </c>
      <c r="BB132" s="15">
        <v>0</v>
      </c>
      <c r="BC132" s="3">
        <v>0</v>
      </c>
      <c r="BD132" s="20">
        <v>0</v>
      </c>
      <c r="BE132" s="15">
        <v>0</v>
      </c>
    </row>
    <row r="133" spans="1:57" x14ac:dyDescent="0.25">
      <c r="A133" t="s">
        <v>4065</v>
      </c>
      <c r="B133" t="s">
        <v>518</v>
      </c>
      <c r="C133" t="s">
        <v>21</v>
      </c>
      <c r="D133">
        <v>4.5</v>
      </c>
      <c r="E133" s="10">
        <v>0</v>
      </c>
      <c r="F133" s="5" t="e">
        <v>#N/A</v>
      </c>
      <c r="G133" s="5" t="e">
        <v>#N/A</v>
      </c>
      <c r="H133" s="5" t="e">
        <v>#N/A</v>
      </c>
      <c r="I133" s="5">
        <v>7.4074074074074084E-2</v>
      </c>
      <c r="J133" s="5">
        <v>0.7322175732217574</v>
      </c>
      <c r="K133" s="5">
        <v>0.29039301310043669</v>
      </c>
      <c r="L133" s="5" t="e">
        <v>#N/A</v>
      </c>
      <c r="M133" s="5" t="e">
        <v>#N/A</v>
      </c>
      <c r="N133" s="5">
        <v>0</v>
      </c>
      <c r="O133" s="5">
        <v>0.3857500506789166</v>
      </c>
      <c r="P133" s="22">
        <v>0</v>
      </c>
      <c r="Q133" s="18">
        <v>0</v>
      </c>
      <c r="R133" s="5">
        <v>0</v>
      </c>
      <c r="S133" s="20">
        <v>0</v>
      </c>
      <c r="T133" s="3">
        <v>9.5238095238095233E-2</v>
      </c>
      <c r="U133" s="3">
        <v>0.89678055779750687</v>
      </c>
      <c r="V133" s="3">
        <v>-0.80154246255941164</v>
      </c>
      <c r="W133" s="3" t="s">
        <v>3402</v>
      </c>
      <c r="X133" s="25">
        <v>0</v>
      </c>
      <c r="Y133" s="3">
        <v>9.5238095238095233E-2</v>
      </c>
      <c r="Z133" s="3">
        <v>4.5351473922902487E-2</v>
      </c>
      <c r="AA133" s="3">
        <v>4.9886621315192746E-2</v>
      </c>
      <c r="AB133" s="3" t="s">
        <v>3401</v>
      </c>
      <c r="AC133" s="22">
        <v>0</v>
      </c>
      <c r="AD133" s="15">
        <v>0</v>
      </c>
      <c r="AE133" s="5">
        <v>0</v>
      </c>
      <c r="AF133" s="20">
        <v>0</v>
      </c>
      <c r="AG133" s="3">
        <v>9.5238095238095233E-2</v>
      </c>
      <c r="AH133" s="3">
        <v>0.36350418029807341</v>
      </c>
      <c r="AI133" s="3">
        <v>-0.26826608505997818</v>
      </c>
      <c r="AJ133" s="3" t="s">
        <v>3402</v>
      </c>
      <c r="AK133" s="22">
        <v>0</v>
      </c>
      <c r="AL133" s="15">
        <v>0</v>
      </c>
      <c r="AM133" s="3">
        <v>0</v>
      </c>
      <c r="AN133" s="20">
        <v>0</v>
      </c>
      <c r="AO133" s="3">
        <v>9.5238095238095233E-2</v>
      </c>
      <c r="AP133" s="3">
        <v>0.17316017316017315</v>
      </c>
      <c r="AQ133" s="3">
        <v>-7.792207792207792E-2</v>
      </c>
      <c r="AR133" s="3" t="s">
        <v>3402</v>
      </c>
      <c r="AS133" s="22">
        <v>0</v>
      </c>
      <c r="AT133" s="15">
        <v>0</v>
      </c>
      <c r="AU133" s="3">
        <v>0</v>
      </c>
      <c r="AV133" s="20">
        <v>0</v>
      </c>
      <c r="AW133" s="3">
        <v>9.5238095238095233E-2</v>
      </c>
      <c r="AX133" s="3">
        <v>0.50125313283208017</v>
      </c>
      <c r="AY133" s="3">
        <v>-0.40601503759398494</v>
      </c>
      <c r="AZ133" s="3" t="s">
        <v>3401</v>
      </c>
      <c r="BA133" s="22">
        <v>0</v>
      </c>
      <c r="BB133" s="15">
        <v>0</v>
      </c>
      <c r="BC133" s="3">
        <v>0</v>
      </c>
      <c r="BD133" s="20">
        <v>0</v>
      </c>
      <c r="BE133" s="15">
        <v>0</v>
      </c>
    </row>
    <row r="134" spans="1:57" x14ac:dyDescent="0.25">
      <c r="A134" t="s">
        <v>4066</v>
      </c>
      <c r="B134" t="s">
        <v>518</v>
      </c>
      <c r="C134" t="s">
        <v>21</v>
      </c>
      <c r="D134">
        <v>4.5</v>
      </c>
      <c r="E134" s="10">
        <v>0</v>
      </c>
      <c r="F134" s="5" t="e">
        <v>#N/A</v>
      </c>
      <c r="G134" s="5" t="e">
        <v>#N/A</v>
      </c>
      <c r="H134" s="5" t="e">
        <v>#N/A</v>
      </c>
      <c r="I134" s="5">
        <v>7.4074074074074084E-2</v>
      </c>
      <c r="J134" s="5">
        <v>0.7322175732217574</v>
      </c>
      <c r="K134" s="5">
        <v>0.29039301310043669</v>
      </c>
      <c r="L134" s="5" t="e">
        <v>#N/A</v>
      </c>
      <c r="M134" s="5" t="e">
        <v>#N/A</v>
      </c>
      <c r="N134" s="5">
        <v>0</v>
      </c>
      <c r="O134" s="5">
        <v>0.3857500506789166</v>
      </c>
      <c r="P134" s="22">
        <v>0</v>
      </c>
      <c r="Q134" s="18">
        <v>0</v>
      </c>
      <c r="R134" s="5">
        <v>0</v>
      </c>
      <c r="S134" s="20">
        <v>0</v>
      </c>
      <c r="T134" s="3">
        <v>9.5238095238095233E-2</v>
      </c>
      <c r="U134" s="3">
        <v>0.89678055779750687</v>
      </c>
      <c r="V134" s="3">
        <v>-0.80154246255941164</v>
      </c>
      <c r="W134" s="3" t="s">
        <v>3402</v>
      </c>
      <c r="X134" s="25">
        <v>0</v>
      </c>
      <c r="Y134" s="3">
        <v>9.5238095238095233E-2</v>
      </c>
      <c r="Z134" s="3">
        <v>4.5351473922902487E-2</v>
      </c>
      <c r="AA134" s="3">
        <v>4.9886621315192746E-2</v>
      </c>
      <c r="AB134" s="3" t="s">
        <v>3401</v>
      </c>
      <c r="AC134" s="22">
        <v>0</v>
      </c>
      <c r="AD134" s="15">
        <v>0</v>
      </c>
      <c r="AE134" s="5">
        <v>0</v>
      </c>
      <c r="AF134" s="20">
        <v>0</v>
      </c>
      <c r="AG134" s="3">
        <v>9.5238095238095233E-2</v>
      </c>
      <c r="AH134" s="3">
        <v>0.36350418029807341</v>
      </c>
      <c r="AI134" s="3">
        <v>-0.26826608505997818</v>
      </c>
      <c r="AJ134" s="3" t="s">
        <v>3402</v>
      </c>
      <c r="AK134" s="22">
        <v>0</v>
      </c>
      <c r="AL134" s="15">
        <v>0</v>
      </c>
      <c r="AM134" s="3">
        <v>0</v>
      </c>
      <c r="AN134" s="20">
        <v>0</v>
      </c>
      <c r="AO134" s="3">
        <v>9.5238095238095233E-2</v>
      </c>
      <c r="AP134" s="3">
        <v>0.17316017316017315</v>
      </c>
      <c r="AQ134" s="3">
        <v>-7.792207792207792E-2</v>
      </c>
      <c r="AR134" s="3" t="s">
        <v>3402</v>
      </c>
      <c r="AS134" s="22">
        <v>0</v>
      </c>
      <c r="AT134" s="15">
        <v>0</v>
      </c>
      <c r="AU134" s="3">
        <v>0</v>
      </c>
      <c r="AV134" s="20">
        <v>0</v>
      </c>
      <c r="AW134" s="3">
        <v>9.5238095238095233E-2</v>
      </c>
      <c r="AX134" s="3">
        <v>0.50125313283208017</v>
      </c>
      <c r="AY134" s="3">
        <v>-0.40601503759398494</v>
      </c>
      <c r="AZ134" s="3" t="s">
        <v>3401</v>
      </c>
      <c r="BA134" s="22">
        <v>0</v>
      </c>
      <c r="BB134" s="15">
        <v>0</v>
      </c>
      <c r="BC134" s="3">
        <v>0</v>
      </c>
      <c r="BD134" s="20">
        <v>0</v>
      </c>
      <c r="BE134" s="15">
        <v>0</v>
      </c>
    </row>
    <row r="135" spans="1:57" x14ac:dyDescent="0.25">
      <c r="A135" t="s">
        <v>3959</v>
      </c>
      <c r="B135" t="s">
        <v>518</v>
      </c>
      <c r="C135" t="s">
        <v>21</v>
      </c>
      <c r="D135">
        <v>4.5</v>
      </c>
      <c r="E135" s="10">
        <v>0</v>
      </c>
      <c r="F135" s="5" t="e">
        <v>#N/A</v>
      </c>
      <c r="G135" s="5" t="e">
        <v>#N/A</v>
      </c>
      <c r="H135" s="5" t="e">
        <v>#N/A</v>
      </c>
      <c r="I135" s="5">
        <v>7.4074074074074084E-2</v>
      </c>
      <c r="J135" s="5">
        <v>0.7322175732217574</v>
      </c>
      <c r="K135" s="5">
        <v>0.29039301310043669</v>
      </c>
      <c r="L135" s="5" t="e">
        <v>#N/A</v>
      </c>
      <c r="M135" s="5" t="e">
        <v>#N/A</v>
      </c>
      <c r="N135" s="5">
        <v>0</v>
      </c>
      <c r="O135" s="5">
        <v>0.3857500506789166</v>
      </c>
      <c r="P135" s="22">
        <v>0</v>
      </c>
      <c r="Q135" s="18">
        <v>0</v>
      </c>
      <c r="R135" s="5">
        <v>0</v>
      </c>
      <c r="S135" s="20">
        <v>0</v>
      </c>
      <c r="T135" s="3">
        <v>9.5238095238095233E-2</v>
      </c>
      <c r="U135" s="3">
        <v>0.89678055779750687</v>
      </c>
      <c r="V135" s="3">
        <v>-0.80154246255941164</v>
      </c>
      <c r="W135" s="3" t="s">
        <v>3402</v>
      </c>
      <c r="X135" s="25">
        <v>0</v>
      </c>
      <c r="Y135" s="3">
        <v>9.5238095238095233E-2</v>
      </c>
      <c r="Z135" s="3">
        <v>4.5351473922902487E-2</v>
      </c>
      <c r="AA135" s="3">
        <v>4.9886621315192746E-2</v>
      </c>
      <c r="AB135" s="3" t="s">
        <v>3401</v>
      </c>
      <c r="AC135" s="22">
        <v>0</v>
      </c>
      <c r="AD135" s="15">
        <v>0</v>
      </c>
      <c r="AE135" s="5">
        <v>0</v>
      </c>
      <c r="AF135" s="20">
        <v>0</v>
      </c>
      <c r="AG135" s="3">
        <v>9.5238095238095233E-2</v>
      </c>
      <c r="AH135" s="3">
        <v>0.36350418029807341</v>
      </c>
      <c r="AI135" s="3">
        <v>-0.26826608505997818</v>
      </c>
      <c r="AJ135" s="3" t="s">
        <v>3402</v>
      </c>
      <c r="AK135" s="22">
        <v>0</v>
      </c>
      <c r="AL135" s="15">
        <v>0</v>
      </c>
      <c r="AM135" s="3">
        <v>0</v>
      </c>
      <c r="AN135" s="20">
        <v>0</v>
      </c>
      <c r="AO135" s="3">
        <v>9.5238095238095233E-2</v>
      </c>
      <c r="AP135" s="3">
        <v>0.17316017316017315</v>
      </c>
      <c r="AQ135" s="3">
        <v>-7.792207792207792E-2</v>
      </c>
      <c r="AR135" s="3" t="s">
        <v>3402</v>
      </c>
      <c r="AS135" s="22">
        <v>0</v>
      </c>
      <c r="AT135" s="15">
        <v>0</v>
      </c>
      <c r="AU135" s="3">
        <v>0</v>
      </c>
      <c r="AV135" s="20">
        <v>0</v>
      </c>
      <c r="AW135" s="3">
        <v>9.5238095238095233E-2</v>
      </c>
      <c r="AX135" s="3">
        <v>0.50125313283208017</v>
      </c>
      <c r="AY135" s="3">
        <v>-0.40601503759398494</v>
      </c>
      <c r="AZ135" s="3" t="s">
        <v>3401</v>
      </c>
      <c r="BA135" s="22">
        <v>0</v>
      </c>
      <c r="BB135" s="15">
        <v>0</v>
      </c>
      <c r="BC135" s="3">
        <v>0</v>
      </c>
      <c r="BD135" s="20">
        <v>0</v>
      </c>
      <c r="BE135" s="15">
        <v>0</v>
      </c>
    </row>
    <row r="136" spans="1:57" x14ac:dyDescent="0.25">
      <c r="A136" t="s">
        <v>38</v>
      </c>
      <c r="B136" t="s">
        <v>518</v>
      </c>
      <c r="C136" t="s">
        <v>21</v>
      </c>
      <c r="D136">
        <v>4.5</v>
      </c>
      <c r="E136" s="10">
        <v>0</v>
      </c>
      <c r="F136" s="5">
        <v>9.5238095238095233E-2</v>
      </c>
      <c r="G136" s="5">
        <v>8.6580086580086577E-2</v>
      </c>
      <c r="H136" s="5">
        <v>0.25396825396825395</v>
      </c>
      <c r="I136" s="5">
        <v>7.4074074074074084E-2</v>
      </c>
      <c r="J136" s="5">
        <v>0.7322175732217574</v>
      </c>
      <c r="K136" s="5">
        <v>0.29039301310043669</v>
      </c>
      <c r="L136" s="5" t="e">
        <v>#N/A</v>
      </c>
      <c r="M136" s="5" t="e">
        <v>#N/A</v>
      </c>
      <c r="N136" s="5">
        <v>0</v>
      </c>
      <c r="O136" s="5">
        <v>0.3857500506789166</v>
      </c>
      <c r="P136" s="22">
        <v>0</v>
      </c>
      <c r="Q136" s="18">
        <v>0</v>
      </c>
      <c r="R136" s="5">
        <v>0</v>
      </c>
      <c r="S136" s="20">
        <v>0</v>
      </c>
      <c r="T136" s="3">
        <v>9.5238095238095233E-2</v>
      </c>
      <c r="U136" s="3">
        <v>0.89678055779750687</v>
      </c>
      <c r="V136" s="3">
        <v>-0.80154246255941164</v>
      </c>
      <c r="W136" s="3" t="s">
        <v>3402</v>
      </c>
      <c r="X136" s="25">
        <v>0</v>
      </c>
      <c r="Y136" s="3">
        <v>9.5238095238095233E-2</v>
      </c>
      <c r="Z136" s="3">
        <v>4.5351473922902487E-2</v>
      </c>
      <c r="AA136" s="3">
        <v>4.9886621315192746E-2</v>
      </c>
      <c r="AB136" s="3" t="s">
        <v>3401</v>
      </c>
      <c r="AC136" s="22">
        <v>0</v>
      </c>
      <c r="AD136" s="15">
        <v>0</v>
      </c>
      <c r="AE136" s="5">
        <v>0</v>
      </c>
      <c r="AF136" s="20">
        <v>0</v>
      </c>
      <c r="AG136" s="3">
        <v>9.5238095238095233E-2</v>
      </c>
      <c r="AH136" s="3">
        <v>0.36350418029807341</v>
      </c>
      <c r="AI136" s="3">
        <v>-0.26826608505997818</v>
      </c>
      <c r="AJ136" s="3" t="s">
        <v>3402</v>
      </c>
      <c r="AK136" s="22">
        <v>0</v>
      </c>
      <c r="AL136" s="15">
        <v>0</v>
      </c>
      <c r="AM136" s="3">
        <v>0</v>
      </c>
      <c r="AN136" s="20">
        <v>0</v>
      </c>
      <c r="AO136" s="3">
        <v>9.5238095238095233E-2</v>
      </c>
      <c r="AP136" s="3">
        <v>0.17316017316017315</v>
      </c>
      <c r="AQ136" s="3">
        <v>-7.792207792207792E-2</v>
      </c>
      <c r="AR136" s="3" t="s">
        <v>3402</v>
      </c>
      <c r="AS136" s="22">
        <v>0</v>
      </c>
      <c r="AT136" s="15">
        <v>0</v>
      </c>
      <c r="AU136" s="3">
        <v>0</v>
      </c>
      <c r="AV136" s="20">
        <v>0</v>
      </c>
      <c r="AW136" s="3">
        <v>9.5238095238095233E-2</v>
      </c>
      <c r="AX136" s="3">
        <v>0.50125313283208017</v>
      </c>
      <c r="AY136" s="3">
        <v>-0.40601503759398494</v>
      </c>
      <c r="AZ136" s="3" t="s">
        <v>3401</v>
      </c>
      <c r="BA136" s="22">
        <v>0</v>
      </c>
      <c r="BB136" s="15">
        <v>0</v>
      </c>
      <c r="BC136" s="3">
        <v>0</v>
      </c>
      <c r="BD136" s="20">
        <v>0</v>
      </c>
      <c r="BE136" s="15">
        <v>0</v>
      </c>
    </row>
    <row r="137" spans="1:57" x14ac:dyDescent="0.25">
      <c r="A137" t="s">
        <v>25</v>
      </c>
      <c r="B137" t="s">
        <v>546</v>
      </c>
      <c r="C137" t="s">
        <v>21</v>
      </c>
      <c r="D137">
        <v>7</v>
      </c>
      <c r="E137" s="10">
        <v>1</v>
      </c>
      <c r="F137" s="5">
        <v>0.25396825396825395</v>
      </c>
      <c r="G137" s="5">
        <v>6.3492063492063489E-2</v>
      </c>
      <c r="H137" s="5">
        <v>0.25396825396825395</v>
      </c>
      <c r="I137" s="5">
        <v>7.4074074074074084E-2</v>
      </c>
      <c r="J137" s="5">
        <v>0.7322175732217574</v>
      </c>
      <c r="K137" s="5">
        <v>0.29039301310043669</v>
      </c>
      <c r="L137" s="5" t="e">
        <v>#N/A</v>
      </c>
      <c r="M137" s="5" t="e">
        <v>#N/A</v>
      </c>
      <c r="N137" s="5">
        <v>0</v>
      </c>
      <c r="O137" s="5">
        <v>0</v>
      </c>
      <c r="P137" s="22">
        <v>2.9523809523809526</v>
      </c>
      <c r="Q137" s="18">
        <v>5.622769406405058</v>
      </c>
      <c r="R137" s="5">
        <v>1.8639290593332074E-2</v>
      </c>
      <c r="S137" s="20">
        <v>2.9896595335676168</v>
      </c>
      <c r="T137" s="3">
        <v>9.5238095238095233E-2</v>
      </c>
      <c r="U137" s="3">
        <v>0.89678055779750687</v>
      </c>
      <c r="V137" s="3">
        <v>-0.80154246255941164</v>
      </c>
      <c r="W137" s="3" t="s">
        <v>3402</v>
      </c>
      <c r="X137" s="25">
        <v>1.013113046946259</v>
      </c>
      <c r="Y137" s="3">
        <v>9.5238095238095233E-2</v>
      </c>
      <c r="Z137" s="3">
        <v>4.5351473922902487E-2</v>
      </c>
      <c r="AA137" s="3">
        <v>4.9886621315192746E-2</v>
      </c>
      <c r="AB137" s="3" t="s">
        <v>3401</v>
      </c>
      <c r="AC137" s="22">
        <v>3.4404698801000908</v>
      </c>
      <c r="AD137" s="15">
        <v>24.294405771241724</v>
      </c>
      <c r="AE137" s="5">
        <v>5.2441947596739286E-2</v>
      </c>
      <c r="AF137" s="20">
        <v>3.5453537752935693</v>
      </c>
      <c r="AG137" s="3">
        <v>9.5238095238095233E-2</v>
      </c>
      <c r="AH137" s="3">
        <v>0.36350418029807341</v>
      </c>
      <c r="AI137" s="3">
        <v>-0.26826608505997818</v>
      </c>
      <c r="AJ137" s="3" t="s">
        <v>3402</v>
      </c>
      <c r="AK137" s="22">
        <v>2.9604849912160462</v>
      </c>
      <c r="AL137" s="15">
        <v>11.288063254611357</v>
      </c>
      <c r="AM137" s="3">
        <v>3.2209689552235396E-2</v>
      </c>
      <c r="AN137" s="20">
        <v>3.0249043703205172</v>
      </c>
      <c r="AO137" s="3">
        <v>9.5238095238095233E-2</v>
      </c>
      <c r="AP137" s="3">
        <v>0.17316017316017315</v>
      </c>
      <c r="AQ137" s="3">
        <v>-7.792207792207792E-2</v>
      </c>
      <c r="AR137" s="3" t="s">
        <v>3402</v>
      </c>
      <c r="AS137" s="22">
        <v>2.9633775911716378</v>
      </c>
      <c r="AT137" s="15">
        <v>9.5200398890391345</v>
      </c>
      <c r="AU137" s="3">
        <v>2.2969378972629587E-2</v>
      </c>
      <c r="AV137" s="20">
        <v>3.0093163491168968</v>
      </c>
      <c r="AW137" s="3">
        <v>9.5238095238095233E-2</v>
      </c>
      <c r="AX137" s="3">
        <v>0.50125313283208017</v>
      </c>
      <c r="AY137" s="3">
        <v>-0.40601503759398494</v>
      </c>
      <c r="AZ137" s="3" t="s">
        <v>3401</v>
      </c>
      <c r="BA137" s="22">
        <v>3.4335416813186104</v>
      </c>
      <c r="BB137" s="15">
        <v>17.398911385527885</v>
      </c>
      <c r="BC137" s="3">
        <v>3.5930238290982901E-2</v>
      </c>
      <c r="BD137" s="20">
        <v>3.5054021579005763</v>
      </c>
      <c r="BE137" s="15">
        <v>11.177928156966036</v>
      </c>
    </row>
    <row r="138" spans="1:57" x14ac:dyDescent="0.25">
      <c r="A138" t="s">
        <v>2001</v>
      </c>
      <c r="B138" t="s">
        <v>546</v>
      </c>
      <c r="C138" t="s">
        <v>21</v>
      </c>
      <c r="D138">
        <v>5.5</v>
      </c>
      <c r="E138" s="10">
        <v>0</v>
      </c>
      <c r="F138" s="5" t="e">
        <v>#N/A</v>
      </c>
      <c r="G138" s="5" t="e">
        <v>#N/A</v>
      </c>
      <c r="H138" s="5" t="e">
        <v>#N/A</v>
      </c>
      <c r="I138" s="5">
        <v>7.4074074074074084E-2</v>
      </c>
      <c r="J138" s="5">
        <v>0.7322175732217574</v>
      </c>
      <c r="K138" s="5">
        <v>0.29039301310043669</v>
      </c>
      <c r="L138" s="5" t="e">
        <v>#N/A</v>
      </c>
      <c r="M138" s="5" t="e">
        <v>#N/A</v>
      </c>
      <c r="N138" s="5">
        <v>0</v>
      </c>
      <c r="O138" s="5">
        <v>0</v>
      </c>
      <c r="P138" s="22">
        <v>0</v>
      </c>
      <c r="Q138" s="18">
        <v>0</v>
      </c>
      <c r="R138" s="5">
        <v>0</v>
      </c>
      <c r="S138" s="20">
        <v>0</v>
      </c>
      <c r="T138" s="3">
        <v>9.5238095238095233E-2</v>
      </c>
      <c r="U138" s="3">
        <v>0.89678055779750687</v>
      </c>
      <c r="V138" s="3">
        <v>-0.80154246255941164</v>
      </c>
      <c r="W138" s="3" t="s">
        <v>3402</v>
      </c>
      <c r="X138" s="25">
        <v>0</v>
      </c>
      <c r="Y138" s="3">
        <v>9.5238095238095233E-2</v>
      </c>
      <c r="Z138" s="3">
        <v>4.5351473922902487E-2</v>
      </c>
      <c r="AA138" s="3">
        <v>4.9886621315192746E-2</v>
      </c>
      <c r="AB138" s="3" t="s">
        <v>3401</v>
      </c>
      <c r="AC138" s="22">
        <v>0</v>
      </c>
      <c r="AD138" s="15">
        <v>0</v>
      </c>
      <c r="AE138" s="5">
        <v>0</v>
      </c>
      <c r="AF138" s="20">
        <v>0</v>
      </c>
      <c r="AG138" s="3">
        <v>9.5238095238095233E-2</v>
      </c>
      <c r="AH138" s="3">
        <v>0.36350418029807341</v>
      </c>
      <c r="AI138" s="3">
        <v>-0.26826608505997818</v>
      </c>
      <c r="AJ138" s="3" t="s">
        <v>3402</v>
      </c>
      <c r="AK138" s="22">
        <v>0</v>
      </c>
      <c r="AL138" s="15">
        <v>0</v>
      </c>
      <c r="AM138" s="3">
        <v>0</v>
      </c>
      <c r="AN138" s="20">
        <v>0</v>
      </c>
      <c r="AO138" s="3">
        <v>9.5238095238095233E-2</v>
      </c>
      <c r="AP138" s="3">
        <v>0.17316017316017315</v>
      </c>
      <c r="AQ138" s="3">
        <v>-7.792207792207792E-2</v>
      </c>
      <c r="AR138" s="3" t="s">
        <v>3402</v>
      </c>
      <c r="AS138" s="22">
        <v>0</v>
      </c>
      <c r="AT138" s="15">
        <v>0</v>
      </c>
      <c r="AU138" s="3">
        <v>0</v>
      </c>
      <c r="AV138" s="20">
        <v>0</v>
      </c>
      <c r="AW138" s="3">
        <v>9.5238095238095233E-2</v>
      </c>
      <c r="AX138" s="3">
        <v>0.50125313283208017</v>
      </c>
      <c r="AY138" s="3">
        <v>-0.40601503759398494</v>
      </c>
      <c r="AZ138" s="3" t="s">
        <v>3401</v>
      </c>
      <c r="BA138" s="22">
        <v>0</v>
      </c>
      <c r="BB138" s="15">
        <v>0</v>
      </c>
      <c r="BC138" s="3">
        <v>0</v>
      </c>
      <c r="BD138" s="20">
        <v>0</v>
      </c>
      <c r="BE138" s="15">
        <v>0</v>
      </c>
    </row>
    <row r="139" spans="1:57" x14ac:dyDescent="0.25">
      <c r="A139" t="s">
        <v>29</v>
      </c>
      <c r="B139" t="s">
        <v>546</v>
      </c>
      <c r="C139" t="s">
        <v>21</v>
      </c>
      <c r="D139">
        <v>4.5</v>
      </c>
      <c r="E139" s="10">
        <v>0</v>
      </c>
      <c r="F139" s="5" t="e">
        <v>#N/A</v>
      </c>
      <c r="G139" s="5" t="e">
        <v>#N/A</v>
      </c>
      <c r="H139" s="5" t="e">
        <v>#N/A</v>
      </c>
      <c r="I139" s="5">
        <v>7.4074074074074084E-2</v>
      </c>
      <c r="J139" s="5">
        <v>0.7322175732217574</v>
      </c>
      <c r="K139" s="5">
        <v>0.29039301310043669</v>
      </c>
      <c r="L139" s="5" t="e">
        <v>#N/A</v>
      </c>
      <c r="M139" s="5" t="e">
        <v>#N/A</v>
      </c>
      <c r="N139" s="5">
        <v>0</v>
      </c>
      <c r="O139" s="5">
        <v>0</v>
      </c>
      <c r="P139" s="22">
        <v>0</v>
      </c>
      <c r="Q139" s="18">
        <v>0</v>
      </c>
      <c r="R139" s="5">
        <v>0</v>
      </c>
      <c r="S139" s="20">
        <v>0</v>
      </c>
      <c r="T139" s="3">
        <v>9.5238095238095233E-2</v>
      </c>
      <c r="U139" s="3">
        <v>0.89678055779750687</v>
      </c>
      <c r="V139" s="3">
        <v>-0.80154246255941164</v>
      </c>
      <c r="W139" s="3" t="s">
        <v>3402</v>
      </c>
      <c r="X139" s="25">
        <v>0</v>
      </c>
      <c r="Y139" s="3">
        <v>9.5238095238095233E-2</v>
      </c>
      <c r="Z139" s="3">
        <v>4.5351473922902487E-2</v>
      </c>
      <c r="AA139" s="3">
        <v>4.9886621315192746E-2</v>
      </c>
      <c r="AB139" s="3" t="s">
        <v>3401</v>
      </c>
      <c r="AC139" s="22">
        <v>0</v>
      </c>
      <c r="AD139" s="15">
        <v>0</v>
      </c>
      <c r="AE139" s="5">
        <v>0</v>
      </c>
      <c r="AF139" s="20">
        <v>0</v>
      </c>
      <c r="AG139" s="3">
        <v>9.5238095238095233E-2</v>
      </c>
      <c r="AH139" s="3">
        <v>0.36350418029807341</v>
      </c>
      <c r="AI139" s="3">
        <v>-0.26826608505997818</v>
      </c>
      <c r="AJ139" s="3" t="s">
        <v>3402</v>
      </c>
      <c r="AK139" s="22">
        <v>0</v>
      </c>
      <c r="AL139" s="15">
        <v>0</v>
      </c>
      <c r="AM139" s="3">
        <v>0</v>
      </c>
      <c r="AN139" s="20">
        <v>0</v>
      </c>
      <c r="AO139" s="3">
        <v>9.5238095238095233E-2</v>
      </c>
      <c r="AP139" s="3">
        <v>0.17316017316017315</v>
      </c>
      <c r="AQ139" s="3">
        <v>-7.792207792207792E-2</v>
      </c>
      <c r="AR139" s="3" t="s">
        <v>3402</v>
      </c>
      <c r="AS139" s="22">
        <v>0</v>
      </c>
      <c r="AT139" s="15">
        <v>0</v>
      </c>
      <c r="AU139" s="3">
        <v>0</v>
      </c>
      <c r="AV139" s="20">
        <v>0</v>
      </c>
      <c r="AW139" s="3">
        <v>9.5238095238095233E-2</v>
      </c>
      <c r="AX139" s="3">
        <v>0.50125313283208017</v>
      </c>
      <c r="AY139" s="3">
        <v>-0.40601503759398494</v>
      </c>
      <c r="AZ139" s="3" t="s">
        <v>3401</v>
      </c>
      <c r="BA139" s="22">
        <v>0</v>
      </c>
      <c r="BB139" s="15">
        <v>0</v>
      </c>
      <c r="BC139" s="3">
        <v>0</v>
      </c>
      <c r="BD139" s="20">
        <v>0</v>
      </c>
      <c r="BE139" s="15">
        <v>0</v>
      </c>
    </row>
    <row r="140" spans="1:57" x14ac:dyDescent="0.25">
      <c r="A140" t="s">
        <v>20</v>
      </c>
      <c r="B140" t="s">
        <v>546</v>
      </c>
      <c r="C140" t="s">
        <v>21</v>
      </c>
      <c r="D140">
        <v>4.5</v>
      </c>
      <c r="E140" s="10">
        <v>0</v>
      </c>
      <c r="F140" s="5">
        <v>0.3072196620583717</v>
      </c>
      <c r="G140" s="5">
        <v>8.6580086580086577E-2</v>
      </c>
      <c r="H140" s="5">
        <v>0.29304029304029305</v>
      </c>
      <c r="I140" s="5">
        <v>7.4074074074074084E-2</v>
      </c>
      <c r="J140" s="5">
        <v>0.7322175732217574</v>
      </c>
      <c r="K140" s="5">
        <v>0.29039301310043669</v>
      </c>
      <c r="L140" s="5" t="e">
        <v>#N/A</v>
      </c>
      <c r="M140" s="5" t="e">
        <v>#N/A</v>
      </c>
      <c r="N140" s="5">
        <v>0</v>
      </c>
      <c r="O140" s="5">
        <v>0</v>
      </c>
      <c r="P140" s="22">
        <v>0</v>
      </c>
      <c r="Q140" s="18">
        <v>0</v>
      </c>
      <c r="R140" s="5">
        <v>0</v>
      </c>
      <c r="S140" s="20">
        <v>0</v>
      </c>
      <c r="T140" s="3">
        <v>9.5238095238095233E-2</v>
      </c>
      <c r="U140" s="3">
        <v>0.89678055779750687</v>
      </c>
      <c r="V140" s="3">
        <v>-0.80154246255941164</v>
      </c>
      <c r="W140" s="3" t="s">
        <v>3402</v>
      </c>
      <c r="X140" s="25">
        <v>0</v>
      </c>
      <c r="Y140" s="3">
        <v>9.5238095238095233E-2</v>
      </c>
      <c r="Z140" s="3">
        <v>4.5351473922902487E-2</v>
      </c>
      <c r="AA140" s="3">
        <v>4.9886621315192746E-2</v>
      </c>
      <c r="AB140" s="3" t="s">
        <v>3401</v>
      </c>
      <c r="AC140" s="22">
        <v>0</v>
      </c>
      <c r="AD140" s="15">
        <v>0</v>
      </c>
      <c r="AE140" s="5">
        <v>0</v>
      </c>
      <c r="AF140" s="20">
        <v>0</v>
      </c>
      <c r="AG140" s="3">
        <v>9.5238095238095233E-2</v>
      </c>
      <c r="AH140" s="3">
        <v>0.36350418029807341</v>
      </c>
      <c r="AI140" s="3">
        <v>-0.26826608505997818</v>
      </c>
      <c r="AJ140" s="3" t="s">
        <v>3402</v>
      </c>
      <c r="AK140" s="22">
        <v>0</v>
      </c>
      <c r="AL140" s="15">
        <v>0</v>
      </c>
      <c r="AM140" s="3">
        <v>0</v>
      </c>
      <c r="AN140" s="20">
        <v>0</v>
      </c>
      <c r="AO140" s="3">
        <v>9.5238095238095233E-2</v>
      </c>
      <c r="AP140" s="3">
        <v>0.17316017316017315</v>
      </c>
      <c r="AQ140" s="3">
        <v>-7.792207792207792E-2</v>
      </c>
      <c r="AR140" s="3" t="s">
        <v>3402</v>
      </c>
      <c r="AS140" s="22">
        <v>0</v>
      </c>
      <c r="AT140" s="15">
        <v>0</v>
      </c>
      <c r="AU140" s="3">
        <v>0</v>
      </c>
      <c r="AV140" s="20">
        <v>0</v>
      </c>
      <c r="AW140" s="3">
        <v>9.5238095238095233E-2</v>
      </c>
      <c r="AX140" s="3">
        <v>0.50125313283208017</v>
      </c>
      <c r="AY140" s="3">
        <v>-0.40601503759398494</v>
      </c>
      <c r="AZ140" s="3" t="s">
        <v>3401</v>
      </c>
      <c r="BA140" s="22">
        <v>0</v>
      </c>
      <c r="BB140" s="15">
        <v>0</v>
      </c>
      <c r="BC140" s="3">
        <v>0</v>
      </c>
      <c r="BD140" s="20">
        <v>0</v>
      </c>
      <c r="BE140" s="15">
        <v>0</v>
      </c>
    </row>
    <row r="141" spans="1:57" x14ac:dyDescent="0.25">
      <c r="A141" t="s">
        <v>3303</v>
      </c>
      <c r="B141" t="s">
        <v>486</v>
      </c>
      <c r="C141" t="s">
        <v>332</v>
      </c>
      <c r="D141">
        <v>4.5</v>
      </c>
      <c r="E141" s="10">
        <v>1</v>
      </c>
      <c r="F141" s="5" t="e">
        <v>#N/A</v>
      </c>
      <c r="G141" s="5" t="e">
        <v>#N/A</v>
      </c>
      <c r="H141" s="5">
        <v>0.23809523809523808</v>
      </c>
      <c r="I141" s="5">
        <v>0.25</v>
      </c>
      <c r="J141" s="5">
        <v>0.4225721784776903</v>
      </c>
      <c r="K141" s="5">
        <v>7.4074074074074084E-2</v>
      </c>
      <c r="L141" s="5">
        <v>0.68027210884353739</v>
      </c>
      <c r="M141" s="5">
        <v>0.15873015873015872</v>
      </c>
      <c r="N141" s="5">
        <v>0</v>
      </c>
      <c r="O141" s="5">
        <v>0</v>
      </c>
      <c r="P141" s="22">
        <v>2.6076145243749287</v>
      </c>
      <c r="Q141" s="18">
        <v>24.558452801003142</v>
      </c>
      <c r="R141" s="5">
        <v>1.3190461643562416E-2</v>
      </c>
      <c r="S141" s="20">
        <v>2.6339954476620537</v>
      </c>
      <c r="T141" s="3">
        <v>5.6022408963585429E-2</v>
      </c>
      <c r="U141" s="3">
        <v>0.10582010582010581</v>
      </c>
      <c r="V141" s="3">
        <v>-4.9797696856520385E-2</v>
      </c>
      <c r="W141" s="3" t="s">
        <v>3402</v>
      </c>
      <c r="X141" s="25">
        <v>0.89138088875419441</v>
      </c>
      <c r="Y141" s="3">
        <v>5.6022408963585429E-2</v>
      </c>
      <c r="Z141" s="3">
        <v>0.42328042328042326</v>
      </c>
      <c r="AA141" s="3">
        <v>-0.3672580143168378</v>
      </c>
      <c r="AB141" s="3" t="s">
        <v>3401</v>
      </c>
      <c r="AC141" s="22">
        <v>3.0214274903018161</v>
      </c>
      <c r="AD141" s="15">
        <v>25.435472411085065</v>
      </c>
      <c r="AE141" s="5">
        <v>2.1740833740713554E-2</v>
      </c>
      <c r="AF141" s="20">
        <v>3.064909157783243</v>
      </c>
      <c r="AG141" s="3">
        <v>5.6022408963585429E-2</v>
      </c>
      <c r="AH141" s="3">
        <v>1.8674136321195144E-2</v>
      </c>
      <c r="AI141" s="3">
        <v>3.7348272642390282E-2</v>
      </c>
      <c r="AJ141" s="3" t="s">
        <v>3402</v>
      </c>
      <c r="AK141" s="22">
        <v>2.6087797281510778</v>
      </c>
      <c r="AL141" s="15">
        <v>20.61439233974674</v>
      </c>
      <c r="AM141" s="3">
        <v>1.6919643105502122E-2</v>
      </c>
      <c r="AN141" s="20">
        <v>2.642619014362082</v>
      </c>
      <c r="AO141" s="3">
        <v>5.6022408963585429E-2</v>
      </c>
      <c r="AP141" s="3">
        <v>0.82101806239737274</v>
      </c>
      <c r="AQ141" s="3">
        <v>-0.76499565343378728</v>
      </c>
      <c r="AR141" s="3" t="s">
        <v>3402</v>
      </c>
      <c r="AS141" s="22">
        <v>2.5980518175223937</v>
      </c>
      <c r="AT141" s="15">
        <v>11.875081410879107</v>
      </c>
      <c r="AU141" s="3">
        <v>9.6522747967266037E-3</v>
      </c>
      <c r="AV141" s="20">
        <v>2.6173563671158471</v>
      </c>
      <c r="AW141" s="3">
        <v>5.6022408963585429E-2</v>
      </c>
      <c r="AX141" s="3">
        <v>6.3492063492063489E-2</v>
      </c>
      <c r="AY141" s="3">
        <v>-7.4696545284780591E-3</v>
      </c>
      <c r="AZ141" s="3" t="s">
        <v>3402</v>
      </c>
      <c r="BA141" s="22">
        <v>2.6081804804947728</v>
      </c>
      <c r="BB141" s="15">
        <v>11.945958207184276</v>
      </c>
      <c r="BC141" s="3">
        <v>1.5764568479293348E-2</v>
      </c>
      <c r="BD141" s="20">
        <v>2.6397096174533594</v>
      </c>
      <c r="BE141" s="15">
        <v>9.5844313907263263</v>
      </c>
    </row>
    <row r="142" spans="1:57" x14ac:dyDescent="0.25">
      <c r="A142" t="s">
        <v>3510</v>
      </c>
      <c r="B142" t="s">
        <v>486</v>
      </c>
      <c r="C142" t="s">
        <v>332</v>
      </c>
      <c r="D142">
        <v>4</v>
      </c>
      <c r="E142" s="10">
        <v>0</v>
      </c>
      <c r="F142" s="5" t="e">
        <v>#N/A</v>
      </c>
      <c r="G142" s="5" t="e">
        <v>#N/A</v>
      </c>
      <c r="H142" s="5">
        <v>0.15873015873015872</v>
      </c>
      <c r="I142" s="5">
        <v>0.25</v>
      </c>
      <c r="J142" s="5">
        <v>0.4225721784776903</v>
      </c>
      <c r="K142" s="5">
        <v>7.4074074074074084E-2</v>
      </c>
      <c r="L142" s="5" t="e">
        <v>#N/A</v>
      </c>
      <c r="M142" s="5" t="e">
        <v>#N/A</v>
      </c>
      <c r="N142" s="5">
        <v>0</v>
      </c>
      <c r="O142" s="5">
        <v>0</v>
      </c>
      <c r="P142" s="22">
        <v>0</v>
      </c>
      <c r="Q142" s="18">
        <v>0</v>
      </c>
      <c r="R142" s="5">
        <v>0</v>
      </c>
      <c r="S142" s="20">
        <v>0</v>
      </c>
      <c r="T142" s="3">
        <v>5.6022408963585429E-2</v>
      </c>
      <c r="U142" s="3">
        <v>0.10582010582010581</v>
      </c>
      <c r="V142" s="3">
        <v>-4.9797696856520385E-2</v>
      </c>
      <c r="W142" s="3" t="s">
        <v>3402</v>
      </c>
      <c r="X142" s="25">
        <v>0</v>
      </c>
      <c r="Y142" s="3">
        <v>5.6022408963585429E-2</v>
      </c>
      <c r="Z142" s="3">
        <v>0.42328042328042326</v>
      </c>
      <c r="AA142" s="3">
        <v>-0.3672580143168378</v>
      </c>
      <c r="AB142" s="3" t="s">
        <v>3401</v>
      </c>
      <c r="AC142" s="22">
        <v>0</v>
      </c>
      <c r="AD142" s="15">
        <v>0</v>
      </c>
      <c r="AE142" s="5">
        <v>0</v>
      </c>
      <c r="AF142" s="20">
        <v>0</v>
      </c>
      <c r="AG142" s="3">
        <v>5.6022408963585429E-2</v>
      </c>
      <c r="AH142" s="3">
        <v>1.8674136321195144E-2</v>
      </c>
      <c r="AI142" s="3">
        <v>3.7348272642390282E-2</v>
      </c>
      <c r="AJ142" s="3" t="s">
        <v>3402</v>
      </c>
      <c r="AK142" s="22">
        <v>0</v>
      </c>
      <c r="AL142" s="15">
        <v>0</v>
      </c>
      <c r="AM142" s="3">
        <v>0</v>
      </c>
      <c r="AN142" s="20">
        <v>0</v>
      </c>
      <c r="AO142" s="3">
        <v>5.6022408963585429E-2</v>
      </c>
      <c r="AP142" s="3">
        <v>0.82101806239737274</v>
      </c>
      <c r="AQ142" s="3">
        <v>-0.76499565343378728</v>
      </c>
      <c r="AR142" s="3" t="s">
        <v>3402</v>
      </c>
      <c r="AS142" s="22">
        <v>0</v>
      </c>
      <c r="AT142" s="15">
        <v>0</v>
      </c>
      <c r="AU142" s="3">
        <v>0</v>
      </c>
      <c r="AV142" s="20">
        <v>0</v>
      </c>
      <c r="AW142" s="3">
        <v>5.6022408963585429E-2</v>
      </c>
      <c r="AX142" s="3">
        <v>6.3492063492063489E-2</v>
      </c>
      <c r="AY142" s="3">
        <v>-7.4696545284780591E-3</v>
      </c>
      <c r="AZ142" s="3" t="s">
        <v>3402</v>
      </c>
      <c r="BA142" s="22">
        <v>0</v>
      </c>
      <c r="BB142" s="15">
        <v>0</v>
      </c>
      <c r="BC142" s="3">
        <v>0</v>
      </c>
      <c r="BD142" s="20">
        <v>0</v>
      </c>
      <c r="BE142" s="15">
        <v>0</v>
      </c>
    </row>
    <row r="143" spans="1:57" x14ac:dyDescent="0.25">
      <c r="A143" t="s">
        <v>3515</v>
      </c>
      <c r="B143" t="s">
        <v>486</v>
      </c>
      <c r="C143" t="s">
        <v>332</v>
      </c>
      <c r="D143">
        <v>4</v>
      </c>
      <c r="E143" s="10">
        <v>0</v>
      </c>
      <c r="F143" s="5" t="e">
        <v>#N/A</v>
      </c>
      <c r="G143" s="5" t="e">
        <v>#N/A</v>
      </c>
      <c r="H143" s="5">
        <v>0.12698412698412698</v>
      </c>
      <c r="I143" s="5">
        <v>0.25</v>
      </c>
      <c r="J143" s="5">
        <v>0.4225721784776903</v>
      </c>
      <c r="K143" s="5">
        <v>7.4074074074074084E-2</v>
      </c>
      <c r="L143" s="5" t="e">
        <v>#N/A</v>
      </c>
      <c r="M143" s="5" t="e">
        <v>#N/A</v>
      </c>
      <c r="N143" s="5">
        <v>0</v>
      </c>
      <c r="O143" s="5">
        <v>0</v>
      </c>
      <c r="P143" s="22">
        <v>0</v>
      </c>
      <c r="Q143" s="18">
        <v>0</v>
      </c>
      <c r="R143" s="5">
        <v>0</v>
      </c>
      <c r="S143" s="20">
        <v>0</v>
      </c>
      <c r="T143" s="3">
        <v>5.6022408963585429E-2</v>
      </c>
      <c r="U143" s="3">
        <v>0.10582010582010581</v>
      </c>
      <c r="V143" s="3">
        <v>-4.9797696856520385E-2</v>
      </c>
      <c r="W143" s="3" t="s">
        <v>3402</v>
      </c>
      <c r="X143" s="25">
        <v>0</v>
      </c>
      <c r="Y143" s="3">
        <v>5.6022408963585429E-2</v>
      </c>
      <c r="Z143" s="3">
        <v>0.42328042328042326</v>
      </c>
      <c r="AA143" s="3">
        <v>-0.3672580143168378</v>
      </c>
      <c r="AB143" s="3" t="s">
        <v>3401</v>
      </c>
      <c r="AC143" s="22">
        <v>0</v>
      </c>
      <c r="AD143" s="15">
        <v>0</v>
      </c>
      <c r="AE143" s="5">
        <v>0</v>
      </c>
      <c r="AF143" s="20">
        <v>0</v>
      </c>
      <c r="AG143" s="3">
        <v>5.6022408963585429E-2</v>
      </c>
      <c r="AH143" s="3">
        <v>1.8674136321195144E-2</v>
      </c>
      <c r="AI143" s="3">
        <v>3.7348272642390282E-2</v>
      </c>
      <c r="AJ143" s="3" t="s">
        <v>3402</v>
      </c>
      <c r="AK143" s="22">
        <v>0</v>
      </c>
      <c r="AL143" s="15">
        <v>0</v>
      </c>
      <c r="AM143" s="3">
        <v>0</v>
      </c>
      <c r="AN143" s="20">
        <v>0</v>
      </c>
      <c r="AO143" s="3">
        <v>5.6022408963585429E-2</v>
      </c>
      <c r="AP143" s="3">
        <v>0.82101806239737274</v>
      </c>
      <c r="AQ143" s="3">
        <v>-0.76499565343378728</v>
      </c>
      <c r="AR143" s="3" t="s">
        <v>3402</v>
      </c>
      <c r="AS143" s="22">
        <v>0</v>
      </c>
      <c r="AT143" s="15">
        <v>0</v>
      </c>
      <c r="AU143" s="3">
        <v>0</v>
      </c>
      <c r="AV143" s="20">
        <v>0</v>
      </c>
      <c r="AW143" s="3">
        <v>5.6022408963585429E-2</v>
      </c>
      <c r="AX143" s="3">
        <v>6.3492063492063489E-2</v>
      </c>
      <c r="AY143" s="3">
        <v>-7.4696545284780591E-3</v>
      </c>
      <c r="AZ143" s="3" t="s">
        <v>3402</v>
      </c>
      <c r="BA143" s="22">
        <v>0</v>
      </c>
      <c r="BB143" s="15">
        <v>0</v>
      </c>
      <c r="BC143" s="3">
        <v>0</v>
      </c>
      <c r="BD143" s="20">
        <v>0</v>
      </c>
      <c r="BE143" s="15">
        <v>0</v>
      </c>
    </row>
    <row r="144" spans="1:57" x14ac:dyDescent="0.25">
      <c r="A144" t="s">
        <v>3512</v>
      </c>
      <c r="B144" t="s">
        <v>486</v>
      </c>
      <c r="C144" t="s">
        <v>332</v>
      </c>
      <c r="D144">
        <v>4</v>
      </c>
      <c r="E144" s="10">
        <v>0</v>
      </c>
      <c r="F144" s="5" t="e">
        <v>#N/A</v>
      </c>
      <c r="G144" s="5" t="e">
        <v>#N/A</v>
      </c>
      <c r="H144" s="5">
        <v>0.15873015873015872</v>
      </c>
      <c r="I144" s="5">
        <v>0.25</v>
      </c>
      <c r="J144" s="5">
        <v>0.4225721784776903</v>
      </c>
      <c r="K144" s="5">
        <v>7.4074074074074084E-2</v>
      </c>
      <c r="L144" s="5" t="e">
        <v>#N/A</v>
      </c>
      <c r="M144" s="5" t="e">
        <v>#N/A</v>
      </c>
      <c r="N144" s="5">
        <v>0</v>
      </c>
      <c r="O144" s="5">
        <v>0</v>
      </c>
      <c r="P144" s="22">
        <v>0</v>
      </c>
      <c r="Q144" s="18">
        <v>0</v>
      </c>
      <c r="R144" s="5">
        <v>0</v>
      </c>
      <c r="S144" s="20">
        <v>0</v>
      </c>
      <c r="T144" s="3">
        <v>5.6022408963585429E-2</v>
      </c>
      <c r="U144" s="3">
        <v>0.10582010582010581</v>
      </c>
      <c r="V144" s="3">
        <v>-4.9797696856520385E-2</v>
      </c>
      <c r="W144" s="3" t="s">
        <v>3402</v>
      </c>
      <c r="X144" s="25">
        <v>0</v>
      </c>
      <c r="Y144" s="3">
        <v>5.6022408963585429E-2</v>
      </c>
      <c r="Z144" s="3">
        <v>0.42328042328042326</v>
      </c>
      <c r="AA144" s="3">
        <v>-0.3672580143168378</v>
      </c>
      <c r="AB144" s="3" t="s">
        <v>3401</v>
      </c>
      <c r="AC144" s="22">
        <v>0</v>
      </c>
      <c r="AD144" s="15">
        <v>0</v>
      </c>
      <c r="AE144" s="5">
        <v>0</v>
      </c>
      <c r="AF144" s="20">
        <v>0</v>
      </c>
      <c r="AG144" s="3">
        <v>5.6022408963585429E-2</v>
      </c>
      <c r="AH144" s="3">
        <v>1.8674136321195144E-2</v>
      </c>
      <c r="AI144" s="3">
        <v>3.7348272642390282E-2</v>
      </c>
      <c r="AJ144" s="3" t="s">
        <v>3402</v>
      </c>
      <c r="AK144" s="22">
        <v>0</v>
      </c>
      <c r="AL144" s="15">
        <v>0</v>
      </c>
      <c r="AM144" s="3">
        <v>0</v>
      </c>
      <c r="AN144" s="20">
        <v>0</v>
      </c>
      <c r="AO144" s="3">
        <v>5.6022408963585429E-2</v>
      </c>
      <c r="AP144" s="3">
        <v>0.82101806239737274</v>
      </c>
      <c r="AQ144" s="3">
        <v>-0.76499565343378728</v>
      </c>
      <c r="AR144" s="3" t="s">
        <v>3402</v>
      </c>
      <c r="AS144" s="22">
        <v>0</v>
      </c>
      <c r="AT144" s="15">
        <v>0</v>
      </c>
      <c r="AU144" s="3">
        <v>0</v>
      </c>
      <c r="AV144" s="20">
        <v>0</v>
      </c>
      <c r="AW144" s="3">
        <v>5.6022408963585429E-2</v>
      </c>
      <c r="AX144" s="3">
        <v>6.3492063492063489E-2</v>
      </c>
      <c r="AY144" s="3">
        <v>-7.4696545284780591E-3</v>
      </c>
      <c r="AZ144" s="3" t="s">
        <v>3402</v>
      </c>
      <c r="BA144" s="22">
        <v>0</v>
      </c>
      <c r="BB144" s="15">
        <v>0</v>
      </c>
      <c r="BC144" s="3">
        <v>0</v>
      </c>
      <c r="BD144" s="20">
        <v>0</v>
      </c>
      <c r="BE144" s="15">
        <v>0</v>
      </c>
    </row>
    <row r="145" spans="1:57" x14ac:dyDescent="0.25">
      <c r="A145" t="s">
        <v>4067</v>
      </c>
      <c r="B145" t="s">
        <v>486</v>
      </c>
      <c r="C145" t="s">
        <v>332</v>
      </c>
      <c r="D145">
        <v>4</v>
      </c>
      <c r="E145" s="10">
        <v>0</v>
      </c>
      <c r="F145" s="5" t="e">
        <v>#N/A</v>
      </c>
      <c r="G145" s="5" t="e">
        <v>#N/A</v>
      </c>
      <c r="H145" s="5" t="e">
        <v>#N/A</v>
      </c>
      <c r="I145" s="5">
        <v>0.25</v>
      </c>
      <c r="J145" s="5">
        <v>0.4225721784776903</v>
      </c>
      <c r="K145" s="5">
        <v>7.4074074074074084E-2</v>
      </c>
      <c r="L145" s="5" t="e">
        <v>#N/A</v>
      </c>
      <c r="M145" s="5" t="e">
        <v>#N/A</v>
      </c>
      <c r="N145" s="5">
        <v>0</v>
      </c>
      <c r="O145" s="5">
        <v>0</v>
      </c>
      <c r="P145" s="22">
        <v>0</v>
      </c>
      <c r="Q145" s="18">
        <v>0</v>
      </c>
      <c r="R145" s="5">
        <v>0</v>
      </c>
      <c r="S145" s="20">
        <v>0</v>
      </c>
      <c r="T145" s="3">
        <v>5.6022408963585429E-2</v>
      </c>
      <c r="U145" s="3">
        <v>0.10582010582010581</v>
      </c>
      <c r="V145" s="3">
        <v>-4.9797696856520385E-2</v>
      </c>
      <c r="W145" s="3" t="s">
        <v>3402</v>
      </c>
      <c r="X145" s="25">
        <v>0</v>
      </c>
      <c r="Y145" s="3">
        <v>5.6022408963585429E-2</v>
      </c>
      <c r="Z145" s="3">
        <v>0.42328042328042326</v>
      </c>
      <c r="AA145" s="3">
        <v>-0.3672580143168378</v>
      </c>
      <c r="AB145" s="3" t="s">
        <v>3401</v>
      </c>
      <c r="AC145" s="22">
        <v>0</v>
      </c>
      <c r="AD145" s="15">
        <v>0</v>
      </c>
      <c r="AE145" s="5">
        <v>0</v>
      </c>
      <c r="AF145" s="20">
        <v>0</v>
      </c>
      <c r="AG145" s="3">
        <v>5.6022408963585429E-2</v>
      </c>
      <c r="AH145" s="3">
        <v>1.8674136321195144E-2</v>
      </c>
      <c r="AI145" s="3">
        <v>3.7348272642390282E-2</v>
      </c>
      <c r="AJ145" s="3" t="s">
        <v>3402</v>
      </c>
      <c r="AK145" s="22">
        <v>0</v>
      </c>
      <c r="AL145" s="15">
        <v>0</v>
      </c>
      <c r="AM145" s="3">
        <v>0</v>
      </c>
      <c r="AN145" s="20">
        <v>0</v>
      </c>
      <c r="AO145" s="3">
        <v>5.6022408963585429E-2</v>
      </c>
      <c r="AP145" s="3">
        <v>0.82101806239737274</v>
      </c>
      <c r="AQ145" s="3">
        <v>-0.76499565343378728</v>
      </c>
      <c r="AR145" s="3" t="s">
        <v>3402</v>
      </c>
      <c r="AS145" s="22">
        <v>0</v>
      </c>
      <c r="AT145" s="15">
        <v>0</v>
      </c>
      <c r="AU145" s="3">
        <v>0</v>
      </c>
      <c r="AV145" s="20">
        <v>0</v>
      </c>
      <c r="AW145" s="3">
        <v>5.6022408963585429E-2</v>
      </c>
      <c r="AX145" s="3">
        <v>6.3492063492063489E-2</v>
      </c>
      <c r="AY145" s="3">
        <v>-7.4696545284780591E-3</v>
      </c>
      <c r="AZ145" s="3" t="s">
        <v>3402</v>
      </c>
      <c r="BA145" s="22">
        <v>0</v>
      </c>
      <c r="BB145" s="15">
        <v>0</v>
      </c>
      <c r="BC145" s="3">
        <v>0</v>
      </c>
      <c r="BD145" s="20">
        <v>0</v>
      </c>
      <c r="BE145" s="15">
        <v>0</v>
      </c>
    </row>
    <row r="146" spans="1:57" x14ac:dyDescent="0.25">
      <c r="A146" t="s">
        <v>366</v>
      </c>
      <c r="B146" t="s">
        <v>495</v>
      </c>
      <c r="C146" t="s">
        <v>332</v>
      </c>
      <c r="D146">
        <v>5</v>
      </c>
      <c r="E146" s="10">
        <v>1</v>
      </c>
      <c r="F146" s="5">
        <v>7.3260073260073263E-2</v>
      </c>
      <c r="G146" s="5">
        <v>4.5351473922902487E-2</v>
      </c>
      <c r="H146" s="5">
        <v>0.27210884353741494</v>
      </c>
      <c r="I146" s="5">
        <v>0.25</v>
      </c>
      <c r="J146" s="5">
        <v>0.4225721784776903</v>
      </c>
      <c r="K146" s="5">
        <v>7.4074074074074084E-2</v>
      </c>
      <c r="L146" s="5" t="e">
        <v>#N/A</v>
      </c>
      <c r="M146" s="5" t="e">
        <v>#N/A</v>
      </c>
      <c r="N146" s="5">
        <v>0.29152339856241527</v>
      </c>
      <c r="O146" s="5">
        <v>0</v>
      </c>
      <c r="P146" s="22">
        <v>2.8932603098130341</v>
      </c>
      <c r="Q146" s="18">
        <v>34.872872368294296</v>
      </c>
      <c r="R146" s="5">
        <v>1.873038538307447E-2</v>
      </c>
      <c r="S146" s="20">
        <v>2.930721080579183</v>
      </c>
      <c r="T146" s="3">
        <v>5.6022408963585429E-2</v>
      </c>
      <c r="U146" s="3">
        <v>0.10582010582010581</v>
      </c>
      <c r="V146" s="3">
        <v>-4.9797696856520385E-2</v>
      </c>
      <c r="W146" s="3" t="s">
        <v>3402</v>
      </c>
      <c r="X146" s="25">
        <v>0.98902538018980757</v>
      </c>
      <c r="Y146" s="3">
        <v>5.6022408963585429E-2</v>
      </c>
      <c r="Z146" s="3">
        <v>0.42328042328042326</v>
      </c>
      <c r="AA146" s="3">
        <v>-0.3672580143168378</v>
      </c>
      <c r="AB146" s="3" t="s">
        <v>3401</v>
      </c>
      <c r="AC146" s="22">
        <v>3.3524035684544833</v>
      </c>
      <c r="AD146" s="15">
        <v>36.257330862705395</v>
      </c>
      <c r="AE146" s="5">
        <v>3.0990759260464365E-2</v>
      </c>
      <c r="AF146" s="20">
        <v>3.414385086975412</v>
      </c>
      <c r="AG146" s="3">
        <v>5.6022408963585429E-2</v>
      </c>
      <c r="AH146" s="3">
        <v>1.8674136321195144E-2</v>
      </c>
      <c r="AI146" s="3">
        <v>3.7348272642390282E-2</v>
      </c>
      <c r="AJ146" s="3" t="s">
        <v>3402</v>
      </c>
      <c r="AK146" s="22">
        <v>2.8945531534472693</v>
      </c>
      <c r="AL146" s="15">
        <v>28.716311379627403</v>
      </c>
      <c r="AM146" s="3">
        <v>2.3569442738942948E-2</v>
      </c>
      <c r="AN146" s="20">
        <v>2.9416920389251553</v>
      </c>
      <c r="AO146" s="3">
        <v>5.6022408963585429E-2</v>
      </c>
      <c r="AP146" s="3">
        <v>0.82101806239737274</v>
      </c>
      <c r="AQ146" s="3">
        <v>-0.76499565343378728</v>
      </c>
      <c r="AR146" s="3" t="s">
        <v>3402</v>
      </c>
      <c r="AS146" s="22">
        <v>2.8826500758493121</v>
      </c>
      <c r="AT146" s="15">
        <v>15.572396665641845</v>
      </c>
      <c r="AU146" s="3">
        <v>1.2657517591643769E-2</v>
      </c>
      <c r="AV146" s="20">
        <v>2.9079651110325995</v>
      </c>
      <c r="AW146" s="3">
        <v>5.6022408963585429E-2</v>
      </c>
      <c r="AX146" s="3">
        <v>6.3492063492063489E-2</v>
      </c>
      <c r="AY146" s="3">
        <v>-7.4696545284780591E-3</v>
      </c>
      <c r="AZ146" s="3" t="s">
        <v>3402</v>
      </c>
      <c r="BA146" s="22">
        <v>2.893888262435377</v>
      </c>
      <c r="BB146" s="15">
        <v>15.675556053892803</v>
      </c>
      <c r="BC146" s="3">
        <v>2.0686358731271802E-2</v>
      </c>
      <c r="BD146" s="20">
        <v>2.9352609798979206</v>
      </c>
      <c r="BE146" s="15">
        <v>10.665618034782989</v>
      </c>
    </row>
    <row r="147" spans="1:57" x14ac:dyDescent="0.25">
      <c r="A147" t="s">
        <v>344</v>
      </c>
      <c r="B147" t="s">
        <v>495</v>
      </c>
      <c r="C147" t="s">
        <v>332</v>
      </c>
      <c r="D147">
        <v>5</v>
      </c>
      <c r="E147" s="10">
        <v>1</v>
      </c>
      <c r="F147" s="5">
        <v>0.11904761904761904</v>
      </c>
      <c r="G147" s="5">
        <v>0.10582010582010581</v>
      </c>
      <c r="H147" s="5">
        <v>0.31746031746031744</v>
      </c>
      <c r="I147" s="5">
        <v>0.25</v>
      </c>
      <c r="J147" s="5">
        <v>0.4225721784776903</v>
      </c>
      <c r="K147" s="5">
        <v>7.4074074074074084E-2</v>
      </c>
      <c r="L147" s="5" t="e">
        <v>#N/A</v>
      </c>
      <c r="M147" s="5" t="e">
        <v>#N/A</v>
      </c>
      <c r="N147" s="5">
        <v>0.29152339856241527</v>
      </c>
      <c r="O147" s="5">
        <v>0</v>
      </c>
      <c r="P147" s="22">
        <v>3.3040400063070159</v>
      </c>
      <c r="Q147" s="18">
        <v>57.741391639829033</v>
      </c>
      <c r="R147" s="5">
        <v>3.1013175701360543E-2</v>
      </c>
      <c r="S147" s="20">
        <v>3.3660663577097369</v>
      </c>
      <c r="T147" s="3">
        <v>5.6022408963585429E-2</v>
      </c>
      <c r="U147" s="3">
        <v>0.10582010582010581</v>
      </c>
      <c r="V147" s="3">
        <v>-4.9797696856520385E-2</v>
      </c>
      <c r="W147" s="3" t="s">
        <v>3402</v>
      </c>
      <c r="X147" s="25">
        <v>1.1294453569617793</v>
      </c>
      <c r="Y147" s="3">
        <v>5.6022408963585429E-2</v>
      </c>
      <c r="Z147" s="3">
        <v>0.42328042328042326</v>
      </c>
      <c r="AA147" s="3">
        <v>-0.3672580143168378</v>
      </c>
      <c r="AB147" s="3" t="s">
        <v>3401</v>
      </c>
      <c r="AC147" s="22">
        <v>3.8283715674984626</v>
      </c>
      <c r="AD147" s="15">
        <v>60.366491848321068</v>
      </c>
      <c r="AE147" s="5">
        <v>5.1597935417646186E-2</v>
      </c>
      <c r="AF147" s="20">
        <v>3.9315674383337549</v>
      </c>
      <c r="AG147" s="3">
        <v>5.6022408963585429E-2</v>
      </c>
      <c r="AH147" s="3">
        <v>1.8674136321195144E-2</v>
      </c>
      <c r="AI147" s="3">
        <v>3.7348272642390282E-2</v>
      </c>
      <c r="AJ147" s="3" t="s">
        <v>3402</v>
      </c>
      <c r="AK147" s="22">
        <v>3.305516405466443</v>
      </c>
      <c r="AL147" s="15">
        <v>46.254185474362231</v>
      </c>
      <c r="AM147" s="3">
        <v>3.7963976694717551E-2</v>
      </c>
      <c r="AN147" s="20">
        <v>3.381444358855878</v>
      </c>
      <c r="AO147" s="3">
        <v>5.6022408963585429E-2</v>
      </c>
      <c r="AP147" s="3">
        <v>0.82101806239737274</v>
      </c>
      <c r="AQ147" s="3">
        <v>-0.76499565343378728</v>
      </c>
      <c r="AR147" s="3" t="s">
        <v>3402</v>
      </c>
      <c r="AS147" s="22">
        <v>3.2919233511365444</v>
      </c>
      <c r="AT147" s="15">
        <v>22.99555306374544</v>
      </c>
      <c r="AU147" s="3">
        <v>1.8691189524868094E-2</v>
      </c>
      <c r="AV147" s="20">
        <v>3.3293057301862805</v>
      </c>
      <c r="AW147" s="3">
        <v>5.6022408963585429E-2</v>
      </c>
      <c r="AX147" s="3">
        <v>6.3492063492063489E-2</v>
      </c>
      <c r="AY147" s="3">
        <v>-7.4696545284780591E-3</v>
      </c>
      <c r="AZ147" s="3" t="s">
        <v>3402</v>
      </c>
      <c r="BA147" s="22">
        <v>3.3047571144701662</v>
      </c>
      <c r="BB147" s="15">
        <v>23.169596940456685</v>
      </c>
      <c r="BC147" s="3">
        <v>3.0575922941517505E-2</v>
      </c>
      <c r="BD147" s="20">
        <v>3.3659089603532011</v>
      </c>
      <c r="BE147" s="15">
        <v>12.252391467236279</v>
      </c>
    </row>
    <row r="148" spans="1:57" x14ac:dyDescent="0.25">
      <c r="A148" t="s">
        <v>361</v>
      </c>
      <c r="B148" t="s">
        <v>495</v>
      </c>
      <c r="C148" t="s">
        <v>332</v>
      </c>
      <c r="D148">
        <v>4.5</v>
      </c>
      <c r="E148" s="10">
        <v>0</v>
      </c>
      <c r="F148" s="5">
        <v>5.0125313283208017E-2</v>
      </c>
      <c r="G148" s="5">
        <v>7.3260073260073263E-2</v>
      </c>
      <c r="H148" s="5">
        <v>0.29761904761904762</v>
      </c>
      <c r="I148" s="5">
        <v>0.25</v>
      </c>
      <c r="J148" s="5">
        <v>0.4225721784776903</v>
      </c>
      <c r="K148" s="5">
        <v>7.4074074074074084E-2</v>
      </c>
      <c r="L148" s="5" t="e">
        <v>#N/A</v>
      </c>
      <c r="M148" s="5" t="e">
        <v>#N/A</v>
      </c>
      <c r="N148" s="5">
        <v>0.29152339856241527</v>
      </c>
      <c r="O148" s="5">
        <v>0</v>
      </c>
      <c r="P148" s="22">
        <v>0</v>
      </c>
      <c r="Q148" s="18">
        <v>0</v>
      </c>
      <c r="R148" s="5">
        <v>0</v>
      </c>
      <c r="S148" s="20">
        <v>0</v>
      </c>
      <c r="T148" s="3">
        <v>5.6022408963585429E-2</v>
      </c>
      <c r="U148" s="3">
        <v>0.10582010582010581</v>
      </c>
      <c r="V148" s="3">
        <v>-4.9797696856520385E-2</v>
      </c>
      <c r="W148" s="3" t="s">
        <v>3402</v>
      </c>
      <c r="X148" s="25">
        <v>0</v>
      </c>
      <c r="Y148" s="3">
        <v>5.6022408963585429E-2</v>
      </c>
      <c r="Z148" s="3">
        <v>0.42328042328042326</v>
      </c>
      <c r="AA148" s="3">
        <v>-0.3672580143168378</v>
      </c>
      <c r="AB148" s="3" t="s">
        <v>3401</v>
      </c>
      <c r="AC148" s="22">
        <v>0</v>
      </c>
      <c r="AD148" s="15">
        <v>0</v>
      </c>
      <c r="AE148" s="5">
        <v>0</v>
      </c>
      <c r="AF148" s="20">
        <v>0</v>
      </c>
      <c r="AG148" s="3">
        <v>5.6022408963585429E-2</v>
      </c>
      <c r="AH148" s="3">
        <v>1.8674136321195144E-2</v>
      </c>
      <c r="AI148" s="3">
        <v>3.7348272642390282E-2</v>
      </c>
      <c r="AJ148" s="3" t="s">
        <v>3402</v>
      </c>
      <c r="AK148" s="22">
        <v>0</v>
      </c>
      <c r="AL148" s="15">
        <v>0</v>
      </c>
      <c r="AM148" s="3">
        <v>0</v>
      </c>
      <c r="AN148" s="20">
        <v>0</v>
      </c>
      <c r="AO148" s="3">
        <v>5.6022408963585429E-2</v>
      </c>
      <c r="AP148" s="3">
        <v>0.82101806239737274</v>
      </c>
      <c r="AQ148" s="3">
        <v>-0.76499565343378728</v>
      </c>
      <c r="AR148" s="3" t="s">
        <v>3402</v>
      </c>
      <c r="AS148" s="22">
        <v>0</v>
      </c>
      <c r="AT148" s="15">
        <v>0</v>
      </c>
      <c r="AU148" s="3">
        <v>0</v>
      </c>
      <c r="AV148" s="20">
        <v>0</v>
      </c>
      <c r="AW148" s="3">
        <v>5.6022408963585429E-2</v>
      </c>
      <c r="AX148" s="3">
        <v>6.3492063492063489E-2</v>
      </c>
      <c r="AY148" s="3">
        <v>-7.4696545284780591E-3</v>
      </c>
      <c r="AZ148" s="3" t="s">
        <v>3402</v>
      </c>
      <c r="BA148" s="22">
        <v>0</v>
      </c>
      <c r="BB148" s="15">
        <v>0</v>
      </c>
      <c r="BC148" s="3">
        <v>0</v>
      </c>
      <c r="BD148" s="20">
        <v>0</v>
      </c>
      <c r="BE148" s="15">
        <v>0</v>
      </c>
    </row>
    <row r="149" spans="1:57" x14ac:dyDescent="0.25">
      <c r="A149" t="s">
        <v>358</v>
      </c>
      <c r="B149" t="s">
        <v>495</v>
      </c>
      <c r="C149" t="s">
        <v>332</v>
      </c>
      <c r="D149">
        <v>4.5</v>
      </c>
      <c r="E149" s="10">
        <v>1</v>
      </c>
      <c r="F149" s="5">
        <v>6.3492063492063489E-2</v>
      </c>
      <c r="G149" s="5">
        <v>7.3260073260073263E-2</v>
      </c>
      <c r="H149" s="5">
        <v>0.15873015873015872</v>
      </c>
      <c r="I149" s="5">
        <v>0.25</v>
      </c>
      <c r="J149" s="5">
        <v>0.4225721784776903</v>
      </c>
      <c r="K149" s="5">
        <v>7.4074074074074084E-2</v>
      </c>
      <c r="L149" s="5" t="e">
        <v>#N/A</v>
      </c>
      <c r="M149" s="5" t="e">
        <v>#N/A</v>
      </c>
      <c r="N149" s="5">
        <v>0.29152339856241527</v>
      </c>
      <c r="O149" s="5">
        <v>0</v>
      </c>
      <c r="P149" s="22">
        <v>3.0317567340237437</v>
      </c>
      <c r="Q149" s="18">
        <v>41.335624496414923</v>
      </c>
      <c r="R149" s="5">
        <v>2.2201560246921936E-2</v>
      </c>
      <c r="S149" s="20">
        <v>3.0761598545175874</v>
      </c>
      <c r="T149" s="3">
        <v>5.6022408963585429E-2</v>
      </c>
      <c r="U149" s="3">
        <v>0.10582010582010581</v>
      </c>
      <c r="V149" s="3">
        <v>-4.9797696856520385E-2</v>
      </c>
      <c r="W149" s="3" t="s">
        <v>3402</v>
      </c>
      <c r="X149" s="25">
        <v>1.0363686759677038</v>
      </c>
      <c r="Y149" s="3">
        <v>5.6022408963585429E-2</v>
      </c>
      <c r="Z149" s="3">
        <v>0.42328042328042326</v>
      </c>
      <c r="AA149" s="3">
        <v>-0.3672580143168378</v>
      </c>
      <c r="AB149" s="3" t="s">
        <v>3401</v>
      </c>
      <c r="AC149" s="22">
        <v>3.5128785541194172</v>
      </c>
      <c r="AD149" s="15">
        <v>43.056822911592413</v>
      </c>
      <c r="AE149" s="5">
        <v>3.6802588652386017E-2</v>
      </c>
      <c r="AF149" s="20">
        <v>3.5864837314241891</v>
      </c>
      <c r="AG149" s="3">
        <v>5.6022408963585429E-2</v>
      </c>
      <c r="AH149" s="3">
        <v>1.8674136321195144E-2</v>
      </c>
      <c r="AI149" s="3">
        <v>3.7348272642390282E-2</v>
      </c>
      <c r="AJ149" s="3" t="s">
        <v>3402</v>
      </c>
      <c r="AK149" s="22">
        <v>3.0331114643191261</v>
      </c>
      <c r="AL149" s="15">
        <v>33.72308393244758</v>
      </c>
      <c r="AM149" s="3">
        <v>2.767884374907148E-2</v>
      </c>
      <c r="AN149" s="20">
        <v>3.0884691518172689</v>
      </c>
      <c r="AO149" s="3">
        <v>5.6022408963585429E-2</v>
      </c>
      <c r="AP149" s="3">
        <v>0.82101806239737274</v>
      </c>
      <c r="AQ149" s="3">
        <v>-0.76499565343378728</v>
      </c>
      <c r="AR149" s="3" t="s">
        <v>3402</v>
      </c>
      <c r="AS149" s="22">
        <v>3.0206386026340519</v>
      </c>
      <c r="AT149" s="15">
        <v>17.759547124722861</v>
      </c>
      <c r="AU149" s="3">
        <v>1.4435271909479125E-2</v>
      </c>
      <c r="AV149" s="20">
        <v>3.0495091464530102</v>
      </c>
      <c r="AW149" s="3">
        <v>5.6022408963585429E-2</v>
      </c>
      <c r="AX149" s="3">
        <v>6.3492063492063489E-2</v>
      </c>
      <c r="AY149" s="3">
        <v>-7.4696545284780591E-3</v>
      </c>
      <c r="AZ149" s="3" t="s">
        <v>3402</v>
      </c>
      <c r="BA149" s="22">
        <v>3.0324147458815012</v>
      </c>
      <c r="BB149" s="15">
        <v>17.88284646069814</v>
      </c>
      <c r="BC149" s="3">
        <v>2.3599225172646354E-2</v>
      </c>
      <c r="BD149" s="20">
        <v>3.0796131962267941</v>
      </c>
      <c r="BE149" s="15">
        <v>11.19567474154011</v>
      </c>
    </row>
    <row r="150" spans="1:57" x14ac:dyDescent="0.25">
      <c r="A150" t="s">
        <v>362</v>
      </c>
      <c r="B150" t="s">
        <v>495</v>
      </c>
      <c r="C150" t="s">
        <v>332</v>
      </c>
      <c r="D150">
        <v>4.5</v>
      </c>
      <c r="E150" s="10">
        <v>1</v>
      </c>
      <c r="F150" s="5">
        <v>7.3260073260073263E-2</v>
      </c>
      <c r="G150" s="5">
        <v>5.6022408963585429E-2</v>
      </c>
      <c r="H150" s="5">
        <v>0.34632034632034631</v>
      </c>
      <c r="I150" s="5">
        <v>0.25</v>
      </c>
      <c r="J150" s="5">
        <v>0.4225721784776903</v>
      </c>
      <c r="K150" s="5">
        <v>7.4074074074074084E-2</v>
      </c>
      <c r="L150" s="5" t="e">
        <v>#N/A</v>
      </c>
      <c r="M150" s="5" t="e">
        <v>#N/A</v>
      </c>
      <c r="N150" s="5">
        <v>0.29152339856241527</v>
      </c>
      <c r="O150" s="5">
        <v>0</v>
      </c>
      <c r="P150" s="22">
        <v>2.8510616121521513</v>
      </c>
      <c r="Q150" s="18">
        <v>33.112370472660963</v>
      </c>
      <c r="R150" s="5">
        <v>1.7784811453155649E-2</v>
      </c>
      <c r="S150" s="20">
        <v>2.8866312350584624</v>
      </c>
      <c r="T150" s="3">
        <v>5.6022408963585429E-2</v>
      </c>
      <c r="U150" s="3">
        <v>0.10582010582010581</v>
      </c>
      <c r="V150" s="3">
        <v>-4.9797696856520385E-2</v>
      </c>
      <c r="W150" s="3" t="s">
        <v>3402</v>
      </c>
      <c r="X150" s="25">
        <v>0.97460027545380601</v>
      </c>
      <c r="Y150" s="3">
        <v>5.6022408963585429E-2</v>
      </c>
      <c r="Z150" s="3">
        <v>0.42328042328042326</v>
      </c>
      <c r="AA150" s="3">
        <v>-0.3672580143168378</v>
      </c>
      <c r="AB150" s="3" t="s">
        <v>3401</v>
      </c>
      <c r="AC150" s="22">
        <v>3.3035081876473491</v>
      </c>
      <c r="AD150" s="15">
        <v>34.407393490347694</v>
      </c>
      <c r="AE150" s="5">
        <v>2.9409535204817049E-2</v>
      </c>
      <c r="AF150" s="20">
        <v>3.3623272580569834</v>
      </c>
      <c r="AG150" s="3">
        <v>5.6022408963585429E-2</v>
      </c>
      <c r="AH150" s="3">
        <v>1.8674136321195144E-2</v>
      </c>
      <c r="AI150" s="3">
        <v>3.7348272642390282E-2</v>
      </c>
      <c r="AJ150" s="3" t="s">
        <v>3402</v>
      </c>
      <c r="AK150" s="22">
        <v>2.8523355994403263</v>
      </c>
      <c r="AL150" s="15">
        <v>27.343971798552175</v>
      </c>
      <c r="AM150" s="3">
        <v>2.2443069690993456E-2</v>
      </c>
      <c r="AN150" s="20">
        <v>2.8972217388223132</v>
      </c>
      <c r="AO150" s="3">
        <v>5.6022408963585429E-2</v>
      </c>
      <c r="AP150" s="3">
        <v>0.82101806239737274</v>
      </c>
      <c r="AQ150" s="3">
        <v>-0.76499565343378728</v>
      </c>
      <c r="AR150" s="3" t="s">
        <v>3402</v>
      </c>
      <c r="AS150" s="22">
        <v>2.8406061302698884</v>
      </c>
      <c r="AT150" s="15">
        <v>14.961142136326504</v>
      </c>
      <c r="AU150" s="3">
        <v>1.2160679171463315E-2</v>
      </c>
      <c r="AV150" s="20">
        <v>2.8649274886128149</v>
      </c>
      <c r="AW150" s="3">
        <v>5.6022408963585429E-2</v>
      </c>
      <c r="AX150" s="3">
        <v>6.3492063492063489E-2</v>
      </c>
      <c r="AY150" s="3">
        <v>-7.4696545284780591E-3</v>
      </c>
      <c r="AZ150" s="3" t="s">
        <v>3402</v>
      </c>
      <c r="BA150" s="22">
        <v>2.8516804059778367</v>
      </c>
      <c r="BB150" s="15">
        <v>15.058802021254078</v>
      </c>
      <c r="BC150" s="3">
        <v>1.9872454897541143E-2</v>
      </c>
      <c r="BD150" s="20">
        <v>2.8914253157729188</v>
      </c>
      <c r="BE150" s="15">
        <v>10.504944866628733</v>
      </c>
    </row>
    <row r="151" spans="1:57" x14ac:dyDescent="0.25">
      <c r="A151" t="s">
        <v>368</v>
      </c>
      <c r="B151" t="s">
        <v>495</v>
      </c>
      <c r="C151" t="s">
        <v>332</v>
      </c>
      <c r="D151">
        <v>4.5</v>
      </c>
      <c r="E151" s="10">
        <v>0</v>
      </c>
      <c r="F151" s="5">
        <v>7.3260073260073263E-2</v>
      </c>
      <c r="G151" s="5">
        <v>3.6630036630036632E-2</v>
      </c>
      <c r="H151" s="5">
        <v>0.15873015873015872</v>
      </c>
      <c r="I151" s="5">
        <v>0.25</v>
      </c>
      <c r="J151" s="5">
        <v>0.4225721784776903</v>
      </c>
      <c r="K151" s="5">
        <v>7.4074074074074084E-2</v>
      </c>
      <c r="L151" s="5" t="e">
        <v>#N/A</v>
      </c>
      <c r="M151" s="5" t="e">
        <v>#N/A</v>
      </c>
      <c r="N151" s="5">
        <v>0.29152339856241527</v>
      </c>
      <c r="O151" s="5">
        <v>0</v>
      </c>
      <c r="P151" s="22">
        <v>0</v>
      </c>
      <c r="Q151" s="18">
        <v>0</v>
      </c>
      <c r="R151" s="5">
        <v>0</v>
      </c>
      <c r="S151" s="20">
        <v>0</v>
      </c>
      <c r="T151" s="3">
        <v>5.6022408963585429E-2</v>
      </c>
      <c r="U151" s="3">
        <v>0.10582010582010581</v>
      </c>
      <c r="V151" s="3">
        <v>-4.9797696856520385E-2</v>
      </c>
      <c r="W151" s="3" t="s">
        <v>3402</v>
      </c>
      <c r="X151" s="25">
        <v>0</v>
      </c>
      <c r="Y151" s="3">
        <v>5.6022408963585429E-2</v>
      </c>
      <c r="Z151" s="3">
        <v>0.42328042328042326</v>
      </c>
      <c r="AA151" s="3">
        <v>-0.3672580143168378</v>
      </c>
      <c r="AB151" s="3" t="s">
        <v>3401</v>
      </c>
      <c r="AC151" s="22">
        <v>0</v>
      </c>
      <c r="AD151" s="15">
        <v>0</v>
      </c>
      <c r="AE151" s="5">
        <v>0</v>
      </c>
      <c r="AF151" s="20">
        <v>0</v>
      </c>
      <c r="AG151" s="3">
        <v>5.6022408963585429E-2</v>
      </c>
      <c r="AH151" s="3">
        <v>1.8674136321195144E-2</v>
      </c>
      <c r="AI151" s="3">
        <v>3.7348272642390282E-2</v>
      </c>
      <c r="AJ151" s="3" t="s">
        <v>3402</v>
      </c>
      <c r="AK151" s="22">
        <v>0</v>
      </c>
      <c r="AL151" s="15">
        <v>0</v>
      </c>
      <c r="AM151" s="3">
        <v>0</v>
      </c>
      <c r="AN151" s="20">
        <v>0</v>
      </c>
      <c r="AO151" s="3">
        <v>5.6022408963585429E-2</v>
      </c>
      <c r="AP151" s="3">
        <v>0.82101806239737274</v>
      </c>
      <c r="AQ151" s="3">
        <v>-0.76499565343378728</v>
      </c>
      <c r="AR151" s="3" t="s">
        <v>3402</v>
      </c>
      <c r="AS151" s="22">
        <v>0</v>
      </c>
      <c r="AT151" s="15">
        <v>0</v>
      </c>
      <c r="AU151" s="3">
        <v>0</v>
      </c>
      <c r="AV151" s="20">
        <v>0</v>
      </c>
      <c r="AW151" s="3">
        <v>5.6022408963585429E-2</v>
      </c>
      <c r="AX151" s="3">
        <v>6.3492063492063489E-2</v>
      </c>
      <c r="AY151" s="3">
        <v>-7.4696545284780591E-3</v>
      </c>
      <c r="AZ151" s="3" t="s">
        <v>3402</v>
      </c>
      <c r="BA151" s="22">
        <v>0</v>
      </c>
      <c r="BB151" s="15">
        <v>0</v>
      </c>
      <c r="BC151" s="3">
        <v>0</v>
      </c>
      <c r="BD151" s="20">
        <v>0</v>
      </c>
      <c r="BE151" s="15">
        <v>0</v>
      </c>
    </row>
    <row r="152" spans="1:57" x14ac:dyDescent="0.25">
      <c r="A152" t="s">
        <v>4068</v>
      </c>
      <c r="B152" t="s">
        <v>495</v>
      </c>
      <c r="C152" t="s">
        <v>332</v>
      </c>
      <c r="D152">
        <v>4.5</v>
      </c>
      <c r="E152" s="10">
        <v>0</v>
      </c>
      <c r="F152" s="5" t="e">
        <v>#N/A</v>
      </c>
      <c r="G152" s="5" t="e">
        <v>#N/A</v>
      </c>
      <c r="H152" s="5" t="e">
        <v>#N/A</v>
      </c>
      <c r="I152" s="5">
        <v>0.25</v>
      </c>
      <c r="J152" s="5">
        <v>0.4225721784776903</v>
      </c>
      <c r="K152" s="5">
        <v>7.4074074074074084E-2</v>
      </c>
      <c r="L152" s="5" t="e">
        <v>#N/A</v>
      </c>
      <c r="M152" s="5" t="e">
        <v>#N/A</v>
      </c>
      <c r="N152" s="5">
        <v>0.29152339856241527</v>
      </c>
      <c r="O152" s="5">
        <v>0</v>
      </c>
      <c r="P152" s="22">
        <v>0</v>
      </c>
      <c r="Q152" s="18">
        <v>0</v>
      </c>
      <c r="R152" s="5">
        <v>0</v>
      </c>
      <c r="S152" s="20">
        <v>0</v>
      </c>
      <c r="T152" s="3">
        <v>5.6022408963585429E-2</v>
      </c>
      <c r="U152" s="3">
        <v>0.10582010582010581</v>
      </c>
      <c r="V152" s="3">
        <v>-4.9797696856520385E-2</v>
      </c>
      <c r="W152" s="3" t="s">
        <v>3402</v>
      </c>
      <c r="X152" s="25">
        <v>0</v>
      </c>
      <c r="Y152" s="3">
        <v>5.6022408963585429E-2</v>
      </c>
      <c r="Z152" s="3">
        <v>0.42328042328042326</v>
      </c>
      <c r="AA152" s="3">
        <v>-0.3672580143168378</v>
      </c>
      <c r="AB152" s="3" t="s">
        <v>3401</v>
      </c>
      <c r="AC152" s="22">
        <v>0</v>
      </c>
      <c r="AD152" s="15">
        <v>0</v>
      </c>
      <c r="AE152" s="5">
        <v>0</v>
      </c>
      <c r="AF152" s="20">
        <v>0</v>
      </c>
      <c r="AG152" s="3">
        <v>5.6022408963585429E-2</v>
      </c>
      <c r="AH152" s="3">
        <v>1.8674136321195144E-2</v>
      </c>
      <c r="AI152" s="3">
        <v>3.7348272642390282E-2</v>
      </c>
      <c r="AJ152" s="3" t="s">
        <v>3402</v>
      </c>
      <c r="AK152" s="22">
        <v>0</v>
      </c>
      <c r="AL152" s="15">
        <v>0</v>
      </c>
      <c r="AM152" s="3">
        <v>0</v>
      </c>
      <c r="AN152" s="20">
        <v>0</v>
      </c>
      <c r="AO152" s="3">
        <v>5.6022408963585429E-2</v>
      </c>
      <c r="AP152" s="3">
        <v>0.82101806239737274</v>
      </c>
      <c r="AQ152" s="3">
        <v>-0.76499565343378728</v>
      </c>
      <c r="AR152" s="3" t="s">
        <v>3402</v>
      </c>
      <c r="AS152" s="22">
        <v>0</v>
      </c>
      <c r="AT152" s="15">
        <v>0</v>
      </c>
      <c r="AU152" s="3">
        <v>0</v>
      </c>
      <c r="AV152" s="20">
        <v>0</v>
      </c>
      <c r="AW152" s="3">
        <v>5.6022408963585429E-2</v>
      </c>
      <c r="AX152" s="3">
        <v>6.3492063492063489E-2</v>
      </c>
      <c r="AY152" s="3">
        <v>-7.4696545284780591E-3</v>
      </c>
      <c r="AZ152" s="3" t="s">
        <v>3402</v>
      </c>
      <c r="BA152" s="22">
        <v>0</v>
      </c>
      <c r="BB152" s="15">
        <v>0</v>
      </c>
      <c r="BC152" s="3">
        <v>0</v>
      </c>
      <c r="BD152" s="20">
        <v>0</v>
      </c>
      <c r="BE152" s="15">
        <v>0</v>
      </c>
    </row>
    <row r="153" spans="1:57" x14ac:dyDescent="0.25">
      <c r="A153" t="s">
        <v>370</v>
      </c>
      <c r="B153" t="s">
        <v>495</v>
      </c>
      <c r="C153" t="s">
        <v>332</v>
      </c>
      <c r="D153">
        <v>4.5</v>
      </c>
      <c r="E153" s="10">
        <v>1</v>
      </c>
      <c r="F153" s="5">
        <v>5.0125313283208017E-2</v>
      </c>
      <c r="G153" s="5">
        <v>2.8011204481792715E-2</v>
      </c>
      <c r="H153" s="5">
        <v>0.27210884353741494</v>
      </c>
      <c r="I153" s="5">
        <v>0.25</v>
      </c>
      <c r="J153" s="5">
        <v>0.4225721784776903</v>
      </c>
      <c r="K153" s="5">
        <v>7.4074074074074084E-2</v>
      </c>
      <c r="L153" s="5" t="e">
        <v>#N/A</v>
      </c>
      <c r="M153" s="5" t="e">
        <v>#N/A</v>
      </c>
      <c r="N153" s="5">
        <v>0.29152339856241527</v>
      </c>
      <c r="O153" s="5">
        <v>0</v>
      </c>
      <c r="P153" s="22">
        <v>2.7024309416285131</v>
      </c>
      <c r="Q153" s="18">
        <v>27.589930420867372</v>
      </c>
      <c r="R153" s="5">
        <v>1.4818682671660069E-2</v>
      </c>
      <c r="S153" s="20">
        <v>2.7320683069718332</v>
      </c>
      <c r="T153" s="3">
        <v>5.6022408963585429E-2</v>
      </c>
      <c r="U153" s="3">
        <v>0.10582010582010581</v>
      </c>
      <c r="V153" s="3">
        <v>-4.9797696856520385E-2</v>
      </c>
      <c r="W153" s="3" t="s">
        <v>3402</v>
      </c>
      <c r="X153" s="25">
        <v>0.92379271246891626</v>
      </c>
      <c r="Y153" s="3">
        <v>5.6022408963585429E-2</v>
      </c>
      <c r="Z153" s="3">
        <v>0.42328042328042326</v>
      </c>
      <c r="AA153" s="3">
        <v>-0.3672580143168378</v>
      </c>
      <c r="AB153" s="3" t="s">
        <v>3401</v>
      </c>
      <c r="AC153" s="22">
        <v>3.1312907108599157</v>
      </c>
      <c r="AD153" s="15">
        <v>28.611690244442748</v>
      </c>
      <c r="AE153" s="5">
        <v>2.4455688913178307E-2</v>
      </c>
      <c r="AF153" s="20">
        <v>3.1802020886862725</v>
      </c>
      <c r="AG153" s="3">
        <v>5.6022408963585429E-2</v>
      </c>
      <c r="AH153" s="3">
        <v>1.8674136321195144E-2</v>
      </c>
      <c r="AI153" s="3">
        <v>3.7348272642390282E-2</v>
      </c>
      <c r="AJ153" s="3" t="s">
        <v>3402</v>
      </c>
      <c r="AK153" s="22">
        <v>2.7036385138016747</v>
      </c>
      <c r="AL153" s="15">
        <v>23.0120637701974</v>
      </c>
      <c r="AM153" s="3">
        <v>1.8887576198987736E-2</v>
      </c>
      <c r="AN153" s="20">
        <v>2.7414136661996502</v>
      </c>
      <c r="AO153" s="3">
        <v>5.6022408963585429E-2</v>
      </c>
      <c r="AP153" s="3">
        <v>0.82101806239737274</v>
      </c>
      <c r="AQ153" s="3">
        <v>-0.76499565343378728</v>
      </c>
      <c r="AR153" s="3" t="s">
        <v>3402</v>
      </c>
      <c r="AS153" s="22">
        <v>2.692520521724632</v>
      </c>
      <c r="AT153" s="15">
        <v>12.993072045468701</v>
      </c>
      <c r="AU153" s="3">
        <v>1.0560997225807337E-2</v>
      </c>
      <c r="AV153" s="20">
        <v>2.7136425161762467</v>
      </c>
      <c r="AW153" s="3">
        <v>5.6022408963585429E-2</v>
      </c>
      <c r="AX153" s="3">
        <v>6.3492063492063489E-2</v>
      </c>
      <c r="AY153" s="3">
        <v>-7.4696545284780591E-3</v>
      </c>
      <c r="AZ153" s="3" t="s">
        <v>3402</v>
      </c>
      <c r="BA153" s="22">
        <v>2.7030174766840491</v>
      </c>
      <c r="BB153" s="15">
        <v>13.073450115967972</v>
      </c>
      <c r="BC153" s="3">
        <v>1.7252471173878386E-2</v>
      </c>
      <c r="BD153" s="20">
        <v>2.7375224190318059</v>
      </c>
      <c r="BE153" s="15">
        <v>9.9417420002045791</v>
      </c>
    </row>
    <row r="154" spans="1:57" x14ac:dyDescent="0.25">
      <c r="A154" t="s">
        <v>365</v>
      </c>
      <c r="B154" t="s">
        <v>495</v>
      </c>
      <c r="C154" t="s">
        <v>332</v>
      </c>
      <c r="D154">
        <v>4</v>
      </c>
      <c r="E154" s="10">
        <v>0</v>
      </c>
      <c r="F154" s="5">
        <v>7.3260073260073263E-2</v>
      </c>
      <c r="G154" s="5">
        <v>5.0125313283208017E-2</v>
      </c>
      <c r="H154" s="5">
        <v>0.27210884353741494</v>
      </c>
      <c r="I154" s="5">
        <v>0.25</v>
      </c>
      <c r="J154" s="5">
        <v>0.4225721784776903</v>
      </c>
      <c r="K154" s="5">
        <v>7.4074074074074084E-2</v>
      </c>
      <c r="L154" s="5" t="e">
        <v>#N/A</v>
      </c>
      <c r="M154" s="5" t="e">
        <v>#N/A</v>
      </c>
      <c r="N154" s="5">
        <v>0.29152339856241527</v>
      </c>
      <c r="O154" s="5">
        <v>0</v>
      </c>
      <c r="P154" s="22">
        <v>0</v>
      </c>
      <c r="Q154" s="18">
        <v>0</v>
      </c>
      <c r="R154" s="5">
        <v>0</v>
      </c>
      <c r="S154" s="20">
        <v>0</v>
      </c>
      <c r="T154" s="3">
        <v>5.6022408963585429E-2</v>
      </c>
      <c r="U154" s="3">
        <v>0.10582010582010581</v>
      </c>
      <c r="V154" s="3">
        <v>-4.9797696856520385E-2</v>
      </c>
      <c r="W154" s="3" t="s">
        <v>3402</v>
      </c>
      <c r="X154" s="25">
        <v>0</v>
      </c>
      <c r="Y154" s="3">
        <v>5.6022408963585429E-2</v>
      </c>
      <c r="Z154" s="3">
        <v>0.42328042328042326</v>
      </c>
      <c r="AA154" s="3">
        <v>-0.3672580143168378</v>
      </c>
      <c r="AB154" s="3" t="s">
        <v>3401</v>
      </c>
      <c r="AC154" s="22">
        <v>0</v>
      </c>
      <c r="AD154" s="15">
        <v>0</v>
      </c>
      <c r="AE154" s="5">
        <v>0</v>
      </c>
      <c r="AF154" s="20">
        <v>0</v>
      </c>
      <c r="AG154" s="3">
        <v>5.6022408963585429E-2</v>
      </c>
      <c r="AH154" s="3">
        <v>1.8674136321195144E-2</v>
      </c>
      <c r="AI154" s="3">
        <v>3.7348272642390282E-2</v>
      </c>
      <c r="AJ154" s="3" t="s">
        <v>3402</v>
      </c>
      <c r="AK154" s="22">
        <v>0</v>
      </c>
      <c r="AL154" s="15">
        <v>0</v>
      </c>
      <c r="AM154" s="3">
        <v>0</v>
      </c>
      <c r="AN154" s="20">
        <v>0</v>
      </c>
      <c r="AO154" s="3">
        <v>5.6022408963585429E-2</v>
      </c>
      <c r="AP154" s="3">
        <v>0.82101806239737274</v>
      </c>
      <c r="AQ154" s="3">
        <v>-0.76499565343378728</v>
      </c>
      <c r="AR154" s="3" t="s">
        <v>3402</v>
      </c>
      <c r="AS154" s="22">
        <v>0</v>
      </c>
      <c r="AT154" s="15">
        <v>0</v>
      </c>
      <c r="AU154" s="3">
        <v>0</v>
      </c>
      <c r="AV154" s="20">
        <v>0</v>
      </c>
      <c r="AW154" s="3">
        <v>5.6022408963585429E-2</v>
      </c>
      <c r="AX154" s="3">
        <v>6.3492063492063489E-2</v>
      </c>
      <c r="AY154" s="3">
        <v>-7.4696545284780591E-3</v>
      </c>
      <c r="AZ154" s="3" t="s">
        <v>3402</v>
      </c>
      <c r="BA154" s="22">
        <v>0</v>
      </c>
      <c r="BB154" s="15">
        <v>0</v>
      </c>
      <c r="BC154" s="3">
        <v>0</v>
      </c>
      <c r="BD154" s="20">
        <v>0</v>
      </c>
      <c r="BE154" s="15">
        <v>0</v>
      </c>
    </row>
    <row r="155" spans="1:57" x14ac:dyDescent="0.25">
      <c r="A155" t="s">
        <v>4069</v>
      </c>
      <c r="B155" t="s">
        <v>495</v>
      </c>
      <c r="C155" t="s">
        <v>332</v>
      </c>
      <c r="D155">
        <v>4</v>
      </c>
      <c r="E155" s="10">
        <v>0</v>
      </c>
      <c r="F155" s="5" t="e">
        <v>#N/A</v>
      </c>
      <c r="G155" s="5" t="e">
        <v>#N/A</v>
      </c>
      <c r="H155" s="5" t="e">
        <v>#N/A</v>
      </c>
      <c r="I155" s="5">
        <v>0.25</v>
      </c>
      <c r="J155" s="5">
        <v>0.4225721784776903</v>
      </c>
      <c r="K155" s="5">
        <v>7.4074074074074084E-2</v>
      </c>
      <c r="L155" s="5" t="e">
        <v>#N/A</v>
      </c>
      <c r="M155" s="5" t="e">
        <v>#N/A</v>
      </c>
      <c r="N155" s="5">
        <v>0.29152339856241527</v>
      </c>
      <c r="O155" s="5">
        <v>0</v>
      </c>
      <c r="P155" s="22">
        <v>0</v>
      </c>
      <c r="Q155" s="18">
        <v>0</v>
      </c>
      <c r="R155" s="5">
        <v>0</v>
      </c>
      <c r="S155" s="20">
        <v>0</v>
      </c>
      <c r="T155" s="3">
        <v>5.6022408963585429E-2</v>
      </c>
      <c r="U155" s="3">
        <v>0.10582010582010581</v>
      </c>
      <c r="V155" s="3">
        <v>-4.9797696856520385E-2</v>
      </c>
      <c r="W155" s="3" t="s">
        <v>3402</v>
      </c>
      <c r="X155" s="25">
        <v>0</v>
      </c>
      <c r="Y155" s="3">
        <v>5.6022408963585429E-2</v>
      </c>
      <c r="Z155" s="3">
        <v>0.42328042328042326</v>
      </c>
      <c r="AA155" s="3">
        <v>-0.3672580143168378</v>
      </c>
      <c r="AB155" s="3" t="s">
        <v>3401</v>
      </c>
      <c r="AC155" s="22">
        <v>0</v>
      </c>
      <c r="AD155" s="15">
        <v>0</v>
      </c>
      <c r="AE155" s="5">
        <v>0</v>
      </c>
      <c r="AF155" s="20">
        <v>0</v>
      </c>
      <c r="AG155" s="3">
        <v>5.6022408963585429E-2</v>
      </c>
      <c r="AH155" s="3">
        <v>1.8674136321195144E-2</v>
      </c>
      <c r="AI155" s="3">
        <v>3.7348272642390282E-2</v>
      </c>
      <c r="AJ155" s="3" t="s">
        <v>3402</v>
      </c>
      <c r="AK155" s="22">
        <v>0</v>
      </c>
      <c r="AL155" s="15">
        <v>0</v>
      </c>
      <c r="AM155" s="3">
        <v>0</v>
      </c>
      <c r="AN155" s="20">
        <v>0</v>
      </c>
      <c r="AO155" s="3">
        <v>5.6022408963585429E-2</v>
      </c>
      <c r="AP155" s="3">
        <v>0.82101806239737274</v>
      </c>
      <c r="AQ155" s="3">
        <v>-0.76499565343378728</v>
      </c>
      <c r="AR155" s="3" t="s">
        <v>3402</v>
      </c>
      <c r="AS155" s="22">
        <v>0</v>
      </c>
      <c r="AT155" s="15">
        <v>0</v>
      </c>
      <c r="AU155" s="3">
        <v>0</v>
      </c>
      <c r="AV155" s="20">
        <v>0</v>
      </c>
      <c r="AW155" s="3">
        <v>5.6022408963585429E-2</v>
      </c>
      <c r="AX155" s="3">
        <v>6.3492063492063489E-2</v>
      </c>
      <c r="AY155" s="3">
        <v>-7.4696545284780591E-3</v>
      </c>
      <c r="AZ155" s="3" t="s">
        <v>3402</v>
      </c>
      <c r="BA155" s="22">
        <v>0</v>
      </c>
      <c r="BB155" s="15">
        <v>0</v>
      </c>
      <c r="BC155" s="3">
        <v>0</v>
      </c>
      <c r="BD155" s="20">
        <v>0</v>
      </c>
      <c r="BE155" s="15">
        <v>0</v>
      </c>
    </row>
    <row r="156" spans="1:57" x14ac:dyDescent="0.25">
      <c r="A156" t="s">
        <v>367</v>
      </c>
      <c r="B156" t="s">
        <v>495</v>
      </c>
      <c r="C156" t="s">
        <v>332</v>
      </c>
      <c r="D156">
        <v>4</v>
      </c>
      <c r="E156" s="10">
        <v>0</v>
      </c>
      <c r="F156" s="5">
        <v>7.3260073260073263E-2</v>
      </c>
      <c r="G156" s="5">
        <v>3.6630036630036632E-2</v>
      </c>
      <c r="H156" s="5">
        <v>0.29761904761904762</v>
      </c>
      <c r="I156" s="5">
        <v>0.25</v>
      </c>
      <c r="J156" s="5">
        <v>0.4225721784776903</v>
      </c>
      <c r="K156" s="5">
        <v>7.4074074074074084E-2</v>
      </c>
      <c r="L156" s="5" t="e">
        <v>#N/A</v>
      </c>
      <c r="M156" s="5" t="e">
        <v>#N/A</v>
      </c>
      <c r="N156" s="5">
        <v>0.29152339856241527</v>
      </c>
      <c r="O156" s="5">
        <v>0</v>
      </c>
      <c r="P156" s="22">
        <v>0</v>
      </c>
      <c r="Q156" s="18">
        <v>0</v>
      </c>
      <c r="R156" s="5">
        <v>0</v>
      </c>
      <c r="S156" s="20">
        <v>0</v>
      </c>
      <c r="T156" s="3">
        <v>5.6022408963585429E-2</v>
      </c>
      <c r="U156" s="3">
        <v>0.10582010582010581</v>
      </c>
      <c r="V156" s="3">
        <v>-4.9797696856520385E-2</v>
      </c>
      <c r="W156" s="3" t="s">
        <v>3402</v>
      </c>
      <c r="X156" s="25">
        <v>0</v>
      </c>
      <c r="Y156" s="3">
        <v>5.6022408963585429E-2</v>
      </c>
      <c r="Z156" s="3">
        <v>0.42328042328042326</v>
      </c>
      <c r="AA156" s="3">
        <v>-0.3672580143168378</v>
      </c>
      <c r="AB156" s="3" t="s">
        <v>3401</v>
      </c>
      <c r="AC156" s="22">
        <v>0</v>
      </c>
      <c r="AD156" s="15">
        <v>0</v>
      </c>
      <c r="AE156" s="5">
        <v>0</v>
      </c>
      <c r="AF156" s="20">
        <v>0</v>
      </c>
      <c r="AG156" s="3">
        <v>5.6022408963585429E-2</v>
      </c>
      <c r="AH156" s="3">
        <v>1.8674136321195144E-2</v>
      </c>
      <c r="AI156" s="3">
        <v>3.7348272642390282E-2</v>
      </c>
      <c r="AJ156" s="3" t="s">
        <v>3402</v>
      </c>
      <c r="AK156" s="22">
        <v>0</v>
      </c>
      <c r="AL156" s="15">
        <v>0</v>
      </c>
      <c r="AM156" s="3">
        <v>0</v>
      </c>
      <c r="AN156" s="20">
        <v>0</v>
      </c>
      <c r="AO156" s="3">
        <v>5.6022408963585429E-2</v>
      </c>
      <c r="AP156" s="3">
        <v>0.82101806239737274</v>
      </c>
      <c r="AQ156" s="3">
        <v>-0.76499565343378728</v>
      </c>
      <c r="AR156" s="3" t="s">
        <v>3402</v>
      </c>
      <c r="AS156" s="22">
        <v>0</v>
      </c>
      <c r="AT156" s="15">
        <v>0</v>
      </c>
      <c r="AU156" s="3">
        <v>0</v>
      </c>
      <c r="AV156" s="20">
        <v>0</v>
      </c>
      <c r="AW156" s="3">
        <v>5.6022408963585429E-2</v>
      </c>
      <c r="AX156" s="3">
        <v>6.3492063492063489E-2</v>
      </c>
      <c r="AY156" s="3">
        <v>-7.4696545284780591E-3</v>
      </c>
      <c r="AZ156" s="3" t="s">
        <v>3402</v>
      </c>
      <c r="BA156" s="22">
        <v>0</v>
      </c>
      <c r="BB156" s="15">
        <v>0</v>
      </c>
      <c r="BC156" s="3">
        <v>0</v>
      </c>
      <c r="BD156" s="20">
        <v>0</v>
      </c>
      <c r="BE156" s="15">
        <v>0</v>
      </c>
    </row>
    <row r="157" spans="1:57" x14ac:dyDescent="0.25">
      <c r="A157" t="s">
        <v>4070</v>
      </c>
      <c r="B157" t="s">
        <v>495</v>
      </c>
      <c r="C157" t="s">
        <v>332</v>
      </c>
      <c r="D157">
        <v>4</v>
      </c>
      <c r="E157" s="10">
        <v>0</v>
      </c>
      <c r="F157" s="5" t="e">
        <v>#N/A</v>
      </c>
      <c r="G157" s="5" t="e">
        <v>#N/A</v>
      </c>
      <c r="H157" s="5" t="e">
        <v>#N/A</v>
      </c>
      <c r="I157" s="5">
        <v>0.25</v>
      </c>
      <c r="J157" s="5">
        <v>0.4225721784776903</v>
      </c>
      <c r="K157" s="5">
        <v>7.4074074074074084E-2</v>
      </c>
      <c r="L157" s="5" t="e">
        <v>#N/A</v>
      </c>
      <c r="M157" s="5" t="e">
        <v>#N/A</v>
      </c>
      <c r="N157" s="5">
        <v>0.29152339856241527</v>
      </c>
      <c r="O157" s="5">
        <v>0</v>
      </c>
      <c r="P157" s="22">
        <v>0</v>
      </c>
      <c r="Q157" s="18">
        <v>0</v>
      </c>
      <c r="R157" s="5">
        <v>0</v>
      </c>
      <c r="S157" s="20">
        <v>0</v>
      </c>
      <c r="T157" s="3">
        <v>5.6022408963585429E-2</v>
      </c>
      <c r="U157" s="3">
        <v>0.10582010582010581</v>
      </c>
      <c r="V157" s="3">
        <v>-4.9797696856520385E-2</v>
      </c>
      <c r="W157" s="3" t="s">
        <v>3402</v>
      </c>
      <c r="X157" s="25">
        <v>0</v>
      </c>
      <c r="Y157" s="3">
        <v>5.6022408963585429E-2</v>
      </c>
      <c r="Z157" s="3">
        <v>0.42328042328042326</v>
      </c>
      <c r="AA157" s="3">
        <v>-0.3672580143168378</v>
      </c>
      <c r="AB157" s="3" t="s">
        <v>3401</v>
      </c>
      <c r="AC157" s="22">
        <v>0</v>
      </c>
      <c r="AD157" s="15">
        <v>0</v>
      </c>
      <c r="AE157" s="5">
        <v>0</v>
      </c>
      <c r="AF157" s="20">
        <v>0</v>
      </c>
      <c r="AG157" s="3">
        <v>5.6022408963585429E-2</v>
      </c>
      <c r="AH157" s="3">
        <v>1.8674136321195144E-2</v>
      </c>
      <c r="AI157" s="3">
        <v>3.7348272642390282E-2</v>
      </c>
      <c r="AJ157" s="3" t="s">
        <v>3402</v>
      </c>
      <c r="AK157" s="22">
        <v>0</v>
      </c>
      <c r="AL157" s="15">
        <v>0</v>
      </c>
      <c r="AM157" s="3">
        <v>0</v>
      </c>
      <c r="AN157" s="20">
        <v>0</v>
      </c>
      <c r="AO157" s="3">
        <v>5.6022408963585429E-2</v>
      </c>
      <c r="AP157" s="3">
        <v>0.82101806239737274</v>
      </c>
      <c r="AQ157" s="3">
        <v>-0.76499565343378728</v>
      </c>
      <c r="AR157" s="3" t="s">
        <v>3402</v>
      </c>
      <c r="AS157" s="22">
        <v>0</v>
      </c>
      <c r="AT157" s="15">
        <v>0</v>
      </c>
      <c r="AU157" s="3">
        <v>0</v>
      </c>
      <c r="AV157" s="20">
        <v>0</v>
      </c>
      <c r="AW157" s="3">
        <v>5.6022408963585429E-2</v>
      </c>
      <c r="AX157" s="3">
        <v>6.3492063492063489E-2</v>
      </c>
      <c r="AY157" s="3">
        <v>-7.4696545284780591E-3</v>
      </c>
      <c r="AZ157" s="3" t="s">
        <v>3402</v>
      </c>
      <c r="BA157" s="22">
        <v>0</v>
      </c>
      <c r="BB157" s="15">
        <v>0</v>
      </c>
      <c r="BC157" s="3">
        <v>0</v>
      </c>
      <c r="BD157" s="20">
        <v>0</v>
      </c>
      <c r="BE157" s="15">
        <v>0</v>
      </c>
    </row>
    <row r="158" spans="1:57" x14ac:dyDescent="0.25">
      <c r="A158" t="s">
        <v>354</v>
      </c>
      <c r="B158" t="s">
        <v>495</v>
      </c>
      <c r="C158" t="s">
        <v>332</v>
      </c>
      <c r="D158">
        <v>4</v>
      </c>
      <c r="E158" s="10">
        <v>0</v>
      </c>
      <c r="F158" s="5" t="e">
        <v>#N/A</v>
      </c>
      <c r="G158" s="5" t="e">
        <v>#N/A</v>
      </c>
      <c r="H158" s="5" t="e">
        <v>#N/A</v>
      </c>
      <c r="I158" s="5">
        <v>0.25</v>
      </c>
      <c r="J158" s="5">
        <v>0.4225721784776903</v>
      </c>
      <c r="K158" s="5">
        <v>7.4074074074074084E-2</v>
      </c>
      <c r="L158" s="5" t="e">
        <v>#N/A</v>
      </c>
      <c r="M158" s="5" t="e">
        <v>#N/A</v>
      </c>
      <c r="N158" s="5">
        <v>0.29152339856241527</v>
      </c>
      <c r="O158" s="5">
        <v>0</v>
      </c>
      <c r="P158" s="22">
        <v>0</v>
      </c>
      <c r="Q158" s="18">
        <v>0</v>
      </c>
      <c r="R158" s="5">
        <v>0</v>
      </c>
      <c r="S158" s="20">
        <v>0</v>
      </c>
      <c r="T158" s="3">
        <v>5.6022408963585429E-2</v>
      </c>
      <c r="U158" s="3">
        <v>0.10582010582010581</v>
      </c>
      <c r="V158" s="3">
        <v>-4.9797696856520385E-2</v>
      </c>
      <c r="W158" s="3" t="s">
        <v>3402</v>
      </c>
      <c r="X158" s="25">
        <v>0</v>
      </c>
      <c r="Y158" s="3">
        <v>5.6022408963585429E-2</v>
      </c>
      <c r="Z158" s="3">
        <v>0.42328042328042326</v>
      </c>
      <c r="AA158" s="3">
        <v>-0.3672580143168378</v>
      </c>
      <c r="AB158" s="3" t="s">
        <v>3401</v>
      </c>
      <c r="AC158" s="22">
        <v>0</v>
      </c>
      <c r="AD158" s="15">
        <v>0</v>
      </c>
      <c r="AE158" s="5">
        <v>0</v>
      </c>
      <c r="AF158" s="20">
        <v>0</v>
      </c>
      <c r="AG158" s="3">
        <v>5.6022408963585429E-2</v>
      </c>
      <c r="AH158" s="3">
        <v>1.8674136321195144E-2</v>
      </c>
      <c r="AI158" s="3">
        <v>3.7348272642390282E-2</v>
      </c>
      <c r="AJ158" s="3" t="s">
        <v>3402</v>
      </c>
      <c r="AK158" s="22">
        <v>0</v>
      </c>
      <c r="AL158" s="15">
        <v>0</v>
      </c>
      <c r="AM158" s="3">
        <v>0</v>
      </c>
      <c r="AN158" s="20">
        <v>0</v>
      </c>
      <c r="AO158" s="3">
        <v>5.6022408963585429E-2</v>
      </c>
      <c r="AP158" s="3">
        <v>0.82101806239737274</v>
      </c>
      <c r="AQ158" s="3">
        <v>-0.76499565343378728</v>
      </c>
      <c r="AR158" s="3" t="s">
        <v>3402</v>
      </c>
      <c r="AS158" s="22">
        <v>0</v>
      </c>
      <c r="AT158" s="15">
        <v>0</v>
      </c>
      <c r="AU158" s="3">
        <v>0</v>
      </c>
      <c r="AV158" s="20">
        <v>0</v>
      </c>
      <c r="AW158" s="3">
        <v>5.6022408963585429E-2</v>
      </c>
      <c r="AX158" s="3">
        <v>6.3492063492063489E-2</v>
      </c>
      <c r="AY158" s="3">
        <v>-7.4696545284780591E-3</v>
      </c>
      <c r="AZ158" s="3" t="s">
        <v>3402</v>
      </c>
      <c r="BA158" s="22">
        <v>0</v>
      </c>
      <c r="BB158" s="15">
        <v>0</v>
      </c>
      <c r="BC158" s="3">
        <v>0</v>
      </c>
      <c r="BD158" s="20">
        <v>0</v>
      </c>
      <c r="BE158" s="15">
        <v>0</v>
      </c>
    </row>
    <row r="159" spans="1:57" x14ac:dyDescent="0.25">
      <c r="A159" t="s">
        <v>339</v>
      </c>
      <c r="B159" t="s">
        <v>518</v>
      </c>
      <c r="C159" t="s">
        <v>332</v>
      </c>
      <c r="D159">
        <v>7</v>
      </c>
      <c r="E159" s="10">
        <v>0</v>
      </c>
      <c r="F159" s="5">
        <v>0.21164021164021163</v>
      </c>
      <c r="G159" s="5">
        <v>0.10582010582010581</v>
      </c>
      <c r="H159" s="5">
        <v>0.27210884353741494</v>
      </c>
      <c r="I159" s="5">
        <v>0.25</v>
      </c>
      <c r="J159" s="5">
        <v>0.4225721784776903</v>
      </c>
      <c r="K159" s="5">
        <v>7.4074074074074084E-2</v>
      </c>
      <c r="L159" s="5" t="e">
        <v>#N/A</v>
      </c>
      <c r="M159" s="5" t="e">
        <v>#N/A</v>
      </c>
      <c r="N159" s="5">
        <v>0</v>
      </c>
      <c r="O159" s="5">
        <v>0.3857500506789166</v>
      </c>
      <c r="P159" s="22">
        <v>0</v>
      </c>
      <c r="Q159" s="18">
        <v>0</v>
      </c>
      <c r="R159" s="5">
        <v>0</v>
      </c>
      <c r="S159" s="20">
        <v>0</v>
      </c>
      <c r="T159" s="3">
        <v>5.6022408963585429E-2</v>
      </c>
      <c r="U159" s="3">
        <v>0.10582010582010581</v>
      </c>
      <c r="V159" s="3">
        <v>-4.9797696856520385E-2</v>
      </c>
      <c r="W159" s="3" t="s">
        <v>3402</v>
      </c>
      <c r="X159" s="25">
        <v>0</v>
      </c>
      <c r="Y159" s="3">
        <v>5.6022408963585429E-2</v>
      </c>
      <c r="Z159" s="3">
        <v>0.42328042328042326</v>
      </c>
      <c r="AA159" s="3">
        <v>-0.3672580143168378</v>
      </c>
      <c r="AB159" s="3" t="s">
        <v>3401</v>
      </c>
      <c r="AC159" s="22">
        <v>0</v>
      </c>
      <c r="AD159" s="15">
        <v>0</v>
      </c>
      <c r="AE159" s="5">
        <v>0</v>
      </c>
      <c r="AF159" s="20">
        <v>0</v>
      </c>
      <c r="AG159" s="3">
        <v>5.6022408963585429E-2</v>
      </c>
      <c r="AH159" s="3">
        <v>1.8674136321195144E-2</v>
      </c>
      <c r="AI159" s="3">
        <v>3.7348272642390282E-2</v>
      </c>
      <c r="AJ159" s="3" t="s">
        <v>3402</v>
      </c>
      <c r="AK159" s="22">
        <v>0</v>
      </c>
      <c r="AL159" s="15">
        <v>0</v>
      </c>
      <c r="AM159" s="3">
        <v>0</v>
      </c>
      <c r="AN159" s="20">
        <v>0</v>
      </c>
      <c r="AO159" s="3">
        <v>5.6022408963585429E-2</v>
      </c>
      <c r="AP159" s="3">
        <v>0.82101806239737274</v>
      </c>
      <c r="AQ159" s="3">
        <v>-0.76499565343378728</v>
      </c>
      <c r="AR159" s="3" t="s">
        <v>3402</v>
      </c>
      <c r="AS159" s="22">
        <v>0</v>
      </c>
      <c r="AT159" s="15">
        <v>0</v>
      </c>
      <c r="AU159" s="3">
        <v>0</v>
      </c>
      <c r="AV159" s="20">
        <v>0</v>
      </c>
      <c r="AW159" s="3">
        <v>5.6022408963585429E-2</v>
      </c>
      <c r="AX159" s="3">
        <v>6.3492063492063489E-2</v>
      </c>
      <c r="AY159" s="3">
        <v>-7.4696545284780591E-3</v>
      </c>
      <c r="AZ159" s="3" t="s">
        <v>3402</v>
      </c>
      <c r="BA159" s="22">
        <v>0</v>
      </c>
      <c r="BB159" s="15">
        <v>0</v>
      </c>
      <c r="BC159" s="3">
        <v>0</v>
      </c>
      <c r="BD159" s="20">
        <v>0</v>
      </c>
      <c r="BE159" s="15">
        <v>0</v>
      </c>
    </row>
    <row r="160" spans="1:57" x14ac:dyDescent="0.25">
      <c r="A160" t="s">
        <v>337</v>
      </c>
      <c r="B160" t="s">
        <v>518</v>
      </c>
      <c r="C160" t="s">
        <v>332</v>
      </c>
      <c r="D160">
        <v>6</v>
      </c>
      <c r="E160" s="10">
        <v>1</v>
      </c>
      <c r="F160" s="5">
        <v>0.15873015873015872</v>
      </c>
      <c r="G160" s="5">
        <v>0.17316017316017315</v>
      </c>
      <c r="H160" s="5">
        <v>0.15873015873015872</v>
      </c>
      <c r="I160" s="5">
        <v>0.25</v>
      </c>
      <c r="J160" s="5">
        <v>0.4225721784776903</v>
      </c>
      <c r="K160" s="5">
        <v>7.4074074074074084E-2</v>
      </c>
      <c r="L160" s="5" t="e">
        <v>#N/A</v>
      </c>
      <c r="M160" s="5" t="e">
        <v>#N/A</v>
      </c>
      <c r="N160" s="5">
        <v>0</v>
      </c>
      <c r="O160" s="5">
        <v>0.3857500506789166</v>
      </c>
      <c r="P160" s="22">
        <v>4.1759012557589879</v>
      </c>
      <c r="Q160" s="18">
        <v>168.38515274302543</v>
      </c>
      <c r="R160" s="5">
        <v>9.0440465309424997E-2</v>
      </c>
      <c r="S160" s="20">
        <v>4.3567821863778375</v>
      </c>
      <c r="T160" s="3">
        <v>5.6022408963585429E-2</v>
      </c>
      <c r="U160" s="3">
        <v>0.10582010582010581</v>
      </c>
      <c r="V160" s="3">
        <v>-4.9797696856520385E-2</v>
      </c>
      <c r="W160" s="3" t="s">
        <v>3402</v>
      </c>
      <c r="X160" s="25">
        <v>1.4274803802147404</v>
      </c>
      <c r="Y160" s="3">
        <v>5.6022408963585429E-2</v>
      </c>
      <c r="Z160" s="3">
        <v>0.42328042328042326</v>
      </c>
      <c r="AA160" s="3">
        <v>-0.3672580143168378</v>
      </c>
      <c r="AB160" s="3" t="s">
        <v>3401</v>
      </c>
      <c r="AC160" s="22">
        <v>4.8385920284596304</v>
      </c>
      <c r="AD160" s="15">
        <v>178.11791888875743</v>
      </c>
      <c r="AE160" s="5">
        <v>0.15224533667850132</v>
      </c>
      <c r="AF160" s="20">
        <v>5.143082701816633</v>
      </c>
      <c r="AG160" s="3">
        <v>5.6022408963585429E-2</v>
      </c>
      <c r="AH160" s="3">
        <v>1.8674136321195144E-2</v>
      </c>
      <c r="AI160" s="3">
        <v>3.7348272642390282E-2</v>
      </c>
      <c r="AJ160" s="3" t="s">
        <v>3402</v>
      </c>
      <c r="AK160" s="22">
        <v>4.1777672431841051</v>
      </c>
      <c r="AL160" s="15">
        <v>127.21743780886436</v>
      </c>
      <c r="AM160" s="3">
        <v>0.1044160608300929</v>
      </c>
      <c r="AN160" s="20">
        <v>4.3865993648442911</v>
      </c>
      <c r="AO160" s="3">
        <v>5.6022408963585429E-2</v>
      </c>
      <c r="AP160" s="3">
        <v>0.82101806239737274</v>
      </c>
      <c r="AQ160" s="3">
        <v>-0.76499565343378728</v>
      </c>
      <c r="AR160" s="3" t="s">
        <v>3402</v>
      </c>
      <c r="AS160" s="22">
        <v>4.1605872899942318</v>
      </c>
      <c r="AT160" s="15">
        <v>52.595768222478391</v>
      </c>
      <c r="AU160" s="3">
        <v>4.2750764433767338E-2</v>
      </c>
      <c r="AV160" s="20">
        <v>4.2460888188617663</v>
      </c>
      <c r="AW160" s="3">
        <v>5.6022408963585429E-2</v>
      </c>
      <c r="AX160" s="3">
        <v>6.3492063492063489E-2</v>
      </c>
      <c r="AY160" s="3">
        <v>-7.4696545284780591E-3</v>
      </c>
      <c r="AZ160" s="3" t="s">
        <v>3402</v>
      </c>
      <c r="BA160" s="22">
        <v>4.1768075925083306</v>
      </c>
      <c r="BB160" s="15">
        <v>53.099388582300939</v>
      </c>
      <c r="BC160" s="3">
        <v>7.0072984769933885E-2</v>
      </c>
      <c r="BD160" s="20">
        <v>4.316953562048198</v>
      </c>
      <c r="BE160" s="15">
        <v>15.86115231350623</v>
      </c>
    </row>
    <row r="161" spans="1:57" x14ac:dyDescent="0.25">
      <c r="A161" t="s">
        <v>340</v>
      </c>
      <c r="B161" t="s">
        <v>518</v>
      </c>
      <c r="C161" t="s">
        <v>332</v>
      </c>
      <c r="D161">
        <v>5.5</v>
      </c>
      <c r="E161" s="10">
        <v>0</v>
      </c>
      <c r="F161" s="5">
        <v>0.19047619047619047</v>
      </c>
      <c r="G161" s="5">
        <v>0.11904761904761904</v>
      </c>
      <c r="H161" s="5">
        <v>0.23809523809523808</v>
      </c>
      <c r="I161" s="5">
        <v>0.25</v>
      </c>
      <c r="J161" s="5">
        <v>0.4225721784776903</v>
      </c>
      <c r="K161" s="5">
        <v>7.4074074074074084E-2</v>
      </c>
      <c r="L161" s="5" t="e">
        <v>#N/A</v>
      </c>
      <c r="M161" s="5" t="e">
        <v>#N/A</v>
      </c>
      <c r="N161" s="5">
        <v>0</v>
      </c>
      <c r="O161" s="5">
        <v>0.3857500506789166</v>
      </c>
      <c r="P161" s="22">
        <v>0</v>
      </c>
      <c r="Q161" s="18">
        <v>0</v>
      </c>
      <c r="R161" s="5">
        <v>0</v>
      </c>
      <c r="S161" s="20">
        <v>0</v>
      </c>
      <c r="T161" s="3">
        <v>5.6022408963585429E-2</v>
      </c>
      <c r="U161" s="3">
        <v>0.10582010582010581</v>
      </c>
      <c r="V161" s="3">
        <v>-4.9797696856520385E-2</v>
      </c>
      <c r="W161" s="3" t="s">
        <v>3402</v>
      </c>
      <c r="X161" s="25">
        <v>0</v>
      </c>
      <c r="Y161" s="3">
        <v>5.6022408963585429E-2</v>
      </c>
      <c r="Z161" s="3">
        <v>0.42328042328042326</v>
      </c>
      <c r="AA161" s="3">
        <v>-0.3672580143168378</v>
      </c>
      <c r="AB161" s="3" t="s">
        <v>3401</v>
      </c>
      <c r="AC161" s="22">
        <v>0</v>
      </c>
      <c r="AD161" s="15">
        <v>0</v>
      </c>
      <c r="AE161" s="5">
        <v>0</v>
      </c>
      <c r="AF161" s="20">
        <v>0</v>
      </c>
      <c r="AG161" s="3">
        <v>5.6022408963585429E-2</v>
      </c>
      <c r="AH161" s="3">
        <v>1.8674136321195144E-2</v>
      </c>
      <c r="AI161" s="3">
        <v>3.7348272642390282E-2</v>
      </c>
      <c r="AJ161" s="3" t="s">
        <v>3402</v>
      </c>
      <c r="AK161" s="22">
        <v>0</v>
      </c>
      <c r="AL161" s="15">
        <v>0</v>
      </c>
      <c r="AM161" s="3">
        <v>0</v>
      </c>
      <c r="AN161" s="20">
        <v>0</v>
      </c>
      <c r="AO161" s="3">
        <v>5.6022408963585429E-2</v>
      </c>
      <c r="AP161" s="3">
        <v>0.82101806239737274</v>
      </c>
      <c r="AQ161" s="3">
        <v>-0.76499565343378728</v>
      </c>
      <c r="AR161" s="3" t="s">
        <v>3402</v>
      </c>
      <c r="AS161" s="22">
        <v>0</v>
      </c>
      <c r="AT161" s="15">
        <v>0</v>
      </c>
      <c r="AU161" s="3">
        <v>0</v>
      </c>
      <c r="AV161" s="20">
        <v>0</v>
      </c>
      <c r="AW161" s="3">
        <v>5.6022408963585429E-2</v>
      </c>
      <c r="AX161" s="3">
        <v>6.3492063492063489E-2</v>
      </c>
      <c r="AY161" s="3">
        <v>-7.4696545284780591E-3</v>
      </c>
      <c r="AZ161" s="3" t="s">
        <v>3402</v>
      </c>
      <c r="BA161" s="22">
        <v>0</v>
      </c>
      <c r="BB161" s="15">
        <v>0</v>
      </c>
      <c r="BC161" s="3">
        <v>0</v>
      </c>
      <c r="BD161" s="20">
        <v>0</v>
      </c>
      <c r="BE161" s="15">
        <v>0</v>
      </c>
    </row>
    <row r="162" spans="1:57" x14ac:dyDescent="0.25">
      <c r="A162" t="s">
        <v>338</v>
      </c>
      <c r="B162" t="s">
        <v>518</v>
      </c>
      <c r="C162" t="s">
        <v>332</v>
      </c>
      <c r="D162">
        <v>5</v>
      </c>
      <c r="E162" s="10">
        <v>1</v>
      </c>
      <c r="F162" s="5">
        <v>0.20050125313283207</v>
      </c>
      <c r="G162" s="5">
        <v>0.11904761904761904</v>
      </c>
      <c r="H162" s="5">
        <v>0.20050125313283207</v>
      </c>
      <c r="I162" s="5">
        <v>0.25</v>
      </c>
      <c r="J162" s="5">
        <v>0.4225721784776903</v>
      </c>
      <c r="K162" s="5">
        <v>7.4074074074074084E-2</v>
      </c>
      <c r="L162" s="5" t="e">
        <v>#N/A</v>
      </c>
      <c r="M162" s="5" t="e">
        <v>#N/A</v>
      </c>
      <c r="N162" s="5">
        <v>0</v>
      </c>
      <c r="O162" s="5">
        <v>0.3857500506789166</v>
      </c>
      <c r="P162" s="22">
        <v>4.1806479710320188</v>
      </c>
      <c r="Q162" s="18">
        <v>169.36919284509895</v>
      </c>
      <c r="R162" s="5">
        <v>9.0968997922098283E-2</v>
      </c>
      <c r="S162" s="20">
        <v>4.3625859668762157</v>
      </c>
      <c r="T162" s="3">
        <v>5.6022408963585429E-2</v>
      </c>
      <c r="U162" s="3">
        <v>0.10582010582010581</v>
      </c>
      <c r="V162" s="3">
        <v>-4.9797696856520385E-2</v>
      </c>
      <c r="W162" s="3" t="s">
        <v>3402</v>
      </c>
      <c r="X162" s="25">
        <v>1.4291029863320124</v>
      </c>
      <c r="Y162" s="3">
        <v>5.6022408963585429E-2</v>
      </c>
      <c r="Z162" s="3">
        <v>0.42328042328042326</v>
      </c>
      <c r="AA162" s="3">
        <v>-0.3672580143168378</v>
      </c>
      <c r="AB162" s="3" t="s">
        <v>3401</v>
      </c>
      <c r="AC162" s="22">
        <v>4.8440920193058661</v>
      </c>
      <c r="AD162" s="15">
        <v>179.17028087239376</v>
      </c>
      <c r="AE162" s="5">
        <v>0.15314483744465632</v>
      </c>
      <c r="AF162" s="20">
        <v>5.150381694195179</v>
      </c>
      <c r="AG162" s="3">
        <v>5.6022408963585429E-2</v>
      </c>
      <c r="AH162" s="3">
        <v>1.8674136321195144E-2</v>
      </c>
      <c r="AI162" s="3">
        <v>3.7348272642390282E-2</v>
      </c>
      <c r="AJ162" s="3" t="s">
        <v>3402</v>
      </c>
      <c r="AK162" s="22">
        <v>4.1825160795108847</v>
      </c>
      <c r="AL162" s="15">
        <v>127.9201225294883</v>
      </c>
      <c r="AM162" s="3">
        <v>0.10499280228784244</v>
      </c>
      <c r="AN162" s="20">
        <v>4.3925016840865698</v>
      </c>
      <c r="AO162" s="3">
        <v>5.6022408963585429E-2</v>
      </c>
      <c r="AP162" s="3">
        <v>0.82101806239737274</v>
      </c>
      <c r="AQ162" s="3">
        <v>-0.76499565343378728</v>
      </c>
      <c r="AR162" s="3" t="s">
        <v>3402</v>
      </c>
      <c r="AS162" s="22">
        <v>4.1653165979985722</v>
      </c>
      <c r="AT162" s="15">
        <v>52.833209582352929</v>
      </c>
      <c r="AU162" s="3">
        <v>4.2943760942533826E-2</v>
      </c>
      <c r="AV162" s="20">
        <v>4.2512041198836403</v>
      </c>
      <c r="AW162" s="3">
        <v>5.6022408963585429E-2</v>
      </c>
      <c r="AX162" s="3">
        <v>6.3492063492063489E-2</v>
      </c>
      <c r="AY162" s="3">
        <v>-7.4696545284780591E-3</v>
      </c>
      <c r="AZ162" s="3" t="s">
        <v>3402</v>
      </c>
      <c r="BA162" s="22">
        <v>4.1815553380074686</v>
      </c>
      <c r="BB162" s="15">
        <v>53.33968130817896</v>
      </c>
      <c r="BC162" s="3">
        <v>7.0390088770004966E-2</v>
      </c>
      <c r="BD162" s="20">
        <v>4.3223355155474783</v>
      </c>
      <c r="BE162" s="15">
        <v>15.88225805795771</v>
      </c>
    </row>
    <row r="163" spans="1:57" x14ac:dyDescent="0.25">
      <c r="A163" t="s">
        <v>349</v>
      </c>
      <c r="B163" t="s">
        <v>518</v>
      </c>
      <c r="C163" t="s">
        <v>332</v>
      </c>
      <c r="D163">
        <v>5</v>
      </c>
      <c r="E163" s="10">
        <v>0.8</v>
      </c>
      <c r="F163" s="5">
        <v>8.6580086580086577E-2</v>
      </c>
      <c r="G163" s="5">
        <v>9.5238095238095233E-2</v>
      </c>
      <c r="H163" s="5">
        <v>0.27210884353741494</v>
      </c>
      <c r="I163" s="5">
        <v>0.25</v>
      </c>
      <c r="J163" s="5">
        <v>0.4225721784776903</v>
      </c>
      <c r="K163" s="5">
        <v>7.4074074074074084E-2</v>
      </c>
      <c r="L163" s="5" t="e">
        <v>#N/A</v>
      </c>
      <c r="M163" s="5" t="e">
        <v>#N/A</v>
      </c>
      <c r="N163" s="5">
        <v>0</v>
      </c>
      <c r="O163" s="5">
        <v>0.3857500506789166</v>
      </c>
      <c r="P163" s="22">
        <v>2.7744047811481098</v>
      </c>
      <c r="Q163" s="18">
        <v>30.138533346485112</v>
      </c>
      <c r="R163" s="5">
        <v>1.6187549407990404E-2</v>
      </c>
      <c r="S163" s="20">
        <v>2.8067798799640906</v>
      </c>
      <c r="T163" s="3">
        <v>5.6022408963585429E-2</v>
      </c>
      <c r="U163" s="3">
        <v>0.10582010582010581</v>
      </c>
      <c r="V163" s="3">
        <v>-4.9797696856520385E-2</v>
      </c>
      <c r="W163" s="3" t="s">
        <v>3402</v>
      </c>
      <c r="X163" s="25">
        <v>0.9483960824986214</v>
      </c>
      <c r="Y163" s="3">
        <v>5.6022408963585429E-2</v>
      </c>
      <c r="Z163" s="3">
        <v>0.42328042328042326</v>
      </c>
      <c r="AA163" s="3">
        <v>-0.3672580143168378</v>
      </c>
      <c r="AB163" s="3" t="s">
        <v>3401</v>
      </c>
      <c r="AC163" s="22">
        <v>3.2146863720185412</v>
      </c>
      <c r="AD163" s="15">
        <v>31.284962305930605</v>
      </c>
      <c r="AE163" s="5">
        <v>2.6740653882304382E-2</v>
      </c>
      <c r="AF163" s="20">
        <v>3.2681676797831498</v>
      </c>
      <c r="AG163" s="3">
        <v>5.6022408963585429E-2</v>
      </c>
      <c r="AH163" s="3">
        <v>1.8674136321195144E-2</v>
      </c>
      <c r="AI163" s="3">
        <v>3.7348272642390282E-2</v>
      </c>
      <c r="AJ163" s="3" t="s">
        <v>3402</v>
      </c>
      <c r="AK163" s="22">
        <v>2.7756445145892843</v>
      </c>
      <c r="AL163" s="15">
        <v>25.016614119688644</v>
      </c>
      <c r="AM163" s="3">
        <v>2.0532847907288695E-2</v>
      </c>
      <c r="AN163" s="20">
        <v>2.8167102104038615</v>
      </c>
      <c r="AO163" s="3">
        <v>5.6022408963585429E-2</v>
      </c>
      <c r="AP163" s="3">
        <v>0.82101806239737274</v>
      </c>
      <c r="AQ163" s="3">
        <v>-0.76499565343378728</v>
      </c>
      <c r="AR163" s="3" t="s">
        <v>3402</v>
      </c>
      <c r="AS163" s="22">
        <v>2.7642304170446765</v>
      </c>
      <c r="AT163" s="15">
        <v>13.911479901639131</v>
      </c>
      <c r="AU163" s="3">
        <v>1.1307495266242524E-2</v>
      </c>
      <c r="AV163" s="20">
        <v>2.7868454075771614</v>
      </c>
      <c r="AW163" s="3">
        <v>5.6022408963585429E-2</v>
      </c>
      <c r="AX163" s="3">
        <v>6.3492063492063489E-2</v>
      </c>
      <c r="AY163" s="3">
        <v>-7.4696545284780591E-3</v>
      </c>
      <c r="AZ163" s="3" t="s">
        <v>3402</v>
      </c>
      <c r="BA163" s="22">
        <v>2.7750069373909665</v>
      </c>
      <c r="BB163" s="15">
        <v>13.999838737588203</v>
      </c>
      <c r="BC163" s="3">
        <v>1.8474986489157776E-2</v>
      </c>
      <c r="BD163" s="20">
        <v>2.8119569103692821</v>
      </c>
      <c r="BE163" s="15">
        <v>10.213967293377625</v>
      </c>
    </row>
    <row r="164" spans="1:57" x14ac:dyDescent="0.25">
      <c r="A164" t="s">
        <v>350</v>
      </c>
      <c r="B164" t="s">
        <v>518</v>
      </c>
      <c r="C164" t="s">
        <v>332</v>
      </c>
      <c r="D164">
        <v>5</v>
      </c>
      <c r="E164" s="10">
        <v>0</v>
      </c>
      <c r="F164" s="5" t="e">
        <v>#N/A</v>
      </c>
      <c r="G164" s="5" t="e">
        <v>#N/A</v>
      </c>
      <c r="H164" s="5" t="e">
        <v>#N/A</v>
      </c>
      <c r="I164" s="5">
        <v>0.25</v>
      </c>
      <c r="J164" s="5">
        <v>0.4225721784776903</v>
      </c>
      <c r="K164" s="5">
        <v>7.4074074074074084E-2</v>
      </c>
      <c r="L164" s="5" t="e">
        <v>#N/A</v>
      </c>
      <c r="M164" s="5" t="e">
        <v>#N/A</v>
      </c>
      <c r="N164" s="5">
        <v>0</v>
      </c>
      <c r="O164" s="5">
        <v>0.39583547634639216</v>
      </c>
      <c r="P164" s="22">
        <v>0</v>
      </c>
      <c r="Q164" s="18">
        <v>0</v>
      </c>
      <c r="R164" s="5">
        <v>0</v>
      </c>
      <c r="S164" s="20">
        <v>0</v>
      </c>
      <c r="T164" s="3">
        <v>5.6022408963585429E-2</v>
      </c>
      <c r="U164" s="3">
        <v>0.10582010582010581</v>
      </c>
      <c r="V164" s="3">
        <v>-4.9797696856520385E-2</v>
      </c>
      <c r="W164" s="3" t="s">
        <v>3402</v>
      </c>
      <c r="X164" s="25">
        <v>0</v>
      </c>
      <c r="Y164" s="3">
        <v>5.6022408963585429E-2</v>
      </c>
      <c r="Z164" s="3">
        <v>0.42328042328042326</v>
      </c>
      <c r="AA164" s="3">
        <v>-0.3672580143168378</v>
      </c>
      <c r="AB164" s="3" t="s">
        <v>3401</v>
      </c>
      <c r="AC164" s="22">
        <v>0</v>
      </c>
      <c r="AD164" s="15">
        <v>0</v>
      </c>
      <c r="AE164" s="5">
        <v>0</v>
      </c>
      <c r="AF164" s="20">
        <v>0</v>
      </c>
      <c r="AG164" s="3">
        <v>5.6022408963585429E-2</v>
      </c>
      <c r="AH164" s="3">
        <v>1.8674136321195144E-2</v>
      </c>
      <c r="AI164" s="3">
        <v>3.7348272642390282E-2</v>
      </c>
      <c r="AJ164" s="3" t="s">
        <v>3402</v>
      </c>
      <c r="AK164" s="22">
        <v>0</v>
      </c>
      <c r="AL164" s="15">
        <v>0</v>
      </c>
      <c r="AM164" s="3">
        <v>0</v>
      </c>
      <c r="AN164" s="20">
        <v>0</v>
      </c>
      <c r="AO164" s="3">
        <v>5.6022408963585429E-2</v>
      </c>
      <c r="AP164" s="3">
        <v>0.82101806239737274</v>
      </c>
      <c r="AQ164" s="3">
        <v>-0.76499565343378728</v>
      </c>
      <c r="AR164" s="3" t="s">
        <v>3402</v>
      </c>
      <c r="AS164" s="22">
        <v>0</v>
      </c>
      <c r="AT164" s="15">
        <v>0</v>
      </c>
      <c r="AU164" s="3">
        <v>0</v>
      </c>
      <c r="AV164" s="20">
        <v>0</v>
      </c>
      <c r="AW164" s="3">
        <v>5.6022408963585429E-2</v>
      </c>
      <c r="AX164" s="3">
        <v>6.3492063492063489E-2</v>
      </c>
      <c r="AY164" s="3">
        <v>-7.4696545284780591E-3</v>
      </c>
      <c r="AZ164" s="3" t="s">
        <v>3402</v>
      </c>
      <c r="BA164" s="22">
        <v>0</v>
      </c>
      <c r="BB164" s="15">
        <v>0</v>
      </c>
      <c r="BC164" s="3">
        <v>0</v>
      </c>
      <c r="BD164" s="20">
        <v>0</v>
      </c>
      <c r="BE164" s="15">
        <v>0</v>
      </c>
    </row>
    <row r="165" spans="1:57" x14ac:dyDescent="0.25">
      <c r="A165" t="s">
        <v>343</v>
      </c>
      <c r="B165" t="s">
        <v>518</v>
      </c>
      <c r="C165" t="s">
        <v>332</v>
      </c>
      <c r="D165">
        <v>5</v>
      </c>
      <c r="E165" s="10">
        <v>0.2</v>
      </c>
      <c r="F165" s="5">
        <v>8.6580086580086577E-2</v>
      </c>
      <c r="G165" s="5">
        <v>0.14652014652014653</v>
      </c>
      <c r="H165" s="5">
        <v>0.19047619047619047</v>
      </c>
      <c r="I165" s="5">
        <v>0.25</v>
      </c>
      <c r="J165" s="5">
        <v>0.4225721784776903</v>
      </c>
      <c r="K165" s="5">
        <v>7.4074074074074084E-2</v>
      </c>
      <c r="L165" s="5" t="e">
        <v>#N/A</v>
      </c>
      <c r="M165" s="5" t="e">
        <v>#N/A</v>
      </c>
      <c r="N165" s="5">
        <v>0</v>
      </c>
      <c r="O165" s="5">
        <v>0.38908737806923011</v>
      </c>
      <c r="P165" s="22">
        <v>0.74203188762462846</v>
      </c>
      <c r="Q165" s="18">
        <v>2.4865686163451413</v>
      </c>
      <c r="R165" s="5">
        <v>1.3355478141785426E-3</v>
      </c>
      <c r="S165" s="20">
        <v>0.74470298325298556</v>
      </c>
      <c r="T165" s="3">
        <v>5.6022408963585429E-2</v>
      </c>
      <c r="U165" s="3">
        <v>0.10582010582010581</v>
      </c>
      <c r="V165" s="3">
        <v>-4.9797696856520385E-2</v>
      </c>
      <c r="W165" s="3" t="s">
        <v>3402</v>
      </c>
      <c r="X165" s="25">
        <v>0.25365445593740354</v>
      </c>
      <c r="Y165" s="3">
        <v>5.6022408963585429E-2</v>
      </c>
      <c r="Z165" s="3">
        <v>0.42328042328042326</v>
      </c>
      <c r="AA165" s="3">
        <v>-0.3672580143168378</v>
      </c>
      <c r="AB165" s="3" t="s">
        <v>3401</v>
      </c>
      <c r="AC165" s="22">
        <v>0.85978794909766409</v>
      </c>
      <c r="AD165" s="15">
        <v>2.5115212420994828</v>
      </c>
      <c r="AE165" s="5">
        <v>2.146709323038122E-3</v>
      </c>
      <c r="AF165" s="20">
        <v>0.86408136774374034</v>
      </c>
      <c r="AG165" s="3">
        <v>5.6022408963585429E-2</v>
      </c>
      <c r="AH165" s="3">
        <v>1.8674136321195144E-2</v>
      </c>
      <c r="AI165" s="3">
        <v>3.7348272642390282E-2</v>
      </c>
      <c r="AJ165" s="3" t="s">
        <v>3402</v>
      </c>
      <c r="AK165" s="22">
        <v>0.74236346207683424</v>
      </c>
      <c r="AL165" s="15">
        <v>2.3657287816651729</v>
      </c>
      <c r="AM165" s="3">
        <v>1.9417155747546442E-3</v>
      </c>
      <c r="AN165" s="20">
        <v>0.74624689322634352</v>
      </c>
      <c r="AO165" s="3">
        <v>5.6022408963585429E-2</v>
      </c>
      <c r="AP165" s="3">
        <v>0.82101806239737274</v>
      </c>
      <c r="AQ165" s="3">
        <v>-0.76499565343378728</v>
      </c>
      <c r="AR165" s="3" t="s">
        <v>3402</v>
      </c>
      <c r="AS165" s="22">
        <v>0.73931069039618125</v>
      </c>
      <c r="AT165" s="15">
        <v>2.0220986503525884</v>
      </c>
      <c r="AU165" s="3">
        <v>1.6435973080076993E-3</v>
      </c>
      <c r="AV165" s="20">
        <v>0.74259788501219659</v>
      </c>
      <c r="AW165" s="3">
        <v>5.6022408963585429E-2</v>
      </c>
      <c r="AX165" s="3">
        <v>6.3492063492063489E-2</v>
      </c>
      <c r="AY165" s="3">
        <v>-7.4696545284780591E-3</v>
      </c>
      <c r="AZ165" s="3" t="s">
        <v>3402</v>
      </c>
      <c r="BA165" s="22">
        <v>0.74219293807284281</v>
      </c>
      <c r="BB165" s="15">
        <v>2.0255257278515941</v>
      </c>
      <c r="BC165" s="3">
        <v>2.6729993935591862E-3</v>
      </c>
      <c r="BD165" s="20">
        <v>0.7475389368599612</v>
      </c>
      <c r="BE165" s="15">
        <v>2.7089893825942983</v>
      </c>
    </row>
    <row r="166" spans="1:57" x14ac:dyDescent="0.25">
      <c r="A166" t="s">
        <v>4071</v>
      </c>
      <c r="B166" t="s">
        <v>518</v>
      </c>
      <c r="C166" t="s">
        <v>332</v>
      </c>
      <c r="D166">
        <v>5</v>
      </c>
      <c r="E166" s="10">
        <v>0</v>
      </c>
      <c r="F166" s="5" t="e">
        <v>#N/A</v>
      </c>
      <c r="G166" s="5" t="e">
        <v>#N/A</v>
      </c>
      <c r="H166" s="5" t="e">
        <v>#N/A</v>
      </c>
      <c r="I166" s="5">
        <v>0.25</v>
      </c>
      <c r="J166" s="5">
        <v>0.4225721784776903</v>
      </c>
      <c r="K166" s="5">
        <v>7.4074074074074084E-2</v>
      </c>
      <c r="L166" s="5" t="e">
        <v>#N/A</v>
      </c>
      <c r="M166" s="5" t="e">
        <v>#N/A</v>
      </c>
      <c r="N166" s="5">
        <v>0</v>
      </c>
      <c r="O166" s="5">
        <v>0.3857500506789166</v>
      </c>
      <c r="P166" s="22">
        <v>0</v>
      </c>
      <c r="Q166" s="18">
        <v>0</v>
      </c>
      <c r="R166" s="5">
        <v>0</v>
      </c>
      <c r="S166" s="20">
        <v>0</v>
      </c>
      <c r="T166" s="3">
        <v>5.6022408963585429E-2</v>
      </c>
      <c r="U166" s="3">
        <v>0.10582010582010581</v>
      </c>
      <c r="V166" s="3">
        <v>-4.9797696856520385E-2</v>
      </c>
      <c r="W166" s="3" t="s">
        <v>3402</v>
      </c>
      <c r="X166" s="25">
        <v>0</v>
      </c>
      <c r="Y166" s="3">
        <v>5.6022408963585429E-2</v>
      </c>
      <c r="Z166" s="3">
        <v>0.42328042328042326</v>
      </c>
      <c r="AA166" s="3">
        <v>-0.3672580143168378</v>
      </c>
      <c r="AB166" s="3" t="s">
        <v>3401</v>
      </c>
      <c r="AC166" s="22">
        <v>0</v>
      </c>
      <c r="AD166" s="15">
        <v>0</v>
      </c>
      <c r="AE166" s="5">
        <v>0</v>
      </c>
      <c r="AF166" s="20">
        <v>0</v>
      </c>
      <c r="AG166" s="3">
        <v>5.6022408963585429E-2</v>
      </c>
      <c r="AH166" s="3">
        <v>1.8674136321195144E-2</v>
      </c>
      <c r="AI166" s="3">
        <v>3.7348272642390282E-2</v>
      </c>
      <c r="AJ166" s="3" t="s">
        <v>3402</v>
      </c>
      <c r="AK166" s="22">
        <v>0</v>
      </c>
      <c r="AL166" s="15">
        <v>0</v>
      </c>
      <c r="AM166" s="3">
        <v>0</v>
      </c>
      <c r="AN166" s="20">
        <v>0</v>
      </c>
      <c r="AO166" s="3">
        <v>5.6022408963585429E-2</v>
      </c>
      <c r="AP166" s="3">
        <v>0.82101806239737274</v>
      </c>
      <c r="AQ166" s="3">
        <v>-0.76499565343378728</v>
      </c>
      <c r="AR166" s="3" t="s">
        <v>3402</v>
      </c>
      <c r="AS166" s="22">
        <v>0</v>
      </c>
      <c r="AT166" s="15">
        <v>0</v>
      </c>
      <c r="AU166" s="3">
        <v>0</v>
      </c>
      <c r="AV166" s="20">
        <v>0</v>
      </c>
      <c r="AW166" s="3">
        <v>5.6022408963585429E-2</v>
      </c>
      <c r="AX166" s="3">
        <v>6.3492063492063489E-2</v>
      </c>
      <c r="AY166" s="3">
        <v>-7.4696545284780591E-3</v>
      </c>
      <c r="AZ166" s="3" t="s">
        <v>3402</v>
      </c>
      <c r="BA166" s="22">
        <v>0</v>
      </c>
      <c r="BB166" s="15">
        <v>0</v>
      </c>
      <c r="BC166" s="3">
        <v>0</v>
      </c>
      <c r="BD166" s="20">
        <v>0</v>
      </c>
      <c r="BE166" s="15">
        <v>0</v>
      </c>
    </row>
    <row r="167" spans="1:57" x14ac:dyDescent="0.25">
      <c r="A167" t="s">
        <v>348</v>
      </c>
      <c r="B167" t="s">
        <v>518</v>
      </c>
      <c r="C167" t="s">
        <v>332</v>
      </c>
      <c r="D167">
        <v>5</v>
      </c>
      <c r="E167" s="10">
        <v>0</v>
      </c>
      <c r="F167" s="5">
        <v>0.10582010582010581</v>
      </c>
      <c r="G167" s="5">
        <v>8.6580086580086577E-2</v>
      </c>
      <c r="H167" s="5">
        <v>0.29761904761904762</v>
      </c>
      <c r="I167" s="5">
        <v>0.25</v>
      </c>
      <c r="J167" s="5">
        <v>0.4225721784776903</v>
      </c>
      <c r="K167" s="5">
        <v>7.4074074074074084E-2</v>
      </c>
      <c r="L167" s="5" t="e">
        <v>#N/A</v>
      </c>
      <c r="M167" s="5" t="e">
        <v>#N/A</v>
      </c>
      <c r="N167" s="5">
        <v>0</v>
      </c>
      <c r="O167" s="5">
        <v>0.20086257495826165</v>
      </c>
      <c r="P167" s="22">
        <v>0</v>
      </c>
      <c r="Q167" s="18">
        <v>0</v>
      </c>
      <c r="R167" s="5">
        <v>0</v>
      </c>
      <c r="S167" s="20">
        <v>0</v>
      </c>
      <c r="T167" s="3">
        <v>5.6022408963585429E-2</v>
      </c>
      <c r="U167" s="3">
        <v>0.10582010582010581</v>
      </c>
      <c r="V167" s="3">
        <v>-4.9797696856520385E-2</v>
      </c>
      <c r="W167" s="3" t="s">
        <v>3402</v>
      </c>
      <c r="X167" s="25">
        <v>0</v>
      </c>
      <c r="Y167" s="3">
        <v>5.6022408963585429E-2</v>
      </c>
      <c r="Z167" s="3">
        <v>0.42328042328042326</v>
      </c>
      <c r="AA167" s="3">
        <v>-0.3672580143168378</v>
      </c>
      <c r="AB167" s="3" t="s">
        <v>3401</v>
      </c>
      <c r="AC167" s="22">
        <v>0</v>
      </c>
      <c r="AD167" s="15">
        <v>0</v>
      </c>
      <c r="AE167" s="5">
        <v>0</v>
      </c>
      <c r="AF167" s="20">
        <v>0</v>
      </c>
      <c r="AG167" s="3">
        <v>5.6022408963585429E-2</v>
      </c>
      <c r="AH167" s="3">
        <v>1.8674136321195144E-2</v>
      </c>
      <c r="AI167" s="3">
        <v>3.7348272642390282E-2</v>
      </c>
      <c r="AJ167" s="3" t="s">
        <v>3402</v>
      </c>
      <c r="AK167" s="22">
        <v>0</v>
      </c>
      <c r="AL167" s="15">
        <v>0</v>
      </c>
      <c r="AM167" s="3">
        <v>0</v>
      </c>
      <c r="AN167" s="20">
        <v>0</v>
      </c>
      <c r="AO167" s="3">
        <v>5.6022408963585429E-2</v>
      </c>
      <c r="AP167" s="3">
        <v>0.82101806239737274</v>
      </c>
      <c r="AQ167" s="3">
        <v>-0.76499565343378728</v>
      </c>
      <c r="AR167" s="3" t="s">
        <v>3402</v>
      </c>
      <c r="AS167" s="22">
        <v>0</v>
      </c>
      <c r="AT167" s="15">
        <v>0</v>
      </c>
      <c r="AU167" s="3">
        <v>0</v>
      </c>
      <c r="AV167" s="20">
        <v>0</v>
      </c>
      <c r="AW167" s="3">
        <v>5.6022408963585429E-2</v>
      </c>
      <c r="AX167" s="3">
        <v>6.3492063492063489E-2</v>
      </c>
      <c r="AY167" s="3">
        <v>-7.4696545284780591E-3</v>
      </c>
      <c r="AZ167" s="3" t="s">
        <v>3402</v>
      </c>
      <c r="BA167" s="22">
        <v>0</v>
      </c>
      <c r="BB167" s="15">
        <v>0</v>
      </c>
      <c r="BC167" s="3">
        <v>0</v>
      </c>
      <c r="BD167" s="20">
        <v>0</v>
      </c>
      <c r="BE167" s="15">
        <v>0</v>
      </c>
    </row>
    <row r="168" spans="1:57" x14ac:dyDescent="0.25">
      <c r="A168" t="s">
        <v>342</v>
      </c>
      <c r="B168" t="s">
        <v>518</v>
      </c>
      <c r="C168" t="s">
        <v>332</v>
      </c>
      <c r="D168">
        <v>5</v>
      </c>
      <c r="E168" s="10">
        <v>1</v>
      </c>
      <c r="F168" s="5">
        <v>0.19047619047619047</v>
      </c>
      <c r="G168" s="5">
        <v>8.6580086580086577E-2</v>
      </c>
      <c r="H168" s="5">
        <v>0.27210884353741494</v>
      </c>
      <c r="I168" s="5">
        <v>0.25</v>
      </c>
      <c r="J168" s="5">
        <v>0.4225721784776903</v>
      </c>
      <c r="K168" s="5">
        <v>7.4074074074074084E-2</v>
      </c>
      <c r="L168" s="5" t="e">
        <v>#N/A</v>
      </c>
      <c r="M168" s="5" t="e">
        <v>#N/A</v>
      </c>
      <c r="N168" s="5">
        <v>0</v>
      </c>
      <c r="O168" s="5">
        <v>0.3857500506789166</v>
      </c>
      <c r="P168" s="22">
        <v>3.9615124699416309</v>
      </c>
      <c r="Q168" s="18">
        <v>129.42149625536609</v>
      </c>
      <c r="R168" s="5">
        <v>6.9512900346032067E-2</v>
      </c>
      <c r="S168" s="20">
        <v>4.1005382706336952</v>
      </c>
      <c r="T168" s="3">
        <v>5.6022408963585429E-2</v>
      </c>
      <c r="U168" s="3">
        <v>0.10582010582010581</v>
      </c>
      <c r="V168" s="3">
        <v>-4.9797696856520385E-2</v>
      </c>
      <c r="W168" s="3" t="s">
        <v>3402</v>
      </c>
      <c r="X168" s="25">
        <v>1.3541942159237905</v>
      </c>
      <c r="Y168" s="3">
        <v>5.6022408963585429E-2</v>
      </c>
      <c r="Z168" s="3">
        <v>0.42328042328042326</v>
      </c>
      <c r="AA168" s="3">
        <v>-0.3672580143168378</v>
      </c>
      <c r="AB168" s="3" t="s">
        <v>3401</v>
      </c>
      <c r="AC168" s="22">
        <v>4.5901810133245364</v>
      </c>
      <c r="AD168" s="15">
        <v>136.50776404447393</v>
      </c>
      <c r="AE168" s="5">
        <v>0.1166792798042967</v>
      </c>
      <c r="AF168" s="20">
        <v>4.8235395729331296</v>
      </c>
      <c r="AG168" s="3">
        <v>5.6022408963585429E-2</v>
      </c>
      <c r="AH168" s="3">
        <v>1.8674136321195144E-2</v>
      </c>
      <c r="AI168" s="3">
        <v>3.7348272642390282E-2</v>
      </c>
      <c r="AJ168" s="3" t="s">
        <v>3402</v>
      </c>
      <c r="AK168" s="22">
        <v>3.9632826584591783</v>
      </c>
      <c r="AL168" s="15">
        <v>99.197384177094989</v>
      </c>
      <c r="AM168" s="3">
        <v>8.141808449234407E-2</v>
      </c>
      <c r="AN168" s="20">
        <v>4.1261188274438663</v>
      </c>
      <c r="AO168" s="3">
        <v>5.6022408963585429E-2</v>
      </c>
      <c r="AP168" s="3">
        <v>0.82101806239737274</v>
      </c>
      <c r="AQ168" s="3">
        <v>-0.76499565343378728</v>
      </c>
      <c r="AR168" s="3" t="s">
        <v>3402</v>
      </c>
      <c r="AS168" s="22">
        <v>3.9469847159010691</v>
      </c>
      <c r="AT168" s="15">
        <v>42.91390214428845</v>
      </c>
      <c r="AU168" s="3">
        <v>3.4881173590694814E-2</v>
      </c>
      <c r="AV168" s="20">
        <v>4.0167470630824589</v>
      </c>
      <c r="AW168" s="3">
        <v>5.6022408963585429E-2</v>
      </c>
      <c r="AX168" s="3">
        <v>6.3492063492063489E-2</v>
      </c>
      <c r="AY168" s="3">
        <v>-7.4696545284780591E-3</v>
      </c>
      <c r="AZ168" s="3" t="s">
        <v>3402</v>
      </c>
      <c r="BA168" s="22">
        <v>3.9623722757930113</v>
      </c>
      <c r="BB168" s="15">
        <v>43.303624110519216</v>
      </c>
      <c r="BC168" s="3">
        <v>5.714593470461888E-2</v>
      </c>
      <c r="BD168" s="20">
        <v>4.0766641452022494</v>
      </c>
      <c r="BE168" s="15">
        <v>14.928706629613814</v>
      </c>
    </row>
    <row r="169" spans="1:57" x14ac:dyDescent="0.25">
      <c r="A169" t="s">
        <v>3509</v>
      </c>
      <c r="B169" t="s">
        <v>518</v>
      </c>
      <c r="C169" t="s">
        <v>332</v>
      </c>
      <c r="D169">
        <v>4.5</v>
      </c>
      <c r="E169" s="10">
        <v>0</v>
      </c>
      <c r="F169" s="5">
        <v>0.14652014652014653</v>
      </c>
      <c r="G169" s="5">
        <v>7.3260073260073263E-2</v>
      </c>
      <c r="H169" s="5">
        <v>0.21994941163532386</v>
      </c>
      <c r="I169" s="5">
        <v>0.25</v>
      </c>
      <c r="J169" s="5">
        <v>0.4225721784776903</v>
      </c>
      <c r="K169" s="5">
        <v>7.4074074074074084E-2</v>
      </c>
      <c r="L169" s="5" t="e">
        <v>#N/A</v>
      </c>
      <c r="M169" s="5" t="e">
        <v>#N/A</v>
      </c>
      <c r="N169" s="5">
        <v>0</v>
      </c>
      <c r="O169" s="5">
        <v>0.3857500506789166</v>
      </c>
      <c r="P169" s="22">
        <v>0</v>
      </c>
      <c r="Q169" s="18">
        <v>0</v>
      </c>
      <c r="R169" s="5">
        <v>0</v>
      </c>
      <c r="S169" s="20">
        <v>0</v>
      </c>
      <c r="T169" s="3">
        <v>5.6022408963585429E-2</v>
      </c>
      <c r="U169" s="3">
        <v>0.10582010582010581</v>
      </c>
      <c r="V169" s="3">
        <v>-4.9797696856520385E-2</v>
      </c>
      <c r="W169" s="3" t="s">
        <v>3402</v>
      </c>
      <c r="X169" s="25">
        <v>0</v>
      </c>
      <c r="Y169" s="3">
        <v>5.6022408963585429E-2</v>
      </c>
      <c r="Z169" s="3">
        <v>0.42328042328042326</v>
      </c>
      <c r="AA169" s="3">
        <v>-0.3672580143168378</v>
      </c>
      <c r="AB169" s="3" t="s">
        <v>3401</v>
      </c>
      <c r="AC169" s="22">
        <v>0</v>
      </c>
      <c r="AD169" s="15">
        <v>0</v>
      </c>
      <c r="AE169" s="5">
        <v>0</v>
      </c>
      <c r="AF169" s="20">
        <v>0</v>
      </c>
      <c r="AG169" s="3">
        <v>5.6022408963585429E-2</v>
      </c>
      <c r="AH169" s="3">
        <v>1.8674136321195144E-2</v>
      </c>
      <c r="AI169" s="3">
        <v>3.7348272642390282E-2</v>
      </c>
      <c r="AJ169" s="3" t="s">
        <v>3402</v>
      </c>
      <c r="AK169" s="22">
        <v>0</v>
      </c>
      <c r="AL169" s="15">
        <v>0</v>
      </c>
      <c r="AM169" s="3">
        <v>0</v>
      </c>
      <c r="AN169" s="20">
        <v>0</v>
      </c>
      <c r="AO169" s="3">
        <v>5.6022408963585429E-2</v>
      </c>
      <c r="AP169" s="3">
        <v>0.82101806239737274</v>
      </c>
      <c r="AQ169" s="3">
        <v>-0.76499565343378728</v>
      </c>
      <c r="AR169" s="3" t="s">
        <v>3402</v>
      </c>
      <c r="AS169" s="22">
        <v>0</v>
      </c>
      <c r="AT169" s="15">
        <v>0</v>
      </c>
      <c r="AU169" s="3">
        <v>0</v>
      </c>
      <c r="AV169" s="20">
        <v>0</v>
      </c>
      <c r="AW169" s="3">
        <v>5.6022408963585429E-2</v>
      </c>
      <c r="AX169" s="3">
        <v>6.3492063492063489E-2</v>
      </c>
      <c r="AY169" s="3">
        <v>-7.4696545284780591E-3</v>
      </c>
      <c r="AZ169" s="3" t="s">
        <v>3402</v>
      </c>
      <c r="BA169" s="22">
        <v>0</v>
      </c>
      <c r="BB169" s="15">
        <v>0</v>
      </c>
      <c r="BC169" s="3">
        <v>0</v>
      </c>
      <c r="BD169" s="20">
        <v>0</v>
      </c>
      <c r="BE169" s="15">
        <v>0</v>
      </c>
    </row>
    <row r="170" spans="1:57" x14ac:dyDescent="0.25">
      <c r="A170" t="s">
        <v>352</v>
      </c>
      <c r="B170" t="s">
        <v>518</v>
      </c>
      <c r="C170" t="s">
        <v>332</v>
      </c>
      <c r="D170">
        <v>4.5</v>
      </c>
      <c r="E170" s="10">
        <v>0</v>
      </c>
      <c r="F170" s="5">
        <v>0.10582010582010581</v>
      </c>
      <c r="G170" s="5">
        <v>7.3260073260073263E-2</v>
      </c>
      <c r="H170" s="5">
        <v>0.31746031746031744</v>
      </c>
      <c r="I170" s="5">
        <v>0.25</v>
      </c>
      <c r="J170" s="5">
        <v>0.4225721784776903</v>
      </c>
      <c r="K170" s="5">
        <v>7.4074074074074084E-2</v>
      </c>
      <c r="L170" s="5" t="e">
        <v>#N/A</v>
      </c>
      <c r="M170" s="5" t="e">
        <v>#N/A</v>
      </c>
      <c r="N170" s="5">
        <v>0</v>
      </c>
      <c r="O170" s="5">
        <v>0.3857500506789166</v>
      </c>
      <c r="P170" s="22">
        <v>0</v>
      </c>
      <c r="Q170" s="18">
        <v>0</v>
      </c>
      <c r="R170" s="5">
        <v>0</v>
      </c>
      <c r="S170" s="20">
        <v>0</v>
      </c>
      <c r="T170" s="3">
        <v>5.6022408963585429E-2</v>
      </c>
      <c r="U170" s="3">
        <v>0.10582010582010581</v>
      </c>
      <c r="V170" s="3">
        <v>-4.9797696856520385E-2</v>
      </c>
      <c r="W170" s="3" t="s">
        <v>3402</v>
      </c>
      <c r="X170" s="25">
        <v>0</v>
      </c>
      <c r="Y170" s="3">
        <v>5.6022408963585429E-2</v>
      </c>
      <c r="Z170" s="3">
        <v>0.42328042328042326</v>
      </c>
      <c r="AA170" s="3">
        <v>-0.3672580143168378</v>
      </c>
      <c r="AB170" s="3" t="s">
        <v>3401</v>
      </c>
      <c r="AC170" s="22">
        <v>0</v>
      </c>
      <c r="AD170" s="15">
        <v>0</v>
      </c>
      <c r="AE170" s="5">
        <v>0</v>
      </c>
      <c r="AF170" s="20">
        <v>0</v>
      </c>
      <c r="AG170" s="3">
        <v>5.6022408963585429E-2</v>
      </c>
      <c r="AH170" s="3">
        <v>1.8674136321195144E-2</v>
      </c>
      <c r="AI170" s="3">
        <v>3.7348272642390282E-2</v>
      </c>
      <c r="AJ170" s="3" t="s">
        <v>3402</v>
      </c>
      <c r="AK170" s="22">
        <v>0</v>
      </c>
      <c r="AL170" s="15">
        <v>0</v>
      </c>
      <c r="AM170" s="3">
        <v>0</v>
      </c>
      <c r="AN170" s="20">
        <v>0</v>
      </c>
      <c r="AO170" s="3">
        <v>5.6022408963585429E-2</v>
      </c>
      <c r="AP170" s="3">
        <v>0.82101806239737274</v>
      </c>
      <c r="AQ170" s="3">
        <v>-0.76499565343378728</v>
      </c>
      <c r="AR170" s="3" t="s">
        <v>3402</v>
      </c>
      <c r="AS170" s="22">
        <v>0</v>
      </c>
      <c r="AT170" s="15">
        <v>0</v>
      </c>
      <c r="AU170" s="3">
        <v>0</v>
      </c>
      <c r="AV170" s="20">
        <v>0</v>
      </c>
      <c r="AW170" s="3">
        <v>5.6022408963585429E-2</v>
      </c>
      <c r="AX170" s="3">
        <v>6.3492063492063489E-2</v>
      </c>
      <c r="AY170" s="3">
        <v>-7.4696545284780591E-3</v>
      </c>
      <c r="AZ170" s="3" t="s">
        <v>3402</v>
      </c>
      <c r="BA170" s="22">
        <v>0</v>
      </c>
      <c r="BB170" s="15">
        <v>0</v>
      </c>
      <c r="BC170" s="3">
        <v>0</v>
      </c>
      <c r="BD170" s="20">
        <v>0</v>
      </c>
      <c r="BE170" s="15">
        <v>0</v>
      </c>
    </row>
    <row r="171" spans="1:57" x14ac:dyDescent="0.25">
      <c r="A171" t="s">
        <v>4072</v>
      </c>
      <c r="B171" t="s">
        <v>518</v>
      </c>
      <c r="C171" t="s">
        <v>332</v>
      </c>
      <c r="D171">
        <v>4.5</v>
      </c>
      <c r="E171" s="10">
        <v>0</v>
      </c>
      <c r="F171" s="5" t="e">
        <v>#N/A</v>
      </c>
      <c r="G171" s="5" t="e">
        <v>#N/A</v>
      </c>
      <c r="H171" s="5" t="e">
        <v>#N/A</v>
      </c>
      <c r="I171" s="5">
        <v>0.25</v>
      </c>
      <c r="J171" s="5">
        <v>0.4225721784776903</v>
      </c>
      <c r="K171" s="5">
        <v>7.4074074074074084E-2</v>
      </c>
      <c r="L171" s="5" t="e">
        <v>#N/A</v>
      </c>
      <c r="M171" s="5" t="e">
        <v>#N/A</v>
      </c>
      <c r="N171" s="5">
        <v>0</v>
      </c>
      <c r="O171" s="5">
        <v>0.3857500506789166</v>
      </c>
      <c r="P171" s="22">
        <v>0</v>
      </c>
      <c r="Q171" s="18">
        <v>0</v>
      </c>
      <c r="R171" s="5">
        <v>0</v>
      </c>
      <c r="S171" s="20">
        <v>0</v>
      </c>
      <c r="T171" s="3">
        <v>5.6022408963585429E-2</v>
      </c>
      <c r="U171" s="3">
        <v>0.10582010582010581</v>
      </c>
      <c r="V171" s="3">
        <v>-4.9797696856520385E-2</v>
      </c>
      <c r="W171" s="3" t="s">
        <v>3402</v>
      </c>
      <c r="X171" s="25">
        <v>0</v>
      </c>
      <c r="Y171" s="3">
        <v>5.6022408963585429E-2</v>
      </c>
      <c r="Z171" s="3">
        <v>0.42328042328042326</v>
      </c>
      <c r="AA171" s="3">
        <v>-0.3672580143168378</v>
      </c>
      <c r="AB171" s="3" t="s">
        <v>3401</v>
      </c>
      <c r="AC171" s="22">
        <v>0</v>
      </c>
      <c r="AD171" s="15">
        <v>0</v>
      </c>
      <c r="AE171" s="5">
        <v>0</v>
      </c>
      <c r="AF171" s="20">
        <v>0</v>
      </c>
      <c r="AG171" s="3">
        <v>5.6022408963585429E-2</v>
      </c>
      <c r="AH171" s="3">
        <v>1.8674136321195144E-2</v>
      </c>
      <c r="AI171" s="3">
        <v>3.7348272642390282E-2</v>
      </c>
      <c r="AJ171" s="3" t="s">
        <v>3402</v>
      </c>
      <c r="AK171" s="22">
        <v>0</v>
      </c>
      <c r="AL171" s="15">
        <v>0</v>
      </c>
      <c r="AM171" s="3">
        <v>0</v>
      </c>
      <c r="AN171" s="20">
        <v>0</v>
      </c>
      <c r="AO171" s="3">
        <v>5.6022408963585429E-2</v>
      </c>
      <c r="AP171" s="3">
        <v>0.82101806239737274</v>
      </c>
      <c r="AQ171" s="3">
        <v>-0.76499565343378728</v>
      </c>
      <c r="AR171" s="3" t="s">
        <v>3402</v>
      </c>
      <c r="AS171" s="22">
        <v>0</v>
      </c>
      <c r="AT171" s="15">
        <v>0</v>
      </c>
      <c r="AU171" s="3">
        <v>0</v>
      </c>
      <c r="AV171" s="20">
        <v>0</v>
      </c>
      <c r="AW171" s="3">
        <v>5.6022408963585429E-2</v>
      </c>
      <c r="AX171" s="3">
        <v>6.3492063492063489E-2</v>
      </c>
      <c r="AY171" s="3">
        <v>-7.4696545284780591E-3</v>
      </c>
      <c r="AZ171" s="3" t="s">
        <v>3402</v>
      </c>
      <c r="BA171" s="22">
        <v>0</v>
      </c>
      <c r="BB171" s="15">
        <v>0</v>
      </c>
      <c r="BC171" s="3">
        <v>0</v>
      </c>
      <c r="BD171" s="20">
        <v>0</v>
      </c>
      <c r="BE171" s="15">
        <v>0</v>
      </c>
    </row>
    <row r="172" spans="1:57" x14ac:dyDescent="0.25">
      <c r="A172" t="s">
        <v>4073</v>
      </c>
      <c r="B172" t="s">
        <v>518</v>
      </c>
      <c r="C172" t="s">
        <v>332</v>
      </c>
      <c r="D172">
        <v>4.5</v>
      </c>
      <c r="E172" s="10">
        <v>0</v>
      </c>
      <c r="F172" s="5" t="e">
        <v>#N/A</v>
      </c>
      <c r="G172" s="5" t="e">
        <v>#N/A</v>
      </c>
      <c r="H172" s="5" t="e">
        <v>#N/A</v>
      </c>
      <c r="I172" s="5">
        <v>0.25</v>
      </c>
      <c r="J172" s="5">
        <v>0.4225721784776903</v>
      </c>
      <c r="K172" s="5">
        <v>7.4074074074074084E-2</v>
      </c>
      <c r="L172" s="5" t="e">
        <v>#N/A</v>
      </c>
      <c r="M172" s="5" t="e">
        <v>#N/A</v>
      </c>
      <c r="N172" s="5">
        <v>0</v>
      </c>
      <c r="O172" s="5">
        <v>0.3857500506789166</v>
      </c>
      <c r="P172" s="22">
        <v>0</v>
      </c>
      <c r="Q172" s="18">
        <v>0</v>
      </c>
      <c r="R172" s="5">
        <v>0</v>
      </c>
      <c r="S172" s="20">
        <v>0</v>
      </c>
      <c r="T172" s="3">
        <v>5.6022408963585429E-2</v>
      </c>
      <c r="U172" s="3">
        <v>0.10582010582010581</v>
      </c>
      <c r="V172" s="3">
        <v>-4.9797696856520385E-2</v>
      </c>
      <c r="W172" s="3" t="s">
        <v>3402</v>
      </c>
      <c r="X172" s="25">
        <v>0</v>
      </c>
      <c r="Y172" s="3">
        <v>5.6022408963585429E-2</v>
      </c>
      <c r="Z172" s="3">
        <v>0.42328042328042326</v>
      </c>
      <c r="AA172" s="3">
        <v>-0.3672580143168378</v>
      </c>
      <c r="AB172" s="3" t="s">
        <v>3401</v>
      </c>
      <c r="AC172" s="22">
        <v>0</v>
      </c>
      <c r="AD172" s="15">
        <v>0</v>
      </c>
      <c r="AE172" s="5">
        <v>0</v>
      </c>
      <c r="AF172" s="20">
        <v>0</v>
      </c>
      <c r="AG172" s="3">
        <v>5.6022408963585429E-2</v>
      </c>
      <c r="AH172" s="3">
        <v>1.8674136321195144E-2</v>
      </c>
      <c r="AI172" s="3">
        <v>3.7348272642390282E-2</v>
      </c>
      <c r="AJ172" s="3" t="s">
        <v>3402</v>
      </c>
      <c r="AK172" s="22">
        <v>0</v>
      </c>
      <c r="AL172" s="15">
        <v>0</v>
      </c>
      <c r="AM172" s="3">
        <v>0</v>
      </c>
      <c r="AN172" s="20">
        <v>0</v>
      </c>
      <c r="AO172" s="3">
        <v>5.6022408963585429E-2</v>
      </c>
      <c r="AP172" s="3">
        <v>0.82101806239737274</v>
      </c>
      <c r="AQ172" s="3">
        <v>-0.76499565343378728</v>
      </c>
      <c r="AR172" s="3" t="s">
        <v>3402</v>
      </c>
      <c r="AS172" s="22">
        <v>0</v>
      </c>
      <c r="AT172" s="15">
        <v>0</v>
      </c>
      <c r="AU172" s="3">
        <v>0</v>
      </c>
      <c r="AV172" s="20">
        <v>0</v>
      </c>
      <c r="AW172" s="3">
        <v>5.6022408963585429E-2</v>
      </c>
      <c r="AX172" s="3">
        <v>6.3492063492063489E-2</v>
      </c>
      <c r="AY172" s="3">
        <v>-7.4696545284780591E-3</v>
      </c>
      <c r="AZ172" s="3" t="s">
        <v>3402</v>
      </c>
      <c r="BA172" s="22">
        <v>0</v>
      </c>
      <c r="BB172" s="15">
        <v>0</v>
      </c>
      <c r="BC172" s="3">
        <v>0</v>
      </c>
      <c r="BD172" s="20">
        <v>0</v>
      </c>
      <c r="BE172" s="15">
        <v>0</v>
      </c>
    </row>
    <row r="173" spans="1:57" x14ac:dyDescent="0.25">
      <c r="A173" t="s">
        <v>3981</v>
      </c>
      <c r="B173" t="s">
        <v>518</v>
      </c>
      <c r="C173" t="s">
        <v>332</v>
      </c>
      <c r="D173">
        <v>4.5</v>
      </c>
      <c r="E173" s="10">
        <v>0</v>
      </c>
      <c r="F173" s="5" t="e">
        <v>#N/A</v>
      </c>
      <c r="G173" s="5" t="e">
        <v>#N/A</v>
      </c>
      <c r="H173" s="5" t="e">
        <v>#N/A</v>
      </c>
      <c r="I173" s="5">
        <v>0.25</v>
      </c>
      <c r="J173" s="5">
        <v>0.4225721784776903</v>
      </c>
      <c r="K173" s="5">
        <v>7.4074074074074084E-2</v>
      </c>
      <c r="L173" s="5" t="e">
        <v>#N/A</v>
      </c>
      <c r="M173" s="5" t="e">
        <v>#N/A</v>
      </c>
      <c r="N173" s="5">
        <v>0</v>
      </c>
      <c r="O173" s="5">
        <v>0.3857500506789166</v>
      </c>
      <c r="P173" s="22">
        <v>0</v>
      </c>
      <c r="Q173" s="18">
        <v>0</v>
      </c>
      <c r="R173" s="5">
        <v>0</v>
      </c>
      <c r="S173" s="20">
        <v>0</v>
      </c>
      <c r="T173" s="3">
        <v>5.6022408963585429E-2</v>
      </c>
      <c r="U173" s="3">
        <v>0.10582010582010581</v>
      </c>
      <c r="V173" s="3">
        <v>-4.9797696856520385E-2</v>
      </c>
      <c r="W173" s="3" t="s">
        <v>3402</v>
      </c>
      <c r="X173" s="25">
        <v>0</v>
      </c>
      <c r="Y173" s="3">
        <v>5.6022408963585429E-2</v>
      </c>
      <c r="Z173" s="3">
        <v>0.42328042328042326</v>
      </c>
      <c r="AA173" s="3">
        <v>-0.3672580143168378</v>
      </c>
      <c r="AB173" s="3" t="s">
        <v>3401</v>
      </c>
      <c r="AC173" s="22">
        <v>0</v>
      </c>
      <c r="AD173" s="15">
        <v>0</v>
      </c>
      <c r="AE173" s="5">
        <v>0</v>
      </c>
      <c r="AF173" s="20">
        <v>0</v>
      </c>
      <c r="AG173" s="3">
        <v>5.6022408963585429E-2</v>
      </c>
      <c r="AH173" s="3">
        <v>1.8674136321195144E-2</v>
      </c>
      <c r="AI173" s="3">
        <v>3.7348272642390282E-2</v>
      </c>
      <c r="AJ173" s="3" t="s">
        <v>3402</v>
      </c>
      <c r="AK173" s="22">
        <v>0</v>
      </c>
      <c r="AL173" s="15">
        <v>0</v>
      </c>
      <c r="AM173" s="3">
        <v>0</v>
      </c>
      <c r="AN173" s="20">
        <v>0</v>
      </c>
      <c r="AO173" s="3">
        <v>5.6022408963585429E-2</v>
      </c>
      <c r="AP173" s="3">
        <v>0.82101806239737274</v>
      </c>
      <c r="AQ173" s="3">
        <v>-0.76499565343378728</v>
      </c>
      <c r="AR173" s="3" t="s">
        <v>3402</v>
      </c>
      <c r="AS173" s="22">
        <v>0</v>
      </c>
      <c r="AT173" s="15">
        <v>0</v>
      </c>
      <c r="AU173" s="3">
        <v>0</v>
      </c>
      <c r="AV173" s="20">
        <v>0</v>
      </c>
      <c r="AW173" s="3">
        <v>5.6022408963585429E-2</v>
      </c>
      <c r="AX173" s="3">
        <v>6.3492063492063489E-2</v>
      </c>
      <c r="AY173" s="3">
        <v>-7.4696545284780591E-3</v>
      </c>
      <c r="AZ173" s="3" t="s">
        <v>3402</v>
      </c>
      <c r="BA173" s="22">
        <v>0</v>
      </c>
      <c r="BB173" s="15">
        <v>0</v>
      </c>
      <c r="BC173" s="3">
        <v>0</v>
      </c>
      <c r="BD173" s="20">
        <v>0</v>
      </c>
      <c r="BE173" s="15">
        <v>0</v>
      </c>
    </row>
    <row r="174" spans="1:57" x14ac:dyDescent="0.25">
      <c r="A174" t="s">
        <v>335</v>
      </c>
      <c r="B174" t="s">
        <v>546</v>
      </c>
      <c r="C174" t="s">
        <v>332</v>
      </c>
      <c r="D174">
        <v>7.5</v>
      </c>
      <c r="E174" s="10">
        <v>0</v>
      </c>
      <c r="F174" s="5" t="e">
        <v>#N/A</v>
      </c>
      <c r="G174" s="5" t="e">
        <v>#N/A</v>
      </c>
      <c r="H174" s="5" t="e">
        <v>#N/A</v>
      </c>
      <c r="I174" s="5">
        <v>0.25</v>
      </c>
      <c r="J174" s="5">
        <v>0.4225721784776903</v>
      </c>
      <c r="K174" s="5">
        <v>7.4074074074074084E-2</v>
      </c>
      <c r="L174" s="5" t="e">
        <v>#N/A</v>
      </c>
      <c r="M174" s="5" t="e">
        <v>#N/A</v>
      </c>
      <c r="N174" s="5">
        <v>0</v>
      </c>
      <c r="O174" s="5">
        <v>0</v>
      </c>
      <c r="P174" s="22">
        <v>0</v>
      </c>
      <c r="Q174" s="18">
        <v>0</v>
      </c>
      <c r="R174" s="5">
        <v>0</v>
      </c>
      <c r="S174" s="20">
        <v>0</v>
      </c>
      <c r="T174" s="3">
        <v>5.6022408963585429E-2</v>
      </c>
      <c r="U174" s="3">
        <v>0.10582010582010581</v>
      </c>
      <c r="V174" s="3">
        <v>-4.9797696856520385E-2</v>
      </c>
      <c r="W174" s="3" t="s">
        <v>3402</v>
      </c>
      <c r="X174" s="25">
        <v>0</v>
      </c>
      <c r="Y174" s="3">
        <v>5.6022408963585429E-2</v>
      </c>
      <c r="Z174" s="3">
        <v>0.42328042328042326</v>
      </c>
      <c r="AA174" s="3">
        <v>-0.3672580143168378</v>
      </c>
      <c r="AB174" s="3" t="s">
        <v>3401</v>
      </c>
      <c r="AC174" s="22">
        <v>0</v>
      </c>
      <c r="AD174" s="15">
        <v>0</v>
      </c>
      <c r="AE174" s="5">
        <v>0</v>
      </c>
      <c r="AF174" s="20">
        <v>0</v>
      </c>
      <c r="AG174" s="3">
        <v>5.6022408963585429E-2</v>
      </c>
      <c r="AH174" s="3">
        <v>1.8674136321195144E-2</v>
      </c>
      <c r="AI174" s="3">
        <v>3.7348272642390282E-2</v>
      </c>
      <c r="AJ174" s="3" t="s">
        <v>3402</v>
      </c>
      <c r="AK174" s="22">
        <v>0</v>
      </c>
      <c r="AL174" s="15">
        <v>0</v>
      </c>
      <c r="AM174" s="3">
        <v>0</v>
      </c>
      <c r="AN174" s="20">
        <v>0</v>
      </c>
      <c r="AO174" s="3">
        <v>5.6022408963585429E-2</v>
      </c>
      <c r="AP174" s="3">
        <v>0.82101806239737274</v>
      </c>
      <c r="AQ174" s="3">
        <v>-0.76499565343378728</v>
      </c>
      <c r="AR174" s="3" t="s">
        <v>3402</v>
      </c>
      <c r="AS174" s="22">
        <v>0</v>
      </c>
      <c r="AT174" s="15">
        <v>0</v>
      </c>
      <c r="AU174" s="3">
        <v>0</v>
      </c>
      <c r="AV174" s="20">
        <v>0</v>
      </c>
      <c r="AW174" s="3">
        <v>5.6022408963585429E-2</v>
      </c>
      <c r="AX174" s="3">
        <v>6.3492063492063489E-2</v>
      </c>
      <c r="AY174" s="3">
        <v>-7.4696545284780591E-3</v>
      </c>
      <c r="AZ174" s="3" t="s">
        <v>3402</v>
      </c>
      <c r="BA174" s="22">
        <v>0</v>
      </c>
      <c r="BB174" s="15">
        <v>0</v>
      </c>
      <c r="BC174" s="3">
        <v>0</v>
      </c>
      <c r="BD174" s="20">
        <v>0</v>
      </c>
      <c r="BE174" s="15">
        <v>0</v>
      </c>
    </row>
    <row r="175" spans="1:57" x14ac:dyDescent="0.25">
      <c r="A175" t="s">
        <v>331</v>
      </c>
      <c r="B175" t="s">
        <v>546</v>
      </c>
      <c r="C175" t="s">
        <v>332</v>
      </c>
      <c r="D175">
        <v>6</v>
      </c>
      <c r="E175" s="10">
        <v>1</v>
      </c>
      <c r="F175" s="5">
        <v>0.29761904761904762</v>
      </c>
      <c r="G175" s="5">
        <v>8.6580086580086577E-2</v>
      </c>
      <c r="H175" s="5">
        <v>0.31746031746031744</v>
      </c>
      <c r="I175" s="5">
        <v>0.25</v>
      </c>
      <c r="J175" s="5">
        <v>0.4225721784776903</v>
      </c>
      <c r="K175" s="5">
        <v>7.4074074074074084E-2</v>
      </c>
      <c r="L175" s="5" t="e">
        <v>#N/A</v>
      </c>
      <c r="M175" s="5" t="e">
        <v>#N/A</v>
      </c>
      <c r="N175" s="5">
        <v>0</v>
      </c>
      <c r="O175" s="5">
        <v>0</v>
      </c>
      <c r="P175" s="22">
        <v>3.1327561327561328</v>
      </c>
      <c r="Q175" s="18">
        <v>46.791874894550212</v>
      </c>
      <c r="R175" s="5">
        <v>2.5132138251059716E-2</v>
      </c>
      <c r="S175" s="20">
        <v>3.1830204092582521</v>
      </c>
      <c r="T175" s="3">
        <v>5.6022408963585429E-2</v>
      </c>
      <c r="U175" s="3">
        <v>0.10582010582010581</v>
      </c>
      <c r="V175" s="3">
        <v>-4.9797696856520385E-2</v>
      </c>
      <c r="W175" s="3" t="s">
        <v>3402</v>
      </c>
      <c r="X175" s="25">
        <v>1.0708940757015073</v>
      </c>
      <c r="Y175" s="3">
        <v>5.6022408963585429E-2</v>
      </c>
      <c r="Z175" s="3">
        <v>0.42328042328042326</v>
      </c>
      <c r="AA175" s="3">
        <v>-0.3672580143168378</v>
      </c>
      <c r="AB175" s="3" t="s">
        <v>3401</v>
      </c>
      <c r="AC175" s="22">
        <v>3.6299059586615612</v>
      </c>
      <c r="AD175" s="15">
        <v>48.806555834526776</v>
      </c>
      <c r="AE175" s="5">
        <v>4.1717142056809708E-2</v>
      </c>
      <c r="AF175" s="20">
        <v>3.7133402427751805</v>
      </c>
      <c r="AG175" s="3">
        <v>5.6022408963585429E-2</v>
      </c>
      <c r="AH175" s="3">
        <v>1.8674136321195144E-2</v>
      </c>
      <c r="AI175" s="3">
        <v>3.7348272642390282E-2</v>
      </c>
      <c r="AJ175" s="3" t="s">
        <v>3402</v>
      </c>
      <c r="AK175" s="22">
        <v>3.1341559942929975</v>
      </c>
      <c r="AL175" s="15">
        <v>37.916511927833014</v>
      </c>
      <c r="AM175" s="3">
        <v>3.1120677197333795E-2</v>
      </c>
      <c r="AN175" s="20">
        <v>3.1963973486876651</v>
      </c>
      <c r="AO175" s="3">
        <v>5.6022408963585429E-2</v>
      </c>
      <c r="AP175" s="3">
        <v>0.82101806239737274</v>
      </c>
      <c r="AQ175" s="3">
        <v>-0.76499565343378728</v>
      </c>
      <c r="AR175" s="3" t="s">
        <v>3402</v>
      </c>
      <c r="AS175" s="22">
        <v>3.1212676139363471</v>
      </c>
      <c r="AT175" s="15">
        <v>19.545880360401558</v>
      </c>
      <c r="AU175" s="3">
        <v>1.5887234946423065E-2</v>
      </c>
      <c r="AV175" s="20">
        <v>3.153042083829193</v>
      </c>
      <c r="AW175" s="3">
        <v>5.6022408963585429E-2</v>
      </c>
      <c r="AX175" s="3">
        <v>6.3492063492063489E-2</v>
      </c>
      <c r="AY175" s="3">
        <v>-7.4696545284780591E-3</v>
      </c>
      <c r="AZ175" s="3" t="s">
        <v>3402</v>
      </c>
      <c r="BA175" s="22">
        <v>3.1334360655026106</v>
      </c>
      <c r="BB175" s="15">
        <v>19.686118594244316</v>
      </c>
      <c r="BC175" s="3">
        <v>2.597892603406354E-2</v>
      </c>
      <c r="BD175" s="20">
        <v>3.1853939175707375</v>
      </c>
      <c r="BE175" s="15">
        <v>11.585168472832871</v>
      </c>
    </row>
    <row r="176" spans="1:57" x14ac:dyDescent="0.25">
      <c r="A176" t="s">
        <v>4074</v>
      </c>
      <c r="B176" t="s">
        <v>546</v>
      </c>
      <c r="C176" t="s">
        <v>332</v>
      </c>
      <c r="D176">
        <v>4.5</v>
      </c>
      <c r="E176" s="10">
        <v>0</v>
      </c>
      <c r="F176" s="5" t="e">
        <v>#N/A</v>
      </c>
      <c r="G176" s="5" t="e">
        <v>#N/A</v>
      </c>
      <c r="H176" s="5" t="e">
        <v>#N/A</v>
      </c>
      <c r="I176" s="5">
        <v>0.25</v>
      </c>
      <c r="J176" s="5">
        <v>0.4225721784776903</v>
      </c>
      <c r="K176" s="5">
        <v>7.4074074074074084E-2</v>
      </c>
      <c r="L176" s="5" t="e">
        <v>#N/A</v>
      </c>
      <c r="M176" s="5" t="e">
        <v>#N/A</v>
      </c>
      <c r="N176" s="5">
        <v>0</v>
      </c>
      <c r="O176" s="5">
        <v>0</v>
      </c>
      <c r="P176" s="22">
        <v>0</v>
      </c>
      <c r="Q176" s="18">
        <v>0</v>
      </c>
      <c r="R176" s="5">
        <v>0</v>
      </c>
      <c r="S176" s="20">
        <v>0</v>
      </c>
      <c r="T176" s="3">
        <v>5.6022408963585429E-2</v>
      </c>
      <c r="U176" s="3">
        <v>0.10582010582010581</v>
      </c>
      <c r="V176" s="3">
        <v>-4.9797696856520385E-2</v>
      </c>
      <c r="W176" s="3" t="s">
        <v>3402</v>
      </c>
      <c r="X176" s="25">
        <v>0</v>
      </c>
      <c r="Y176" s="3">
        <v>5.6022408963585429E-2</v>
      </c>
      <c r="Z176" s="3">
        <v>0.42328042328042326</v>
      </c>
      <c r="AA176" s="3">
        <v>-0.3672580143168378</v>
      </c>
      <c r="AB176" s="3" t="s">
        <v>3401</v>
      </c>
      <c r="AC176" s="22">
        <v>0</v>
      </c>
      <c r="AD176" s="15">
        <v>0</v>
      </c>
      <c r="AE176" s="5">
        <v>0</v>
      </c>
      <c r="AF176" s="20">
        <v>0</v>
      </c>
      <c r="AG176" s="3">
        <v>5.6022408963585429E-2</v>
      </c>
      <c r="AH176" s="3">
        <v>1.8674136321195144E-2</v>
      </c>
      <c r="AI176" s="3">
        <v>3.7348272642390282E-2</v>
      </c>
      <c r="AJ176" s="3" t="s">
        <v>3402</v>
      </c>
      <c r="AK176" s="22">
        <v>0</v>
      </c>
      <c r="AL176" s="15">
        <v>0</v>
      </c>
      <c r="AM176" s="3">
        <v>0</v>
      </c>
      <c r="AN176" s="20">
        <v>0</v>
      </c>
      <c r="AO176" s="3">
        <v>5.6022408963585429E-2</v>
      </c>
      <c r="AP176" s="3">
        <v>0.82101806239737274</v>
      </c>
      <c r="AQ176" s="3">
        <v>-0.76499565343378728</v>
      </c>
      <c r="AR176" s="3" t="s">
        <v>3402</v>
      </c>
      <c r="AS176" s="22">
        <v>0</v>
      </c>
      <c r="AT176" s="15">
        <v>0</v>
      </c>
      <c r="AU176" s="3">
        <v>0</v>
      </c>
      <c r="AV176" s="20">
        <v>0</v>
      </c>
      <c r="AW176" s="3">
        <v>5.6022408963585429E-2</v>
      </c>
      <c r="AX176" s="3">
        <v>6.3492063492063489E-2</v>
      </c>
      <c r="AY176" s="3">
        <v>-7.4696545284780591E-3</v>
      </c>
      <c r="AZ176" s="3" t="s">
        <v>3402</v>
      </c>
      <c r="BA176" s="22">
        <v>0</v>
      </c>
      <c r="BB176" s="15">
        <v>0</v>
      </c>
      <c r="BC176" s="3">
        <v>0</v>
      </c>
      <c r="BD176" s="20">
        <v>0</v>
      </c>
      <c r="BE176" s="15">
        <v>0</v>
      </c>
    </row>
    <row r="177" spans="1:57" x14ac:dyDescent="0.25">
      <c r="A177" t="s">
        <v>3484</v>
      </c>
      <c r="B177" t="s">
        <v>486</v>
      </c>
      <c r="C177" t="s">
        <v>96</v>
      </c>
      <c r="D177">
        <v>4.5</v>
      </c>
      <c r="E177" s="10">
        <v>0</v>
      </c>
      <c r="F177" s="5" t="e">
        <v>#N/A</v>
      </c>
      <c r="G177" s="5" t="e">
        <v>#N/A</v>
      </c>
      <c r="H177" s="5">
        <v>0.19047619047619047</v>
      </c>
      <c r="I177" s="5">
        <v>0.31192660550458712</v>
      </c>
      <c r="J177" s="5">
        <v>0.33734939759036142</v>
      </c>
      <c r="K177" s="5">
        <v>4.6104928457869621E-2</v>
      </c>
      <c r="L177" s="5" t="e">
        <v>#N/A</v>
      </c>
      <c r="M177" s="5" t="e">
        <v>#N/A</v>
      </c>
      <c r="N177" s="5">
        <v>0</v>
      </c>
      <c r="O177" s="5">
        <v>0</v>
      </c>
      <c r="P177" s="22">
        <v>0</v>
      </c>
      <c r="Q177" s="18">
        <v>0</v>
      </c>
      <c r="R177" s="5">
        <v>0</v>
      </c>
      <c r="S177" s="20">
        <v>0</v>
      </c>
      <c r="T177" s="3">
        <v>0.17316017316017315</v>
      </c>
      <c r="U177" s="3">
        <v>6.3492063492063489E-2</v>
      </c>
      <c r="V177" s="3">
        <v>0.10966810966810966</v>
      </c>
      <c r="W177" s="3" t="s">
        <v>3401</v>
      </c>
      <c r="X177" s="25">
        <v>0</v>
      </c>
      <c r="Y177" s="3">
        <v>0.17316017316017315</v>
      </c>
      <c r="Z177" s="3">
        <v>8.6580086580086577E-2</v>
      </c>
      <c r="AA177" s="3">
        <v>8.6580086580086577E-2</v>
      </c>
      <c r="AB177" s="3" t="s">
        <v>3402</v>
      </c>
      <c r="AC177" s="22">
        <v>0</v>
      </c>
      <c r="AD177" s="15">
        <v>0</v>
      </c>
      <c r="AE177" s="5">
        <v>0</v>
      </c>
      <c r="AF177" s="20">
        <v>0</v>
      </c>
      <c r="AG177" s="3">
        <v>0.17316017316017315</v>
      </c>
      <c r="AH177" s="3">
        <v>0.87939146110891264</v>
      </c>
      <c r="AI177" s="3">
        <v>-0.70623128794873946</v>
      </c>
      <c r="AJ177" s="3" t="s">
        <v>3401</v>
      </c>
      <c r="AK177" s="22">
        <v>0</v>
      </c>
      <c r="AL177" s="15">
        <v>0</v>
      </c>
      <c r="AM177" s="3">
        <v>0</v>
      </c>
      <c r="AN177" s="20">
        <v>0</v>
      </c>
      <c r="AO177" s="3">
        <v>0.17316017316017315</v>
      </c>
      <c r="AP177" s="3">
        <v>9.5238095238095233E-2</v>
      </c>
      <c r="AQ177" s="3">
        <v>7.792207792207792E-2</v>
      </c>
      <c r="AR177" s="3" t="s">
        <v>3401</v>
      </c>
      <c r="AS177" s="22">
        <v>0</v>
      </c>
      <c r="AT177" s="15">
        <v>0</v>
      </c>
      <c r="AU177" s="3">
        <v>0</v>
      </c>
      <c r="AV177" s="20">
        <v>0</v>
      </c>
      <c r="AW177" s="3">
        <v>0.17316017316017315</v>
      </c>
      <c r="AX177" s="3">
        <v>0.36350418029807341</v>
      </c>
      <c r="AY177" s="3">
        <v>-0.19034400713790026</v>
      </c>
      <c r="AZ177" s="3" t="s">
        <v>3401</v>
      </c>
      <c r="BA177" s="22">
        <v>0</v>
      </c>
      <c r="BB177" s="15">
        <v>0</v>
      </c>
      <c r="BC177" s="3">
        <v>0</v>
      </c>
      <c r="BD177" s="20">
        <v>0</v>
      </c>
      <c r="BE177" s="15">
        <v>0</v>
      </c>
    </row>
    <row r="178" spans="1:57" x14ac:dyDescent="0.25">
      <c r="A178" t="s">
        <v>3293</v>
      </c>
      <c r="B178" t="s">
        <v>486</v>
      </c>
      <c r="C178" t="s">
        <v>96</v>
      </c>
      <c r="D178">
        <v>4.5</v>
      </c>
      <c r="E178" s="10">
        <v>1</v>
      </c>
      <c r="F178" s="5" t="e">
        <v>#N/A</v>
      </c>
      <c r="G178" s="5" t="e">
        <v>#N/A</v>
      </c>
      <c r="H178" s="5">
        <v>0.19047619047619047</v>
      </c>
      <c r="I178" s="5">
        <v>0.31192660550458712</v>
      </c>
      <c r="J178" s="5">
        <v>0.33734939759036142</v>
      </c>
      <c r="K178" s="5">
        <v>4.6104928457869621E-2</v>
      </c>
      <c r="L178" s="5">
        <v>0.52910052910052907</v>
      </c>
      <c r="M178" s="5">
        <v>0</v>
      </c>
      <c r="N178" s="5">
        <v>0</v>
      </c>
      <c r="O178" s="5">
        <v>0</v>
      </c>
      <c r="P178" s="22">
        <v>2.8194221085462248</v>
      </c>
      <c r="Q178" s="18">
        <v>13.162886889307979</v>
      </c>
      <c r="R178" s="5">
        <v>1.5649151439312968E-2</v>
      </c>
      <c r="S178" s="20">
        <v>2.8507204114248506</v>
      </c>
      <c r="T178" s="3">
        <v>0.17316017316017315</v>
      </c>
      <c r="U178" s="3">
        <v>6.3492063492063489E-2</v>
      </c>
      <c r="V178" s="3">
        <v>0.10966810966810966</v>
      </c>
      <c r="W178" s="3" t="s">
        <v>3401</v>
      </c>
      <c r="X178" s="25">
        <v>0.82997624212178833</v>
      </c>
      <c r="Y178" s="3">
        <v>0.17316017316017315</v>
      </c>
      <c r="Z178" s="3">
        <v>8.6580086580086577E-2</v>
      </c>
      <c r="AA178" s="3">
        <v>8.6580086580086577E-2</v>
      </c>
      <c r="AB178" s="3" t="s">
        <v>3402</v>
      </c>
      <c r="AC178" s="22">
        <v>2.4298758133314968</v>
      </c>
      <c r="AD178" s="15">
        <v>26.363673222287151</v>
      </c>
      <c r="AE178" s="5">
        <v>3.290768846944275E-3</v>
      </c>
      <c r="AF178" s="20">
        <v>2.4364573510253855</v>
      </c>
      <c r="AG178" s="3">
        <v>0.17316017316017315</v>
      </c>
      <c r="AH178" s="3">
        <v>0.87939146110891264</v>
      </c>
      <c r="AI178" s="3">
        <v>-0.70623128794873946</v>
      </c>
      <c r="AJ178" s="3" t="s">
        <v>3401</v>
      </c>
      <c r="AK178" s="22">
        <v>2.8092644518064729</v>
      </c>
      <c r="AL178" s="15">
        <v>15.618524494386406</v>
      </c>
      <c r="AM178" s="3">
        <v>1.0624471643796769E-2</v>
      </c>
      <c r="AN178" s="20">
        <v>2.8305133950940666</v>
      </c>
      <c r="AO178" s="3">
        <v>0.17316017316017315</v>
      </c>
      <c r="AP178" s="3">
        <v>9.5238095238095233E-2</v>
      </c>
      <c r="AQ178" s="3">
        <v>7.792207792207792E-2</v>
      </c>
      <c r="AR178" s="3" t="s">
        <v>3401</v>
      </c>
      <c r="AS178" s="22">
        <v>2.8190268817642625</v>
      </c>
      <c r="AT178" s="15">
        <v>8.5303678398923459</v>
      </c>
      <c r="AU178" s="3">
        <v>2.0581557847883663E-2</v>
      </c>
      <c r="AV178" s="20">
        <v>2.8601899974600298</v>
      </c>
      <c r="AW178" s="3">
        <v>0.17316017316017315</v>
      </c>
      <c r="AX178" s="3">
        <v>0.36350418029807341</v>
      </c>
      <c r="AY178" s="3">
        <v>-0.19034400713790026</v>
      </c>
      <c r="AZ178" s="3" t="s">
        <v>3401</v>
      </c>
      <c r="BA178" s="22">
        <v>2.8156870646067604</v>
      </c>
      <c r="BB178" s="15">
        <v>13.128339620538286</v>
      </c>
      <c r="BC178" s="3">
        <v>1.6645752254935295E-2</v>
      </c>
      <c r="BD178" s="20">
        <v>2.8489785691166309</v>
      </c>
      <c r="BE178" s="15">
        <v>9.6157644626119438</v>
      </c>
    </row>
    <row r="179" spans="1:57" x14ac:dyDescent="0.25">
      <c r="A179" t="s">
        <v>4075</v>
      </c>
      <c r="B179" t="s">
        <v>486</v>
      </c>
      <c r="C179" t="s">
        <v>96</v>
      </c>
      <c r="D179">
        <v>4</v>
      </c>
      <c r="E179" s="10">
        <v>0</v>
      </c>
      <c r="F179" s="5" t="e">
        <v>#N/A</v>
      </c>
      <c r="G179" s="5" t="e">
        <v>#N/A</v>
      </c>
      <c r="H179" s="5" t="e">
        <v>#N/A</v>
      </c>
      <c r="I179" s="5">
        <v>0.31192660550458712</v>
      </c>
      <c r="J179" s="5">
        <v>0.33734939759036142</v>
      </c>
      <c r="K179" s="5">
        <v>4.6104928457869621E-2</v>
      </c>
      <c r="L179" s="5" t="e">
        <v>#N/A</v>
      </c>
      <c r="M179" s="5" t="e">
        <v>#N/A</v>
      </c>
      <c r="N179" s="5">
        <v>0</v>
      </c>
      <c r="O179" s="5">
        <v>0</v>
      </c>
      <c r="P179" s="22">
        <v>0</v>
      </c>
      <c r="Q179" s="18">
        <v>0</v>
      </c>
      <c r="R179" s="5">
        <v>0</v>
      </c>
      <c r="S179" s="20">
        <v>0</v>
      </c>
      <c r="T179" s="3">
        <v>0.17316017316017315</v>
      </c>
      <c r="U179" s="3">
        <v>6.3492063492063489E-2</v>
      </c>
      <c r="V179" s="3">
        <v>0.10966810966810966</v>
      </c>
      <c r="W179" s="3" t="s">
        <v>3401</v>
      </c>
      <c r="X179" s="25">
        <v>0</v>
      </c>
      <c r="Y179" s="3">
        <v>0.17316017316017315</v>
      </c>
      <c r="Z179" s="3">
        <v>8.6580086580086577E-2</v>
      </c>
      <c r="AA179" s="3">
        <v>8.6580086580086577E-2</v>
      </c>
      <c r="AB179" s="3" t="s">
        <v>3402</v>
      </c>
      <c r="AC179" s="22">
        <v>0</v>
      </c>
      <c r="AD179" s="15">
        <v>0</v>
      </c>
      <c r="AE179" s="5">
        <v>0</v>
      </c>
      <c r="AF179" s="20">
        <v>0</v>
      </c>
      <c r="AG179" s="3">
        <v>0.17316017316017315</v>
      </c>
      <c r="AH179" s="3">
        <v>0.87939146110891264</v>
      </c>
      <c r="AI179" s="3">
        <v>-0.70623128794873946</v>
      </c>
      <c r="AJ179" s="3" t="s">
        <v>3401</v>
      </c>
      <c r="AK179" s="22">
        <v>0</v>
      </c>
      <c r="AL179" s="15">
        <v>0</v>
      </c>
      <c r="AM179" s="3">
        <v>0</v>
      </c>
      <c r="AN179" s="20">
        <v>0</v>
      </c>
      <c r="AO179" s="3">
        <v>0.17316017316017315</v>
      </c>
      <c r="AP179" s="3">
        <v>9.5238095238095233E-2</v>
      </c>
      <c r="AQ179" s="3">
        <v>7.792207792207792E-2</v>
      </c>
      <c r="AR179" s="3" t="s">
        <v>3401</v>
      </c>
      <c r="AS179" s="22">
        <v>0</v>
      </c>
      <c r="AT179" s="15">
        <v>0</v>
      </c>
      <c r="AU179" s="3">
        <v>0</v>
      </c>
      <c r="AV179" s="20">
        <v>0</v>
      </c>
      <c r="AW179" s="3">
        <v>0.17316017316017315</v>
      </c>
      <c r="AX179" s="3">
        <v>0.36350418029807341</v>
      </c>
      <c r="AY179" s="3">
        <v>-0.19034400713790026</v>
      </c>
      <c r="AZ179" s="3" t="s">
        <v>3401</v>
      </c>
      <c r="BA179" s="22">
        <v>0</v>
      </c>
      <c r="BB179" s="15">
        <v>0</v>
      </c>
      <c r="BC179" s="3">
        <v>0</v>
      </c>
      <c r="BD179" s="20">
        <v>0</v>
      </c>
      <c r="BE179" s="15">
        <v>0</v>
      </c>
    </row>
    <row r="180" spans="1:57" x14ac:dyDescent="0.25">
      <c r="A180" t="s">
        <v>4076</v>
      </c>
      <c r="B180" t="s">
        <v>486</v>
      </c>
      <c r="C180" t="s">
        <v>96</v>
      </c>
      <c r="D180">
        <v>4</v>
      </c>
      <c r="E180" s="10">
        <v>0</v>
      </c>
      <c r="F180" s="5" t="e">
        <v>#N/A</v>
      </c>
      <c r="G180" s="5" t="e">
        <v>#N/A</v>
      </c>
      <c r="H180" s="5" t="e">
        <v>#N/A</v>
      </c>
      <c r="I180" s="5">
        <v>0.31192660550458712</v>
      </c>
      <c r="J180" s="5">
        <v>0.33734939759036142</v>
      </c>
      <c r="K180" s="5">
        <v>4.6104928457869621E-2</v>
      </c>
      <c r="L180" s="5" t="e">
        <v>#N/A</v>
      </c>
      <c r="M180" s="5" t="e">
        <v>#N/A</v>
      </c>
      <c r="N180" s="5">
        <v>0</v>
      </c>
      <c r="O180" s="5">
        <v>0</v>
      </c>
      <c r="P180" s="22">
        <v>0</v>
      </c>
      <c r="Q180" s="18">
        <v>0</v>
      </c>
      <c r="R180" s="5">
        <v>0</v>
      </c>
      <c r="S180" s="20">
        <v>0</v>
      </c>
      <c r="T180" s="3">
        <v>0.17316017316017315</v>
      </c>
      <c r="U180" s="3">
        <v>6.3492063492063489E-2</v>
      </c>
      <c r="V180" s="3">
        <v>0.10966810966810966</v>
      </c>
      <c r="W180" s="3" t="s">
        <v>3401</v>
      </c>
      <c r="X180" s="25">
        <v>0</v>
      </c>
      <c r="Y180" s="3">
        <v>0.17316017316017315</v>
      </c>
      <c r="Z180" s="3">
        <v>8.6580086580086577E-2</v>
      </c>
      <c r="AA180" s="3">
        <v>8.6580086580086577E-2</v>
      </c>
      <c r="AB180" s="3" t="s">
        <v>3402</v>
      </c>
      <c r="AC180" s="22">
        <v>0</v>
      </c>
      <c r="AD180" s="15">
        <v>0</v>
      </c>
      <c r="AE180" s="5">
        <v>0</v>
      </c>
      <c r="AF180" s="20">
        <v>0</v>
      </c>
      <c r="AG180" s="3">
        <v>0.17316017316017315</v>
      </c>
      <c r="AH180" s="3">
        <v>0.87939146110891264</v>
      </c>
      <c r="AI180" s="3">
        <v>-0.70623128794873946</v>
      </c>
      <c r="AJ180" s="3" t="s">
        <v>3401</v>
      </c>
      <c r="AK180" s="22">
        <v>0</v>
      </c>
      <c r="AL180" s="15">
        <v>0</v>
      </c>
      <c r="AM180" s="3">
        <v>0</v>
      </c>
      <c r="AN180" s="20">
        <v>0</v>
      </c>
      <c r="AO180" s="3">
        <v>0.17316017316017315</v>
      </c>
      <c r="AP180" s="3">
        <v>9.5238095238095233E-2</v>
      </c>
      <c r="AQ180" s="3">
        <v>7.792207792207792E-2</v>
      </c>
      <c r="AR180" s="3" t="s">
        <v>3401</v>
      </c>
      <c r="AS180" s="22">
        <v>0</v>
      </c>
      <c r="AT180" s="15">
        <v>0</v>
      </c>
      <c r="AU180" s="3">
        <v>0</v>
      </c>
      <c r="AV180" s="20">
        <v>0</v>
      </c>
      <c r="AW180" s="3">
        <v>0.17316017316017315</v>
      </c>
      <c r="AX180" s="3">
        <v>0.36350418029807341</v>
      </c>
      <c r="AY180" s="3">
        <v>-0.19034400713790026</v>
      </c>
      <c r="AZ180" s="3" t="s">
        <v>3401</v>
      </c>
      <c r="BA180" s="22">
        <v>0</v>
      </c>
      <c r="BB180" s="15">
        <v>0</v>
      </c>
      <c r="BC180" s="3">
        <v>0</v>
      </c>
      <c r="BD180" s="20">
        <v>0</v>
      </c>
      <c r="BE180" s="15">
        <v>0</v>
      </c>
    </row>
    <row r="181" spans="1:57" x14ac:dyDescent="0.25">
      <c r="A181" t="s">
        <v>4077</v>
      </c>
      <c r="B181" t="s">
        <v>486</v>
      </c>
      <c r="C181" t="s">
        <v>96</v>
      </c>
      <c r="D181">
        <v>4</v>
      </c>
      <c r="E181" s="10">
        <v>0</v>
      </c>
      <c r="F181" s="5" t="e">
        <v>#N/A</v>
      </c>
      <c r="G181" s="5" t="e">
        <v>#N/A</v>
      </c>
      <c r="H181" s="5" t="e">
        <v>#N/A</v>
      </c>
      <c r="I181" s="5">
        <v>0.31192660550458712</v>
      </c>
      <c r="J181" s="5">
        <v>0.33734939759036142</v>
      </c>
      <c r="K181" s="5">
        <v>4.6104928457869621E-2</v>
      </c>
      <c r="L181" s="5" t="e">
        <v>#N/A</v>
      </c>
      <c r="M181" s="5" t="e">
        <v>#N/A</v>
      </c>
      <c r="N181" s="5">
        <v>0</v>
      </c>
      <c r="O181" s="5">
        <v>0</v>
      </c>
      <c r="P181" s="22">
        <v>0</v>
      </c>
      <c r="Q181" s="18">
        <v>0</v>
      </c>
      <c r="R181" s="5">
        <v>0</v>
      </c>
      <c r="S181" s="20">
        <v>0</v>
      </c>
      <c r="T181" s="3">
        <v>0.17316017316017315</v>
      </c>
      <c r="U181" s="3">
        <v>6.3492063492063489E-2</v>
      </c>
      <c r="V181" s="3">
        <v>0.10966810966810966</v>
      </c>
      <c r="W181" s="3" t="s">
        <v>3401</v>
      </c>
      <c r="X181" s="25">
        <v>0</v>
      </c>
      <c r="Y181" s="3">
        <v>0.17316017316017315</v>
      </c>
      <c r="Z181" s="3">
        <v>8.6580086580086577E-2</v>
      </c>
      <c r="AA181" s="3">
        <v>8.6580086580086577E-2</v>
      </c>
      <c r="AB181" s="3" t="s">
        <v>3402</v>
      </c>
      <c r="AC181" s="22">
        <v>0</v>
      </c>
      <c r="AD181" s="15">
        <v>0</v>
      </c>
      <c r="AE181" s="5">
        <v>0</v>
      </c>
      <c r="AF181" s="20">
        <v>0</v>
      </c>
      <c r="AG181" s="3">
        <v>0.17316017316017315</v>
      </c>
      <c r="AH181" s="3">
        <v>0.87939146110891264</v>
      </c>
      <c r="AI181" s="3">
        <v>-0.70623128794873946</v>
      </c>
      <c r="AJ181" s="3" t="s">
        <v>3401</v>
      </c>
      <c r="AK181" s="22">
        <v>0</v>
      </c>
      <c r="AL181" s="15">
        <v>0</v>
      </c>
      <c r="AM181" s="3">
        <v>0</v>
      </c>
      <c r="AN181" s="20">
        <v>0</v>
      </c>
      <c r="AO181" s="3">
        <v>0.17316017316017315</v>
      </c>
      <c r="AP181" s="3">
        <v>9.5238095238095233E-2</v>
      </c>
      <c r="AQ181" s="3">
        <v>7.792207792207792E-2</v>
      </c>
      <c r="AR181" s="3" t="s">
        <v>3401</v>
      </c>
      <c r="AS181" s="22">
        <v>0</v>
      </c>
      <c r="AT181" s="15">
        <v>0</v>
      </c>
      <c r="AU181" s="3">
        <v>0</v>
      </c>
      <c r="AV181" s="20">
        <v>0</v>
      </c>
      <c r="AW181" s="3">
        <v>0.17316017316017315</v>
      </c>
      <c r="AX181" s="3">
        <v>0.36350418029807341</v>
      </c>
      <c r="AY181" s="3">
        <v>-0.19034400713790026</v>
      </c>
      <c r="AZ181" s="3" t="s">
        <v>3401</v>
      </c>
      <c r="BA181" s="22">
        <v>0</v>
      </c>
      <c r="BB181" s="15">
        <v>0</v>
      </c>
      <c r="BC181" s="3">
        <v>0</v>
      </c>
      <c r="BD181" s="20">
        <v>0</v>
      </c>
      <c r="BE181" s="15">
        <v>0</v>
      </c>
    </row>
    <row r="182" spans="1:57" x14ac:dyDescent="0.25">
      <c r="A182" t="s">
        <v>131</v>
      </c>
      <c r="B182" t="s">
        <v>495</v>
      </c>
      <c r="C182" t="s">
        <v>96</v>
      </c>
      <c r="D182">
        <v>4.5</v>
      </c>
      <c r="E182" s="10">
        <v>0</v>
      </c>
      <c r="F182" s="5">
        <v>7.9365079365079361E-2</v>
      </c>
      <c r="G182" s="5">
        <v>7.3260073260073263E-2</v>
      </c>
      <c r="H182" s="5">
        <v>0.17316017316017315</v>
      </c>
      <c r="I182" s="5">
        <v>0.31192660550458712</v>
      </c>
      <c r="J182" s="5">
        <v>0.33734939759036142</v>
      </c>
      <c r="K182" s="5">
        <v>4.6104928457869621E-2</v>
      </c>
      <c r="L182" s="5" t="e">
        <v>#N/A</v>
      </c>
      <c r="M182" s="5" t="e">
        <v>#N/A</v>
      </c>
      <c r="N182" s="5">
        <v>0.29152339856241527</v>
      </c>
      <c r="O182" s="5">
        <v>0</v>
      </c>
      <c r="P182" s="22">
        <v>0</v>
      </c>
      <c r="Q182" s="18">
        <v>0</v>
      </c>
      <c r="R182" s="5">
        <v>0</v>
      </c>
      <c r="S182" s="20">
        <v>0</v>
      </c>
      <c r="T182" s="3">
        <v>0.17316017316017315</v>
      </c>
      <c r="U182" s="3">
        <v>6.3492063492063489E-2</v>
      </c>
      <c r="V182" s="3">
        <v>0.10966810966810966</v>
      </c>
      <c r="W182" s="3" t="s">
        <v>3401</v>
      </c>
      <c r="X182" s="25">
        <v>0</v>
      </c>
      <c r="Y182" s="3">
        <v>0.17316017316017315</v>
      </c>
      <c r="Z182" s="3">
        <v>8.6580086580086577E-2</v>
      </c>
      <c r="AA182" s="3">
        <v>8.6580086580086577E-2</v>
      </c>
      <c r="AB182" s="3" t="s">
        <v>3402</v>
      </c>
      <c r="AC182" s="22">
        <v>0</v>
      </c>
      <c r="AD182" s="15">
        <v>0</v>
      </c>
      <c r="AE182" s="5">
        <v>0</v>
      </c>
      <c r="AF182" s="20">
        <v>0</v>
      </c>
      <c r="AG182" s="3">
        <v>0.17316017316017315</v>
      </c>
      <c r="AH182" s="3">
        <v>0.87939146110891264</v>
      </c>
      <c r="AI182" s="3">
        <v>-0.70623128794873946</v>
      </c>
      <c r="AJ182" s="3" t="s">
        <v>3401</v>
      </c>
      <c r="AK182" s="22">
        <v>0</v>
      </c>
      <c r="AL182" s="15">
        <v>0</v>
      </c>
      <c r="AM182" s="3">
        <v>0</v>
      </c>
      <c r="AN182" s="20">
        <v>0</v>
      </c>
      <c r="AO182" s="3">
        <v>0.17316017316017315</v>
      </c>
      <c r="AP182" s="3">
        <v>9.5238095238095233E-2</v>
      </c>
      <c r="AQ182" s="3">
        <v>7.792207792207792E-2</v>
      </c>
      <c r="AR182" s="3" t="s">
        <v>3401</v>
      </c>
      <c r="AS182" s="22">
        <v>0</v>
      </c>
      <c r="AT182" s="15">
        <v>0</v>
      </c>
      <c r="AU182" s="3">
        <v>0</v>
      </c>
      <c r="AV182" s="20">
        <v>0</v>
      </c>
      <c r="AW182" s="3">
        <v>0.17316017316017315</v>
      </c>
      <c r="AX182" s="3">
        <v>0.36350418029807341</v>
      </c>
      <c r="AY182" s="3">
        <v>-0.19034400713790026</v>
      </c>
      <c r="AZ182" s="3" t="s">
        <v>3401</v>
      </c>
      <c r="BA182" s="22">
        <v>0</v>
      </c>
      <c r="BB182" s="15">
        <v>0</v>
      </c>
      <c r="BC182" s="3">
        <v>0</v>
      </c>
      <c r="BD182" s="20">
        <v>0</v>
      </c>
      <c r="BE182" s="15">
        <v>0</v>
      </c>
    </row>
    <row r="183" spans="1:57" x14ac:dyDescent="0.25">
      <c r="A183" t="s">
        <v>130</v>
      </c>
      <c r="B183" t="s">
        <v>495</v>
      </c>
      <c r="C183" t="s">
        <v>96</v>
      </c>
      <c r="D183">
        <v>4.5</v>
      </c>
      <c r="E183" s="10">
        <v>0</v>
      </c>
      <c r="F183" s="5">
        <v>0.10582010582010581</v>
      </c>
      <c r="G183" s="5">
        <v>5.0125313283208017E-2</v>
      </c>
      <c r="H183" s="5">
        <v>0.28011204481792717</v>
      </c>
      <c r="I183" s="5">
        <v>0.31192660550458712</v>
      </c>
      <c r="J183" s="5">
        <v>0.33734939759036142</v>
      </c>
      <c r="K183" s="5">
        <v>4.6104928457869621E-2</v>
      </c>
      <c r="L183" s="5" t="e">
        <v>#N/A</v>
      </c>
      <c r="M183" s="5" t="e">
        <v>#N/A</v>
      </c>
      <c r="N183" s="5">
        <v>0.29152339856241527</v>
      </c>
      <c r="O183" s="5">
        <v>0</v>
      </c>
      <c r="P183" s="22">
        <v>0</v>
      </c>
      <c r="Q183" s="18">
        <v>0</v>
      </c>
      <c r="R183" s="5">
        <v>0</v>
      </c>
      <c r="S183" s="20">
        <v>0</v>
      </c>
      <c r="T183" s="3">
        <v>0.17316017316017315</v>
      </c>
      <c r="U183" s="3">
        <v>6.3492063492063489E-2</v>
      </c>
      <c r="V183" s="3">
        <v>0.10966810966810966</v>
      </c>
      <c r="W183" s="3" t="s">
        <v>3401</v>
      </c>
      <c r="X183" s="25">
        <v>0</v>
      </c>
      <c r="Y183" s="3">
        <v>0.17316017316017315</v>
      </c>
      <c r="Z183" s="3">
        <v>8.6580086580086577E-2</v>
      </c>
      <c r="AA183" s="3">
        <v>8.6580086580086577E-2</v>
      </c>
      <c r="AB183" s="3" t="s">
        <v>3402</v>
      </c>
      <c r="AC183" s="22">
        <v>0</v>
      </c>
      <c r="AD183" s="15">
        <v>0</v>
      </c>
      <c r="AE183" s="5">
        <v>0</v>
      </c>
      <c r="AF183" s="20">
        <v>0</v>
      </c>
      <c r="AG183" s="3">
        <v>0.17316017316017315</v>
      </c>
      <c r="AH183" s="3">
        <v>0.87939146110891264</v>
      </c>
      <c r="AI183" s="3">
        <v>-0.70623128794873946</v>
      </c>
      <c r="AJ183" s="3" t="s">
        <v>3401</v>
      </c>
      <c r="AK183" s="22">
        <v>0</v>
      </c>
      <c r="AL183" s="15">
        <v>0</v>
      </c>
      <c r="AM183" s="3">
        <v>0</v>
      </c>
      <c r="AN183" s="20">
        <v>0</v>
      </c>
      <c r="AO183" s="3">
        <v>0.17316017316017315</v>
      </c>
      <c r="AP183" s="3">
        <v>9.5238095238095233E-2</v>
      </c>
      <c r="AQ183" s="3">
        <v>7.792207792207792E-2</v>
      </c>
      <c r="AR183" s="3" t="s">
        <v>3401</v>
      </c>
      <c r="AS183" s="22">
        <v>0</v>
      </c>
      <c r="AT183" s="15">
        <v>0</v>
      </c>
      <c r="AU183" s="3">
        <v>0</v>
      </c>
      <c r="AV183" s="20">
        <v>0</v>
      </c>
      <c r="AW183" s="3">
        <v>0.17316017316017315</v>
      </c>
      <c r="AX183" s="3">
        <v>0.36350418029807341</v>
      </c>
      <c r="AY183" s="3">
        <v>-0.19034400713790026</v>
      </c>
      <c r="AZ183" s="3" t="s">
        <v>3401</v>
      </c>
      <c r="BA183" s="22">
        <v>0</v>
      </c>
      <c r="BB183" s="15">
        <v>0</v>
      </c>
      <c r="BC183" s="3">
        <v>0</v>
      </c>
      <c r="BD183" s="20">
        <v>0</v>
      </c>
      <c r="BE183" s="15">
        <v>0</v>
      </c>
    </row>
    <row r="184" spans="1:57" x14ac:dyDescent="0.25">
      <c r="A184" t="s">
        <v>113</v>
      </c>
      <c r="B184" t="s">
        <v>495</v>
      </c>
      <c r="C184" t="s">
        <v>96</v>
      </c>
      <c r="D184">
        <v>4.5</v>
      </c>
      <c r="E184" s="10">
        <v>1</v>
      </c>
      <c r="F184" s="5">
        <v>0.17316017316017315</v>
      </c>
      <c r="G184" s="5">
        <v>0.15873015873015872</v>
      </c>
      <c r="H184" s="5">
        <v>0.17316017316017315</v>
      </c>
      <c r="I184" s="5">
        <v>0.31192660550458712</v>
      </c>
      <c r="J184" s="5">
        <v>0.33734939759036142</v>
      </c>
      <c r="K184" s="5">
        <v>4.6104928457869621E-2</v>
      </c>
      <c r="L184" s="5" t="e">
        <v>#N/A</v>
      </c>
      <c r="M184" s="5" t="e">
        <v>#N/A</v>
      </c>
      <c r="N184" s="5">
        <v>0.29152339856241527</v>
      </c>
      <c r="O184" s="5">
        <v>0</v>
      </c>
      <c r="P184" s="22">
        <v>4.4058359090380588</v>
      </c>
      <c r="Q184" s="18">
        <v>56.128089140538044</v>
      </c>
      <c r="R184" s="5">
        <v>6.6729811958880697E-2</v>
      </c>
      <c r="S184" s="20">
        <v>4.53929553295582</v>
      </c>
      <c r="T184" s="3">
        <v>0.17316017316017315</v>
      </c>
      <c r="U184" s="3">
        <v>6.3492063492063489E-2</v>
      </c>
      <c r="V184" s="3">
        <v>0.10966810966810966</v>
      </c>
      <c r="W184" s="3" t="s">
        <v>3401</v>
      </c>
      <c r="X184" s="25">
        <v>1.2969817893192874</v>
      </c>
      <c r="Y184" s="3">
        <v>0.17316017316017315</v>
      </c>
      <c r="Z184" s="3">
        <v>8.6580086580086577E-2</v>
      </c>
      <c r="AA184" s="3">
        <v>8.6580086580086577E-2</v>
      </c>
      <c r="AB184" s="3" t="s">
        <v>3402</v>
      </c>
      <c r="AC184" s="22">
        <v>3.7971022786648643</v>
      </c>
      <c r="AD184" s="15">
        <v>166.17593863160246</v>
      </c>
      <c r="AE184" s="5">
        <v>2.0742428316032662E-2</v>
      </c>
      <c r="AF184" s="20">
        <v>3.8385871352969296</v>
      </c>
      <c r="AG184" s="3">
        <v>0.17316017316017315</v>
      </c>
      <c r="AH184" s="3">
        <v>0.87939146110891264</v>
      </c>
      <c r="AI184" s="3">
        <v>-0.70623128794873946</v>
      </c>
      <c r="AJ184" s="3" t="s">
        <v>3401</v>
      </c>
      <c r="AK184" s="22">
        <v>4.389962809128674</v>
      </c>
      <c r="AL184" s="15">
        <v>73.327937884031059</v>
      </c>
      <c r="AM184" s="3">
        <v>4.9881190571298299E-2</v>
      </c>
      <c r="AN184" s="20">
        <v>4.4897251902712707</v>
      </c>
      <c r="AO184" s="3">
        <v>0.17316017316017315</v>
      </c>
      <c r="AP184" s="3">
        <v>9.5238095238095233E-2</v>
      </c>
      <c r="AQ184" s="3">
        <v>7.792207792207792E-2</v>
      </c>
      <c r="AR184" s="3" t="s">
        <v>3401</v>
      </c>
      <c r="AS184" s="22">
        <v>4.4052182986621924</v>
      </c>
      <c r="AT184" s="15">
        <v>28.496960823752158</v>
      </c>
      <c r="AU184" s="3">
        <v>6.8755751063875728E-2</v>
      </c>
      <c r="AV184" s="20">
        <v>4.5427298007899442</v>
      </c>
      <c r="AW184" s="3">
        <v>0.17316017316017315</v>
      </c>
      <c r="AX184" s="3">
        <v>0.36350418029807341</v>
      </c>
      <c r="AY184" s="3">
        <v>-0.19034400713790026</v>
      </c>
      <c r="AZ184" s="3" t="s">
        <v>3401</v>
      </c>
      <c r="BA184" s="22">
        <v>4.3999992552569704</v>
      </c>
      <c r="BB184" s="15">
        <v>55.898056152191444</v>
      </c>
      <c r="BC184" s="3">
        <v>7.0874552390935916E-2</v>
      </c>
      <c r="BD184" s="20">
        <v>4.5417483600388424</v>
      </c>
      <c r="BE184" s="15">
        <v>15.260102965598106</v>
      </c>
    </row>
    <row r="185" spans="1:57" x14ac:dyDescent="0.25">
      <c r="A185" t="s">
        <v>128</v>
      </c>
      <c r="B185" t="s">
        <v>495</v>
      </c>
      <c r="C185" t="s">
        <v>96</v>
      </c>
      <c r="D185">
        <v>4.5</v>
      </c>
      <c r="E185" s="10">
        <v>1</v>
      </c>
      <c r="F185" s="5">
        <v>0.10582010582010581</v>
      </c>
      <c r="G185" s="5">
        <v>5.6022408963585429E-2</v>
      </c>
      <c r="H185" s="5">
        <v>0.26455026455026454</v>
      </c>
      <c r="I185" s="5">
        <v>0.31192660550458712</v>
      </c>
      <c r="J185" s="5">
        <v>0.33734939759036142</v>
      </c>
      <c r="K185" s="5">
        <v>4.6104928457869621E-2</v>
      </c>
      <c r="L185" s="5" t="e">
        <v>#N/A</v>
      </c>
      <c r="M185" s="5" t="e">
        <v>#N/A</v>
      </c>
      <c r="N185" s="5">
        <v>0.29152339856241527</v>
      </c>
      <c r="O185" s="5">
        <v>0</v>
      </c>
      <c r="P185" s="22">
        <v>3.6022821643078435</v>
      </c>
      <c r="Q185" s="18">
        <v>26.925132989885935</v>
      </c>
      <c r="R185" s="5">
        <v>3.2010871720293176E-2</v>
      </c>
      <c r="S185" s="20">
        <v>3.6663039077484298</v>
      </c>
      <c r="T185" s="3">
        <v>0.17316017316017315</v>
      </c>
      <c r="U185" s="3">
        <v>6.3492063492063489E-2</v>
      </c>
      <c r="V185" s="3">
        <v>0.10966810966810966</v>
      </c>
      <c r="W185" s="3" t="s">
        <v>3401</v>
      </c>
      <c r="X185" s="25">
        <v>1.0604331308646076</v>
      </c>
      <c r="Y185" s="3">
        <v>0.17316017316017315</v>
      </c>
      <c r="Z185" s="3">
        <v>8.6580086580086577E-2</v>
      </c>
      <c r="AA185" s="3">
        <v>8.6580086580086577E-2</v>
      </c>
      <c r="AB185" s="3" t="s">
        <v>3402</v>
      </c>
      <c r="AC185" s="22">
        <v>3.1045717763632124</v>
      </c>
      <c r="AD185" s="15">
        <v>65.399158098739704</v>
      </c>
      <c r="AE185" s="5">
        <v>8.1632597352094393E-3</v>
      </c>
      <c r="AF185" s="20">
        <v>3.1208982958336313</v>
      </c>
      <c r="AG185" s="3">
        <v>0.17316017316017315</v>
      </c>
      <c r="AH185" s="3">
        <v>0.87939146110891264</v>
      </c>
      <c r="AI185" s="3">
        <v>-0.70623128794873946</v>
      </c>
      <c r="AJ185" s="3" t="s">
        <v>3401</v>
      </c>
      <c r="AK185" s="22">
        <v>3.589304063017563</v>
      </c>
      <c r="AL185" s="15">
        <v>33.502272188509764</v>
      </c>
      <c r="AM185" s="3">
        <v>2.2789857069886219E-2</v>
      </c>
      <c r="AN185" s="20">
        <v>3.6348837771573352</v>
      </c>
      <c r="AO185" s="3">
        <v>0.17316017316017315</v>
      </c>
      <c r="AP185" s="3">
        <v>9.5238095238095233E-2</v>
      </c>
      <c r="AQ185" s="3">
        <v>7.792207792207792E-2</v>
      </c>
      <c r="AR185" s="3" t="s">
        <v>3401</v>
      </c>
      <c r="AS185" s="22">
        <v>3.6017771961502896</v>
      </c>
      <c r="AT185" s="15">
        <v>15.469156883412733</v>
      </c>
      <c r="AU185" s="3">
        <v>3.7323050216550205E-2</v>
      </c>
      <c r="AV185" s="20">
        <v>3.6764232965833901</v>
      </c>
      <c r="AW185" s="3">
        <v>0.17316017316017315</v>
      </c>
      <c r="AX185" s="3">
        <v>0.36350418029807341</v>
      </c>
      <c r="AY185" s="3">
        <v>-0.19034400713790026</v>
      </c>
      <c r="AZ185" s="3" t="s">
        <v>3401</v>
      </c>
      <c r="BA185" s="22">
        <v>3.5975100224830152</v>
      </c>
      <c r="BB185" s="15">
        <v>26.834876243193456</v>
      </c>
      <c r="BC185" s="3">
        <v>3.4024615042502392E-2</v>
      </c>
      <c r="BD185" s="20">
        <v>3.6655592525680198</v>
      </c>
      <c r="BE185" s="15">
        <v>12.351742617365222</v>
      </c>
    </row>
    <row r="186" spans="1:57" x14ac:dyDescent="0.25">
      <c r="A186" t="s">
        <v>4078</v>
      </c>
      <c r="B186" t="s">
        <v>495</v>
      </c>
      <c r="C186" t="s">
        <v>96</v>
      </c>
      <c r="D186">
        <v>4.5</v>
      </c>
      <c r="E186" s="10">
        <v>0</v>
      </c>
      <c r="F186" s="5" t="e">
        <v>#N/A</v>
      </c>
      <c r="G186" s="5" t="e">
        <v>#N/A</v>
      </c>
      <c r="H186" s="5" t="e">
        <v>#N/A</v>
      </c>
      <c r="I186" s="5">
        <v>0.31192660550458712</v>
      </c>
      <c r="J186" s="5">
        <v>0.33734939759036142</v>
      </c>
      <c r="K186" s="5">
        <v>4.6104928457869621E-2</v>
      </c>
      <c r="L186" s="5" t="e">
        <v>#N/A</v>
      </c>
      <c r="M186" s="5" t="e">
        <v>#N/A</v>
      </c>
      <c r="N186" s="5">
        <v>0.29152339856241527</v>
      </c>
      <c r="O186" s="5">
        <v>0</v>
      </c>
      <c r="P186" s="22">
        <v>0</v>
      </c>
      <c r="Q186" s="18">
        <v>0</v>
      </c>
      <c r="R186" s="5">
        <v>0</v>
      </c>
      <c r="S186" s="20">
        <v>0</v>
      </c>
      <c r="T186" s="3">
        <v>0.17316017316017315</v>
      </c>
      <c r="U186" s="3">
        <v>6.3492063492063489E-2</v>
      </c>
      <c r="V186" s="3">
        <v>0.10966810966810966</v>
      </c>
      <c r="W186" s="3" t="s">
        <v>3401</v>
      </c>
      <c r="X186" s="25">
        <v>0</v>
      </c>
      <c r="Y186" s="3">
        <v>0.17316017316017315</v>
      </c>
      <c r="Z186" s="3">
        <v>8.6580086580086577E-2</v>
      </c>
      <c r="AA186" s="3">
        <v>8.6580086580086577E-2</v>
      </c>
      <c r="AB186" s="3" t="s">
        <v>3402</v>
      </c>
      <c r="AC186" s="22">
        <v>0</v>
      </c>
      <c r="AD186" s="15">
        <v>0</v>
      </c>
      <c r="AE186" s="5">
        <v>0</v>
      </c>
      <c r="AF186" s="20">
        <v>0</v>
      </c>
      <c r="AG186" s="3">
        <v>0.17316017316017315</v>
      </c>
      <c r="AH186" s="3">
        <v>0.87939146110891264</v>
      </c>
      <c r="AI186" s="3">
        <v>-0.70623128794873946</v>
      </c>
      <c r="AJ186" s="3" t="s">
        <v>3401</v>
      </c>
      <c r="AK186" s="22">
        <v>0</v>
      </c>
      <c r="AL186" s="15">
        <v>0</v>
      </c>
      <c r="AM186" s="3">
        <v>0</v>
      </c>
      <c r="AN186" s="20">
        <v>0</v>
      </c>
      <c r="AO186" s="3">
        <v>0.17316017316017315</v>
      </c>
      <c r="AP186" s="3">
        <v>9.5238095238095233E-2</v>
      </c>
      <c r="AQ186" s="3">
        <v>7.792207792207792E-2</v>
      </c>
      <c r="AR186" s="3" t="s">
        <v>3401</v>
      </c>
      <c r="AS186" s="22">
        <v>0</v>
      </c>
      <c r="AT186" s="15">
        <v>0</v>
      </c>
      <c r="AU186" s="3">
        <v>0</v>
      </c>
      <c r="AV186" s="20">
        <v>0</v>
      </c>
      <c r="AW186" s="3">
        <v>0.17316017316017315</v>
      </c>
      <c r="AX186" s="3">
        <v>0.36350418029807341</v>
      </c>
      <c r="AY186" s="3">
        <v>-0.19034400713790026</v>
      </c>
      <c r="AZ186" s="3" t="s">
        <v>3401</v>
      </c>
      <c r="BA186" s="22">
        <v>0</v>
      </c>
      <c r="BB186" s="15">
        <v>0</v>
      </c>
      <c r="BC186" s="3">
        <v>0</v>
      </c>
      <c r="BD186" s="20">
        <v>0</v>
      </c>
      <c r="BE186" s="15">
        <v>0</v>
      </c>
    </row>
    <row r="187" spans="1:57" x14ac:dyDescent="0.25">
      <c r="A187" t="s">
        <v>4079</v>
      </c>
      <c r="B187" t="s">
        <v>495</v>
      </c>
      <c r="C187" t="s">
        <v>96</v>
      </c>
      <c r="D187">
        <v>4.5</v>
      </c>
      <c r="E187" s="10">
        <v>0</v>
      </c>
      <c r="F187" s="5" t="e">
        <v>#N/A</v>
      </c>
      <c r="G187" s="5" t="e">
        <v>#N/A</v>
      </c>
      <c r="H187" s="5" t="e">
        <v>#N/A</v>
      </c>
      <c r="I187" s="5">
        <v>0.31192660550458712</v>
      </c>
      <c r="J187" s="5">
        <v>0.33734939759036142</v>
      </c>
      <c r="K187" s="5">
        <v>4.6104928457869621E-2</v>
      </c>
      <c r="L187" s="5" t="e">
        <v>#N/A</v>
      </c>
      <c r="M187" s="5" t="e">
        <v>#N/A</v>
      </c>
      <c r="N187" s="5">
        <v>0.29152339856241527</v>
      </c>
      <c r="O187" s="5">
        <v>0</v>
      </c>
      <c r="P187" s="22">
        <v>0</v>
      </c>
      <c r="Q187" s="18">
        <v>0</v>
      </c>
      <c r="R187" s="5">
        <v>0</v>
      </c>
      <c r="S187" s="20">
        <v>0</v>
      </c>
      <c r="T187" s="3">
        <v>0.17316017316017315</v>
      </c>
      <c r="U187" s="3">
        <v>6.3492063492063489E-2</v>
      </c>
      <c r="V187" s="3">
        <v>0.10966810966810966</v>
      </c>
      <c r="W187" s="3" t="s">
        <v>3401</v>
      </c>
      <c r="X187" s="25">
        <v>0</v>
      </c>
      <c r="Y187" s="3">
        <v>0.17316017316017315</v>
      </c>
      <c r="Z187" s="3">
        <v>8.6580086580086577E-2</v>
      </c>
      <c r="AA187" s="3">
        <v>8.6580086580086577E-2</v>
      </c>
      <c r="AB187" s="3" t="s">
        <v>3402</v>
      </c>
      <c r="AC187" s="22">
        <v>0</v>
      </c>
      <c r="AD187" s="15">
        <v>0</v>
      </c>
      <c r="AE187" s="5">
        <v>0</v>
      </c>
      <c r="AF187" s="20">
        <v>0</v>
      </c>
      <c r="AG187" s="3">
        <v>0.17316017316017315</v>
      </c>
      <c r="AH187" s="3">
        <v>0.87939146110891264</v>
      </c>
      <c r="AI187" s="3">
        <v>-0.70623128794873946</v>
      </c>
      <c r="AJ187" s="3" t="s">
        <v>3401</v>
      </c>
      <c r="AK187" s="22">
        <v>0</v>
      </c>
      <c r="AL187" s="15">
        <v>0</v>
      </c>
      <c r="AM187" s="3">
        <v>0</v>
      </c>
      <c r="AN187" s="20">
        <v>0</v>
      </c>
      <c r="AO187" s="3">
        <v>0.17316017316017315</v>
      </c>
      <c r="AP187" s="3">
        <v>9.5238095238095233E-2</v>
      </c>
      <c r="AQ187" s="3">
        <v>7.792207792207792E-2</v>
      </c>
      <c r="AR187" s="3" t="s">
        <v>3401</v>
      </c>
      <c r="AS187" s="22">
        <v>0</v>
      </c>
      <c r="AT187" s="15">
        <v>0</v>
      </c>
      <c r="AU187" s="3">
        <v>0</v>
      </c>
      <c r="AV187" s="20">
        <v>0</v>
      </c>
      <c r="AW187" s="3">
        <v>0.17316017316017315</v>
      </c>
      <c r="AX187" s="3">
        <v>0.36350418029807341</v>
      </c>
      <c r="AY187" s="3">
        <v>-0.19034400713790026</v>
      </c>
      <c r="AZ187" s="3" t="s">
        <v>3401</v>
      </c>
      <c r="BA187" s="22">
        <v>0</v>
      </c>
      <c r="BB187" s="15">
        <v>0</v>
      </c>
      <c r="BC187" s="3">
        <v>0</v>
      </c>
      <c r="BD187" s="20">
        <v>0</v>
      </c>
      <c r="BE187" s="15">
        <v>0</v>
      </c>
    </row>
    <row r="188" spans="1:57" x14ac:dyDescent="0.25">
      <c r="A188" t="s">
        <v>4080</v>
      </c>
      <c r="B188" t="s">
        <v>495</v>
      </c>
      <c r="C188" t="s">
        <v>96</v>
      </c>
      <c r="D188">
        <v>4.5</v>
      </c>
      <c r="E188" s="10">
        <v>0</v>
      </c>
      <c r="F188" s="5" t="e">
        <v>#N/A</v>
      </c>
      <c r="G188" s="5" t="e">
        <v>#N/A</v>
      </c>
      <c r="H188" s="5" t="e">
        <v>#N/A</v>
      </c>
      <c r="I188" s="5">
        <v>0.31192660550458712</v>
      </c>
      <c r="J188" s="5">
        <v>0.33734939759036142</v>
      </c>
      <c r="K188" s="5">
        <v>4.6104928457869621E-2</v>
      </c>
      <c r="L188" s="5" t="e">
        <v>#N/A</v>
      </c>
      <c r="M188" s="5" t="e">
        <v>#N/A</v>
      </c>
      <c r="N188" s="5">
        <v>0.29152339856241527</v>
      </c>
      <c r="O188" s="5">
        <v>0</v>
      </c>
      <c r="P188" s="22">
        <v>0</v>
      </c>
      <c r="Q188" s="18">
        <v>0</v>
      </c>
      <c r="R188" s="5">
        <v>0</v>
      </c>
      <c r="S188" s="20">
        <v>0</v>
      </c>
      <c r="T188" s="3">
        <v>0.17316017316017315</v>
      </c>
      <c r="U188" s="3">
        <v>6.3492063492063489E-2</v>
      </c>
      <c r="V188" s="3">
        <v>0.10966810966810966</v>
      </c>
      <c r="W188" s="3" t="s">
        <v>3401</v>
      </c>
      <c r="X188" s="25">
        <v>0</v>
      </c>
      <c r="Y188" s="3">
        <v>0.17316017316017315</v>
      </c>
      <c r="Z188" s="3">
        <v>8.6580086580086577E-2</v>
      </c>
      <c r="AA188" s="3">
        <v>8.6580086580086577E-2</v>
      </c>
      <c r="AB188" s="3" t="s">
        <v>3402</v>
      </c>
      <c r="AC188" s="22">
        <v>0</v>
      </c>
      <c r="AD188" s="15">
        <v>0</v>
      </c>
      <c r="AE188" s="5">
        <v>0</v>
      </c>
      <c r="AF188" s="20">
        <v>0</v>
      </c>
      <c r="AG188" s="3">
        <v>0.17316017316017315</v>
      </c>
      <c r="AH188" s="3">
        <v>0.87939146110891264</v>
      </c>
      <c r="AI188" s="3">
        <v>-0.70623128794873946</v>
      </c>
      <c r="AJ188" s="3" t="s">
        <v>3401</v>
      </c>
      <c r="AK188" s="22">
        <v>0</v>
      </c>
      <c r="AL188" s="15">
        <v>0</v>
      </c>
      <c r="AM188" s="3">
        <v>0</v>
      </c>
      <c r="AN188" s="20">
        <v>0</v>
      </c>
      <c r="AO188" s="3">
        <v>0.17316017316017315</v>
      </c>
      <c r="AP188" s="3">
        <v>9.5238095238095233E-2</v>
      </c>
      <c r="AQ188" s="3">
        <v>7.792207792207792E-2</v>
      </c>
      <c r="AR188" s="3" t="s">
        <v>3401</v>
      </c>
      <c r="AS188" s="22">
        <v>0</v>
      </c>
      <c r="AT188" s="15">
        <v>0</v>
      </c>
      <c r="AU188" s="3">
        <v>0</v>
      </c>
      <c r="AV188" s="20">
        <v>0</v>
      </c>
      <c r="AW188" s="3">
        <v>0.17316017316017315</v>
      </c>
      <c r="AX188" s="3">
        <v>0.36350418029807341</v>
      </c>
      <c r="AY188" s="3">
        <v>-0.19034400713790026</v>
      </c>
      <c r="AZ188" s="3" t="s">
        <v>3401</v>
      </c>
      <c r="BA188" s="22">
        <v>0</v>
      </c>
      <c r="BB188" s="15">
        <v>0</v>
      </c>
      <c r="BC188" s="3">
        <v>0</v>
      </c>
      <c r="BD188" s="20">
        <v>0</v>
      </c>
      <c r="BE188" s="15">
        <v>0</v>
      </c>
    </row>
    <row r="189" spans="1:57" x14ac:dyDescent="0.25">
      <c r="A189" t="s">
        <v>3662</v>
      </c>
      <c r="B189" t="s">
        <v>495</v>
      </c>
      <c r="C189" t="s">
        <v>96</v>
      </c>
      <c r="D189">
        <v>4.5</v>
      </c>
      <c r="E189" s="10">
        <v>0</v>
      </c>
      <c r="F189" s="5" t="e">
        <v>#N/A</v>
      </c>
      <c r="G189" s="5" t="e">
        <v>#N/A</v>
      </c>
      <c r="H189" s="5" t="e">
        <v>#N/A</v>
      </c>
      <c r="I189" s="5">
        <v>0.31192660550458712</v>
      </c>
      <c r="J189" s="5">
        <v>0.33734939759036142</v>
      </c>
      <c r="K189" s="5">
        <v>4.6104928457869621E-2</v>
      </c>
      <c r="L189" s="5" t="e">
        <v>#N/A</v>
      </c>
      <c r="M189" s="5" t="e">
        <v>#N/A</v>
      </c>
      <c r="N189" s="5">
        <v>0.29152339856241527</v>
      </c>
      <c r="O189" s="5">
        <v>0</v>
      </c>
      <c r="P189" s="22">
        <v>0</v>
      </c>
      <c r="Q189" s="18">
        <v>0</v>
      </c>
      <c r="R189" s="5">
        <v>0</v>
      </c>
      <c r="S189" s="20">
        <v>0</v>
      </c>
      <c r="T189" s="3">
        <v>0.17316017316017315</v>
      </c>
      <c r="U189" s="3">
        <v>6.3492063492063489E-2</v>
      </c>
      <c r="V189" s="3">
        <v>0.10966810966810966</v>
      </c>
      <c r="W189" s="3" t="s">
        <v>3401</v>
      </c>
      <c r="X189" s="25">
        <v>0</v>
      </c>
      <c r="Y189" s="3">
        <v>0.17316017316017315</v>
      </c>
      <c r="Z189" s="3">
        <v>8.6580086580086577E-2</v>
      </c>
      <c r="AA189" s="3">
        <v>8.6580086580086577E-2</v>
      </c>
      <c r="AB189" s="3" t="s">
        <v>3402</v>
      </c>
      <c r="AC189" s="22">
        <v>0</v>
      </c>
      <c r="AD189" s="15">
        <v>0</v>
      </c>
      <c r="AE189" s="5">
        <v>0</v>
      </c>
      <c r="AF189" s="20">
        <v>0</v>
      </c>
      <c r="AG189" s="3">
        <v>0.17316017316017315</v>
      </c>
      <c r="AH189" s="3">
        <v>0.87939146110891264</v>
      </c>
      <c r="AI189" s="3">
        <v>-0.70623128794873946</v>
      </c>
      <c r="AJ189" s="3" t="s">
        <v>3401</v>
      </c>
      <c r="AK189" s="22">
        <v>0</v>
      </c>
      <c r="AL189" s="15">
        <v>0</v>
      </c>
      <c r="AM189" s="3">
        <v>0</v>
      </c>
      <c r="AN189" s="20">
        <v>0</v>
      </c>
      <c r="AO189" s="3">
        <v>0.17316017316017315</v>
      </c>
      <c r="AP189" s="3">
        <v>9.5238095238095233E-2</v>
      </c>
      <c r="AQ189" s="3">
        <v>7.792207792207792E-2</v>
      </c>
      <c r="AR189" s="3" t="s">
        <v>3401</v>
      </c>
      <c r="AS189" s="22">
        <v>0</v>
      </c>
      <c r="AT189" s="15">
        <v>0</v>
      </c>
      <c r="AU189" s="3">
        <v>0</v>
      </c>
      <c r="AV189" s="20">
        <v>0</v>
      </c>
      <c r="AW189" s="3">
        <v>0.17316017316017315</v>
      </c>
      <c r="AX189" s="3">
        <v>0.36350418029807341</v>
      </c>
      <c r="AY189" s="3">
        <v>-0.19034400713790026</v>
      </c>
      <c r="AZ189" s="3" t="s">
        <v>3401</v>
      </c>
      <c r="BA189" s="22">
        <v>0</v>
      </c>
      <c r="BB189" s="15">
        <v>0</v>
      </c>
      <c r="BC189" s="3">
        <v>0</v>
      </c>
      <c r="BD189" s="20">
        <v>0</v>
      </c>
      <c r="BE189" s="15">
        <v>0</v>
      </c>
    </row>
    <row r="190" spans="1:57" x14ac:dyDescent="0.25">
      <c r="A190" t="s">
        <v>132</v>
      </c>
      <c r="B190" t="s">
        <v>495</v>
      </c>
      <c r="C190" t="s">
        <v>96</v>
      </c>
      <c r="D190">
        <v>4.5</v>
      </c>
      <c r="E190" s="10">
        <v>1</v>
      </c>
      <c r="F190" s="5">
        <v>6.3492063492063489E-2</v>
      </c>
      <c r="G190" s="5">
        <v>6.3492063492063489E-2</v>
      </c>
      <c r="H190" s="5">
        <v>0.21994941163532386</v>
      </c>
      <c r="I190" s="5">
        <v>0.31192660550458712</v>
      </c>
      <c r="J190" s="5">
        <v>0.33734939759036142</v>
      </c>
      <c r="K190" s="5">
        <v>4.6104928457869621E-2</v>
      </c>
      <c r="L190" s="5" t="e">
        <v>#N/A</v>
      </c>
      <c r="M190" s="5" t="e">
        <v>#N/A</v>
      </c>
      <c r="N190" s="5">
        <v>0.29152339856241527</v>
      </c>
      <c r="O190" s="5">
        <v>0</v>
      </c>
      <c r="P190" s="22">
        <v>3.4153237268399641</v>
      </c>
      <c r="Q190" s="18">
        <v>22.695129594283813</v>
      </c>
      <c r="R190" s="5">
        <v>2.6981886492109246E-2</v>
      </c>
      <c r="S190" s="20">
        <v>3.4692874998241825</v>
      </c>
      <c r="T190" s="3">
        <v>0.17316017316017315</v>
      </c>
      <c r="U190" s="3">
        <v>6.3492063492063489E-2</v>
      </c>
      <c r="V190" s="3">
        <v>0.10966810966810966</v>
      </c>
      <c r="W190" s="3" t="s">
        <v>3401</v>
      </c>
      <c r="X190" s="25">
        <v>1.0053966533920793</v>
      </c>
      <c r="Y190" s="3">
        <v>0.17316017316017315</v>
      </c>
      <c r="Z190" s="3">
        <v>8.6580086580086577E-2</v>
      </c>
      <c r="AA190" s="3">
        <v>8.6580086580086577E-2</v>
      </c>
      <c r="AB190" s="3" t="s">
        <v>3402</v>
      </c>
      <c r="AC190" s="22">
        <v>2.9434445070818867</v>
      </c>
      <c r="AD190" s="15">
        <v>52.643404292574886</v>
      </c>
      <c r="AE190" s="5">
        <v>6.5710598588609326E-3</v>
      </c>
      <c r="AF190" s="20">
        <v>2.9565866267996084</v>
      </c>
      <c r="AG190" s="3">
        <v>0.17316017316017315</v>
      </c>
      <c r="AH190" s="3">
        <v>0.87939146110891264</v>
      </c>
      <c r="AI190" s="3">
        <v>-0.70623128794873946</v>
      </c>
      <c r="AJ190" s="3" t="s">
        <v>3401</v>
      </c>
      <c r="AK190" s="22">
        <v>3.403019188981935</v>
      </c>
      <c r="AL190" s="15">
        <v>27.920482000912216</v>
      </c>
      <c r="AM190" s="3">
        <v>1.8992854888849973E-2</v>
      </c>
      <c r="AN190" s="20">
        <v>3.4410048987596351</v>
      </c>
      <c r="AO190" s="3">
        <v>0.17316017316017315</v>
      </c>
      <c r="AP190" s="3">
        <v>9.5238095238095233E-2</v>
      </c>
      <c r="AQ190" s="3">
        <v>7.792207792207792E-2</v>
      </c>
      <c r="AR190" s="3" t="s">
        <v>3401</v>
      </c>
      <c r="AS190" s="22">
        <v>3.414844966528825</v>
      </c>
      <c r="AT190" s="15">
        <v>13.419407077367318</v>
      </c>
      <c r="AU190" s="3">
        <v>3.2377537315040388E-2</v>
      </c>
      <c r="AV190" s="20">
        <v>3.4796000411589056</v>
      </c>
      <c r="AW190" s="3">
        <v>0.17316017316017315</v>
      </c>
      <c r="AX190" s="3">
        <v>0.36350418029807341</v>
      </c>
      <c r="AY190" s="3">
        <v>-0.19034400713790026</v>
      </c>
      <c r="AZ190" s="3" t="s">
        <v>3401</v>
      </c>
      <c r="BA190" s="22">
        <v>3.4107992591667564</v>
      </c>
      <c r="BB190" s="15">
        <v>22.622994524889538</v>
      </c>
      <c r="BC190" s="3">
        <v>2.8684264195675078E-2</v>
      </c>
      <c r="BD190" s="20">
        <v>3.4681677875581065</v>
      </c>
      <c r="BE190" s="15">
        <v>11.692136699396235</v>
      </c>
    </row>
    <row r="191" spans="1:57" x14ac:dyDescent="0.25">
      <c r="A191" t="s">
        <v>4081</v>
      </c>
      <c r="B191" t="s">
        <v>495</v>
      </c>
      <c r="C191" t="s">
        <v>96</v>
      </c>
      <c r="D191">
        <v>4.5</v>
      </c>
      <c r="E191" s="10">
        <v>0</v>
      </c>
      <c r="F191" s="5" t="e">
        <v>#N/A</v>
      </c>
      <c r="G191" s="5" t="e">
        <v>#N/A</v>
      </c>
      <c r="H191" s="5" t="e">
        <v>#N/A</v>
      </c>
      <c r="I191" s="5">
        <v>0.31192660550458712</v>
      </c>
      <c r="J191" s="5">
        <v>0.33734939759036142</v>
      </c>
      <c r="K191" s="5">
        <v>4.6104928457869621E-2</v>
      </c>
      <c r="L191" s="5" t="e">
        <v>#N/A</v>
      </c>
      <c r="M191" s="5" t="e">
        <v>#N/A</v>
      </c>
      <c r="N191" s="5">
        <v>0.29152339856241527</v>
      </c>
      <c r="O191" s="5">
        <v>0</v>
      </c>
      <c r="P191" s="22">
        <v>0</v>
      </c>
      <c r="Q191" s="18">
        <v>0</v>
      </c>
      <c r="R191" s="5">
        <v>0</v>
      </c>
      <c r="S191" s="20">
        <v>0</v>
      </c>
      <c r="T191" s="3">
        <v>0.17316017316017315</v>
      </c>
      <c r="U191" s="3">
        <v>6.3492063492063489E-2</v>
      </c>
      <c r="V191" s="3">
        <v>0.10966810966810966</v>
      </c>
      <c r="W191" s="3" t="s">
        <v>3401</v>
      </c>
      <c r="X191" s="25">
        <v>0</v>
      </c>
      <c r="Y191" s="3">
        <v>0.17316017316017315</v>
      </c>
      <c r="Z191" s="3">
        <v>8.6580086580086577E-2</v>
      </c>
      <c r="AA191" s="3">
        <v>8.6580086580086577E-2</v>
      </c>
      <c r="AB191" s="3" t="s">
        <v>3402</v>
      </c>
      <c r="AC191" s="22">
        <v>0</v>
      </c>
      <c r="AD191" s="15">
        <v>0</v>
      </c>
      <c r="AE191" s="5">
        <v>0</v>
      </c>
      <c r="AF191" s="20">
        <v>0</v>
      </c>
      <c r="AG191" s="3">
        <v>0.17316017316017315</v>
      </c>
      <c r="AH191" s="3">
        <v>0.87939146110891264</v>
      </c>
      <c r="AI191" s="3">
        <v>-0.70623128794873946</v>
      </c>
      <c r="AJ191" s="3" t="s">
        <v>3401</v>
      </c>
      <c r="AK191" s="22">
        <v>0</v>
      </c>
      <c r="AL191" s="15">
        <v>0</v>
      </c>
      <c r="AM191" s="3">
        <v>0</v>
      </c>
      <c r="AN191" s="20">
        <v>0</v>
      </c>
      <c r="AO191" s="3">
        <v>0.17316017316017315</v>
      </c>
      <c r="AP191" s="3">
        <v>9.5238095238095233E-2</v>
      </c>
      <c r="AQ191" s="3">
        <v>7.792207792207792E-2</v>
      </c>
      <c r="AR191" s="3" t="s">
        <v>3401</v>
      </c>
      <c r="AS191" s="22">
        <v>0</v>
      </c>
      <c r="AT191" s="15">
        <v>0</v>
      </c>
      <c r="AU191" s="3">
        <v>0</v>
      </c>
      <c r="AV191" s="20">
        <v>0</v>
      </c>
      <c r="AW191" s="3">
        <v>0.17316017316017315</v>
      </c>
      <c r="AX191" s="3">
        <v>0.36350418029807341</v>
      </c>
      <c r="AY191" s="3">
        <v>-0.19034400713790026</v>
      </c>
      <c r="AZ191" s="3" t="s">
        <v>3401</v>
      </c>
      <c r="BA191" s="22">
        <v>0</v>
      </c>
      <c r="BB191" s="15">
        <v>0</v>
      </c>
      <c r="BC191" s="3">
        <v>0</v>
      </c>
      <c r="BD191" s="20">
        <v>0</v>
      </c>
      <c r="BE191" s="15">
        <v>0</v>
      </c>
    </row>
    <row r="192" spans="1:57" x14ac:dyDescent="0.25">
      <c r="A192" t="s">
        <v>3661</v>
      </c>
      <c r="B192" t="s">
        <v>495</v>
      </c>
      <c r="C192" t="s">
        <v>96</v>
      </c>
      <c r="D192">
        <v>4.5</v>
      </c>
      <c r="E192" s="10">
        <v>0</v>
      </c>
      <c r="F192" s="5" t="e">
        <v>#N/A</v>
      </c>
      <c r="G192" s="5" t="e">
        <v>#N/A</v>
      </c>
      <c r="H192" s="5" t="e">
        <v>#N/A</v>
      </c>
      <c r="I192" s="5">
        <v>0.31192660550458712</v>
      </c>
      <c r="J192" s="5">
        <v>0.33734939759036142</v>
      </c>
      <c r="K192" s="5">
        <v>4.6104928457869621E-2</v>
      </c>
      <c r="L192" s="5" t="e">
        <v>#N/A</v>
      </c>
      <c r="M192" s="5" t="e">
        <v>#N/A</v>
      </c>
      <c r="N192" s="5">
        <v>0.29152339856241527</v>
      </c>
      <c r="O192" s="5">
        <v>0</v>
      </c>
      <c r="P192" s="22">
        <v>0</v>
      </c>
      <c r="Q192" s="18">
        <v>0</v>
      </c>
      <c r="R192" s="5">
        <v>0</v>
      </c>
      <c r="S192" s="20">
        <v>0</v>
      </c>
      <c r="T192" s="3">
        <v>0.17316017316017315</v>
      </c>
      <c r="U192" s="3">
        <v>6.3492063492063489E-2</v>
      </c>
      <c r="V192" s="3">
        <v>0.10966810966810966</v>
      </c>
      <c r="W192" s="3" t="s">
        <v>3401</v>
      </c>
      <c r="X192" s="25">
        <v>0</v>
      </c>
      <c r="Y192" s="3">
        <v>0.17316017316017315</v>
      </c>
      <c r="Z192" s="3">
        <v>8.6580086580086577E-2</v>
      </c>
      <c r="AA192" s="3">
        <v>8.6580086580086577E-2</v>
      </c>
      <c r="AB192" s="3" t="s">
        <v>3402</v>
      </c>
      <c r="AC192" s="22">
        <v>0</v>
      </c>
      <c r="AD192" s="15">
        <v>0</v>
      </c>
      <c r="AE192" s="5">
        <v>0</v>
      </c>
      <c r="AF192" s="20">
        <v>0</v>
      </c>
      <c r="AG192" s="3">
        <v>0.17316017316017315</v>
      </c>
      <c r="AH192" s="3">
        <v>0.87939146110891264</v>
      </c>
      <c r="AI192" s="3">
        <v>-0.70623128794873946</v>
      </c>
      <c r="AJ192" s="3" t="s">
        <v>3401</v>
      </c>
      <c r="AK192" s="22">
        <v>0</v>
      </c>
      <c r="AL192" s="15">
        <v>0</v>
      </c>
      <c r="AM192" s="3">
        <v>0</v>
      </c>
      <c r="AN192" s="20">
        <v>0</v>
      </c>
      <c r="AO192" s="3">
        <v>0.17316017316017315</v>
      </c>
      <c r="AP192" s="3">
        <v>9.5238095238095233E-2</v>
      </c>
      <c r="AQ192" s="3">
        <v>7.792207792207792E-2</v>
      </c>
      <c r="AR192" s="3" t="s">
        <v>3401</v>
      </c>
      <c r="AS192" s="22">
        <v>0</v>
      </c>
      <c r="AT192" s="15">
        <v>0</v>
      </c>
      <c r="AU192" s="3">
        <v>0</v>
      </c>
      <c r="AV192" s="20">
        <v>0</v>
      </c>
      <c r="AW192" s="3">
        <v>0.17316017316017315</v>
      </c>
      <c r="AX192" s="3">
        <v>0.36350418029807341</v>
      </c>
      <c r="AY192" s="3">
        <v>-0.19034400713790026</v>
      </c>
      <c r="AZ192" s="3" t="s">
        <v>3401</v>
      </c>
      <c r="BA192" s="22">
        <v>0</v>
      </c>
      <c r="BB192" s="15">
        <v>0</v>
      </c>
      <c r="BC192" s="3">
        <v>0</v>
      </c>
      <c r="BD192" s="20">
        <v>0</v>
      </c>
      <c r="BE192" s="15">
        <v>0</v>
      </c>
    </row>
    <row r="193" spans="1:57" x14ac:dyDescent="0.25">
      <c r="A193" t="s">
        <v>3806</v>
      </c>
      <c r="B193" t="s">
        <v>495</v>
      </c>
      <c r="C193" t="s">
        <v>96</v>
      </c>
      <c r="D193">
        <v>4</v>
      </c>
      <c r="E193" s="10">
        <v>0</v>
      </c>
      <c r="F193" s="5" t="e">
        <v>#N/A</v>
      </c>
      <c r="G193" s="5" t="e">
        <v>#N/A</v>
      </c>
      <c r="H193" s="5" t="e">
        <v>#N/A</v>
      </c>
      <c r="I193" s="5">
        <v>0.31192660550458712</v>
      </c>
      <c r="J193" s="5">
        <v>0.33734939759036142</v>
      </c>
      <c r="K193" s="5">
        <v>4.6104928457869621E-2</v>
      </c>
      <c r="L193" s="5" t="e">
        <v>#N/A</v>
      </c>
      <c r="M193" s="5" t="e">
        <v>#N/A</v>
      </c>
      <c r="N193" s="5">
        <v>0.29152339856241527</v>
      </c>
      <c r="O193" s="5">
        <v>0</v>
      </c>
      <c r="P193" s="22">
        <v>0</v>
      </c>
      <c r="Q193" s="18">
        <v>0</v>
      </c>
      <c r="R193" s="5">
        <v>0</v>
      </c>
      <c r="S193" s="20">
        <v>0</v>
      </c>
      <c r="T193" s="3">
        <v>0.17316017316017315</v>
      </c>
      <c r="U193" s="3">
        <v>6.3492063492063489E-2</v>
      </c>
      <c r="V193" s="3">
        <v>0.10966810966810966</v>
      </c>
      <c r="W193" s="3" t="s">
        <v>3401</v>
      </c>
      <c r="X193" s="25">
        <v>0</v>
      </c>
      <c r="Y193" s="3">
        <v>0.17316017316017315</v>
      </c>
      <c r="Z193" s="3">
        <v>8.6580086580086577E-2</v>
      </c>
      <c r="AA193" s="3">
        <v>8.6580086580086577E-2</v>
      </c>
      <c r="AB193" s="3" t="s">
        <v>3402</v>
      </c>
      <c r="AC193" s="22">
        <v>0</v>
      </c>
      <c r="AD193" s="15">
        <v>0</v>
      </c>
      <c r="AE193" s="5">
        <v>0</v>
      </c>
      <c r="AF193" s="20">
        <v>0</v>
      </c>
      <c r="AG193" s="3">
        <v>0.17316017316017315</v>
      </c>
      <c r="AH193" s="3">
        <v>0.87939146110891264</v>
      </c>
      <c r="AI193" s="3">
        <v>-0.70623128794873946</v>
      </c>
      <c r="AJ193" s="3" t="s">
        <v>3401</v>
      </c>
      <c r="AK193" s="22">
        <v>0</v>
      </c>
      <c r="AL193" s="15">
        <v>0</v>
      </c>
      <c r="AM193" s="3">
        <v>0</v>
      </c>
      <c r="AN193" s="20">
        <v>0</v>
      </c>
      <c r="AO193" s="3">
        <v>0.17316017316017315</v>
      </c>
      <c r="AP193" s="3">
        <v>9.5238095238095233E-2</v>
      </c>
      <c r="AQ193" s="3">
        <v>7.792207792207792E-2</v>
      </c>
      <c r="AR193" s="3" t="s">
        <v>3401</v>
      </c>
      <c r="AS193" s="22">
        <v>0</v>
      </c>
      <c r="AT193" s="15">
        <v>0</v>
      </c>
      <c r="AU193" s="3">
        <v>0</v>
      </c>
      <c r="AV193" s="20">
        <v>0</v>
      </c>
      <c r="AW193" s="3">
        <v>0.17316017316017315</v>
      </c>
      <c r="AX193" s="3">
        <v>0.36350418029807341</v>
      </c>
      <c r="AY193" s="3">
        <v>-0.19034400713790026</v>
      </c>
      <c r="AZ193" s="3" t="s">
        <v>3401</v>
      </c>
      <c r="BA193" s="22">
        <v>0</v>
      </c>
      <c r="BB193" s="15">
        <v>0</v>
      </c>
      <c r="BC193" s="3">
        <v>0</v>
      </c>
      <c r="BD193" s="20">
        <v>0</v>
      </c>
      <c r="BE193" s="15">
        <v>0</v>
      </c>
    </row>
    <row r="194" spans="1:57" x14ac:dyDescent="0.25">
      <c r="A194" t="s">
        <v>4082</v>
      </c>
      <c r="B194" t="s">
        <v>495</v>
      </c>
      <c r="C194" t="s">
        <v>96</v>
      </c>
      <c r="D194">
        <v>4</v>
      </c>
      <c r="E194" s="10">
        <v>0</v>
      </c>
      <c r="F194" s="5" t="e">
        <v>#N/A</v>
      </c>
      <c r="G194" s="5" t="e">
        <v>#N/A</v>
      </c>
      <c r="H194" s="5" t="e">
        <v>#N/A</v>
      </c>
      <c r="I194" s="5">
        <v>0.31192660550458712</v>
      </c>
      <c r="J194" s="5">
        <v>0.33734939759036142</v>
      </c>
      <c r="K194" s="5">
        <v>4.6104928457869621E-2</v>
      </c>
      <c r="L194" s="5" t="e">
        <v>#N/A</v>
      </c>
      <c r="M194" s="5" t="e">
        <v>#N/A</v>
      </c>
      <c r="N194" s="5">
        <v>0.29152339856241527</v>
      </c>
      <c r="O194" s="5">
        <v>0</v>
      </c>
      <c r="P194" s="22">
        <v>0</v>
      </c>
      <c r="Q194" s="18">
        <v>0</v>
      </c>
      <c r="R194" s="5">
        <v>0</v>
      </c>
      <c r="S194" s="20">
        <v>0</v>
      </c>
      <c r="T194" s="3">
        <v>0.17316017316017315</v>
      </c>
      <c r="U194" s="3">
        <v>6.3492063492063489E-2</v>
      </c>
      <c r="V194" s="3">
        <v>0.10966810966810966</v>
      </c>
      <c r="W194" s="3" t="s">
        <v>3401</v>
      </c>
      <c r="X194" s="25">
        <v>0</v>
      </c>
      <c r="Y194" s="3">
        <v>0.17316017316017315</v>
      </c>
      <c r="Z194" s="3">
        <v>8.6580086580086577E-2</v>
      </c>
      <c r="AA194" s="3">
        <v>8.6580086580086577E-2</v>
      </c>
      <c r="AB194" s="3" t="s">
        <v>3402</v>
      </c>
      <c r="AC194" s="22">
        <v>0</v>
      </c>
      <c r="AD194" s="15">
        <v>0</v>
      </c>
      <c r="AE194" s="5">
        <v>0</v>
      </c>
      <c r="AF194" s="20">
        <v>0</v>
      </c>
      <c r="AG194" s="3">
        <v>0.17316017316017315</v>
      </c>
      <c r="AH194" s="3">
        <v>0.87939146110891264</v>
      </c>
      <c r="AI194" s="3">
        <v>-0.70623128794873946</v>
      </c>
      <c r="AJ194" s="3" t="s">
        <v>3401</v>
      </c>
      <c r="AK194" s="22">
        <v>0</v>
      </c>
      <c r="AL194" s="15">
        <v>0</v>
      </c>
      <c r="AM194" s="3">
        <v>0</v>
      </c>
      <c r="AN194" s="20">
        <v>0</v>
      </c>
      <c r="AO194" s="3">
        <v>0.17316017316017315</v>
      </c>
      <c r="AP194" s="3">
        <v>9.5238095238095233E-2</v>
      </c>
      <c r="AQ194" s="3">
        <v>7.792207792207792E-2</v>
      </c>
      <c r="AR194" s="3" t="s">
        <v>3401</v>
      </c>
      <c r="AS194" s="22">
        <v>0</v>
      </c>
      <c r="AT194" s="15">
        <v>0</v>
      </c>
      <c r="AU194" s="3">
        <v>0</v>
      </c>
      <c r="AV194" s="20">
        <v>0</v>
      </c>
      <c r="AW194" s="3">
        <v>0.17316017316017315</v>
      </c>
      <c r="AX194" s="3">
        <v>0.36350418029807341</v>
      </c>
      <c r="AY194" s="3">
        <v>-0.19034400713790026</v>
      </c>
      <c r="AZ194" s="3" t="s">
        <v>3401</v>
      </c>
      <c r="BA194" s="22">
        <v>0</v>
      </c>
      <c r="BB194" s="15">
        <v>0</v>
      </c>
      <c r="BC194" s="3">
        <v>0</v>
      </c>
      <c r="BD194" s="20">
        <v>0</v>
      </c>
      <c r="BE194" s="15">
        <v>0</v>
      </c>
    </row>
    <row r="195" spans="1:57" x14ac:dyDescent="0.25">
      <c r="A195" t="s">
        <v>4083</v>
      </c>
      <c r="B195" t="s">
        <v>495</v>
      </c>
      <c r="C195" t="s">
        <v>96</v>
      </c>
      <c r="D195">
        <v>4</v>
      </c>
      <c r="E195" s="10">
        <v>0</v>
      </c>
      <c r="F195" s="5" t="e">
        <v>#N/A</v>
      </c>
      <c r="G195" s="5" t="e">
        <v>#N/A</v>
      </c>
      <c r="H195" s="5" t="e">
        <v>#N/A</v>
      </c>
      <c r="I195" s="5">
        <v>0.31192660550458712</v>
      </c>
      <c r="J195" s="5">
        <v>0.33734939759036142</v>
      </c>
      <c r="K195" s="5">
        <v>4.6104928457869621E-2</v>
      </c>
      <c r="L195" s="5" t="e">
        <v>#N/A</v>
      </c>
      <c r="M195" s="5" t="e">
        <v>#N/A</v>
      </c>
      <c r="N195" s="5">
        <v>0.29152339856241527</v>
      </c>
      <c r="O195" s="5">
        <v>0</v>
      </c>
      <c r="P195" s="22">
        <v>0</v>
      </c>
      <c r="Q195" s="18">
        <v>0</v>
      </c>
      <c r="R195" s="5">
        <v>0</v>
      </c>
      <c r="S195" s="20">
        <v>0</v>
      </c>
      <c r="T195" s="3">
        <v>0.17316017316017315</v>
      </c>
      <c r="U195" s="3">
        <v>6.3492063492063489E-2</v>
      </c>
      <c r="V195" s="3">
        <v>0.10966810966810966</v>
      </c>
      <c r="W195" s="3" t="s">
        <v>3401</v>
      </c>
      <c r="X195" s="25">
        <v>0</v>
      </c>
      <c r="Y195" s="3">
        <v>0.17316017316017315</v>
      </c>
      <c r="Z195" s="3">
        <v>8.6580086580086577E-2</v>
      </c>
      <c r="AA195" s="3">
        <v>8.6580086580086577E-2</v>
      </c>
      <c r="AB195" s="3" t="s">
        <v>3402</v>
      </c>
      <c r="AC195" s="22">
        <v>0</v>
      </c>
      <c r="AD195" s="15">
        <v>0</v>
      </c>
      <c r="AE195" s="5">
        <v>0</v>
      </c>
      <c r="AF195" s="20">
        <v>0</v>
      </c>
      <c r="AG195" s="3">
        <v>0.17316017316017315</v>
      </c>
      <c r="AH195" s="3">
        <v>0.87939146110891264</v>
      </c>
      <c r="AI195" s="3">
        <v>-0.70623128794873946</v>
      </c>
      <c r="AJ195" s="3" t="s">
        <v>3401</v>
      </c>
      <c r="AK195" s="22">
        <v>0</v>
      </c>
      <c r="AL195" s="15">
        <v>0</v>
      </c>
      <c r="AM195" s="3">
        <v>0</v>
      </c>
      <c r="AN195" s="20">
        <v>0</v>
      </c>
      <c r="AO195" s="3">
        <v>0.17316017316017315</v>
      </c>
      <c r="AP195" s="3">
        <v>9.5238095238095233E-2</v>
      </c>
      <c r="AQ195" s="3">
        <v>7.792207792207792E-2</v>
      </c>
      <c r="AR195" s="3" t="s">
        <v>3401</v>
      </c>
      <c r="AS195" s="22">
        <v>0</v>
      </c>
      <c r="AT195" s="15">
        <v>0</v>
      </c>
      <c r="AU195" s="3">
        <v>0</v>
      </c>
      <c r="AV195" s="20">
        <v>0</v>
      </c>
      <c r="AW195" s="3">
        <v>0.17316017316017315</v>
      </c>
      <c r="AX195" s="3">
        <v>0.36350418029807341</v>
      </c>
      <c r="AY195" s="3">
        <v>-0.19034400713790026</v>
      </c>
      <c r="AZ195" s="3" t="s">
        <v>3401</v>
      </c>
      <c r="BA195" s="22">
        <v>0</v>
      </c>
      <c r="BB195" s="15">
        <v>0</v>
      </c>
      <c r="BC195" s="3">
        <v>0</v>
      </c>
      <c r="BD195" s="20">
        <v>0</v>
      </c>
      <c r="BE195" s="15">
        <v>0</v>
      </c>
    </row>
    <row r="196" spans="1:57" x14ac:dyDescent="0.25">
      <c r="A196" t="s">
        <v>98</v>
      </c>
      <c r="B196" t="s">
        <v>518</v>
      </c>
      <c r="C196" t="s">
        <v>96</v>
      </c>
      <c r="D196">
        <v>6.5</v>
      </c>
      <c r="E196" s="10">
        <v>1</v>
      </c>
      <c r="F196" s="5">
        <v>0.33184005309440845</v>
      </c>
      <c r="G196" s="5">
        <v>0.21164021164021163</v>
      </c>
      <c r="H196" s="5">
        <v>0.17316017316017315</v>
      </c>
      <c r="I196" s="5">
        <v>0.31192660550458712</v>
      </c>
      <c r="J196" s="5">
        <v>0.33734939759036142</v>
      </c>
      <c r="K196" s="5">
        <v>4.6104928457869621E-2</v>
      </c>
      <c r="L196" s="5" t="e">
        <v>#N/A</v>
      </c>
      <c r="M196" s="5" t="e">
        <v>#N/A</v>
      </c>
      <c r="N196" s="5">
        <v>0</v>
      </c>
      <c r="O196" s="5">
        <v>0.3857500506789166</v>
      </c>
      <c r="P196" s="22">
        <v>5.2043874340949241</v>
      </c>
      <c r="Q196" s="18">
        <v>116.47070490093218</v>
      </c>
      <c r="R196" s="5">
        <v>0.13847020904804289</v>
      </c>
      <c r="S196" s="20">
        <v>5.4813278521910096</v>
      </c>
      <c r="T196" s="3">
        <v>0.17316017316017315</v>
      </c>
      <c r="U196" s="3">
        <v>6.3492063492063489E-2</v>
      </c>
      <c r="V196" s="3">
        <v>0.10966810966810966</v>
      </c>
      <c r="W196" s="3" t="s">
        <v>3401</v>
      </c>
      <c r="X196" s="25">
        <v>1.5320579036401289</v>
      </c>
      <c r="Y196" s="3">
        <v>0.17316017316017315</v>
      </c>
      <c r="Z196" s="3">
        <v>8.6580086580086577E-2</v>
      </c>
      <c r="AA196" s="3">
        <v>8.6580086580086577E-2</v>
      </c>
      <c r="AB196" s="3" t="s">
        <v>3402</v>
      </c>
      <c r="AC196" s="22">
        <v>4.4853216944639325</v>
      </c>
      <c r="AD196" s="15">
        <v>419.80052203202428</v>
      </c>
      <c r="AE196" s="5">
        <v>5.2400379423079561E-2</v>
      </c>
      <c r="AF196" s="20">
        <v>4.5901224533100917</v>
      </c>
      <c r="AG196" s="3">
        <v>0.17316017316017315</v>
      </c>
      <c r="AH196" s="3">
        <v>0.87939146110891264</v>
      </c>
      <c r="AI196" s="3">
        <v>-0.70623128794873946</v>
      </c>
      <c r="AJ196" s="3" t="s">
        <v>3401</v>
      </c>
      <c r="AK196" s="22">
        <v>5.185637357284512</v>
      </c>
      <c r="AL196" s="15">
        <v>159.71544828986109</v>
      </c>
      <c r="AM196" s="3">
        <v>0.1086461305638579</v>
      </c>
      <c r="AN196" s="20">
        <v>5.4029296184122275</v>
      </c>
      <c r="AO196" s="3">
        <v>0.17316017316017315</v>
      </c>
      <c r="AP196" s="3">
        <v>9.5238095238095233E-2</v>
      </c>
      <c r="AQ196" s="3">
        <v>7.792207792207792E-2</v>
      </c>
      <c r="AR196" s="3" t="s">
        <v>3401</v>
      </c>
      <c r="AS196" s="22">
        <v>5.2036578827122382</v>
      </c>
      <c r="AT196" s="15">
        <v>52.297234454027247</v>
      </c>
      <c r="AU196" s="3">
        <v>0.1261796180894211</v>
      </c>
      <c r="AV196" s="20">
        <v>5.4560171188910802</v>
      </c>
      <c r="AW196" s="3">
        <v>0.17316017316017315</v>
      </c>
      <c r="AX196" s="3">
        <v>0.36350418029807341</v>
      </c>
      <c r="AY196" s="3">
        <v>-0.19034400713790026</v>
      </c>
      <c r="AZ196" s="3" t="s">
        <v>3401</v>
      </c>
      <c r="BA196" s="22">
        <v>5.1974928950738173</v>
      </c>
      <c r="BB196" s="15">
        <v>115.90705899464456</v>
      </c>
      <c r="BC196" s="3">
        <v>0.14696147756603481</v>
      </c>
      <c r="BD196" s="20">
        <v>5.491415850205887</v>
      </c>
      <c r="BE196" s="15">
        <v>18.362358425865594</v>
      </c>
    </row>
    <row r="197" spans="1:57" x14ac:dyDescent="0.25">
      <c r="A197" t="s">
        <v>100</v>
      </c>
      <c r="B197" t="s">
        <v>518</v>
      </c>
      <c r="C197" t="s">
        <v>96</v>
      </c>
      <c r="D197">
        <v>6</v>
      </c>
      <c r="E197" s="10">
        <v>1</v>
      </c>
      <c r="F197" s="5">
        <v>0.29304029304029305</v>
      </c>
      <c r="G197" s="5">
        <v>0.19047619047619047</v>
      </c>
      <c r="H197" s="5">
        <v>0.19047619047619047</v>
      </c>
      <c r="I197" s="5">
        <v>0.31192660550458712</v>
      </c>
      <c r="J197" s="5">
        <v>0.33734939759036142</v>
      </c>
      <c r="K197" s="5">
        <v>4.6104928457869621E-2</v>
      </c>
      <c r="L197" s="5" t="e">
        <v>#N/A</v>
      </c>
      <c r="M197" s="5" t="e">
        <v>#N/A</v>
      </c>
      <c r="N197" s="5">
        <v>0</v>
      </c>
      <c r="O197" s="5">
        <v>0.3857500506789166</v>
      </c>
      <c r="P197" s="22">
        <v>4.9295805530162662</v>
      </c>
      <c r="Q197" s="18">
        <v>90.597125319488612</v>
      </c>
      <c r="R197" s="5">
        <v>0.10770951281536309</v>
      </c>
      <c r="S197" s="20">
        <v>5.144999578646992</v>
      </c>
      <c r="T197" s="3">
        <v>0.17316017316017315</v>
      </c>
      <c r="U197" s="3">
        <v>6.3492063492063489E-2</v>
      </c>
      <c r="V197" s="3">
        <v>0.10966810966810966</v>
      </c>
      <c r="W197" s="3" t="s">
        <v>3401</v>
      </c>
      <c r="X197" s="25">
        <v>1.4511607645507005</v>
      </c>
      <c r="Y197" s="3">
        <v>0.17316017316017315</v>
      </c>
      <c r="Z197" s="3">
        <v>8.6580086580086577E-2</v>
      </c>
      <c r="AA197" s="3">
        <v>8.6580086580086577E-2</v>
      </c>
      <c r="AB197" s="3" t="s">
        <v>3402</v>
      </c>
      <c r="AC197" s="22">
        <v>4.2484835879434417</v>
      </c>
      <c r="AD197" s="15">
        <v>305.1677474282713</v>
      </c>
      <c r="AE197" s="5">
        <v>3.8091676674256419E-2</v>
      </c>
      <c r="AF197" s="20">
        <v>4.3246669412919543</v>
      </c>
      <c r="AG197" s="3">
        <v>0.17316017316017315</v>
      </c>
      <c r="AH197" s="3">
        <v>0.87939146110891264</v>
      </c>
      <c r="AI197" s="3">
        <v>-0.70623128794873946</v>
      </c>
      <c r="AJ197" s="3" t="s">
        <v>3401</v>
      </c>
      <c r="AK197" s="22">
        <v>4.9118205351116346</v>
      </c>
      <c r="AL197" s="15">
        <v>122.18102428417917</v>
      </c>
      <c r="AM197" s="3">
        <v>8.3113409873248334E-2</v>
      </c>
      <c r="AN197" s="20">
        <v>5.0780473548581311</v>
      </c>
      <c r="AO197" s="3">
        <v>0.17316017316017315</v>
      </c>
      <c r="AP197" s="3">
        <v>9.5238095238095233E-2</v>
      </c>
      <c r="AQ197" s="3">
        <v>7.792207792207792E-2</v>
      </c>
      <c r="AR197" s="3" t="s">
        <v>3401</v>
      </c>
      <c r="AS197" s="22">
        <v>4.9288895240807662</v>
      </c>
      <c r="AT197" s="15">
        <v>42.436349710693001</v>
      </c>
      <c r="AU197" s="3">
        <v>0.10238786917712468</v>
      </c>
      <c r="AV197" s="20">
        <v>5.1336652624350156</v>
      </c>
      <c r="AW197" s="3">
        <v>0.17316017316017315</v>
      </c>
      <c r="AX197" s="3">
        <v>0.36350418029807341</v>
      </c>
      <c r="AY197" s="3">
        <v>-0.19034400713790026</v>
      </c>
      <c r="AZ197" s="3" t="s">
        <v>3401</v>
      </c>
      <c r="BA197" s="22">
        <v>4.9230500658242864</v>
      </c>
      <c r="BB197" s="15">
        <v>90.181788915764443</v>
      </c>
      <c r="BC197" s="3">
        <v>0.11434376010887623</v>
      </c>
      <c r="BD197" s="20">
        <v>5.1517375860420387</v>
      </c>
      <c r="BE197" s="15">
        <v>17.259810555901918</v>
      </c>
    </row>
    <row r="198" spans="1:57" x14ac:dyDescent="0.25">
      <c r="A198" t="s">
        <v>3910</v>
      </c>
      <c r="B198" t="s">
        <v>518</v>
      </c>
      <c r="C198" t="s">
        <v>96</v>
      </c>
      <c r="D198">
        <v>6</v>
      </c>
      <c r="E198" s="10">
        <v>0</v>
      </c>
      <c r="F198" s="5" t="e">
        <v>#N/A</v>
      </c>
      <c r="G198" s="5" t="e">
        <v>#N/A</v>
      </c>
      <c r="H198" s="5" t="e">
        <v>#N/A</v>
      </c>
      <c r="I198" s="5">
        <v>0.31192660550458712</v>
      </c>
      <c r="J198" s="5">
        <v>0.33734939759036142</v>
      </c>
      <c r="K198" s="5">
        <v>4.6104928457869621E-2</v>
      </c>
      <c r="L198" s="5" t="e">
        <v>#N/A</v>
      </c>
      <c r="M198" s="5" t="e">
        <v>#N/A</v>
      </c>
      <c r="N198" s="5">
        <v>0</v>
      </c>
      <c r="O198" s="5">
        <v>0.3857500506789166</v>
      </c>
      <c r="P198" s="22">
        <v>0</v>
      </c>
      <c r="Q198" s="18">
        <v>0</v>
      </c>
      <c r="R198" s="5">
        <v>0</v>
      </c>
      <c r="S198" s="20">
        <v>0</v>
      </c>
      <c r="T198" s="3">
        <v>0.17316017316017315</v>
      </c>
      <c r="U198" s="3">
        <v>6.3492063492063489E-2</v>
      </c>
      <c r="V198" s="3">
        <v>0.10966810966810966</v>
      </c>
      <c r="W198" s="3" t="s">
        <v>3401</v>
      </c>
      <c r="X198" s="25">
        <v>0</v>
      </c>
      <c r="Y198" s="3">
        <v>0.17316017316017315</v>
      </c>
      <c r="Z198" s="3">
        <v>8.6580086580086577E-2</v>
      </c>
      <c r="AA198" s="3">
        <v>8.6580086580086577E-2</v>
      </c>
      <c r="AB198" s="3" t="s">
        <v>3402</v>
      </c>
      <c r="AC198" s="22">
        <v>0</v>
      </c>
      <c r="AD198" s="15">
        <v>0</v>
      </c>
      <c r="AE198" s="5">
        <v>0</v>
      </c>
      <c r="AF198" s="20">
        <v>0</v>
      </c>
      <c r="AG198" s="3">
        <v>0.17316017316017315</v>
      </c>
      <c r="AH198" s="3">
        <v>0.87939146110891264</v>
      </c>
      <c r="AI198" s="3">
        <v>-0.70623128794873946</v>
      </c>
      <c r="AJ198" s="3" t="s">
        <v>3401</v>
      </c>
      <c r="AK198" s="22">
        <v>0</v>
      </c>
      <c r="AL198" s="15">
        <v>0</v>
      </c>
      <c r="AM198" s="3">
        <v>0</v>
      </c>
      <c r="AN198" s="20">
        <v>0</v>
      </c>
      <c r="AO198" s="3">
        <v>0.17316017316017315</v>
      </c>
      <c r="AP198" s="3">
        <v>9.5238095238095233E-2</v>
      </c>
      <c r="AQ198" s="3">
        <v>7.792207792207792E-2</v>
      </c>
      <c r="AR198" s="3" t="s">
        <v>3401</v>
      </c>
      <c r="AS198" s="22">
        <v>0</v>
      </c>
      <c r="AT198" s="15">
        <v>0</v>
      </c>
      <c r="AU198" s="3">
        <v>0</v>
      </c>
      <c r="AV198" s="20">
        <v>0</v>
      </c>
      <c r="AW198" s="3">
        <v>0.17316017316017315</v>
      </c>
      <c r="AX198" s="3">
        <v>0.36350418029807341</v>
      </c>
      <c r="AY198" s="3">
        <v>-0.19034400713790026</v>
      </c>
      <c r="AZ198" s="3" t="s">
        <v>3401</v>
      </c>
      <c r="BA198" s="22">
        <v>0</v>
      </c>
      <c r="BB198" s="15">
        <v>0</v>
      </c>
      <c r="BC198" s="3">
        <v>0</v>
      </c>
      <c r="BD198" s="20">
        <v>0</v>
      </c>
      <c r="BE198" s="15">
        <v>0</v>
      </c>
    </row>
    <row r="199" spans="1:57" x14ac:dyDescent="0.25">
      <c r="A199" t="s">
        <v>102</v>
      </c>
      <c r="B199" t="s">
        <v>518</v>
      </c>
      <c r="C199" t="s">
        <v>96</v>
      </c>
      <c r="D199">
        <v>6</v>
      </c>
      <c r="E199" s="10">
        <v>1</v>
      </c>
      <c r="F199" s="5">
        <v>0.26455026455026454</v>
      </c>
      <c r="G199" s="5">
        <v>0.19047619047619047</v>
      </c>
      <c r="H199" s="5">
        <v>0.33184005309440845</v>
      </c>
      <c r="I199" s="5">
        <v>0.31192660550458712</v>
      </c>
      <c r="J199" s="5">
        <v>0.33734939759036142</v>
      </c>
      <c r="K199" s="5">
        <v>4.6104928457869621E-2</v>
      </c>
      <c r="L199" s="5" t="e">
        <v>#N/A</v>
      </c>
      <c r="M199" s="5" t="e">
        <v>#N/A</v>
      </c>
      <c r="N199" s="5">
        <v>0</v>
      </c>
      <c r="O199" s="5">
        <v>0.3857500506789166</v>
      </c>
      <c r="P199" s="22">
        <v>4.6457665479479058</v>
      </c>
      <c r="Q199" s="18">
        <v>69.89340095471448</v>
      </c>
      <c r="R199" s="5">
        <v>8.3095177019062882E-2</v>
      </c>
      <c r="S199" s="20">
        <v>4.8119569019860311</v>
      </c>
      <c r="T199" s="3">
        <v>0.17316017316017315</v>
      </c>
      <c r="U199" s="3">
        <v>6.3492063492063489E-2</v>
      </c>
      <c r="V199" s="3">
        <v>0.10966810966810966</v>
      </c>
      <c r="W199" s="3" t="s">
        <v>3401</v>
      </c>
      <c r="X199" s="25">
        <v>1.3676121250354798</v>
      </c>
      <c r="Y199" s="3">
        <v>0.17316017316017315</v>
      </c>
      <c r="Z199" s="3">
        <v>8.6580086580086577E-2</v>
      </c>
      <c r="AA199" s="3">
        <v>8.6580086580086577E-2</v>
      </c>
      <c r="AB199" s="3" t="s">
        <v>3402</v>
      </c>
      <c r="AC199" s="22">
        <v>4.0038828294014914</v>
      </c>
      <c r="AD199" s="15">
        <v>219.53038766310132</v>
      </c>
      <c r="AE199" s="5">
        <v>2.7402242266780022E-2</v>
      </c>
      <c r="AF199" s="20">
        <v>4.0586873139350512</v>
      </c>
      <c r="AG199" s="3">
        <v>0.17316017316017315</v>
      </c>
      <c r="AH199" s="3">
        <v>0.87939146110891264</v>
      </c>
      <c r="AI199" s="3">
        <v>-0.70623128794873946</v>
      </c>
      <c r="AJ199" s="3" t="s">
        <v>3401</v>
      </c>
      <c r="AK199" s="22">
        <v>4.6290290393130569</v>
      </c>
      <c r="AL199" s="15">
        <v>92.65040290677139</v>
      </c>
      <c r="AM199" s="3">
        <v>6.3025260729535404E-2</v>
      </c>
      <c r="AN199" s="20">
        <v>4.7550795607721277</v>
      </c>
      <c r="AO199" s="3">
        <v>0.17316017316017315</v>
      </c>
      <c r="AP199" s="3">
        <v>9.5238095238095233E-2</v>
      </c>
      <c r="AQ199" s="3">
        <v>7.792207792207792E-2</v>
      </c>
      <c r="AR199" s="3" t="s">
        <v>3401</v>
      </c>
      <c r="AS199" s="22">
        <v>4.6451153040788418</v>
      </c>
      <c r="AT199" s="15">
        <v>34.199769654208879</v>
      </c>
      <c r="AU199" s="3">
        <v>8.2515144801924442E-2</v>
      </c>
      <c r="AV199" s="20">
        <v>4.8101455936826909</v>
      </c>
      <c r="AW199" s="3">
        <v>0.17316017316017315</v>
      </c>
      <c r="AX199" s="3">
        <v>0.36350418029807341</v>
      </c>
      <c r="AY199" s="3">
        <v>-0.19034400713790026</v>
      </c>
      <c r="AZ199" s="3" t="s">
        <v>3401</v>
      </c>
      <c r="BA199" s="22">
        <v>4.6396120448188842</v>
      </c>
      <c r="BB199" s="15">
        <v>69.591387304587599</v>
      </c>
      <c r="BC199" s="3">
        <v>8.823667163037012E-2</v>
      </c>
      <c r="BD199" s="20">
        <v>4.8160853880796246</v>
      </c>
      <c r="BE199" s="15">
        <v>16.162411043128643</v>
      </c>
    </row>
    <row r="200" spans="1:57" x14ac:dyDescent="0.25">
      <c r="A200" t="s">
        <v>4084</v>
      </c>
      <c r="B200" t="s">
        <v>518</v>
      </c>
      <c r="C200" t="s">
        <v>96</v>
      </c>
      <c r="D200">
        <v>5.5</v>
      </c>
      <c r="E200" s="10">
        <v>0</v>
      </c>
      <c r="F200" s="5" t="e">
        <v>#N/A</v>
      </c>
      <c r="G200" s="5" t="e">
        <v>#N/A</v>
      </c>
      <c r="H200" s="5" t="e">
        <v>#N/A</v>
      </c>
      <c r="I200" s="5">
        <v>0.31192660550458712</v>
      </c>
      <c r="J200" s="5">
        <v>0.33734939759036142</v>
      </c>
      <c r="K200" s="5">
        <v>4.6104928457869621E-2</v>
      </c>
      <c r="L200" s="5" t="e">
        <v>#N/A</v>
      </c>
      <c r="M200" s="5" t="e">
        <v>#N/A</v>
      </c>
      <c r="N200" s="5">
        <v>0</v>
      </c>
      <c r="O200" s="5">
        <v>0.3857500506789166</v>
      </c>
      <c r="P200" s="22">
        <v>0</v>
      </c>
      <c r="Q200" s="18">
        <v>0</v>
      </c>
      <c r="R200" s="5">
        <v>0</v>
      </c>
      <c r="S200" s="20">
        <v>0</v>
      </c>
      <c r="T200" s="3">
        <v>0.17316017316017315</v>
      </c>
      <c r="U200" s="3">
        <v>6.3492063492063489E-2</v>
      </c>
      <c r="V200" s="3">
        <v>0.10966810966810966</v>
      </c>
      <c r="W200" s="3" t="s">
        <v>3401</v>
      </c>
      <c r="X200" s="25">
        <v>0</v>
      </c>
      <c r="Y200" s="3">
        <v>0.17316017316017315</v>
      </c>
      <c r="Z200" s="3">
        <v>8.6580086580086577E-2</v>
      </c>
      <c r="AA200" s="3">
        <v>8.6580086580086577E-2</v>
      </c>
      <c r="AB200" s="3" t="s">
        <v>3402</v>
      </c>
      <c r="AC200" s="22">
        <v>0</v>
      </c>
      <c r="AD200" s="15">
        <v>0</v>
      </c>
      <c r="AE200" s="5">
        <v>0</v>
      </c>
      <c r="AF200" s="20">
        <v>0</v>
      </c>
      <c r="AG200" s="3">
        <v>0.17316017316017315</v>
      </c>
      <c r="AH200" s="3">
        <v>0.87939146110891264</v>
      </c>
      <c r="AI200" s="3">
        <v>-0.70623128794873946</v>
      </c>
      <c r="AJ200" s="3" t="s">
        <v>3401</v>
      </c>
      <c r="AK200" s="22">
        <v>0</v>
      </c>
      <c r="AL200" s="15">
        <v>0</v>
      </c>
      <c r="AM200" s="3">
        <v>0</v>
      </c>
      <c r="AN200" s="20">
        <v>0</v>
      </c>
      <c r="AO200" s="3">
        <v>0.17316017316017315</v>
      </c>
      <c r="AP200" s="3">
        <v>9.5238095238095233E-2</v>
      </c>
      <c r="AQ200" s="3">
        <v>7.792207792207792E-2</v>
      </c>
      <c r="AR200" s="3" t="s">
        <v>3401</v>
      </c>
      <c r="AS200" s="22">
        <v>0</v>
      </c>
      <c r="AT200" s="15">
        <v>0</v>
      </c>
      <c r="AU200" s="3">
        <v>0</v>
      </c>
      <c r="AV200" s="20">
        <v>0</v>
      </c>
      <c r="AW200" s="3">
        <v>0.17316017316017315</v>
      </c>
      <c r="AX200" s="3">
        <v>0.36350418029807341</v>
      </c>
      <c r="AY200" s="3">
        <v>-0.19034400713790026</v>
      </c>
      <c r="AZ200" s="3" t="s">
        <v>3401</v>
      </c>
      <c r="BA200" s="22">
        <v>0</v>
      </c>
      <c r="BB200" s="15">
        <v>0</v>
      </c>
      <c r="BC200" s="3">
        <v>0</v>
      </c>
      <c r="BD200" s="20">
        <v>0</v>
      </c>
      <c r="BE200" s="15">
        <v>0</v>
      </c>
    </row>
    <row r="201" spans="1:57" x14ac:dyDescent="0.25">
      <c r="A201" t="s">
        <v>109</v>
      </c>
      <c r="B201" t="s">
        <v>518</v>
      </c>
      <c r="C201" t="s">
        <v>96</v>
      </c>
      <c r="D201">
        <v>5.5</v>
      </c>
      <c r="E201" s="10">
        <v>0</v>
      </c>
      <c r="F201" s="5">
        <v>0.20050125313283207</v>
      </c>
      <c r="G201" s="5">
        <v>0.17316017316017315</v>
      </c>
      <c r="H201" s="5">
        <v>0.19047619047619047</v>
      </c>
      <c r="I201" s="5">
        <v>0.31192660550458712</v>
      </c>
      <c r="J201" s="5">
        <v>0.33734939759036142</v>
      </c>
      <c r="K201" s="5">
        <v>4.6104928457869621E-2</v>
      </c>
      <c r="L201" s="5" t="e">
        <v>#N/A</v>
      </c>
      <c r="M201" s="5" t="e">
        <v>#N/A</v>
      </c>
      <c r="N201" s="5">
        <v>0</v>
      </c>
      <c r="O201" s="5">
        <v>0.3857500506789166</v>
      </c>
      <c r="P201" s="22">
        <v>0</v>
      </c>
      <c r="Q201" s="18">
        <v>0</v>
      </c>
      <c r="R201" s="5">
        <v>0</v>
      </c>
      <c r="S201" s="20">
        <v>0</v>
      </c>
      <c r="T201" s="3">
        <v>0.17316017316017315</v>
      </c>
      <c r="U201" s="3">
        <v>6.3492063492063489E-2</v>
      </c>
      <c r="V201" s="3">
        <v>0.10966810966810966</v>
      </c>
      <c r="W201" s="3" t="s">
        <v>3401</v>
      </c>
      <c r="X201" s="25">
        <v>0</v>
      </c>
      <c r="Y201" s="3">
        <v>0.17316017316017315</v>
      </c>
      <c r="Z201" s="3">
        <v>8.6580086580086577E-2</v>
      </c>
      <c r="AA201" s="3">
        <v>8.6580086580086577E-2</v>
      </c>
      <c r="AB201" s="3" t="s">
        <v>3402</v>
      </c>
      <c r="AC201" s="22">
        <v>0</v>
      </c>
      <c r="AD201" s="15">
        <v>0</v>
      </c>
      <c r="AE201" s="5">
        <v>0</v>
      </c>
      <c r="AF201" s="20">
        <v>0</v>
      </c>
      <c r="AG201" s="3">
        <v>0.17316017316017315</v>
      </c>
      <c r="AH201" s="3">
        <v>0.87939146110891264</v>
      </c>
      <c r="AI201" s="3">
        <v>-0.70623128794873946</v>
      </c>
      <c r="AJ201" s="3" t="s">
        <v>3401</v>
      </c>
      <c r="AK201" s="22">
        <v>0</v>
      </c>
      <c r="AL201" s="15">
        <v>0</v>
      </c>
      <c r="AM201" s="3">
        <v>0</v>
      </c>
      <c r="AN201" s="20">
        <v>0</v>
      </c>
      <c r="AO201" s="3">
        <v>0.17316017316017315</v>
      </c>
      <c r="AP201" s="3">
        <v>9.5238095238095233E-2</v>
      </c>
      <c r="AQ201" s="3">
        <v>7.792207792207792E-2</v>
      </c>
      <c r="AR201" s="3" t="s">
        <v>3401</v>
      </c>
      <c r="AS201" s="22">
        <v>0</v>
      </c>
      <c r="AT201" s="15">
        <v>0</v>
      </c>
      <c r="AU201" s="3">
        <v>0</v>
      </c>
      <c r="AV201" s="20">
        <v>0</v>
      </c>
      <c r="AW201" s="3">
        <v>0.17316017316017315</v>
      </c>
      <c r="AX201" s="3">
        <v>0.36350418029807341</v>
      </c>
      <c r="AY201" s="3">
        <v>-0.19034400713790026</v>
      </c>
      <c r="AZ201" s="3" t="s">
        <v>3401</v>
      </c>
      <c r="BA201" s="22">
        <v>0</v>
      </c>
      <c r="BB201" s="15">
        <v>0</v>
      </c>
      <c r="BC201" s="3">
        <v>0</v>
      </c>
      <c r="BD201" s="20">
        <v>0</v>
      </c>
      <c r="BE201" s="15">
        <v>0</v>
      </c>
    </row>
    <row r="202" spans="1:57" x14ac:dyDescent="0.25">
      <c r="A202" t="s">
        <v>122</v>
      </c>
      <c r="B202" t="s">
        <v>518</v>
      </c>
      <c r="C202" t="s">
        <v>96</v>
      </c>
      <c r="D202">
        <v>5.5</v>
      </c>
      <c r="E202" s="10">
        <v>0</v>
      </c>
      <c r="F202" s="5">
        <v>0.11904761904761904</v>
      </c>
      <c r="G202" s="5">
        <v>8.6580086580086577E-2</v>
      </c>
      <c r="H202" s="5">
        <v>0.19047619047619047</v>
      </c>
      <c r="I202" s="5">
        <v>0.31192660550458712</v>
      </c>
      <c r="J202" s="5">
        <v>0.33734939759036142</v>
      </c>
      <c r="K202" s="5">
        <v>4.6104928457869621E-2</v>
      </c>
      <c r="L202" s="5" t="e">
        <v>#N/A</v>
      </c>
      <c r="M202" s="5" t="e">
        <v>#N/A</v>
      </c>
      <c r="N202" s="5">
        <v>0</v>
      </c>
      <c r="O202" s="5">
        <v>0.3857500506789166</v>
      </c>
      <c r="P202" s="22">
        <v>0</v>
      </c>
      <c r="Q202" s="18">
        <v>0</v>
      </c>
      <c r="R202" s="5">
        <v>0</v>
      </c>
      <c r="S202" s="20">
        <v>0</v>
      </c>
      <c r="T202" s="3">
        <v>0.17316017316017315</v>
      </c>
      <c r="U202" s="3">
        <v>6.3492063492063489E-2</v>
      </c>
      <c r="V202" s="3">
        <v>0.10966810966810966</v>
      </c>
      <c r="W202" s="3" t="s">
        <v>3401</v>
      </c>
      <c r="X202" s="25">
        <v>0</v>
      </c>
      <c r="Y202" s="3">
        <v>0.17316017316017315</v>
      </c>
      <c r="Z202" s="3">
        <v>8.6580086580086577E-2</v>
      </c>
      <c r="AA202" s="3">
        <v>8.6580086580086577E-2</v>
      </c>
      <c r="AB202" s="3" t="s">
        <v>3402</v>
      </c>
      <c r="AC202" s="22">
        <v>0</v>
      </c>
      <c r="AD202" s="15">
        <v>0</v>
      </c>
      <c r="AE202" s="5">
        <v>0</v>
      </c>
      <c r="AF202" s="20">
        <v>0</v>
      </c>
      <c r="AG202" s="3">
        <v>0.17316017316017315</v>
      </c>
      <c r="AH202" s="3">
        <v>0.87939146110891264</v>
      </c>
      <c r="AI202" s="3">
        <v>-0.70623128794873946</v>
      </c>
      <c r="AJ202" s="3" t="s">
        <v>3401</v>
      </c>
      <c r="AK202" s="22">
        <v>0</v>
      </c>
      <c r="AL202" s="15">
        <v>0</v>
      </c>
      <c r="AM202" s="3">
        <v>0</v>
      </c>
      <c r="AN202" s="20">
        <v>0</v>
      </c>
      <c r="AO202" s="3">
        <v>0.17316017316017315</v>
      </c>
      <c r="AP202" s="3">
        <v>9.5238095238095233E-2</v>
      </c>
      <c r="AQ202" s="3">
        <v>7.792207792207792E-2</v>
      </c>
      <c r="AR202" s="3" t="s">
        <v>3401</v>
      </c>
      <c r="AS202" s="22">
        <v>0</v>
      </c>
      <c r="AT202" s="15">
        <v>0</v>
      </c>
      <c r="AU202" s="3">
        <v>0</v>
      </c>
      <c r="AV202" s="20">
        <v>0</v>
      </c>
      <c r="AW202" s="3">
        <v>0.17316017316017315</v>
      </c>
      <c r="AX202" s="3">
        <v>0.36350418029807341</v>
      </c>
      <c r="AY202" s="3">
        <v>-0.19034400713790026</v>
      </c>
      <c r="AZ202" s="3" t="s">
        <v>3401</v>
      </c>
      <c r="BA202" s="22">
        <v>0</v>
      </c>
      <c r="BB202" s="15">
        <v>0</v>
      </c>
      <c r="BC202" s="3">
        <v>0</v>
      </c>
      <c r="BD202" s="20">
        <v>0</v>
      </c>
      <c r="BE202" s="15">
        <v>0</v>
      </c>
    </row>
    <row r="203" spans="1:57" x14ac:dyDescent="0.25">
      <c r="A203" t="s">
        <v>101</v>
      </c>
      <c r="B203" t="s">
        <v>518</v>
      </c>
      <c r="C203" t="s">
        <v>96</v>
      </c>
      <c r="D203">
        <v>5.5</v>
      </c>
      <c r="E203" s="10">
        <v>1</v>
      </c>
      <c r="F203" s="5">
        <v>0.26455026455026454</v>
      </c>
      <c r="G203" s="5">
        <v>0.19047619047619047</v>
      </c>
      <c r="H203" s="5">
        <v>0.10025062656641603</v>
      </c>
      <c r="I203" s="5">
        <v>0.31192660550458712</v>
      </c>
      <c r="J203" s="5">
        <v>0.33734939759036142</v>
      </c>
      <c r="K203" s="5">
        <v>4.6104928457869621E-2</v>
      </c>
      <c r="L203" s="5" t="e">
        <v>#N/A</v>
      </c>
      <c r="M203" s="5" t="e">
        <v>#N/A</v>
      </c>
      <c r="N203" s="5">
        <v>0</v>
      </c>
      <c r="O203" s="5">
        <v>0.22124549916594294</v>
      </c>
      <c r="P203" s="22">
        <v>4.5483468714499509</v>
      </c>
      <c r="Q203" s="18">
        <v>63.938016583912379</v>
      </c>
      <c r="R203" s="5">
        <v>7.601491319231056E-2</v>
      </c>
      <c r="S203" s="20">
        <v>4.7003766978345718</v>
      </c>
      <c r="T203" s="3">
        <v>0.17316017316017315</v>
      </c>
      <c r="U203" s="3">
        <v>6.3492063492063489E-2</v>
      </c>
      <c r="V203" s="3">
        <v>0.10966810966810966</v>
      </c>
      <c r="W203" s="3" t="s">
        <v>3401</v>
      </c>
      <c r="X203" s="25">
        <v>1.3389339016636042</v>
      </c>
      <c r="Y203" s="3">
        <v>0.17316017316017315</v>
      </c>
      <c r="Z203" s="3">
        <v>8.6580086580086577E-2</v>
      </c>
      <c r="AA203" s="3">
        <v>8.6580086580086577E-2</v>
      </c>
      <c r="AB203" s="3" t="s">
        <v>3402</v>
      </c>
      <c r="AC203" s="22">
        <v>3.9199231715171958</v>
      </c>
      <c r="AD203" s="15">
        <v>196.06249900095415</v>
      </c>
      <c r="AE203" s="5">
        <v>2.4472931306892053E-2</v>
      </c>
      <c r="AF203" s="20">
        <v>3.96886903413098</v>
      </c>
      <c r="AG203" s="3">
        <v>0.17316017316017315</v>
      </c>
      <c r="AH203" s="3">
        <v>0.87939146110891264</v>
      </c>
      <c r="AI203" s="3">
        <v>-0.70623128794873946</v>
      </c>
      <c r="AJ203" s="3" t="s">
        <v>3401</v>
      </c>
      <c r="AK203" s="22">
        <v>4.5319603409927085</v>
      </c>
      <c r="AL203" s="15">
        <v>84.256495446835459</v>
      </c>
      <c r="AM203" s="3">
        <v>5.7315321111308548E-2</v>
      </c>
      <c r="AN203" s="20">
        <v>4.6465909832153258</v>
      </c>
      <c r="AO203" s="3">
        <v>0.17316017316017315</v>
      </c>
      <c r="AP203" s="3">
        <v>9.5238095238095233E-2</v>
      </c>
      <c r="AQ203" s="3">
        <v>7.792207792207792E-2</v>
      </c>
      <c r="AR203" s="3" t="s">
        <v>3401</v>
      </c>
      <c r="AS203" s="22">
        <v>4.5477092838777304</v>
      </c>
      <c r="AT203" s="15">
        <v>31.758164293778755</v>
      </c>
      <c r="AU203" s="3">
        <v>7.6624186415301138E-2</v>
      </c>
      <c r="AV203" s="20">
        <v>4.7009576567083329</v>
      </c>
      <c r="AW203" s="3">
        <v>0.17316017316017315</v>
      </c>
      <c r="AX203" s="3">
        <v>0.36350418029807341</v>
      </c>
      <c r="AY203" s="3">
        <v>-0.19034400713790026</v>
      </c>
      <c r="AZ203" s="3" t="s">
        <v>3401</v>
      </c>
      <c r="BA203" s="22">
        <v>4.5423214255384297</v>
      </c>
      <c r="BB203" s="15">
        <v>63.667517711760595</v>
      </c>
      <c r="BC203" s="3">
        <v>8.072564826542919E-2</v>
      </c>
      <c r="BD203" s="20">
        <v>4.7037727220692878</v>
      </c>
      <c r="BE203" s="15">
        <v>15.793564865113932</v>
      </c>
    </row>
    <row r="204" spans="1:57" x14ac:dyDescent="0.25">
      <c r="A204" t="s">
        <v>4085</v>
      </c>
      <c r="B204" t="s">
        <v>518</v>
      </c>
      <c r="C204" t="s">
        <v>96</v>
      </c>
      <c r="D204">
        <v>5.5</v>
      </c>
      <c r="E204" s="10">
        <v>0</v>
      </c>
      <c r="F204" s="5" t="e">
        <v>#N/A</v>
      </c>
      <c r="G204" s="5" t="e">
        <v>#N/A</v>
      </c>
      <c r="H204" s="5" t="e">
        <v>#N/A</v>
      </c>
      <c r="I204" s="5">
        <v>0.31192660550458712</v>
      </c>
      <c r="J204" s="5">
        <v>0.33734939759036142</v>
      </c>
      <c r="K204" s="5">
        <v>4.6104928457869621E-2</v>
      </c>
      <c r="L204" s="5" t="e">
        <v>#N/A</v>
      </c>
      <c r="M204" s="5" t="e">
        <v>#N/A</v>
      </c>
      <c r="N204" s="5">
        <v>0</v>
      </c>
      <c r="O204" s="5">
        <v>0.3857500506789166</v>
      </c>
      <c r="P204" s="22">
        <v>0</v>
      </c>
      <c r="Q204" s="18">
        <v>0</v>
      </c>
      <c r="R204" s="5">
        <v>0</v>
      </c>
      <c r="S204" s="20">
        <v>0</v>
      </c>
      <c r="T204" s="3">
        <v>0.17316017316017315</v>
      </c>
      <c r="U204" s="3">
        <v>6.3492063492063489E-2</v>
      </c>
      <c r="V204" s="3">
        <v>0.10966810966810966</v>
      </c>
      <c r="W204" s="3" t="s">
        <v>3401</v>
      </c>
      <c r="X204" s="25">
        <v>0</v>
      </c>
      <c r="Y204" s="3">
        <v>0.17316017316017315</v>
      </c>
      <c r="Z204" s="3">
        <v>8.6580086580086577E-2</v>
      </c>
      <c r="AA204" s="3">
        <v>8.6580086580086577E-2</v>
      </c>
      <c r="AB204" s="3" t="s">
        <v>3402</v>
      </c>
      <c r="AC204" s="22">
        <v>0</v>
      </c>
      <c r="AD204" s="15">
        <v>0</v>
      </c>
      <c r="AE204" s="5">
        <v>0</v>
      </c>
      <c r="AF204" s="20">
        <v>0</v>
      </c>
      <c r="AG204" s="3">
        <v>0.17316017316017315</v>
      </c>
      <c r="AH204" s="3">
        <v>0.87939146110891264</v>
      </c>
      <c r="AI204" s="3">
        <v>-0.70623128794873946</v>
      </c>
      <c r="AJ204" s="3" t="s">
        <v>3401</v>
      </c>
      <c r="AK204" s="22">
        <v>0</v>
      </c>
      <c r="AL204" s="15">
        <v>0</v>
      </c>
      <c r="AM204" s="3">
        <v>0</v>
      </c>
      <c r="AN204" s="20">
        <v>0</v>
      </c>
      <c r="AO204" s="3">
        <v>0.17316017316017315</v>
      </c>
      <c r="AP204" s="3">
        <v>9.5238095238095233E-2</v>
      </c>
      <c r="AQ204" s="3">
        <v>7.792207792207792E-2</v>
      </c>
      <c r="AR204" s="3" t="s">
        <v>3401</v>
      </c>
      <c r="AS204" s="22">
        <v>0</v>
      </c>
      <c r="AT204" s="15">
        <v>0</v>
      </c>
      <c r="AU204" s="3">
        <v>0</v>
      </c>
      <c r="AV204" s="20">
        <v>0</v>
      </c>
      <c r="AW204" s="3">
        <v>0.17316017316017315</v>
      </c>
      <c r="AX204" s="3">
        <v>0.36350418029807341</v>
      </c>
      <c r="AY204" s="3">
        <v>-0.19034400713790026</v>
      </c>
      <c r="AZ204" s="3" t="s">
        <v>3401</v>
      </c>
      <c r="BA204" s="22">
        <v>0</v>
      </c>
      <c r="BB204" s="15">
        <v>0</v>
      </c>
      <c r="BC204" s="3">
        <v>0</v>
      </c>
      <c r="BD204" s="20">
        <v>0</v>
      </c>
      <c r="BE204" s="15">
        <v>0</v>
      </c>
    </row>
    <row r="205" spans="1:57" x14ac:dyDescent="0.25">
      <c r="A205" t="s">
        <v>110</v>
      </c>
      <c r="B205" t="s">
        <v>518</v>
      </c>
      <c r="C205" t="s">
        <v>96</v>
      </c>
      <c r="D205">
        <v>5</v>
      </c>
      <c r="E205" s="10">
        <v>1</v>
      </c>
      <c r="F205" s="5">
        <v>0.15873015873015872</v>
      </c>
      <c r="G205" s="5">
        <v>0.17316017316017315</v>
      </c>
      <c r="H205" s="5">
        <v>0.19047619047619047</v>
      </c>
      <c r="I205" s="5">
        <v>0.31192660550458712</v>
      </c>
      <c r="J205" s="5">
        <v>0.33734939759036142</v>
      </c>
      <c r="K205" s="5">
        <v>4.6104928457869621E-2</v>
      </c>
      <c r="L205" s="5" t="e">
        <v>#N/A</v>
      </c>
      <c r="M205" s="5" t="e">
        <v>#N/A</v>
      </c>
      <c r="N205" s="5">
        <v>0</v>
      </c>
      <c r="O205" s="5">
        <v>0.4580693424196236</v>
      </c>
      <c r="P205" s="22">
        <v>4.3507204129989567</v>
      </c>
      <c r="Q205" s="18">
        <v>53.370173178176337</v>
      </c>
      <c r="R205" s="5">
        <v>6.3450968577877825E-2</v>
      </c>
      <c r="S205" s="20">
        <v>4.4776223501547125</v>
      </c>
      <c r="T205" s="3">
        <v>0.17316017316017315</v>
      </c>
      <c r="U205" s="3">
        <v>6.3492063492063489E-2</v>
      </c>
      <c r="V205" s="3">
        <v>0.10966810966810966</v>
      </c>
      <c r="W205" s="3" t="s">
        <v>3401</v>
      </c>
      <c r="X205" s="25">
        <v>1.2807569919941366</v>
      </c>
      <c r="Y205" s="3">
        <v>0.17316017316017315</v>
      </c>
      <c r="Z205" s="3">
        <v>8.6580086580086577E-2</v>
      </c>
      <c r="AA205" s="3">
        <v>8.6580086580086577E-2</v>
      </c>
      <c r="AB205" s="3" t="s">
        <v>3402</v>
      </c>
      <c r="AC205" s="22">
        <v>3.749601831548687</v>
      </c>
      <c r="AD205" s="15">
        <v>155.87971200364041</v>
      </c>
      <c r="AE205" s="5">
        <v>1.9457231767634683E-2</v>
      </c>
      <c r="AF205" s="20">
        <v>3.7885162950839564</v>
      </c>
      <c r="AG205" s="3">
        <v>0.17316017316017315</v>
      </c>
      <c r="AH205" s="3">
        <v>0.87939146110891264</v>
      </c>
      <c r="AI205" s="3">
        <v>-0.70623128794873946</v>
      </c>
      <c r="AJ205" s="3" t="s">
        <v>3401</v>
      </c>
      <c r="AK205" s="22">
        <v>4.3350458801250333</v>
      </c>
      <c r="AL205" s="15">
        <v>69.492124763182858</v>
      </c>
      <c r="AM205" s="3">
        <v>4.7271885976104121E-2</v>
      </c>
      <c r="AN205" s="20">
        <v>4.429589652077242</v>
      </c>
      <c r="AO205" s="3">
        <v>0.17316017316017315</v>
      </c>
      <c r="AP205" s="3">
        <v>9.5238095238095233E-2</v>
      </c>
      <c r="AQ205" s="3">
        <v>7.792207792207792E-2</v>
      </c>
      <c r="AR205" s="3" t="s">
        <v>3401</v>
      </c>
      <c r="AS205" s="22">
        <v>4.3501105287170549</v>
      </c>
      <c r="AT205" s="15">
        <v>27.327475557843204</v>
      </c>
      <c r="AU205" s="3">
        <v>6.593408743760279E-2</v>
      </c>
      <c r="AV205" s="20">
        <v>4.4819787035922607</v>
      </c>
      <c r="AW205" s="3">
        <v>0.17316017316017315</v>
      </c>
      <c r="AX205" s="3">
        <v>0.36350418029807341</v>
      </c>
      <c r="AY205" s="3">
        <v>-0.19034400713790026</v>
      </c>
      <c r="AZ205" s="3" t="s">
        <v>3401</v>
      </c>
      <c r="BA205" s="22">
        <v>4.3449567737547232</v>
      </c>
      <c r="BB205" s="15">
        <v>53.154173809530043</v>
      </c>
      <c r="BC205" s="3">
        <v>6.7395514903119888E-2</v>
      </c>
      <c r="BD205" s="20">
        <v>4.4797478035609632</v>
      </c>
      <c r="BE205" s="15">
        <v>15.055561365830275</v>
      </c>
    </row>
    <row r="206" spans="1:57" x14ac:dyDescent="0.25">
      <c r="A206" t="s">
        <v>119</v>
      </c>
      <c r="B206" t="s">
        <v>518</v>
      </c>
      <c r="C206" t="s">
        <v>96</v>
      </c>
      <c r="D206">
        <v>5</v>
      </c>
      <c r="E206" s="10">
        <v>0</v>
      </c>
      <c r="F206" s="5">
        <v>0.15873015873015872</v>
      </c>
      <c r="G206" s="5">
        <v>8.6580086580086577E-2</v>
      </c>
      <c r="H206" s="5">
        <v>0.28011204481792717</v>
      </c>
      <c r="I206" s="5">
        <v>0.31192660550458712</v>
      </c>
      <c r="J206" s="5">
        <v>0.33734939759036142</v>
      </c>
      <c r="K206" s="5">
        <v>4.6104928457869621E-2</v>
      </c>
      <c r="L206" s="5" t="e">
        <v>#N/A</v>
      </c>
      <c r="M206" s="5" t="e">
        <v>#N/A</v>
      </c>
      <c r="N206" s="5">
        <v>0</v>
      </c>
      <c r="O206" s="5">
        <v>0.6205850314795367</v>
      </c>
      <c r="P206" s="22">
        <v>0</v>
      </c>
      <c r="Q206" s="18">
        <v>0</v>
      </c>
      <c r="R206" s="5">
        <v>0</v>
      </c>
      <c r="S206" s="20">
        <v>0</v>
      </c>
      <c r="T206" s="3">
        <v>0.17316017316017315</v>
      </c>
      <c r="U206" s="3">
        <v>6.3492063492063489E-2</v>
      </c>
      <c r="V206" s="3">
        <v>0.10966810966810966</v>
      </c>
      <c r="W206" s="3" t="s">
        <v>3401</v>
      </c>
      <c r="X206" s="25">
        <v>0</v>
      </c>
      <c r="Y206" s="3">
        <v>0.17316017316017315</v>
      </c>
      <c r="Z206" s="3">
        <v>8.6580086580086577E-2</v>
      </c>
      <c r="AA206" s="3">
        <v>8.6580086580086577E-2</v>
      </c>
      <c r="AB206" s="3" t="s">
        <v>3402</v>
      </c>
      <c r="AC206" s="22">
        <v>0</v>
      </c>
      <c r="AD206" s="15">
        <v>0</v>
      </c>
      <c r="AE206" s="5">
        <v>0</v>
      </c>
      <c r="AF206" s="20">
        <v>0</v>
      </c>
      <c r="AG206" s="3">
        <v>0.17316017316017315</v>
      </c>
      <c r="AH206" s="3">
        <v>0.87939146110891264</v>
      </c>
      <c r="AI206" s="3">
        <v>-0.70623128794873946</v>
      </c>
      <c r="AJ206" s="3" t="s">
        <v>3401</v>
      </c>
      <c r="AK206" s="22">
        <v>0</v>
      </c>
      <c r="AL206" s="15">
        <v>0</v>
      </c>
      <c r="AM206" s="3">
        <v>0</v>
      </c>
      <c r="AN206" s="20">
        <v>0</v>
      </c>
      <c r="AO206" s="3">
        <v>0.17316017316017315</v>
      </c>
      <c r="AP206" s="3">
        <v>9.5238095238095233E-2</v>
      </c>
      <c r="AQ206" s="3">
        <v>7.792207792207792E-2</v>
      </c>
      <c r="AR206" s="3" t="s">
        <v>3401</v>
      </c>
      <c r="AS206" s="22">
        <v>0</v>
      </c>
      <c r="AT206" s="15">
        <v>0</v>
      </c>
      <c r="AU206" s="3">
        <v>0</v>
      </c>
      <c r="AV206" s="20">
        <v>0</v>
      </c>
      <c r="AW206" s="3">
        <v>0.17316017316017315</v>
      </c>
      <c r="AX206" s="3">
        <v>0.36350418029807341</v>
      </c>
      <c r="AY206" s="3">
        <v>-0.19034400713790026</v>
      </c>
      <c r="AZ206" s="3" t="s">
        <v>3401</v>
      </c>
      <c r="BA206" s="22">
        <v>0</v>
      </c>
      <c r="BB206" s="15">
        <v>0</v>
      </c>
      <c r="BC206" s="3">
        <v>0</v>
      </c>
      <c r="BD206" s="20">
        <v>0</v>
      </c>
      <c r="BE206" s="15">
        <v>0</v>
      </c>
    </row>
    <row r="207" spans="1:57" x14ac:dyDescent="0.25">
      <c r="A207" t="s">
        <v>3796</v>
      </c>
      <c r="B207" t="s">
        <v>518</v>
      </c>
      <c r="C207" t="s">
        <v>96</v>
      </c>
      <c r="D207">
        <v>5</v>
      </c>
      <c r="E207" s="10">
        <v>0</v>
      </c>
      <c r="F207" s="5" t="e">
        <v>#N/A</v>
      </c>
      <c r="G207" s="5" t="e">
        <v>#N/A</v>
      </c>
      <c r="H207" s="5" t="e">
        <v>#N/A</v>
      </c>
      <c r="I207" s="5">
        <v>0.31192660550458712</v>
      </c>
      <c r="J207" s="5">
        <v>0.33734939759036142</v>
      </c>
      <c r="K207" s="5">
        <v>4.6104928457869621E-2</v>
      </c>
      <c r="L207" s="5" t="e">
        <v>#N/A</v>
      </c>
      <c r="M207" s="5" t="e">
        <v>#N/A</v>
      </c>
      <c r="N207" s="5">
        <v>0</v>
      </c>
      <c r="O207" s="5">
        <v>0.3857500506789166</v>
      </c>
      <c r="P207" s="22">
        <v>0</v>
      </c>
      <c r="Q207" s="18">
        <v>0</v>
      </c>
      <c r="R207" s="5">
        <v>0</v>
      </c>
      <c r="S207" s="20">
        <v>0</v>
      </c>
      <c r="T207" s="3">
        <v>0.17316017316017315</v>
      </c>
      <c r="U207" s="3">
        <v>6.3492063492063489E-2</v>
      </c>
      <c r="V207" s="3">
        <v>0.10966810966810966</v>
      </c>
      <c r="W207" s="3" t="s">
        <v>3401</v>
      </c>
      <c r="X207" s="25">
        <v>0</v>
      </c>
      <c r="Y207" s="3">
        <v>0.17316017316017315</v>
      </c>
      <c r="Z207" s="3">
        <v>8.6580086580086577E-2</v>
      </c>
      <c r="AA207" s="3">
        <v>8.6580086580086577E-2</v>
      </c>
      <c r="AB207" s="3" t="s">
        <v>3402</v>
      </c>
      <c r="AC207" s="22">
        <v>0</v>
      </c>
      <c r="AD207" s="15">
        <v>0</v>
      </c>
      <c r="AE207" s="5">
        <v>0</v>
      </c>
      <c r="AF207" s="20">
        <v>0</v>
      </c>
      <c r="AG207" s="3">
        <v>0.17316017316017315</v>
      </c>
      <c r="AH207" s="3">
        <v>0.87939146110891264</v>
      </c>
      <c r="AI207" s="3">
        <v>-0.70623128794873946</v>
      </c>
      <c r="AJ207" s="3" t="s">
        <v>3401</v>
      </c>
      <c r="AK207" s="22">
        <v>0</v>
      </c>
      <c r="AL207" s="15">
        <v>0</v>
      </c>
      <c r="AM207" s="3">
        <v>0</v>
      </c>
      <c r="AN207" s="20">
        <v>0</v>
      </c>
      <c r="AO207" s="3">
        <v>0.17316017316017315</v>
      </c>
      <c r="AP207" s="3">
        <v>9.5238095238095233E-2</v>
      </c>
      <c r="AQ207" s="3">
        <v>7.792207792207792E-2</v>
      </c>
      <c r="AR207" s="3" t="s">
        <v>3401</v>
      </c>
      <c r="AS207" s="22">
        <v>0</v>
      </c>
      <c r="AT207" s="15">
        <v>0</v>
      </c>
      <c r="AU207" s="3">
        <v>0</v>
      </c>
      <c r="AV207" s="20">
        <v>0</v>
      </c>
      <c r="AW207" s="3">
        <v>0.17316017316017315</v>
      </c>
      <c r="AX207" s="3">
        <v>0.36350418029807341</v>
      </c>
      <c r="AY207" s="3">
        <v>-0.19034400713790026</v>
      </c>
      <c r="AZ207" s="3" t="s">
        <v>3401</v>
      </c>
      <c r="BA207" s="22">
        <v>0</v>
      </c>
      <c r="BB207" s="15">
        <v>0</v>
      </c>
      <c r="BC207" s="3">
        <v>0</v>
      </c>
      <c r="BD207" s="20">
        <v>0</v>
      </c>
      <c r="BE207" s="15">
        <v>0</v>
      </c>
    </row>
    <row r="208" spans="1:57" x14ac:dyDescent="0.25">
      <c r="A208" t="s">
        <v>105</v>
      </c>
      <c r="B208" t="s">
        <v>518</v>
      </c>
      <c r="C208" t="s">
        <v>96</v>
      </c>
      <c r="D208">
        <v>5</v>
      </c>
      <c r="E208" s="10">
        <v>1</v>
      </c>
      <c r="F208" s="5">
        <v>0.23809523809523808</v>
      </c>
      <c r="G208" s="5">
        <v>0.15873015873015872</v>
      </c>
      <c r="H208" s="5">
        <v>0.26455026455026454</v>
      </c>
      <c r="I208" s="5">
        <v>0.31192660550458712</v>
      </c>
      <c r="J208" s="5">
        <v>0.33734939759036142</v>
      </c>
      <c r="K208" s="5">
        <v>4.6104928457869621E-2</v>
      </c>
      <c r="L208" s="5" t="e">
        <v>#N/A</v>
      </c>
      <c r="M208" s="5" t="e">
        <v>#N/A</v>
      </c>
      <c r="N208" s="5">
        <v>0</v>
      </c>
      <c r="O208" s="5">
        <v>0.32550032219525338</v>
      </c>
      <c r="P208" s="22">
        <v>4.3650436520114964</v>
      </c>
      <c r="Q208" s="18">
        <v>54.073582560506033</v>
      </c>
      <c r="R208" s="5">
        <v>6.428724104914342E-2</v>
      </c>
      <c r="S208" s="20">
        <v>4.4936181341097834</v>
      </c>
      <c r="T208" s="3">
        <v>0.17316017316017315</v>
      </c>
      <c r="U208" s="3">
        <v>6.3492063492063489E-2</v>
      </c>
      <c r="V208" s="3">
        <v>0.10966810966810966</v>
      </c>
      <c r="W208" s="3" t="s">
        <v>3401</v>
      </c>
      <c r="X208" s="25">
        <v>1.2849734404835647</v>
      </c>
      <c r="Y208" s="3">
        <v>0.17316017316017315</v>
      </c>
      <c r="Z208" s="3">
        <v>8.6580086580086577E-2</v>
      </c>
      <c r="AA208" s="3">
        <v>8.6580086580086577E-2</v>
      </c>
      <c r="AB208" s="3" t="s">
        <v>3402</v>
      </c>
      <c r="AC208" s="22">
        <v>3.761946095977784</v>
      </c>
      <c r="AD208" s="15">
        <v>158.49245569927447</v>
      </c>
      <c r="AE208" s="5">
        <v>1.978335990183467E-2</v>
      </c>
      <c r="AF208" s="20">
        <v>3.8015128157814533</v>
      </c>
      <c r="AG208" s="3">
        <v>0.17316017316017315</v>
      </c>
      <c r="AH208" s="3">
        <v>0.87939146110891264</v>
      </c>
      <c r="AI208" s="3">
        <v>-0.70623128794873946</v>
      </c>
      <c r="AJ208" s="3" t="s">
        <v>3401</v>
      </c>
      <c r="AK208" s="22">
        <v>4.3493175161708333</v>
      </c>
      <c r="AL208" s="15">
        <v>70.469229857906413</v>
      </c>
      <c r="AM208" s="3">
        <v>4.79365598622725E-2</v>
      </c>
      <c r="AN208" s="20">
        <v>4.4451906358953783</v>
      </c>
      <c r="AO208" s="3">
        <v>0.17316017316017315</v>
      </c>
      <c r="AP208" s="3">
        <v>9.5238095238095233E-2</v>
      </c>
      <c r="AQ208" s="3">
        <v>7.792207792207792E-2</v>
      </c>
      <c r="AR208" s="3" t="s">
        <v>3401</v>
      </c>
      <c r="AS208" s="22">
        <v>4.3644317598969806</v>
      </c>
      <c r="AT208" s="15">
        <v>27.626700561672639</v>
      </c>
      <c r="AU208" s="3">
        <v>6.6656039508303469E-2</v>
      </c>
      <c r="AV208" s="20">
        <v>4.4977438389135873</v>
      </c>
      <c r="AW208" s="3">
        <v>0.17316017316017315</v>
      </c>
      <c r="AX208" s="3">
        <v>0.36350418029807341</v>
      </c>
      <c r="AY208" s="3">
        <v>-0.19034400713790026</v>
      </c>
      <c r="AZ208" s="3" t="s">
        <v>3401</v>
      </c>
      <c r="BA208" s="22">
        <v>4.3592610379827121</v>
      </c>
      <c r="BB208" s="15">
        <v>53.854017348083453</v>
      </c>
      <c r="BC208" s="3">
        <v>6.828286414123319E-2</v>
      </c>
      <c r="BD208" s="20">
        <v>4.4958267662651785</v>
      </c>
      <c r="BE208" s="15">
        <v>15.10862729055933</v>
      </c>
    </row>
    <row r="209" spans="1:57" x14ac:dyDescent="0.25">
      <c r="A209" t="s">
        <v>117</v>
      </c>
      <c r="B209" t="s">
        <v>518</v>
      </c>
      <c r="C209" t="s">
        <v>96</v>
      </c>
      <c r="D209">
        <v>5</v>
      </c>
      <c r="E209" s="10">
        <v>0</v>
      </c>
      <c r="F209" s="5">
        <v>0.12698412698412698</v>
      </c>
      <c r="G209" s="5">
        <v>0.14652014652014653</v>
      </c>
      <c r="H209" s="5">
        <v>0.21994941163532386</v>
      </c>
      <c r="I209" s="5">
        <v>0.31192660550458712</v>
      </c>
      <c r="J209" s="5">
        <v>0.33734939759036142</v>
      </c>
      <c r="K209" s="5">
        <v>4.6104928457869621E-2</v>
      </c>
      <c r="L209" s="5" t="e">
        <v>#N/A</v>
      </c>
      <c r="M209" s="5" t="e">
        <v>#N/A</v>
      </c>
      <c r="N209" s="5">
        <v>0</v>
      </c>
      <c r="O209" s="5">
        <v>0.25931510252440715</v>
      </c>
      <c r="P209" s="22">
        <v>0</v>
      </c>
      <c r="Q209" s="18">
        <v>0</v>
      </c>
      <c r="R209" s="5">
        <v>0</v>
      </c>
      <c r="S209" s="20">
        <v>0</v>
      </c>
      <c r="T209" s="3">
        <v>0.17316017316017315</v>
      </c>
      <c r="U209" s="3">
        <v>6.3492063492063489E-2</v>
      </c>
      <c r="V209" s="3">
        <v>0.10966810966810966</v>
      </c>
      <c r="W209" s="3" t="s">
        <v>3401</v>
      </c>
      <c r="X209" s="25">
        <v>0</v>
      </c>
      <c r="Y209" s="3">
        <v>0.17316017316017315</v>
      </c>
      <c r="Z209" s="3">
        <v>8.6580086580086577E-2</v>
      </c>
      <c r="AA209" s="3">
        <v>8.6580086580086577E-2</v>
      </c>
      <c r="AB209" s="3" t="s">
        <v>3402</v>
      </c>
      <c r="AC209" s="22">
        <v>0</v>
      </c>
      <c r="AD209" s="15">
        <v>0</v>
      </c>
      <c r="AE209" s="5">
        <v>0</v>
      </c>
      <c r="AF209" s="20">
        <v>0</v>
      </c>
      <c r="AG209" s="3">
        <v>0.17316017316017315</v>
      </c>
      <c r="AH209" s="3">
        <v>0.87939146110891264</v>
      </c>
      <c r="AI209" s="3">
        <v>-0.70623128794873946</v>
      </c>
      <c r="AJ209" s="3" t="s">
        <v>3401</v>
      </c>
      <c r="AK209" s="22">
        <v>0</v>
      </c>
      <c r="AL209" s="15">
        <v>0</v>
      </c>
      <c r="AM209" s="3">
        <v>0</v>
      </c>
      <c r="AN209" s="20">
        <v>0</v>
      </c>
      <c r="AO209" s="3">
        <v>0.17316017316017315</v>
      </c>
      <c r="AP209" s="3">
        <v>9.5238095238095233E-2</v>
      </c>
      <c r="AQ209" s="3">
        <v>7.792207792207792E-2</v>
      </c>
      <c r="AR209" s="3" t="s">
        <v>3401</v>
      </c>
      <c r="AS209" s="22">
        <v>0</v>
      </c>
      <c r="AT209" s="15">
        <v>0</v>
      </c>
      <c r="AU209" s="3">
        <v>0</v>
      </c>
      <c r="AV209" s="20">
        <v>0</v>
      </c>
      <c r="AW209" s="3">
        <v>0.17316017316017315</v>
      </c>
      <c r="AX209" s="3">
        <v>0.36350418029807341</v>
      </c>
      <c r="AY209" s="3">
        <v>-0.19034400713790026</v>
      </c>
      <c r="AZ209" s="3" t="s">
        <v>3401</v>
      </c>
      <c r="BA209" s="22">
        <v>0</v>
      </c>
      <c r="BB209" s="15">
        <v>0</v>
      </c>
      <c r="BC209" s="3">
        <v>0</v>
      </c>
      <c r="BD209" s="20">
        <v>0</v>
      </c>
      <c r="BE209" s="15">
        <v>0</v>
      </c>
    </row>
    <row r="210" spans="1:57" x14ac:dyDescent="0.25">
      <c r="A210" t="s">
        <v>4086</v>
      </c>
      <c r="B210" t="s">
        <v>518</v>
      </c>
      <c r="C210" t="s">
        <v>96</v>
      </c>
      <c r="D210">
        <v>5</v>
      </c>
      <c r="E210" s="10">
        <v>0</v>
      </c>
      <c r="F210" s="5" t="e">
        <v>#N/A</v>
      </c>
      <c r="G210" s="5" t="e">
        <v>#N/A</v>
      </c>
      <c r="H210" s="5" t="e">
        <v>#N/A</v>
      </c>
      <c r="I210" s="5">
        <v>0.31192660550458712</v>
      </c>
      <c r="J210" s="5">
        <v>0.33734939759036142</v>
      </c>
      <c r="K210" s="5">
        <v>4.6104928457869621E-2</v>
      </c>
      <c r="L210" s="5" t="e">
        <v>#N/A</v>
      </c>
      <c r="M210" s="5" t="e">
        <v>#N/A</v>
      </c>
      <c r="N210" s="5">
        <v>0</v>
      </c>
      <c r="O210" s="5">
        <v>0.3857500506789166</v>
      </c>
      <c r="P210" s="22">
        <v>0</v>
      </c>
      <c r="Q210" s="18">
        <v>0</v>
      </c>
      <c r="R210" s="5">
        <v>0</v>
      </c>
      <c r="S210" s="20">
        <v>0</v>
      </c>
      <c r="T210" s="3">
        <v>0.17316017316017315</v>
      </c>
      <c r="U210" s="3">
        <v>6.3492063492063489E-2</v>
      </c>
      <c r="V210" s="3">
        <v>0.10966810966810966</v>
      </c>
      <c r="W210" s="3" t="s">
        <v>3401</v>
      </c>
      <c r="X210" s="25">
        <v>0</v>
      </c>
      <c r="Y210" s="3">
        <v>0.17316017316017315</v>
      </c>
      <c r="Z210" s="3">
        <v>8.6580086580086577E-2</v>
      </c>
      <c r="AA210" s="3">
        <v>8.6580086580086577E-2</v>
      </c>
      <c r="AB210" s="3" t="s">
        <v>3402</v>
      </c>
      <c r="AC210" s="22">
        <v>0</v>
      </c>
      <c r="AD210" s="15">
        <v>0</v>
      </c>
      <c r="AE210" s="5">
        <v>0</v>
      </c>
      <c r="AF210" s="20">
        <v>0</v>
      </c>
      <c r="AG210" s="3">
        <v>0.17316017316017315</v>
      </c>
      <c r="AH210" s="3">
        <v>0.87939146110891264</v>
      </c>
      <c r="AI210" s="3">
        <v>-0.70623128794873946</v>
      </c>
      <c r="AJ210" s="3" t="s">
        <v>3401</v>
      </c>
      <c r="AK210" s="22">
        <v>0</v>
      </c>
      <c r="AL210" s="15">
        <v>0</v>
      </c>
      <c r="AM210" s="3">
        <v>0</v>
      </c>
      <c r="AN210" s="20">
        <v>0</v>
      </c>
      <c r="AO210" s="3">
        <v>0.17316017316017315</v>
      </c>
      <c r="AP210" s="3">
        <v>9.5238095238095233E-2</v>
      </c>
      <c r="AQ210" s="3">
        <v>7.792207792207792E-2</v>
      </c>
      <c r="AR210" s="3" t="s">
        <v>3401</v>
      </c>
      <c r="AS210" s="22">
        <v>0</v>
      </c>
      <c r="AT210" s="15">
        <v>0</v>
      </c>
      <c r="AU210" s="3">
        <v>0</v>
      </c>
      <c r="AV210" s="20">
        <v>0</v>
      </c>
      <c r="AW210" s="3">
        <v>0.17316017316017315</v>
      </c>
      <c r="AX210" s="3">
        <v>0.36350418029807341</v>
      </c>
      <c r="AY210" s="3">
        <v>-0.19034400713790026</v>
      </c>
      <c r="AZ210" s="3" t="s">
        <v>3401</v>
      </c>
      <c r="BA210" s="22">
        <v>0</v>
      </c>
      <c r="BB210" s="15">
        <v>0</v>
      </c>
      <c r="BC210" s="3">
        <v>0</v>
      </c>
      <c r="BD210" s="20">
        <v>0</v>
      </c>
      <c r="BE210" s="15">
        <v>0</v>
      </c>
    </row>
    <row r="211" spans="1:57" x14ac:dyDescent="0.25">
      <c r="A211" t="s">
        <v>106</v>
      </c>
      <c r="B211" t="s">
        <v>518</v>
      </c>
      <c r="C211" t="s">
        <v>96</v>
      </c>
      <c r="D211">
        <v>5</v>
      </c>
      <c r="E211" s="10">
        <v>0</v>
      </c>
      <c r="F211" s="5">
        <v>0.23809523809523808</v>
      </c>
      <c r="G211" s="5">
        <v>0.15873015873015872</v>
      </c>
      <c r="H211" s="5">
        <v>0.19047619047619047</v>
      </c>
      <c r="I211" s="5">
        <v>0.31192660550458712</v>
      </c>
      <c r="J211" s="5">
        <v>0.33734939759036142</v>
      </c>
      <c r="K211" s="5">
        <v>4.6104928457869621E-2</v>
      </c>
      <c r="L211" s="5" t="e">
        <v>#N/A</v>
      </c>
      <c r="M211" s="5" t="e">
        <v>#N/A</v>
      </c>
      <c r="N211" s="5">
        <v>0</v>
      </c>
      <c r="O211" s="5">
        <v>0.3857500506789166</v>
      </c>
      <c r="P211" s="22">
        <v>0</v>
      </c>
      <c r="Q211" s="18">
        <v>0</v>
      </c>
      <c r="R211" s="5">
        <v>0</v>
      </c>
      <c r="S211" s="20">
        <v>0</v>
      </c>
      <c r="T211" s="3">
        <v>0.17316017316017315</v>
      </c>
      <c r="U211" s="3">
        <v>6.3492063492063489E-2</v>
      </c>
      <c r="V211" s="3">
        <v>0.10966810966810966</v>
      </c>
      <c r="W211" s="3" t="s">
        <v>3401</v>
      </c>
      <c r="X211" s="25">
        <v>0</v>
      </c>
      <c r="Y211" s="3">
        <v>0.17316017316017315</v>
      </c>
      <c r="Z211" s="3">
        <v>8.6580086580086577E-2</v>
      </c>
      <c r="AA211" s="3">
        <v>8.6580086580086577E-2</v>
      </c>
      <c r="AB211" s="3" t="s">
        <v>3402</v>
      </c>
      <c r="AC211" s="22">
        <v>0</v>
      </c>
      <c r="AD211" s="15">
        <v>0</v>
      </c>
      <c r="AE211" s="5">
        <v>0</v>
      </c>
      <c r="AF211" s="20">
        <v>0</v>
      </c>
      <c r="AG211" s="3">
        <v>0.17316017316017315</v>
      </c>
      <c r="AH211" s="3">
        <v>0.87939146110891264</v>
      </c>
      <c r="AI211" s="3">
        <v>-0.70623128794873946</v>
      </c>
      <c r="AJ211" s="3" t="s">
        <v>3401</v>
      </c>
      <c r="AK211" s="22">
        <v>0</v>
      </c>
      <c r="AL211" s="15">
        <v>0</v>
      </c>
      <c r="AM211" s="3">
        <v>0</v>
      </c>
      <c r="AN211" s="20">
        <v>0</v>
      </c>
      <c r="AO211" s="3">
        <v>0.17316017316017315</v>
      </c>
      <c r="AP211" s="3">
        <v>9.5238095238095233E-2</v>
      </c>
      <c r="AQ211" s="3">
        <v>7.792207792207792E-2</v>
      </c>
      <c r="AR211" s="3" t="s">
        <v>3401</v>
      </c>
      <c r="AS211" s="22">
        <v>0</v>
      </c>
      <c r="AT211" s="15">
        <v>0</v>
      </c>
      <c r="AU211" s="3">
        <v>0</v>
      </c>
      <c r="AV211" s="20">
        <v>0</v>
      </c>
      <c r="AW211" s="3">
        <v>0.17316017316017315</v>
      </c>
      <c r="AX211" s="3">
        <v>0.36350418029807341</v>
      </c>
      <c r="AY211" s="3">
        <v>-0.19034400713790026</v>
      </c>
      <c r="AZ211" s="3" t="s">
        <v>3401</v>
      </c>
      <c r="BA211" s="22">
        <v>0</v>
      </c>
      <c r="BB211" s="15">
        <v>0</v>
      </c>
      <c r="BC211" s="3">
        <v>0</v>
      </c>
      <c r="BD211" s="20">
        <v>0</v>
      </c>
      <c r="BE211" s="15">
        <v>0</v>
      </c>
    </row>
    <row r="212" spans="1:57" x14ac:dyDescent="0.25">
      <c r="A212" t="s">
        <v>118</v>
      </c>
      <c r="B212" t="s">
        <v>518</v>
      </c>
      <c r="C212" t="s">
        <v>96</v>
      </c>
      <c r="D212">
        <v>5</v>
      </c>
      <c r="E212" s="10">
        <v>1</v>
      </c>
      <c r="F212" s="5">
        <v>0.12698412698412698</v>
      </c>
      <c r="G212" s="5">
        <v>0.14652014652014653</v>
      </c>
      <c r="H212" s="5">
        <v>0.23809523809523808</v>
      </c>
      <c r="I212" s="5">
        <v>0.31192660550458712</v>
      </c>
      <c r="J212" s="5">
        <v>0.33734939759036142</v>
      </c>
      <c r="K212" s="5">
        <v>4.6104928457869621E-2</v>
      </c>
      <c r="L212" s="5" t="e">
        <v>#N/A</v>
      </c>
      <c r="M212" s="5" t="e">
        <v>#N/A</v>
      </c>
      <c r="N212" s="5">
        <v>0</v>
      </c>
      <c r="O212" s="5">
        <v>0.3857500506789166</v>
      </c>
      <c r="P212" s="22">
        <v>3.9198125432482565</v>
      </c>
      <c r="Q212" s="18">
        <v>35.993326573538958</v>
      </c>
      <c r="R212" s="5">
        <v>4.2791905992255456E-2</v>
      </c>
      <c r="S212" s="20">
        <v>4.0053963552327669</v>
      </c>
      <c r="T212" s="3">
        <v>0.17316017316017315</v>
      </c>
      <c r="U212" s="3">
        <v>6.3492063492063489E-2</v>
      </c>
      <c r="V212" s="3">
        <v>0.10966810966810966</v>
      </c>
      <c r="W212" s="3" t="s">
        <v>3401</v>
      </c>
      <c r="X212" s="25">
        <v>1.153907133878779</v>
      </c>
      <c r="Y212" s="3">
        <v>0.17316017316017315</v>
      </c>
      <c r="Z212" s="3">
        <v>8.6580086580086577E-2</v>
      </c>
      <c r="AA212" s="3">
        <v>8.6580086580086577E-2</v>
      </c>
      <c r="AB212" s="3" t="s">
        <v>3402</v>
      </c>
      <c r="AC212" s="22">
        <v>3.378230475940883</v>
      </c>
      <c r="AD212" s="15">
        <v>94.538651470376919</v>
      </c>
      <c r="AE212" s="5">
        <v>1.1800512260478147E-2</v>
      </c>
      <c r="AF212" s="20">
        <v>3.4018315004618391</v>
      </c>
      <c r="AG212" s="3">
        <v>0.17316017316017315</v>
      </c>
      <c r="AH212" s="3">
        <v>0.87939146110891264</v>
      </c>
      <c r="AI212" s="3">
        <v>-0.70623128794873946</v>
      </c>
      <c r="AJ212" s="3" t="s">
        <v>3401</v>
      </c>
      <c r="AK212" s="22">
        <v>3.9056904612166945</v>
      </c>
      <c r="AL212" s="15">
        <v>45.656749531273952</v>
      </c>
      <c r="AM212" s="3">
        <v>3.1057917213453679E-2</v>
      </c>
      <c r="AN212" s="20">
        <v>3.967806295643602</v>
      </c>
      <c r="AO212" s="3">
        <v>0.17316017316017315</v>
      </c>
      <c r="AP212" s="3">
        <v>9.5238095238095233E-2</v>
      </c>
      <c r="AQ212" s="3">
        <v>7.792207792207792E-2</v>
      </c>
      <c r="AR212" s="3" t="s">
        <v>3401</v>
      </c>
      <c r="AS212" s="22">
        <v>3.9192630636606958</v>
      </c>
      <c r="AT212" s="15">
        <v>19.693121688489391</v>
      </c>
      <c r="AU212" s="3">
        <v>4.7514378142241041E-2</v>
      </c>
      <c r="AV212" s="20">
        <v>4.0142918199451776</v>
      </c>
      <c r="AW212" s="3">
        <v>0.17316017316017315</v>
      </c>
      <c r="AX212" s="3">
        <v>0.36350418029807341</v>
      </c>
      <c r="AY212" s="3">
        <v>-0.19034400713790026</v>
      </c>
      <c r="AZ212" s="3" t="s">
        <v>3401</v>
      </c>
      <c r="BA212" s="22">
        <v>3.9146197514207692</v>
      </c>
      <c r="BB212" s="15">
        <v>35.862056072613569</v>
      </c>
      <c r="BC212" s="3">
        <v>4.5470403569042285E-2</v>
      </c>
      <c r="BD212" s="20">
        <v>4.0055605585588534</v>
      </c>
      <c r="BE212" s="15">
        <v>13.48450226196924</v>
      </c>
    </row>
    <row r="213" spans="1:57" x14ac:dyDescent="0.25">
      <c r="A213" t="s">
        <v>4087</v>
      </c>
      <c r="B213" t="s">
        <v>518</v>
      </c>
      <c r="C213" t="s">
        <v>96</v>
      </c>
      <c r="D213">
        <v>5</v>
      </c>
      <c r="E213" s="10">
        <v>0</v>
      </c>
      <c r="F213" s="5" t="e">
        <v>#N/A</v>
      </c>
      <c r="G213" s="5" t="e">
        <v>#N/A</v>
      </c>
      <c r="H213" s="5" t="e">
        <v>#N/A</v>
      </c>
      <c r="I213" s="5">
        <v>0.31192660550458712</v>
      </c>
      <c r="J213" s="5">
        <v>0.33734939759036142</v>
      </c>
      <c r="K213" s="5">
        <v>4.6104928457869621E-2</v>
      </c>
      <c r="L213" s="5" t="e">
        <v>#N/A</v>
      </c>
      <c r="M213" s="5" t="e">
        <v>#N/A</v>
      </c>
      <c r="N213" s="5">
        <v>0</v>
      </c>
      <c r="O213" s="5">
        <v>0.3857500506789166</v>
      </c>
      <c r="P213" s="22">
        <v>0</v>
      </c>
      <c r="Q213" s="18">
        <v>0</v>
      </c>
      <c r="R213" s="5">
        <v>0</v>
      </c>
      <c r="S213" s="20">
        <v>0</v>
      </c>
      <c r="T213" s="3">
        <v>0.17316017316017315</v>
      </c>
      <c r="U213" s="3">
        <v>6.3492063492063489E-2</v>
      </c>
      <c r="V213" s="3">
        <v>0.10966810966810966</v>
      </c>
      <c r="W213" s="3" t="s">
        <v>3401</v>
      </c>
      <c r="X213" s="25">
        <v>0</v>
      </c>
      <c r="Y213" s="3">
        <v>0.17316017316017315</v>
      </c>
      <c r="Z213" s="3">
        <v>8.6580086580086577E-2</v>
      </c>
      <c r="AA213" s="3">
        <v>8.6580086580086577E-2</v>
      </c>
      <c r="AB213" s="3" t="s">
        <v>3402</v>
      </c>
      <c r="AC213" s="22">
        <v>0</v>
      </c>
      <c r="AD213" s="15">
        <v>0</v>
      </c>
      <c r="AE213" s="5">
        <v>0</v>
      </c>
      <c r="AF213" s="20">
        <v>0</v>
      </c>
      <c r="AG213" s="3">
        <v>0.17316017316017315</v>
      </c>
      <c r="AH213" s="3">
        <v>0.87939146110891264</v>
      </c>
      <c r="AI213" s="3">
        <v>-0.70623128794873946</v>
      </c>
      <c r="AJ213" s="3" t="s">
        <v>3401</v>
      </c>
      <c r="AK213" s="22">
        <v>0</v>
      </c>
      <c r="AL213" s="15">
        <v>0</v>
      </c>
      <c r="AM213" s="3">
        <v>0</v>
      </c>
      <c r="AN213" s="20">
        <v>0</v>
      </c>
      <c r="AO213" s="3">
        <v>0.17316017316017315</v>
      </c>
      <c r="AP213" s="3">
        <v>9.5238095238095233E-2</v>
      </c>
      <c r="AQ213" s="3">
        <v>7.792207792207792E-2</v>
      </c>
      <c r="AR213" s="3" t="s">
        <v>3401</v>
      </c>
      <c r="AS213" s="22">
        <v>0</v>
      </c>
      <c r="AT213" s="15">
        <v>0</v>
      </c>
      <c r="AU213" s="3">
        <v>0</v>
      </c>
      <c r="AV213" s="20">
        <v>0</v>
      </c>
      <c r="AW213" s="3">
        <v>0.17316017316017315</v>
      </c>
      <c r="AX213" s="3">
        <v>0.36350418029807341</v>
      </c>
      <c r="AY213" s="3">
        <v>-0.19034400713790026</v>
      </c>
      <c r="AZ213" s="3" t="s">
        <v>3401</v>
      </c>
      <c r="BA213" s="22">
        <v>0</v>
      </c>
      <c r="BB213" s="15">
        <v>0</v>
      </c>
      <c r="BC213" s="3">
        <v>0</v>
      </c>
      <c r="BD213" s="20">
        <v>0</v>
      </c>
      <c r="BE213" s="15">
        <v>0</v>
      </c>
    </row>
    <row r="214" spans="1:57" x14ac:dyDescent="0.25">
      <c r="A214" t="s">
        <v>4088</v>
      </c>
      <c r="B214" t="s">
        <v>518</v>
      </c>
      <c r="C214" t="s">
        <v>96</v>
      </c>
      <c r="D214">
        <v>4.5</v>
      </c>
      <c r="E214" s="10">
        <v>0</v>
      </c>
      <c r="F214" s="5" t="e">
        <v>#N/A</v>
      </c>
      <c r="G214" s="5" t="e">
        <v>#N/A</v>
      </c>
      <c r="H214" s="5" t="e">
        <v>#N/A</v>
      </c>
      <c r="I214" s="5">
        <v>0.31192660550458712</v>
      </c>
      <c r="J214" s="5">
        <v>0.33734939759036142</v>
      </c>
      <c r="K214" s="5">
        <v>4.6104928457869621E-2</v>
      </c>
      <c r="L214" s="5" t="e">
        <v>#N/A</v>
      </c>
      <c r="M214" s="5" t="e">
        <v>#N/A</v>
      </c>
      <c r="N214" s="5">
        <v>0</v>
      </c>
      <c r="O214" s="5">
        <v>0.3857500506789166</v>
      </c>
      <c r="P214" s="22">
        <v>0</v>
      </c>
      <c r="Q214" s="18">
        <v>0</v>
      </c>
      <c r="R214" s="5">
        <v>0</v>
      </c>
      <c r="S214" s="20">
        <v>0</v>
      </c>
      <c r="T214" s="3">
        <v>0.17316017316017315</v>
      </c>
      <c r="U214" s="3">
        <v>6.3492063492063489E-2</v>
      </c>
      <c r="V214" s="3">
        <v>0.10966810966810966</v>
      </c>
      <c r="W214" s="3" t="s">
        <v>3401</v>
      </c>
      <c r="X214" s="25">
        <v>0</v>
      </c>
      <c r="Y214" s="3">
        <v>0.17316017316017315</v>
      </c>
      <c r="Z214" s="3">
        <v>8.6580086580086577E-2</v>
      </c>
      <c r="AA214" s="3">
        <v>8.6580086580086577E-2</v>
      </c>
      <c r="AB214" s="3" t="s">
        <v>3402</v>
      </c>
      <c r="AC214" s="22">
        <v>0</v>
      </c>
      <c r="AD214" s="15">
        <v>0</v>
      </c>
      <c r="AE214" s="5">
        <v>0</v>
      </c>
      <c r="AF214" s="20">
        <v>0</v>
      </c>
      <c r="AG214" s="3">
        <v>0.17316017316017315</v>
      </c>
      <c r="AH214" s="3">
        <v>0.87939146110891264</v>
      </c>
      <c r="AI214" s="3">
        <v>-0.70623128794873946</v>
      </c>
      <c r="AJ214" s="3" t="s">
        <v>3401</v>
      </c>
      <c r="AK214" s="22">
        <v>0</v>
      </c>
      <c r="AL214" s="15">
        <v>0</v>
      </c>
      <c r="AM214" s="3">
        <v>0</v>
      </c>
      <c r="AN214" s="20">
        <v>0</v>
      </c>
      <c r="AO214" s="3">
        <v>0.17316017316017315</v>
      </c>
      <c r="AP214" s="3">
        <v>9.5238095238095233E-2</v>
      </c>
      <c r="AQ214" s="3">
        <v>7.792207792207792E-2</v>
      </c>
      <c r="AR214" s="3" t="s">
        <v>3401</v>
      </c>
      <c r="AS214" s="22">
        <v>0</v>
      </c>
      <c r="AT214" s="15">
        <v>0</v>
      </c>
      <c r="AU214" s="3">
        <v>0</v>
      </c>
      <c r="AV214" s="20">
        <v>0</v>
      </c>
      <c r="AW214" s="3">
        <v>0.17316017316017315</v>
      </c>
      <c r="AX214" s="3">
        <v>0.36350418029807341</v>
      </c>
      <c r="AY214" s="3">
        <v>-0.19034400713790026</v>
      </c>
      <c r="AZ214" s="3" t="s">
        <v>3401</v>
      </c>
      <c r="BA214" s="22">
        <v>0</v>
      </c>
      <c r="BB214" s="15">
        <v>0</v>
      </c>
      <c r="BC214" s="3">
        <v>0</v>
      </c>
      <c r="BD214" s="20">
        <v>0</v>
      </c>
      <c r="BE214" s="15">
        <v>0</v>
      </c>
    </row>
    <row r="215" spans="1:57" x14ac:dyDescent="0.25">
      <c r="A215" t="s">
        <v>4089</v>
      </c>
      <c r="B215" t="s">
        <v>518</v>
      </c>
      <c r="C215" t="s">
        <v>96</v>
      </c>
      <c r="D215">
        <v>4.5</v>
      </c>
      <c r="E215" s="10">
        <v>0</v>
      </c>
      <c r="F215" s="5" t="e">
        <v>#N/A</v>
      </c>
      <c r="G215" s="5" t="e">
        <v>#N/A</v>
      </c>
      <c r="H215" s="5" t="e">
        <v>#N/A</v>
      </c>
      <c r="I215" s="5">
        <v>0.31192660550458712</v>
      </c>
      <c r="J215" s="5">
        <v>0.33734939759036142</v>
      </c>
      <c r="K215" s="5">
        <v>4.6104928457869621E-2</v>
      </c>
      <c r="L215" s="5" t="e">
        <v>#N/A</v>
      </c>
      <c r="M215" s="5" t="e">
        <v>#N/A</v>
      </c>
      <c r="N215" s="5">
        <v>0</v>
      </c>
      <c r="O215" s="5">
        <v>0.3857500506789166</v>
      </c>
      <c r="P215" s="22">
        <v>0</v>
      </c>
      <c r="Q215" s="18">
        <v>0</v>
      </c>
      <c r="R215" s="5">
        <v>0</v>
      </c>
      <c r="S215" s="20">
        <v>0</v>
      </c>
      <c r="T215" s="3">
        <v>0.17316017316017315</v>
      </c>
      <c r="U215" s="3">
        <v>6.3492063492063489E-2</v>
      </c>
      <c r="V215" s="3">
        <v>0.10966810966810966</v>
      </c>
      <c r="W215" s="3" t="s">
        <v>3401</v>
      </c>
      <c r="X215" s="25">
        <v>0</v>
      </c>
      <c r="Y215" s="3">
        <v>0.17316017316017315</v>
      </c>
      <c r="Z215" s="3">
        <v>8.6580086580086577E-2</v>
      </c>
      <c r="AA215" s="3">
        <v>8.6580086580086577E-2</v>
      </c>
      <c r="AB215" s="3" t="s">
        <v>3402</v>
      </c>
      <c r="AC215" s="22">
        <v>0</v>
      </c>
      <c r="AD215" s="15">
        <v>0</v>
      </c>
      <c r="AE215" s="5">
        <v>0</v>
      </c>
      <c r="AF215" s="20">
        <v>0</v>
      </c>
      <c r="AG215" s="3">
        <v>0.17316017316017315</v>
      </c>
      <c r="AH215" s="3">
        <v>0.87939146110891264</v>
      </c>
      <c r="AI215" s="3">
        <v>-0.70623128794873946</v>
      </c>
      <c r="AJ215" s="3" t="s">
        <v>3401</v>
      </c>
      <c r="AK215" s="22">
        <v>0</v>
      </c>
      <c r="AL215" s="15">
        <v>0</v>
      </c>
      <c r="AM215" s="3">
        <v>0</v>
      </c>
      <c r="AN215" s="20">
        <v>0</v>
      </c>
      <c r="AO215" s="3">
        <v>0.17316017316017315</v>
      </c>
      <c r="AP215" s="3">
        <v>9.5238095238095233E-2</v>
      </c>
      <c r="AQ215" s="3">
        <v>7.792207792207792E-2</v>
      </c>
      <c r="AR215" s="3" t="s">
        <v>3401</v>
      </c>
      <c r="AS215" s="22">
        <v>0</v>
      </c>
      <c r="AT215" s="15">
        <v>0</v>
      </c>
      <c r="AU215" s="3">
        <v>0</v>
      </c>
      <c r="AV215" s="20">
        <v>0</v>
      </c>
      <c r="AW215" s="3">
        <v>0.17316017316017315</v>
      </c>
      <c r="AX215" s="3">
        <v>0.36350418029807341</v>
      </c>
      <c r="AY215" s="3">
        <v>-0.19034400713790026</v>
      </c>
      <c r="AZ215" s="3" t="s">
        <v>3401</v>
      </c>
      <c r="BA215" s="22">
        <v>0</v>
      </c>
      <c r="BB215" s="15">
        <v>0</v>
      </c>
      <c r="BC215" s="3">
        <v>0</v>
      </c>
      <c r="BD215" s="20">
        <v>0</v>
      </c>
      <c r="BE215" s="15">
        <v>0</v>
      </c>
    </row>
    <row r="216" spans="1:57" x14ac:dyDescent="0.25">
      <c r="A216" t="s">
        <v>4090</v>
      </c>
      <c r="B216" t="s">
        <v>518</v>
      </c>
      <c r="C216" t="s">
        <v>96</v>
      </c>
      <c r="D216">
        <v>4.5</v>
      </c>
      <c r="E216" s="10">
        <v>0</v>
      </c>
      <c r="F216" s="5" t="e">
        <v>#N/A</v>
      </c>
      <c r="G216" s="5" t="e">
        <v>#N/A</v>
      </c>
      <c r="H216" s="5" t="e">
        <v>#N/A</v>
      </c>
      <c r="I216" s="5">
        <v>0.31192660550458712</v>
      </c>
      <c r="J216" s="5">
        <v>0.33734939759036142</v>
      </c>
      <c r="K216" s="5">
        <v>4.6104928457869621E-2</v>
      </c>
      <c r="L216" s="5" t="e">
        <v>#N/A</v>
      </c>
      <c r="M216" s="5" t="e">
        <v>#N/A</v>
      </c>
      <c r="N216" s="5">
        <v>0</v>
      </c>
      <c r="O216" s="5">
        <v>0.3857500506789166</v>
      </c>
      <c r="P216" s="22">
        <v>0</v>
      </c>
      <c r="Q216" s="18">
        <v>0</v>
      </c>
      <c r="R216" s="5">
        <v>0</v>
      </c>
      <c r="S216" s="20">
        <v>0</v>
      </c>
      <c r="T216" s="3">
        <v>0.17316017316017315</v>
      </c>
      <c r="U216" s="3">
        <v>6.3492063492063489E-2</v>
      </c>
      <c r="V216" s="3">
        <v>0.10966810966810966</v>
      </c>
      <c r="W216" s="3" t="s">
        <v>3401</v>
      </c>
      <c r="X216" s="25">
        <v>0</v>
      </c>
      <c r="Y216" s="3">
        <v>0.17316017316017315</v>
      </c>
      <c r="Z216" s="3">
        <v>8.6580086580086577E-2</v>
      </c>
      <c r="AA216" s="3">
        <v>8.6580086580086577E-2</v>
      </c>
      <c r="AB216" s="3" t="s">
        <v>3402</v>
      </c>
      <c r="AC216" s="22">
        <v>0</v>
      </c>
      <c r="AD216" s="15">
        <v>0</v>
      </c>
      <c r="AE216" s="5">
        <v>0</v>
      </c>
      <c r="AF216" s="20">
        <v>0</v>
      </c>
      <c r="AG216" s="3">
        <v>0.17316017316017315</v>
      </c>
      <c r="AH216" s="3">
        <v>0.87939146110891264</v>
      </c>
      <c r="AI216" s="3">
        <v>-0.70623128794873946</v>
      </c>
      <c r="AJ216" s="3" t="s">
        <v>3401</v>
      </c>
      <c r="AK216" s="22">
        <v>0</v>
      </c>
      <c r="AL216" s="15">
        <v>0</v>
      </c>
      <c r="AM216" s="3">
        <v>0</v>
      </c>
      <c r="AN216" s="20">
        <v>0</v>
      </c>
      <c r="AO216" s="3">
        <v>0.17316017316017315</v>
      </c>
      <c r="AP216" s="3">
        <v>9.5238095238095233E-2</v>
      </c>
      <c r="AQ216" s="3">
        <v>7.792207792207792E-2</v>
      </c>
      <c r="AR216" s="3" t="s">
        <v>3401</v>
      </c>
      <c r="AS216" s="22">
        <v>0</v>
      </c>
      <c r="AT216" s="15">
        <v>0</v>
      </c>
      <c r="AU216" s="3">
        <v>0</v>
      </c>
      <c r="AV216" s="20">
        <v>0</v>
      </c>
      <c r="AW216" s="3">
        <v>0.17316017316017315</v>
      </c>
      <c r="AX216" s="3">
        <v>0.36350418029807341</v>
      </c>
      <c r="AY216" s="3">
        <v>-0.19034400713790026</v>
      </c>
      <c r="AZ216" s="3" t="s">
        <v>3401</v>
      </c>
      <c r="BA216" s="22">
        <v>0</v>
      </c>
      <c r="BB216" s="15">
        <v>0</v>
      </c>
      <c r="BC216" s="3">
        <v>0</v>
      </c>
      <c r="BD216" s="20">
        <v>0</v>
      </c>
      <c r="BE216" s="15">
        <v>0</v>
      </c>
    </row>
    <row r="217" spans="1:57" x14ac:dyDescent="0.25">
      <c r="A217" t="s">
        <v>99</v>
      </c>
      <c r="B217" t="s">
        <v>546</v>
      </c>
      <c r="C217" t="s">
        <v>96</v>
      </c>
      <c r="D217">
        <v>6.5</v>
      </c>
      <c r="E217" s="10">
        <v>0</v>
      </c>
      <c r="F217" s="5">
        <v>0.3968253968253968</v>
      </c>
      <c r="G217" s="5">
        <v>9.5238095238095233E-2</v>
      </c>
      <c r="H217" s="5">
        <v>0.11904761904761904</v>
      </c>
      <c r="I217" s="5">
        <v>0.31192660550458712</v>
      </c>
      <c r="J217" s="5">
        <v>0.33734939759036142</v>
      </c>
      <c r="K217" s="5">
        <v>4.6104928457869621E-2</v>
      </c>
      <c r="L217" s="5" t="e">
        <v>#N/A</v>
      </c>
      <c r="M217" s="5" t="e">
        <v>#N/A</v>
      </c>
      <c r="N217" s="5">
        <v>0</v>
      </c>
      <c r="O217" s="5">
        <v>0</v>
      </c>
      <c r="P217" s="22">
        <v>0</v>
      </c>
      <c r="Q217" s="18">
        <v>0</v>
      </c>
      <c r="R217" s="5">
        <v>0</v>
      </c>
      <c r="S217" s="20">
        <v>0</v>
      </c>
      <c r="T217" s="3">
        <v>0.17316017316017315</v>
      </c>
      <c r="U217" s="3">
        <v>6.3492063492063489E-2</v>
      </c>
      <c r="V217" s="3">
        <v>0.10966810966810966</v>
      </c>
      <c r="W217" s="3" t="s">
        <v>3401</v>
      </c>
      <c r="X217" s="25">
        <v>0</v>
      </c>
      <c r="Y217" s="3">
        <v>0.17316017316017315</v>
      </c>
      <c r="Z217" s="3">
        <v>8.6580086580086577E-2</v>
      </c>
      <c r="AA217" s="3">
        <v>8.6580086580086577E-2</v>
      </c>
      <c r="AB217" s="3" t="s">
        <v>3402</v>
      </c>
      <c r="AC217" s="22">
        <v>0</v>
      </c>
      <c r="AD217" s="15">
        <v>0</v>
      </c>
      <c r="AE217" s="5">
        <v>0</v>
      </c>
      <c r="AF217" s="20">
        <v>0</v>
      </c>
      <c r="AG217" s="3">
        <v>0.17316017316017315</v>
      </c>
      <c r="AH217" s="3">
        <v>0.87939146110891264</v>
      </c>
      <c r="AI217" s="3">
        <v>-0.70623128794873946</v>
      </c>
      <c r="AJ217" s="3" t="s">
        <v>3401</v>
      </c>
      <c r="AK217" s="22">
        <v>0</v>
      </c>
      <c r="AL217" s="15">
        <v>0</v>
      </c>
      <c r="AM217" s="3">
        <v>0</v>
      </c>
      <c r="AN217" s="20">
        <v>0</v>
      </c>
      <c r="AO217" s="3">
        <v>0.17316017316017315</v>
      </c>
      <c r="AP217" s="3">
        <v>9.5238095238095233E-2</v>
      </c>
      <c r="AQ217" s="3">
        <v>7.792207792207792E-2</v>
      </c>
      <c r="AR217" s="3" t="s">
        <v>3401</v>
      </c>
      <c r="AS217" s="22">
        <v>0</v>
      </c>
      <c r="AT217" s="15">
        <v>0</v>
      </c>
      <c r="AU217" s="3">
        <v>0</v>
      </c>
      <c r="AV217" s="20">
        <v>0</v>
      </c>
      <c r="AW217" s="3">
        <v>0.17316017316017315</v>
      </c>
      <c r="AX217" s="3">
        <v>0.36350418029807341</v>
      </c>
      <c r="AY217" s="3">
        <v>-0.19034400713790026</v>
      </c>
      <c r="AZ217" s="3" t="s">
        <v>3401</v>
      </c>
      <c r="BA217" s="22">
        <v>0</v>
      </c>
      <c r="BB217" s="15">
        <v>0</v>
      </c>
      <c r="BC217" s="3">
        <v>0</v>
      </c>
      <c r="BD217" s="20">
        <v>0</v>
      </c>
      <c r="BE217" s="15">
        <v>0</v>
      </c>
    </row>
    <row r="218" spans="1:57" x14ac:dyDescent="0.25">
      <c r="A218" t="s">
        <v>3849</v>
      </c>
      <c r="B218" t="s">
        <v>546</v>
      </c>
      <c r="C218" t="s">
        <v>96</v>
      </c>
      <c r="D218">
        <v>5.5</v>
      </c>
      <c r="E218" s="10">
        <v>0</v>
      </c>
      <c r="F218" s="5" t="e">
        <v>#N/A</v>
      </c>
      <c r="G218" s="5" t="e">
        <v>#N/A</v>
      </c>
      <c r="H218" s="5" t="e">
        <v>#N/A</v>
      </c>
      <c r="I218" s="5">
        <v>0.31192660550458712</v>
      </c>
      <c r="J218" s="5">
        <v>0.33734939759036142</v>
      </c>
      <c r="K218" s="5">
        <v>4.6104928457869621E-2</v>
      </c>
      <c r="L218" s="5" t="e">
        <v>#N/A</v>
      </c>
      <c r="M218" s="5" t="e">
        <v>#N/A</v>
      </c>
      <c r="N218" s="5">
        <v>0</v>
      </c>
      <c r="O218" s="5">
        <v>0</v>
      </c>
      <c r="P218" s="22">
        <v>0</v>
      </c>
      <c r="Q218" s="18">
        <v>0</v>
      </c>
      <c r="R218" s="5">
        <v>0</v>
      </c>
      <c r="S218" s="20">
        <v>0</v>
      </c>
      <c r="T218" s="3">
        <v>0.17316017316017315</v>
      </c>
      <c r="U218" s="3">
        <v>6.3492063492063489E-2</v>
      </c>
      <c r="V218" s="3">
        <v>0.10966810966810966</v>
      </c>
      <c r="W218" s="3" t="s">
        <v>3401</v>
      </c>
      <c r="X218" s="25">
        <v>0</v>
      </c>
      <c r="Y218" s="3">
        <v>0.17316017316017315</v>
      </c>
      <c r="Z218" s="3">
        <v>8.6580086580086577E-2</v>
      </c>
      <c r="AA218" s="3">
        <v>8.6580086580086577E-2</v>
      </c>
      <c r="AB218" s="3" t="s">
        <v>3402</v>
      </c>
      <c r="AC218" s="22">
        <v>0</v>
      </c>
      <c r="AD218" s="15">
        <v>0</v>
      </c>
      <c r="AE218" s="5">
        <v>0</v>
      </c>
      <c r="AF218" s="20">
        <v>0</v>
      </c>
      <c r="AG218" s="3">
        <v>0.17316017316017315</v>
      </c>
      <c r="AH218" s="3">
        <v>0.87939146110891264</v>
      </c>
      <c r="AI218" s="3">
        <v>-0.70623128794873946</v>
      </c>
      <c r="AJ218" s="3" t="s">
        <v>3401</v>
      </c>
      <c r="AK218" s="22">
        <v>0</v>
      </c>
      <c r="AL218" s="15">
        <v>0</v>
      </c>
      <c r="AM218" s="3">
        <v>0</v>
      </c>
      <c r="AN218" s="20">
        <v>0</v>
      </c>
      <c r="AO218" s="3">
        <v>0.17316017316017315</v>
      </c>
      <c r="AP218" s="3">
        <v>9.5238095238095233E-2</v>
      </c>
      <c r="AQ218" s="3">
        <v>7.792207792207792E-2</v>
      </c>
      <c r="AR218" s="3" t="s">
        <v>3401</v>
      </c>
      <c r="AS218" s="22">
        <v>0</v>
      </c>
      <c r="AT218" s="15">
        <v>0</v>
      </c>
      <c r="AU218" s="3">
        <v>0</v>
      </c>
      <c r="AV218" s="20">
        <v>0</v>
      </c>
      <c r="AW218" s="3">
        <v>0.17316017316017315</v>
      </c>
      <c r="AX218" s="3">
        <v>0.36350418029807341</v>
      </c>
      <c r="AY218" s="3">
        <v>-0.19034400713790026</v>
      </c>
      <c r="AZ218" s="3" t="s">
        <v>3401</v>
      </c>
      <c r="BA218" s="22">
        <v>0</v>
      </c>
      <c r="BB218" s="15">
        <v>0</v>
      </c>
      <c r="BC218" s="3">
        <v>0</v>
      </c>
      <c r="BD218" s="20">
        <v>0</v>
      </c>
      <c r="BE218" s="15">
        <v>0</v>
      </c>
    </row>
    <row r="219" spans="1:57" x14ac:dyDescent="0.25">
      <c r="A219" t="s">
        <v>4091</v>
      </c>
      <c r="B219" t="s">
        <v>546</v>
      </c>
      <c r="C219" t="s">
        <v>96</v>
      </c>
      <c r="D219">
        <v>5.5</v>
      </c>
      <c r="E219" s="10">
        <v>0</v>
      </c>
      <c r="F219" s="5" t="e">
        <v>#N/A</v>
      </c>
      <c r="G219" s="5" t="e">
        <v>#N/A</v>
      </c>
      <c r="H219" s="5" t="e">
        <v>#N/A</v>
      </c>
      <c r="I219" s="5">
        <v>0.31192660550458712</v>
      </c>
      <c r="J219" s="5">
        <v>0.33734939759036142</v>
      </c>
      <c r="K219" s="5">
        <v>4.6104928457869621E-2</v>
      </c>
      <c r="L219" s="5" t="e">
        <v>#N/A</v>
      </c>
      <c r="M219" s="5" t="e">
        <v>#N/A</v>
      </c>
      <c r="N219" s="5">
        <v>0</v>
      </c>
      <c r="O219" s="5">
        <v>0</v>
      </c>
      <c r="P219" s="22">
        <v>0</v>
      </c>
      <c r="Q219" s="18">
        <v>0</v>
      </c>
      <c r="R219" s="5">
        <v>0</v>
      </c>
      <c r="S219" s="20">
        <v>0</v>
      </c>
      <c r="T219" s="3">
        <v>0.17316017316017315</v>
      </c>
      <c r="U219" s="3">
        <v>6.3492063492063489E-2</v>
      </c>
      <c r="V219" s="3">
        <v>0.10966810966810966</v>
      </c>
      <c r="W219" s="3" t="s">
        <v>3401</v>
      </c>
      <c r="X219" s="25">
        <v>0</v>
      </c>
      <c r="Y219" s="3">
        <v>0.17316017316017315</v>
      </c>
      <c r="Z219" s="3">
        <v>8.6580086580086577E-2</v>
      </c>
      <c r="AA219" s="3">
        <v>8.6580086580086577E-2</v>
      </c>
      <c r="AB219" s="3" t="s">
        <v>3402</v>
      </c>
      <c r="AC219" s="22">
        <v>0</v>
      </c>
      <c r="AD219" s="15">
        <v>0</v>
      </c>
      <c r="AE219" s="5">
        <v>0</v>
      </c>
      <c r="AF219" s="20">
        <v>0</v>
      </c>
      <c r="AG219" s="3">
        <v>0.17316017316017315</v>
      </c>
      <c r="AH219" s="3">
        <v>0.87939146110891264</v>
      </c>
      <c r="AI219" s="3">
        <v>-0.70623128794873946</v>
      </c>
      <c r="AJ219" s="3" t="s">
        <v>3401</v>
      </c>
      <c r="AK219" s="22">
        <v>0</v>
      </c>
      <c r="AL219" s="15">
        <v>0</v>
      </c>
      <c r="AM219" s="3">
        <v>0</v>
      </c>
      <c r="AN219" s="20">
        <v>0</v>
      </c>
      <c r="AO219" s="3">
        <v>0.17316017316017315</v>
      </c>
      <c r="AP219" s="3">
        <v>9.5238095238095233E-2</v>
      </c>
      <c r="AQ219" s="3">
        <v>7.792207792207792E-2</v>
      </c>
      <c r="AR219" s="3" t="s">
        <v>3401</v>
      </c>
      <c r="AS219" s="22">
        <v>0</v>
      </c>
      <c r="AT219" s="15">
        <v>0</v>
      </c>
      <c r="AU219" s="3">
        <v>0</v>
      </c>
      <c r="AV219" s="20">
        <v>0</v>
      </c>
      <c r="AW219" s="3">
        <v>0.17316017316017315</v>
      </c>
      <c r="AX219" s="3">
        <v>0.36350418029807341</v>
      </c>
      <c r="AY219" s="3">
        <v>-0.19034400713790026</v>
      </c>
      <c r="AZ219" s="3" t="s">
        <v>3401</v>
      </c>
      <c r="BA219" s="22">
        <v>0</v>
      </c>
      <c r="BB219" s="15">
        <v>0</v>
      </c>
      <c r="BC219" s="3">
        <v>0</v>
      </c>
      <c r="BD219" s="20">
        <v>0</v>
      </c>
      <c r="BE219" s="15">
        <v>0</v>
      </c>
    </row>
    <row r="220" spans="1:57" x14ac:dyDescent="0.25">
      <c r="A220" t="s">
        <v>4092</v>
      </c>
      <c r="B220" t="s">
        <v>546</v>
      </c>
      <c r="C220" t="s">
        <v>96</v>
      </c>
      <c r="D220">
        <v>5</v>
      </c>
      <c r="E220" s="10">
        <v>0</v>
      </c>
      <c r="F220" s="5" t="e">
        <v>#N/A</v>
      </c>
      <c r="G220" s="5" t="e">
        <v>#N/A</v>
      </c>
      <c r="H220" s="5" t="e">
        <v>#N/A</v>
      </c>
      <c r="I220" s="5">
        <v>0.31192660550458712</v>
      </c>
      <c r="J220" s="5">
        <v>0.33734939759036142</v>
      </c>
      <c r="K220" s="5">
        <v>4.6104928457869621E-2</v>
      </c>
      <c r="L220" s="5" t="e">
        <v>#N/A</v>
      </c>
      <c r="M220" s="5" t="e">
        <v>#N/A</v>
      </c>
      <c r="N220" s="5">
        <v>0</v>
      </c>
      <c r="O220" s="5">
        <v>0</v>
      </c>
      <c r="P220" s="22">
        <v>0</v>
      </c>
      <c r="Q220" s="18">
        <v>0</v>
      </c>
      <c r="R220" s="5">
        <v>0</v>
      </c>
      <c r="S220" s="20">
        <v>0</v>
      </c>
      <c r="T220" s="3">
        <v>0.17316017316017315</v>
      </c>
      <c r="U220" s="3">
        <v>6.3492063492063489E-2</v>
      </c>
      <c r="V220" s="3">
        <v>0.10966810966810966</v>
      </c>
      <c r="W220" s="3" t="s">
        <v>3401</v>
      </c>
      <c r="X220" s="25">
        <v>0</v>
      </c>
      <c r="Y220" s="3">
        <v>0.17316017316017315</v>
      </c>
      <c r="Z220" s="3">
        <v>8.6580086580086577E-2</v>
      </c>
      <c r="AA220" s="3">
        <v>8.6580086580086577E-2</v>
      </c>
      <c r="AB220" s="3" t="s">
        <v>3402</v>
      </c>
      <c r="AC220" s="22">
        <v>0</v>
      </c>
      <c r="AD220" s="15">
        <v>0</v>
      </c>
      <c r="AE220" s="5">
        <v>0</v>
      </c>
      <c r="AF220" s="20">
        <v>0</v>
      </c>
      <c r="AG220" s="3">
        <v>0.17316017316017315</v>
      </c>
      <c r="AH220" s="3">
        <v>0.87939146110891264</v>
      </c>
      <c r="AI220" s="3">
        <v>-0.70623128794873946</v>
      </c>
      <c r="AJ220" s="3" t="s">
        <v>3401</v>
      </c>
      <c r="AK220" s="22">
        <v>0</v>
      </c>
      <c r="AL220" s="15">
        <v>0</v>
      </c>
      <c r="AM220" s="3">
        <v>0</v>
      </c>
      <c r="AN220" s="20">
        <v>0</v>
      </c>
      <c r="AO220" s="3">
        <v>0.17316017316017315</v>
      </c>
      <c r="AP220" s="3">
        <v>9.5238095238095233E-2</v>
      </c>
      <c r="AQ220" s="3">
        <v>7.792207792207792E-2</v>
      </c>
      <c r="AR220" s="3" t="s">
        <v>3401</v>
      </c>
      <c r="AS220" s="22">
        <v>0</v>
      </c>
      <c r="AT220" s="15">
        <v>0</v>
      </c>
      <c r="AU220" s="3">
        <v>0</v>
      </c>
      <c r="AV220" s="20">
        <v>0</v>
      </c>
      <c r="AW220" s="3">
        <v>0.17316017316017315</v>
      </c>
      <c r="AX220" s="3">
        <v>0.36350418029807341</v>
      </c>
      <c r="AY220" s="3">
        <v>-0.19034400713790026</v>
      </c>
      <c r="AZ220" s="3" t="s">
        <v>3401</v>
      </c>
      <c r="BA220" s="22">
        <v>0</v>
      </c>
      <c r="BB220" s="15">
        <v>0</v>
      </c>
      <c r="BC220" s="3">
        <v>0</v>
      </c>
      <c r="BD220" s="20">
        <v>0</v>
      </c>
      <c r="BE220" s="15">
        <v>0</v>
      </c>
    </row>
    <row r="221" spans="1:57" x14ac:dyDescent="0.25">
      <c r="A221" t="s">
        <v>3300</v>
      </c>
      <c r="B221" t="s">
        <v>486</v>
      </c>
      <c r="C221" t="s">
        <v>283</v>
      </c>
      <c r="D221">
        <v>5</v>
      </c>
      <c r="E221" s="10">
        <v>1</v>
      </c>
      <c r="F221" s="5" t="e">
        <v>#N/A</v>
      </c>
      <c r="G221" s="5" t="e">
        <v>#N/A</v>
      </c>
      <c r="H221" s="5">
        <v>0.14652014652014653</v>
      </c>
      <c r="I221" s="5">
        <v>0.35467980295566504</v>
      </c>
      <c r="J221" s="5">
        <v>0.29039301310043669</v>
      </c>
      <c r="K221" s="5">
        <v>3.7393557941503147E-2</v>
      </c>
      <c r="L221" s="5">
        <v>0.47619047619047616</v>
      </c>
      <c r="M221" s="5">
        <v>0</v>
      </c>
      <c r="N221" s="5">
        <v>0</v>
      </c>
      <c r="O221" s="5">
        <v>0</v>
      </c>
      <c r="P221" s="22">
        <v>3.0928163994091102</v>
      </c>
      <c r="Q221" s="18">
        <v>15.759885943954021</v>
      </c>
      <c r="R221" s="5">
        <v>1.7835937277846377E-2</v>
      </c>
      <c r="S221" s="20">
        <v>3.1284882739648028</v>
      </c>
      <c r="T221" s="3">
        <v>0.82101806239737274</v>
      </c>
      <c r="U221" s="3">
        <v>0.10582010582010581</v>
      </c>
      <c r="V221" s="3">
        <v>0.71519795657726692</v>
      </c>
      <c r="W221" s="3" t="s">
        <v>3401</v>
      </c>
      <c r="X221" s="25">
        <v>0.90768434142489429</v>
      </c>
      <c r="Y221" s="3">
        <v>0.82101806239737274</v>
      </c>
      <c r="Z221" s="3">
        <v>6.3492063492063489E-2</v>
      </c>
      <c r="AA221" s="3">
        <v>0.75752599890530925</v>
      </c>
      <c r="AB221" s="3" t="s">
        <v>3402</v>
      </c>
      <c r="AC221" s="22">
        <v>2.6676887507991998</v>
      </c>
      <c r="AD221" s="15">
        <v>55.449464988437938</v>
      </c>
      <c r="AE221" s="5">
        <v>3.9514932425148679E-3</v>
      </c>
      <c r="AF221" s="20">
        <v>2.6755917372842295</v>
      </c>
      <c r="AG221" s="3">
        <v>0.82101806239737274</v>
      </c>
      <c r="AH221" s="3">
        <v>6.3492063492063489E-2</v>
      </c>
      <c r="AI221" s="3">
        <v>0.75752599890530925</v>
      </c>
      <c r="AJ221" s="3" t="s">
        <v>3401</v>
      </c>
      <c r="AK221" s="22">
        <v>3.0933927069274749</v>
      </c>
      <c r="AL221" s="15">
        <v>15.110906406607116</v>
      </c>
      <c r="AM221" s="3">
        <v>1.747955803866879E-2</v>
      </c>
      <c r="AN221" s="20">
        <v>3.1283518230048126</v>
      </c>
      <c r="AO221" s="3">
        <v>0.82101806239737274</v>
      </c>
      <c r="AP221" s="3">
        <v>5.6022408963585429E-2</v>
      </c>
      <c r="AQ221" s="3">
        <v>0.76499565343378728</v>
      </c>
      <c r="AR221" s="3" t="s">
        <v>3401</v>
      </c>
      <c r="AS221" s="22">
        <v>3.0934944082542453</v>
      </c>
      <c r="AT221" s="15">
        <v>19.035634517919231</v>
      </c>
      <c r="AU221" s="3">
        <v>1.5472498161459661E-2</v>
      </c>
      <c r="AV221" s="20">
        <v>3.1244394045771644</v>
      </c>
      <c r="AW221" s="3">
        <v>0.82101806239737274</v>
      </c>
      <c r="AX221" s="3">
        <v>0.52910052910052907</v>
      </c>
      <c r="AY221" s="3">
        <v>0.29191753329684367</v>
      </c>
      <c r="AZ221" s="3" t="s">
        <v>3402</v>
      </c>
      <c r="BA221" s="22">
        <v>2.6613493680971847</v>
      </c>
      <c r="BB221" s="15">
        <v>21.484863984446317</v>
      </c>
      <c r="BC221" s="3">
        <v>1.0613967909672518E-2</v>
      </c>
      <c r="BD221" s="20">
        <v>2.6825773039165299</v>
      </c>
      <c r="BE221" s="15">
        <v>10.38406012084382</v>
      </c>
    </row>
    <row r="222" spans="1:57" x14ac:dyDescent="0.25">
      <c r="A222" t="s">
        <v>4093</v>
      </c>
      <c r="B222" t="s">
        <v>486</v>
      </c>
      <c r="C222" t="s">
        <v>283</v>
      </c>
      <c r="D222">
        <v>4.5</v>
      </c>
      <c r="E222" s="10">
        <v>0</v>
      </c>
      <c r="F222" s="5" t="e">
        <v>#N/A</v>
      </c>
      <c r="G222" s="5" t="e">
        <v>#N/A</v>
      </c>
      <c r="H222" s="5" t="e">
        <v>#N/A</v>
      </c>
      <c r="I222" s="5">
        <v>0.35467980295566504</v>
      </c>
      <c r="J222" s="5">
        <v>0.29039301310043669</v>
      </c>
      <c r="K222" s="5">
        <v>3.7393557941503147E-2</v>
      </c>
      <c r="L222" s="5" t="e">
        <v>#N/A</v>
      </c>
      <c r="M222" s="5" t="e">
        <v>#N/A</v>
      </c>
      <c r="N222" s="5">
        <v>0</v>
      </c>
      <c r="O222" s="5">
        <v>0</v>
      </c>
      <c r="P222" s="22">
        <v>0</v>
      </c>
      <c r="Q222" s="18">
        <v>0</v>
      </c>
      <c r="R222" s="5">
        <v>0</v>
      </c>
      <c r="S222" s="20">
        <v>0</v>
      </c>
      <c r="T222" s="3">
        <v>0.82101806239737274</v>
      </c>
      <c r="U222" s="3">
        <v>0.10582010582010581</v>
      </c>
      <c r="V222" s="3">
        <v>0.71519795657726692</v>
      </c>
      <c r="W222" s="3" t="s">
        <v>3401</v>
      </c>
      <c r="X222" s="25">
        <v>0</v>
      </c>
      <c r="Y222" s="3">
        <v>0.82101806239737274</v>
      </c>
      <c r="Z222" s="3">
        <v>6.3492063492063489E-2</v>
      </c>
      <c r="AA222" s="3">
        <v>0.75752599890530925</v>
      </c>
      <c r="AB222" s="3" t="s">
        <v>3402</v>
      </c>
      <c r="AC222" s="22">
        <v>0</v>
      </c>
      <c r="AD222" s="15">
        <v>0</v>
      </c>
      <c r="AE222" s="5">
        <v>0</v>
      </c>
      <c r="AF222" s="20">
        <v>0</v>
      </c>
      <c r="AG222" s="3">
        <v>0.82101806239737274</v>
      </c>
      <c r="AH222" s="3">
        <v>6.3492063492063489E-2</v>
      </c>
      <c r="AI222" s="3">
        <v>0.75752599890530925</v>
      </c>
      <c r="AJ222" s="3" t="s">
        <v>3401</v>
      </c>
      <c r="AK222" s="22">
        <v>0</v>
      </c>
      <c r="AL222" s="15">
        <v>0</v>
      </c>
      <c r="AM222" s="3">
        <v>0</v>
      </c>
      <c r="AN222" s="20">
        <v>0</v>
      </c>
      <c r="AO222" s="3">
        <v>0.82101806239737274</v>
      </c>
      <c r="AP222" s="3">
        <v>5.6022408963585429E-2</v>
      </c>
      <c r="AQ222" s="3">
        <v>0.76499565343378728</v>
      </c>
      <c r="AR222" s="3" t="s">
        <v>3401</v>
      </c>
      <c r="AS222" s="22">
        <v>0</v>
      </c>
      <c r="AT222" s="15">
        <v>0</v>
      </c>
      <c r="AU222" s="3">
        <v>0</v>
      </c>
      <c r="AV222" s="20">
        <v>0</v>
      </c>
      <c r="AW222" s="3">
        <v>0.82101806239737274</v>
      </c>
      <c r="AX222" s="3">
        <v>0.52910052910052907</v>
      </c>
      <c r="AY222" s="3">
        <v>0.29191753329684367</v>
      </c>
      <c r="AZ222" s="3" t="s">
        <v>3402</v>
      </c>
      <c r="BA222" s="22">
        <v>0</v>
      </c>
      <c r="BB222" s="15">
        <v>0</v>
      </c>
      <c r="BC222" s="3">
        <v>0</v>
      </c>
      <c r="BD222" s="20">
        <v>0</v>
      </c>
      <c r="BE222" s="15">
        <v>0</v>
      </c>
    </row>
    <row r="223" spans="1:57" x14ac:dyDescent="0.25">
      <c r="A223" t="s">
        <v>4094</v>
      </c>
      <c r="B223" t="s">
        <v>486</v>
      </c>
      <c r="C223" t="s">
        <v>283</v>
      </c>
      <c r="D223">
        <v>4</v>
      </c>
      <c r="E223" s="10">
        <v>0</v>
      </c>
      <c r="F223" s="5" t="e">
        <v>#N/A</v>
      </c>
      <c r="G223" s="5" t="e">
        <v>#N/A</v>
      </c>
      <c r="H223" s="5" t="e">
        <v>#N/A</v>
      </c>
      <c r="I223" s="5">
        <v>0.35467980295566504</v>
      </c>
      <c r="J223" s="5">
        <v>0.29039301310043669</v>
      </c>
      <c r="K223" s="5">
        <v>3.7393557941503147E-2</v>
      </c>
      <c r="L223" s="5" t="e">
        <v>#N/A</v>
      </c>
      <c r="M223" s="5" t="e">
        <v>#N/A</v>
      </c>
      <c r="N223" s="5">
        <v>0</v>
      </c>
      <c r="O223" s="5">
        <v>0</v>
      </c>
      <c r="P223" s="22">
        <v>0</v>
      </c>
      <c r="Q223" s="18">
        <v>0</v>
      </c>
      <c r="R223" s="5">
        <v>0</v>
      </c>
      <c r="S223" s="20">
        <v>0</v>
      </c>
      <c r="T223" s="3">
        <v>0.82101806239737274</v>
      </c>
      <c r="U223" s="3">
        <v>0.10582010582010581</v>
      </c>
      <c r="V223" s="3">
        <v>0.71519795657726692</v>
      </c>
      <c r="W223" s="3" t="s">
        <v>3401</v>
      </c>
      <c r="X223" s="25">
        <v>0</v>
      </c>
      <c r="Y223" s="3">
        <v>0.82101806239737274</v>
      </c>
      <c r="Z223" s="3">
        <v>6.3492063492063489E-2</v>
      </c>
      <c r="AA223" s="3">
        <v>0.75752599890530925</v>
      </c>
      <c r="AB223" s="3" t="s">
        <v>3402</v>
      </c>
      <c r="AC223" s="22">
        <v>0</v>
      </c>
      <c r="AD223" s="15">
        <v>0</v>
      </c>
      <c r="AE223" s="5">
        <v>0</v>
      </c>
      <c r="AF223" s="20">
        <v>0</v>
      </c>
      <c r="AG223" s="3">
        <v>0.82101806239737274</v>
      </c>
      <c r="AH223" s="3">
        <v>6.3492063492063489E-2</v>
      </c>
      <c r="AI223" s="3">
        <v>0.75752599890530925</v>
      </c>
      <c r="AJ223" s="3" t="s">
        <v>3401</v>
      </c>
      <c r="AK223" s="22">
        <v>0</v>
      </c>
      <c r="AL223" s="15">
        <v>0</v>
      </c>
      <c r="AM223" s="3">
        <v>0</v>
      </c>
      <c r="AN223" s="20">
        <v>0</v>
      </c>
      <c r="AO223" s="3">
        <v>0.82101806239737274</v>
      </c>
      <c r="AP223" s="3">
        <v>5.6022408963585429E-2</v>
      </c>
      <c r="AQ223" s="3">
        <v>0.76499565343378728</v>
      </c>
      <c r="AR223" s="3" t="s">
        <v>3401</v>
      </c>
      <c r="AS223" s="22">
        <v>0</v>
      </c>
      <c r="AT223" s="15">
        <v>0</v>
      </c>
      <c r="AU223" s="3">
        <v>0</v>
      </c>
      <c r="AV223" s="20">
        <v>0</v>
      </c>
      <c r="AW223" s="3">
        <v>0.82101806239737274</v>
      </c>
      <c r="AX223" s="3">
        <v>0.52910052910052907</v>
      </c>
      <c r="AY223" s="3">
        <v>0.29191753329684367</v>
      </c>
      <c r="AZ223" s="3" t="s">
        <v>3402</v>
      </c>
      <c r="BA223" s="22">
        <v>0</v>
      </c>
      <c r="BB223" s="15">
        <v>0</v>
      </c>
      <c r="BC223" s="3">
        <v>0</v>
      </c>
      <c r="BD223" s="20">
        <v>0</v>
      </c>
      <c r="BE223" s="15">
        <v>0</v>
      </c>
    </row>
    <row r="224" spans="1:57" x14ac:dyDescent="0.25">
      <c r="A224" t="s">
        <v>4095</v>
      </c>
      <c r="B224" t="s">
        <v>486</v>
      </c>
      <c r="C224" t="s">
        <v>283</v>
      </c>
      <c r="D224">
        <v>4</v>
      </c>
      <c r="E224" s="10">
        <v>0</v>
      </c>
      <c r="F224" s="5" t="e">
        <v>#N/A</v>
      </c>
      <c r="G224" s="5" t="e">
        <v>#N/A</v>
      </c>
      <c r="H224" s="5" t="e">
        <v>#N/A</v>
      </c>
      <c r="I224" s="5">
        <v>0.35467980295566504</v>
      </c>
      <c r="J224" s="5">
        <v>0.29039301310043669</v>
      </c>
      <c r="K224" s="5">
        <v>3.7393557941503147E-2</v>
      </c>
      <c r="L224" s="5" t="e">
        <v>#N/A</v>
      </c>
      <c r="M224" s="5" t="e">
        <v>#N/A</v>
      </c>
      <c r="N224" s="5">
        <v>0</v>
      </c>
      <c r="O224" s="5">
        <v>0</v>
      </c>
      <c r="P224" s="22">
        <v>0</v>
      </c>
      <c r="Q224" s="18">
        <v>0</v>
      </c>
      <c r="R224" s="5">
        <v>0</v>
      </c>
      <c r="S224" s="20">
        <v>0</v>
      </c>
      <c r="T224" s="3">
        <v>0.82101806239737274</v>
      </c>
      <c r="U224" s="3">
        <v>0.10582010582010581</v>
      </c>
      <c r="V224" s="3">
        <v>0.71519795657726692</v>
      </c>
      <c r="W224" s="3" t="s">
        <v>3401</v>
      </c>
      <c r="X224" s="25">
        <v>0</v>
      </c>
      <c r="Y224" s="3">
        <v>0.82101806239737274</v>
      </c>
      <c r="Z224" s="3">
        <v>6.3492063492063489E-2</v>
      </c>
      <c r="AA224" s="3">
        <v>0.75752599890530925</v>
      </c>
      <c r="AB224" s="3" t="s">
        <v>3402</v>
      </c>
      <c r="AC224" s="22">
        <v>0</v>
      </c>
      <c r="AD224" s="15">
        <v>0</v>
      </c>
      <c r="AE224" s="5">
        <v>0</v>
      </c>
      <c r="AF224" s="20">
        <v>0</v>
      </c>
      <c r="AG224" s="3">
        <v>0.82101806239737274</v>
      </c>
      <c r="AH224" s="3">
        <v>6.3492063492063489E-2</v>
      </c>
      <c r="AI224" s="3">
        <v>0.75752599890530925</v>
      </c>
      <c r="AJ224" s="3" t="s">
        <v>3401</v>
      </c>
      <c r="AK224" s="22">
        <v>0</v>
      </c>
      <c r="AL224" s="15">
        <v>0</v>
      </c>
      <c r="AM224" s="3">
        <v>0</v>
      </c>
      <c r="AN224" s="20">
        <v>0</v>
      </c>
      <c r="AO224" s="3">
        <v>0.82101806239737274</v>
      </c>
      <c r="AP224" s="3">
        <v>5.6022408963585429E-2</v>
      </c>
      <c r="AQ224" s="3">
        <v>0.76499565343378728</v>
      </c>
      <c r="AR224" s="3" t="s">
        <v>3401</v>
      </c>
      <c r="AS224" s="22">
        <v>0</v>
      </c>
      <c r="AT224" s="15">
        <v>0</v>
      </c>
      <c r="AU224" s="3">
        <v>0</v>
      </c>
      <c r="AV224" s="20">
        <v>0</v>
      </c>
      <c r="AW224" s="3">
        <v>0.82101806239737274</v>
      </c>
      <c r="AX224" s="3">
        <v>0.52910052910052907</v>
      </c>
      <c r="AY224" s="3">
        <v>0.29191753329684367</v>
      </c>
      <c r="AZ224" s="3" t="s">
        <v>3402</v>
      </c>
      <c r="BA224" s="22">
        <v>0</v>
      </c>
      <c r="BB224" s="15">
        <v>0</v>
      </c>
      <c r="BC224" s="3">
        <v>0</v>
      </c>
      <c r="BD224" s="20">
        <v>0</v>
      </c>
      <c r="BE224" s="15">
        <v>0</v>
      </c>
    </row>
    <row r="225" spans="1:57" x14ac:dyDescent="0.25">
      <c r="A225" t="s">
        <v>312</v>
      </c>
      <c r="B225" t="s">
        <v>495</v>
      </c>
      <c r="C225" t="s">
        <v>283</v>
      </c>
      <c r="D225">
        <v>6</v>
      </c>
      <c r="E225" s="10">
        <v>1</v>
      </c>
      <c r="F225" s="5">
        <v>0.11904761904761904</v>
      </c>
      <c r="G225" s="5">
        <v>8.6580086580086577E-2</v>
      </c>
      <c r="H225" s="5">
        <v>0.27210884353741494</v>
      </c>
      <c r="I225" s="5">
        <v>0.35467980295566504</v>
      </c>
      <c r="J225" s="5">
        <v>0.29039301310043669</v>
      </c>
      <c r="K225" s="5">
        <v>3.7393557941503147E-2</v>
      </c>
      <c r="L225" s="5" t="e">
        <v>#N/A</v>
      </c>
      <c r="M225" s="5" t="e">
        <v>#N/A</v>
      </c>
      <c r="N225" s="5">
        <v>0.29152339856241527</v>
      </c>
      <c r="O225" s="5">
        <v>0</v>
      </c>
      <c r="P225" s="22">
        <v>4.0481099973521708</v>
      </c>
      <c r="Q225" s="18">
        <v>36.935777770607785</v>
      </c>
      <c r="R225" s="5">
        <v>4.1801331428909412E-2</v>
      </c>
      <c r="S225" s="20">
        <v>4.1317126602099901</v>
      </c>
      <c r="T225" s="3">
        <v>0.82101806239737274</v>
      </c>
      <c r="U225" s="3">
        <v>0.10582010582010581</v>
      </c>
      <c r="V225" s="3">
        <v>0.71519795657726692</v>
      </c>
      <c r="W225" s="3" t="s">
        <v>3401</v>
      </c>
      <c r="X225" s="25">
        <v>1.1880453225946874</v>
      </c>
      <c r="Y225" s="3">
        <v>0.82101806239737274</v>
      </c>
      <c r="Z225" s="3">
        <v>6.3492063492063489E-2</v>
      </c>
      <c r="AA225" s="3">
        <v>0.75752599890530925</v>
      </c>
      <c r="AB225" s="3" t="s">
        <v>3402</v>
      </c>
      <c r="AC225" s="22">
        <v>3.4916710555457988</v>
      </c>
      <c r="AD225" s="15">
        <v>191.66535561042963</v>
      </c>
      <c r="AE225" s="5">
        <v>1.3658641389538092E-2</v>
      </c>
      <c r="AF225" s="20">
        <v>3.518988338324875</v>
      </c>
      <c r="AG225" s="3">
        <v>0.82101806239737274</v>
      </c>
      <c r="AH225" s="3">
        <v>6.3492063492063489E-2</v>
      </c>
      <c r="AI225" s="3">
        <v>0.75752599890530925</v>
      </c>
      <c r="AJ225" s="3" t="s">
        <v>3401</v>
      </c>
      <c r="AK225" s="22">
        <v>4.0488643118427072</v>
      </c>
      <c r="AL225" s="15">
        <v>34.957780249197434</v>
      </c>
      <c r="AM225" s="3">
        <v>4.0437451753503093E-2</v>
      </c>
      <c r="AN225" s="20">
        <v>4.129739215349713</v>
      </c>
      <c r="AO225" s="3">
        <v>0.82101806239737274</v>
      </c>
      <c r="AP225" s="3">
        <v>5.6022408963585429E-2</v>
      </c>
      <c r="AQ225" s="3">
        <v>0.76499565343378728</v>
      </c>
      <c r="AR225" s="3" t="s">
        <v>3401</v>
      </c>
      <c r="AS225" s="22">
        <v>4.0489974261645667</v>
      </c>
      <c r="AT225" s="15">
        <v>47.292655178909335</v>
      </c>
      <c r="AU225" s="3">
        <v>3.8440300984839762E-2</v>
      </c>
      <c r="AV225" s="20">
        <v>4.1258780281342462</v>
      </c>
      <c r="AW225" s="3">
        <v>0.82101806239737274</v>
      </c>
      <c r="AX225" s="3">
        <v>0.52910052910052907</v>
      </c>
      <c r="AY225" s="3">
        <v>0.29191753329684367</v>
      </c>
      <c r="AZ225" s="3" t="s">
        <v>3402</v>
      </c>
      <c r="BA225" s="22">
        <v>3.4833735961498995</v>
      </c>
      <c r="BB225" s="15">
        <v>55.4108789356278</v>
      </c>
      <c r="BC225" s="3">
        <v>2.7374122139906063E-2</v>
      </c>
      <c r="BD225" s="20">
        <v>3.5381218404297115</v>
      </c>
      <c r="BE225" s="15">
        <v>13.698151850176652</v>
      </c>
    </row>
    <row r="226" spans="1:57" x14ac:dyDescent="0.25">
      <c r="A226" t="s">
        <v>297</v>
      </c>
      <c r="B226" t="s">
        <v>495</v>
      </c>
      <c r="C226" t="s">
        <v>283</v>
      </c>
      <c r="D226">
        <v>5.5</v>
      </c>
      <c r="E226" s="10">
        <v>1</v>
      </c>
      <c r="F226" s="5">
        <v>0.15873015873015872</v>
      </c>
      <c r="G226" s="5">
        <v>0.13605442176870747</v>
      </c>
      <c r="H226" s="5">
        <v>0.27210884353741494</v>
      </c>
      <c r="I226" s="5">
        <v>0.35467980295566504</v>
      </c>
      <c r="J226" s="5">
        <v>0.29039301310043669</v>
      </c>
      <c r="K226" s="5">
        <v>3.7393557941503147E-2</v>
      </c>
      <c r="L226" s="5" t="e">
        <v>#N/A</v>
      </c>
      <c r="M226" s="5" t="e">
        <v>#N/A</v>
      </c>
      <c r="N226" s="5">
        <v>0.29152339856241527</v>
      </c>
      <c r="O226" s="5">
        <v>0</v>
      </c>
      <c r="P226" s="22">
        <v>4.4346282410132716</v>
      </c>
      <c r="Q226" s="18">
        <v>52.132545643880164</v>
      </c>
      <c r="R226" s="5">
        <v>5.8999971036936501E-2</v>
      </c>
      <c r="S226" s="20">
        <v>4.5526281830871449</v>
      </c>
      <c r="T226" s="3">
        <v>0.82101806239737274</v>
      </c>
      <c r="U226" s="3">
        <v>0.10582010582010581</v>
      </c>
      <c r="V226" s="3">
        <v>0.71519795657726692</v>
      </c>
      <c r="W226" s="3" t="s">
        <v>3401</v>
      </c>
      <c r="X226" s="25">
        <v>1.3014812696859086</v>
      </c>
      <c r="Y226" s="3">
        <v>0.82101806239737274</v>
      </c>
      <c r="Z226" s="3">
        <v>6.3492063492063489E-2</v>
      </c>
      <c r="AA226" s="3">
        <v>0.75752599890530925</v>
      </c>
      <c r="AB226" s="3" t="s">
        <v>3402</v>
      </c>
      <c r="AC226" s="22">
        <v>3.8250598628446668</v>
      </c>
      <c r="AD226" s="15">
        <v>316.5800437434645</v>
      </c>
      <c r="AE226" s="5">
        <v>2.2560432347331148E-2</v>
      </c>
      <c r="AF226" s="20">
        <v>3.8701807275393292</v>
      </c>
      <c r="AG226" s="3">
        <v>0.82101806239737274</v>
      </c>
      <c r="AH226" s="3">
        <v>6.3492063492063489E-2</v>
      </c>
      <c r="AI226" s="3">
        <v>0.75752599890530925</v>
      </c>
      <c r="AJ226" s="3" t="s">
        <v>3401</v>
      </c>
      <c r="AK226" s="22">
        <v>4.4354545783273576</v>
      </c>
      <c r="AL226" s="15">
        <v>49.082108045169143</v>
      </c>
      <c r="AM226" s="3">
        <v>5.6775783870954437E-2</v>
      </c>
      <c r="AN226" s="20">
        <v>4.5490061460692663</v>
      </c>
      <c r="AO226" s="3">
        <v>0.82101806239737274</v>
      </c>
      <c r="AP226" s="3">
        <v>5.6022408963585429E-2</v>
      </c>
      <c r="AQ226" s="3">
        <v>0.76499565343378728</v>
      </c>
      <c r="AR226" s="3" t="s">
        <v>3401</v>
      </c>
      <c r="AS226" s="22">
        <v>4.4356004025592553</v>
      </c>
      <c r="AT226" s="15">
        <v>68.344716246204186</v>
      </c>
      <c r="AU226" s="3">
        <v>5.5551786070983412E-2</v>
      </c>
      <c r="AV226" s="20">
        <v>4.5467039747012219</v>
      </c>
      <c r="AW226" s="3">
        <v>0.82101806239737274</v>
      </c>
      <c r="AX226" s="3">
        <v>0.52910052910052907</v>
      </c>
      <c r="AY226" s="3">
        <v>0.29191753329684367</v>
      </c>
      <c r="AZ226" s="3" t="s">
        <v>3402</v>
      </c>
      <c r="BA226" s="22">
        <v>3.8159701523897178</v>
      </c>
      <c r="BB226" s="15">
        <v>81.297186926111365</v>
      </c>
      <c r="BC226" s="3">
        <v>4.016249457315945E-2</v>
      </c>
      <c r="BD226" s="20">
        <v>3.8962951415360365</v>
      </c>
      <c r="BE226" s="15">
        <v>15.085791346444147</v>
      </c>
    </row>
    <row r="227" spans="1:57" x14ac:dyDescent="0.25">
      <c r="A227" t="s">
        <v>314</v>
      </c>
      <c r="B227" t="s">
        <v>495</v>
      </c>
      <c r="C227" t="s">
        <v>283</v>
      </c>
      <c r="D227">
        <v>5</v>
      </c>
      <c r="E227" s="10">
        <v>1</v>
      </c>
      <c r="F227" s="5">
        <v>7.9365079365079361E-2</v>
      </c>
      <c r="G227" s="5">
        <v>8.6580086580086577E-2</v>
      </c>
      <c r="H227" s="5">
        <v>0.23809523809523808</v>
      </c>
      <c r="I227" s="5">
        <v>0.35467980295566504</v>
      </c>
      <c r="J227" s="5">
        <v>0.29039301310043669</v>
      </c>
      <c r="K227" s="5">
        <v>3.7393557941503147E-2</v>
      </c>
      <c r="L227" s="5" t="e">
        <v>#N/A</v>
      </c>
      <c r="M227" s="5" t="e">
        <v>#N/A</v>
      </c>
      <c r="N227" s="5">
        <v>0.29152339856241527</v>
      </c>
      <c r="O227" s="5">
        <v>0</v>
      </c>
      <c r="P227" s="22">
        <v>3.8440283646991089</v>
      </c>
      <c r="Q227" s="18">
        <v>30.791147888292244</v>
      </c>
      <c r="R227" s="5">
        <v>3.4847268844553927E-2</v>
      </c>
      <c r="S227" s="20">
        <v>3.913722902388217</v>
      </c>
      <c r="T227" s="3">
        <v>0.82101806239737274</v>
      </c>
      <c r="U227" s="3">
        <v>0.10582010582010581</v>
      </c>
      <c r="V227" s="3">
        <v>0.71519795657726692</v>
      </c>
      <c r="W227" s="3" t="s">
        <v>3401</v>
      </c>
      <c r="X227" s="25">
        <v>1.1281511425305224</v>
      </c>
      <c r="Y227" s="3">
        <v>0.82101806239737274</v>
      </c>
      <c r="Z227" s="3">
        <v>6.3492063492063489E-2</v>
      </c>
      <c r="AA227" s="3">
        <v>0.75752599890530925</v>
      </c>
      <c r="AB227" s="3" t="s">
        <v>3402</v>
      </c>
      <c r="AC227" s="22">
        <v>3.3156417652919958</v>
      </c>
      <c r="AD227" s="15">
        <v>147.0521382526785</v>
      </c>
      <c r="AE227" s="5">
        <v>1.0479371274799212E-2</v>
      </c>
      <c r="AF227" s="20">
        <v>3.3366005078415943</v>
      </c>
      <c r="AG227" s="3">
        <v>0.82101806239737274</v>
      </c>
      <c r="AH227" s="3">
        <v>6.3492063492063489E-2</v>
      </c>
      <c r="AI227" s="3">
        <v>0.75752599890530925</v>
      </c>
      <c r="AJ227" s="3" t="s">
        <v>3401</v>
      </c>
      <c r="AK227" s="22">
        <v>3.8447446511388108</v>
      </c>
      <c r="AL227" s="15">
        <v>29.223184929073017</v>
      </c>
      <c r="AM227" s="3">
        <v>3.3803952145394549E-2</v>
      </c>
      <c r="AN227" s="20">
        <v>3.9123525554295999</v>
      </c>
      <c r="AO227" s="3">
        <v>0.82101806239737274</v>
      </c>
      <c r="AP227" s="3">
        <v>5.6022408963585429E-2</v>
      </c>
      <c r="AQ227" s="3">
        <v>0.76499565343378728</v>
      </c>
      <c r="AR227" s="3" t="s">
        <v>3401</v>
      </c>
      <c r="AS227" s="22">
        <v>3.8448710546281699</v>
      </c>
      <c r="AT227" s="15">
        <v>38.936827132761309</v>
      </c>
      <c r="AU227" s="3">
        <v>3.1648537150553324E-2</v>
      </c>
      <c r="AV227" s="20">
        <v>3.9081681289292765</v>
      </c>
      <c r="AW227" s="3">
        <v>0.82101806239737274</v>
      </c>
      <c r="AX227" s="3">
        <v>0.52910052910052907</v>
      </c>
      <c r="AY227" s="3">
        <v>0.29191753329684367</v>
      </c>
      <c r="AZ227" s="3" t="s">
        <v>3402</v>
      </c>
      <c r="BA227" s="22">
        <v>3.307762614455275</v>
      </c>
      <c r="BB227" s="15">
        <v>45.257790323863851</v>
      </c>
      <c r="BC227" s="3">
        <v>2.2358286024427802E-2</v>
      </c>
      <c r="BD227" s="20">
        <v>3.3524791865041306</v>
      </c>
      <c r="BE227" s="15">
        <v>12.978964268367045</v>
      </c>
    </row>
    <row r="228" spans="1:57" x14ac:dyDescent="0.25">
      <c r="A228" t="s">
        <v>4096</v>
      </c>
      <c r="B228" t="s">
        <v>495</v>
      </c>
      <c r="C228" t="s">
        <v>283</v>
      </c>
      <c r="D228">
        <v>5</v>
      </c>
      <c r="E228" s="10">
        <v>0</v>
      </c>
      <c r="F228" s="5" t="e">
        <v>#N/A</v>
      </c>
      <c r="G228" s="5" t="e">
        <v>#N/A</v>
      </c>
      <c r="H228" s="5" t="e">
        <v>#N/A</v>
      </c>
      <c r="I228" s="5">
        <v>0.35467980295566504</v>
      </c>
      <c r="J228" s="5">
        <v>0.29039301310043669</v>
      </c>
      <c r="K228" s="5">
        <v>3.7393557941503147E-2</v>
      </c>
      <c r="L228" s="5" t="e">
        <v>#N/A</v>
      </c>
      <c r="M228" s="5" t="e">
        <v>#N/A</v>
      </c>
      <c r="N228" s="5">
        <v>0.29152339856241527</v>
      </c>
      <c r="O228" s="5">
        <v>0</v>
      </c>
      <c r="P228" s="22">
        <v>0</v>
      </c>
      <c r="Q228" s="18">
        <v>0</v>
      </c>
      <c r="R228" s="5">
        <v>0</v>
      </c>
      <c r="S228" s="20">
        <v>0</v>
      </c>
      <c r="T228" s="3">
        <v>0.82101806239737274</v>
      </c>
      <c r="U228" s="3">
        <v>0.10582010582010581</v>
      </c>
      <c r="V228" s="3">
        <v>0.71519795657726692</v>
      </c>
      <c r="W228" s="3" t="s">
        <v>3401</v>
      </c>
      <c r="X228" s="25">
        <v>0</v>
      </c>
      <c r="Y228" s="3">
        <v>0.82101806239737274</v>
      </c>
      <c r="Z228" s="3">
        <v>6.3492063492063489E-2</v>
      </c>
      <c r="AA228" s="3">
        <v>0.75752599890530925</v>
      </c>
      <c r="AB228" s="3" t="s">
        <v>3402</v>
      </c>
      <c r="AC228" s="22">
        <v>0</v>
      </c>
      <c r="AD228" s="15">
        <v>0</v>
      </c>
      <c r="AE228" s="5">
        <v>0</v>
      </c>
      <c r="AF228" s="20">
        <v>0</v>
      </c>
      <c r="AG228" s="3">
        <v>0.82101806239737274</v>
      </c>
      <c r="AH228" s="3">
        <v>6.3492063492063489E-2</v>
      </c>
      <c r="AI228" s="3">
        <v>0.75752599890530925</v>
      </c>
      <c r="AJ228" s="3" t="s">
        <v>3401</v>
      </c>
      <c r="AK228" s="22">
        <v>0</v>
      </c>
      <c r="AL228" s="15">
        <v>0</v>
      </c>
      <c r="AM228" s="3">
        <v>0</v>
      </c>
      <c r="AN228" s="20">
        <v>0</v>
      </c>
      <c r="AO228" s="3">
        <v>0.82101806239737274</v>
      </c>
      <c r="AP228" s="3">
        <v>5.6022408963585429E-2</v>
      </c>
      <c r="AQ228" s="3">
        <v>0.76499565343378728</v>
      </c>
      <c r="AR228" s="3" t="s">
        <v>3401</v>
      </c>
      <c r="AS228" s="22">
        <v>0</v>
      </c>
      <c r="AT228" s="15">
        <v>0</v>
      </c>
      <c r="AU228" s="3">
        <v>0</v>
      </c>
      <c r="AV228" s="20">
        <v>0</v>
      </c>
      <c r="AW228" s="3">
        <v>0.82101806239737274</v>
      </c>
      <c r="AX228" s="3">
        <v>0.52910052910052907</v>
      </c>
      <c r="AY228" s="3">
        <v>0.29191753329684367</v>
      </c>
      <c r="AZ228" s="3" t="s">
        <v>3402</v>
      </c>
      <c r="BA228" s="22">
        <v>0</v>
      </c>
      <c r="BB228" s="15">
        <v>0</v>
      </c>
      <c r="BC228" s="3">
        <v>0</v>
      </c>
      <c r="BD228" s="20">
        <v>0</v>
      </c>
      <c r="BE228" s="15">
        <v>0</v>
      </c>
    </row>
    <row r="229" spans="1:57" x14ac:dyDescent="0.25">
      <c r="A229" t="s">
        <v>305</v>
      </c>
      <c r="B229" t="s">
        <v>495</v>
      </c>
      <c r="C229" t="s">
        <v>283</v>
      </c>
      <c r="D229">
        <v>5</v>
      </c>
      <c r="E229" s="10">
        <v>0</v>
      </c>
      <c r="F229" s="5">
        <v>9.5238095238095233E-2</v>
      </c>
      <c r="G229" s="5">
        <v>0.14652014652014653</v>
      </c>
      <c r="H229" s="5">
        <v>0.27210884353741494</v>
      </c>
      <c r="I229" s="5">
        <v>0.35467980295566504</v>
      </c>
      <c r="J229" s="5">
        <v>0.29039301310043669</v>
      </c>
      <c r="K229" s="5">
        <v>3.7393557941503147E-2</v>
      </c>
      <c r="L229" s="5" t="e">
        <v>#N/A</v>
      </c>
      <c r="M229" s="5" t="e">
        <v>#N/A</v>
      </c>
      <c r="N229" s="5">
        <v>0.29152339856241527</v>
      </c>
      <c r="O229" s="5">
        <v>0</v>
      </c>
      <c r="P229" s="22">
        <v>0</v>
      </c>
      <c r="Q229" s="18">
        <v>0</v>
      </c>
      <c r="R229" s="5">
        <v>0</v>
      </c>
      <c r="S229" s="20">
        <v>0</v>
      </c>
      <c r="T229" s="3">
        <v>0.82101806239737274</v>
      </c>
      <c r="U229" s="3">
        <v>0.10582010582010581</v>
      </c>
      <c r="V229" s="3">
        <v>0.71519795657726692</v>
      </c>
      <c r="W229" s="3" t="s">
        <v>3401</v>
      </c>
      <c r="X229" s="25">
        <v>0</v>
      </c>
      <c r="Y229" s="3">
        <v>0.82101806239737274</v>
      </c>
      <c r="Z229" s="3">
        <v>6.3492063492063489E-2</v>
      </c>
      <c r="AA229" s="3">
        <v>0.75752599890530925</v>
      </c>
      <c r="AB229" s="3" t="s">
        <v>3402</v>
      </c>
      <c r="AC229" s="22">
        <v>0</v>
      </c>
      <c r="AD229" s="15">
        <v>0</v>
      </c>
      <c r="AE229" s="5">
        <v>0</v>
      </c>
      <c r="AF229" s="20">
        <v>0</v>
      </c>
      <c r="AG229" s="3">
        <v>0.82101806239737274</v>
      </c>
      <c r="AH229" s="3">
        <v>6.3492063492063489E-2</v>
      </c>
      <c r="AI229" s="3">
        <v>0.75752599890530925</v>
      </c>
      <c r="AJ229" s="3" t="s">
        <v>3401</v>
      </c>
      <c r="AK229" s="22">
        <v>0</v>
      </c>
      <c r="AL229" s="15">
        <v>0</v>
      </c>
      <c r="AM229" s="3">
        <v>0</v>
      </c>
      <c r="AN229" s="20">
        <v>0</v>
      </c>
      <c r="AO229" s="3">
        <v>0.82101806239737274</v>
      </c>
      <c r="AP229" s="3">
        <v>5.6022408963585429E-2</v>
      </c>
      <c r="AQ229" s="3">
        <v>0.76499565343378728</v>
      </c>
      <c r="AR229" s="3" t="s">
        <v>3401</v>
      </c>
      <c r="AS229" s="22">
        <v>0</v>
      </c>
      <c r="AT229" s="15">
        <v>0</v>
      </c>
      <c r="AU229" s="3">
        <v>0</v>
      </c>
      <c r="AV229" s="20">
        <v>0</v>
      </c>
      <c r="AW229" s="3">
        <v>0.82101806239737274</v>
      </c>
      <c r="AX229" s="3">
        <v>0.52910052910052907</v>
      </c>
      <c r="AY229" s="3">
        <v>0.29191753329684367</v>
      </c>
      <c r="AZ229" s="3" t="s">
        <v>3402</v>
      </c>
      <c r="BA229" s="22">
        <v>0</v>
      </c>
      <c r="BB229" s="15">
        <v>0</v>
      </c>
      <c r="BC229" s="3">
        <v>0</v>
      </c>
      <c r="BD229" s="20">
        <v>0</v>
      </c>
      <c r="BE229" s="15">
        <v>0</v>
      </c>
    </row>
    <row r="230" spans="1:57" x14ac:dyDescent="0.25">
      <c r="A230" t="s">
        <v>316</v>
      </c>
      <c r="B230" t="s">
        <v>495</v>
      </c>
      <c r="C230" t="s">
        <v>283</v>
      </c>
      <c r="D230">
        <v>4.5</v>
      </c>
      <c r="E230" s="10">
        <v>0</v>
      </c>
      <c r="F230" s="5">
        <v>9.5238095238095233E-2</v>
      </c>
      <c r="G230" s="5">
        <v>7.3260073260073263E-2</v>
      </c>
      <c r="H230" s="5">
        <v>0.17316017316017315</v>
      </c>
      <c r="I230" s="5">
        <v>0.35467980295566504</v>
      </c>
      <c r="J230" s="5">
        <v>0.29039301310043669</v>
      </c>
      <c r="K230" s="5">
        <v>3.7393557941503147E-2</v>
      </c>
      <c r="L230" s="5" t="e">
        <v>#N/A</v>
      </c>
      <c r="M230" s="5" t="e">
        <v>#N/A</v>
      </c>
      <c r="N230" s="5">
        <v>0.29152339856241527</v>
      </c>
      <c r="O230" s="5">
        <v>0</v>
      </c>
      <c r="P230" s="22">
        <v>0</v>
      </c>
      <c r="Q230" s="18">
        <v>0</v>
      </c>
      <c r="R230" s="5">
        <v>0</v>
      </c>
      <c r="S230" s="20">
        <v>0</v>
      </c>
      <c r="T230" s="3">
        <v>0.82101806239737274</v>
      </c>
      <c r="U230" s="3">
        <v>0.10582010582010581</v>
      </c>
      <c r="V230" s="3">
        <v>0.71519795657726692</v>
      </c>
      <c r="W230" s="3" t="s">
        <v>3401</v>
      </c>
      <c r="X230" s="25">
        <v>0</v>
      </c>
      <c r="Y230" s="3">
        <v>0.82101806239737274</v>
      </c>
      <c r="Z230" s="3">
        <v>6.3492063492063489E-2</v>
      </c>
      <c r="AA230" s="3">
        <v>0.75752599890530925</v>
      </c>
      <c r="AB230" s="3" t="s">
        <v>3402</v>
      </c>
      <c r="AC230" s="22">
        <v>0</v>
      </c>
      <c r="AD230" s="15">
        <v>0</v>
      </c>
      <c r="AE230" s="5">
        <v>0</v>
      </c>
      <c r="AF230" s="20">
        <v>0</v>
      </c>
      <c r="AG230" s="3">
        <v>0.82101806239737274</v>
      </c>
      <c r="AH230" s="3">
        <v>6.3492063492063489E-2</v>
      </c>
      <c r="AI230" s="3">
        <v>0.75752599890530925</v>
      </c>
      <c r="AJ230" s="3" t="s">
        <v>3401</v>
      </c>
      <c r="AK230" s="22">
        <v>0</v>
      </c>
      <c r="AL230" s="15">
        <v>0</v>
      </c>
      <c r="AM230" s="3">
        <v>0</v>
      </c>
      <c r="AN230" s="20">
        <v>0</v>
      </c>
      <c r="AO230" s="3">
        <v>0.82101806239737274</v>
      </c>
      <c r="AP230" s="3">
        <v>5.6022408963585429E-2</v>
      </c>
      <c r="AQ230" s="3">
        <v>0.76499565343378728</v>
      </c>
      <c r="AR230" s="3" t="s">
        <v>3401</v>
      </c>
      <c r="AS230" s="22">
        <v>0</v>
      </c>
      <c r="AT230" s="15">
        <v>0</v>
      </c>
      <c r="AU230" s="3">
        <v>0</v>
      </c>
      <c r="AV230" s="20">
        <v>0</v>
      </c>
      <c r="AW230" s="3">
        <v>0.82101806239737274</v>
      </c>
      <c r="AX230" s="3">
        <v>0.52910052910052907</v>
      </c>
      <c r="AY230" s="3">
        <v>0.29191753329684367</v>
      </c>
      <c r="AZ230" s="3" t="s">
        <v>3402</v>
      </c>
      <c r="BA230" s="22">
        <v>0</v>
      </c>
      <c r="BB230" s="15">
        <v>0</v>
      </c>
      <c r="BC230" s="3">
        <v>0</v>
      </c>
      <c r="BD230" s="20">
        <v>0</v>
      </c>
      <c r="BE230" s="15">
        <v>0</v>
      </c>
    </row>
    <row r="231" spans="1:57" x14ac:dyDescent="0.25">
      <c r="A231" t="s">
        <v>3655</v>
      </c>
      <c r="B231" t="s">
        <v>495</v>
      </c>
      <c r="C231" t="s">
        <v>283</v>
      </c>
      <c r="D231">
        <v>4.5</v>
      </c>
      <c r="E231" s="10">
        <v>0</v>
      </c>
      <c r="F231" s="5">
        <v>9.5238095238095233E-2</v>
      </c>
      <c r="G231" s="5">
        <v>6.3492063492063489E-2</v>
      </c>
      <c r="H231" s="5">
        <v>0.29304029304029305</v>
      </c>
      <c r="I231" s="5">
        <v>0.35467980295566504</v>
      </c>
      <c r="J231" s="5">
        <v>0.29039301310043669</v>
      </c>
      <c r="K231" s="5">
        <v>3.7393557941503147E-2</v>
      </c>
      <c r="L231" s="5" t="e">
        <v>#N/A</v>
      </c>
      <c r="M231" s="5" t="e">
        <v>#N/A</v>
      </c>
      <c r="N231" s="5">
        <v>0.29152339856241527</v>
      </c>
      <c r="O231" s="5">
        <v>0</v>
      </c>
      <c r="P231" s="22">
        <v>0</v>
      </c>
      <c r="Q231" s="18">
        <v>0</v>
      </c>
      <c r="R231" s="5">
        <v>0</v>
      </c>
      <c r="S231" s="20">
        <v>0</v>
      </c>
      <c r="T231" s="3">
        <v>0.82101806239737274</v>
      </c>
      <c r="U231" s="3">
        <v>0.10582010582010581</v>
      </c>
      <c r="V231" s="3">
        <v>0.71519795657726692</v>
      </c>
      <c r="W231" s="3" t="s">
        <v>3401</v>
      </c>
      <c r="X231" s="25">
        <v>0</v>
      </c>
      <c r="Y231" s="3">
        <v>0.82101806239737274</v>
      </c>
      <c r="Z231" s="3">
        <v>6.3492063492063489E-2</v>
      </c>
      <c r="AA231" s="3">
        <v>0.75752599890530925</v>
      </c>
      <c r="AB231" s="3" t="s">
        <v>3402</v>
      </c>
      <c r="AC231" s="22">
        <v>0</v>
      </c>
      <c r="AD231" s="15">
        <v>0</v>
      </c>
      <c r="AE231" s="5">
        <v>0</v>
      </c>
      <c r="AF231" s="20">
        <v>0</v>
      </c>
      <c r="AG231" s="3">
        <v>0.82101806239737274</v>
      </c>
      <c r="AH231" s="3">
        <v>6.3492063492063489E-2</v>
      </c>
      <c r="AI231" s="3">
        <v>0.75752599890530925</v>
      </c>
      <c r="AJ231" s="3" t="s">
        <v>3401</v>
      </c>
      <c r="AK231" s="22">
        <v>0</v>
      </c>
      <c r="AL231" s="15">
        <v>0</v>
      </c>
      <c r="AM231" s="3">
        <v>0</v>
      </c>
      <c r="AN231" s="20">
        <v>0</v>
      </c>
      <c r="AO231" s="3">
        <v>0.82101806239737274</v>
      </c>
      <c r="AP231" s="3">
        <v>5.6022408963585429E-2</v>
      </c>
      <c r="AQ231" s="3">
        <v>0.76499565343378728</v>
      </c>
      <c r="AR231" s="3" t="s">
        <v>3401</v>
      </c>
      <c r="AS231" s="22">
        <v>0</v>
      </c>
      <c r="AT231" s="15">
        <v>0</v>
      </c>
      <c r="AU231" s="3">
        <v>0</v>
      </c>
      <c r="AV231" s="20">
        <v>0</v>
      </c>
      <c r="AW231" s="3">
        <v>0.82101806239737274</v>
      </c>
      <c r="AX231" s="3">
        <v>0.52910052910052907</v>
      </c>
      <c r="AY231" s="3">
        <v>0.29191753329684367</v>
      </c>
      <c r="AZ231" s="3" t="s">
        <v>3402</v>
      </c>
      <c r="BA231" s="22">
        <v>0</v>
      </c>
      <c r="BB231" s="15">
        <v>0</v>
      </c>
      <c r="BC231" s="3">
        <v>0</v>
      </c>
      <c r="BD231" s="20">
        <v>0</v>
      </c>
      <c r="BE231" s="15">
        <v>0</v>
      </c>
    </row>
    <row r="232" spans="1:57" x14ac:dyDescent="0.25">
      <c r="A232" t="s">
        <v>4097</v>
      </c>
      <c r="B232" t="s">
        <v>495</v>
      </c>
      <c r="C232" t="s">
        <v>283</v>
      </c>
      <c r="D232">
        <v>4.5</v>
      </c>
      <c r="E232" s="10">
        <v>0</v>
      </c>
      <c r="F232" s="5" t="e">
        <v>#N/A</v>
      </c>
      <c r="G232" s="5" t="e">
        <v>#N/A</v>
      </c>
      <c r="H232" s="5" t="e">
        <v>#N/A</v>
      </c>
      <c r="I232" s="5">
        <v>0.35467980295566504</v>
      </c>
      <c r="J232" s="5">
        <v>0.29039301310043669</v>
      </c>
      <c r="K232" s="5">
        <v>3.7393557941503147E-2</v>
      </c>
      <c r="L232" s="5" t="e">
        <v>#N/A</v>
      </c>
      <c r="M232" s="5" t="e">
        <v>#N/A</v>
      </c>
      <c r="N232" s="5">
        <v>0.29152339856241527</v>
      </c>
      <c r="O232" s="5">
        <v>0</v>
      </c>
      <c r="P232" s="22">
        <v>0</v>
      </c>
      <c r="Q232" s="18">
        <v>0</v>
      </c>
      <c r="R232" s="5">
        <v>0</v>
      </c>
      <c r="S232" s="20">
        <v>0</v>
      </c>
      <c r="T232" s="3">
        <v>0.82101806239737274</v>
      </c>
      <c r="U232" s="3">
        <v>0.10582010582010581</v>
      </c>
      <c r="V232" s="3">
        <v>0.71519795657726692</v>
      </c>
      <c r="W232" s="3" t="s">
        <v>3401</v>
      </c>
      <c r="X232" s="25">
        <v>0</v>
      </c>
      <c r="Y232" s="3">
        <v>0.82101806239737274</v>
      </c>
      <c r="Z232" s="3">
        <v>6.3492063492063489E-2</v>
      </c>
      <c r="AA232" s="3">
        <v>0.75752599890530925</v>
      </c>
      <c r="AB232" s="3" t="s">
        <v>3402</v>
      </c>
      <c r="AC232" s="22">
        <v>0</v>
      </c>
      <c r="AD232" s="15">
        <v>0</v>
      </c>
      <c r="AE232" s="5">
        <v>0</v>
      </c>
      <c r="AF232" s="20">
        <v>0</v>
      </c>
      <c r="AG232" s="3">
        <v>0.82101806239737274</v>
      </c>
      <c r="AH232" s="3">
        <v>6.3492063492063489E-2</v>
      </c>
      <c r="AI232" s="3">
        <v>0.75752599890530925</v>
      </c>
      <c r="AJ232" s="3" t="s">
        <v>3401</v>
      </c>
      <c r="AK232" s="22">
        <v>0</v>
      </c>
      <c r="AL232" s="15">
        <v>0</v>
      </c>
      <c r="AM232" s="3">
        <v>0</v>
      </c>
      <c r="AN232" s="20">
        <v>0</v>
      </c>
      <c r="AO232" s="3">
        <v>0.82101806239737274</v>
      </c>
      <c r="AP232" s="3">
        <v>5.6022408963585429E-2</v>
      </c>
      <c r="AQ232" s="3">
        <v>0.76499565343378728</v>
      </c>
      <c r="AR232" s="3" t="s">
        <v>3401</v>
      </c>
      <c r="AS232" s="22">
        <v>0</v>
      </c>
      <c r="AT232" s="15">
        <v>0</v>
      </c>
      <c r="AU232" s="3">
        <v>0</v>
      </c>
      <c r="AV232" s="20">
        <v>0</v>
      </c>
      <c r="AW232" s="3">
        <v>0.82101806239737274</v>
      </c>
      <c r="AX232" s="3">
        <v>0.52910052910052907</v>
      </c>
      <c r="AY232" s="3">
        <v>0.29191753329684367</v>
      </c>
      <c r="AZ232" s="3" t="s">
        <v>3402</v>
      </c>
      <c r="BA232" s="22">
        <v>0</v>
      </c>
      <c r="BB232" s="15">
        <v>0</v>
      </c>
      <c r="BC232" s="3">
        <v>0</v>
      </c>
      <c r="BD232" s="20">
        <v>0</v>
      </c>
      <c r="BE232" s="15">
        <v>0</v>
      </c>
    </row>
    <row r="233" spans="1:57" x14ac:dyDescent="0.25">
      <c r="A233" t="s">
        <v>319</v>
      </c>
      <c r="B233" t="s">
        <v>495</v>
      </c>
      <c r="C233" t="s">
        <v>283</v>
      </c>
      <c r="D233">
        <v>4.5</v>
      </c>
      <c r="E233" s="10">
        <v>1</v>
      </c>
      <c r="F233" s="5">
        <v>9.5238095238095233E-2</v>
      </c>
      <c r="G233" s="5">
        <v>4.5351473922902487E-2</v>
      </c>
      <c r="H233" s="5">
        <v>0.15873015873015872</v>
      </c>
      <c r="I233" s="5">
        <v>0.35467980295566504</v>
      </c>
      <c r="J233" s="5">
        <v>0.29039301310043669</v>
      </c>
      <c r="K233" s="5">
        <v>3.7393557941503147E-2</v>
      </c>
      <c r="L233" s="5" t="e">
        <v>#N/A</v>
      </c>
      <c r="M233" s="5" t="e">
        <v>#N/A</v>
      </c>
      <c r="N233" s="5">
        <v>0.29152339856241527</v>
      </c>
      <c r="O233" s="5">
        <v>0</v>
      </c>
      <c r="P233" s="22">
        <v>3.8949457013307311</v>
      </c>
      <c r="Q233" s="18">
        <v>32.221170430832146</v>
      </c>
      <c r="R233" s="5">
        <v>3.6465668398037554E-2</v>
      </c>
      <c r="S233" s="20">
        <v>3.9678770381268063</v>
      </c>
      <c r="T233" s="3">
        <v>0.82101806239737274</v>
      </c>
      <c r="U233" s="3">
        <v>0.10582010582010581</v>
      </c>
      <c r="V233" s="3">
        <v>0.71519795657726692</v>
      </c>
      <c r="W233" s="3" t="s">
        <v>3401</v>
      </c>
      <c r="X233" s="25">
        <v>1.1430944379606727</v>
      </c>
      <c r="Y233" s="3">
        <v>0.82101806239737274</v>
      </c>
      <c r="Z233" s="3">
        <v>6.3492063492063489E-2</v>
      </c>
      <c r="AA233" s="3">
        <v>0.75752599890530925</v>
      </c>
      <c r="AB233" s="3" t="s">
        <v>3402</v>
      </c>
      <c r="AC233" s="22">
        <v>3.3595601841735001</v>
      </c>
      <c r="AD233" s="15">
        <v>157.1018486147068</v>
      </c>
      <c r="AE233" s="5">
        <v>1.1195543425298174E-2</v>
      </c>
      <c r="AF233" s="20">
        <v>3.3819512710240964</v>
      </c>
      <c r="AG233" s="3">
        <v>0.82101806239737274</v>
      </c>
      <c r="AH233" s="3">
        <v>6.3492063492063489E-2</v>
      </c>
      <c r="AI233" s="3">
        <v>0.75752599890530925</v>
      </c>
      <c r="AJ233" s="3" t="s">
        <v>3401</v>
      </c>
      <c r="AK233" s="22">
        <v>3.8956714755770556</v>
      </c>
      <c r="AL233" s="15">
        <v>30.559223911138975</v>
      </c>
      <c r="AM233" s="3">
        <v>3.5349416745634202E-2</v>
      </c>
      <c r="AN233" s="20">
        <v>3.9663703090683242</v>
      </c>
      <c r="AO233" s="3">
        <v>0.82101806239737274</v>
      </c>
      <c r="AP233" s="3">
        <v>5.6022408963585429E-2</v>
      </c>
      <c r="AQ233" s="3">
        <v>0.76499565343378728</v>
      </c>
      <c r="AR233" s="3" t="s">
        <v>3401</v>
      </c>
      <c r="AS233" s="22">
        <v>3.8957995533852308</v>
      </c>
      <c r="AT233" s="15">
        <v>40.872029266972824</v>
      </c>
      <c r="AU233" s="3">
        <v>3.3221503443610384E-2</v>
      </c>
      <c r="AV233" s="20">
        <v>3.9622425602724514</v>
      </c>
      <c r="AW233" s="3">
        <v>0.82101806239737274</v>
      </c>
      <c r="AX233" s="3">
        <v>0.52910052910052907</v>
      </c>
      <c r="AY233" s="3">
        <v>0.29191753329684367</v>
      </c>
      <c r="AZ233" s="3" t="s">
        <v>3402</v>
      </c>
      <c r="BA233" s="22">
        <v>3.351576667463934</v>
      </c>
      <c r="BB233" s="15">
        <v>47.601909519208121</v>
      </c>
      <c r="BC233" s="3">
        <v>2.3516329469982927E-2</v>
      </c>
      <c r="BD233" s="20">
        <v>3.3986093264038999</v>
      </c>
      <c r="BE233" s="15">
        <v>13.157671973556523</v>
      </c>
    </row>
    <row r="234" spans="1:57" x14ac:dyDescent="0.25">
      <c r="A234" t="s">
        <v>303</v>
      </c>
      <c r="B234" t="s">
        <v>495</v>
      </c>
      <c r="C234" t="s">
        <v>283</v>
      </c>
      <c r="D234">
        <v>4</v>
      </c>
      <c r="E234" s="10">
        <v>0</v>
      </c>
      <c r="F234" s="5">
        <v>0.11904761904761904</v>
      </c>
      <c r="G234" s="5">
        <v>0.13605442176870747</v>
      </c>
      <c r="H234" s="5">
        <v>0.23809523809523808</v>
      </c>
      <c r="I234" s="5">
        <v>0.35467980295566504</v>
      </c>
      <c r="J234" s="5">
        <v>0.29039301310043669</v>
      </c>
      <c r="K234" s="5">
        <v>3.7393557941503147E-2</v>
      </c>
      <c r="L234" s="5" t="e">
        <v>#N/A</v>
      </c>
      <c r="M234" s="5" t="e">
        <v>#N/A</v>
      </c>
      <c r="N234" s="5">
        <v>0.29152339856241527</v>
      </c>
      <c r="O234" s="5">
        <v>0</v>
      </c>
      <c r="P234" s="22">
        <v>0</v>
      </c>
      <c r="Q234" s="18">
        <v>0</v>
      </c>
      <c r="R234" s="5">
        <v>0</v>
      </c>
      <c r="S234" s="20">
        <v>0</v>
      </c>
      <c r="T234" s="3">
        <v>0.82101806239737274</v>
      </c>
      <c r="U234" s="3">
        <v>0.10582010582010581</v>
      </c>
      <c r="V234" s="3">
        <v>0.71519795657726692</v>
      </c>
      <c r="W234" s="3" t="s">
        <v>3401</v>
      </c>
      <c r="X234" s="25">
        <v>0</v>
      </c>
      <c r="Y234" s="3">
        <v>0.82101806239737274</v>
      </c>
      <c r="Z234" s="3">
        <v>6.3492063492063489E-2</v>
      </c>
      <c r="AA234" s="3">
        <v>0.75752599890530925</v>
      </c>
      <c r="AB234" s="3" t="s">
        <v>3402</v>
      </c>
      <c r="AC234" s="22">
        <v>0</v>
      </c>
      <c r="AD234" s="15">
        <v>0</v>
      </c>
      <c r="AE234" s="5">
        <v>0</v>
      </c>
      <c r="AF234" s="20">
        <v>0</v>
      </c>
      <c r="AG234" s="3">
        <v>0.82101806239737274</v>
      </c>
      <c r="AH234" s="3">
        <v>6.3492063492063489E-2</v>
      </c>
      <c r="AI234" s="3">
        <v>0.75752599890530925</v>
      </c>
      <c r="AJ234" s="3" t="s">
        <v>3401</v>
      </c>
      <c r="AK234" s="22">
        <v>0</v>
      </c>
      <c r="AL234" s="15">
        <v>0</v>
      </c>
      <c r="AM234" s="3">
        <v>0</v>
      </c>
      <c r="AN234" s="20">
        <v>0</v>
      </c>
      <c r="AO234" s="3">
        <v>0.82101806239737274</v>
      </c>
      <c r="AP234" s="3">
        <v>5.6022408963585429E-2</v>
      </c>
      <c r="AQ234" s="3">
        <v>0.76499565343378728</v>
      </c>
      <c r="AR234" s="3" t="s">
        <v>3401</v>
      </c>
      <c r="AS234" s="22">
        <v>0</v>
      </c>
      <c r="AT234" s="15">
        <v>0</v>
      </c>
      <c r="AU234" s="3">
        <v>0</v>
      </c>
      <c r="AV234" s="20">
        <v>0</v>
      </c>
      <c r="AW234" s="3">
        <v>0.82101806239737274</v>
      </c>
      <c r="AX234" s="3">
        <v>0.52910052910052907</v>
      </c>
      <c r="AY234" s="3">
        <v>0.29191753329684367</v>
      </c>
      <c r="AZ234" s="3" t="s">
        <v>3402</v>
      </c>
      <c r="BA234" s="22">
        <v>0</v>
      </c>
      <c r="BB234" s="15">
        <v>0</v>
      </c>
      <c r="BC234" s="3">
        <v>0</v>
      </c>
      <c r="BD234" s="20">
        <v>0</v>
      </c>
      <c r="BE234" s="15">
        <v>0</v>
      </c>
    </row>
    <row r="235" spans="1:57" x14ac:dyDescent="0.25">
      <c r="A235" t="s">
        <v>4098</v>
      </c>
      <c r="B235" t="s">
        <v>495</v>
      </c>
      <c r="C235" t="s">
        <v>283</v>
      </c>
      <c r="D235">
        <v>4</v>
      </c>
      <c r="E235" s="10">
        <v>0</v>
      </c>
      <c r="F235" s="5" t="e">
        <v>#N/A</v>
      </c>
      <c r="G235" s="5" t="e">
        <v>#N/A</v>
      </c>
      <c r="H235" s="5" t="e">
        <v>#N/A</v>
      </c>
      <c r="I235" s="5">
        <v>0.35467980295566504</v>
      </c>
      <c r="J235" s="5">
        <v>0.29039301310043669</v>
      </c>
      <c r="K235" s="5">
        <v>3.7393557941503147E-2</v>
      </c>
      <c r="L235" s="5" t="e">
        <v>#N/A</v>
      </c>
      <c r="M235" s="5" t="e">
        <v>#N/A</v>
      </c>
      <c r="N235" s="5">
        <v>0.29152339856241527</v>
      </c>
      <c r="O235" s="5">
        <v>0</v>
      </c>
      <c r="P235" s="22">
        <v>0</v>
      </c>
      <c r="Q235" s="18">
        <v>0</v>
      </c>
      <c r="R235" s="5">
        <v>0</v>
      </c>
      <c r="S235" s="20">
        <v>0</v>
      </c>
      <c r="T235" s="3">
        <v>0.82101806239737274</v>
      </c>
      <c r="U235" s="3">
        <v>0.10582010582010581</v>
      </c>
      <c r="V235" s="3">
        <v>0.71519795657726692</v>
      </c>
      <c r="W235" s="3" t="s">
        <v>3401</v>
      </c>
      <c r="X235" s="25">
        <v>0</v>
      </c>
      <c r="Y235" s="3">
        <v>0.82101806239737274</v>
      </c>
      <c r="Z235" s="3">
        <v>6.3492063492063489E-2</v>
      </c>
      <c r="AA235" s="3">
        <v>0.75752599890530925</v>
      </c>
      <c r="AB235" s="3" t="s">
        <v>3402</v>
      </c>
      <c r="AC235" s="22">
        <v>0</v>
      </c>
      <c r="AD235" s="15">
        <v>0</v>
      </c>
      <c r="AE235" s="5">
        <v>0</v>
      </c>
      <c r="AF235" s="20">
        <v>0</v>
      </c>
      <c r="AG235" s="3">
        <v>0.82101806239737274</v>
      </c>
      <c r="AH235" s="3">
        <v>6.3492063492063489E-2</v>
      </c>
      <c r="AI235" s="3">
        <v>0.75752599890530925</v>
      </c>
      <c r="AJ235" s="3" t="s">
        <v>3401</v>
      </c>
      <c r="AK235" s="22">
        <v>0</v>
      </c>
      <c r="AL235" s="15">
        <v>0</v>
      </c>
      <c r="AM235" s="3">
        <v>0</v>
      </c>
      <c r="AN235" s="20">
        <v>0</v>
      </c>
      <c r="AO235" s="3">
        <v>0.82101806239737274</v>
      </c>
      <c r="AP235" s="3">
        <v>5.6022408963585429E-2</v>
      </c>
      <c r="AQ235" s="3">
        <v>0.76499565343378728</v>
      </c>
      <c r="AR235" s="3" t="s">
        <v>3401</v>
      </c>
      <c r="AS235" s="22">
        <v>0</v>
      </c>
      <c r="AT235" s="15">
        <v>0</v>
      </c>
      <c r="AU235" s="3">
        <v>0</v>
      </c>
      <c r="AV235" s="20">
        <v>0</v>
      </c>
      <c r="AW235" s="3">
        <v>0.82101806239737274</v>
      </c>
      <c r="AX235" s="3">
        <v>0.52910052910052907</v>
      </c>
      <c r="AY235" s="3">
        <v>0.29191753329684367</v>
      </c>
      <c r="AZ235" s="3" t="s">
        <v>3402</v>
      </c>
      <c r="BA235" s="22">
        <v>0</v>
      </c>
      <c r="BB235" s="15">
        <v>0</v>
      </c>
      <c r="BC235" s="3">
        <v>0</v>
      </c>
      <c r="BD235" s="20">
        <v>0</v>
      </c>
      <c r="BE235" s="15">
        <v>0</v>
      </c>
    </row>
    <row r="236" spans="1:57" x14ac:dyDescent="0.25">
      <c r="A236" t="s">
        <v>282</v>
      </c>
      <c r="B236" t="s">
        <v>518</v>
      </c>
      <c r="C236" t="s">
        <v>283</v>
      </c>
      <c r="D236">
        <v>10.5</v>
      </c>
      <c r="E236" s="10">
        <v>1</v>
      </c>
      <c r="F236" s="5">
        <v>0.45351473922902491</v>
      </c>
      <c r="G236" s="5">
        <v>0.27210884353741494</v>
      </c>
      <c r="H236" s="5">
        <v>0.19047619047619047</v>
      </c>
      <c r="I236" s="5">
        <v>0.35467980295566504</v>
      </c>
      <c r="J236" s="5">
        <v>0.29039301310043669</v>
      </c>
      <c r="K236" s="5">
        <v>3.7393557941503147E-2</v>
      </c>
      <c r="L236" s="5" t="e">
        <v>#N/A</v>
      </c>
      <c r="M236" s="5" t="e">
        <v>#N/A</v>
      </c>
      <c r="N236" s="5">
        <v>0</v>
      </c>
      <c r="O236" s="5">
        <v>0.3857500506789166</v>
      </c>
      <c r="P236" s="22">
        <v>6.0196039405946768</v>
      </c>
      <c r="Q236" s="18">
        <v>214.19976238399278</v>
      </c>
      <c r="R236" s="5">
        <v>0.24241631826505297</v>
      </c>
      <c r="S236" s="20">
        <v>6.5044365771247827</v>
      </c>
      <c r="T236" s="3">
        <v>0.82101806239737274</v>
      </c>
      <c r="U236" s="3">
        <v>0.10582010582010581</v>
      </c>
      <c r="V236" s="3">
        <v>0.71519795657726692</v>
      </c>
      <c r="W236" s="3" t="s">
        <v>3401</v>
      </c>
      <c r="X236" s="25">
        <v>1.7666422874313745</v>
      </c>
      <c r="Y236" s="3">
        <v>0.82101806239737274</v>
      </c>
      <c r="Z236" s="3">
        <v>6.3492063492063489E-2</v>
      </c>
      <c r="AA236" s="3">
        <v>0.75752599890530925</v>
      </c>
      <c r="AB236" s="3" t="s">
        <v>3402</v>
      </c>
      <c r="AC236" s="22">
        <v>5.1921703854321759</v>
      </c>
      <c r="AD236" s="15">
        <v>2478.441427010066</v>
      </c>
      <c r="AE236" s="5">
        <v>0.17662108286962347</v>
      </c>
      <c r="AF236" s="20">
        <v>5.545412551171423</v>
      </c>
      <c r="AG236" s="3">
        <v>0.82101806239737274</v>
      </c>
      <c r="AH236" s="3">
        <v>6.3492063492063489E-2</v>
      </c>
      <c r="AI236" s="3">
        <v>0.75752599890530925</v>
      </c>
      <c r="AJ236" s="3" t="s">
        <v>3401</v>
      </c>
      <c r="AK236" s="22">
        <v>6.0207256182374902</v>
      </c>
      <c r="AL236" s="15">
        <v>197.36686735079849</v>
      </c>
      <c r="AM236" s="3">
        <v>0.2283043465387419</v>
      </c>
      <c r="AN236" s="20">
        <v>6.4773343113149737</v>
      </c>
      <c r="AO236" s="3">
        <v>0.82101806239737274</v>
      </c>
      <c r="AP236" s="3">
        <v>5.6022408963585429E-2</v>
      </c>
      <c r="AQ236" s="3">
        <v>0.76499565343378728</v>
      </c>
      <c r="AR236" s="3" t="s">
        <v>3401</v>
      </c>
      <c r="AS236" s="22">
        <v>6.0209235613509282</v>
      </c>
      <c r="AT236" s="15">
        <v>309.34625406920105</v>
      </c>
      <c r="AU236" s="3">
        <v>0.25144207002054481</v>
      </c>
      <c r="AV236" s="20">
        <v>6.5238077013920179</v>
      </c>
      <c r="AW236" s="3">
        <v>0.82101806239737274</v>
      </c>
      <c r="AX236" s="3">
        <v>0.52910052910052907</v>
      </c>
      <c r="AY236" s="3">
        <v>0.29191753329684367</v>
      </c>
      <c r="AZ236" s="3" t="s">
        <v>3402</v>
      </c>
      <c r="BA236" s="22">
        <v>5.1798319313612273</v>
      </c>
      <c r="BB236" s="15">
        <v>391.51963791920423</v>
      </c>
      <c r="BC236" s="3">
        <v>0.19341881223401794</v>
      </c>
      <c r="BD236" s="20">
        <v>5.5666695558292636</v>
      </c>
      <c r="BE236" s="15">
        <v>21.566933321638288</v>
      </c>
    </row>
    <row r="237" spans="1:57" x14ac:dyDescent="0.25">
      <c r="A237" t="s">
        <v>287</v>
      </c>
      <c r="B237" t="s">
        <v>518</v>
      </c>
      <c r="C237" t="s">
        <v>283</v>
      </c>
      <c r="D237">
        <v>7</v>
      </c>
      <c r="E237" s="10">
        <v>1</v>
      </c>
      <c r="F237" s="5">
        <v>0.33184005309440845</v>
      </c>
      <c r="G237" s="5">
        <v>0.23809523809523808</v>
      </c>
      <c r="H237" s="5">
        <v>0.27210884353741494</v>
      </c>
      <c r="I237" s="5">
        <v>0.35467980295566504</v>
      </c>
      <c r="J237" s="5">
        <v>0.29039301310043669</v>
      </c>
      <c r="K237" s="5">
        <v>3.7393557941503147E-2</v>
      </c>
      <c r="L237" s="5" t="e">
        <v>#N/A</v>
      </c>
      <c r="M237" s="5" t="e">
        <v>#N/A</v>
      </c>
      <c r="N237" s="5">
        <v>0</v>
      </c>
      <c r="O237" s="5">
        <v>0.3857500506789166</v>
      </c>
      <c r="P237" s="22">
        <v>5.2275570405338394</v>
      </c>
      <c r="Q237" s="18">
        <v>105.7145331538312</v>
      </c>
      <c r="R237" s="5">
        <v>0.11964031906029671</v>
      </c>
      <c r="S237" s="20">
        <v>5.466837678654433</v>
      </c>
      <c r="T237" s="3">
        <v>0.82101806239737274</v>
      </c>
      <c r="U237" s="3">
        <v>0.10582010582010581</v>
      </c>
      <c r="V237" s="3">
        <v>0.71519795657726692</v>
      </c>
      <c r="W237" s="3" t="s">
        <v>3401</v>
      </c>
      <c r="X237" s="25">
        <v>1.5341911891389886</v>
      </c>
      <c r="Y237" s="3">
        <v>0.82101806239737274</v>
      </c>
      <c r="Z237" s="3">
        <v>6.3492063492063489E-2</v>
      </c>
      <c r="AA237" s="3">
        <v>0.75752599890530925</v>
      </c>
      <c r="AB237" s="3" t="s">
        <v>3402</v>
      </c>
      <c r="AC237" s="22">
        <v>4.5089954624715514</v>
      </c>
      <c r="AD237" s="15">
        <v>886.2979168876999</v>
      </c>
      <c r="AE237" s="5">
        <v>6.3160216787790685E-2</v>
      </c>
      <c r="AF237" s="20">
        <v>4.6353158960471328</v>
      </c>
      <c r="AG237" s="3">
        <v>0.82101806239737274</v>
      </c>
      <c r="AH237" s="3">
        <v>6.3492063492063489E-2</v>
      </c>
      <c r="AI237" s="3">
        <v>0.75752599890530925</v>
      </c>
      <c r="AJ237" s="3" t="s">
        <v>3401</v>
      </c>
      <c r="AK237" s="22">
        <v>5.2285311301777373</v>
      </c>
      <c r="AL237" s="15">
        <v>98.461593843388187</v>
      </c>
      <c r="AM237" s="3">
        <v>0.11389555979334344</v>
      </c>
      <c r="AN237" s="20">
        <v>5.4563222497644244</v>
      </c>
      <c r="AO237" s="3">
        <v>0.82101806239737274</v>
      </c>
      <c r="AP237" s="3">
        <v>5.6022408963585429E-2</v>
      </c>
      <c r="AQ237" s="3">
        <v>0.76499565343378728</v>
      </c>
      <c r="AR237" s="3" t="s">
        <v>3401</v>
      </c>
      <c r="AS237" s="22">
        <v>5.2287030283501901</v>
      </c>
      <c r="AT237" s="15">
        <v>145.4646056253807</v>
      </c>
      <c r="AU237" s="3">
        <v>0.11823618703003864</v>
      </c>
      <c r="AV237" s="20">
        <v>5.4651754024102672</v>
      </c>
      <c r="AW237" s="3">
        <v>0.82101806239737274</v>
      </c>
      <c r="AX237" s="3">
        <v>0.52910052910052907</v>
      </c>
      <c r="AY237" s="3">
        <v>0.29191753329684367</v>
      </c>
      <c r="AZ237" s="3" t="s">
        <v>3402</v>
      </c>
      <c r="BA237" s="22">
        <v>4.4982804763886763</v>
      </c>
      <c r="BB237" s="15">
        <v>178.48612437143694</v>
      </c>
      <c r="BC237" s="3">
        <v>8.8175843131783782E-2</v>
      </c>
      <c r="BD237" s="20">
        <v>4.6746321626522436</v>
      </c>
      <c r="BE237" s="15">
        <v>18.101981101516138</v>
      </c>
    </row>
    <row r="238" spans="1:57" x14ac:dyDescent="0.25">
      <c r="A238" t="s">
        <v>291</v>
      </c>
      <c r="B238" t="s">
        <v>518</v>
      </c>
      <c r="C238" t="s">
        <v>283</v>
      </c>
      <c r="D238">
        <v>6.5</v>
      </c>
      <c r="E238" s="10">
        <v>1</v>
      </c>
      <c r="F238" s="5">
        <v>0.20050125313283207</v>
      </c>
      <c r="G238" s="5">
        <v>0.19047619047619047</v>
      </c>
      <c r="H238" s="5">
        <v>0.21164021164021163</v>
      </c>
      <c r="I238" s="5">
        <v>0.35467980295566504</v>
      </c>
      <c r="J238" s="5">
        <v>0.29039301310043669</v>
      </c>
      <c r="K238" s="5">
        <v>3.7393557941503147E-2</v>
      </c>
      <c r="L238" s="5" t="e">
        <v>#N/A</v>
      </c>
      <c r="M238" s="5" t="e">
        <v>#N/A</v>
      </c>
      <c r="N238" s="5">
        <v>0</v>
      </c>
      <c r="O238" s="5">
        <v>0.11617084321524573</v>
      </c>
      <c r="P238" s="22">
        <v>3.9493161148386764</v>
      </c>
      <c r="Q238" s="18">
        <v>33.821572214298065</v>
      </c>
      <c r="R238" s="5">
        <v>3.8276891266703195E-2</v>
      </c>
      <c r="S238" s="20">
        <v>4.0258698973720826</v>
      </c>
      <c r="T238" s="3">
        <v>0.82101806239737274</v>
      </c>
      <c r="U238" s="3">
        <v>0.10582010582010581</v>
      </c>
      <c r="V238" s="3">
        <v>0.71519795657726692</v>
      </c>
      <c r="W238" s="3" t="s">
        <v>3401</v>
      </c>
      <c r="X238" s="25">
        <v>1.1590511475110317</v>
      </c>
      <c r="Y238" s="3">
        <v>0.82101806239737274</v>
      </c>
      <c r="Z238" s="3">
        <v>6.3492063492063489E-2</v>
      </c>
      <c r="AA238" s="3">
        <v>0.75752599890530925</v>
      </c>
      <c r="AB238" s="3" t="s">
        <v>3402</v>
      </c>
      <c r="AC238" s="22">
        <v>3.406457032146486</v>
      </c>
      <c r="AD238" s="15">
        <v>168.59251085306929</v>
      </c>
      <c r="AE238" s="5">
        <v>1.2014402077881708E-2</v>
      </c>
      <c r="AF238" s="20">
        <v>3.4304858363022492</v>
      </c>
      <c r="AG238" s="3">
        <v>0.82101806239737274</v>
      </c>
      <c r="AH238" s="3">
        <v>6.3492063492063489E-2</v>
      </c>
      <c r="AI238" s="3">
        <v>0.75752599890530925</v>
      </c>
      <c r="AJ238" s="3" t="s">
        <v>3401</v>
      </c>
      <c r="AK238" s="22">
        <v>3.9500520203291596</v>
      </c>
      <c r="AL238" s="15">
        <v>32.053374125735388</v>
      </c>
      <c r="AM238" s="3">
        <v>3.7077776692533745E-2</v>
      </c>
      <c r="AN238" s="20">
        <v>4.0242075737142269</v>
      </c>
      <c r="AO238" s="3">
        <v>0.82101806239737274</v>
      </c>
      <c r="AP238" s="3">
        <v>5.6022408963585429E-2</v>
      </c>
      <c r="AQ238" s="3">
        <v>0.76499565343378728</v>
      </c>
      <c r="AR238" s="3" t="s">
        <v>3401</v>
      </c>
      <c r="AS238" s="22">
        <v>3.9501818860039508</v>
      </c>
      <c r="AT238" s="15">
        <v>43.044776527789246</v>
      </c>
      <c r="AU238" s="3">
        <v>3.4987550588855394E-2</v>
      </c>
      <c r="AV238" s="20">
        <v>4.0201569871816618</v>
      </c>
      <c r="AW238" s="3">
        <v>0.82101806239737274</v>
      </c>
      <c r="AX238" s="3">
        <v>0.52910052910052907</v>
      </c>
      <c r="AY238" s="3">
        <v>0.29191753329684367</v>
      </c>
      <c r="AZ238" s="3" t="s">
        <v>3402</v>
      </c>
      <c r="BA238" s="22">
        <v>3.3983620717511709</v>
      </c>
      <c r="BB238" s="15">
        <v>50.239198981442662</v>
      </c>
      <c r="BC238" s="3">
        <v>2.4819205100982473E-2</v>
      </c>
      <c r="BD238" s="20">
        <v>3.448000481953136</v>
      </c>
      <c r="BE238" s="15">
        <v>13.349014695560122</v>
      </c>
    </row>
    <row r="239" spans="1:57" x14ac:dyDescent="0.25">
      <c r="A239" t="s">
        <v>4099</v>
      </c>
      <c r="B239" t="s">
        <v>518</v>
      </c>
      <c r="C239" t="s">
        <v>283</v>
      </c>
      <c r="D239">
        <v>6.5</v>
      </c>
      <c r="E239" s="10">
        <v>0</v>
      </c>
      <c r="F239" s="5" t="e">
        <v>#N/A</v>
      </c>
      <c r="G239" s="5" t="e">
        <v>#N/A</v>
      </c>
      <c r="H239" s="5" t="e">
        <v>#N/A</v>
      </c>
      <c r="I239" s="5">
        <v>0.35467980295566504</v>
      </c>
      <c r="J239" s="5">
        <v>0.29039301310043669</v>
      </c>
      <c r="K239" s="5">
        <v>3.7393557941503147E-2</v>
      </c>
      <c r="L239" s="5" t="e">
        <v>#N/A</v>
      </c>
      <c r="M239" s="5" t="e">
        <v>#N/A</v>
      </c>
      <c r="N239" s="5">
        <v>0</v>
      </c>
      <c r="O239" s="5">
        <v>0.3857500506789166</v>
      </c>
      <c r="P239" s="22">
        <v>0</v>
      </c>
      <c r="Q239" s="18">
        <v>0</v>
      </c>
      <c r="R239" s="5">
        <v>0</v>
      </c>
      <c r="S239" s="20">
        <v>0</v>
      </c>
      <c r="T239" s="3">
        <v>0.82101806239737274</v>
      </c>
      <c r="U239" s="3">
        <v>0.10582010582010581</v>
      </c>
      <c r="V239" s="3">
        <v>0.71519795657726692</v>
      </c>
      <c r="W239" s="3" t="s">
        <v>3401</v>
      </c>
      <c r="X239" s="25">
        <v>0</v>
      </c>
      <c r="Y239" s="3">
        <v>0.82101806239737274</v>
      </c>
      <c r="Z239" s="3">
        <v>6.3492063492063489E-2</v>
      </c>
      <c r="AA239" s="3">
        <v>0.75752599890530925</v>
      </c>
      <c r="AB239" s="3" t="s">
        <v>3402</v>
      </c>
      <c r="AC239" s="22">
        <v>0</v>
      </c>
      <c r="AD239" s="15">
        <v>0</v>
      </c>
      <c r="AE239" s="5">
        <v>0</v>
      </c>
      <c r="AF239" s="20">
        <v>0</v>
      </c>
      <c r="AG239" s="3">
        <v>0.82101806239737274</v>
      </c>
      <c r="AH239" s="3">
        <v>6.3492063492063489E-2</v>
      </c>
      <c r="AI239" s="3">
        <v>0.75752599890530925</v>
      </c>
      <c r="AJ239" s="3" t="s">
        <v>3401</v>
      </c>
      <c r="AK239" s="22">
        <v>0</v>
      </c>
      <c r="AL239" s="15">
        <v>0</v>
      </c>
      <c r="AM239" s="3">
        <v>0</v>
      </c>
      <c r="AN239" s="20">
        <v>0</v>
      </c>
      <c r="AO239" s="3">
        <v>0.82101806239737274</v>
      </c>
      <c r="AP239" s="3">
        <v>5.6022408963585429E-2</v>
      </c>
      <c r="AQ239" s="3">
        <v>0.76499565343378728</v>
      </c>
      <c r="AR239" s="3" t="s">
        <v>3401</v>
      </c>
      <c r="AS239" s="22">
        <v>0</v>
      </c>
      <c r="AT239" s="15">
        <v>0</v>
      </c>
      <c r="AU239" s="3">
        <v>0</v>
      </c>
      <c r="AV239" s="20">
        <v>0</v>
      </c>
      <c r="AW239" s="3">
        <v>0.82101806239737274</v>
      </c>
      <c r="AX239" s="3">
        <v>0.52910052910052907</v>
      </c>
      <c r="AY239" s="3">
        <v>0.29191753329684367</v>
      </c>
      <c r="AZ239" s="3" t="s">
        <v>3402</v>
      </c>
      <c r="BA239" s="22">
        <v>0</v>
      </c>
      <c r="BB239" s="15">
        <v>0</v>
      </c>
      <c r="BC239" s="3">
        <v>0</v>
      </c>
      <c r="BD239" s="20">
        <v>0</v>
      </c>
      <c r="BE239" s="15">
        <v>0</v>
      </c>
    </row>
    <row r="240" spans="1:57" x14ac:dyDescent="0.25">
      <c r="A240" t="s">
        <v>289</v>
      </c>
      <c r="B240" t="s">
        <v>518</v>
      </c>
      <c r="C240" t="s">
        <v>283</v>
      </c>
      <c r="D240">
        <v>6.5</v>
      </c>
      <c r="E240" s="10">
        <v>1</v>
      </c>
      <c r="F240" s="5">
        <v>0.29761904761904762</v>
      </c>
      <c r="G240" s="5">
        <v>0.19047619047619047</v>
      </c>
      <c r="H240" s="5">
        <v>0.17316017316017315</v>
      </c>
      <c r="I240" s="5">
        <v>0.35467980295566504</v>
      </c>
      <c r="J240" s="5">
        <v>0.29039301310043669</v>
      </c>
      <c r="K240" s="5">
        <v>3.7393557941503147E-2</v>
      </c>
      <c r="L240" s="5" t="e">
        <v>#N/A</v>
      </c>
      <c r="M240" s="5" t="e">
        <v>#N/A</v>
      </c>
      <c r="N240" s="5">
        <v>0</v>
      </c>
      <c r="O240" s="5">
        <v>0.3857500506789166</v>
      </c>
      <c r="P240" s="22">
        <v>5.0125435406771341</v>
      </c>
      <c r="Q240" s="18">
        <v>87.273110889391361</v>
      </c>
      <c r="R240" s="5">
        <v>9.8769606417289768E-2</v>
      </c>
      <c r="S240" s="20">
        <v>5.2100827535117133</v>
      </c>
      <c r="T240" s="3">
        <v>0.82101806239737274</v>
      </c>
      <c r="U240" s="3">
        <v>0.10582010582010581</v>
      </c>
      <c r="V240" s="3">
        <v>0.71519795657726692</v>
      </c>
      <c r="W240" s="3" t="s">
        <v>3401</v>
      </c>
      <c r="X240" s="25">
        <v>1.4710887084834341</v>
      </c>
      <c r="Y240" s="3">
        <v>0.82101806239737274</v>
      </c>
      <c r="Z240" s="3">
        <v>6.3492063492063489E-2</v>
      </c>
      <c r="AA240" s="3">
        <v>0.75752599890530925</v>
      </c>
      <c r="AB240" s="3" t="s">
        <v>3402</v>
      </c>
      <c r="AC240" s="22">
        <v>4.3235369609752192</v>
      </c>
      <c r="AD240" s="15">
        <v>670.41461680291934</v>
      </c>
      <c r="AE240" s="5">
        <v>4.7775732886373497E-2</v>
      </c>
      <c r="AF240" s="20">
        <v>4.4190884267479662</v>
      </c>
      <c r="AG240" s="3">
        <v>0.82101806239737274</v>
      </c>
      <c r="AH240" s="3">
        <v>6.3492063492063489E-2</v>
      </c>
      <c r="AI240" s="3">
        <v>0.75752599890530925</v>
      </c>
      <c r="AJ240" s="3" t="s">
        <v>3401</v>
      </c>
      <c r="AK240" s="22">
        <v>5.0134775652539494</v>
      </c>
      <c r="AL240" s="15">
        <v>81.523391812003894</v>
      </c>
      <c r="AM240" s="3">
        <v>9.4302275478590214E-2</v>
      </c>
      <c r="AN240" s="20">
        <v>5.2020821162111295</v>
      </c>
      <c r="AO240" s="3">
        <v>0.82101806239737274</v>
      </c>
      <c r="AP240" s="3">
        <v>5.6022408963585429E-2</v>
      </c>
      <c r="AQ240" s="3">
        <v>0.76499565343378728</v>
      </c>
      <c r="AR240" s="3" t="s">
        <v>3401</v>
      </c>
      <c r="AS240" s="22">
        <v>5.0136423931204463</v>
      </c>
      <c r="AT240" s="15">
        <v>118.52267295319812</v>
      </c>
      <c r="AU240" s="3">
        <v>9.6337310827929179E-2</v>
      </c>
      <c r="AV240" s="20">
        <v>5.2063170147763049</v>
      </c>
      <c r="AW240" s="3">
        <v>0.82101806239737274</v>
      </c>
      <c r="AX240" s="3">
        <v>0.52910052910052907</v>
      </c>
      <c r="AY240" s="3">
        <v>0.29191753329684367</v>
      </c>
      <c r="AZ240" s="3" t="s">
        <v>3402</v>
      </c>
      <c r="BA240" s="22">
        <v>4.3132626906302551</v>
      </c>
      <c r="BB240" s="15">
        <v>144.20961294062695</v>
      </c>
      <c r="BC240" s="3">
        <v>7.1242536379387503E-2</v>
      </c>
      <c r="BD240" s="20">
        <v>4.4557477633890299</v>
      </c>
      <c r="BE240" s="15">
        <v>17.253538861077853</v>
      </c>
    </row>
    <row r="241" spans="1:57" x14ac:dyDescent="0.25">
      <c r="A241" t="s">
        <v>284</v>
      </c>
      <c r="B241" t="s">
        <v>518</v>
      </c>
      <c r="C241" t="s">
        <v>283</v>
      </c>
      <c r="D241">
        <v>6</v>
      </c>
      <c r="E241" s="10">
        <v>0</v>
      </c>
      <c r="F241" s="5">
        <v>0.3968253968253968</v>
      </c>
      <c r="G241" s="5">
        <v>0.19047619047619047</v>
      </c>
      <c r="H241" s="5">
        <v>0.14652014652014653</v>
      </c>
      <c r="I241" s="5">
        <v>0.35467980295566504</v>
      </c>
      <c r="J241" s="5">
        <v>0.29039301310043669</v>
      </c>
      <c r="K241" s="5">
        <v>3.7393557941503147E-2</v>
      </c>
      <c r="L241" s="5" t="e">
        <v>#N/A</v>
      </c>
      <c r="M241" s="5" t="e">
        <v>#N/A</v>
      </c>
      <c r="N241" s="5">
        <v>0</v>
      </c>
      <c r="O241" s="5">
        <v>0.3857500506789166</v>
      </c>
      <c r="P241" s="22">
        <v>0</v>
      </c>
      <c r="Q241" s="18">
        <v>0</v>
      </c>
      <c r="R241" s="5">
        <v>0</v>
      </c>
      <c r="S241" s="20">
        <v>0</v>
      </c>
      <c r="T241" s="3">
        <v>0.82101806239737274</v>
      </c>
      <c r="U241" s="3">
        <v>0.10582010582010581</v>
      </c>
      <c r="V241" s="3">
        <v>0.71519795657726692</v>
      </c>
      <c r="W241" s="3" t="s">
        <v>3401</v>
      </c>
      <c r="X241" s="25">
        <v>0</v>
      </c>
      <c r="Y241" s="3">
        <v>0.82101806239737274</v>
      </c>
      <c r="Z241" s="3">
        <v>6.3492063492063489E-2</v>
      </c>
      <c r="AA241" s="3">
        <v>0.75752599890530925</v>
      </c>
      <c r="AB241" s="3" t="s">
        <v>3402</v>
      </c>
      <c r="AC241" s="22">
        <v>0</v>
      </c>
      <c r="AD241" s="15">
        <v>0</v>
      </c>
      <c r="AE241" s="5">
        <v>0</v>
      </c>
      <c r="AF241" s="20">
        <v>0</v>
      </c>
      <c r="AG241" s="3">
        <v>0.82101806239737274</v>
      </c>
      <c r="AH241" s="3">
        <v>6.3492063492063489E-2</v>
      </c>
      <c r="AI241" s="3">
        <v>0.75752599890530925</v>
      </c>
      <c r="AJ241" s="3" t="s">
        <v>3401</v>
      </c>
      <c r="AK241" s="22">
        <v>0</v>
      </c>
      <c r="AL241" s="15">
        <v>0</v>
      </c>
      <c r="AM241" s="3">
        <v>0</v>
      </c>
      <c r="AN241" s="20">
        <v>0</v>
      </c>
      <c r="AO241" s="3">
        <v>0.82101806239737274</v>
      </c>
      <c r="AP241" s="3">
        <v>5.6022408963585429E-2</v>
      </c>
      <c r="AQ241" s="3">
        <v>0.76499565343378728</v>
      </c>
      <c r="AR241" s="3" t="s">
        <v>3401</v>
      </c>
      <c r="AS241" s="22">
        <v>0</v>
      </c>
      <c r="AT241" s="15">
        <v>0</v>
      </c>
      <c r="AU241" s="3">
        <v>0</v>
      </c>
      <c r="AV241" s="20">
        <v>0</v>
      </c>
      <c r="AW241" s="3">
        <v>0.82101806239737274</v>
      </c>
      <c r="AX241" s="3">
        <v>0.52910052910052907</v>
      </c>
      <c r="AY241" s="3">
        <v>0.29191753329684367</v>
      </c>
      <c r="AZ241" s="3" t="s">
        <v>3402</v>
      </c>
      <c r="BA241" s="22">
        <v>0</v>
      </c>
      <c r="BB241" s="15">
        <v>0</v>
      </c>
      <c r="BC241" s="3">
        <v>0</v>
      </c>
      <c r="BD241" s="20">
        <v>0</v>
      </c>
      <c r="BE241" s="15">
        <v>0</v>
      </c>
    </row>
    <row r="242" spans="1:57" x14ac:dyDescent="0.25">
      <c r="A242" t="s">
        <v>307</v>
      </c>
      <c r="B242" t="s">
        <v>518</v>
      </c>
      <c r="C242" t="s">
        <v>283</v>
      </c>
      <c r="D242">
        <v>5.5</v>
      </c>
      <c r="E242" s="10">
        <v>1</v>
      </c>
      <c r="F242" s="5">
        <v>0.11904761904761904</v>
      </c>
      <c r="G242" s="5">
        <v>9.5238095238095233E-2</v>
      </c>
      <c r="H242" s="5">
        <v>0.27210884353741494</v>
      </c>
      <c r="I242" s="5">
        <v>0.35467980295566504</v>
      </c>
      <c r="J242" s="5">
        <v>0.29039301310043669</v>
      </c>
      <c r="K242" s="5">
        <v>3.7393557941503147E-2</v>
      </c>
      <c r="L242" s="5" t="e">
        <v>#N/A</v>
      </c>
      <c r="M242" s="5" t="e">
        <v>#N/A</v>
      </c>
      <c r="N242" s="5">
        <v>0</v>
      </c>
      <c r="O242" s="5">
        <v>0.3857500506789166</v>
      </c>
      <c r="P242" s="22">
        <v>3.7350234417284645</v>
      </c>
      <c r="Q242" s="18">
        <v>27.939501961022081</v>
      </c>
      <c r="R242" s="5">
        <v>3.1619975317285172E-2</v>
      </c>
      <c r="S242" s="20">
        <v>3.7982633923630349</v>
      </c>
      <c r="T242" s="3">
        <v>0.82101806239737274</v>
      </c>
      <c r="U242" s="3">
        <v>0.10582010582010581</v>
      </c>
      <c r="V242" s="3">
        <v>0.71519795657726692</v>
      </c>
      <c r="W242" s="3" t="s">
        <v>3401</v>
      </c>
      <c r="X242" s="25">
        <v>1.0961602161575299</v>
      </c>
      <c r="Y242" s="3">
        <v>0.82101806239737274</v>
      </c>
      <c r="Z242" s="3">
        <v>6.3492063492063489E-2</v>
      </c>
      <c r="AA242" s="3">
        <v>0.75752599890530925</v>
      </c>
      <c r="AB242" s="3" t="s">
        <v>3402</v>
      </c>
      <c r="AC242" s="22">
        <v>3.2216202750910008</v>
      </c>
      <c r="AD242" s="15">
        <v>127.64636908054445</v>
      </c>
      <c r="AE242" s="5">
        <v>9.0964586395649426E-3</v>
      </c>
      <c r="AF242" s="20">
        <v>3.2398131923701308</v>
      </c>
      <c r="AG242" s="3">
        <v>0.82101806239737274</v>
      </c>
      <c r="AH242" s="3">
        <v>6.3492063492063489E-2</v>
      </c>
      <c r="AI242" s="3">
        <v>0.75752599890530925</v>
      </c>
      <c r="AJ242" s="3" t="s">
        <v>3401</v>
      </c>
      <c r="AK242" s="22">
        <v>3.7357194164688821</v>
      </c>
      <c r="AL242" s="15">
        <v>26.556080871225081</v>
      </c>
      <c r="AM242" s="3">
        <v>3.0718776516622345E-2</v>
      </c>
      <c r="AN242" s="20">
        <v>3.7971569695021268</v>
      </c>
      <c r="AO242" s="3">
        <v>0.82101806239737274</v>
      </c>
      <c r="AP242" s="3">
        <v>5.6022408963585429E-2</v>
      </c>
      <c r="AQ242" s="3">
        <v>0.76499565343378728</v>
      </c>
      <c r="AR242" s="3" t="s">
        <v>3401</v>
      </c>
      <c r="AS242" s="22">
        <v>3.7358422355407206</v>
      </c>
      <c r="AT242" s="15">
        <v>35.096417119429127</v>
      </c>
      <c r="AU242" s="3">
        <v>2.8526984421927564E-2</v>
      </c>
      <c r="AV242" s="20">
        <v>3.7928962043845758</v>
      </c>
      <c r="AW242" s="3">
        <v>0.82101806239737274</v>
      </c>
      <c r="AX242" s="3">
        <v>0.52910052910052907</v>
      </c>
      <c r="AY242" s="3">
        <v>0.29191753329684367</v>
      </c>
      <c r="AZ242" s="3" t="s">
        <v>3402</v>
      </c>
      <c r="BA242" s="22">
        <v>3.2139645529464085</v>
      </c>
      <c r="BB242" s="15">
        <v>40.620281747222542</v>
      </c>
      <c r="BC242" s="3">
        <v>2.0067260712425091E-2</v>
      </c>
      <c r="BD242" s="20">
        <v>3.2540990743712586</v>
      </c>
      <c r="BE242" s="15">
        <v>12.597847026689156</v>
      </c>
    </row>
    <row r="243" spans="1:57" x14ac:dyDescent="0.25">
      <c r="A243" t="s">
        <v>436</v>
      </c>
      <c r="B243" t="s">
        <v>518</v>
      </c>
      <c r="C243" t="s">
        <v>283</v>
      </c>
      <c r="D243">
        <v>5</v>
      </c>
      <c r="E243" s="10">
        <v>1</v>
      </c>
      <c r="F243" s="5">
        <v>0.12698412698412698</v>
      </c>
      <c r="G243" s="5">
        <v>0.10582010582010581</v>
      </c>
      <c r="H243" s="5">
        <v>0.21164021164021163</v>
      </c>
      <c r="I243" s="5">
        <v>0.35467980295566504</v>
      </c>
      <c r="J243" s="5">
        <v>0.29039301310043669</v>
      </c>
      <c r="K243" s="5">
        <v>3.7393557941503147E-2</v>
      </c>
      <c r="L243" s="5" t="e">
        <v>#N/A</v>
      </c>
      <c r="M243" s="5" t="e">
        <v>#N/A</v>
      </c>
      <c r="N243" s="5">
        <v>0</v>
      </c>
      <c r="O243" s="5">
        <v>0.3857500506789166</v>
      </c>
      <c r="P243" s="22">
        <v>3.8669206450542393</v>
      </c>
      <c r="Q243" s="18">
        <v>31.426055875700499</v>
      </c>
      <c r="R243" s="5">
        <v>3.5565813323929531E-2</v>
      </c>
      <c r="S243" s="20">
        <v>3.9380522717020985</v>
      </c>
      <c r="T243" s="3">
        <v>0.82101806239737274</v>
      </c>
      <c r="U243" s="3">
        <v>0.10582010582010581</v>
      </c>
      <c r="V243" s="3">
        <v>0.71519795657726692</v>
      </c>
      <c r="W243" s="3" t="s">
        <v>3401</v>
      </c>
      <c r="X243" s="25">
        <v>1.134869602902703</v>
      </c>
      <c r="Y243" s="3">
        <v>0.82101806239737274</v>
      </c>
      <c r="Z243" s="3">
        <v>6.3492063492063489E-2</v>
      </c>
      <c r="AA243" s="3">
        <v>0.75752599890530925</v>
      </c>
      <c r="AB243" s="3" t="s">
        <v>3402</v>
      </c>
      <c r="AC243" s="22">
        <v>3.3353873534216985</v>
      </c>
      <c r="AD243" s="15">
        <v>151.48835551996436</v>
      </c>
      <c r="AE243" s="5">
        <v>1.0795509267432019E-2</v>
      </c>
      <c r="AF243" s="20">
        <v>3.3569783719565627</v>
      </c>
      <c r="AG243" s="3">
        <v>0.82101806239737274</v>
      </c>
      <c r="AH243" s="3">
        <v>6.3492063492063489E-2</v>
      </c>
      <c r="AI243" s="3">
        <v>0.75752599890530925</v>
      </c>
      <c r="AJ243" s="3" t="s">
        <v>3401</v>
      </c>
      <c r="AK243" s="22">
        <v>3.8676411971830662</v>
      </c>
      <c r="AL243" s="15">
        <v>29.816479916448674</v>
      </c>
      <c r="AM243" s="3">
        <v>3.4490246791581337E-2</v>
      </c>
      <c r="AN243" s="20">
        <v>3.9366216907662288</v>
      </c>
      <c r="AO243" s="3">
        <v>0.82101806239737274</v>
      </c>
      <c r="AP243" s="3">
        <v>5.6022408963585429E-2</v>
      </c>
      <c r="AQ243" s="3">
        <v>0.76499565343378728</v>
      </c>
      <c r="AR243" s="3" t="s">
        <v>3401</v>
      </c>
      <c r="AS243" s="22">
        <v>3.8677683534410945</v>
      </c>
      <c r="AT243" s="15">
        <v>39.79528393653645</v>
      </c>
      <c r="AU243" s="3">
        <v>3.234630592235864E-2</v>
      </c>
      <c r="AV243" s="20">
        <v>3.9324609652858116</v>
      </c>
      <c r="AW243" s="3">
        <v>0.82101806239737274</v>
      </c>
      <c r="AX243" s="3">
        <v>0.52910052910052907</v>
      </c>
      <c r="AY243" s="3">
        <v>0.29191753329684367</v>
      </c>
      <c r="AZ243" s="3" t="s">
        <v>3402</v>
      </c>
      <c r="BA243" s="22">
        <v>3.3274612800046004</v>
      </c>
      <c r="BB243" s="15">
        <v>46.297066088867879</v>
      </c>
      <c r="BC243" s="3">
        <v>2.2871709782988185E-2</v>
      </c>
      <c r="BD243" s="20">
        <v>3.3732046995705769</v>
      </c>
      <c r="BE243" s="15">
        <v>13.059254482136962</v>
      </c>
    </row>
    <row r="244" spans="1:57" x14ac:dyDescent="0.25">
      <c r="A244" t="s">
        <v>290</v>
      </c>
      <c r="B244" t="s">
        <v>518</v>
      </c>
      <c r="C244" t="s">
        <v>283</v>
      </c>
      <c r="D244">
        <v>5</v>
      </c>
      <c r="E244" s="10">
        <v>0</v>
      </c>
      <c r="F244" s="5">
        <v>0.29761904761904762</v>
      </c>
      <c r="G244" s="5">
        <v>0.19047619047619047</v>
      </c>
      <c r="H244" s="5">
        <v>0.17316017316017315</v>
      </c>
      <c r="I244" s="5">
        <v>0.35467980295566504</v>
      </c>
      <c r="J244" s="5">
        <v>0.29039301310043669</v>
      </c>
      <c r="K244" s="5">
        <v>3.7393557941503147E-2</v>
      </c>
      <c r="L244" s="5" t="e">
        <v>#N/A</v>
      </c>
      <c r="M244" s="5" t="e">
        <v>#N/A</v>
      </c>
      <c r="N244" s="5">
        <v>0</v>
      </c>
      <c r="O244" s="5">
        <v>0.3857500506789166</v>
      </c>
      <c r="P244" s="22">
        <v>0</v>
      </c>
      <c r="Q244" s="18">
        <v>0</v>
      </c>
      <c r="R244" s="5">
        <v>0</v>
      </c>
      <c r="S244" s="20">
        <v>0</v>
      </c>
      <c r="T244" s="3">
        <v>0.82101806239737274</v>
      </c>
      <c r="U244" s="3">
        <v>0.10582010582010581</v>
      </c>
      <c r="V244" s="3">
        <v>0.71519795657726692</v>
      </c>
      <c r="W244" s="3" t="s">
        <v>3401</v>
      </c>
      <c r="X244" s="25">
        <v>0</v>
      </c>
      <c r="Y244" s="3">
        <v>0.82101806239737274</v>
      </c>
      <c r="Z244" s="3">
        <v>6.3492063492063489E-2</v>
      </c>
      <c r="AA244" s="3">
        <v>0.75752599890530925</v>
      </c>
      <c r="AB244" s="3" t="s">
        <v>3402</v>
      </c>
      <c r="AC244" s="22">
        <v>0</v>
      </c>
      <c r="AD244" s="15">
        <v>0</v>
      </c>
      <c r="AE244" s="5">
        <v>0</v>
      </c>
      <c r="AF244" s="20">
        <v>0</v>
      </c>
      <c r="AG244" s="3">
        <v>0.82101806239737274</v>
      </c>
      <c r="AH244" s="3">
        <v>6.3492063492063489E-2</v>
      </c>
      <c r="AI244" s="3">
        <v>0.75752599890530925</v>
      </c>
      <c r="AJ244" s="3" t="s">
        <v>3401</v>
      </c>
      <c r="AK244" s="22">
        <v>0</v>
      </c>
      <c r="AL244" s="15">
        <v>0</v>
      </c>
      <c r="AM244" s="3">
        <v>0</v>
      </c>
      <c r="AN244" s="20">
        <v>0</v>
      </c>
      <c r="AO244" s="3">
        <v>0.82101806239737274</v>
      </c>
      <c r="AP244" s="3">
        <v>5.6022408963585429E-2</v>
      </c>
      <c r="AQ244" s="3">
        <v>0.76499565343378728</v>
      </c>
      <c r="AR244" s="3" t="s">
        <v>3401</v>
      </c>
      <c r="AS244" s="22">
        <v>0</v>
      </c>
      <c r="AT244" s="15">
        <v>0</v>
      </c>
      <c r="AU244" s="3">
        <v>0</v>
      </c>
      <c r="AV244" s="20">
        <v>0</v>
      </c>
      <c r="AW244" s="3">
        <v>0.82101806239737274</v>
      </c>
      <c r="AX244" s="3">
        <v>0.52910052910052907</v>
      </c>
      <c r="AY244" s="3">
        <v>0.29191753329684367</v>
      </c>
      <c r="AZ244" s="3" t="s">
        <v>3402</v>
      </c>
      <c r="BA244" s="22">
        <v>0</v>
      </c>
      <c r="BB244" s="15">
        <v>0</v>
      </c>
      <c r="BC244" s="3">
        <v>0</v>
      </c>
      <c r="BD244" s="20">
        <v>0</v>
      </c>
      <c r="BE244" s="15">
        <v>0</v>
      </c>
    </row>
    <row r="245" spans="1:57" x14ac:dyDescent="0.25">
      <c r="A245" t="s">
        <v>4100</v>
      </c>
      <c r="B245" t="s">
        <v>518</v>
      </c>
      <c r="C245" t="s">
        <v>283</v>
      </c>
      <c r="D245">
        <v>5</v>
      </c>
      <c r="E245" s="10">
        <v>0</v>
      </c>
      <c r="F245" s="5" t="e">
        <v>#N/A</v>
      </c>
      <c r="G245" s="5" t="e">
        <v>#N/A</v>
      </c>
      <c r="H245" s="5" t="e">
        <v>#N/A</v>
      </c>
      <c r="I245" s="5">
        <v>0.35467980295566504</v>
      </c>
      <c r="J245" s="5">
        <v>0.29039301310043669</v>
      </c>
      <c r="K245" s="5">
        <v>3.7393557941503147E-2</v>
      </c>
      <c r="L245" s="5" t="e">
        <v>#N/A</v>
      </c>
      <c r="M245" s="5" t="e">
        <v>#N/A</v>
      </c>
      <c r="N245" s="5">
        <v>0</v>
      </c>
      <c r="O245" s="5">
        <v>0.3857500506789166</v>
      </c>
      <c r="P245" s="22">
        <v>0</v>
      </c>
      <c r="Q245" s="18">
        <v>0</v>
      </c>
      <c r="R245" s="5">
        <v>0</v>
      </c>
      <c r="S245" s="20">
        <v>0</v>
      </c>
      <c r="T245" s="3">
        <v>0.82101806239737274</v>
      </c>
      <c r="U245" s="3">
        <v>0.10582010582010581</v>
      </c>
      <c r="V245" s="3">
        <v>0.71519795657726692</v>
      </c>
      <c r="W245" s="3" t="s">
        <v>3401</v>
      </c>
      <c r="X245" s="25">
        <v>0</v>
      </c>
      <c r="Y245" s="3">
        <v>0.82101806239737274</v>
      </c>
      <c r="Z245" s="3">
        <v>6.3492063492063489E-2</v>
      </c>
      <c r="AA245" s="3">
        <v>0.75752599890530925</v>
      </c>
      <c r="AB245" s="3" t="s">
        <v>3402</v>
      </c>
      <c r="AC245" s="22">
        <v>0</v>
      </c>
      <c r="AD245" s="15">
        <v>0</v>
      </c>
      <c r="AE245" s="5">
        <v>0</v>
      </c>
      <c r="AF245" s="20">
        <v>0</v>
      </c>
      <c r="AG245" s="3">
        <v>0.82101806239737274</v>
      </c>
      <c r="AH245" s="3">
        <v>6.3492063492063489E-2</v>
      </c>
      <c r="AI245" s="3">
        <v>0.75752599890530925</v>
      </c>
      <c r="AJ245" s="3" t="s">
        <v>3401</v>
      </c>
      <c r="AK245" s="22">
        <v>0</v>
      </c>
      <c r="AL245" s="15">
        <v>0</v>
      </c>
      <c r="AM245" s="3">
        <v>0</v>
      </c>
      <c r="AN245" s="20">
        <v>0</v>
      </c>
      <c r="AO245" s="3">
        <v>0.82101806239737274</v>
      </c>
      <c r="AP245" s="3">
        <v>5.6022408963585429E-2</v>
      </c>
      <c r="AQ245" s="3">
        <v>0.76499565343378728</v>
      </c>
      <c r="AR245" s="3" t="s">
        <v>3401</v>
      </c>
      <c r="AS245" s="22">
        <v>0</v>
      </c>
      <c r="AT245" s="15">
        <v>0</v>
      </c>
      <c r="AU245" s="3">
        <v>0</v>
      </c>
      <c r="AV245" s="20">
        <v>0</v>
      </c>
      <c r="AW245" s="3">
        <v>0.82101806239737274</v>
      </c>
      <c r="AX245" s="3">
        <v>0.52910052910052907</v>
      </c>
      <c r="AY245" s="3">
        <v>0.29191753329684367</v>
      </c>
      <c r="AZ245" s="3" t="s">
        <v>3402</v>
      </c>
      <c r="BA245" s="22">
        <v>0</v>
      </c>
      <c r="BB245" s="15">
        <v>0</v>
      </c>
      <c r="BC245" s="3">
        <v>0</v>
      </c>
      <c r="BD245" s="20">
        <v>0</v>
      </c>
      <c r="BE245" s="15">
        <v>0</v>
      </c>
    </row>
    <row r="246" spans="1:57" x14ac:dyDescent="0.25">
      <c r="A246" t="s">
        <v>3927</v>
      </c>
      <c r="B246" t="s">
        <v>518</v>
      </c>
      <c r="C246" t="s">
        <v>283</v>
      </c>
      <c r="D246">
        <v>5</v>
      </c>
      <c r="E246" s="10">
        <v>0</v>
      </c>
      <c r="F246" s="5" t="e">
        <v>#N/A</v>
      </c>
      <c r="G246" s="5" t="e">
        <v>#N/A</v>
      </c>
      <c r="H246" s="5" t="e">
        <v>#N/A</v>
      </c>
      <c r="I246" s="5">
        <v>0.35467980295566504</v>
      </c>
      <c r="J246" s="5">
        <v>0.29039301310043669</v>
      </c>
      <c r="K246" s="5">
        <v>3.7393557941503147E-2</v>
      </c>
      <c r="L246" s="5" t="e">
        <v>#N/A</v>
      </c>
      <c r="M246" s="5" t="e">
        <v>#N/A</v>
      </c>
      <c r="N246" s="5">
        <v>0</v>
      </c>
      <c r="O246" s="5">
        <v>0.3857500506789166</v>
      </c>
      <c r="P246" s="22">
        <v>0</v>
      </c>
      <c r="Q246" s="18">
        <v>0</v>
      </c>
      <c r="R246" s="5">
        <v>0</v>
      </c>
      <c r="S246" s="20">
        <v>0</v>
      </c>
      <c r="T246" s="3">
        <v>0.82101806239737274</v>
      </c>
      <c r="U246" s="3">
        <v>0.10582010582010581</v>
      </c>
      <c r="V246" s="3">
        <v>0.71519795657726692</v>
      </c>
      <c r="W246" s="3" t="s">
        <v>3401</v>
      </c>
      <c r="X246" s="25">
        <v>0</v>
      </c>
      <c r="Y246" s="3">
        <v>0.82101806239737274</v>
      </c>
      <c r="Z246" s="3">
        <v>6.3492063492063489E-2</v>
      </c>
      <c r="AA246" s="3">
        <v>0.75752599890530925</v>
      </c>
      <c r="AB246" s="3" t="s">
        <v>3402</v>
      </c>
      <c r="AC246" s="22">
        <v>0</v>
      </c>
      <c r="AD246" s="15">
        <v>0</v>
      </c>
      <c r="AE246" s="5">
        <v>0</v>
      </c>
      <c r="AF246" s="20">
        <v>0</v>
      </c>
      <c r="AG246" s="3">
        <v>0.82101806239737274</v>
      </c>
      <c r="AH246" s="3">
        <v>6.3492063492063489E-2</v>
      </c>
      <c r="AI246" s="3">
        <v>0.75752599890530925</v>
      </c>
      <c r="AJ246" s="3" t="s">
        <v>3401</v>
      </c>
      <c r="AK246" s="22">
        <v>0</v>
      </c>
      <c r="AL246" s="15">
        <v>0</v>
      </c>
      <c r="AM246" s="3">
        <v>0</v>
      </c>
      <c r="AN246" s="20">
        <v>0</v>
      </c>
      <c r="AO246" s="3">
        <v>0.82101806239737274</v>
      </c>
      <c r="AP246" s="3">
        <v>5.6022408963585429E-2</v>
      </c>
      <c r="AQ246" s="3">
        <v>0.76499565343378728</v>
      </c>
      <c r="AR246" s="3" t="s">
        <v>3401</v>
      </c>
      <c r="AS246" s="22">
        <v>0</v>
      </c>
      <c r="AT246" s="15">
        <v>0</v>
      </c>
      <c r="AU246" s="3">
        <v>0</v>
      </c>
      <c r="AV246" s="20">
        <v>0</v>
      </c>
      <c r="AW246" s="3">
        <v>0.82101806239737274</v>
      </c>
      <c r="AX246" s="3">
        <v>0.52910052910052907</v>
      </c>
      <c r="AY246" s="3">
        <v>0.29191753329684367</v>
      </c>
      <c r="AZ246" s="3" t="s">
        <v>3402</v>
      </c>
      <c r="BA246" s="22">
        <v>0</v>
      </c>
      <c r="BB246" s="15">
        <v>0</v>
      </c>
      <c r="BC246" s="3">
        <v>0</v>
      </c>
      <c r="BD246" s="20">
        <v>0</v>
      </c>
      <c r="BE246" s="15">
        <v>0</v>
      </c>
    </row>
    <row r="247" spans="1:57" x14ac:dyDescent="0.25">
      <c r="A247" t="s">
        <v>4101</v>
      </c>
      <c r="B247" t="s">
        <v>518</v>
      </c>
      <c r="C247" t="s">
        <v>283</v>
      </c>
      <c r="D247">
        <v>4.5</v>
      </c>
      <c r="E247" s="10">
        <v>0</v>
      </c>
      <c r="F247" s="5" t="e">
        <v>#N/A</v>
      </c>
      <c r="G247" s="5" t="e">
        <v>#N/A</v>
      </c>
      <c r="H247" s="5" t="e">
        <v>#N/A</v>
      </c>
      <c r="I247" s="5">
        <v>0.35467980295566504</v>
      </c>
      <c r="J247" s="5">
        <v>0.29039301310043669</v>
      </c>
      <c r="K247" s="5">
        <v>3.7393557941503147E-2</v>
      </c>
      <c r="L247" s="5" t="e">
        <v>#N/A</v>
      </c>
      <c r="M247" s="5" t="e">
        <v>#N/A</v>
      </c>
      <c r="N247" s="5">
        <v>0</v>
      </c>
      <c r="O247" s="5">
        <v>0.3857500506789166</v>
      </c>
      <c r="P247" s="22">
        <v>0</v>
      </c>
      <c r="Q247" s="18">
        <v>0</v>
      </c>
      <c r="R247" s="5">
        <v>0</v>
      </c>
      <c r="S247" s="20">
        <v>0</v>
      </c>
      <c r="T247" s="3">
        <v>0.82101806239737274</v>
      </c>
      <c r="U247" s="3">
        <v>0.10582010582010581</v>
      </c>
      <c r="V247" s="3">
        <v>0.71519795657726692</v>
      </c>
      <c r="W247" s="3" t="s">
        <v>3401</v>
      </c>
      <c r="X247" s="25">
        <v>0</v>
      </c>
      <c r="Y247" s="3">
        <v>0.82101806239737274</v>
      </c>
      <c r="Z247" s="3">
        <v>6.3492063492063489E-2</v>
      </c>
      <c r="AA247" s="3">
        <v>0.75752599890530925</v>
      </c>
      <c r="AB247" s="3" t="s">
        <v>3402</v>
      </c>
      <c r="AC247" s="22">
        <v>0</v>
      </c>
      <c r="AD247" s="15">
        <v>0</v>
      </c>
      <c r="AE247" s="5">
        <v>0</v>
      </c>
      <c r="AF247" s="20">
        <v>0</v>
      </c>
      <c r="AG247" s="3">
        <v>0.82101806239737274</v>
      </c>
      <c r="AH247" s="3">
        <v>6.3492063492063489E-2</v>
      </c>
      <c r="AI247" s="3">
        <v>0.75752599890530925</v>
      </c>
      <c r="AJ247" s="3" t="s">
        <v>3401</v>
      </c>
      <c r="AK247" s="22">
        <v>0</v>
      </c>
      <c r="AL247" s="15">
        <v>0</v>
      </c>
      <c r="AM247" s="3">
        <v>0</v>
      </c>
      <c r="AN247" s="20">
        <v>0</v>
      </c>
      <c r="AO247" s="3">
        <v>0.82101806239737274</v>
      </c>
      <c r="AP247" s="3">
        <v>5.6022408963585429E-2</v>
      </c>
      <c r="AQ247" s="3">
        <v>0.76499565343378728</v>
      </c>
      <c r="AR247" s="3" t="s">
        <v>3401</v>
      </c>
      <c r="AS247" s="22">
        <v>0</v>
      </c>
      <c r="AT247" s="15">
        <v>0</v>
      </c>
      <c r="AU247" s="3">
        <v>0</v>
      </c>
      <c r="AV247" s="20">
        <v>0</v>
      </c>
      <c r="AW247" s="3">
        <v>0.82101806239737274</v>
      </c>
      <c r="AX247" s="3">
        <v>0.52910052910052907</v>
      </c>
      <c r="AY247" s="3">
        <v>0.29191753329684367</v>
      </c>
      <c r="AZ247" s="3" t="s">
        <v>3402</v>
      </c>
      <c r="BA247" s="22">
        <v>0</v>
      </c>
      <c r="BB247" s="15">
        <v>0</v>
      </c>
      <c r="BC247" s="3">
        <v>0</v>
      </c>
      <c r="BD247" s="20">
        <v>0</v>
      </c>
      <c r="BE247" s="15">
        <v>0</v>
      </c>
    </row>
    <row r="248" spans="1:57" x14ac:dyDescent="0.25">
      <c r="A248" t="s">
        <v>4102</v>
      </c>
      <c r="B248" t="s">
        <v>518</v>
      </c>
      <c r="C248" t="s">
        <v>283</v>
      </c>
      <c r="D248">
        <v>4.5</v>
      </c>
      <c r="E248" s="10">
        <v>0</v>
      </c>
      <c r="F248" s="5" t="e">
        <v>#N/A</v>
      </c>
      <c r="G248" s="5" t="e">
        <v>#N/A</v>
      </c>
      <c r="H248" s="5" t="e">
        <v>#N/A</v>
      </c>
      <c r="I248" s="5">
        <v>0.35467980295566504</v>
      </c>
      <c r="J248" s="5">
        <v>0.29039301310043669</v>
      </c>
      <c r="K248" s="5">
        <v>3.7393557941503147E-2</v>
      </c>
      <c r="L248" s="5" t="e">
        <v>#N/A</v>
      </c>
      <c r="M248" s="5" t="e">
        <v>#N/A</v>
      </c>
      <c r="N248" s="5">
        <v>0</v>
      </c>
      <c r="O248" s="5">
        <v>0.3857500506789166</v>
      </c>
      <c r="P248" s="22">
        <v>0</v>
      </c>
      <c r="Q248" s="18">
        <v>0</v>
      </c>
      <c r="R248" s="5">
        <v>0</v>
      </c>
      <c r="S248" s="20">
        <v>0</v>
      </c>
      <c r="T248" s="3">
        <v>0.82101806239737274</v>
      </c>
      <c r="U248" s="3">
        <v>0.10582010582010581</v>
      </c>
      <c r="V248" s="3">
        <v>0.71519795657726692</v>
      </c>
      <c r="W248" s="3" t="s">
        <v>3401</v>
      </c>
      <c r="X248" s="25">
        <v>0</v>
      </c>
      <c r="Y248" s="3">
        <v>0.82101806239737274</v>
      </c>
      <c r="Z248" s="3">
        <v>6.3492063492063489E-2</v>
      </c>
      <c r="AA248" s="3">
        <v>0.75752599890530925</v>
      </c>
      <c r="AB248" s="3" t="s">
        <v>3402</v>
      </c>
      <c r="AC248" s="22">
        <v>0</v>
      </c>
      <c r="AD248" s="15">
        <v>0</v>
      </c>
      <c r="AE248" s="5">
        <v>0</v>
      </c>
      <c r="AF248" s="20">
        <v>0</v>
      </c>
      <c r="AG248" s="3">
        <v>0.82101806239737274</v>
      </c>
      <c r="AH248" s="3">
        <v>6.3492063492063489E-2</v>
      </c>
      <c r="AI248" s="3">
        <v>0.75752599890530925</v>
      </c>
      <c r="AJ248" s="3" t="s">
        <v>3401</v>
      </c>
      <c r="AK248" s="22">
        <v>0</v>
      </c>
      <c r="AL248" s="15">
        <v>0</v>
      </c>
      <c r="AM248" s="3">
        <v>0</v>
      </c>
      <c r="AN248" s="20">
        <v>0</v>
      </c>
      <c r="AO248" s="3">
        <v>0.82101806239737274</v>
      </c>
      <c r="AP248" s="3">
        <v>5.6022408963585429E-2</v>
      </c>
      <c r="AQ248" s="3">
        <v>0.76499565343378728</v>
      </c>
      <c r="AR248" s="3" t="s">
        <v>3401</v>
      </c>
      <c r="AS248" s="22">
        <v>0</v>
      </c>
      <c r="AT248" s="15">
        <v>0</v>
      </c>
      <c r="AU248" s="3">
        <v>0</v>
      </c>
      <c r="AV248" s="20">
        <v>0</v>
      </c>
      <c r="AW248" s="3">
        <v>0.82101806239737274</v>
      </c>
      <c r="AX248" s="3">
        <v>0.52910052910052907</v>
      </c>
      <c r="AY248" s="3">
        <v>0.29191753329684367</v>
      </c>
      <c r="AZ248" s="3" t="s">
        <v>3402</v>
      </c>
      <c r="BA248" s="22">
        <v>0</v>
      </c>
      <c r="BB248" s="15">
        <v>0</v>
      </c>
      <c r="BC248" s="3">
        <v>0</v>
      </c>
      <c r="BD248" s="20">
        <v>0</v>
      </c>
      <c r="BE248" s="15">
        <v>0</v>
      </c>
    </row>
    <row r="249" spans="1:57" x14ac:dyDescent="0.25">
      <c r="A249" t="s">
        <v>4103</v>
      </c>
      <c r="B249" t="s">
        <v>518</v>
      </c>
      <c r="C249" t="s">
        <v>283</v>
      </c>
      <c r="D249">
        <v>4.5</v>
      </c>
      <c r="E249" s="10">
        <v>0</v>
      </c>
      <c r="F249" s="5" t="e">
        <v>#N/A</v>
      </c>
      <c r="G249" s="5" t="e">
        <v>#N/A</v>
      </c>
      <c r="H249" s="5" t="e">
        <v>#N/A</v>
      </c>
      <c r="I249" s="5">
        <v>0.35467980295566504</v>
      </c>
      <c r="J249" s="5">
        <v>0.29039301310043669</v>
      </c>
      <c r="K249" s="5">
        <v>3.7393557941503147E-2</v>
      </c>
      <c r="L249" s="5" t="e">
        <v>#N/A</v>
      </c>
      <c r="M249" s="5" t="e">
        <v>#N/A</v>
      </c>
      <c r="N249" s="5">
        <v>0</v>
      </c>
      <c r="O249" s="5">
        <v>0.3857500506789166</v>
      </c>
      <c r="P249" s="22">
        <v>0</v>
      </c>
      <c r="Q249" s="18">
        <v>0</v>
      </c>
      <c r="R249" s="5">
        <v>0</v>
      </c>
      <c r="S249" s="20">
        <v>0</v>
      </c>
      <c r="T249" s="3">
        <v>0.82101806239737274</v>
      </c>
      <c r="U249" s="3">
        <v>0.10582010582010581</v>
      </c>
      <c r="V249" s="3">
        <v>0.71519795657726692</v>
      </c>
      <c r="W249" s="3" t="s">
        <v>3401</v>
      </c>
      <c r="X249" s="25">
        <v>0</v>
      </c>
      <c r="Y249" s="3">
        <v>0.82101806239737274</v>
      </c>
      <c r="Z249" s="3">
        <v>6.3492063492063489E-2</v>
      </c>
      <c r="AA249" s="3">
        <v>0.75752599890530925</v>
      </c>
      <c r="AB249" s="3" t="s">
        <v>3402</v>
      </c>
      <c r="AC249" s="22">
        <v>0</v>
      </c>
      <c r="AD249" s="15">
        <v>0</v>
      </c>
      <c r="AE249" s="5">
        <v>0</v>
      </c>
      <c r="AF249" s="20">
        <v>0</v>
      </c>
      <c r="AG249" s="3">
        <v>0.82101806239737274</v>
      </c>
      <c r="AH249" s="3">
        <v>6.3492063492063489E-2</v>
      </c>
      <c r="AI249" s="3">
        <v>0.75752599890530925</v>
      </c>
      <c r="AJ249" s="3" t="s">
        <v>3401</v>
      </c>
      <c r="AK249" s="22">
        <v>0</v>
      </c>
      <c r="AL249" s="15">
        <v>0</v>
      </c>
      <c r="AM249" s="3">
        <v>0</v>
      </c>
      <c r="AN249" s="20">
        <v>0</v>
      </c>
      <c r="AO249" s="3">
        <v>0.82101806239737274</v>
      </c>
      <c r="AP249" s="3">
        <v>5.6022408963585429E-2</v>
      </c>
      <c r="AQ249" s="3">
        <v>0.76499565343378728</v>
      </c>
      <c r="AR249" s="3" t="s">
        <v>3401</v>
      </c>
      <c r="AS249" s="22">
        <v>0</v>
      </c>
      <c r="AT249" s="15">
        <v>0</v>
      </c>
      <c r="AU249" s="3">
        <v>0</v>
      </c>
      <c r="AV249" s="20">
        <v>0</v>
      </c>
      <c r="AW249" s="3">
        <v>0.82101806239737274</v>
      </c>
      <c r="AX249" s="3">
        <v>0.52910052910052907</v>
      </c>
      <c r="AY249" s="3">
        <v>0.29191753329684367</v>
      </c>
      <c r="AZ249" s="3" t="s">
        <v>3402</v>
      </c>
      <c r="BA249" s="22">
        <v>0</v>
      </c>
      <c r="BB249" s="15">
        <v>0</v>
      </c>
      <c r="BC249" s="3">
        <v>0</v>
      </c>
      <c r="BD249" s="20">
        <v>0</v>
      </c>
      <c r="BE249" s="15">
        <v>0</v>
      </c>
    </row>
    <row r="250" spans="1:57" x14ac:dyDescent="0.25">
      <c r="A250" t="s">
        <v>285</v>
      </c>
      <c r="B250" t="s">
        <v>546</v>
      </c>
      <c r="C250" t="s">
        <v>283</v>
      </c>
      <c r="D250">
        <v>7.5</v>
      </c>
      <c r="E250" s="10">
        <v>1</v>
      </c>
      <c r="F250" s="5">
        <v>0.3968253968253968</v>
      </c>
      <c r="G250" s="5">
        <v>0.19047619047619047</v>
      </c>
      <c r="H250" s="5">
        <v>0.17316017316017315</v>
      </c>
      <c r="I250" s="5">
        <v>0.35467980295566504</v>
      </c>
      <c r="J250" s="5">
        <v>0.29039301310043669</v>
      </c>
      <c r="K250" s="5">
        <v>3.7393557941503147E-2</v>
      </c>
      <c r="L250" s="5" t="e">
        <v>#N/A</v>
      </c>
      <c r="M250" s="5" t="e">
        <v>#N/A</v>
      </c>
      <c r="N250" s="5">
        <v>0</v>
      </c>
      <c r="O250" s="5">
        <v>0</v>
      </c>
      <c r="P250" s="22">
        <v>3.9855699855699851</v>
      </c>
      <c r="Q250" s="18">
        <v>34.932644288208479</v>
      </c>
      <c r="R250" s="5">
        <v>3.9534324974783756E-2</v>
      </c>
      <c r="S250" s="20">
        <v>4.064638635519553</v>
      </c>
      <c r="T250" s="3">
        <v>0.82101806239737274</v>
      </c>
      <c r="U250" s="3">
        <v>0.10582010582010581</v>
      </c>
      <c r="V250" s="3">
        <v>0.71519795657726692</v>
      </c>
      <c r="W250" s="3" t="s">
        <v>3401</v>
      </c>
      <c r="X250" s="25">
        <v>1.1696909872328911</v>
      </c>
      <c r="Y250" s="3">
        <v>0.82101806239737274</v>
      </c>
      <c r="Z250" s="3">
        <v>6.3492063492063489E-2</v>
      </c>
      <c r="AA250" s="3">
        <v>0.75752599890530925</v>
      </c>
      <c r="AB250" s="3" t="s">
        <v>3402</v>
      </c>
      <c r="AC250" s="22">
        <v>3.4377275735020345</v>
      </c>
      <c r="AD250" s="15">
        <v>176.71775029394084</v>
      </c>
      <c r="AE250" s="5">
        <v>1.2593430725878834E-2</v>
      </c>
      <c r="AF250" s="20">
        <v>3.4629144349537921</v>
      </c>
      <c r="AG250" s="3">
        <v>0.82101806239737274</v>
      </c>
      <c r="AH250" s="3">
        <v>6.3492063492063489E-2</v>
      </c>
      <c r="AI250" s="3">
        <v>0.75752599890530925</v>
      </c>
      <c r="AJ250" s="3" t="s">
        <v>3401</v>
      </c>
      <c r="AK250" s="22">
        <v>3.9863126465142602</v>
      </c>
      <c r="AL250" s="15">
        <v>33.090044341470715</v>
      </c>
      <c r="AM250" s="3">
        <v>3.8276946134479455E-2</v>
      </c>
      <c r="AN250" s="20">
        <v>4.0628665387832195</v>
      </c>
      <c r="AO250" s="3">
        <v>0.82101806239737274</v>
      </c>
      <c r="AP250" s="3">
        <v>5.6022408963585429E-2</v>
      </c>
      <c r="AQ250" s="3">
        <v>0.76499565343378728</v>
      </c>
      <c r="AR250" s="3" t="s">
        <v>3401</v>
      </c>
      <c r="AS250" s="22">
        <v>3.9864437043279559</v>
      </c>
      <c r="AT250" s="15">
        <v>44.557364503506747</v>
      </c>
      <c r="AU250" s="3">
        <v>3.6217008669241636E-2</v>
      </c>
      <c r="AV250" s="20">
        <v>4.0588777216664393</v>
      </c>
      <c r="AW250" s="3">
        <v>0.82101806239737274</v>
      </c>
      <c r="AX250" s="3">
        <v>0.52910052910052907</v>
      </c>
      <c r="AY250" s="3">
        <v>0.29191753329684367</v>
      </c>
      <c r="AZ250" s="3" t="s">
        <v>3402</v>
      </c>
      <c r="BA250" s="22">
        <v>3.429558303115011</v>
      </c>
      <c r="BB250" s="15">
        <v>52.078433431429723</v>
      </c>
      <c r="BC250" s="3">
        <v>2.572782502264729E-2</v>
      </c>
      <c r="BD250" s="20">
        <v>3.4810139531603057</v>
      </c>
      <c r="BE250" s="15">
        <v>13.476910810559193</v>
      </c>
    </row>
    <row r="251" spans="1:57" x14ac:dyDescent="0.25">
      <c r="A251" t="s">
        <v>288</v>
      </c>
      <c r="B251" t="s">
        <v>546</v>
      </c>
      <c r="C251" t="s">
        <v>283</v>
      </c>
      <c r="D251">
        <v>6.5</v>
      </c>
      <c r="E251" s="10">
        <v>0</v>
      </c>
      <c r="F251" s="5">
        <v>0.3968253968253968</v>
      </c>
      <c r="G251" s="5">
        <v>0.11904761904761904</v>
      </c>
      <c r="H251" s="5">
        <v>0.21164021164021163</v>
      </c>
      <c r="I251" s="5">
        <v>0.35467980295566504</v>
      </c>
      <c r="J251" s="5">
        <v>0.29039301310043669</v>
      </c>
      <c r="K251" s="5">
        <v>3.7393557941503147E-2</v>
      </c>
      <c r="L251" s="5" t="e">
        <v>#N/A</v>
      </c>
      <c r="M251" s="5" t="e">
        <v>#N/A</v>
      </c>
      <c r="N251" s="5">
        <v>0</v>
      </c>
      <c r="O251" s="5">
        <v>0</v>
      </c>
      <c r="P251" s="22">
        <v>0</v>
      </c>
      <c r="Q251" s="18">
        <v>0</v>
      </c>
      <c r="R251" s="5">
        <v>0</v>
      </c>
      <c r="S251" s="20">
        <v>0</v>
      </c>
      <c r="T251" s="3">
        <v>0.82101806239737274</v>
      </c>
      <c r="U251" s="3">
        <v>0.10582010582010581</v>
      </c>
      <c r="V251" s="3">
        <v>0.71519795657726692</v>
      </c>
      <c r="W251" s="3" t="s">
        <v>3401</v>
      </c>
      <c r="X251" s="25">
        <v>0</v>
      </c>
      <c r="Y251" s="3">
        <v>0.82101806239737274</v>
      </c>
      <c r="Z251" s="3">
        <v>6.3492063492063489E-2</v>
      </c>
      <c r="AA251" s="3">
        <v>0.75752599890530925</v>
      </c>
      <c r="AB251" s="3" t="s">
        <v>3402</v>
      </c>
      <c r="AC251" s="22">
        <v>0</v>
      </c>
      <c r="AD251" s="15">
        <v>0</v>
      </c>
      <c r="AE251" s="5">
        <v>0</v>
      </c>
      <c r="AF251" s="20">
        <v>0</v>
      </c>
      <c r="AG251" s="3">
        <v>0.82101806239737274</v>
      </c>
      <c r="AH251" s="3">
        <v>6.3492063492063489E-2</v>
      </c>
      <c r="AI251" s="3">
        <v>0.75752599890530925</v>
      </c>
      <c r="AJ251" s="3" t="s">
        <v>3401</v>
      </c>
      <c r="AK251" s="22">
        <v>0</v>
      </c>
      <c r="AL251" s="15">
        <v>0</v>
      </c>
      <c r="AM251" s="3">
        <v>0</v>
      </c>
      <c r="AN251" s="20">
        <v>0</v>
      </c>
      <c r="AO251" s="3">
        <v>0.82101806239737274</v>
      </c>
      <c r="AP251" s="3">
        <v>5.6022408963585429E-2</v>
      </c>
      <c r="AQ251" s="3">
        <v>0.76499565343378728</v>
      </c>
      <c r="AR251" s="3" t="s">
        <v>3401</v>
      </c>
      <c r="AS251" s="22">
        <v>0</v>
      </c>
      <c r="AT251" s="15">
        <v>0</v>
      </c>
      <c r="AU251" s="3">
        <v>0</v>
      </c>
      <c r="AV251" s="20">
        <v>0</v>
      </c>
      <c r="AW251" s="3">
        <v>0.82101806239737274</v>
      </c>
      <c r="AX251" s="3">
        <v>0.52910052910052907</v>
      </c>
      <c r="AY251" s="3">
        <v>0.29191753329684367</v>
      </c>
      <c r="AZ251" s="3" t="s">
        <v>3402</v>
      </c>
      <c r="BA251" s="22">
        <v>0</v>
      </c>
      <c r="BB251" s="15">
        <v>0</v>
      </c>
      <c r="BC251" s="3">
        <v>0</v>
      </c>
      <c r="BD251" s="20">
        <v>0</v>
      </c>
      <c r="BE251" s="15">
        <v>0</v>
      </c>
    </row>
    <row r="252" spans="1:57" x14ac:dyDescent="0.25">
      <c r="A252" t="s">
        <v>3880</v>
      </c>
      <c r="B252" t="s">
        <v>546</v>
      </c>
      <c r="C252" t="s">
        <v>283</v>
      </c>
      <c r="D252">
        <v>6.5</v>
      </c>
      <c r="E252" s="10">
        <v>0</v>
      </c>
      <c r="F252" s="5" t="e">
        <v>#N/A</v>
      </c>
      <c r="G252" s="5" t="e">
        <v>#N/A</v>
      </c>
      <c r="H252" s="5" t="e">
        <v>#N/A</v>
      </c>
      <c r="I252" s="5">
        <v>0.35467980295566504</v>
      </c>
      <c r="J252" s="5">
        <v>0.29039301310043669</v>
      </c>
      <c r="K252" s="5">
        <v>3.7393557941503147E-2</v>
      </c>
      <c r="L252" s="5" t="e">
        <v>#N/A</v>
      </c>
      <c r="M252" s="5" t="e">
        <v>#N/A</v>
      </c>
      <c r="N252" s="5">
        <v>0</v>
      </c>
      <c r="O252" s="5">
        <v>0</v>
      </c>
      <c r="P252" s="22">
        <v>0</v>
      </c>
      <c r="Q252" s="18">
        <v>0</v>
      </c>
      <c r="R252" s="5">
        <v>0</v>
      </c>
      <c r="S252" s="20">
        <v>0</v>
      </c>
      <c r="T252" s="3">
        <v>0.82101806239737274</v>
      </c>
      <c r="U252" s="3">
        <v>0.10582010582010581</v>
      </c>
      <c r="V252" s="3">
        <v>0.71519795657726692</v>
      </c>
      <c r="W252" s="3" t="s">
        <v>3401</v>
      </c>
      <c r="X252" s="25">
        <v>0</v>
      </c>
      <c r="Y252" s="3">
        <v>0.82101806239737274</v>
      </c>
      <c r="Z252" s="3">
        <v>6.3492063492063489E-2</v>
      </c>
      <c r="AA252" s="3">
        <v>0.75752599890530925</v>
      </c>
      <c r="AB252" s="3" t="s">
        <v>3402</v>
      </c>
      <c r="AC252" s="22">
        <v>0</v>
      </c>
      <c r="AD252" s="15">
        <v>0</v>
      </c>
      <c r="AE252" s="5">
        <v>0</v>
      </c>
      <c r="AF252" s="20">
        <v>0</v>
      </c>
      <c r="AG252" s="3">
        <v>0.82101806239737274</v>
      </c>
      <c r="AH252" s="3">
        <v>6.3492063492063489E-2</v>
      </c>
      <c r="AI252" s="3">
        <v>0.75752599890530925</v>
      </c>
      <c r="AJ252" s="3" t="s">
        <v>3401</v>
      </c>
      <c r="AK252" s="22">
        <v>0</v>
      </c>
      <c r="AL252" s="15">
        <v>0</v>
      </c>
      <c r="AM252" s="3">
        <v>0</v>
      </c>
      <c r="AN252" s="20">
        <v>0</v>
      </c>
      <c r="AO252" s="3">
        <v>0.82101806239737274</v>
      </c>
      <c r="AP252" s="3">
        <v>5.6022408963585429E-2</v>
      </c>
      <c r="AQ252" s="3">
        <v>0.76499565343378728</v>
      </c>
      <c r="AR252" s="3" t="s">
        <v>3401</v>
      </c>
      <c r="AS252" s="22">
        <v>0</v>
      </c>
      <c r="AT252" s="15">
        <v>0</v>
      </c>
      <c r="AU252" s="3">
        <v>0</v>
      </c>
      <c r="AV252" s="20">
        <v>0</v>
      </c>
      <c r="AW252" s="3">
        <v>0.82101806239737274</v>
      </c>
      <c r="AX252" s="3">
        <v>0.52910052910052907</v>
      </c>
      <c r="AY252" s="3">
        <v>0.29191753329684367</v>
      </c>
      <c r="AZ252" s="3" t="s">
        <v>3402</v>
      </c>
      <c r="BA252" s="22">
        <v>0</v>
      </c>
      <c r="BB252" s="15">
        <v>0</v>
      </c>
      <c r="BC252" s="3">
        <v>0</v>
      </c>
      <c r="BD252" s="20">
        <v>0</v>
      </c>
      <c r="BE252" s="15">
        <v>0</v>
      </c>
    </row>
    <row r="253" spans="1:57" x14ac:dyDescent="0.25">
      <c r="A253" t="s">
        <v>4104</v>
      </c>
      <c r="B253" t="s">
        <v>546</v>
      </c>
      <c r="C253" t="s">
        <v>283</v>
      </c>
      <c r="D253">
        <v>4.5</v>
      </c>
      <c r="E253" s="10">
        <v>0</v>
      </c>
      <c r="F253" s="5" t="e">
        <v>#N/A</v>
      </c>
      <c r="G253" s="5" t="e">
        <v>#N/A</v>
      </c>
      <c r="H253" s="5" t="e">
        <v>#N/A</v>
      </c>
      <c r="I253" s="5">
        <v>0.35467980295566504</v>
      </c>
      <c r="J253" s="5">
        <v>0.29039301310043669</v>
      </c>
      <c r="K253" s="5">
        <v>3.7393557941503147E-2</v>
      </c>
      <c r="L253" s="5" t="e">
        <v>#N/A</v>
      </c>
      <c r="M253" s="5" t="e">
        <v>#N/A</v>
      </c>
      <c r="N253" s="5">
        <v>0</v>
      </c>
      <c r="O253" s="5">
        <v>0</v>
      </c>
      <c r="P253" s="22">
        <v>0</v>
      </c>
      <c r="Q253" s="18">
        <v>0</v>
      </c>
      <c r="R253" s="5">
        <v>0</v>
      </c>
      <c r="S253" s="20">
        <v>0</v>
      </c>
      <c r="T253" s="3">
        <v>0.82101806239737274</v>
      </c>
      <c r="U253" s="3">
        <v>0.10582010582010581</v>
      </c>
      <c r="V253" s="3">
        <v>0.71519795657726692</v>
      </c>
      <c r="W253" s="3" t="s">
        <v>3401</v>
      </c>
      <c r="X253" s="25">
        <v>0</v>
      </c>
      <c r="Y253" s="3">
        <v>0.82101806239737274</v>
      </c>
      <c r="Z253" s="3">
        <v>6.3492063492063489E-2</v>
      </c>
      <c r="AA253" s="3">
        <v>0.75752599890530925</v>
      </c>
      <c r="AB253" s="3" t="s">
        <v>3402</v>
      </c>
      <c r="AC253" s="22">
        <v>0</v>
      </c>
      <c r="AD253" s="15">
        <v>0</v>
      </c>
      <c r="AE253" s="5">
        <v>0</v>
      </c>
      <c r="AF253" s="20">
        <v>0</v>
      </c>
      <c r="AG253" s="3">
        <v>0.82101806239737274</v>
      </c>
      <c r="AH253" s="3">
        <v>6.3492063492063489E-2</v>
      </c>
      <c r="AI253" s="3">
        <v>0.75752599890530925</v>
      </c>
      <c r="AJ253" s="3" t="s">
        <v>3401</v>
      </c>
      <c r="AK253" s="22">
        <v>0</v>
      </c>
      <c r="AL253" s="15">
        <v>0</v>
      </c>
      <c r="AM253" s="3">
        <v>0</v>
      </c>
      <c r="AN253" s="20">
        <v>0</v>
      </c>
      <c r="AO253" s="3">
        <v>0.82101806239737274</v>
      </c>
      <c r="AP253" s="3">
        <v>5.6022408963585429E-2</v>
      </c>
      <c r="AQ253" s="3">
        <v>0.76499565343378728</v>
      </c>
      <c r="AR253" s="3" t="s">
        <v>3401</v>
      </c>
      <c r="AS253" s="22">
        <v>0</v>
      </c>
      <c r="AT253" s="15">
        <v>0</v>
      </c>
      <c r="AU253" s="3">
        <v>0</v>
      </c>
      <c r="AV253" s="20">
        <v>0</v>
      </c>
      <c r="AW253" s="3">
        <v>0.82101806239737274</v>
      </c>
      <c r="AX253" s="3">
        <v>0.52910052910052907</v>
      </c>
      <c r="AY253" s="3">
        <v>0.29191753329684367</v>
      </c>
      <c r="AZ253" s="3" t="s">
        <v>3402</v>
      </c>
      <c r="BA253" s="22">
        <v>0</v>
      </c>
      <c r="BB253" s="15">
        <v>0</v>
      </c>
      <c r="BC253" s="3">
        <v>0</v>
      </c>
      <c r="BD253" s="20">
        <v>0</v>
      </c>
      <c r="BE253" s="15">
        <v>0</v>
      </c>
    </row>
    <row r="254" spans="1:57" x14ac:dyDescent="0.25">
      <c r="A254" t="s">
        <v>3301</v>
      </c>
      <c r="B254" t="s">
        <v>486</v>
      </c>
      <c r="C254" t="s">
        <v>293</v>
      </c>
      <c r="D254">
        <v>5</v>
      </c>
      <c r="E254" s="10">
        <v>1</v>
      </c>
      <c r="F254" s="5" t="e">
        <v>#N/A</v>
      </c>
      <c r="G254" s="5" t="e">
        <v>#N/A</v>
      </c>
      <c r="H254" s="5">
        <v>0.15873015873015872</v>
      </c>
      <c r="I254" s="5">
        <v>0.14586070959264127</v>
      </c>
      <c r="J254" s="5">
        <v>0.58900523560209417</v>
      </c>
      <c r="K254" s="5">
        <v>0.15730337078651685</v>
      </c>
      <c r="L254" s="5">
        <v>0.76190476190476186</v>
      </c>
      <c r="M254" s="5">
        <v>0.23809523809523808</v>
      </c>
      <c r="N254" s="5">
        <v>0</v>
      </c>
      <c r="O254" s="5">
        <v>0</v>
      </c>
      <c r="P254" s="22">
        <v>1.9320954668631849</v>
      </c>
      <c r="Q254" s="18">
        <v>5.599077265143162</v>
      </c>
      <c r="R254" s="5">
        <v>6.3366442669732818E-3</v>
      </c>
      <c r="S254" s="20">
        <v>1.9447687553971316</v>
      </c>
      <c r="T254" s="3">
        <v>0.10582010582010581</v>
      </c>
      <c r="U254" s="3">
        <v>0.82101806239737274</v>
      </c>
      <c r="V254" s="3">
        <v>-0.71519795657726692</v>
      </c>
      <c r="W254" s="3" t="s">
        <v>3402</v>
      </c>
      <c r="X254" s="25">
        <v>0.66270152227993306</v>
      </c>
      <c r="Y254" s="3">
        <v>0.10582010582010581</v>
      </c>
      <c r="Z254" s="3">
        <v>0.10582010582010581</v>
      </c>
      <c r="AA254" s="3">
        <v>0</v>
      </c>
      <c r="AB254" s="3" t="s">
        <v>3401</v>
      </c>
      <c r="AC254" s="22">
        <v>2.2500119224308022</v>
      </c>
      <c r="AD254" s="15">
        <v>15.024508785570717</v>
      </c>
      <c r="AE254" s="5">
        <v>9.0655736345895011E-3</v>
      </c>
      <c r="AF254" s="20">
        <v>2.2681430696999811</v>
      </c>
      <c r="AG254" s="3">
        <v>0.10582010582010581</v>
      </c>
      <c r="AH254" s="3">
        <v>0.42328042328042326</v>
      </c>
      <c r="AI254" s="3">
        <v>-0.31746031746031744</v>
      </c>
      <c r="AJ254" s="3" t="s">
        <v>3402</v>
      </c>
      <c r="AK254" s="22">
        <v>1.9360491869468472</v>
      </c>
      <c r="AL254" s="15">
        <v>7.8101837688725917</v>
      </c>
      <c r="AM254" s="3">
        <v>8.0433915144150873E-3</v>
      </c>
      <c r="AN254" s="20">
        <v>1.9521359699756775</v>
      </c>
      <c r="AO254" s="3">
        <v>0.10582010582010581</v>
      </c>
      <c r="AP254" s="3">
        <v>1.8674136321195144E-2</v>
      </c>
      <c r="AQ254" s="3">
        <v>8.7145969498910666E-2</v>
      </c>
      <c r="AR254" s="3" t="s">
        <v>3402</v>
      </c>
      <c r="AS254" s="22">
        <v>1.940071184981226</v>
      </c>
      <c r="AT254" s="15">
        <v>9.1408461592176771</v>
      </c>
      <c r="AU254" s="3">
        <v>8.9828662639283036E-3</v>
      </c>
      <c r="AV254" s="20">
        <v>1.9580369175090826</v>
      </c>
      <c r="AW254" s="3">
        <v>0.10582010582010581</v>
      </c>
      <c r="AX254" s="3">
        <v>6.3492063492063489E-2</v>
      </c>
      <c r="AY254" s="3">
        <v>4.2328042328042326E-2</v>
      </c>
      <c r="AZ254" s="3" t="s">
        <v>3402</v>
      </c>
      <c r="BA254" s="22">
        <v>1.9396256713528028</v>
      </c>
      <c r="BB254" s="15">
        <v>6.310028926444704</v>
      </c>
      <c r="BC254" s="3">
        <v>7.1433573045451438E-3</v>
      </c>
      <c r="BD254" s="20">
        <v>1.9539123859618932</v>
      </c>
      <c r="BE254" s="15">
        <v>7.0976708026398425</v>
      </c>
    </row>
    <row r="255" spans="1:57" x14ac:dyDescent="0.25">
      <c r="A255" t="s">
        <v>4105</v>
      </c>
      <c r="B255" t="s">
        <v>486</v>
      </c>
      <c r="C255" t="s">
        <v>293</v>
      </c>
      <c r="D255">
        <v>4</v>
      </c>
      <c r="E255" s="10">
        <v>0</v>
      </c>
      <c r="F255" s="5" t="e">
        <v>#N/A</v>
      </c>
      <c r="G255" s="5" t="e">
        <v>#N/A</v>
      </c>
      <c r="H255" s="5" t="e">
        <v>#N/A</v>
      </c>
      <c r="I255" s="5">
        <v>0.14586070959264127</v>
      </c>
      <c r="J255" s="5">
        <v>0.58900523560209417</v>
      </c>
      <c r="K255" s="5">
        <v>0.15730337078651685</v>
      </c>
      <c r="L255" s="5" t="e">
        <v>#N/A</v>
      </c>
      <c r="M255" s="5" t="e">
        <v>#N/A</v>
      </c>
      <c r="N255" s="5">
        <v>0</v>
      </c>
      <c r="O255" s="5">
        <v>0</v>
      </c>
      <c r="P255" s="22">
        <v>0</v>
      </c>
      <c r="Q255" s="18">
        <v>0</v>
      </c>
      <c r="R255" s="5">
        <v>0</v>
      </c>
      <c r="S255" s="20">
        <v>0</v>
      </c>
      <c r="T255" s="3">
        <v>0.10582010582010581</v>
      </c>
      <c r="U255" s="3">
        <v>0.82101806239737274</v>
      </c>
      <c r="V255" s="3">
        <v>-0.71519795657726692</v>
      </c>
      <c r="W255" s="3" t="s">
        <v>3402</v>
      </c>
      <c r="X255" s="25">
        <v>0</v>
      </c>
      <c r="Y255" s="3">
        <v>0.10582010582010581</v>
      </c>
      <c r="Z255" s="3">
        <v>0.10582010582010581</v>
      </c>
      <c r="AA255" s="3">
        <v>0</v>
      </c>
      <c r="AB255" s="3" t="s">
        <v>3401</v>
      </c>
      <c r="AC255" s="22">
        <v>0</v>
      </c>
      <c r="AD255" s="15">
        <v>0</v>
      </c>
      <c r="AE255" s="5">
        <v>0</v>
      </c>
      <c r="AF255" s="20">
        <v>0</v>
      </c>
      <c r="AG255" s="3">
        <v>0.10582010582010581</v>
      </c>
      <c r="AH255" s="3">
        <v>0.42328042328042326</v>
      </c>
      <c r="AI255" s="3">
        <v>-0.31746031746031744</v>
      </c>
      <c r="AJ255" s="3" t="s">
        <v>3402</v>
      </c>
      <c r="AK255" s="22">
        <v>0</v>
      </c>
      <c r="AL255" s="15">
        <v>0</v>
      </c>
      <c r="AM255" s="3">
        <v>0</v>
      </c>
      <c r="AN255" s="20">
        <v>0</v>
      </c>
      <c r="AO255" s="3">
        <v>0.10582010582010581</v>
      </c>
      <c r="AP255" s="3">
        <v>1.8674136321195144E-2</v>
      </c>
      <c r="AQ255" s="3">
        <v>8.7145969498910666E-2</v>
      </c>
      <c r="AR255" s="3" t="s">
        <v>3402</v>
      </c>
      <c r="AS255" s="22">
        <v>0</v>
      </c>
      <c r="AT255" s="15">
        <v>0</v>
      </c>
      <c r="AU255" s="3">
        <v>0</v>
      </c>
      <c r="AV255" s="20">
        <v>0</v>
      </c>
      <c r="AW255" s="3">
        <v>0.10582010582010581</v>
      </c>
      <c r="AX255" s="3">
        <v>6.3492063492063489E-2</v>
      </c>
      <c r="AY255" s="3">
        <v>4.2328042328042326E-2</v>
      </c>
      <c r="AZ255" s="3" t="s">
        <v>3402</v>
      </c>
      <c r="BA255" s="22">
        <v>0</v>
      </c>
      <c r="BB255" s="15">
        <v>0</v>
      </c>
      <c r="BC255" s="3">
        <v>0</v>
      </c>
      <c r="BD255" s="20">
        <v>0</v>
      </c>
      <c r="BE255" s="15">
        <v>0</v>
      </c>
    </row>
    <row r="256" spans="1:57" x14ac:dyDescent="0.25">
      <c r="A256" t="s">
        <v>3504</v>
      </c>
      <c r="B256" t="s">
        <v>486</v>
      </c>
      <c r="C256" t="s">
        <v>293</v>
      </c>
      <c r="D256">
        <v>4</v>
      </c>
      <c r="E256" s="10">
        <v>0</v>
      </c>
      <c r="F256" s="5" t="e">
        <v>#N/A</v>
      </c>
      <c r="G256" s="5" t="e">
        <v>#N/A</v>
      </c>
      <c r="H256" s="5">
        <v>0.23809523809523808</v>
      </c>
      <c r="I256" s="5">
        <v>0.14586070959264127</v>
      </c>
      <c r="J256" s="5">
        <v>0.58900523560209417</v>
      </c>
      <c r="K256" s="5">
        <v>0.15730337078651685</v>
      </c>
      <c r="L256" s="5" t="e">
        <v>#N/A</v>
      </c>
      <c r="M256" s="5" t="e">
        <v>#N/A</v>
      </c>
      <c r="N256" s="5">
        <v>0</v>
      </c>
      <c r="O256" s="5">
        <v>0</v>
      </c>
      <c r="P256" s="22">
        <v>0</v>
      </c>
      <c r="Q256" s="18">
        <v>0</v>
      </c>
      <c r="R256" s="5">
        <v>0</v>
      </c>
      <c r="S256" s="20">
        <v>0</v>
      </c>
      <c r="T256" s="3">
        <v>0.10582010582010581</v>
      </c>
      <c r="U256" s="3">
        <v>0.82101806239737274</v>
      </c>
      <c r="V256" s="3">
        <v>-0.71519795657726692</v>
      </c>
      <c r="W256" s="3" t="s">
        <v>3402</v>
      </c>
      <c r="X256" s="25">
        <v>0</v>
      </c>
      <c r="Y256" s="3">
        <v>0.10582010582010581</v>
      </c>
      <c r="Z256" s="3">
        <v>0.10582010582010581</v>
      </c>
      <c r="AA256" s="3">
        <v>0</v>
      </c>
      <c r="AB256" s="3" t="s">
        <v>3401</v>
      </c>
      <c r="AC256" s="22">
        <v>0</v>
      </c>
      <c r="AD256" s="15">
        <v>0</v>
      </c>
      <c r="AE256" s="5">
        <v>0</v>
      </c>
      <c r="AF256" s="20">
        <v>0</v>
      </c>
      <c r="AG256" s="3">
        <v>0.10582010582010581</v>
      </c>
      <c r="AH256" s="3">
        <v>0.42328042328042326</v>
      </c>
      <c r="AI256" s="3">
        <v>-0.31746031746031744</v>
      </c>
      <c r="AJ256" s="3" t="s">
        <v>3402</v>
      </c>
      <c r="AK256" s="22">
        <v>0</v>
      </c>
      <c r="AL256" s="15">
        <v>0</v>
      </c>
      <c r="AM256" s="3">
        <v>0</v>
      </c>
      <c r="AN256" s="20">
        <v>0</v>
      </c>
      <c r="AO256" s="3">
        <v>0.10582010582010581</v>
      </c>
      <c r="AP256" s="3">
        <v>1.8674136321195144E-2</v>
      </c>
      <c r="AQ256" s="3">
        <v>8.7145969498910666E-2</v>
      </c>
      <c r="AR256" s="3" t="s">
        <v>3402</v>
      </c>
      <c r="AS256" s="22">
        <v>0</v>
      </c>
      <c r="AT256" s="15">
        <v>0</v>
      </c>
      <c r="AU256" s="3">
        <v>0</v>
      </c>
      <c r="AV256" s="20">
        <v>0</v>
      </c>
      <c r="AW256" s="3">
        <v>0.10582010582010581</v>
      </c>
      <c r="AX256" s="3">
        <v>6.3492063492063489E-2</v>
      </c>
      <c r="AY256" s="3">
        <v>4.2328042328042326E-2</v>
      </c>
      <c r="AZ256" s="3" t="s">
        <v>3402</v>
      </c>
      <c r="BA256" s="22">
        <v>0</v>
      </c>
      <c r="BB256" s="15">
        <v>0</v>
      </c>
      <c r="BC256" s="3">
        <v>0</v>
      </c>
      <c r="BD256" s="20">
        <v>0</v>
      </c>
      <c r="BE256" s="15">
        <v>0</v>
      </c>
    </row>
    <row r="257" spans="1:57" x14ac:dyDescent="0.25">
      <c r="A257" t="s">
        <v>310</v>
      </c>
      <c r="B257" t="s">
        <v>495</v>
      </c>
      <c r="C257" t="s">
        <v>293</v>
      </c>
      <c r="D257">
        <v>5.5</v>
      </c>
      <c r="E257" s="10">
        <v>1</v>
      </c>
      <c r="F257" s="5">
        <v>0.10582010582010581</v>
      </c>
      <c r="G257" s="5">
        <v>0.10582010582010581</v>
      </c>
      <c r="H257" s="5">
        <v>0.29761904761904762</v>
      </c>
      <c r="I257" s="5">
        <v>0.14586070959264127</v>
      </c>
      <c r="J257" s="5">
        <v>0.58900523560209417</v>
      </c>
      <c r="K257" s="5">
        <v>0.15730337078651685</v>
      </c>
      <c r="L257" s="5" t="e">
        <v>#N/A</v>
      </c>
      <c r="M257" s="5" t="e">
        <v>#N/A</v>
      </c>
      <c r="N257" s="5">
        <v>0.29152339856241527</v>
      </c>
      <c r="O257" s="5">
        <v>0</v>
      </c>
      <c r="P257" s="22">
        <v>2.3286343274800787</v>
      </c>
      <c r="Q257" s="18">
        <v>7.9736684648519462</v>
      </c>
      <c r="R257" s="5">
        <v>9.0240406002430537E-3</v>
      </c>
      <c r="S257" s="20">
        <v>2.3466824086805649</v>
      </c>
      <c r="T257" s="3">
        <v>0.10582010582010581</v>
      </c>
      <c r="U257" s="3">
        <v>0.82101806239737274</v>
      </c>
      <c r="V257" s="3">
        <v>-0.71519795657726692</v>
      </c>
      <c r="W257" s="3" t="s">
        <v>3402</v>
      </c>
      <c r="X257" s="25">
        <v>0.79871286906944139</v>
      </c>
      <c r="Y257" s="3">
        <v>0.10582010582010581</v>
      </c>
      <c r="Z257" s="3">
        <v>0.10582010582010581</v>
      </c>
      <c r="AA257" s="3">
        <v>0</v>
      </c>
      <c r="AB257" s="3" t="s">
        <v>3401</v>
      </c>
      <c r="AC257" s="22">
        <v>2.7117992302514029</v>
      </c>
      <c r="AD257" s="15">
        <v>26.20137506661661</v>
      </c>
      <c r="AE257" s="5">
        <v>1.5809534832981066E-2</v>
      </c>
      <c r="AF257" s="20">
        <v>2.7434182999173649</v>
      </c>
      <c r="AG257" s="3">
        <v>0.10582010582010581</v>
      </c>
      <c r="AH257" s="3">
        <v>0.42328042328042326</v>
      </c>
      <c r="AI257" s="3">
        <v>-0.31746031746031744</v>
      </c>
      <c r="AJ257" s="3" t="s">
        <v>3402</v>
      </c>
      <c r="AK257" s="22">
        <v>2.3333995000432188</v>
      </c>
      <c r="AL257" s="15">
        <v>11.908827630897905</v>
      </c>
      <c r="AM257" s="3">
        <v>1.2264418603664066E-2</v>
      </c>
      <c r="AN257" s="20">
        <v>2.3579283372505468</v>
      </c>
      <c r="AO257" s="3">
        <v>0.10582010582010581</v>
      </c>
      <c r="AP257" s="3">
        <v>1.8674136321195144E-2</v>
      </c>
      <c r="AQ257" s="3">
        <v>8.7145969498910666E-2</v>
      </c>
      <c r="AR257" s="3" t="s">
        <v>3402</v>
      </c>
      <c r="AS257" s="22">
        <v>2.3382469637677299</v>
      </c>
      <c r="AT257" s="15">
        <v>14.395178469354946</v>
      </c>
      <c r="AU257" s="3">
        <v>1.4146388724111583E-2</v>
      </c>
      <c r="AV257" s="20">
        <v>2.366539741215953</v>
      </c>
      <c r="AW257" s="3">
        <v>0.10582010582010581</v>
      </c>
      <c r="AX257" s="3">
        <v>6.3492063492063489E-2</v>
      </c>
      <c r="AY257" s="3">
        <v>4.2328042328042326E-2</v>
      </c>
      <c r="AZ257" s="3" t="s">
        <v>3402</v>
      </c>
      <c r="BA257" s="22">
        <v>2.3377100139397839</v>
      </c>
      <c r="BB257" s="15">
        <v>9.2093283399063761</v>
      </c>
      <c r="BC257" s="3">
        <v>1.0425550125630047E-2</v>
      </c>
      <c r="BD257" s="20">
        <v>2.3585611141910441</v>
      </c>
      <c r="BE257" s="15">
        <v>8.5741591030308992</v>
      </c>
    </row>
    <row r="258" spans="1:57" x14ac:dyDescent="0.25">
      <c r="A258" t="s">
        <v>323</v>
      </c>
      <c r="B258" t="s">
        <v>495</v>
      </c>
      <c r="C258" t="s">
        <v>293</v>
      </c>
      <c r="D258">
        <v>5</v>
      </c>
      <c r="E258" s="10">
        <v>1</v>
      </c>
      <c r="F258" s="5">
        <v>5.6022408963585429E-2</v>
      </c>
      <c r="G258" s="5">
        <v>4.1407867494824016E-2</v>
      </c>
      <c r="H258" s="5">
        <v>0.20050125313283207</v>
      </c>
      <c r="I258" s="5">
        <v>0.14586070959264127</v>
      </c>
      <c r="J258" s="5">
        <v>0.58900523560209417</v>
      </c>
      <c r="K258" s="5">
        <v>0.15730337078651685</v>
      </c>
      <c r="L258" s="5" t="e">
        <v>#N/A</v>
      </c>
      <c r="M258" s="5" t="e">
        <v>#N/A</v>
      </c>
      <c r="N258" s="5">
        <v>0.29152339856241527</v>
      </c>
      <c r="O258" s="5">
        <v>0</v>
      </c>
      <c r="P258" s="22">
        <v>1.9337292258513261</v>
      </c>
      <c r="Q258" s="18">
        <v>5.6072388989697322</v>
      </c>
      <c r="R258" s="5">
        <v>6.3458810336309308E-3</v>
      </c>
      <c r="S258" s="20">
        <v>1.9464209879185881</v>
      </c>
      <c r="T258" s="3">
        <v>0.10582010582010581</v>
      </c>
      <c r="U258" s="3">
        <v>0.82101806239737274</v>
      </c>
      <c r="V258" s="3">
        <v>-0.71519795657726692</v>
      </c>
      <c r="W258" s="3" t="s">
        <v>3402</v>
      </c>
      <c r="X258" s="25">
        <v>0.66326189550529824</v>
      </c>
      <c r="Y258" s="3">
        <v>0.10582010582010581</v>
      </c>
      <c r="Z258" s="3">
        <v>0.10582010582010581</v>
      </c>
      <c r="AA258" s="3">
        <v>0</v>
      </c>
      <c r="AB258" s="3" t="s">
        <v>3401</v>
      </c>
      <c r="AC258" s="22">
        <v>2.2519145081284249</v>
      </c>
      <c r="AD258" s="15">
        <v>15.058973587154815</v>
      </c>
      <c r="AE258" s="5">
        <v>9.0863692027522511E-3</v>
      </c>
      <c r="AF258" s="20">
        <v>2.2700872465339295</v>
      </c>
      <c r="AG258" s="3">
        <v>0.10582010582010581</v>
      </c>
      <c r="AH258" s="3">
        <v>0.42328042328042326</v>
      </c>
      <c r="AI258" s="3">
        <v>-0.31746031746031744</v>
      </c>
      <c r="AJ258" s="3" t="s">
        <v>3402</v>
      </c>
      <c r="AK258" s="22">
        <v>1.9376862891578435</v>
      </c>
      <c r="AL258" s="15">
        <v>7.8237700469936726</v>
      </c>
      <c r="AM258" s="3">
        <v>8.0573834712480523E-3</v>
      </c>
      <c r="AN258" s="20">
        <v>1.9538010561003396</v>
      </c>
      <c r="AO258" s="3">
        <v>0.10582010582010581</v>
      </c>
      <c r="AP258" s="3">
        <v>1.8674136321195144E-2</v>
      </c>
      <c r="AQ258" s="3">
        <v>8.7145969498910666E-2</v>
      </c>
      <c r="AR258" s="3" t="s">
        <v>3402</v>
      </c>
      <c r="AS258" s="22">
        <v>1.9417116881501726</v>
      </c>
      <c r="AT258" s="15">
        <v>9.1579654236954777</v>
      </c>
      <c r="AU258" s="3">
        <v>8.9996896586843605E-3</v>
      </c>
      <c r="AV258" s="20">
        <v>1.9597110674675413</v>
      </c>
      <c r="AW258" s="3">
        <v>0.10582010582010581</v>
      </c>
      <c r="AX258" s="3">
        <v>6.3492063492063489E-2</v>
      </c>
      <c r="AY258" s="3">
        <v>4.2328042328042326E-2</v>
      </c>
      <c r="AZ258" s="3" t="s">
        <v>3402</v>
      </c>
      <c r="BA258" s="22">
        <v>1.9412657978002532</v>
      </c>
      <c r="BB258" s="15">
        <v>6.3198656789736898</v>
      </c>
      <c r="BC258" s="3">
        <v>7.1544931390793483E-3</v>
      </c>
      <c r="BD258" s="20">
        <v>1.9555747840784119</v>
      </c>
      <c r="BE258" s="15">
        <v>7.1037268874811783</v>
      </c>
    </row>
    <row r="259" spans="1:57" x14ac:dyDescent="0.25">
      <c r="A259" t="s">
        <v>320</v>
      </c>
      <c r="B259" t="s">
        <v>495</v>
      </c>
      <c r="C259" t="s">
        <v>293</v>
      </c>
      <c r="D259">
        <v>5</v>
      </c>
      <c r="E259" s="10">
        <v>1</v>
      </c>
      <c r="F259" s="5">
        <v>6.3492063492063489E-2</v>
      </c>
      <c r="G259" s="5">
        <v>8.6580086580086577E-2</v>
      </c>
      <c r="H259" s="5">
        <v>0.19047619047619047</v>
      </c>
      <c r="I259" s="5">
        <v>0.14586070959264127</v>
      </c>
      <c r="J259" s="5">
        <v>0.58900523560209417</v>
      </c>
      <c r="K259" s="5">
        <v>0.15730337078651685</v>
      </c>
      <c r="L259" s="5" t="e">
        <v>#N/A</v>
      </c>
      <c r="M259" s="5" t="e">
        <v>#N/A</v>
      </c>
      <c r="N259" s="5">
        <v>0.29152339856241527</v>
      </c>
      <c r="O259" s="5">
        <v>0</v>
      </c>
      <c r="P259" s="22">
        <v>2.1240888729346237</v>
      </c>
      <c r="Q259" s="18">
        <v>6.6444220580741735</v>
      </c>
      <c r="R259" s="5">
        <v>7.5196924328512537E-3</v>
      </c>
      <c r="S259" s="20">
        <v>2.1391282578003263</v>
      </c>
      <c r="T259" s="3">
        <v>0.10582010582010581</v>
      </c>
      <c r="U259" s="3">
        <v>0.82101806239737274</v>
      </c>
      <c r="V259" s="3">
        <v>-0.71519795657726692</v>
      </c>
      <c r="W259" s="3" t="s">
        <v>3402</v>
      </c>
      <c r="X259" s="25">
        <v>0.72855454282338505</v>
      </c>
      <c r="Y259" s="3">
        <v>0.10582010582010581</v>
      </c>
      <c r="Z259" s="3">
        <v>0.10582010582010581</v>
      </c>
      <c r="AA259" s="3">
        <v>0</v>
      </c>
      <c r="AB259" s="3" t="s">
        <v>3401</v>
      </c>
      <c r="AC259" s="22">
        <v>2.4735968643230266</v>
      </c>
      <c r="AD259" s="15">
        <v>19.667066376507357</v>
      </c>
      <c r="AE259" s="5">
        <v>1.1866826460497436E-2</v>
      </c>
      <c r="AF259" s="20">
        <v>2.4973305172440217</v>
      </c>
      <c r="AG259" s="3">
        <v>0.10582010582010581</v>
      </c>
      <c r="AH259" s="3">
        <v>0.42328042328042326</v>
      </c>
      <c r="AI259" s="3">
        <v>-0.31746031746031744</v>
      </c>
      <c r="AJ259" s="3" t="s">
        <v>3402</v>
      </c>
      <c r="AK259" s="22">
        <v>2.128435476392081</v>
      </c>
      <c r="AL259" s="15">
        <v>9.579999802441975</v>
      </c>
      <c r="AM259" s="3">
        <v>9.8660532708800871E-3</v>
      </c>
      <c r="AN259" s="20">
        <v>2.1481675829338411</v>
      </c>
      <c r="AO259" s="3">
        <v>0.10582010582010581</v>
      </c>
      <c r="AP259" s="3">
        <v>1.8674136321195144E-2</v>
      </c>
      <c r="AQ259" s="3">
        <v>8.7145969498910666E-2</v>
      </c>
      <c r="AR259" s="3" t="s">
        <v>3402</v>
      </c>
      <c r="AS259" s="22">
        <v>2.1328571426183669</v>
      </c>
      <c r="AT259" s="15">
        <v>11.388857403092462</v>
      </c>
      <c r="AU259" s="3">
        <v>1.1192025461205788E-2</v>
      </c>
      <c r="AV259" s="20">
        <v>2.1552411935407783</v>
      </c>
      <c r="AW259" s="3">
        <v>0.10582010582010581</v>
      </c>
      <c r="AX259" s="3">
        <v>6.3492063492063489E-2</v>
      </c>
      <c r="AY259" s="3">
        <v>4.2328042328042326E-2</v>
      </c>
      <c r="AZ259" s="3" t="s">
        <v>3402</v>
      </c>
      <c r="BA259" s="22">
        <v>2.1323673580517633</v>
      </c>
      <c r="BB259" s="15">
        <v>7.577586670393158</v>
      </c>
      <c r="BC259" s="3">
        <v>8.5783139386138001E-3</v>
      </c>
      <c r="BD259" s="20">
        <v>2.1495239859289907</v>
      </c>
      <c r="BE259" s="15">
        <v>7.8107687563304582</v>
      </c>
    </row>
    <row r="260" spans="1:57" x14ac:dyDescent="0.25">
      <c r="A260" t="s">
        <v>313</v>
      </c>
      <c r="B260" t="s">
        <v>495</v>
      </c>
      <c r="C260" t="s">
        <v>293</v>
      </c>
      <c r="D260">
        <v>5</v>
      </c>
      <c r="E260" s="10">
        <v>0</v>
      </c>
      <c r="F260" s="5">
        <v>5.6022408963585429E-2</v>
      </c>
      <c r="G260" s="5">
        <v>0.10582010582010581</v>
      </c>
      <c r="H260" s="5">
        <v>0.29761904761904762</v>
      </c>
      <c r="I260" s="5">
        <v>0.14586070959264127</v>
      </c>
      <c r="J260" s="5">
        <v>0.58900523560209417</v>
      </c>
      <c r="K260" s="5">
        <v>0.15730337078651685</v>
      </c>
      <c r="L260" s="5" t="e">
        <v>#N/A</v>
      </c>
      <c r="M260" s="5" t="e">
        <v>#N/A</v>
      </c>
      <c r="N260" s="5">
        <v>0.29152339856241527</v>
      </c>
      <c r="O260" s="5">
        <v>0</v>
      </c>
      <c r="P260" s="22">
        <v>0</v>
      </c>
      <c r="Q260" s="18">
        <v>0</v>
      </c>
      <c r="R260" s="5">
        <v>0</v>
      </c>
      <c r="S260" s="20">
        <v>0</v>
      </c>
      <c r="T260" s="3">
        <v>0.10582010582010581</v>
      </c>
      <c r="U260" s="3">
        <v>0.82101806239737274</v>
      </c>
      <c r="V260" s="3">
        <v>-0.71519795657726692</v>
      </c>
      <c r="W260" s="3" t="s">
        <v>3402</v>
      </c>
      <c r="X260" s="25">
        <v>0</v>
      </c>
      <c r="Y260" s="3">
        <v>0.10582010582010581</v>
      </c>
      <c r="Z260" s="3">
        <v>0.10582010582010581</v>
      </c>
      <c r="AA260" s="3">
        <v>0</v>
      </c>
      <c r="AB260" s="3" t="s">
        <v>3401</v>
      </c>
      <c r="AC260" s="22">
        <v>0</v>
      </c>
      <c r="AD260" s="15">
        <v>0</v>
      </c>
      <c r="AE260" s="5">
        <v>0</v>
      </c>
      <c r="AF260" s="20">
        <v>0</v>
      </c>
      <c r="AG260" s="3">
        <v>0.10582010582010581</v>
      </c>
      <c r="AH260" s="3">
        <v>0.42328042328042326</v>
      </c>
      <c r="AI260" s="3">
        <v>-0.31746031746031744</v>
      </c>
      <c r="AJ260" s="3" t="s">
        <v>3402</v>
      </c>
      <c r="AK260" s="22">
        <v>0</v>
      </c>
      <c r="AL260" s="15">
        <v>0</v>
      </c>
      <c r="AM260" s="3">
        <v>0</v>
      </c>
      <c r="AN260" s="20">
        <v>0</v>
      </c>
      <c r="AO260" s="3">
        <v>0.10582010582010581</v>
      </c>
      <c r="AP260" s="3">
        <v>1.8674136321195144E-2</v>
      </c>
      <c r="AQ260" s="3">
        <v>8.7145969498910666E-2</v>
      </c>
      <c r="AR260" s="3" t="s">
        <v>3402</v>
      </c>
      <c r="AS260" s="22">
        <v>0</v>
      </c>
      <c r="AT260" s="15">
        <v>0</v>
      </c>
      <c r="AU260" s="3">
        <v>0</v>
      </c>
      <c r="AV260" s="20">
        <v>0</v>
      </c>
      <c r="AW260" s="3">
        <v>0.10582010582010581</v>
      </c>
      <c r="AX260" s="3">
        <v>6.3492063492063489E-2</v>
      </c>
      <c r="AY260" s="3">
        <v>4.2328042328042326E-2</v>
      </c>
      <c r="AZ260" s="3" t="s">
        <v>3402</v>
      </c>
      <c r="BA260" s="22">
        <v>0</v>
      </c>
      <c r="BB260" s="15">
        <v>0</v>
      </c>
      <c r="BC260" s="3">
        <v>0</v>
      </c>
      <c r="BD260" s="20">
        <v>0</v>
      </c>
      <c r="BE260" s="15">
        <v>0</v>
      </c>
    </row>
    <row r="261" spans="1:57" x14ac:dyDescent="0.25">
      <c r="A261" t="s">
        <v>322</v>
      </c>
      <c r="B261" t="s">
        <v>495</v>
      </c>
      <c r="C261" t="s">
        <v>293</v>
      </c>
      <c r="D261">
        <v>4.5</v>
      </c>
      <c r="E261" s="10">
        <v>1</v>
      </c>
      <c r="F261" s="5">
        <v>6.3492063492063489E-2</v>
      </c>
      <c r="G261" s="5">
        <v>2.8011204481792715E-2</v>
      </c>
      <c r="H261" s="5">
        <v>0.20050125313283207</v>
      </c>
      <c r="I261" s="5">
        <v>0.14586070959264127</v>
      </c>
      <c r="J261" s="5">
        <v>0.58900523560209417</v>
      </c>
      <c r="K261" s="5">
        <v>0.15730337078651685</v>
      </c>
      <c r="L261" s="5" t="e">
        <v>#N/A</v>
      </c>
      <c r="M261" s="5" t="e">
        <v>#N/A</v>
      </c>
      <c r="N261" s="5">
        <v>0.29152339856241527</v>
      </c>
      <c r="O261" s="5">
        <v>0</v>
      </c>
      <c r="P261" s="22">
        <v>1.9383571639831008</v>
      </c>
      <c r="Q261" s="18">
        <v>5.6304229438989282</v>
      </c>
      <c r="R261" s="5">
        <v>6.37211911509132E-3</v>
      </c>
      <c r="S261" s="20">
        <v>1.9511014022132833</v>
      </c>
      <c r="T261" s="3">
        <v>0.10582010582010581</v>
      </c>
      <c r="U261" s="3">
        <v>0.82101806239737274</v>
      </c>
      <c r="V261" s="3">
        <v>-0.71519795657726692</v>
      </c>
      <c r="W261" s="3" t="s">
        <v>3402</v>
      </c>
      <c r="X261" s="25">
        <v>0.6648492609836324</v>
      </c>
      <c r="Y261" s="3">
        <v>0.10582010582010581</v>
      </c>
      <c r="Z261" s="3">
        <v>0.10582010582010581</v>
      </c>
      <c r="AA261" s="3">
        <v>0</v>
      </c>
      <c r="AB261" s="3" t="s">
        <v>3401</v>
      </c>
      <c r="AC261" s="22">
        <v>2.257303949877735</v>
      </c>
      <c r="AD261" s="15">
        <v>15.157031566824774</v>
      </c>
      <c r="AE261" s="5">
        <v>9.1455359846979497E-3</v>
      </c>
      <c r="AF261" s="20">
        <v>2.2755950218471308</v>
      </c>
      <c r="AG261" s="3">
        <v>0.10582010582010581</v>
      </c>
      <c r="AH261" s="3">
        <v>0.42328042328042326</v>
      </c>
      <c r="AI261" s="3">
        <v>-0.31746031746031744</v>
      </c>
      <c r="AJ261" s="3" t="s">
        <v>3402</v>
      </c>
      <c r="AK261" s="22">
        <v>1.9423236976145848</v>
      </c>
      <c r="AL261" s="15">
        <v>7.8623842383998017</v>
      </c>
      <c r="AM261" s="3">
        <v>8.0971506609433721E-3</v>
      </c>
      <c r="AN261" s="20">
        <v>1.9585179989364716</v>
      </c>
      <c r="AO261" s="3">
        <v>0.10582010582010581</v>
      </c>
      <c r="AP261" s="3">
        <v>1.8674136321195144E-2</v>
      </c>
      <c r="AQ261" s="3">
        <v>8.7145969498910666E-2</v>
      </c>
      <c r="AR261" s="3" t="s">
        <v>3402</v>
      </c>
      <c r="AS261" s="22">
        <v>1.9463587304776975</v>
      </c>
      <c r="AT261" s="15">
        <v>9.2066332919516043</v>
      </c>
      <c r="AU261" s="3">
        <v>9.0475164073551499E-3</v>
      </c>
      <c r="AV261" s="20">
        <v>1.9644537632924077</v>
      </c>
      <c r="AW261" s="3">
        <v>0.10582010582010581</v>
      </c>
      <c r="AX261" s="3">
        <v>6.3492063492063489E-2</v>
      </c>
      <c r="AY261" s="3">
        <v>4.2328042328042326E-2</v>
      </c>
      <c r="AZ261" s="3" t="s">
        <v>3402</v>
      </c>
      <c r="BA261" s="22">
        <v>1.9459117729913222</v>
      </c>
      <c r="BB261" s="15">
        <v>6.3478135038351269</v>
      </c>
      <c r="BC261" s="3">
        <v>7.1861318686632049E-3</v>
      </c>
      <c r="BD261" s="20">
        <v>1.9602840367286487</v>
      </c>
      <c r="BE261" s="15">
        <v>7.1208829545411589</v>
      </c>
    </row>
    <row r="262" spans="1:57" x14ac:dyDescent="0.25">
      <c r="A262" t="s">
        <v>321</v>
      </c>
      <c r="B262" t="s">
        <v>495</v>
      </c>
      <c r="C262" t="s">
        <v>293</v>
      </c>
      <c r="D262">
        <v>4.5</v>
      </c>
      <c r="E262" s="10">
        <v>1</v>
      </c>
      <c r="F262" s="5">
        <v>6.3492063492063489E-2</v>
      </c>
      <c r="G262" s="5">
        <v>2.8011204481792715E-2</v>
      </c>
      <c r="H262" s="5">
        <v>0.20050125313283207</v>
      </c>
      <c r="I262" s="5">
        <v>0.14586070959264127</v>
      </c>
      <c r="J262" s="5">
        <v>0.58900523560209417</v>
      </c>
      <c r="K262" s="5">
        <v>0.15730337078651685</v>
      </c>
      <c r="L262" s="5" t="e">
        <v>#N/A</v>
      </c>
      <c r="M262" s="5" t="e">
        <v>#N/A</v>
      </c>
      <c r="N262" s="5">
        <v>0.29152339856241527</v>
      </c>
      <c r="O262" s="5">
        <v>0</v>
      </c>
      <c r="P262" s="22">
        <v>1.9383571639831008</v>
      </c>
      <c r="Q262" s="18">
        <v>5.6304229438989282</v>
      </c>
      <c r="R262" s="5">
        <v>6.37211911509132E-3</v>
      </c>
      <c r="S262" s="20">
        <v>1.9511014022132833</v>
      </c>
      <c r="T262" s="3">
        <v>0.10582010582010581</v>
      </c>
      <c r="U262" s="3">
        <v>0.82101806239737274</v>
      </c>
      <c r="V262" s="3">
        <v>-0.71519795657726692</v>
      </c>
      <c r="W262" s="3" t="s">
        <v>3402</v>
      </c>
      <c r="X262" s="25">
        <v>0.6648492609836324</v>
      </c>
      <c r="Y262" s="3">
        <v>0.10582010582010581</v>
      </c>
      <c r="Z262" s="3">
        <v>0.10582010582010581</v>
      </c>
      <c r="AA262" s="3">
        <v>0</v>
      </c>
      <c r="AB262" s="3" t="s">
        <v>3401</v>
      </c>
      <c r="AC262" s="22">
        <v>2.257303949877735</v>
      </c>
      <c r="AD262" s="15">
        <v>15.157031566824774</v>
      </c>
      <c r="AE262" s="5">
        <v>9.1455359846979497E-3</v>
      </c>
      <c r="AF262" s="20">
        <v>2.2755950218471308</v>
      </c>
      <c r="AG262" s="3">
        <v>0.10582010582010581</v>
      </c>
      <c r="AH262" s="3">
        <v>0.42328042328042326</v>
      </c>
      <c r="AI262" s="3">
        <v>-0.31746031746031744</v>
      </c>
      <c r="AJ262" s="3" t="s">
        <v>3402</v>
      </c>
      <c r="AK262" s="22">
        <v>1.9423236976145848</v>
      </c>
      <c r="AL262" s="15">
        <v>7.8623842383998017</v>
      </c>
      <c r="AM262" s="3">
        <v>8.0971506609433721E-3</v>
      </c>
      <c r="AN262" s="20">
        <v>1.9585179989364716</v>
      </c>
      <c r="AO262" s="3">
        <v>0.10582010582010581</v>
      </c>
      <c r="AP262" s="3">
        <v>1.8674136321195144E-2</v>
      </c>
      <c r="AQ262" s="3">
        <v>8.7145969498910666E-2</v>
      </c>
      <c r="AR262" s="3" t="s">
        <v>3402</v>
      </c>
      <c r="AS262" s="22">
        <v>1.9463587304776975</v>
      </c>
      <c r="AT262" s="15">
        <v>9.2066332919516043</v>
      </c>
      <c r="AU262" s="3">
        <v>9.0475164073551499E-3</v>
      </c>
      <c r="AV262" s="20">
        <v>1.9644537632924077</v>
      </c>
      <c r="AW262" s="3">
        <v>0.10582010582010581</v>
      </c>
      <c r="AX262" s="3">
        <v>6.3492063492063489E-2</v>
      </c>
      <c r="AY262" s="3">
        <v>4.2328042328042326E-2</v>
      </c>
      <c r="AZ262" s="3" t="s">
        <v>3402</v>
      </c>
      <c r="BA262" s="22">
        <v>1.9459117729913222</v>
      </c>
      <c r="BB262" s="15">
        <v>6.3478135038351269</v>
      </c>
      <c r="BC262" s="3">
        <v>7.1861318686632049E-3</v>
      </c>
      <c r="BD262" s="20">
        <v>1.9602840367286487</v>
      </c>
      <c r="BE262" s="15">
        <v>7.1208829545411589</v>
      </c>
    </row>
    <row r="263" spans="1:57" x14ac:dyDescent="0.25">
      <c r="A263" t="s">
        <v>4106</v>
      </c>
      <c r="B263" t="s">
        <v>495</v>
      </c>
      <c r="C263" t="s">
        <v>293</v>
      </c>
      <c r="D263">
        <v>4</v>
      </c>
      <c r="E263" s="10">
        <v>0</v>
      </c>
      <c r="F263" s="5" t="e">
        <v>#N/A</v>
      </c>
      <c r="G263" s="5" t="e">
        <v>#N/A</v>
      </c>
      <c r="H263" s="5" t="e">
        <v>#N/A</v>
      </c>
      <c r="I263" s="5">
        <v>0.14586070959264127</v>
      </c>
      <c r="J263" s="5">
        <v>0.58900523560209417</v>
      </c>
      <c r="K263" s="5">
        <v>0.15730337078651685</v>
      </c>
      <c r="L263" s="5" t="e">
        <v>#N/A</v>
      </c>
      <c r="M263" s="5" t="e">
        <v>#N/A</v>
      </c>
      <c r="N263" s="5">
        <v>0.29152339856241527</v>
      </c>
      <c r="O263" s="5">
        <v>0</v>
      </c>
      <c r="P263" s="22">
        <v>0</v>
      </c>
      <c r="Q263" s="18">
        <v>0</v>
      </c>
      <c r="R263" s="5">
        <v>0</v>
      </c>
      <c r="S263" s="20">
        <v>0</v>
      </c>
      <c r="T263" s="3">
        <v>0.10582010582010581</v>
      </c>
      <c r="U263" s="3">
        <v>0.82101806239737274</v>
      </c>
      <c r="V263" s="3">
        <v>-0.71519795657726692</v>
      </c>
      <c r="W263" s="3" t="s">
        <v>3402</v>
      </c>
      <c r="X263" s="25">
        <v>0</v>
      </c>
      <c r="Y263" s="3">
        <v>0.10582010582010581</v>
      </c>
      <c r="Z263" s="3">
        <v>0.10582010582010581</v>
      </c>
      <c r="AA263" s="3">
        <v>0</v>
      </c>
      <c r="AB263" s="3" t="s">
        <v>3401</v>
      </c>
      <c r="AC263" s="22">
        <v>0</v>
      </c>
      <c r="AD263" s="15">
        <v>0</v>
      </c>
      <c r="AE263" s="5">
        <v>0</v>
      </c>
      <c r="AF263" s="20">
        <v>0</v>
      </c>
      <c r="AG263" s="3">
        <v>0.10582010582010581</v>
      </c>
      <c r="AH263" s="3">
        <v>0.42328042328042326</v>
      </c>
      <c r="AI263" s="3">
        <v>-0.31746031746031744</v>
      </c>
      <c r="AJ263" s="3" t="s">
        <v>3402</v>
      </c>
      <c r="AK263" s="22">
        <v>0</v>
      </c>
      <c r="AL263" s="15">
        <v>0</v>
      </c>
      <c r="AM263" s="3">
        <v>0</v>
      </c>
      <c r="AN263" s="20">
        <v>0</v>
      </c>
      <c r="AO263" s="3">
        <v>0.10582010582010581</v>
      </c>
      <c r="AP263" s="3">
        <v>1.8674136321195144E-2</v>
      </c>
      <c r="AQ263" s="3">
        <v>8.7145969498910666E-2</v>
      </c>
      <c r="AR263" s="3" t="s">
        <v>3402</v>
      </c>
      <c r="AS263" s="22">
        <v>0</v>
      </c>
      <c r="AT263" s="15">
        <v>0</v>
      </c>
      <c r="AU263" s="3">
        <v>0</v>
      </c>
      <c r="AV263" s="20">
        <v>0</v>
      </c>
      <c r="AW263" s="3">
        <v>0.10582010582010581</v>
      </c>
      <c r="AX263" s="3">
        <v>6.3492063492063489E-2</v>
      </c>
      <c r="AY263" s="3">
        <v>4.2328042328042326E-2</v>
      </c>
      <c r="AZ263" s="3" t="s">
        <v>3402</v>
      </c>
      <c r="BA263" s="22">
        <v>0</v>
      </c>
      <c r="BB263" s="15">
        <v>0</v>
      </c>
      <c r="BC263" s="3">
        <v>0</v>
      </c>
      <c r="BD263" s="20">
        <v>0</v>
      </c>
      <c r="BE263" s="15">
        <v>0</v>
      </c>
    </row>
    <row r="264" spans="1:57" x14ac:dyDescent="0.25">
      <c r="A264" t="s">
        <v>324</v>
      </c>
      <c r="B264" t="s">
        <v>495</v>
      </c>
      <c r="C264" t="s">
        <v>293</v>
      </c>
      <c r="D264">
        <v>4</v>
      </c>
      <c r="E264" s="10">
        <v>0</v>
      </c>
      <c r="F264" s="5">
        <v>3.6630036630036632E-2</v>
      </c>
      <c r="G264" s="5">
        <v>5.0125313283208017E-2</v>
      </c>
      <c r="H264" s="5">
        <v>0.20050125313283207</v>
      </c>
      <c r="I264" s="5">
        <v>0.14586070959264127</v>
      </c>
      <c r="J264" s="5">
        <v>0.58900523560209417</v>
      </c>
      <c r="K264" s="5">
        <v>0.15730337078651685</v>
      </c>
      <c r="L264" s="5" t="e">
        <v>#N/A</v>
      </c>
      <c r="M264" s="5" t="e">
        <v>#N/A</v>
      </c>
      <c r="N264" s="5">
        <v>0.29152339856241527</v>
      </c>
      <c r="O264" s="5">
        <v>0</v>
      </c>
      <c r="P264" s="22">
        <v>0</v>
      </c>
      <c r="Q264" s="18">
        <v>0</v>
      </c>
      <c r="R264" s="5">
        <v>0</v>
      </c>
      <c r="S264" s="20">
        <v>0</v>
      </c>
      <c r="T264" s="3">
        <v>0.10582010582010581</v>
      </c>
      <c r="U264" s="3">
        <v>0.82101806239737274</v>
      </c>
      <c r="V264" s="3">
        <v>-0.71519795657726692</v>
      </c>
      <c r="W264" s="3" t="s">
        <v>3402</v>
      </c>
      <c r="X264" s="25">
        <v>0</v>
      </c>
      <c r="Y264" s="3">
        <v>0.10582010582010581</v>
      </c>
      <c r="Z264" s="3">
        <v>0.10582010582010581</v>
      </c>
      <c r="AA264" s="3">
        <v>0</v>
      </c>
      <c r="AB264" s="3" t="s">
        <v>3401</v>
      </c>
      <c r="AC264" s="22">
        <v>0</v>
      </c>
      <c r="AD264" s="15">
        <v>0</v>
      </c>
      <c r="AE264" s="5">
        <v>0</v>
      </c>
      <c r="AF264" s="20">
        <v>0</v>
      </c>
      <c r="AG264" s="3">
        <v>0.10582010582010581</v>
      </c>
      <c r="AH264" s="3">
        <v>0.42328042328042326</v>
      </c>
      <c r="AI264" s="3">
        <v>-0.31746031746031744</v>
      </c>
      <c r="AJ264" s="3" t="s">
        <v>3402</v>
      </c>
      <c r="AK264" s="22">
        <v>0</v>
      </c>
      <c r="AL264" s="15">
        <v>0</v>
      </c>
      <c r="AM264" s="3">
        <v>0</v>
      </c>
      <c r="AN264" s="20">
        <v>0</v>
      </c>
      <c r="AO264" s="3">
        <v>0.10582010582010581</v>
      </c>
      <c r="AP264" s="3">
        <v>1.8674136321195144E-2</v>
      </c>
      <c r="AQ264" s="3">
        <v>8.7145969498910666E-2</v>
      </c>
      <c r="AR264" s="3" t="s">
        <v>3402</v>
      </c>
      <c r="AS264" s="22">
        <v>0</v>
      </c>
      <c r="AT264" s="15">
        <v>0</v>
      </c>
      <c r="AU264" s="3">
        <v>0</v>
      </c>
      <c r="AV264" s="20">
        <v>0</v>
      </c>
      <c r="AW264" s="3">
        <v>0.10582010582010581</v>
      </c>
      <c r="AX264" s="3">
        <v>6.3492063492063489E-2</v>
      </c>
      <c r="AY264" s="3">
        <v>4.2328042328042326E-2</v>
      </c>
      <c r="AZ264" s="3" t="s">
        <v>3402</v>
      </c>
      <c r="BA264" s="22">
        <v>0</v>
      </c>
      <c r="BB264" s="15">
        <v>0</v>
      </c>
      <c r="BC264" s="3">
        <v>0</v>
      </c>
      <c r="BD264" s="20">
        <v>0</v>
      </c>
      <c r="BE264" s="15">
        <v>0</v>
      </c>
    </row>
    <row r="265" spans="1:57" x14ac:dyDescent="0.25">
      <c r="A265" t="s">
        <v>4107</v>
      </c>
      <c r="B265" t="s">
        <v>495</v>
      </c>
      <c r="C265" t="s">
        <v>293</v>
      </c>
      <c r="D265">
        <v>4</v>
      </c>
      <c r="E265" s="10">
        <v>0</v>
      </c>
      <c r="F265" s="5" t="e">
        <v>#N/A</v>
      </c>
      <c r="G265" s="5" t="e">
        <v>#N/A</v>
      </c>
      <c r="H265" s="5" t="e">
        <v>#N/A</v>
      </c>
      <c r="I265" s="5">
        <v>0.14586070959264127</v>
      </c>
      <c r="J265" s="5">
        <v>0.58900523560209417</v>
      </c>
      <c r="K265" s="5">
        <v>0.15730337078651685</v>
      </c>
      <c r="L265" s="5" t="e">
        <v>#N/A</v>
      </c>
      <c r="M265" s="5" t="e">
        <v>#N/A</v>
      </c>
      <c r="N265" s="5">
        <v>0.29152339856241527</v>
      </c>
      <c r="O265" s="5">
        <v>0</v>
      </c>
      <c r="P265" s="22">
        <v>0</v>
      </c>
      <c r="Q265" s="18">
        <v>0</v>
      </c>
      <c r="R265" s="5">
        <v>0</v>
      </c>
      <c r="S265" s="20">
        <v>0</v>
      </c>
      <c r="T265" s="3">
        <v>0.10582010582010581</v>
      </c>
      <c r="U265" s="3">
        <v>0.82101806239737274</v>
      </c>
      <c r="V265" s="3">
        <v>-0.71519795657726692</v>
      </c>
      <c r="W265" s="3" t="s">
        <v>3402</v>
      </c>
      <c r="X265" s="25">
        <v>0</v>
      </c>
      <c r="Y265" s="3">
        <v>0.10582010582010581</v>
      </c>
      <c r="Z265" s="3">
        <v>0.10582010582010581</v>
      </c>
      <c r="AA265" s="3">
        <v>0</v>
      </c>
      <c r="AB265" s="3" t="s">
        <v>3401</v>
      </c>
      <c r="AC265" s="22">
        <v>0</v>
      </c>
      <c r="AD265" s="15">
        <v>0</v>
      </c>
      <c r="AE265" s="5">
        <v>0</v>
      </c>
      <c r="AF265" s="20">
        <v>0</v>
      </c>
      <c r="AG265" s="3">
        <v>0.10582010582010581</v>
      </c>
      <c r="AH265" s="3">
        <v>0.42328042328042326</v>
      </c>
      <c r="AI265" s="3">
        <v>-0.31746031746031744</v>
      </c>
      <c r="AJ265" s="3" t="s">
        <v>3402</v>
      </c>
      <c r="AK265" s="22">
        <v>0</v>
      </c>
      <c r="AL265" s="15">
        <v>0</v>
      </c>
      <c r="AM265" s="3">
        <v>0</v>
      </c>
      <c r="AN265" s="20">
        <v>0</v>
      </c>
      <c r="AO265" s="3">
        <v>0.10582010582010581</v>
      </c>
      <c r="AP265" s="3">
        <v>1.8674136321195144E-2</v>
      </c>
      <c r="AQ265" s="3">
        <v>8.7145969498910666E-2</v>
      </c>
      <c r="AR265" s="3" t="s">
        <v>3402</v>
      </c>
      <c r="AS265" s="22">
        <v>0</v>
      </c>
      <c r="AT265" s="15">
        <v>0</v>
      </c>
      <c r="AU265" s="3">
        <v>0</v>
      </c>
      <c r="AV265" s="20">
        <v>0</v>
      </c>
      <c r="AW265" s="3">
        <v>0.10582010582010581</v>
      </c>
      <c r="AX265" s="3">
        <v>6.3492063492063489E-2</v>
      </c>
      <c r="AY265" s="3">
        <v>4.2328042328042326E-2</v>
      </c>
      <c r="AZ265" s="3" t="s">
        <v>3402</v>
      </c>
      <c r="BA265" s="22">
        <v>0</v>
      </c>
      <c r="BB265" s="15">
        <v>0</v>
      </c>
      <c r="BC265" s="3">
        <v>0</v>
      </c>
      <c r="BD265" s="20">
        <v>0</v>
      </c>
      <c r="BE265" s="15">
        <v>0</v>
      </c>
    </row>
    <row r="266" spans="1:57" x14ac:dyDescent="0.25">
      <c r="A266" t="s">
        <v>3899</v>
      </c>
      <c r="B266" t="s">
        <v>495</v>
      </c>
      <c r="C266" t="s">
        <v>293</v>
      </c>
      <c r="D266">
        <v>4</v>
      </c>
      <c r="E266" s="10">
        <v>0</v>
      </c>
      <c r="F266" s="5" t="e">
        <v>#N/A</v>
      </c>
      <c r="G266" s="5" t="e">
        <v>#N/A</v>
      </c>
      <c r="H266" s="5" t="e">
        <v>#N/A</v>
      </c>
      <c r="I266" s="5">
        <v>0.14586070959264127</v>
      </c>
      <c r="J266" s="5">
        <v>0.58900523560209417</v>
      </c>
      <c r="K266" s="5">
        <v>0.15730337078651685</v>
      </c>
      <c r="L266" s="5" t="e">
        <v>#N/A</v>
      </c>
      <c r="M266" s="5" t="e">
        <v>#N/A</v>
      </c>
      <c r="N266" s="5">
        <v>0.29152339856241527</v>
      </c>
      <c r="O266" s="5">
        <v>0</v>
      </c>
      <c r="P266" s="22">
        <v>0</v>
      </c>
      <c r="Q266" s="18">
        <v>0</v>
      </c>
      <c r="R266" s="5">
        <v>0</v>
      </c>
      <c r="S266" s="20">
        <v>0</v>
      </c>
      <c r="T266" s="3">
        <v>0.10582010582010581</v>
      </c>
      <c r="U266" s="3">
        <v>0.82101806239737274</v>
      </c>
      <c r="V266" s="3">
        <v>-0.71519795657726692</v>
      </c>
      <c r="W266" s="3" t="s">
        <v>3402</v>
      </c>
      <c r="X266" s="25">
        <v>0</v>
      </c>
      <c r="Y266" s="3">
        <v>0.10582010582010581</v>
      </c>
      <c r="Z266" s="3">
        <v>0.10582010582010581</v>
      </c>
      <c r="AA266" s="3">
        <v>0</v>
      </c>
      <c r="AB266" s="3" t="s">
        <v>3401</v>
      </c>
      <c r="AC266" s="22">
        <v>0</v>
      </c>
      <c r="AD266" s="15">
        <v>0</v>
      </c>
      <c r="AE266" s="5">
        <v>0</v>
      </c>
      <c r="AF266" s="20">
        <v>0</v>
      </c>
      <c r="AG266" s="3">
        <v>0.10582010582010581</v>
      </c>
      <c r="AH266" s="3">
        <v>0.42328042328042326</v>
      </c>
      <c r="AI266" s="3">
        <v>-0.31746031746031744</v>
      </c>
      <c r="AJ266" s="3" t="s">
        <v>3402</v>
      </c>
      <c r="AK266" s="22">
        <v>0</v>
      </c>
      <c r="AL266" s="15">
        <v>0</v>
      </c>
      <c r="AM266" s="3">
        <v>0</v>
      </c>
      <c r="AN266" s="20">
        <v>0</v>
      </c>
      <c r="AO266" s="3">
        <v>0.10582010582010581</v>
      </c>
      <c r="AP266" s="3">
        <v>1.8674136321195144E-2</v>
      </c>
      <c r="AQ266" s="3">
        <v>8.7145969498910666E-2</v>
      </c>
      <c r="AR266" s="3" t="s">
        <v>3402</v>
      </c>
      <c r="AS266" s="22">
        <v>0</v>
      </c>
      <c r="AT266" s="15">
        <v>0</v>
      </c>
      <c r="AU266" s="3">
        <v>0</v>
      </c>
      <c r="AV266" s="20">
        <v>0</v>
      </c>
      <c r="AW266" s="3">
        <v>0.10582010582010581</v>
      </c>
      <c r="AX266" s="3">
        <v>6.3492063492063489E-2</v>
      </c>
      <c r="AY266" s="3">
        <v>4.2328042328042326E-2</v>
      </c>
      <c r="AZ266" s="3" t="s">
        <v>3402</v>
      </c>
      <c r="BA266" s="22">
        <v>0</v>
      </c>
      <c r="BB266" s="15">
        <v>0</v>
      </c>
      <c r="BC266" s="3">
        <v>0</v>
      </c>
      <c r="BD266" s="20">
        <v>0</v>
      </c>
      <c r="BE266" s="15">
        <v>0</v>
      </c>
    </row>
    <row r="267" spans="1:57" x14ac:dyDescent="0.25">
      <c r="A267" t="s">
        <v>294</v>
      </c>
      <c r="B267" t="s">
        <v>518</v>
      </c>
      <c r="C267" t="s">
        <v>293</v>
      </c>
      <c r="D267">
        <v>7.5</v>
      </c>
      <c r="E267" s="10">
        <v>1</v>
      </c>
      <c r="F267" s="5">
        <v>0.21994941163532386</v>
      </c>
      <c r="G267" s="5">
        <v>0.13605442176870747</v>
      </c>
      <c r="H267" s="5">
        <v>0.12698412698412698</v>
      </c>
      <c r="I267" s="5">
        <v>0.14586070959264127</v>
      </c>
      <c r="J267" s="5">
        <v>0.58900523560209417</v>
      </c>
      <c r="K267" s="5">
        <v>0.15730337078651685</v>
      </c>
      <c r="L267" s="5" t="e">
        <v>#N/A</v>
      </c>
      <c r="M267" s="5" t="e">
        <v>#N/A</v>
      </c>
      <c r="N267" s="5">
        <v>0</v>
      </c>
      <c r="O267" s="5">
        <v>0.3857500506789166</v>
      </c>
      <c r="P267" s="22">
        <v>4.2982870074490895</v>
      </c>
      <c r="Q267" s="18">
        <v>46.165438457737629</v>
      </c>
      <c r="R267" s="5">
        <v>5.2246816231076118E-2</v>
      </c>
      <c r="S267" s="20">
        <v>4.4027806399112421</v>
      </c>
      <c r="T267" s="3">
        <v>0.10582010582010581</v>
      </c>
      <c r="U267" s="3">
        <v>0.82101806239737274</v>
      </c>
      <c r="V267" s="3">
        <v>-0.71519795657726692</v>
      </c>
      <c r="W267" s="3" t="s">
        <v>3402</v>
      </c>
      <c r="X267" s="25">
        <v>1.4742963750425668</v>
      </c>
      <c r="Y267" s="3">
        <v>0.10582010582010581</v>
      </c>
      <c r="Z267" s="3">
        <v>0.10582010582010581</v>
      </c>
      <c r="AA267" s="3">
        <v>0</v>
      </c>
      <c r="AB267" s="3" t="s">
        <v>3401</v>
      </c>
      <c r="AC267" s="22">
        <v>5.0055482136663487</v>
      </c>
      <c r="AD267" s="15">
        <v>414.95376085601703</v>
      </c>
      <c r="AE267" s="5">
        <v>0.25037716225390533</v>
      </c>
      <c r="AF267" s="20">
        <v>5.5063025381741593</v>
      </c>
      <c r="AG267" s="3">
        <v>0.10582010582010581</v>
      </c>
      <c r="AH267" s="3">
        <v>0.42328042328042326</v>
      </c>
      <c r="AI267" s="3">
        <v>-0.31746031746031744</v>
      </c>
      <c r="AJ267" s="3" t="s">
        <v>3402</v>
      </c>
      <c r="AK267" s="22">
        <v>4.3070827548426109</v>
      </c>
      <c r="AL267" s="15">
        <v>96.801556111805965</v>
      </c>
      <c r="AM267" s="3">
        <v>9.9691996763895563E-2</v>
      </c>
      <c r="AN267" s="20">
        <v>4.5064667483704017</v>
      </c>
      <c r="AO267" s="3">
        <v>0.10582010582010581</v>
      </c>
      <c r="AP267" s="3">
        <v>1.8674136321195144E-2</v>
      </c>
      <c r="AQ267" s="3">
        <v>8.7145969498910666E-2</v>
      </c>
      <c r="AR267" s="3" t="s">
        <v>3402</v>
      </c>
      <c r="AS267" s="22">
        <v>4.3160303985753616</v>
      </c>
      <c r="AT267" s="15">
        <v>137.36739887881029</v>
      </c>
      <c r="AU267" s="3">
        <v>0.13499329839477966</v>
      </c>
      <c r="AV267" s="20">
        <v>4.586016995364921</v>
      </c>
      <c r="AW267" s="3">
        <v>0.10582010582010581</v>
      </c>
      <c r="AX267" s="3">
        <v>6.3492063492063489E-2</v>
      </c>
      <c r="AY267" s="3">
        <v>4.2328042328042326E-2</v>
      </c>
      <c r="AZ267" s="3" t="s">
        <v>3402</v>
      </c>
      <c r="BA267" s="22">
        <v>4.3150392749618884</v>
      </c>
      <c r="BB267" s="15">
        <v>60.229712385653208</v>
      </c>
      <c r="BC267" s="3">
        <v>6.8183895975120812E-2</v>
      </c>
      <c r="BD267" s="20">
        <v>4.4514070669121297</v>
      </c>
      <c r="BE267" s="15">
        <v>16.540536695434117</v>
      </c>
    </row>
    <row r="268" spans="1:57" x14ac:dyDescent="0.25">
      <c r="A268" t="s">
        <v>298</v>
      </c>
      <c r="B268" t="s">
        <v>518</v>
      </c>
      <c r="C268" t="s">
        <v>293</v>
      </c>
      <c r="D268">
        <v>6.5</v>
      </c>
      <c r="E268" s="10">
        <v>1</v>
      </c>
      <c r="F268" s="5">
        <v>0.20050125313283207</v>
      </c>
      <c r="G268" s="5">
        <v>0.11904761904761904</v>
      </c>
      <c r="H268" s="5">
        <v>0.14652014652014653</v>
      </c>
      <c r="I268" s="5">
        <v>0.14586070959264127</v>
      </c>
      <c r="J268" s="5">
        <v>0.58900523560209417</v>
      </c>
      <c r="K268" s="5">
        <v>0.15730337078651685</v>
      </c>
      <c r="L268" s="5" t="e">
        <v>#N/A</v>
      </c>
      <c r="M268" s="5" t="e">
        <v>#N/A</v>
      </c>
      <c r="N268" s="5">
        <v>0</v>
      </c>
      <c r="O268" s="5">
        <v>0.21635341535003139</v>
      </c>
      <c r="P268" s="22">
        <v>3.7916965165795755</v>
      </c>
      <c r="Q268" s="18">
        <v>29.387506735023948</v>
      </c>
      <c r="R268" s="5">
        <v>3.3258725903359508E-2</v>
      </c>
      <c r="S268" s="20">
        <v>3.8582139683862944</v>
      </c>
      <c r="T268" s="3">
        <v>0.10582010582010581</v>
      </c>
      <c r="U268" s="3">
        <v>0.82101806239737274</v>
      </c>
      <c r="V268" s="3">
        <v>-0.71519795657726692</v>
      </c>
      <c r="W268" s="3" t="s">
        <v>3402</v>
      </c>
      <c r="X268" s="25">
        <v>1.3005377304882095</v>
      </c>
      <c r="Y268" s="3">
        <v>0.10582010582010581</v>
      </c>
      <c r="Z268" s="3">
        <v>0.10582010582010581</v>
      </c>
      <c r="AA268" s="3">
        <v>0</v>
      </c>
      <c r="AB268" s="3" t="s">
        <v>3401</v>
      </c>
      <c r="AC268" s="22">
        <v>4.4156008410879979</v>
      </c>
      <c r="AD268" s="15">
        <v>203.91335976917227</v>
      </c>
      <c r="AE268" s="5">
        <v>0.12303840374730439</v>
      </c>
      <c r="AF268" s="20">
        <v>4.6616776485826064</v>
      </c>
      <c r="AG268" s="3">
        <v>0.10582010582010581</v>
      </c>
      <c r="AH268" s="3">
        <v>0.42328042328042326</v>
      </c>
      <c r="AI268" s="3">
        <v>-0.31746031746031744</v>
      </c>
      <c r="AJ268" s="3" t="s">
        <v>3402</v>
      </c>
      <c r="AK268" s="22">
        <v>3.7994556086771789</v>
      </c>
      <c r="AL268" s="15">
        <v>56.471437231655337</v>
      </c>
      <c r="AM268" s="3">
        <v>5.8157642954089955E-2</v>
      </c>
      <c r="AN268" s="20">
        <v>3.9157708945853589</v>
      </c>
      <c r="AO268" s="3">
        <v>0.10582010582010581</v>
      </c>
      <c r="AP268" s="3">
        <v>1.8674136321195144E-2</v>
      </c>
      <c r="AQ268" s="3">
        <v>8.7145969498910666E-2</v>
      </c>
      <c r="AR268" s="3" t="s">
        <v>3402</v>
      </c>
      <c r="AS268" s="22">
        <v>3.8073486948099271</v>
      </c>
      <c r="AT268" s="15">
        <v>76.898080285928145</v>
      </c>
      <c r="AU268" s="3">
        <v>7.5569062111907753E-2</v>
      </c>
      <c r="AV268" s="20">
        <v>3.9584868190337428</v>
      </c>
      <c r="AW268" s="3">
        <v>0.10582010582010581</v>
      </c>
      <c r="AX268" s="3">
        <v>6.3492063492063489E-2</v>
      </c>
      <c r="AY268" s="3">
        <v>4.2328042328042326E-2</v>
      </c>
      <c r="AZ268" s="3" t="s">
        <v>3402</v>
      </c>
      <c r="BA268" s="22">
        <v>3.8064743837306079</v>
      </c>
      <c r="BB268" s="15">
        <v>37.157339884288113</v>
      </c>
      <c r="BC268" s="3">
        <v>4.2064491046548629E-2</v>
      </c>
      <c r="BD268" s="20">
        <v>3.8906033658237051</v>
      </c>
      <c r="BE268" s="15">
        <v>14.295088692689303</v>
      </c>
    </row>
    <row r="269" spans="1:57" x14ac:dyDescent="0.25">
      <c r="A269" t="s">
        <v>4108</v>
      </c>
      <c r="B269" t="s">
        <v>518</v>
      </c>
      <c r="C269" t="s">
        <v>293</v>
      </c>
      <c r="D269">
        <v>5</v>
      </c>
      <c r="E269" s="10">
        <v>0</v>
      </c>
      <c r="F269" s="5" t="e">
        <v>#N/A</v>
      </c>
      <c r="G269" s="5" t="e">
        <v>#N/A</v>
      </c>
      <c r="H269" s="5" t="e">
        <v>#N/A</v>
      </c>
      <c r="I269" s="5">
        <v>0.14586070959264127</v>
      </c>
      <c r="J269" s="5">
        <v>0.58900523560209417</v>
      </c>
      <c r="K269" s="5">
        <v>0.15730337078651685</v>
      </c>
      <c r="L269" s="5" t="e">
        <v>#N/A</v>
      </c>
      <c r="M269" s="5" t="e">
        <v>#N/A</v>
      </c>
      <c r="N269" s="5">
        <v>0</v>
      </c>
      <c r="O269" s="5">
        <v>0.3857500506789166</v>
      </c>
      <c r="P269" s="22">
        <v>0</v>
      </c>
      <c r="Q269" s="18">
        <v>0</v>
      </c>
      <c r="R269" s="5">
        <v>0</v>
      </c>
      <c r="S269" s="20">
        <v>0</v>
      </c>
      <c r="T269" s="3">
        <v>0.10582010582010581</v>
      </c>
      <c r="U269" s="3">
        <v>0.82101806239737274</v>
      </c>
      <c r="V269" s="3">
        <v>-0.71519795657726692</v>
      </c>
      <c r="W269" s="3" t="s">
        <v>3402</v>
      </c>
      <c r="X269" s="25">
        <v>0</v>
      </c>
      <c r="Y269" s="3">
        <v>0.10582010582010581</v>
      </c>
      <c r="Z269" s="3">
        <v>0.10582010582010581</v>
      </c>
      <c r="AA269" s="3">
        <v>0</v>
      </c>
      <c r="AB269" s="3" t="s">
        <v>3401</v>
      </c>
      <c r="AC269" s="22">
        <v>0</v>
      </c>
      <c r="AD269" s="15">
        <v>0</v>
      </c>
      <c r="AE269" s="5">
        <v>0</v>
      </c>
      <c r="AF269" s="20">
        <v>0</v>
      </c>
      <c r="AG269" s="3">
        <v>0.10582010582010581</v>
      </c>
      <c r="AH269" s="3">
        <v>0.42328042328042326</v>
      </c>
      <c r="AI269" s="3">
        <v>-0.31746031746031744</v>
      </c>
      <c r="AJ269" s="3" t="s">
        <v>3402</v>
      </c>
      <c r="AK269" s="22">
        <v>0</v>
      </c>
      <c r="AL269" s="15">
        <v>0</v>
      </c>
      <c r="AM269" s="3">
        <v>0</v>
      </c>
      <c r="AN269" s="20">
        <v>0</v>
      </c>
      <c r="AO269" s="3">
        <v>0.10582010582010581</v>
      </c>
      <c r="AP269" s="3">
        <v>1.8674136321195144E-2</v>
      </c>
      <c r="AQ269" s="3">
        <v>8.7145969498910666E-2</v>
      </c>
      <c r="AR269" s="3" t="s">
        <v>3402</v>
      </c>
      <c r="AS269" s="22">
        <v>0</v>
      </c>
      <c r="AT269" s="15">
        <v>0</v>
      </c>
      <c r="AU269" s="3">
        <v>0</v>
      </c>
      <c r="AV269" s="20">
        <v>0</v>
      </c>
      <c r="AW269" s="3">
        <v>0.10582010582010581</v>
      </c>
      <c r="AX269" s="3">
        <v>6.3492063492063489E-2</v>
      </c>
      <c r="AY269" s="3">
        <v>4.2328042328042326E-2</v>
      </c>
      <c r="AZ269" s="3" t="s">
        <v>3402</v>
      </c>
      <c r="BA269" s="22">
        <v>0</v>
      </c>
      <c r="BB269" s="15">
        <v>0</v>
      </c>
      <c r="BC269" s="3">
        <v>0</v>
      </c>
      <c r="BD269" s="20">
        <v>0</v>
      </c>
      <c r="BE269" s="15">
        <v>0</v>
      </c>
    </row>
    <row r="270" spans="1:57" x14ac:dyDescent="0.25">
      <c r="A270" t="s">
        <v>306</v>
      </c>
      <c r="B270" t="s">
        <v>518</v>
      </c>
      <c r="C270" t="s">
        <v>293</v>
      </c>
      <c r="D270">
        <v>5</v>
      </c>
      <c r="E270" s="10">
        <v>0</v>
      </c>
      <c r="F270" s="5">
        <v>0.15873015873015872</v>
      </c>
      <c r="G270" s="5">
        <v>0.10582010582010581</v>
      </c>
      <c r="H270" s="5">
        <v>0.23809523809523808</v>
      </c>
      <c r="I270" s="5">
        <v>0.14586070959264127</v>
      </c>
      <c r="J270" s="5">
        <v>0.58900523560209417</v>
      </c>
      <c r="K270" s="5">
        <v>0.15730337078651685</v>
      </c>
      <c r="L270" s="5" t="e">
        <v>#N/A</v>
      </c>
      <c r="M270" s="5" t="e">
        <v>#N/A</v>
      </c>
      <c r="N270" s="5">
        <v>0</v>
      </c>
      <c r="O270" s="5">
        <v>0.69989206575905971</v>
      </c>
      <c r="P270" s="22">
        <v>0</v>
      </c>
      <c r="Q270" s="18">
        <v>0</v>
      </c>
      <c r="R270" s="5">
        <v>0</v>
      </c>
      <c r="S270" s="20">
        <v>0</v>
      </c>
      <c r="T270" s="3">
        <v>0.10582010582010581</v>
      </c>
      <c r="U270" s="3">
        <v>0.82101806239737274</v>
      </c>
      <c r="V270" s="3">
        <v>-0.71519795657726692</v>
      </c>
      <c r="W270" s="3" t="s">
        <v>3402</v>
      </c>
      <c r="X270" s="25">
        <v>0</v>
      </c>
      <c r="Y270" s="3">
        <v>0.10582010582010581</v>
      </c>
      <c r="Z270" s="3">
        <v>0.10582010582010581</v>
      </c>
      <c r="AA270" s="3">
        <v>0</v>
      </c>
      <c r="AB270" s="3" t="s">
        <v>3401</v>
      </c>
      <c r="AC270" s="22">
        <v>0</v>
      </c>
      <c r="AD270" s="15">
        <v>0</v>
      </c>
      <c r="AE270" s="5">
        <v>0</v>
      </c>
      <c r="AF270" s="20">
        <v>0</v>
      </c>
      <c r="AG270" s="3">
        <v>0.10582010582010581</v>
      </c>
      <c r="AH270" s="3">
        <v>0.42328042328042326</v>
      </c>
      <c r="AI270" s="3">
        <v>-0.31746031746031744</v>
      </c>
      <c r="AJ270" s="3" t="s">
        <v>3402</v>
      </c>
      <c r="AK270" s="22">
        <v>0</v>
      </c>
      <c r="AL270" s="15">
        <v>0</v>
      </c>
      <c r="AM270" s="3">
        <v>0</v>
      </c>
      <c r="AN270" s="20">
        <v>0</v>
      </c>
      <c r="AO270" s="3">
        <v>0.10582010582010581</v>
      </c>
      <c r="AP270" s="3">
        <v>1.8674136321195144E-2</v>
      </c>
      <c r="AQ270" s="3">
        <v>8.7145969498910666E-2</v>
      </c>
      <c r="AR270" s="3" t="s">
        <v>3402</v>
      </c>
      <c r="AS270" s="22">
        <v>0</v>
      </c>
      <c r="AT270" s="15">
        <v>0</v>
      </c>
      <c r="AU270" s="3">
        <v>0</v>
      </c>
      <c r="AV270" s="20">
        <v>0</v>
      </c>
      <c r="AW270" s="3">
        <v>0.10582010582010581</v>
      </c>
      <c r="AX270" s="3">
        <v>6.3492063492063489E-2</v>
      </c>
      <c r="AY270" s="3">
        <v>4.2328042328042326E-2</v>
      </c>
      <c r="AZ270" s="3" t="s">
        <v>3402</v>
      </c>
      <c r="BA270" s="22">
        <v>0</v>
      </c>
      <c r="BB270" s="15">
        <v>0</v>
      </c>
      <c r="BC270" s="3">
        <v>0</v>
      </c>
      <c r="BD270" s="20">
        <v>0</v>
      </c>
      <c r="BE270" s="15">
        <v>0</v>
      </c>
    </row>
    <row r="271" spans="1:57" x14ac:dyDescent="0.25">
      <c r="A271" t="s">
        <v>318</v>
      </c>
      <c r="B271" t="s">
        <v>518</v>
      </c>
      <c r="C271" t="s">
        <v>293</v>
      </c>
      <c r="D271">
        <v>5</v>
      </c>
      <c r="E271" s="10">
        <v>1</v>
      </c>
      <c r="F271" s="5">
        <v>7.9365079365079361E-2</v>
      </c>
      <c r="G271" s="5">
        <v>8.6580086580086577E-2</v>
      </c>
      <c r="H271" s="5">
        <v>0.26455026455026454</v>
      </c>
      <c r="I271" s="5">
        <v>0.14586070959264127</v>
      </c>
      <c r="J271" s="5">
        <v>0.58900523560209417</v>
      </c>
      <c r="K271" s="5">
        <v>0.15730337078651685</v>
      </c>
      <c r="L271" s="5" t="e">
        <v>#N/A</v>
      </c>
      <c r="M271" s="5" t="e">
        <v>#N/A</v>
      </c>
      <c r="N271" s="5">
        <v>0</v>
      </c>
      <c r="O271" s="5">
        <v>0.46573140786647671</v>
      </c>
      <c r="P271" s="22">
        <v>3.4693389173409868</v>
      </c>
      <c r="Q271" s="18">
        <v>22.04673904631133</v>
      </c>
      <c r="R271" s="5">
        <v>2.4950958161084186E-2</v>
      </c>
      <c r="S271" s="20">
        <v>3.5192408336631553</v>
      </c>
      <c r="T271" s="3">
        <v>0.10582010582010581</v>
      </c>
      <c r="U271" s="3">
        <v>0.82101806239737274</v>
      </c>
      <c r="V271" s="3">
        <v>-0.71519795657726692</v>
      </c>
      <c r="W271" s="3" t="s">
        <v>3402</v>
      </c>
      <c r="X271" s="25">
        <v>1.1899702790357474</v>
      </c>
      <c r="Y271" s="3">
        <v>0.10582010582010581</v>
      </c>
      <c r="Z271" s="3">
        <v>0.10582010582010581</v>
      </c>
      <c r="AA271" s="3">
        <v>0</v>
      </c>
      <c r="AB271" s="3" t="s">
        <v>3401</v>
      </c>
      <c r="AC271" s="22">
        <v>4.0402009428880623</v>
      </c>
      <c r="AD271" s="15">
        <v>129.7490493992149</v>
      </c>
      <c r="AE271" s="5">
        <v>7.8288719993043862E-2</v>
      </c>
      <c r="AF271" s="20">
        <v>4.1967783828741503</v>
      </c>
      <c r="AG271" s="3">
        <v>0.10582010582010581</v>
      </c>
      <c r="AH271" s="3">
        <v>0.42328042328042326</v>
      </c>
      <c r="AI271" s="3">
        <v>-0.31746031746031744</v>
      </c>
      <c r="AJ271" s="3" t="s">
        <v>3402</v>
      </c>
      <c r="AK271" s="22">
        <v>3.4764383568820318</v>
      </c>
      <c r="AL271" s="15">
        <v>40.076898043882615</v>
      </c>
      <c r="AM271" s="3">
        <v>4.1273571940135825E-2</v>
      </c>
      <c r="AN271" s="20">
        <v>3.5589855007623035</v>
      </c>
      <c r="AO271" s="3">
        <v>0.10582010582010581</v>
      </c>
      <c r="AP271" s="3">
        <v>1.8674136321195144E-2</v>
      </c>
      <c r="AQ271" s="3">
        <v>8.7145969498910666E-2</v>
      </c>
      <c r="AR271" s="3" t="s">
        <v>3402</v>
      </c>
      <c r="AS271" s="22">
        <v>3.4836603987249193</v>
      </c>
      <c r="AT271" s="15">
        <v>53.159532026544774</v>
      </c>
      <c r="AU271" s="3">
        <v>5.2240783679082768E-2</v>
      </c>
      <c r="AV271" s="20">
        <v>3.5881419660830849</v>
      </c>
      <c r="AW271" s="3">
        <v>0.10582010582010581</v>
      </c>
      <c r="AX271" s="3">
        <v>6.3492063492063489E-2</v>
      </c>
      <c r="AY271" s="3">
        <v>4.2328042328042326E-2</v>
      </c>
      <c r="AZ271" s="3" t="s">
        <v>3402</v>
      </c>
      <c r="BA271" s="22">
        <v>3.4828604187053998</v>
      </c>
      <c r="BB271" s="15">
        <v>27.325276951490146</v>
      </c>
      <c r="BC271" s="3">
        <v>3.0933965435896282E-2</v>
      </c>
      <c r="BD271" s="20">
        <v>3.5447283495771922</v>
      </c>
      <c r="BE271" s="15">
        <v>12.969161730816369</v>
      </c>
    </row>
    <row r="272" spans="1:57" x14ac:dyDescent="0.25">
      <c r="A272" t="s">
        <v>304</v>
      </c>
      <c r="B272" t="s">
        <v>518</v>
      </c>
      <c r="C272" t="s">
        <v>293</v>
      </c>
      <c r="D272">
        <v>5</v>
      </c>
      <c r="E272" s="10">
        <v>0</v>
      </c>
      <c r="F272" s="5">
        <v>0.15873015873015872</v>
      </c>
      <c r="G272" s="5">
        <v>0.10582010582010581</v>
      </c>
      <c r="H272" s="5">
        <v>0.20050125313283207</v>
      </c>
      <c r="I272" s="5">
        <v>0.14586070959264127</v>
      </c>
      <c r="J272" s="5">
        <v>0.58900523560209417</v>
      </c>
      <c r="K272" s="5">
        <v>0.15730337078651685</v>
      </c>
      <c r="L272" s="5" t="e">
        <v>#N/A</v>
      </c>
      <c r="M272" s="5" t="e">
        <v>#N/A</v>
      </c>
      <c r="N272" s="5">
        <v>0</v>
      </c>
      <c r="O272" s="5">
        <v>0.43255324474181511</v>
      </c>
      <c r="P272" s="22">
        <v>0</v>
      </c>
      <c r="Q272" s="18">
        <v>0</v>
      </c>
      <c r="R272" s="5">
        <v>0</v>
      </c>
      <c r="S272" s="20">
        <v>0</v>
      </c>
      <c r="T272" s="3">
        <v>0.10582010582010581</v>
      </c>
      <c r="U272" s="3">
        <v>0.82101806239737274</v>
      </c>
      <c r="V272" s="3">
        <v>-0.71519795657726692</v>
      </c>
      <c r="W272" s="3" t="s">
        <v>3402</v>
      </c>
      <c r="X272" s="25">
        <v>0</v>
      </c>
      <c r="Y272" s="3">
        <v>0.10582010582010581</v>
      </c>
      <c r="Z272" s="3">
        <v>0.10582010582010581</v>
      </c>
      <c r="AA272" s="3">
        <v>0</v>
      </c>
      <c r="AB272" s="3" t="s">
        <v>3401</v>
      </c>
      <c r="AC272" s="22">
        <v>0</v>
      </c>
      <c r="AD272" s="15">
        <v>0</v>
      </c>
      <c r="AE272" s="5">
        <v>0</v>
      </c>
      <c r="AF272" s="20">
        <v>0</v>
      </c>
      <c r="AG272" s="3">
        <v>0.10582010582010581</v>
      </c>
      <c r="AH272" s="3">
        <v>0.42328042328042326</v>
      </c>
      <c r="AI272" s="3">
        <v>-0.31746031746031744</v>
      </c>
      <c r="AJ272" s="3" t="s">
        <v>3402</v>
      </c>
      <c r="AK272" s="22">
        <v>0</v>
      </c>
      <c r="AL272" s="15">
        <v>0</v>
      </c>
      <c r="AM272" s="3">
        <v>0</v>
      </c>
      <c r="AN272" s="20">
        <v>0</v>
      </c>
      <c r="AO272" s="3">
        <v>0.10582010582010581</v>
      </c>
      <c r="AP272" s="3">
        <v>1.8674136321195144E-2</v>
      </c>
      <c r="AQ272" s="3">
        <v>8.7145969498910666E-2</v>
      </c>
      <c r="AR272" s="3" t="s">
        <v>3402</v>
      </c>
      <c r="AS272" s="22">
        <v>0</v>
      </c>
      <c r="AT272" s="15">
        <v>0</v>
      </c>
      <c r="AU272" s="3">
        <v>0</v>
      </c>
      <c r="AV272" s="20">
        <v>0</v>
      </c>
      <c r="AW272" s="3">
        <v>0.10582010582010581</v>
      </c>
      <c r="AX272" s="3">
        <v>6.3492063492063489E-2</v>
      </c>
      <c r="AY272" s="3">
        <v>4.2328042328042326E-2</v>
      </c>
      <c r="AZ272" s="3" t="s">
        <v>3402</v>
      </c>
      <c r="BA272" s="22">
        <v>0</v>
      </c>
      <c r="BB272" s="15">
        <v>0</v>
      </c>
      <c r="BC272" s="3">
        <v>0</v>
      </c>
      <c r="BD272" s="20">
        <v>0</v>
      </c>
      <c r="BE272" s="15">
        <v>0</v>
      </c>
    </row>
    <row r="273" spans="1:57" x14ac:dyDescent="0.25">
      <c r="A273" t="s">
        <v>317</v>
      </c>
      <c r="B273" t="s">
        <v>518</v>
      </c>
      <c r="C273" t="s">
        <v>293</v>
      </c>
      <c r="D273">
        <v>5</v>
      </c>
      <c r="E273" s="10">
        <v>0</v>
      </c>
      <c r="F273" s="5">
        <v>7.9365079365079361E-2</v>
      </c>
      <c r="G273" s="5">
        <v>7.3260073260073263E-2</v>
      </c>
      <c r="H273" s="5">
        <v>0.3968253968253968</v>
      </c>
      <c r="I273" s="5">
        <v>0.14586070959264127</v>
      </c>
      <c r="J273" s="5">
        <v>0.58900523560209417</v>
      </c>
      <c r="K273" s="5">
        <v>0.15730337078651685</v>
      </c>
      <c r="L273" s="5" t="e">
        <v>#N/A</v>
      </c>
      <c r="M273" s="5" t="e">
        <v>#N/A</v>
      </c>
      <c r="N273" s="5">
        <v>0</v>
      </c>
      <c r="O273" s="5">
        <v>0.3857500506789166</v>
      </c>
      <c r="P273" s="22">
        <v>0</v>
      </c>
      <c r="Q273" s="18">
        <v>0</v>
      </c>
      <c r="R273" s="5">
        <v>0</v>
      </c>
      <c r="S273" s="20">
        <v>0</v>
      </c>
      <c r="T273" s="3">
        <v>0.10582010582010581</v>
      </c>
      <c r="U273" s="3">
        <v>0.82101806239737274</v>
      </c>
      <c r="V273" s="3">
        <v>-0.71519795657726692</v>
      </c>
      <c r="W273" s="3" t="s">
        <v>3402</v>
      </c>
      <c r="X273" s="25">
        <v>0</v>
      </c>
      <c r="Y273" s="3">
        <v>0.10582010582010581</v>
      </c>
      <c r="Z273" s="3">
        <v>0.10582010582010581</v>
      </c>
      <c r="AA273" s="3">
        <v>0</v>
      </c>
      <c r="AB273" s="3" t="s">
        <v>3401</v>
      </c>
      <c r="AC273" s="22">
        <v>0</v>
      </c>
      <c r="AD273" s="15">
        <v>0</v>
      </c>
      <c r="AE273" s="5">
        <v>0</v>
      </c>
      <c r="AF273" s="20">
        <v>0</v>
      </c>
      <c r="AG273" s="3">
        <v>0.10582010582010581</v>
      </c>
      <c r="AH273" s="3">
        <v>0.42328042328042326</v>
      </c>
      <c r="AI273" s="3">
        <v>-0.31746031746031744</v>
      </c>
      <c r="AJ273" s="3" t="s">
        <v>3402</v>
      </c>
      <c r="AK273" s="22">
        <v>0</v>
      </c>
      <c r="AL273" s="15">
        <v>0</v>
      </c>
      <c r="AM273" s="3">
        <v>0</v>
      </c>
      <c r="AN273" s="20">
        <v>0</v>
      </c>
      <c r="AO273" s="3">
        <v>0.10582010582010581</v>
      </c>
      <c r="AP273" s="3">
        <v>1.8674136321195144E-2</v>
      </c>
      <c r="AQ273" s="3">
        <v>8.7145969498910666E-2</v>
      </c>
      <c r="AR273" s="3" t="s">
        <v>3402</v>
      </c>
      <c r="AS273" s="22">
        <v>0</v>
      </c>
      <c r="AT273" s="15">
        <v>0</v>
      </c>
      <c r="AU273" s="3">
        <v>0</v>
      </c>
      <c r="AV273" s="20">
        <v>0</v>
      </c>
      <c r="AW273" s="3">
        <v>0.10582010582010581</v>
      </c>
      <c r="AX273" s="3">
        <v>6.3492063492063489E-2</v>
      </c>
      <c r="AY273" s="3">
        <v>4.2328042328042326E-2</v>
      </c>
      <c r="AZ273" s="3" t="s">
        <v>3402</v>
      </c>
      <c r="BA273" s="22">
        <v>0</v>
      </c>
      <c r="BB273" s="15">
        <v>0</v>
      </c>
      <c r="BC273" s="3">
        <v>0</v>
      </c>
      <c r="BD273" s="20">
        <v>0</v>
      </c>
      <c r="BE273" s="15">
        <v>0</v>
      </c>
    </row>
    <row r="274" spans="1:57" x14ac:dyDescent="0.25">
      <c r="A274" t="s">
        <v>315</v>
      </c>
      <c r="B274" t="s">
        <v>518</v>
      </c>
      <c r="C274" t="s">
        <v>293</v>
      </c>
      <c r="D274">
        <v>5</v>
      </c>
      <c r="E274" s="10">
        <v>1</v>
      </c>
      <c r="F274" s="5">
        <v>7.9365079365079361E-2</v>
      </c>
      <c r="G274" s="5">
        <v>8.6580086580086577E-2</v>
      </c>
      <c r="H274" s="5">
        <v>0.23809523809523808</v>
      </c>
      <c r="I274" s="5">
        <v>0.14586070959264127</v>
      </c>
      <c r="J274" s="5">
        <v>0.58900523560209417</v>
      </c>
      <c r="K274" s="5">
        <v>0.15730337078651685</v>
      </c>
      <c r="L274" s="5" t="e">
        <v>#N/A</v>
      </c>
      <c r="M274" s="5" t="e">
        <v>#N/A</v>
      </c>
      <c r="N274" s="5">
        <v>0</v>
      </c>
      <c r="O274" s="5">
        <v>0.58022015749133704</v>
      </c>
      <c r="P274" s="22">
        <v>3.7247714430457339</v>
      </c>
      <c r="Q274" s="18">
        <v>27.68528751838193</v>
      </c>
      <c r="R274" s="5">
        <v>3.1332273180976762E-2</v>
      </c>
      <c r="S274" s="20">
        <v>3.7874359894076877</v>
      </c>
      <c r="T274" s="3">
        <v>0.10582010582010581</v>
      </c>
      <c r="U274" s="3">
        <v>0.82101806239737274</v>
      </c>
      <c r="V274" s="3">
        <v>-0.71519795657726692</v>
      </c>
      <c r="W274" s="3" t="s">
        <v>3402</v>
      </c>
      <c r="X274" s="25">
        <v>1.2775826804556254</v>
      </c>
      <c r="Y274" s="3">
        <v>0.10582010582010581</v>
      </c>
      <c r="Z274" s="3">
        <v>0.10582010582010581</v>
      </c>
      <c r="AA274" s="3">
        <v>0</v>
      </c>
      <c r="AB274" s="3" t="s">
        <v>3401</v>
      </c>
      <c r="AC274" s="22">
        <v>4.3376635880157277</v>
      </c>
      <c r="AD274" s="15">
        <v>185.64487793965182</v>
      </c>
      <c r="AE274" s="5">
        <v>0.11201546319188795</v>
      </c>
      <c r="AF274" s="20">
        <v>4.5616945143995036</v>
      </c>
      <c r="AG274" s="3">
        <v>0.10582010582010581</v>
      </c>
      <c r="AH274" s="3">
        <v>0.42328042328042326</v>
      </c>
      <c r="AI274" s="3">
        <v>-0.31746031746031744</v>
      </c>
      <c r="AJ274" s="3" t="s">
        <v>3402</v>
      </c>
      <c r="AK274" s="22">
        <v>3.7323935838322506</v>
      </c>
      <c r="AL274" s="15">
        <v>52.590622176714426</v>
      </c>
      <c r="AM274" s="3">
        <v>5.416094891901068E-2</v>
      </c>
      <c r="AN274" s="20">
        <v>3.840715481670272</v>
      </c>
      <c r="AO274" s="3">
        <v>0.10582010582010581</v>
      </c>
      <c r="AP274" s="3">
        <v>1.8674136321195144E-2</v>
      </c>
      <c r="AQ274" s="3">
        <v>8.7145969498910666E-2</v>
      </c>
      <c r="AR274" s="3" t="s">
        <v>3402</v>
      </c>
      <c r="AS274" s="22">
        <v>3.7401473536015892</v>
      </c>
      <c r="AT274" s="15">
        <v>71.224314615531497</v>
      </c>
      <c r="AU274" s="3">
        <v>6.9993355296336254E-2</v>
      </c>
      <c r="AV274" s="20">
        <v>3.8801340641942619</v>
      </c>
      <c r="AW274" s="3">
        <v>0.10582010582010581</v>
      </c>
      <c r="AX274" s="3">
        <v>6.3492063492063489E-2</v>
      </c>
      <c r="AY274" s="3">
        <v>4.2328042328042326E-2</v>
      </c>
      <c r="AZ274" s="3" t="s">
        <v>3402</v>
      </c>
      <c r="BA274" s="22">
        <v>3.7392884744886783</v>
      </c>
      <c r="BB274" s="15">
        <v>34.860423004370745</v>
      </c>
      <c r="BC274" s="3">
        <v>3.9464233874457431E-2</v>
      </c>
      <c r="BD274" s="20">
        <v>3.8182169422375933</v>
      </c>
      <c r="BE274" s="15">
        <v>14.014737676018337</v>
      </c>
    </row>
    <row r="275" spans="1:57" x14ac:dyDescent="0.25">
      <c r="A275" t="s">
        <v>3749</v>
      </c>
      <c r="B275" t="s">
        <v>518</v>
      </c>
      <c r="C275" t="s">
        <v>293</v>
      </c>
      <c r="D275">
        <v>4.5</v>
      </c>
      <c r="E275" s="10">
        <v>0</v>
      </c>
      <c r="F275" s="5" t="e">
        <v>#N/A</v>
      </c>
      <c r="G275" s="5" t="e">
        <v>#N/A</v>
      </c>
      <c r="H275" s="5" t="e">
        <v>#N/A</v>
      </c>
      <c r="I275" s="5">
        <v>0.14586070959264127</v>
      </c>
      <c r="J275" s="5">
        <v>0.58900523560209417</v>
      </c>
      <c r="K275" s="5">
        <v>0.15730337078651685</v>
      </c>
      <c r="L275" s="5" t="e">
        <v>#N/A</v>
      </c>
      <c r="M275" s="5" t="e">
        <v>#N/A</v>
      </c>
      <c r="N275" s="5">
        <v>0</v>
      </c>
      <c r="O275" s="5">
        <v>0.89577089289602896</v>
      </c>
      <c r="P275" s="22">
        <v>0</v>
      </c>
      <c r="Q275" s="18">
        <v>0</v>
      </c>
      <c r="R275" s="5">
        <v>0</v>
      </c>
      <c r="S275" s="20">
        <v>0</v>
      </c>
      <c r="T275" s="3">
        <v>0.10582010582010581</v>
      </c>
      <c r="U275" s="3">
        <v>0.82101806239737274</v>
      </c>
      <c r="V275" s="3">
        <v>-0.71519795657726692</v>
      </c>
      <c r="W275" s="3" t="s">
        <v>3402</v>
      </c>
      <c r="X275" s="25">
        <v>0</v>
      </c>
      <c r="Y275" s="3">
        <v>0.10582010582010581</v>
      </c>
      <c r="Z275" s="3">
        <v>0.10582010582010581</v>
      </c>
      <c r="AA275" s="3">
        <v>0</v>
      </c>
      <c r="AB275" s="3" t="s">
        <v>3401</v>
      </c>
      <c r="AC275" s="22">
        <v>0</v>
      </c>
      <c r="AD275" s="15">
        <v>0</v>
      </c>
      <c r="AE275" s="5">
        <v>0</v>
      </c>
      <c r="AF275" s="20">
        <v>0</v>
      </c>
      <c r="AG275" s="3">
        <v>0.10582010582010581</v>
      </c>
      <c r="AH275" s="3">
        <v>0.42328042328042326</v>
      </c>
      <c r="AI275" s="3">
        <v>-0.31746031746031744</v>
      </c>
      <c r="AJ275" s="3" t="s">
        <v>3402</v>
      </c>
      <c r="AK275" s="22">
        <v>0</v>
      </c>
      <c r="AL275" s="15">
        <v>0</v>
      </c>
      <c r="AM275" s="3">
        <v>0</v>
      </c>
      <c r="AN275" s="20">
        <v>0</v>
      </c>
      <c r="AO275" s="3">
        <v>0.10582010582010581</v>
      </c>
      <c r="AP275" s="3">
        <v>1.8674136321195144E-2</v>
      </c>
      <c r="AQ275" s="3">
        <v>8.7145969498910666E-2</v>
      </c>
      <c r="AR275" s="3" t="s">
        <v>3402</v>
      </c>
      <c r="AS275" s="22">
        <v>0</v>
      </c>
      <c r="AT275" s="15">
        <v>0</v>
      </c>
      <c r="AU275" s="3">
        <v>0</v>
      </c>
      <c r="AV275" s="20">
        <v>0</v>
      </c>
      <c r="AW275" s="3">
        <v>0.10582010582010581</v>
      </c>
      <c r="AX275" s="3">
        <v>6.3492063492063489E-2</v>
      </c>
      <c r="AY275" s="3">
        <v>4.2328042328042326E-2</v>
      </c>
      <c r="AZ275" s="3" t="s">
        <v>3402</v>
      </c>
      <c r="BA275" s="22">
        <v>0</v>
      </c>
      <c r="BB275" s="15">
        <v>0</v>
      </c>
      <c r="BC275" s="3">
        <v>0</v>
      </c>
      <c r="BD275" s="20">
        <v>0</v>
      </c>
      <c r="BE275" s="15">
        <v>0</v>
      </c>
    </row>
    <row r="276" spans="1:57" x14ac:dyDescent="0.25">
      <c r="A276" t="s">
        <v>4109</v>
      </c>
      <c r="B276" t="s">
        <v>518</v>
      </c>
      <c r="C276" t="s">
        <v>293</v>
      </c>
      <c r="D276">
        <v>4.5</v>
      </c>
      <c r="E276" s="10">
        <v>0</v>
      </c>
      <c r="F276" s="5" t="e">
        <v>#N/A</v>
      </c>
      <c r="G276" s="5" t="e">
        <v>#N/A</v>
      </c>
      <c r="H276" s="5" t="e">
        <v>#N/A</v>
      </c>
      <c r="I276" s="5">
        <v>0.14586070959264127</v>
      </c>
      <c r="J276" s="5">
        <v>0.58900523560209417</v>
      </c>
      <c r="K276" s="5">
        <v>0.15730337078651685</v>
      </c>
      <c r="L276" s="5" t="e">
        <v>#N/A</v>
      </c>
      <c r="M276" s="5" t="e">
        <v>#N/A</v>
      </c>
      <c r="N276" s="5">
        <v>0</v>
      </c>
      <c r="O276" s="5">
        <v>0.3857500506789166</v>
      </c>
      <c r="P276" s="22">
        <v>0</v>
      </c>
      <c r="Q276" s="18">
        <v>0</v>
      </c>
      <c r="R276" s="5">
        <v>0</v>
      </c>
      <c r="S276" s="20">
        <v>0</v>
      </c>
      <c r="T276" s="3">
        <v>0.10582010582010581</v>
      </c>
      <c r="U276" s="3">
        <v>0.82101806239737274</v>
      </c>
      <c r="V276" s="3">
        <v>-0.71519795657726692</v>
      </c>
      <c r="W276" s="3" t="s">
        <v>3402</v>
      </c>
      <c r="X276" s="25">
        <v>0</v>
      </c>
      <c r="Y276" s="3">
        <v>0.10582010582010581</v>
      </c>
      <c r="Z276" s="3">
        <v>0.10582010582010581</v>
      </c>
      <c r="AA276" s="3">
        <v>0</v>
      </c>
      <c r="AB276" s="3" t="s">
        <v>3401</v>
      </c>
      <c r="AC276" s="22">
        <v>0</v>
      </c>
      <c r="AD276" s="15">
        <v>0</v>
      </c>
      <c r="AE276" s="5">
        <v>0</v>
      </c>
      <c r="AF276" s="20">
        <v>0</v>
      </c>
      <c r="AG276" s="3">
        <v>0.10582010582010581</v>
      </c>
      <c r="AH276" s="3">
        <v>0.42328042328042326</v>
      </c>
      <c r="AI276" s="3">
        <v>-0.31746031746031744</v>
      </c>
      <c r="AJ276" s="3" t="s">
        <v>3402</v>
      </c>
      <c r="AK276" s="22">
        <v>0</v>
      </c>
      <c r="AL276" s="15">
        <v>0</v>
      </c>
      <c r="AM276" s="3">
        <v>0</v>
      </c>
      <c r="AN276" s="20">
        <v>0</v>
      </c>
      <c r="AO276" s="3">
        <v>0.10582010582010581</v>
      </c>
      <c r="AP276" s="3">
        <v>1.8674136321195144E-2</v>
      </c>
      <c r="AQ276" s="3">
        <v>8.7145969498910666E-2</v>
      </c>
      <c r="AR276" s="3" t="s">
        <v>3402</v>
      </c>
      <c r="AS276" s="22">
        <v>0</v>
      </c>
      <c r="AT276" s="15">
        <v>0</v>
      </c>
      <c r="AU276" s="3">
        <v>0</v>
      </c>
      <c r="AV276" s="20">
        <v>0</v>
      </c>
      <c r="AW276" s="3">
        <v>0.10582010582010581</v>
      </c>
      <c r="AX276" s="3">
        <v>6.3492063492063489E-2</v>
      </c>
      <c r="AY276" s="3">
        <v>4.2328042328042326E-2</v>
      </c>
      <c r="AZ276" s="3" t="s">
        <v>3402</v>
      </c>
      <c r="BA276" s="22">
        <v>0</v>
      </c>
      <c r="BB276" s="15">
        <v>0</v>
      </c>
      <c r="BC276" s="3">
        <v>0</v>
      </c>
      <c r="BD276" s="20">
        <v>0</v>
      </c>
      <c r="BE276" s="15">
        <v>0</v>
      </c>
    </row>
    <row r="277" spans="1:57" x14ac:dyDescent="0.25">
      <c r="A277" t="s">
        <v>311</v>
      </c>
      <c r="B277" t="s">
        <v>518</v>
      </c>
      <c r="C277" t="s">
        <v>293</v>
      </c>
      <c r="D277">
        <v>4.5</v>
      </c>
      <c r="E277" s="10">
        <v>0</v>
      </c>
      <c r="F277" s="5">
        <v>0.10582010582010581</v>
      </c>
      <c r="G277" s="5">
        <v>0.10582010582010581</v>
      </c>
      <c r="H277" s="5">
        <v>0.26455026455026454</v>
      </c>
      <c r="I277" s="5">
        <v>0.14586070959264127</v>
      </c>
      <c r="J277" s="5">
        <v>0.58900523560209417</v>
      </c>
      <c r="K277" s="5">
        <v>0.15730337078651685</v>
      </c>
      <c r="L277" s="5" t="e">
        <v>#N/A</v>
      </c>
      <c r="M277" s="5" t="e">
        <v>#N/A</v>
      </c>
      <c r="N277" s="5">
        <v>0</v>
      </c>
      <c r="O277" s="5">
        <v>0.43090413020485607</v>
      </c>
      <c r="P277" s="22">
        <v>0</v>
      </c>
      <c r="Q277" s="18">
        <v>0</v>
      </c>
      <c r="R277" s="5">
        <v>0</v>
      </c>
      <c r="S277" s="20">
        <v>0</v>
      </c>
      <c r="T277" s="3">
        <v>0.10582010582010581</v>
      </c>
      <c r="U277" s="3">
        <v>0.82101806239737274</v>
      </c>
      <c r="V277" s="3">
        <v>-0.71519795657726692</v>
      </c>
      <c r="W277" s="3" t="s">
        <v>3402</v>
      </c>
      <c r="X277" s="25">
        <v>0</v>
      </c>
      <c r="Y277" s="3">
        <v>0.10582010582010581</v>
      </c>
      <c r="Z277" s="3">
        <v>0.10582010582010581</v>
      </c>
      <c r="AA277" s="3">
        <v>0</v>
      </c>
      <c r="AB277" s="3" t="s">
        <v>3401</v>
      </c>
      <c r="AC277" s="22">
        <v>0</v>
      </c>
      <c r="AD277" s="15">
        <v>0</v>
      </c>
      <c r="AE277" s="5">
        <v>0</v>
      </c>
      <c r="AF277" s="20">
        <v>0</v>
      </c>
      <c r="AG277" s="3">
        <v>0.10582010582010581</v>
      </c>
      <c r="AH277" s="3">
        <v>0.42328042328042326</v>
      </c>
      <c r="AI277" s="3">
        <v>-0.31746031746031744</v>
      </c>
      <c r="AJ277" s="3" t="s">
        <v>3402</v>
      </c>
      <c r="AK277" s="22">
        <v>0</v>
      </c>
      <c r="AL277" s="15">
        <v>0</v>
      </c>
      <c r="AM277" s="3">
        <v>0</v>
      </c>
      <c r="AN277" s="20">
        <v>0</v>
      </c>
      <c r="AO277" s="3">
        <v>0.10582010582010581</v>
      </c>
      <c r="AP277" s="3">
        <v>1.8674136321195144E-2</v>
      </c>
      <c r="AQ277" s="3">
        <v>8.7145969498910666E-2</v>
      </c>
      <c r="AR277" s="3" t="s">
        <v>3402</v>
      </c>
      <c r="AS277" s="22">
        <v>0</v>
      </c>
      <c r="AT277" s="15">
        <v>0</v>
      </c>
      <c r="AU277" s="3">
        <v>0</v>
      </c>
      <c r="AV277" s="20">
        <v>0</v>
      </c>
      <c r="AW277" s="3">
        <v>0.10582010582010581</v>
      </c>
      <c r="AX277" s="3">
        <v>6.3492063492063489E-2</v>
      </c>
      <c r="AY277" s="3">
        <v>4.2328042328042326E-2</v>
      </c>
      <c r="AZ277" s="3" t="s">
        <v>3402</v>
      </c>
      <c r="BA277" s="22">
        <v>0</v>
      </c>
      <c r="BB277" s="15">
        <v>0</v>
      </c>
      <c r="BC277" s="3">
        <v>0</v>
      </c>
      <c r="BD277" s="20">
        <v>0</v>
      </c>
      <c r="BE277" s="15">
        <v>0</v>
      </c>
    </row>
    <row r="278" spans="1:57" x14ac:dyDescent="0.25">
      <c r="A278" t="s">
        <v>4110</v>
      </c>
      <c r="B278" t="s">
        <v>518</v>
      </c>
      <c r="C278" t="s">
        <v>293</v>
      </c>
      <c r="D278">
        <v>4.5</v>
      </c>
      <c r="E278" s="10">
        <v>0</v>
      </c>
      <c r="F278" s="5" t="e">
        <v>#N/A</v>
      </c>
      <c r="G278" s="5" t="e">
        <v>#N/A</v>
      </c>
      <c r="H278" s="5" t="e">
        <v>#N/A</v>
      </c>
      <c r="I278" s="5">
        <v>0.14586070959264127</v>
      </c>
      <c r="J278" s="5">
        <v>0.58900523560209417</v>
      </c>
      <c r="K278" s="5">
        <v>0.15730337078651685</v>
      </c>
      <c r="L278" s="5" t="e">
        <v>#N/A</v>
      </c>
      <c r="M278" s="5" t="e">
        <v>#N/A</v>
      </c>
      <c r="N278" s="5">
        <v>0</v>
      </c>
      <c r="O278" s="5">
        <v>0.3857500506789166</v>
      </c>
      <c r="P278" s="22">
        <v>0</v>
      </c>
      <c r="Q278" s="18">
        <v>0</v>
      </c>
      <c r="R278" s="5">
        <v>0</v>
      </c>
      <c r="S278" s="20">
        <v>0</v>
      </c>
      <c r="T278" s="3">
        <v>0.10582010582010581</v>
      </c>
      <c r="U278" s="3">
        <v>0.82101806239737274</v>
      </c>
      <c r="V278" s="3">
        <v>-0.71519795657726692</v>
      </c>
      <c r="W278" s="3" t="s">
        <v>3402</v>
      </c>
      <c r="X278" s="25">
        <v>0</v>
      </c>
      <c r="Y278" s="3">
        <v>0.10582010582010581</v>
      </c>
      <c r="Z278" s="3">
        <v>0.10582010582010581</v>
      </c>
      <c r="AA278" s="3">
        <v>0</v>
      </c>
      <c r="AB278" s="3" t="s">
        <v>3401</v>
      </c>
      <c r="AC278" s="22">
        <v>0</v>
      </c>
      <c r="AD278" s="15">
        <v>0</v>
      </c>
      <c r="AE278" s="5">
        <v>0</v>
      </c>
      <c r="AF278" s="20">
        <v>0</v>
      </c>
      <c r="AG278" s="3">
        <v>0.10582010582010581</v>
      </c>
      <c r="AH278" s="3">
        <v>0.42328042328042326</v>
      </c>
      <c r="AI278" s="3">
        <v>-0.31746031746031744</v>
      </c>
      <c r="AJ278" s="3" t="s">
        <v>3402</v>
      </c>
      <c r="AK278" s="22">
        <v>0</v>
      </c>
      <c r="AL278" s="15">
        <v>0</v>
      </c>
      <c r="AM278" s="3">
        <v>0</v>
      </c>
      <c r="AN278" s="20">
        <v>0</v>
      </c>
      <c r="AO278" s="3">
        <v>0.10582010582010581</v>
      </c>
      <c r="AP278" s="3">
        <v>1.8674136321195144E-2</v>
      </c>
      <c r="AQ278" s="3">
        <v>8.7145969498910666E-2</v>
      </c>
      <c r="AR278" s="3" t="s">
        <v>3402</v>
      </c>
      <c r="AS278" s="22">
        <v>0</v>
      </c>
      <c r="AT278" s="15">
        <v>0</v>
      </c>
      <c r="AU278" s="3">
        <v>0</v>
      </c>
      <c r="AV278" s="20">
        <v>0</v>
      </c>
      <c r="AW278" s="3">
        <v>0.10582010582010581</v>
      </c>
      <c r="AX278" s="3">
        <v>6.3492063492063489E-2</v>
      </c>
      <c r="AY278" s="3">
        <v>4.2328042328042326E-2</v>
      </c>
      <c r="AZ278" s="3" t="s">
        <v>3402</v>
      </c>
      <c r="BA278" s="22">
        <v>0</v>
      </c>
      <c r="BB278" s="15">
        <v>0</v>
      </c>
      <c r="BC278" s="3">
        <v>0</v>
      </c>
      <c r="BD278" s="20">
        <v>0</v>
      </c>
      <c r="BE278" s="15">
        <v>0</v>
      </c>
    </row>
    <row r="279" spans="1:57" x14ac:dyDescent="0.25">
      <c r="A279" t="s">
        <v>299</v>
      </c>
      <c r="B279" t="s">
        <v>518</v>
      </c>
      <c r="C279" t="s">
        <v>293</v>
      </c>
      <c r="D279">
        <v>4.5</v>
      </c>
      <c r="E279" s="10">
        <v>0</v>
      </c>
      <c r="F279" s="5">
        <v>0.17316017316017315</v>
      </c>
      <c r="G279" s="5">
        <v>0.10582010582010581</v>
      </c>
      <c r="H279" s="5">
        <v>0.20050125313283207</v>
      </c>
      <c r="I279" s="5">
        <v>0.14586070959264127</v>
      </c>
      <c r="J279" s="5">
        <v>0.58900523560209417</v>
      </c>
      <c r="K279" s="5">
        <v>0.15730337078651685</v>
      </c>
      <c r="L279" s="5" t="e">
        <v>#N/A</v>
      </c>
      <c r="M279" s="5" t="e">
        <v>#N/A</v>
      </c>
      <c r="N279" s="5">
        <v>0</v>
      </c>
      <c r="O279" s="5">
        <v>0.3857500506789166</v>
      </c>
      <c r="P279" s="22">
        <v>0</v>
      </c>
      <c r="Q279" s="18">
        <v>0</v>
      </c>
      <c r="R279" s="5">
        <v>0</v>
      </c>
      <c r="S279" s="20">
        <v>0</v>
      </c>
      <c r="T279" s="3">
        <v>0.10582010582010581</v>
      </c>
      <c r="U279" s="3">
        <v>0.82101806239737274</v>
      </c>
      <c r="V279" s="3">
        <v>-0.71519795657726692</v>
      </c>
      <c r="W279" s="3" t="s">
        <v>3402</v>
      </c>
      <c r="X279" s="25">
        <v>0</v>
      </c>
      <c r="Y279" s="3">
        <v>0.10582010582010581</v>
      </c>
      <c r="Z279" s="3">
        <v>0.10582010582010581</v>
      </c>
      <c r="AA279" s="3">
        <v>0</v>
      </c>
      <c r="AB279" s="3" t="s">
        <v>3401</v>
      </c>
      <c r="AC279" s="22">
        <v>0</v>
      </c>
      <c r="AD279" s="15">
        <v>0</v>
      </c>
      <c r="AE279" s="5">
        <v>0</v>
      </c>
      <c r="AF279" s="20">
        <v>0</v>
      </c>
      <c r="AG279" s="3">
        <v>0.10582010582010581</v>
      </c>
      <c r="AH279" s="3">
        <v>0.42328042328042326</v>
      </c>
      <c r="AI279" s="3">
        <v>-0.31746031746031744</v>
      </c>
      <c r="AJ279" s="3" t="s">
        <v>3402</v>
      </c>
      <c r="AK279" s="22">
        <v>0</v>
      </c>
      <c r="AL279" s="15">
        <v>0</v>
      </c>
      <c r="AM279" s="3">
        <v>0</v>
      </c>
      <c r="AN279" s="20">
        <v>0</v>
      </c>
      <c r="AO279" s="3">
        <v>0.10582010582010581</v>
      </c>
      <c r="AP279" s="3">
        <v>1.8674136321195144E-2</v>
      </c>
      <c r="AQ279" s="3">
        <v>8.7145969498910666E-2</v>
      </c>
      <c r="AR279" s="3" t="s">
        <v>3402</v>
      </c>
      <c r="AS279" s="22">
        <v>0</v>
      </c>
      <c r="AT279" s="15">
        <v>0</v>
      </c>
      <c r="AU279" s="3">
        <v>0</v>
      </c>
      <c r="AV279" s="20">
        <v>0</v>
      </c>
      <c r="AW279" s="3">
        <v>0.10582010582010581</v>
      </c>
      <c r="AX279" s="3">
        <v>6.3492063492063489E-2</v>
      </c>
      <c r="AY279" s="3">
        <v>4.2328042328042326E-2</v>
      </c>
      <c r="AZ279" s="3" t="s">
        <v>3402</v>
      </c>
      <c r="BA279" s="22">
        <v>0</v>
      </c>
      <c r="BB279" s="15">
        <v>0</v>
      </c>
      <c r="BC279" s="3">
        <v>0</v>
      </c>
      <c r="BD279" s="20">
        <v>0</v>
      </c>
      <c r="BE279" s="15">
        <v>0</v>
      </c>
    </row>
    <row r="280" spans="1:57" x14ac:dyDescent="0.25">
      <c r="A280" t="s">
        <v>4111</v>
      </c>
      <c r="B280" t="s">
        <v>518</v>
      </c>
      <c r="C280" t="s">
        <v>293</v>
      </c>
      <c r="D280">
        <v>4.5</v>
      </c>
      <c r="E280" s="10">
        <v>0</v>
      </c>
      <c r="F280" s="5" t="e">
        <v>#N/A</v>
      </c>
      <c r="G280" s="5" t="e">
        <v>#N/A</v>
      </c>
      <c r="H280" s="5" t="e">
        <v>#N/A</v>
      </c>
      <c r="I280" s="5">
        <v>0.14586070959264127</v>
      </c>
      <c r="J280" s="5">
        <v>0.58900523560209417</v>
      </c>
      <c r="K280" s="5">
        <v>0.15730337078651685</v>
      </c>
      <c r="L280" s="5" t="e">
        <v>#N/A</v>
      </c>
      <c r="M280" s="5" t="e">
        <v>#N/A</v>
      </c>
      <c r="N280" s="5">
        <v>0</v>
      </c>
      <c r="O280" s="5">
        <v>0.3857500506789166</v>
      </c>
      <c r="P280" s="22">
        <v>0</v>
      </c>
      <c r="Q280" s="18">
        <v>0</v>
      </c>
      <c r="R280" s="5">
        <v>0</v>
      </c>
      <c r="S280" s="20">
        <v>0</v>
      </c>
      <c r="T280" s="3">
        <v>0.10582010582010581</v>
      </c>
      <c r="U280" s="3">
        <v>0.82101806239737274</v>
      </c>
      <c r="V280" s="3">
        <v>-0.71519795657726692</v>
      </c>
      <c r="W280" s="3" t="s">
        <v>3402</v>
      </c>
      <c r="X280" s="25">
        <v>0</v>
      </c>
      <c r="Y280" s="3">
        <v>0.10582010582010581</v>
      </c>
      <c r="Z280" s="3">
        <v>0.10582010582010581</v>
      </c>
      <c r="AA280" s="3">
        <v>0</v>
      </c>
      <c r="AB280" s="3" t="s">
        <v>3401</v>
      </c>
      <c r="AC280" s="22">
        <v>0</v>
      </c>
      <c r="AD280" s="15">
        <v>0</v>
      </c>
      <c r="AE280" s="5">
        <v>0</v>
      </c>
      <c r="AF280" s="20">
        <v>0</v>
      </c>
      <c r="AG280" s="3">
        <v>0.10582010582010581</v>
      </c>
      <c r="AH280" s="3">
        <v>0.42328042328042326</v>
      </c>
      <c r="AI280" s="3">
        <v>-0.31746031746031744</v>
      </c>
      <c r="AJ280" s="3" t="s">
        <v>3402</v>
      </c>
      <c r="AK280" s="22">
        <v>0</v>
      </c>
      <c r="AL280" s="15">
        <v>0</v>
      </c>
      <c r="AM280" s="3">
        <v>0</v>
      </c>
      <c r="AN280" s="20">
        <v>0</v>
      </c>
      <c r="AO280" s="3">
        <v>0.10582010582010581</v>
      </c>
      <c r="AP280" s="3">
        <v>1.8674136321195144E-2</v>
      </c>
      <c r="AQ280" s="3">
        <v>8.7145969498910666E-2</v>
      </c>
      <c r="AR280" s="3" t="s">
        <v>3402</v>
      </c>
      <c r="AS280" s="22">
        <v>0</v>
      </c>
      <c r="AT280" s="15">
        <v>0</v>
      </c>
      <c r="AU280" s="3">
        <v>0</v>
      </c>
      <c r="AV280" s="20">
        <v>0</v>
      </c>
      <c r="AW280" s="3">
        <v>0.10582010582010581</v>
      </c>
      <c r="AX280" s="3">
        <v>6.3492063492063489E-2</v>
      </c>
      <c r="AY280" s="3">
        <v>4.2328042328042326E-2</v>
      </c>
      <c r="AZ280" s="3" t="s">
        <v>3402</v>
      </c>
      <c r="BA280" s="22">
        <v>0</v>
      </c>
      <c r="BB280" s="15">
        <v>0</v>
      </c>
      <c r="BC280" s="3">
        <v>0</v>
      </c>
      <c r="BD280" s="20">
        <v>0</v>
      </c>
      <c r="BE280" s="15">
        <v>0</v>
      </c>
    </row>
    <row r="281" spans="1:57" x14ac:dyDescent="0.25">
      <c r="A281" t="s">
        <v>4112</v>
      </c>
      <c r="B281" t="s">
        <v>518</v>
      </c>
      <c r="C281" t="s">
        <v>293</v>
      </c>
      <c r="D281">
        <v>4.5</v>
      </c>
      <c r="E281" s="10">
        <v>0</v>
      </c>
      <c r="F281" s="5" t="e">
        <v>#N/A</v>
      </c>
      <c r="G281" s="5" t="e">
        <v>#N/A</v>
      </c>
      <c r="H281" s="5" t="e">
        <v>#N/A</v>
      </c>
      <c r="I281" s="5">
        <v>0.14586070959264127</v>
      </c>
      <c r="J281" s="5">
        <v>0.58900523560209417</v>
      </c>
      <c r="K281" s="5">
        <v>0.15730337078651685</v>
      </c>
      <c r="L281" s="5" t="e">
        <v>#N/A</v>
      </c>
      <c r="M281" s="5" t="e">
        <v>#N/A</v>
      </c>
      <c r="N281" s="5">
        <v>0</v>
      </c>
      <c r="O281" s="5">
        <v>0.3857500506789166</v>
      </c>
      <c r="P281" s="22">
        <v>0</v>
      </c>
      <c r="Q281" s="18">
        <v>0</v>
      </c>
      <c r="R281" s="5">
        <v>0</v>
      </c>
      <c r="S281" s="20">
        <v>0</v>
      </c>
      <c r="T281" s="3">
        <v>0.10582010582010581</v>
      </c>
      <c r="U281" s="3">
        <v>0.82101806239737274</v>
      </c>
      <c r="V281" s="3">
        <v>-0.71519795657726692</v>
      </c>
      <c r="W281" s="3" t="s">
        <v>3402</v>
      </c>
      <c r="X281" s="25">
        <v>0</v>
      </c>
      <c r="Y281" s="3">
        <v>0.10582010582010581</v>
      </c>
      <c r="Z281" s="3">
        <v>0.10582010582010581</v>
      </c>
      <c r="AA281" s="3">
        <v>0</v>
      </c>
      <c r="AB281" s="3" t="s">
        <v>3401</v>
      </c>
      <c r="AC281" s="22">
        <v>0</v>
      </c>
      <c r="AD281" s="15">
        <v>0</v>
      </c>
      <c r="AE281" s="5">
        <v>0</v>
      </c>
      <c r="AF281" s="20">
        <v>0</v>
      </c>
      <c r="AG281" s="3">
        <v>0.10582010582010581</v>
      </c>
      <c r="AH281" s="3">
        <v>0.42328042328042326</v>
      </c>
      <c r="AI281" s="3">
        <v>-0.31746031746031744</v>
      </c>
      <c r="AJ281" s="3" t="s">
        <v>3402</v>
      </c>
      <c r="AK281" s="22">
        <v>0</v>
      </c>
      <c r="AL281" s="15">
        <v>0</v>
      </c>
      <c r="AM281" s="3">
        <v>0</v>
      </c>
      <c r="AN281" s="20">
        <v>0</v>
      </c>
      <c r="AO281" s="3">
        <v>0.10582010582010581</v>
      </c>
      <c r="AP281" s="3">
        <v>1.8674136321195144E-2</v>
      </c>
      <c r="AQ281" s="3">
        <v>8.7145969498910666E-2</v>
      </c>
      <c r="AR281" s="3" t="s">
        <v>3402</v>
      </c>
      <c r="AS281" s="22">
        <v>0</v>
      </c>
      <c r="AT281" s="15">
        <v>0</v>
      </c>
      <c r="AU281" s="3">
        <v>0</v>
      </c>
      <c r="AV281" s="20">
        <v>0</v>
      </c>
      <c r="AW281" s="3">
        <v>0.10582010582010581</v>
      </c>
      <c r="AX281" s="3">
        <v>6.3492063492063489E-2</v>
      </c>
      <c r="AY281" s="3">
        <v>4.2328042328042326E-2</v>
      </c>
      <c r="AZ281" s="3" t="s">
        <v>3402</v>
      </c>
      <c r="BA281" s="22">
        <v>0</v>
      </c>
      <c r="BB281" s="15">
        <v>0</v>
      </c>
      <c r="BC281" s="3">
        <v>0</v>
      </c>
      <c r="BD281" s="20">
        <v>0</v>
      </c>
      <c r="BE281" s="15">
        <v>0</v>
      </c>
    </row>
    <row r="282" spans="1:57" x14ac:dyDescent="0.25">
      <c r="A282" t="s">
        <v>4113</v>
      </c>
      <c r="B282" t="s">
        <v>518</v>
      </c>
      <c r="C282" t="s">
        <v>293</v>
      </c>
      <c r="D282">
        <v>4.5</v>
      </c>
      <c r="E282" s="10">
        <v>0</v>
      </c>
      <c r="F282" s="5" t="e">
        <v>#N/A</v>
      </c>
      <c r="G282" s="5" t="e">
        <v>#N/A</v>
      </c>
      <c r="H282" s="5" t="e">
        <v>#N/A</v>
      </c>
      <c r="I282" s="5">
        <v>0.14586070959264127</v>
      </c>
      <c r="J282" s="5">
        <v>0.58900523560209417</v>
      </c>
      <c r="K282" s="5">
        <v>0.15730337078651685</v>
      </c>
      <c r="L282" s="5" t="e">
        <v>#N/A</v>
      </c>
      <c r="M282" s="5" t="e">
        <v>#N/A</v>
      </c>
      <c r="N282" s="5">
        <v>0</v>
      </c>
      <c r="O282" s="5">
        <v>0.3857500506789166</v>
      </c>
      <c r="P282" s="22">
        <v>0</v>
      </c>
      <c r="Q282" s="18">
        <v>0</v>
      </c>
      <c r="R282" s="5">
        <v>0</v>
      </c>
      <c r="S282" s="20">
        <v>0</v>
      </c>
      <c r="T282" s="3">
        <v>0.10582010582010581</v>
      </c>
      <c r="U282" s="3">
        <v>0.82101806239737274</v>
      </c>
      <c r="V282" s="3">
        <v>-0.71519795657726692</v>
      </c>
      <c r="W282" s="3" t="s">
        <v>3402</v>
      </c>
      <c r="X282" s="25">
        <v>0</v>
      </c>
      <c r="Y282" s="3">
        <v>0.10582010582010581</v>
      </c>
      <c r="Z282" s="3">
        <v>0.10582010582010581</v>
      </c>
      <c r="AA282" s="3">
        <v>0</v>
      </c>
      <c r="AB282" s="3" t="s">
        <v>3401</v>
      </c>
      <c r="AC282" s="22">
        <v>0</v>
      </c>
      <c r="AD282" s="15">
        <v>0</v>
      </c>
      <c r="AE282" s="5">
        <v>0</v>
      </c>
      <c r="AF282" s="20">
        <v>0</v>
      </c>
      <c r="AG282" s="3">
        <v>0.10582010582010581</v>
      </c>
      <c r="AH282" s="3">
        <v>0.42328042328042326</v>
      </c>
      <c r="AI282" s="3">
        <v>-0.31746031746031744</v>
      </c>
      <c r="AJ282" s="3" t="s">
        <v>3402</v>
      </c>
      <c r="AK282" s="22">
        <v>0</v>
      </c>
      <c r="AL282" s="15">
        <v>0</v>
      </c>
      <c r="AM282" s="3">
        <v>0</v>
      </c>
      <c r="AN282" s="20">
        <v>0</v>
      </c>
      <c r="AO282" s="3">
        <v>0.10582010582010581</v>
      </c>
      <c r="AP282" s="3">
        <v>1.8674136321195144E-2</v>
      </c>
      <c r="AQ282" s="3">
        <v>8.7145969498910666E-2</v>
      </c>
      <c r="AR282" s="3" t="s">
        <v>3402</v>
      </c>
      <c r="AS282" s="22">
        <v>0</v>
      </c>
      <c r="AT282" s="15">
        <v>0</v>
      </c>
      <c r="AU282" s="3">
        <v>0</v>
      </c>
      <c r="AV282" s="20">
        <v>0</v>
      </c>
      <c r="AW282" s="3">
        <v>0.10582010582010581</v>
      </c>
      <c r="AX282" s="3">
        <v>6.3492063492063489E-2</v>
      </c>
      <c r="AY282" s="3">
        <v>4.2328042328042326E-2</v>
      </c>
      <c r="AZ282" s="3" t="s">
        <v>3402</v>
      </c>
      <c r="BA282" s="22">
        <v>0</v>
      </c>
      <c r="BB282" s="15">
        <v>0</v>
      </c>
      <c r="BC282" s="3">
        <v>0</v>
      </c>
      <c r="BD282" s="20">
        <v>0</v>
      </c>
      <c r="BE282" s="15">
        <v>0</v>
      </c>
    </row>
    <row r="283" spans="1:57" x14ac:dyDescent="0.25">
      <c r="A283" t="s">
        <v>4114</v>
      </c>
      <c r="B283" t="s">
        <v>518</v>
      </c>
      <c r="C283" t="s">
        <v>293</v>
      </c>
      <c r="D283">
        <v>4.5</v>
      </c>
      <c r="E283" s="10">
        <v>0</v>
      </c>
      <c r="F283" s="5" t="e">
        <v>#N/A</v>
      </c>
      <c r="G283" s="5" t="e">
        <v>#N/A</v>
      </c>
      <c r="H283" s="5" t="e">
        <v>#N/A</v>
      </c>
      <c r="I283" s="5">
        <v>0.14586070959264127</v>
      </c>
      <c r="J283" s="5">
        <v>0.58900523560209417</v>
      </c>
      <c r="K283" s="5">
        <v>0.15730337078651685</v>
      </c>
      <c r="L283" s="5" t="e">
        <v>#N/A</v>
      </c>
      <c r="M283" s="5" t="e">
        <v>#N/A</v>
      </c>
      <c r="N283" s="5">
        <v>0</v>
      </c>
      <c r="O283" s="5">
        <v>0.3857500506789166</v>
      </c>
      <c r="P283" s="22">
        <v>0</v>
      </c>
      <c r="Q283" s="18">
        <v>0</v>
      </c>
      <c r="R283" s="5">
        <v>0</v>
      </c>
      <c r="S283" s="20">
        <v>0</v>
      </c>
      <c r="T283" s="3">
        <v>0.10582010582010581</v>
      </c>
      <c r="U283" s="3">
        <v>0.82101806239737274</v>
      </c>
      <c r="V283" s="3">
        <v>-0.71519795657726692</v>
      </c>
      <c r="W283" s="3" t="s">
        <v>3402</v>
      </c>
      <c r="X283" s="25">
        <v>0</v>
      </c>
      <c r="Y283" s="3">
        <v>0.10582010582010581</v>
      </c>
      <c r="Z283" s="3">
        <v>0.10582010582010581</v>
      </c>
      <c r="AA283" s="3">
        <v>0</v>
      </c>
      <c r="AB283" s="3" t="s">
        <v>3401</v>
      </c>
      <c r="AC283" s="22">
        <v>0</v>
      </c>
      <c r="AD283" s="15">
        <v>0</v>
      </c>
      <c r="AE283" s="5">
        <v>0</v>
      </c>
      <c r="AF283" s="20">
        <v>0</v>
      </c>
      <c r="AG283" s="3">
        <v>0.10582010582010581</v>
      </c>
      <c r="AH283" s="3">
        <v>0.42328042328042326</v>
      </c>
      <c r="AI283" s="3">
        <v>-0.31746031746031744</v>
      </c>
      <c r="AJ283" s="3" t="s">
        <v>3402</v>
      </c>
      <c r="AK283" s="22">
        <v>0</v>
      </c>
      <c r="AL283" s="15">
        <v>0</v>
      </c>
      <c r="AM283" s="3">
        <v>0</v>
      </c>
      <c r="AN283" s="20">
        <v>0</v>
      </c>
      <c r="AO283" s="3">
        <v>0.10582010582010581</v>
      </c>
      <c r="AP283" s="3">
        <v>1.8674136321195144E-2</v>
      </c>
      <c r="AQ283" s="3">
        <v>8.7145969498910666E-2</v>
      </c>
      <c r="AR283" s="3" t="s">
        <v>3402</v>
      </c>
      <c r="AS283" s="22">
        <v>0</v>
      </c>
      <c r="AT283" s="15">
        <v>0</v>
      </c>
      <c r="AU283" s="3">
        <v>0</v>
      </c>
      <c r="AV283" s="20">
        <v>0</v>
      </c>
      <c r="AW283" s="3">
        <v>0.10582010582010581</v>
      </c>
      <c r="AX283" s="3">
        <v>6.3492063492063489E-2</v>
      </c>
      <c r="AY283" s="3">
        <v>4.2328042328042326E-2</v>
      </c>
      <c r="AZ283" s="3" t="s">
        <v>3402</v>
      </c>
      <c r="BA283" s="22">
        <v>0</v>
      </c>
      <c r="BB283" s="15">
        <v>0</v>
      </c>
      <c r="BC283" s="3">
        <v>0</v>
      </c>
      <c r="BD283" s="20">
        <v>0</v>
      </c>
      <c r="BE283" s="15">
        <v>0</v>
      </c>
    </row>
    <row r="284" spans="1:57" x14ac:dyDescent="0.25">
      <c r="A284" t="s">
        <v>292</v>
      </c>
      <c r="B284" t="s">
        <v>546</v>
      </c>
      <c r="C284" t="s">
        <v>293</v>
      </c>
      <c r="D284">
        <v>7.5</v>
      </c>
      <c r="E284" s="10">
        <v>1</v>
      </c>
      <c r="F284" s="5">
        <v>0.27210884353741494</v>
      </c>
      <c r="G284" s="5">
        <v>9.5238095238095233E-2</v>
      </c>
      <c r="H284" s="5">
        <v>0.12698412698412698</v>
      </c>
      <c r="I284" s="5">
        <v>0.14586070959264127</v>
      </c>
      <c r="J284" s="5">
        <v>0.58900523560209417</v>
      </c>
      <c r="K284" s="5">
        <v>0.15730337078651685</v>
      </c>
      <c r="L284" s="5" t="e">
        <v>#N/A</v>
      </c>
      <c r="M284" s="5" t="e">
        <v>#N/A</v>
      </c>
      <c r="N284" s="5">
        <v>0</v>
      </c>
      <c r="O284" s="5">
        <v>0</v>
      </c>
      <c r="P284" s="22">
        <v>3.2471655328798184</v>
      </c>
      <c r="Q284" s="18">
        <v>18.084969524157334</v>
      </c>
      <c r="R284" s="5">
        <v>2.0467304347997411E-2</v>
      </c>
      <c r="S284" s="20">
        <v>3.2881001415758133</v>
      </c>
      <c r="T284" s="3">
        <v>0.10582010582010581</v>
      </c>
      <c r="U284" s="3">
        <v>0.82101806239737274</v>
      </c>
      <c r="V284" s="3">
        <v>-0.71519795657726692</v>
      </c>
      <c r="W284" s="3" t="s">
        <v>3402</v>
      </c>
      <c r="X284" s="25">
        <v>1.1137656387280193</v>
      </c>
      <c r="Y284" s="3">
        <v>0.10582010582010581</v>
      </c>
      <c r="Z284" s="3">
        <v>0.10582010582010581</v>
      </c>
      <c r="AA284" s="3">
        <v>0</v>
      </c>
      <c r="AB284" s="3" t="s">
        <v>3401</v>
      </c>
      <c r="AC284" s="22">
        <v>3.781470061077123</v>
      </c>
      <c r="AD284" s="15">
        <v>95.012964461616889</v>
      </c>
      <c r="AE284" s="5">
        <v>5.7329463336242073E-2</v>
      </c>
      <c r="AF284" s="20">
        <v>3.896128987749607</v>
      </c>
      <c r="AG284" s="3">
        <v>0.10582010582010581</v>
      </c>
      <c r="AH284" s="3">
        <v>0.42328042328042326</v>
      </c>
      <c r="AI284" s="3">
        <v>-0.31746031746031744</v>
      </c>
      <c r="AJ284" s="3" t="s">
        <v>3402</v>
      </c>
      <c r="AK284" s="22">
        <v>3.2538103306149773</v>
      </c>
      <c r="AL284" s="15">
        <v>31.640707394378968</v>
      </c>
      <c r="AM284" s="3">
        <v>3.258548132764047E-2</v>
      </c>
      <c r="AN284" s="20">
        <v>3.3189812932702583</v>
      </c>
      <c r="AO284" s="3">
        <v>0.10582010582010581</v>
      </c>
      <c r="AP284" s="3">
        <v>1.8674136321195144E-2</v>
      </c>
      <c r="AQ284" s="3">
        <v>8.7145969498910666E-2</v>
      </c>
      <c r="AR284" s="3" t="s">
        <v>3402</v>
      </c>
      <c r="AS284" s="22">
        <v>3.2605698793094051</v>
      </c>
      <c r="AT284" s="15">
        <v>41.21700815281784</v>
      </c>
      <c r="AU284" s="3">
        <v>4.0504660683151998E-2</v>
      </c>
      <c r="AV284" s="20">
        <v>3.3415792006757092</v>
      </c>
      <c r="AW284" s="3">
        <v>0.10582010582010581</v>
      </c>
      <c r="AX284" s="3">
        <v>6.3492063492063489E-2</v>
      </c>
      <c r="AY284" s="3">
        <v>4.2328042328042326E-2</v>
      </c>
      <c r="AZ284" s="3" t="s">
        <v>3402</v>
      </c>
      <c r="BA284" s="22">
        <v>3.2598211293001764</v>
      </c>
      <c r="BB284" s="15">
        <v>22.10895686784664</v>
      </c>
      <c r="BC284" s="3">
        <v>2.5028756663210808E-2</v>
      </c>
      <c r="BD284" s="20">
        <v>3.309878642626598</v>
      </c>
      <c r="BE284" s="15">
        <v>12.084916703874441</v>
      </c>
    </row>
    <row r="285" spans="1:57" x14ac:dyDescent="0.25">
      <c r="A285" t="s">
        <v>295</v>
      </c>
      <c r="B285" t="s">
        <v>546</v>
      </c>
      <c r="C285" t="s">
        <v>293</v>
      </c>
      <c r="D285">
        <v>5.5</v>
      </c>
      <c r="E285" s="10">
        <v>0</v>
      </c>
      <c r="F285" s="5">
        <v>0.23809523809523808</v>
      </c>
      <c r="G285" s="5">
        <v>9.5238095238095233E-2</v>
      </c>
      <c r="H285" s="5">
        <v>0.23809523809523808</v>
      </c>
      <c r="I285" s="5">
        <v>0.14586070959264127</v>
      </c>
      <c r="J285" s="5">
        <v>0.58900523560209417</v>
      </c>
      <c r="K285" s="5">
        <v>0.15730337078651685</v>
      </c>
      <c r="L285" s="5" t="e">
        <v>#N/A</v>
      </c>
      <c r="M285" s="5" t="e">
        <v>#N/A</v>
      </c>
      <c r="N285" s="5">
        <v>0</v>
      </c>
      <c r="O285" s="5">
        <v>0</v>
      </c>
      <c r="P285" s="22">
        <v>0</v>
      </c>
      <c r="Q285" s="18">
        <v>0</v>
      </c>
      <c r="R285" s="5">
        <v>0</v>
      </c>
      <c r="S285" s="20">
        <v>0</v>
      </c>
      <c r="T285" s="3">
        <v>0.10582010582010581</v>
      </c>
      <c r="U285" s="3">
        <v>0.82101806239737274</v>
      </c>
      <c r="V285" s="3">
        <v>-0.71519795657726692</v>
      </c>
      <c r="W285" s="3" t="s">
        <v>3402</v>
      </c>
      <c r="X285" s="25">
        <v>0</v>
      </c>
      <c r="Y285" s="3">
        <v>0.10582010582010581</v>
      </c>
      <c r="Z285" s="3">
        <v>0.10582010582010581</v>
      </c>
      <c r="AA285" s="3">
        <v>0</v>
      </c>
      <c r="AB285" s="3" t="s">
        <v>3401</v>
      </c>
      <c r="AC285" s="22">
        <v>0</v>
      </c>
      <c r="AD285" s="15">
        <v>0</v>
      </c>
      <c r="AE285" s="5">
        <v>0</v>
      </c>
      <c r="AF285" s="20">
        <v>0</v>
      </c>
      <c r="AG285" s="3">
        <v>0.10582010582010581</v>
      </c>
      <c r="AH285" s="3">
        <v>0.42328042328042326</v>
      </c>
      <c r="AI285" s="3">
        <v>-0.31746031746031744</v>
      </c>
      <c r="AJ285" s="3" t="s">
        <v>3402</v>
      </c>
      <c r="AK285" s="22">
        <v>0</v>
      </c>
      <c r="AL285" s="15">
        <v>0</v>
      </c>
      <c r="AM285" s="3">
        <v>0</v>
      </c>
      <c r="AN285" s="20">
        <v>0</v>
      </c>
      <c r="AO285" s="3">
        <v>0.10582010582010581</v>
      </c>
      <c r="AP285" s="3">
        <v>1.8674136321195144E-2</v>
      </c>
      <c r="AQ285" s="3">
        <v>8.7145969498910666E-2</v>
      </c>
      <c r="AR285" s="3" t="s">
        <v>3402</v>
      </c>
      <c r="AS285" s="22">
        <v>0</v>
      </c>
      <c r="AT285" s="15">
        <v>0</v>
      </c>
      <c r="AU285" s="3">
        <v>0</v>
      </c>
      <c r="AV285" s="20">
        <v>0</v>
      </c>
      <c r="AW285" s="3">
        <v>0.10582010582010581</v>
      </c>
      <c r="AX285" s="3">
        <v>6.3492063492063489E-2</v>
      </c>
      <c r="AY285" s="3">
        <v>4.2328042328042326E-2</v>
      </c>
      <c r="AZ285" s="3" t="s">
        <v>3402</v>
      </c>
      <c r="BA285" s="22">
        <v>0</v>
      </c>
      <c r="BB285" s="15">
        <v>0</v>
      </c>
      <c r="BC285" s="3">
        <v>0</v>
      </c>
      <c r="BD285" s="20">
        <v>0</v>
      </c>
      <c r="BE285" s="15">
        <v>0</v>
      </c>
    </row>
    <row r="286" spans="1:57" x14ac:dyDescent="0.25">
      <c r="A286" t="s">
        <v>4115</v>
      </c>
      <c r="B286" t="s">
        <v>546</v>
      </c>
      <c r="C286" t="s">
        <v>293</v>
      </c>
      <c r="D286">
        <v>5</v>
      </c>
      <c r="E286" s="10">
        <v>0</v>
      </c>
      <c r="F286" s="5" t="e">
        <v>#N/A</v>
      </c>
      <c r="G286" s="5" t="e">
        <v>#N/A</v>
      </c>
      <c r="H286" s="5" t="e">
        <v>#N/A</v>
      </c>
      <c r="I286" s="5">
        <v>0.14586070959264127</v>
      </c>
      <c r="J286" s="5">
        <v>0.58900523560209417</v>
      </c>
      <c r="K286" s="5">
        <v>0.15730337078651685</v>
      </c>
      <c r="L286" s="5" t="e">
        <v>#N/A</v>
      </c>
      <c r="M286" s="5" t="e">
        <v>#N/A</v>
      </c>
      <c r="N286" s="5">
        <v>0</v>
      </c>
      <c r="O286" s="5">
        <v>0</v>
      </c>
      <c r="P286" s="22">
        <v>0</v>
      </c>
      <c r="Q286" s="18">
        <v>0</v>
      </c>
      <c r="R286" s="5">
        <v>0</v>
      </c>
      <c r="S286" s="20">
        <v>0</v>
      </c>
      <c r="T286" s="3">
        <v>0.10582010582010581</v>
      </c>
      <c r="U286" s="3">
        <v>0.82101806239737274</v>
      </c>
      <c r="V286" s="3">
        <v>-0.71519795657726692</v>
      </c>
      <c r="W286" s="3" t="s">
        <v>3402</v>
      </c>
      <c r="X286" s="25">
        <v>0</v>
      </c>
      <c r="Y286" s="3">
        <v>0.10582010582010581</v>
      </c>
      <c r="Z286" s="3">
        <v>0.10582010582010581</v>
      </c>
      <c r="AA286" s="3">
        <v>0</v>
      </c>
      <c r="AB286" s="3" t="s">
        <v>3401</v>
      </c>
      <c r="AC286" s="22">
        <v>0</v>
      </c>
      <c r="AD286" s="15">
        <v>0</v>
      </c>
      <c r="AE286" s="5">
        <v>0</v>
      </c>
      <c r="AF286" s="20">
        <v>0</v>
      </c>
      <c r="AG286" s="3">
        <v>0.10582010582010581</v>
      </c>
      <c r="AH286" s="3">
        <v>0.42328042328042326</v>
      </c>
      <c r="AI286" s="3">
        <v>-0.31746031746031744</v>
      </c>
      <c r="AJ286" s="3" t="s">
        <v>3402</v>
      </c>
      <c r="AK286" s="22">
        <v>0</v>
      </c>
      <c r="AL286" s="15">
        <v>0</v>
      </c>
      <c r="AM286" s="3">
        <v>0</v>
      </c>
      <c r="AN286" s="20">
        <v>0</v>
      </c>
      <c r="AO286" s="3">
        <v>0.10582010582010581</v>
      </c>
      <c r="AP286" s="3">
        <v>1.8674136321195144E-2</v>
      </c>
      <c r="AQ286" s="3">
        <v>8.7145969498910666E-2</v>
      </c>
      <c r="AR286" s="3" t="s">
        <v>3402</v>
      </c>
      <c r="AS286" s="22">
        <v>0</v>
      </c>
      <c r="AT286" s="15">
        <v>0</v>
      </c>
      <c r="AU286" s="3">
        <v>0</v>
      </c>
      <c r="AV286" s="20">
        <v>0</v>
      </c>
      <c r="AW286" s="3">
        <v>0.10582010582010581</v>
      </c>
      <c r="AX286" s="3">
        <v>6.3492063492063489E-2</v>
      </c>
      <c r="AY286" s="3">
        <v>4.2328042328042326E-2</v>
      </c>
      <c r="AZ286" s="3" t="s">
        <v>3402</v>
      </c>
      <c r="BA286" s="22">
        <v>0</v>
      </c>
      <c r="BB286" s="15">
        <v>0</v>
      </c>
      <c r="BC286" s="3">
        <v>0</v>
      </c>
      <c r="BD286" s="20">
        <v>0</v>
      </c>
      <c r="BE286" s="15">
        <v>0</v>
      </c>
    </row>
    <row r="287" spans="1:57" x14ac:dyDescent="0.25">
      <c r="A287" t="s">
        <v>4116</v>
      </c>
      <c r="B287" t="s">
        <v>546</v>
      </c>
      <c r="C287" t="s">
        <v>293</v>
      </c>
      <c r="D287">
        <v>4.5</v>
      </c>
      <c r="E287" s="10">
        <v>0</v>
      </c>
      <c r="F287" s="5" t="e">
        <v>#N/A</v>
      </c>
      <c r="G287" s="5" t="e">
        <v>#N/A</v>
      </c>
      <c r="H287" s="5" t="e">
        <v>#N/A</v>
      </c>
      <c r="I287" s="5">
        <v>0.14586070959264127</v>
      </c>
      <c r="J287" s="5">
        <v>0.58900523560209417</v>
      </c>
      <c r="K287" s="5">
        <v>0.15730337078651685</v>
      </c>
      <c r="L287" s="5" t="e">
        <v>#N/A</v>
      </c>
      <c r="M287" s="5" t="e">
        <v>#N/A</v>
      </c>
      <c r="N287" s="5">
        <v>0</v>
      </c>
      <c r="O287" s="5">
        <v>0</v>
      </c>
      <c r="P287" s="22">
        <v>0</v>
      </c>
      <c r="Q287" s="18">
        <v>0</v>
      </c>
      <c r="R287" s="5">
        <v>0</v>
      </c>
      <c r="S287" s="20">
        <v>0</v>
      </c>
      <c r="T287" s="3">
        <v>0.10582010582010581</v>
      </c>
      <c r="U287" s="3">
        <v>0.82101806239737274</v>
      </c>
      <c r="V287" s="3">
        <v>-0.71519795657726692</v>
      </c>
      <c r="W287" s="3" t="s">
        <v>3402</v>
      </c>
      <c r="X287" s="25">
        <v>0</v>
      </c>
      <c r="Y287" s="3">
        <v>0.10582010582010581</v>
      </c>
      <c r="Z287" s="3">
        <v>0.10582010582010581</v>
      </c>
      <c r="AA287" s="3">
        <v>0</v>
      </c>
      <c r="AB287" s="3" t="s">
        <v>3401</v>
      </c>
      <c r="AC287" s="22">
        <v>0</v>
      </c>
      <c r="AD287" s="15">
        <v>0</v>
      </c>
      <c r="AE287" s="5">
        <v>0</v>
      </c>
      <c r="AF287" s="20">
        <v>0</v>
      </c>
      <c r="AG287" s="3">
        <v>0.10582010582010581</v>
      </c>
      <c r="AH287" s="3">
        <v>0.42328042328042326</v>
      </c>
      <c r="AI287" s="3">
        <v>-0.31746031746031744</v>
      </c>
      <c r="AJ287" s="3" t="s">
        <v>3402</v>
      </c>
      <c r="AK287" s="22">
        <v>0</v>
      </c>
      <c r="AL287" s="15">
        <v>0</v>
      </c>
      <c r="AM287" s="3">
        <v>0</v>
      </c>
      <c r="AN287" s="20">
        <v>0</v>
      </c>
      <c r="AO287" s="3">
        <v>0.10582010582010581</v>
      </c>
      <c r="AP287" s="3">
        <v>1.8674136321195144E-2</v>
      </c>
      <c r="AQ287" s="3">
        <v>8.7145969498910666E-2</v>
      </c>
      <c r="AR287" s="3" t="s">
        <v>3402</v>
      </c>
      <c r="AS287" s="22">
        <v>0</v>
      </c>
      <c r="AT287" s="15">
        <v>0</v>
      </c>
      <c r="AU287" s="3">
        <v>0</v>
      </c>
      <c r="AV287" s="20">
        <v>0</v>
      </c>
      <c r="AW287" s="3">
        <v>0.10582010582010581</v>
      </c>
      <c r="AX287" s="3">
        <v>6.3492063492063489E-2</v>
      </c>
      <c r="AY287" s="3">
        <v>4.2328042328042326E-2</v>
      </c>
      <c r="AZ287" s="3" t="s">
        <v>3402</v>
      </c>
      <c r="BA287" s="22">
        <v>0</v>
      </c>
      <c r="BB287" s="15">
        <v>0</v>
      </c>
      <c r="BC287" s="3">
        <v>0</v>
      </c>
      <c r="BD287" s="20">
        <v>0</v>
      </c>
      <c r="BE287" s="15">
        <v>0</v>
      </c>
    </row>
    <row r="288" spans="1:57" x14ac:dyDescent="0.25">
      <c r="A288" t="s">
        <v>3307</v>
      </c>
      <c r="B288" t="s">
        <v>486</v>
      </c>
      <c r="C288" t="s">
        <v>421</v>
      </c>
      <c r="D288">
        <v>5.5</v>
      </c>
      <c r="E288" s="10">
        <v>1</v>
      </c>
      <c r="F288" s="5" t="e">
        <v>#N/A</v>
      </c>
      <c r="G288" s="5" t="e">
        <v>#N/A</v>
      </c>
      <c r="H288" s="5">
        <v>0.21164021164021163</v>
      </c>
      <c r="I288" s="5">
        <v>0.25</v>
      </c>
      <c r="J288" s="5">
        <v>0.41099476439790572</v>
      </c>
      <c r="K288" s="5">
        <v>6.4254522769806616E-2</v>
      </c>
      <c r="L288" s="5">
        <v>0.5915409642117716</v>
      </c>
      <c r="M288" s="5">
        <v>9.5238095238095233E-2</v>
      </c>
      <c r="N288" s="5">
        <v>0</v>
      </c>
      <c r="O288" s="5">
        <v>0</v>
      </c>
      <c r="P288" s="22">
        <v>2.5246402734742306</v>
      </c>
      <c r="Q288" s="18">
        <v>50.795105759856135</v>
      </c>
      <c r="R288" s="5">
        <v>4.6873189524610729E-3</v>
      </c>
      <c r="S288" s="20">
        <v>2.5340149113791526</v>
      </c>
      <c r="T288" s="3">
        <v>8.6580086580086577E-2</v>
      </c>
      <c r="U288" s="3">
        <v>2.8011204481792715E-2</v>
      </c>
      <c r="V288" s="3">
        <v>5.8568882098293862E-2</v>
      </c>
      <c r="W288" s="3" t="s">
        <v>3402</v>
      </c>
      <c r="X288" s="25">
        <v>0.86251987935944696</v>
      </c>
      <c r="Y288" s="3">
        <v>8.6580086580086577E-2</v>
      </c>
      <c r="Z288" s="3">
        <v>0.17316017316017315</v>
      </c>
      <c r="AA288" s="3">
        <v>-8.6580086580086577E-2</v>
      </c>
      <c r="AB288" s="3" t="s">
        <v>3401</v>
      </c>
      <c r="AC288" s="22">
        <v>2.9272841888295065</v>
      </c>
      <c r="AD288" s="15">
        <v>51.510209378740186</v>
      </c>
      <c r="AE288" s="5">
        <v>6.4296120989634055E-3</v>
      </c>
      <c r="AF288" s="20">
        <v>2.9401434130274331</v>
      </c>
      <c r="AG288" s="3">
        <v>8.6580086580086577E-2</v>
      </c>
      <c r="AH288" s="3">
        <v>4.5351473922902487E-2</v>
      </c>
      <c r="AI288" s="3">
        <v>4.122861265718409E-2</v>
      </c>
      <c r="AJ288" s="3" t="s">
        <v>3402</v>
      </c>
      <c r="AK288" s="22">
        <v>2.5244159285676342</v>
      </c>
      <c r="AL288" s="15">
        <v>64.285873704660659</v>
      </c>
      <c r="AM288" s="3">
        <v>5.8536877731723393E-3</v>
      </c>
      <c r="AN288" s="20">
        <v>2.5361233041139788</v>
      </c>
      <c r="AO288" s="3">
        <v>8.6580086580086577E-2</v>
      </c>
      <c r="AP288" s="3">
        <v>0.42328042328042326</v>
      </c>
      <c r="AQ288" s="3">
        <v>-0.33670033670033667</v>
      </c>
      <c r="AR288" s="3" t="s">
        <v>3402</v>
      </c>
      <c r="AS288" s="22">
        <v>2.51952636009054</v>
      </c>
      <c r="AT288" s="15">
        <v>24.484940292446254</v>
      </c>
      <c r="AU288" s="3">
        <v>8.041273247803583E-3</v>
      </c>
      <c r="AV288" s="20">
        <v>2.5356089065861473</v>
      </c>
      <c r="AW288" s="3">
        <v>8.6580086580086577E-2</v>
      </c>
      <c r="AX288" s="3">
        <v>0.89678055779750687</v>
      </c>
      <c r="AY288" s="3">
        <v>-0.81020047121742034</v>
      </c>
      <c r="AZ288" s="3" t="s">
        <v>3402</v>
      </c>
      <c r="BA288" s="22">
        <v>2.5134003109070346</v>
      </c>
      <c r="BB288" s="15">
        <v>6.7465442234610302</v>
      </c>
      <c r="BC288" s="3">
        <v>8.2104329114008525E-3</v>
      </c>
      <c r="BD288" s="20">
        <v>2.5298211767298362</v>
      </c>
      <c r="BE288" s="15">
        <v>9.2149364946465724</v>
      </c>
    </row>
    <row r="289" spans="1:57" x14ac:dyDescent="0.25">
      <c r="A289" t="s">
        <v>3530</v>
      </c>
      <c r="B289" t="s">
        <v>486</v>
      </c>
      <c r="C289" t="s">
        <v>421</v>
      </c>
      <c r="D289">
        <v>4.5</v>
      </c>
      <c r="E289" s="10">
        <v>0</v>
      </c>
      <c r="F289" s="5" t="e">
        <v>#N/A</v>
      </c>
      <c r="G289" s="5" t="e">
        <v>#N/A</v>
      </c>
      <c r="H289" s="5">
        <v>0.11204481792717086</v>
      </c>
      <c r="I289" s="5">
        <v>0.25</v>
      </c>
      <c r="J289" s="5">
        <v>0.41099476439790572</v>
      </c>
      <c r="K289" s="5">
        <v>6.4254522769806616E-2</v>
      </c>
      <c r="L289" s="5" t="e">
        <v>#N/A</v>
      </c>
      <c r="M289" s="5" t="e">
        <v>#N/A</v>
      </c>
      <c r="N289" s="5">
        <v>0</v>
      </c>
      <c r="O289" s="5">
        <v>0</v>
      </c>
      <c r="P289" s="22">
        <v>0</v>
      </c>
      <c r="Q289" s="18">
        <v>0</v>
      </c>
      <c r="R289" s="5">
        <v>0</v>
      </c>
      <c r="S289" s="20">
        <v>0</v>
      </c>
      <c r="T289" s="3">
        <v>8.6580086580086577E-2</v>
      </c>
      <c r="U289" s="3">
        <v>2.8011204481792715E-2</v>
      </c>
      <c r="V289" s="3">
        <v>5.8568882098293862E-2</v>
      </c>
      <c r="W289" s="3" t="s">
        <v>3402</v>
      </c>
      <c r="X289" s="25">
        <v>0</v>
      </c>
      <c r="Y289" s="3">
        <v>8.6580086580086577E-2</v>
      </c>
      <c r="Z289" s="3">
        <v>0.17316017316017315</v>
      </c>
      <c r="AA289" s="3">
        <v>-8.6580086580086577E-2</v>
      </c>
      <c r="AB289" s="3" t="s">
        <v>3401</v>
      </c>
      <c r="AC289" s="22">
        <v>0</v>
      </c>
      <c r="AD289" s="15">
        <v>0</v>
      </c>
      <c r="AE289" s="5">
        <v>0</v>
      </c>
      <c r="AF289" s="20">
        <v>0</v>
      </c>
      <c r="AG289" s="3">
        <v>8.6580086580086577E-2</v>
      </c>
      <c r="AH289" s="3">
        <v>4.5351473922902487E-2</v>
      </c>
      <c r="AI289" s="3">
        <v>4.122861265718409E-2</v>
      </c>
      <c r="AJ289" s="3" t="s">
        <v>3402</v>
      </c>
      <c r="AK289" s="22">
        <v>0</v>
      </c>
      <c r="AL289" s="15">
        <v>0</v>
      </c>
      <c r="AM289" s="3">
        <v>0</v>
      </c>
      <c r="AN289" s="20">
        <v>0</v>
      </c>
      <c r="AO289" s="3">
        <v>8.6580086580086577E-2</v>
      </c>
      <c r="AP289" s="3">
        <v>0.42328042328042326</v>
      </c>
      <c r="AQ289" s="3">
        <v>-0.33670033670033667</v>
      </c>
      <c r="AR289" s="3" t="s">
        <v>3402</v>
      </c>
      <c r="AS289" s="22">
        <v>0</v>
      </c>
      <c r="AT289" s="15">
        <v>0</v>
      </c>
      <c r="AU289" s="3">
        <v>0</v>
      </c>
      <c r="AV289" s="20">
        <v>0</v>
      </c>
      <c r="AW289" s="3">
        <v>8.6580086580086577E-2</v>
      </c>
      <c r="AX289" s="3">
        <v>0.89678055779750687</v>
      </c>
      <c r="AY289" s="3">
        <v>-0.81020047121742034</v>
      </c>
      <c r="AZ289" s="3" t="s">
        <v>3402</v>
      </c>
      <c r="BA289" s="22">
        <v>0</v>
      </c>
      <c r="BB289" s="15">
        <v>0</v>
      </c>
      <c r="BC289" s="3">
        <v>0</v>
      </c>
      <c r="BD289" s="20">
        <v>0</v>
      </c>
      <c r="BE289" s="15">
        <v>0</v>
      </c>
    </row>
    <row r="290" spans="1:57" x14ac:dyDescent="0.25">
      <c r="A290" t="s">
        <v>3531</v>
      </c>
      <c r="B290" t="s">
        <v>486</v>
      </c>
      <c r="C290" t="s">
        <v>421</v>
      </c>
      <c r="D290">
        <v>4</v>
      </c>
      <c r="E290" s="10">
        <v>0</v>
      </c>
      <c r="F290" s="5" t="e">
        <v>#N/A</v>
      </c>
      <c r="G290" s="5" t="e">
        <v>#N/A</v>
      </c>
      <c r="H290" s="5">
        <v>7.3260073260073263E-2</v>
      </c>
      <c r="I290" s="5">
        <v>0.25</v>
      </c>
      <c r="J290" s="5">
        <v>0.41099476439790572</v>
      </c>
      <c r="K290" s="5">
        <v>6.4254522769806616E-2</v>
      </c>
      <c r="L290" s="5" t="e">
        <v>#N/A</v>
      </c>
      <c r="M290" s="5" t="e">
        <v>#N/A</v>
      </c>
      <c r="N290" s="5">
        <v>0</v>
      </c>
      <c r="O290" s="5">
        <v>0</v>
      </c>
      <c r="P290" s="22">
        <v>0</v>
      </c>
      <c r="Q290" s="18">
        <v>0</v>
      </c>
      <c r="R290" s="5">
        <v>0</v>
      </c>
      <c r="S290" s="20">
        <v>0</v>
      </c>
      <c r="T290" s="3">
        <v>8.6580086580086577E-2</v>
      </c>
      <c r="U290" s="3">
        <v>2.8011204481792715E-2</v>
      </c>
      <c r="V290" s="3">
        <v>5.8568882098293862E-2</v>
      </c>
      <c r="W290" s="3" t="s">
        <v>3402</v>
      </c>
      <c r="X290" s="25">
        <v>0</v>
      </c>
      <c r="Y290" s="3">
        <v>8.6580086580086577E-2</v>
      </c>
      <c r="Z290" s="3">
        <v>0.17316017316017315</v>
      </c>
      <c r="AA290" s="3">
        <v>-8.6580086580086577E-2</v>
      </c>
      <c r="AB290" s="3" t="s">
        <v>3401</v>
      </c>
      <c r="AC290" s="22">
        <v>0</v>
      </c>
      <c r="AD290" s="15">
        <v>0</v>
      </c>
      <c r="AE290" s="5">
        <v>0</v>
      </c>
      <c r="AF290" s="20">
        <v>0</v>
      </c>
      <c r="AG290" s="3">
        <v>8.6580086580086577E-2</v>
      </c>
      <c r="AH290" s="3">
        <v>4.5351473922902487E-2</v>
      </c>
      <c r="AI290" s="3">
        <v>4.122861265718409E-2</v>
      </c>
      <c r="AJ290" s="3" t="s">
        <v>3402</v>
      </c>
      <c r="AK290" s="22">
        <v>0</v>
      </c>
      <c r="AL290" s="15">
        <v>0</v>
      </c>
      <c r="AM290" s="3">
        <v>0</v>
      </c>
      <c r="AN290" s="20">
        <v>0</v>
      </c>
      <c r="AO290" s="3">
        <v>8.6580086580086577E-2</v>
      </c>
      <c r="AP290" s="3">
        <v>0.42328042328042326</v>
      </c>
      <c r="AQ290" s="3">
        <v>-0.33670033670033667</v>
      </c>
      <c r="AR290" s="3" t="s">
        <v>3402</v>
      </c>
      <c r="AS290" s="22">
        <v>0</v>
      </c>
      <c r="AT290" s="15">
        <v>0</v>
      </c>
      <c r="AU290" s="3">
        <v>0</v>
      </c>
      <c r="AV290" s="20">
        <v>0</v>
      </c>
      <c r="AW290" s="3">
        <v>8.6580086580086577E-2</v>
      </c>
      <c r="AX290" s="3">
        <v>0.89678055779750687</v>
      </c>
      <c r="AY290" s="3">
        <v>-0.81020047121742034</v>
      </c>
      <c r="AZ290" s="3" t="s">
        <v>3402</v>
      </c>
      <c r="BA290" s="22">
        <v>0</v>
      </c>
      <c r="BB290" s="15">
        <v>0</v>
      </c>
      <c r="BC290" s="3">
        <v>0</v>
      </c>
      <c r="BD290" s="20">
        <v>0</v>
      </c>
      <c r="BE290" s="15">
        <v>0</v>
      </c>
    </row>
    <row r="291" spans="1:57" x14ac:dyDescent="0.25">
      <c r="A291" t="s">
        <v>460</v>
      </c>
      <c r="B291" t="s">
        <v>495</v>
      </c>
      <c r="C291" t="s">
        <v>421</v>
      </c>
      <c r="D291">
        <v>5.5</v>
      </c>
      <c r="E291" s="10">
        <v>0</v>
      </c>
      <c r="F291" s="5" t="e">
        <v>#N/A</v>
      </c>
      <c r="G291" s="5" t="e">
        <v>#N/A</v>
      </c>
      <c r="H291" s="5" t="e">
        <v>#N/A</v>
      </c>
      <c r="I291" s="5">
        <v>0.25</v>
      </c>
      <c r="J291" s="5">
        <v>0.41099476439790572</v>
      </c>
      <c r="K291" s="5">
        <v>6.4254522769806616E-2</v>
      </c>
      <c r="L291" s="5" t="e">
        <v>#N/A</v>
      </c>
      <c r="M291" s="5" t="e">
        <v>#N/A</v>
      </c>
      <c r="N291" s="5">
        <v>0.29152339856241527</v>
      </c>
      <c r="O291" s="5">
        <v>0</v>
      </c>
      <c r="P291" s="22">
        <v>0</v>
      </c>
      <c r="Q291" s="18">
        <v>0</v>
      </c>
      <c r="R291" s="5">
        <v>0</v>
      </c>
      <c r="S291" s="20">
        <v>0</v>
      </c>
      <c r="T291" s="3">
        <v>8.6580086580086577E-2</v>
      </c>
      <c r="U291" s="3">
        <v>2.8011204481792715E-2</v>
      </c>
      <c r="V291" s="3">
        <v>5.8568882098293862E-2</v>
      </c>
      <c r="W291" s="3" t="s">
        <v>3402</v>
      </c>
      <c r="X291" s="25">
        <v>0</v>
      </c>
      <c r="Y291" s="3">
        <v>8.6580086580086577E-2</v>
      </c>
      <c r="Z291" s="3">
        <v>0.17316017316017315</v>
      </c>
      <c r="AA291" s="3">
        <v>-8.6580086580086577E-2</v>
      </c>
      <c r="AB291" s="3" t="s">
        <v>3401</v>
      </c>
      <c r="AC291" s="22">
        <v>0</v>
      </c>
      <c r="AD291" s="15">
        <v>0</v>
      </c>
      <c r="AE291" s="5">
        <v>0</v>
      </c>
      <c r="AF291" s="20">
        <v>0</v>
      </c>
      <c r="AG291" s="3">
        <v>8.6580086580086577E-2</v>
      </c>
      <c r="AH291" s="3">
        <v>4.5351473922902487E-2</v>
      </c>
      <c r="AI291" s="3">
        <v>4.122861265718409E-2</v>
      </c>
      <c r="AJ291" s="3" t="s">
        <v>3402</v>
      </c>
      <c r="AK291" s="22">
        <v>0</v>
      </c>
      <c r="AL291" s="15">
        <v>0</v>
      </c>
      <c r="AM291" s="3">
        <v>0</v>
      </c>
      <c r="AN291" s="20">
        <v>0</v>
      </c>
      <c r="AO291" s="3">
        <v>8.6580086580086577E-2</v>
      </c>
      <c r="AP291" s="3">
        <v>0.42328042328042326</v>
      </c>
      <c r="AQ291" s="3">
        <v>-0.33670033670033667</v>
      </c>
      <c r="AR291" s="3" t="s">
        <v>3402</v>
      </c>
      <c r="AS291" s="22">
        <v>0</v>
      </c>
      <c r="AT291" s="15">
        <v>0</v>
      </c>
      <c r="AU291" s="3">
        <v>0</v>
      </c>
      <c r="AV291" s="20">
        <v>0</v>
      </c>
      <c r="AW291" s="3">
        <v>8.6580086580086577E-2</v>
      </c>
      <c r="AX291" s="3">
        <v>0.89678055779750687</v>
      </c>
      <c r="AY291" s="3">
        <v>-0.81020047121742034</v>
      </c>
      <c r="AZ291" s="3" t="s">
        <v>3402</v>
      </c>
      <c r="BA291" s="22">
        <v>0</v>
      </c>
      <c r="BB291" s="15">
        <v>0</v>
      </c>
      <c r="BC291" s="3">
        <v>0</v>
      </c>
      <c r="BD291" s="20">
        <v>0</v>
      </c>
      <c r="BE291" s="15">
        <v>0</v>
      </c>
    </row>
    <row r="292" spans="1:57" x14ac:dyDescent="0.25">
      <c r="A292" t="s">
        <v>446</v>
      </c>
      <c r="B292" t="s">
        <v>495</v>
      </c>
      <c r="C292" t="s">
        <v>421</v>
      </c>
      <c r="D292">
        <v>5.5</v>
      </c>
      <c r="E292" s="10">
        <v>1</v>
      </c>
      <c r="F292" s="5">
        <v>9.5238095238095233E-2</v>
      </c>
      <c r="G292" s="5">
        <v>7.3260073260073263E-2</v>
      </c>
      <c r="H292" s="5">
        <v>0.26455026455026454</v>
      </c>
      <c r="I292" s="5">
        <v>0.25</v>
      </c>
      <c r="J292" s="5">
        <v>0.41099476439790572</v>
      </c>
      <c r="K292" s="5">
        <v>6.4254522769806616E-2</v>
      </c>
      <c r="L292" s="5" t="e">
        <v>#N/A</v>
      </c>
      <c r="M292" s="5" t="e">
        <v>#N/A</v>
      </c>
      <c r="N292" s="5">
        <v>0.29152339856241527</v>
      </c>
      <c r="O292" s="5">
        <v>0</v>
      </c>
      <c r="P292" s="22">
        <v>3.1592067494479323</v>
      </c>
      <c r="Q292" s="18">
        <v>136.32607816608143</v>
      </c>
      <c r="R292" s="5">
        <v>1.258002715701744E-2</v>
      </c>
      <c r="S292" s="20">
        <v>3.184366803761967</v>
      </c>
      <c r="T292" s="3">
        <v>8.6580086580086577E-2</v>
      </c>
      <c r="U292" s="3">
        <v>2.8011204481792715E-2</v>
      </c>
      <c r="V292" s="3">
        <v>5.8568882098293862E-2</v>
      </c>
      <c r="W292" s="3" t="s">
        <v>3402</v>
      </c>
      <c r="X292" s="25">
        <v>1.0793136166902688</v>
      </c>
      <c r="Y292" s="3">
        <v>8.6580086580086577E-2</v>
      </c>
      <c r="Z292" s="3">
        <v>0.17316017316017315</v>
      </c>
      <c r="AA292" s="3">
        <v>-8.6580086580086577E-2</v>
      </c>
      <c r="AB292" s="3" t="s">
        <v>3401</v>
      </c>
      <c r="AC292" s="22">
        <v>3.6630549168005211</v>
      </c>
      <c r="AD292" s="15">
        <v>138.73193410663114</v>
      </c>
      <c r="AE292" s="5">
        <v>1.7316810255730425E-2</v>
      </c>
      <c r="AF292" s="20">
        <v>3.6976885373119819</v>
      </c>
      <c r="AG292" s="3">
        <v>8.6580086580086577E-2</v>
      </c>
      <c r="AH292" s="3">
        <v>4.5351473922902487E-2</v>
      </c>
      <c r="AI292" s="3">
        <v>4.122861265718409E-2</v>
      </c>
      <c r="AJ292" s="3" t="s">
        <v>3402</v>
      </c>
      <c r="AK292" s="22">
        <v>3.1589260156140591</v>
      </c>
      <c r="AL292" s="15">
        <v>183.05604062252311</v>
      </c>
      <c r="AM292" s="3">
        <v>1.6668559436872305E-2</v>
      </c>
      <c r="AN292" s="20">
        <v>3.1922631344878036</v>
      </c>
      <c r="AO292" s="3">
        <v>8.6580086580086577E-2</v>
      </c>
      <c r="AP292" s="3">
        <v>0.42328042328042326</v>
      </c>
      <c r="AQ292" s="3">
        <v>-0.33670033670033667</v>
      </c>
      <c r="AR292" s="3" t="s">
        <v>3402</v>
      </c>
      <c r="AS292" s="22">
        <v>3.1528074576963139</v>
      </c>
      <c r="AT292" s="15">
        <v>54.701319677498695</v>
      </c>
      <c r="AU292" s="3">
        <v>1.796484913944936E-2</v>
      </c>
      <c r="AV292" s="20">
        <v>3.1887371559752125</v>
      </c>
      <c r="AW292" s="3">
        <v>8.6580086580086577E-2</v>
      </c>
      <c r="AX292" s="3">
        <v>0.89678055779750687</v>
      </c>
      <c r="AY292" s="3">
        <v>-0.81020047121742034</v>
      </c>
      <c r="AZ292" s="3" t="s">
        <v>3402</v>
      </c>
      <c r="BA292" s="22">
        <v>3.1451416305559792</v>
      </c>
      <c r="BB292" s="15">
        <v>10.901101025551194</v>
      </c>
      <c r="BC292" s="3">
        <v>1.3266459933582929E-2</v>
      </c>
      <c r="BD292" s="20">
        <v>3.1716745504231452</v>
      </c>
      <c r="BE292" s="15">
        <v>11.584461510574238</v>
      </c>
    </row>
    <row r="293" spans="1:57" x14ac:dyDescent="0.25">
      <c r="A293" t="s">
        <v>4117</v>
      </c>
      <c r="B293" t="s">
        <v>495</v>
      </c>
      <c r="C293" t="s">
        <v>421</v>
      </c>
      <c r="D293">
        <v>5</v>
      </c>
      <c r="E293" s="10">
        <v>0</v>
      </c>
      <c r="F293" s="5" t="e">
        <v>#N/A</v>
      </c>
      <c r="G293" s="5" t="e">
        <v>#N/A</v>
      </c>
      <c r="H293" s="5" t="e">
        <v>#N/A</v>
      </c>
      <c r="I293" s="5">
        <v>0.25</v>
      </c>
      <c r="J293" s="5">
        <v>0.41099476439790572</v>
      </c>
      <c r="K293" s="5">
        <v>6.4254522769806616E-2</v>
      </c>
      <c r="L293" s="5" t="e">
        <v>#N/A</v>
      </c>
      <c r="M293" s="5" t="e">
        <v>#N/A</v>
      </c>
      <c r="N293" s="5">
        <v>0.29152339856241527</v>
      </c>
      <c r="O293" s="5">
        <v>0</v>
      </c>
      <c r="P293" s="22">
        <v>0</v>
      </c>
      <c r="Q293" s="18">
        <v>0</v>
      </c>
      <c r="R293" s="5">
        <v>0</v>
      </c>
      <c r="S293" s="20">
        <v>0</v>
      </c>
      <c r="T293" s="3">
        <v>8.6580086580086577E-2</v>
      </c>
      <c r="U293" s="3">
        <v>2.8011204481792715E-2</v>
      </c>
      <c r="V293" s="3">
        <v>5.8568882098293862E-2</v>
      </c>
      <c r="W293" s="3" t="s">
        <v>3402</v>
      </c>
      <c r="X293" s="25">
        <v>0</v>
      </c>
      <c r="Y293" s="3">
        <v>8.6580086580086577E-2</v>
      </c>
      <c r="Z293" s="3">
        <v>0.17316017316017315</v>
      </c>
      <c r="AA293" s="3">
        <v>-8.6580086580086577E-2</v>
      </c>
      <c r="AB293" s="3" t="s">
        <v>3401</v>
      </c>
      <c r="AC293" s="22">
        <v>0</v>
      </c>
      <c r="AD293" s="15">
        <v>0</v>
      </c>
      <c r="AE293" s="5">
        <v>0</v>
      </c>
      <c r="AF293" s="20">
        <v>0</v>
      </c>
      <c r="AG293" s="3">
        <v>8.6580086580086577E-2</v>
      </c>
      <c r="AH293" s="3">
        <v>4.5351473922902487E-2</v>
      </c>
      <c r="AI293" s="3">
        <v>4.122861265718409E-2</v>
      </c>
      <c r="AJ293" s="3" t="s">
        <v>3402</v>
      </c>
      <c r="AK293" s="22">
        <v>0</v>
      </c>
      <c r="AL293" s="15">
        <v>0</v>
      </c>
      <c r="AM293" s="3">
        <v>0</v>
      </c>
      <c r="AN293" s="20">
        <v>0</v>
      </c>
      <c r="AO293" s="3">
        <v>8.6580086580086577E-2</v>
      </c>
      <c r="AP293" s="3">
        <v>0.42328042328042326</v>
      </c>
      <c r="AQ293" s="3">
        <v>-0.33670033670033667</v>
      </c>
      <c r="AR293" s="3" t="s">
        <v>3402</v>
      </c>
      <c r="AS293" s="22">
        <v>0</v>
      </c>
      <c r="AT293" s="15">
        <v>0</v>
      </c>
      <c r="AU293" s="3">
        <v>0</v>
      </c>
      <c r="AV293" s="20">
        <v>0</v>
      </c>
      <c r="AW293" s="3">
        <v>8.6580086580086577E-2</v>
      </c>
      <c r="AX293" s="3">
        <v>0.89678055779750687</v>
      </c>
      <c r="AY293" s="3">
        <v>-0.81020047121742034</v>
      </c>
      <c r="AZ293" s="3" t="s">
        <v>3402</v>
      </c>
      <c r="BA293" s="22">
        <v>0</v>
      </c>
      <c r="BB293" s="15">
        <v>0</v>
      </c>
      <c r="BC293" s="3">
        <v>0</v>
      </c>
      <c r="BD293" s="20">
        <v>0</v>
      </c>
      <c r="BE293" s="15">
        <v>0</v>
      </c>
    </row>
    <row r="294" spans="1:57" x14ac:dyDescent="0.25">
      <c r="A294" t="s">
        <v>450</v>
      </c>
      <c r="B294" t="s">
        <v>495</v>
      </c>
      <c r="C294" t="s">
        <v>421</v>
      </c>
      <c r="D294">
        <v>5</v>
      </c>
      <c r="E294" s="10">
        <v>1</v>
      </c>
      <c r="F294" s="5">
        <v>7.3260073260073263E-2</v>
      </c>
      <c r="G294" s="5">
        <v>6.3492063492063489E-2</v>
      </c>
      <c r="H294" s="5">
        <v>0.19047619047619047</v>
      </c>
      <c r="I294" s="5">
        <v>0.25</v>
      </c>
      <c r="J294" s="5">
        <v>0.41099476439790572</v>
      </c>
      <c r="K294" s="5">
        <v>6.4254522769806616E-2</v>
      </c>
      <c r="L294" s="5" t="e">
        <v>#N/A</v>
      </c>
      <c r="M294" s="5" t="e">
        <v>#N/A</v>
      </c>
      <c r="N294" s="5">
        <v>0.29152339856241527</v>
      </c>
      <c r="O294" s="5">
        <v>0</v>
      </c>
      <c r="P294" s="22">
        <v>3.0721086623498457</v>
      </c>
      <c r="Q294" s="18">
        <v>119.05001090721314</v>
      </c>
      <c r="R294" s="5">
        <v>1.0985809834794958E-2</v>
      </c>
      <c r="S294" s="20">
        <v>3.0940802820194357</v>
      </c>
      <c r="T294" s="3">
        <v>8.6580086580086577E-2</v>
      </c>
      <c r="U294" s="3">
        <v>2.8011204481792715E-2</v>
      </c>
      <c r="V294" s="3">
        <v>5.8568882098293862E-2</v>
      </c>
      <c r="W294" s="3" t="s">
        <v>3402</v>
      </c>
      <c r="X294" s="25">
        <v>1.0495573649321124</v>
      </c>
      <c r="Y294" s="3">
        <v>8.6580086580086577E-2</v>
      </c>
      <c r="Z294" s="3">
        <v>0.17316017316017315</v>
      </c>
      <c r="AA294" s="3">
        <v>-8.6580086580086577E-2</v>
      </c>
      <c r="AB294" s="3" t="s">
        <v>3401</v>
      </c>
      <c r="AC294" s="22">
        <v>3.5620659339666756</v>
      </c>
      <c r="AD294" s="15">
        <v>121.09256520524001</v>
      </c>
      <c r="AE294" s="5">
        <v>1.5115027326203588E-2</v>
      </c>
      <c r="AF294" s="20">
        <v>3.5922959886190826</v>
      </c>
      <c r="AG294" s="3">
        <v>8.6580086580086577E-2</v>
      </c>
      <c r="AH294" s="3">
        <v>4.5351473922902487E-2</v>
      </c>
      <c r="AI294" s="3">
        <v>4.122861265718409E-2</v>
      </c>
      <c r="AJ294" s="3" t="s">
        <v>3402</v>
      </c>
      <c r="AK294" s="22">
        <v>3.0718356682373185</v>
      </c>
      <c r="AL294" s="15">
        <v>158.56433561144473</v>
      </c>
      <c r="AM294" s="3">
        <v>1.4438414835802672E-2</v>
      </c>
      <c r="AN294" s="20">
        <v>3.100712497908924</v>
      </c>
      <c r="AO294" s="3">
        <v>8.6580086580086577E-2</v>
      </c>
      <c r="AP294" s="3">
        <v>0.42328042328042326</v>
      </c>
      <c r="AQ294" s="3">
        <v>-0.33670033670033667</v>
      </c>
      <c r="AR294" s="3" t="s">
        <v>3402</v>
      </c>
      <c r="AS294" s="22">
        <v>3.0658857965540296</v>
      </c>
      <c r="AT294" s="15">
        <v>48.987117814273446</v>
      </c>
      <c r="AU294" s="3">
        <v>1.6088207496607443E-2</v>
      </c>
      <c r="AV294" s="20">
        <v>3.0980622115472443</v>
      </c>
      <c r="AW294" s="3">
        <v>8.6580086580086577E-2</v>
      </c>
      <c r="AX294" s="3">
        <v>0.89678055779750687</v>
      </c>
      <c r="AY294" s="3">
        <v>-0.81020047121742034</v>
      </c>
      <c r="AZ294" s="3" t="s">
        <v>3402</v>
      </c>
      <c r="BA294" s="22">
        <v>3.0584313132518481</v>
      </c>
      <c r="BB294" s="15">
        <v>10.206285548059295</v>
      </c>
      <c r="BC294" s="3">
        <v>1.242088097125848E-2</v>
      </c>
      <c r="BD294" s="20">
        <v>3.0832730751943651</v>
      </c>
      <c r="BE294" s="15">
        <v>11.255274067310632</v>
      </c>
    </row>
    <row r="295" spans="1:57" x14ac:dyDescent="0.25">
      <c r="A295" t="s">
        <v>4118</v>
      </c>
      <c r="B295" t="s">
        <v>495</v>
      </c>
      <c r="C295" t="s">
        <v>421</v>
      </c>
      <c r="D295">
        <v>4.5</v>
      </c>
      <c r="E295" s="10">
        <v>0</v>
      </c>
      <c r="F295" s="5" t="e">
        <v>#N/A</v>
      </c>
      <c r="G295" s="5" t="e">
        <v>#N/A</v>
      </c>
      <c r="H295" s="5" t="e">
        <v>#N/A</v>
      </c>
      <c r="I295" s="5">
        <v>0.25</v>
      </c>
      <c r="J295" s="5">
        <v>0.41099476439790572</v>
      </c>
      <c r="K295" s="5">
        <v>6.4254522769806616E-2</v>
      </c>
      <c r="L295" s="5" t="e">
        <v>#N/A</v>
      </c>
      <c r="M295" s="5" t="e">
        <v>#N/A</v>
      </c>
      <c r="N295" s="5">
        <v>0.29152339856241527</v>
      </c>
      <c r="O295" s="5">
        <v>0</v>
      </c>
      <c r="P295" s="22">
        <v>0</v>
      </c>
      <c r="Q295" s="18">
        <v>0</v>
      </c>
      <c r="R295" s="5">
        <v>0</v>
      </c>
      <c r="S295" s="20">
        <v>0</v>
      </c>
      <c r="T295" s="3">
        <v>8.6580086580086577E-2</v>
      </c>
      <c r="U295" s="3">
        <v>2.8011204481792715E-2</v>
      </c>
      <c r="V295" s="3">
        <v>5.8568882098293862E-2</v>
      </c>
      <c r="W295" s="3" t="s">
        <v>3402</v>
      </c>
      <c r="X295" s="25">
        <v>0</v>
      </c>
      <c r="Y295" s="3">
        <v>8.6580086580086577E-2</v>
      </c>
      <c r="Z295" s="3">
        <v>0.17316017316017315</v>
      </c>
      <c r="AA295" s="3">
        <v>-8.6580086580086577E-2</v>
      </c>
      <c r="AB295" s="3" t="s">
        <v>3401</v>
      </c>
      <c r="AC295" s="22">
        <v>0</v>
      </c>
      <c r="AD295" s="15">
        <v>0</v>
      </c>
      <c r="AE295" s="5">
        <v>0</v>
      </c>
      <c r="AF295" s="20">
        <v>0</v>
      </c>
      <c r="AG295" s="3">
        <v>8.6580086580086577E-2</v>
      </c>
      <c r="AH295" s="3">
        <v>4.5351473922902487E-2</v>
      </c>
      <c r="AI295" s="3">
        <v>4.122861265718409E-2</v>
      </c>
      <c r="AJ295" s="3" t="s">
        <v>3402</v>
      </c>
      <c r="AK295" s="22">
        <v>0</v>
      </c>
      <c r="AL295" s="15">
        <v>0</v>
      </c>
      <c r="AM295" s="3">
        <v>0</v>
      </c>
      <c r="AN295" s="20">
        <v>0</v>
      </c>
      <c r="AO295" s="3">
        <v>8.6580086580086577E-2</v>
      </c>
      <c r="AP295" s="3">
        <v>0.42328042328042326</v>
      </c>
      <c r="AQ295" s="3">
        <v>-0.33670033670033667</v>
      </c>
      <c r="AR295" s="3" t="s">
        <v>3402</v>
      </c>
      <c r="AS295" s="22">
        <v>0</v>
      </c>
      <c r="AT295" s="15">
        <v>0</v>
      </c>
      <c r="AU295" s="3">
        <v>0</v>
      </c>
      <c r="AV295" s="20">
        <v>0</v>
      </c>
      <c r="AW295" s="3">
        <v>8.6580086580086577E-2</v>
      </c>
      <c r="AX295" s="3">
        <v>0.89678055779750687</v>
      </c>
      <c r="AY295" s="3">
        <v>-0.81020047121742034</v>
      </c>
      <c r="AZ295" s="3" t="s">
        <v>3402</v>
      </c>
      <c r="BA295" s="22">
        <v>0</v>
      </c>
      <c r="BB295" s="15">
        <v>0</v>
      </c>
      <c r="BC295" s="3">
        <v>0</v>
      </c>
      <c r="BD295" s="20">
        <v>0</v>
      </c>
      <c r="BE295" s="15">
        <v>0</v>
      </c>
    </row>
    <row r="296" spans="1:57" x14ac:dyDescent="0.25">
      <c r="A296" t="s">
        <v>454</v>
      </c>
      <c r="B296" t="s">
        <v>495</v>
      </c>
      <c r="C296" t="s">
        <v>421</v>
      </c>
      <c r="D296">
        <v>4.5</v>
      </c>
      <c r="E296" s="10">
        <v>1</v>
      </c>
      <c r="F296" s="5">
        <v>8.6580086580086577E-2</v>
      </c>
      <c r="G296" s="5">
        <v>4.5351473922902487E-2</v>
      </c>
      <c r="H296" s="5">
        <v>0.21164021164021163</v>
      </c>
      <c r="I296" s="5">
        <v>0.25</v>
      </c>
      <c r="J296" s="5">
        <v>0.41099476439790572</v>
      </c>
      <c r="K296" s="5">
        <v>6.4254522769806616E-2</v>
      </c>
      <c r="L296" s="5" t="e">
        <v>#N/A</v>
      </c>
      <c r="M296" s="5" t="e">
        <v>#N/A</v>
      </c>
      <c r="N296" s="5">
        <v>0.29152339856241527</v>
      </c>
      <c r="O296" s="5">
        <v>0</v>
      </c>
      <c r="P296" s="22">
        <v>3.0764429523984216</v>
      </c>
      <c r="Q296" s="18">
        <v>119.85550501346447</v>
      </c>
      <c r="R296" s="5">
        <v>1.1060139984006134E-2</v>
      </c>
      <c r="S296" s="20">
        <v>3.0985632323664341</v>
      </c>
      <c r="T296" s="3">
        <v>8.6580086580086577E-2</v>
      </c>
      <c r="U296" s="3">
        <v>2.8011204481792715E-2</v>
      </c>
      <c r="V296" s="3">
        <v>5.8568882098293862E-2</v>
      </c>
      <c r="W296" s="3" t="s">
        <v>3402</v>
      </c>
      <c r="X296" s="25">
        <v>1.051038134833902</v>
      </c>
      <c r="Y296" s="3">
        <v>8.6580086580086577E-2</v>
      </c>
      <c r="Z296" s="3">
        <v>0.17316017316017315</v>
      </c>
      <c r="AA296" s="3">
        <v>-8.6580086580086577E-2</v>
      </c>
      <c r="AB296" s="3" t="s">
        <v>3401</v>
      </c>
      <c r="AC296" s="22">
        <v>3.5670914811158294</v>
      </c>
      <c r="AD296" s="15">
        <v>121.91480528534338</v>
      </c>
      <c r="AE296" s="5">
        <v>1.5217661053207369E-2</v>
      </c>
      <c r="AF296" s="20">
        <v>3.5975268032222441</v>
      </c>
      <c r="AG296" s="3">
        <v>8.6580086580086577E-2</v>
      </c>
      <c r="AH296" s="3">
        <v>4.5351473922902487E-2</v>
      </c>
      <c r="AI296" s="3">
        <v>4.122861265718409E-2</v>
      </c>
      <c r="AJ296" s="3" t="s">
        <v>3402</v>
      </c>
      <c r="AK296" s="22">
        <v>3.0761695731316578</v>
      </c>
      <c r="AL296" s="15">
        <v>159.70175035529039</v>
      </c>
      <c r="AM296" s="3">
        <v>1.4541984568861967E-2</v>
      </c>
      <c r="AN296" s="20">
        <v>3.1052535422693817</v>
      </c>
      <c r="AO296" s="3">
        <v>8.6580086580086577E-2</v>
      </c>
      <c r="AP296" s="3">
        <v>0.42328042328042326</v>
      </c>
      <c r="AQ296" s="3">
        <v>-0.33670033670033667</v>
      </c>
      <c r="AR296" s="3" t="s">
        <v>3402</v>
      </c>
      <c r="AS296" s="22">
        <v>3.0702113070611712</v>
      </c>
      <c r="AT296" s="15">
        <v>49.256816913199962</v>
      </c>
      <c r="AU296" s="3">
        <v>1.6176781294348071E-2</v>
      </c>
      <c r="AV296" s="20">
        <v>3.1025648696498673</v>
      </c>
      <c r="AW296" s="3">
        <v>8.6580086580086577E-2</v>
      </c>
      <c r="AX296" s="3">
        <v>0.89678055779750687</v>
      </c>
      <c r="AY296" s="3">
        <v>-0.81020047121742034</v>
      </c>
      <c r="AZ296" s="3" t="s">
        <v>3402</v>
      </c>
      <c r="BA296" s="22">
        <v>3.0627463065877745</v>
      </c>
      <c r="BB296" s="15">
        <v>10.239790646728004</v>
      </c>
      <c r="BC296" s="3">
        <v>1.2461656123054369E-2</v>
      </c>
      <c r="BD296" s="20">
        <v>3.0876696188338832</v>
      </c>
      <c r="BE296" s="15">
        <v>11.27161702053489</v>
      </c>
    </row>
    <row r="297" spans="1:57" x14ac:dyDescent="0.25">
      <c r="A297" t="s">
        <v>449</v>
      </c>
      <c r="B297" t="s">
        <v>495</v>
      </c>
      <c r="C297" t="s">
        <v>421</v>
      </c>
      <c r="D297">
        <v>4.5</v>
      </c>
      <c r="E297" s="10">
        <v>0</v>
      </c>
      <c r="F297" s="5">
        <v>6.3492063492063489E-2</v>
      </c>
      <c r="G297" s="5">
        <v>8.6580086580086577E-2</v>
      </c>
      <c r="H297" s="5">
        <v>0.23809523809523808</v>
      </c>
      <c r="I297" s="5">
        <v>0.25</v>
      </c>
      <c r="J297" s="5">
        <v>0.41099476439790572</v>
      </c>
      <c r="K297" s="5">
        <v>6.4254522769806616E-2</v>
      </c>
      <c r="L297" s="5" t="e">
        <v>#N/A</v>
      </c>
      <c r="M297" s="5" t="e">
        <v>#N/A</v>
      </c>
      <c r="N297" s="5">
        <v>0.29152339856241527</v>
      </c>
      <c r="O297" s="5">
        <v>0</v>
      </c>
      <c r="P297" s="22">
        <v>0</v>
      </c>
      <c r="Q297" s="18">
        <v>0</v>
      </c>
      <c r="R297" s="5">
        <v>0</v>
      </c>
      <c r="S297" s="20">
        <v>0</v>
      </c>
      <c r="T297" s="3">
        <v>8.6580086580086577E-2</v>
      </c>
      <c r="U297" s="3">
        <v>2.8011204481792715E-2</v>
      </c>
      <c r="V297" s="3">
        <v>5.8568882098293862E-2</v>
      </c>
      <c r="W297" s="3" t="s">
        <v>3402</v>
      </c>
      <c r="X297" s="25">
        <v>0</v>
      </c>
      <c r="Y297" s="3">
        <v>8.6580086580086577E-2</v>
      </c>
      <c r="Z297" s="3">
        <v>0.17316017316017315</v>
      </c>
      <c r="AA297" s="3">
        <v>-8.6580086580086577E-2</v>
      </c>
      <c r="AB297" s="3" t="s">
        <v>3401</v>
      </c>
      <c r="AC297" s="22">
        <v>0</v>
      </c>
      <c r="AD297" s="15">
        <v>0</v>
      </c>
      <c r="AE297" s="5">
        <v>0</v>
      </c>
      <c r="AF297" s="20">
        <v>0</v>
      </c>
      <c r="AG297" s="3">
        <v>8.6580086580086577E-2</v>
      </c>
      <c r="AH297" s="3">
        <v>4.5351473922902487E-2</v>
      </c>
      <c r="AI297" s="3">
        <v>4.122861265718409E-2</v>
      </c>
      <c r="AJ297" s="3" t="s">
        <v>3402</v>
      </c>
      <c r="AK297" s="22">
        <v>0</v>
      </c>
      <c r="AL297" s="15">
        <v>0</v>
      </c>
      <c r="AM297" s="3">
        <v>0</v>
      </c>
      <c r="AN297" s="20">
        <v>0</v>
      </c>
      <c r="AO297" s="3">
        <v>8.6580086580086577E-2</v>
      </c>
      <c r="AP297" s="3">
        <v>0.42328042328042326</v>
      </c>
      <c r="AQ297" s="3">
        <v>-0.33670033670033667</v>
      </c>
      <c r="AR297" s="3" t="s">
        <v>3402</v>
      </c>
      <c r="AS297" s="22">
        <v>0</v>
      </c>
      <c r="AT297" s="15">
        <v>0</v>
      </c>
      <c r="AU297" s="3">
        <v>0</v>
      </c>
      <c r="AV297" s="20">
        <v>0</v>
      </c>
      <c r="AW297" s="3">
        <v>8.6580086580086577E-2</v>
      </c>
      <c r="AX297" s="3">
        <v>0.89678055779750687</v>
      </c>
      <c r="AY297" s="3">
        <v>-0.81020047121742034</v>
      </c>
      <c r="AZ297" s="3" t="s">
        <v>3402</v>
      </c>
      <c r="BA297" s="22">
        <v>0</v>
      </c>
      <c r="BB297" s="15">
        <v>0</v>
      </c>
      <c r="BC297" s="3">
        <v>0</v>
      </c>
      <c r="BD297" s="20">
        <v>0</v>
      </c>
      <c r="BE297" s="15">
        <v>0</v>
      </c>
    </row>
    <row r="298" spans="1:57" x14ac:dyDescent="0.25">
      <c r="A298" t="s">
        <v>3829</v>
      </c>
      <c r="B298" t="s">
        <v>495</v>
      </c>
      <c r="C298" t="s">
        <v>421</v>
      </c>
      <c r="D298">
        <v>4</v>
      </c>
      <c r="E298" s="10">
        <v>0</v>
      </c>
      <c r="F298" s="5" t="e">
        <v>#N/A</v>
      </c>
      <c r="G298" s="5" t="e">
        <v>#N/A</v>
      </c>
      <c r="H298" s="5" t="e">
        <v>#N/A</v>
      </c>
      <c r="I298" s="5">
        <v>0.25</v>
      </c>
      <c r="J298" s="5">
        <v>0.41099476439790572</v>
      </c>
      <c r="K298" s="5">
        <v>6.4254522769806616E-2</v>
      </c>
      <c r="L298" s="5" t="e">
        <v>#N/A</v>
      </c>
      <c r="M298" s="5" t="e">
        <v>#N/A</v>
      </c>
      <c r="N298" s="5">
        <v>0.29152339856241527</v>
      </c>
      <c r="O298" s="5">
        <v>0</v>
      </c>
      <c r="P298" s="22">
        <v>0</v>
      </c>
      <c r="Q298" s="18">
        <v>0</v>
      </c>
      <c r="R298" s="5">
        <v>0</v>
      </c>
      <c r="S298" s="20">
        <v>0</v>
      </c>
      <c r="T298" s="3">
        <v>8.6580086580086577E-2</v>
      </c>
      <c r="U298" s="3">
        <v>2.8011204481792715E-2</v>
      </c>
      <c r="V298" s="3">
        <v>5.8568882098293862E-2</v>
      </c>
      <c r="W298" s="3" t="s">
        <v>3402</v>
      </c>
      <c r="X298" s="25">
        <v>0</v>
      </c>
      <c r="Y298" s="3">
        <v>8.6580086580086577E-2</v>
      </c>
      <c r="Z298" s="3">
        <v>0.17316017316017315</v>
      </c>
      <c r="AA298" s="3">
        <v>-8.6580086580086577E-2</v>
      </c>
      <c r="AB298" s="3" t="s">
        <v>3401</v>
      </c>
      <c r="AC298" s="22">
        <v>0</v>
      </c>
      <c r="AD298" s="15">
        <v>0</v>
      </c>
      <c r="AE298" s="5">
        <v>0</v>
      </c>
      <c r="AF298" s="20">
        <v>0</v>
      </c>
      <c r="AG298" s="3">
        <v>8.6580086580086577E-2</v>
      </c>
      <c r="AH298" s="3">
        <v>4.5351473922902487E-2</v>
      </c>
      <c r="AI298" s="3">
        <v>4.122861265718409E-2</v>
      </c>
      <c r="AJ298" s="3" t="s">
        <v>3402</v>
      </c>
      <c r="AK298" s="22">
        <v>0</v>
      </c>
      <c r="AL298" s="15">
        <v>0</v>
      </c>
      <c r="AM298" s="3">
        <v>0</v>
      </c>
      <c r="AN298" s="20">
        <v>0</v>
      </c>
      <c r="AO298" s="3">
        <v>8.6580086580086577E-2</v>
      </c>
      <c r="AP298" s="3">
        <v>0.42328042328042326</v>
      </c>
      <c r="AQ298" s="3">
        <v>-0.33670033670033667</v>
      </c>
      <c r="AR298" s="3" t="s">
        <v>3402</v>
      </c>
      <c r="AS298" s="22">
        <v>0</v>
      </c>
      <c r="AT298" s="15">
        <v>0</v>
      </c>
      <c r="AU298" s="3">
        <v>0</v>
      </c>
      <c r="AV298" s="20">
        <v>0</v>
      </c>
      <c r="AW298" s="3">
        <v>8.6580086580086577E-2</v>
      </c>
      <c r="AX298" s="3">
        <v>0.89678055779750687</v>
      </c>
      <c r="AY298" s="3">
        <v>-0.81020047121742034</v>
      </c>
      <c r="AZ298" s="3" t="s">
        <v>3402</v>
      </c>
      <c r="BA298" s="22">
        <v>0</v>
      </c>
      <c r="BB298" s="15">
        <v>0</v>
      </c>
      <c r="BC298" s="3">
        <v>0</v>
      </c>
      <c r="BD298" s="20">
        <v>0</v>
      </c>
      <c r="BE298" s="15">
        <v>0</v>
      </c>
    </row>
    <row r="299" spans="1:57" x14ac:dyDescent="0.25">
      <c r="A299" t="s">
        <v>4119</v>
      </c>
      <c r="B299" t="s">
        <v>495</v>
      </c>
      <c r="C299" t="s">
        <v>421</v>
      </c>
      <c r="D299">
        <v>4</v>
      </c>
      <c r="E299" s="10">
        <v>0</v>
      </c>
      <c r="F299" s="5" t="e">
        <v>#N/A</v>
      </c>
      <c r="G299" s="5" t="e">
        <v>#N/A</v>
      </c>
      <c r="H299" s="5" t="e">
        <v>#N/A</v>
      </c>
      <c r="I299" s="5">
        <v>0.25</v>
      </c>
      <c r="J299" s="5">
        <v>0.41099476439790572</v>
      </c>
      <c r="K299" s="5">
        <v>6.4254522769806616E-2</v>
      </c>
      <c r="L299" s="5" t="e">
        <v>#N/A</v>
      </c>
      <c r="M299" s="5" t="e">
        <v>#N/A</v>
      </c>
      <c r="N299" s="5">
        <v>0.29152339856241527</v>
      </c>
      <c r="O299" s="5">
        <v>0</v>
      </c>
      <c r="P299" s="22">
        <v>0</v>
      </c>
      <c r="Q299" s="18">
        <v>0</v>
      </c>
      <c r="R299" s="5">
        <v>0</v>
      </c>
      <c r="S299" s="20">
        <v>0</v>
      </c>
      <c r="T299" s="3">
        <v>8.6580086580086577E-2</v>
      </c>
      <c r="U299" s="3">
        <v>2.8011204481792715E-2</v>
      </c>
      <c r="V299" s="3">
        <v>5.8568882098293862E-2</v>
      </c>
      <c r="W299" s="3" t="s">
        <v>3402</v>
      </c>
      <c r="X299" s="25">
        <v>0</v>
      </c>
      <c r="Y299" s="3">
        <v>8.6580086580086577E-2</v>
      </c>
      <c r="Z299" s="3">
        <v>0.17316017316017315</v>
      </c>
      <c r="AA299" s="3">
        <v>-8.6580086580086577E-2</v>
      </c>
      <c r="AB299" s="3" t="s">
        <v>3401</v>
      </c>
      <c r="AC299" s="22">
        <v>0</v>
      </c>
      <c r="AD299" s="15">
        <v>0</v>
      </c>
      <c r="AE299" s="5">
        <v>0</v>
      </c>
      <c r="AF299" s="20">
        <v>0</v>
      </c>
      <c r="AG299" s="3">
        <v>8.6580086580086577E-2</v>
      </c>
      <c r="AH299" s="3">
        <v>4.5351473922902487E-2</v>
      </c>
      <c r="AI299" s="3">
        <v>4.122861265718409E-2</v>
      </c>
      <c r="AJ299" s="3" t="s">
        <v>3402</v>
      </c>
      <c r="AK299" s="22">
        <v>0</v>
      </c>
      <c r="AL299" s="15">
        <v>0</v>
      </c>
      <c r="AM299" s="3">
        <v>0</v>
      </c>
      <c r="AN299" s="20">
        <v>0</v>
      </c>
      <c r="AO299" s="3">
        <v>8.6580086580086577E-2</v>
      </c>
      <c r="AP299" s="3">
        <v>0.42328042328042326</v>
      </c>
      <c r="AQ299" s="3">
        <v>-0.33670033670033667</v>
      </c>
      <c r="AR299" s="3" t="s">
        <v>3402</v>
      </c>
      <c r="AS299" s="22">
        <v>0</v>
      </c>
      <c r="AT299" s="15">
        <v>0</v>
      </c>
      <c r="AU299" s="3">
        <v>0</v>
      </c>
      <c r="AV299" s="20">
        <v>0</v>
      </c>
      <c r="AW299" s="3">
        <v>8.6580086580086577E-2</v>
      </c>
      <c r="AX299" s="3">
        <v>0.89678055779750687</v>
      </c>
      <c r="AY299" s="3">
        <v>-0.81020047121742034</v>
      </c>
      <c r="AZ299" s="3" t="s">
        <v>3402</v>
      </c>
      <c r="BA299" s="22">
        <v>0</v>
      </c>
      <c r="BB299" s="15">
        <v>0</v>
      </c>
      <c r="BC299" s="3">
        <v>0</v>
      </c>
      <c r="BD299" s="20">
        <v>0</v>
      </c>
      <c r="BE299" s="15">
        <v>0</v>
      </c>
    </row>
    <row r="300" spans="1:57" x14ac:dyDescent="0.25">
      <c r="A300" t="s">
        <v>3446</v>
      </c>
      <c r="B300" t="s">
        <v>518</v>
      </c>
      <c r="C300" t="s">
        <v>421</v>
      </c>
      <c r="D300">
        <v>6.5</v>
      </c>
      <c r="E300" s="10">
        <v>1</v>
      </c>
      <c r="F300" s="5" t="e">
        <v>#N/A</v>
      </c>
      <c r="G300" s="5" t="e">
        <v>#N/A</v>
      </c>
      <c r="H300" s="5" t="e">
        <v>#N/A</v>
      </c>
      <c r="I300" s="5">
        <v>0.25</v>
      </c>
      <c r="J300" s="5">
        <v>0.41099476439790572</v>
      </c>
      <c r="K300" s="5">
        <v>6.4254522769806616E-2</v>
      </c>
      <c r="L300" s="5" t="e">
        <v>#N/A</v>
      </c>
      <c r="M300" s="5" t="e">
        <v>#N/A</v>
      </c>
      <c r="N300" s="5">
        <v>0</v>
      </c>
      <c r="O300" s="5">
        <v>0.3857500506789166</v>
      </c>
      <c r="P300" s="22">
        <v>3.0215001013578333</v>
      </c>
      <c r="Q300" s="18">
        <v>110.03599874771231</v>
      </c>
      <c r="R300" s="5">
        <v>1.0154006270241017E-2</v>
      </c>
      <c r="S300" s="20">
        <v>3.0418081138983153</v>
      </c>
      <c r="T300" s="3">
        <v>8.6580086580086577E-2</v>
      </c>
      <c r="U300" s="3">
        <v>2.8011204481792715E-2</v>
      </c>
      <c r="V300" s="3">
        <v>5.8568882098293862E-2</v>
      </c>
      <c r="W300" s="3" t="s">
        <v>3402</v>
      </c>
      <c r="X300" s="25">
        <v>1.0322674205467619</v>
      </c>
      <c r="Y300" s="3">
        <v>8.6580086580086577E-2</v>
      </c>
      <c r="Z300" s="3">
        <v>0.17316017316017315</v>
      </c>
      <c r="AA300" s="3">
        <v>-8.6580086580086577E-2</v>
      </c>
      <c r="AB300" s="3" t="s">
        <v>3401</v>
      </c>
      <c r="AC300" s="22">
        <v>3.5033860333218749</v>
      </c>
      <c r="AD300" s="15">
        <v>111.89253731697463</v>
      </c>
      <c r="AE300" s="5">
        <v>1.3966660597847676E-2</v>
      </c>
      <c r="AF300" s="20">
        <v>3.5313193545175703</v>
      </c>
      <c r="AG300" s="3">
        <v>8.6580086580086577E-2</v>
      </c>
      <c r="AH300" s="3">
        <v>4.5351473922902487E-2</v>
      </c>
      <c r="AI300" s="3">
        <v>4.122861265718409E-2</v>
      </c>
      <c r="AJ300" s="3" t="s">
        <v>3402</v>
      </c>
      <c r="AK300" s="22">
        <v>3.0212316044297203</v>
      </c>
      <c r="AL300" s="15">
        <v>145.86809073536608</v>
      </c>
      <c r="AM300" s="3">
        <v>1.3282331094330314E-2</v>
      </c>
      <c r="AN300" s="20">
        <v>3.0477962666183811</v>
      </c>
      <c r="AO300" s="3">
        <v>8.6580086580086577E-2</v>
      </c>
      <c r="AP300" s="3">
        <v>0.42328042328042326</v>
      </c>
      <c r="AQ300" s="3">
        <v>-0.33670033670033667</v>
      </c>
      <c r="AR300" s="3" t="s">
        <v>3402</v>
      </c>
      <c r="AS300" s="22">
        <v>3.0153797483041718</v>
      </c>
      <c r="AT300" s="15">
        <v>45.945208405628691</v>
      </c>
      <c r="AU300" s="3">
        <v>1.5089192409871723E-2</v>
      </c>
      <c r="AV300" s="20">
        <v>3.0455581331239152</v>
      </c>
      <c r="AW300" s="3">
        <v>8.6580086580086577E-2</v>
      </c>
      <c r="AX300" s="3">
        <v>0.89678055779750687</v>
      </c>
      <c r="AY300" s="3">
        <v>-0.81020047121742034</v>
      </c>
      <c r="AZ300" s="3" t="s">
        <v>3402</v>
      </c>
      <c r="BA300" s="22">
        <v>3.0080480668668743</v>
      </c>
      <c r="BB300" s="15">
        <v>9.8230888813260577</v>
      </c>
      <c r="BC300" s="3">
        <v>1.1954536955733501E-2</v>
      </c>
      <c r="BD300" s="20">
        <v>3.0319571407783412</v>
      </c>
      <c r="BE300" s="15">
        <v>11.064726781400607</v>
      </c>
    </row>
    <row r="301" spans="1:57" x14ac:dyDescent="0.25">
      <c r="A301" t="s">
        <v>426</v>
      </c>
      <c r="B301" t="s">
        <v>518</v>
      </c>
      <c r="C301" t="s">
        <v>421</v>
      </c>
      <c r="D301">
        <v>6</v>
      </c>
      <c r="E301" s="10">
        <v>0</v>
      </c>
      <c r="F301" s="5">
        <v>0.19047619047619047</v>
      </c>
      <c r="G301" s="5">
        <v>0.15873015873015872</v>
      </c>
      <c r="H301" s="5">
        <v>0.11204481792717086</v>
      </c>
      <c r="I301" s="5">
        <v>0.25</v>
      </c>
      <c r="J301" s="5">
        <v>0.41099476439790572</v>
      </c>
      <c r="K301" s="5">
        <v>6.4254522769806616E-2</v>
      </c>
      <c r="L301" s="5" t="e">
        <v>#N/A</v>
      </c>
      <c r="M301" s="5" t="e">
        <v>#N/A</v>
      </c>
      <c r="N301" s="5">
        <v>0</v>
      </c>
      <c r="O301" s="5">
        <v>0.3857500506789166</v>
      </c>
      <c r="P301" s="22">
        <v>0</v>
      </c>
      <c r="Q301" s="18">
        <v>0</v>
      </c>
      <c r="R301" s="5">
        <v>0</v>
      </c>
      <c r="S301" s="20">
        <v>0</v>
      </c>
      <c r="T301" s="3">
        <v>8.6580086580086577E-2</v>
      </c>
      <c r="U301" s="3">
        <v>2.8011204481792715E-2</v>
      </c>
      <c r="V301" s="3">
        <v>5.8568882098293862E-2</v>
      </c>
      <c r="W301" s="3" t="s">
        <v>3402</v>
      </c>
      <c r="X301" s="25">
        <v>0</v>
      </c>
      <c r="Y301" s="3">
        <v>8.6580086580086577E-2</v>
      </c>
      <c r="Z301" s="3">
        <v>0.17316017316017315</v>
      </c>
      <c r="AA301" s="3">
        <v>-8.6580086580086577E-2</v>
      </c>
      <c r="AB301" s="3" t="s">
        <v>3401</v>
      </c>
      <c r="AC301" s="22">
        <v>0</v>
      </c>
      <c r="AD301" s="15">
        <v>0</v>
      </c>
      <c r="AE301" s="5">
        <v>0</v>
      </c>
      <c r="AF301" s="20">
        <v>0</v>
      </c>
      <c r="AG301" s="3">
        <v>8.6580086580086577E-2</v>
      </c>
      <c r="AH301" s="3">
        <v>4.5351473922902487E-2</v>
      </c>
      <c r="AI301" s="3">
        <v>4.122861265718409E-2</v>
      </c>
      <c r="AJ301" s="3" t="s">
        <v>3402</v>
      </c>
      <c r="AK301" s="22">
        <v>0</v>
      </c>
      <c r="AL301" s="15">
        <v>0</v>
      </c>
      <c r="AM301" s="3">
        <v>0</v>
      </c>
      <c r="AN301" s="20">
        <v>0</v>
      </c>
      <c r="AO301" s="3">
        <v>8.6580086580086577E-2</v>
      </c>
      <c r="AP301" s="3">
        <v>0.42328042328042326</v>
      </c>
      <c r="AQ301" s="3">
        <v>-0.33670033670033667</v>
      </c>
      <c r="AR301" s="3" t="s">
        <v>3402</v>
      </c>
      <c r="AS301" s="22">
        <v>0</v>
      </c>
      <c r="AT301" s="15">
        <v>0</v>
      </c>
      <c r="AU301" s="3">
        <v>0</v>
      </c>
      <c r="AV301" s="20">
        <v>0</v>
      </c>
      <c r="AW301" s="3">
        <v>8.6580086580086577E-2</v>
      </c>
      <c r="AX301" s="3">
        <v>0.89678055779750687</v>
      </c>
      <c r="AY301" s="3">
        <v>-0.81020047121742034</v>
      </c>
      <c r="AZ301" s="3" t="s">
        <v>3402</v>
      </c>
      <c r="BA301" s="22">
        <v>0</v>
      </c>
      <c r="BB301" s="15">
        <v>0</v>
      </c>
      <c r="BC301" s="3">
        <v>0</v>
      </c>
      <c r="BD301" s="20">
        <v>0</v>
      </c>
      <c r="BE301" s="15">
        <v>0</v>
      </c>
    </row>
    <row r="302" spans="1:57" x14ac:dyDescent="0.25">
      <c r="A302" t="s">
        <v>424</v>
      </c>
      <c r="B302" t="s">
        <v>518</v>
      </c>
      <c r="C302" t="s">
        <v>421</v>
      </c>
      <c r="D302">
        <v>5.5</v>
      </c>
      <c r="E302" s="10">
        <v>1</v>
      </c>
      <c r="F302" s="5">
        <v>0.19047619047619047</v>
      </c>
      <c r="G302" s="5">
        <v>0.15873015873015872</v>
      </c>
      <c r="H302" s="5">
        <v>0.28011204481792717</v>
      </c>
      <c r="I302" s="5">
        <v>0.25</v>
      </c>
      <c r="J302" s="5">
        <v>0.41099476439790572</v>
      </c>
      <c r="K302" s="5">
        <v>6.4254522769806616E-2</v>
      </c>
      <c r="L302" s="5" t="e">
        <v>#N/A</v>
      </c>
      <c r="M302" s="5" t="e">
        <v>#N/A</v>
      </c>
      <c r="N302" s="5">
        <v>0</v>
      </c>
      <c r="O302" s="5">
        <v>0.99767322955651294</v>
      </c>
      <c r="P302" s="22">
        <v>5.3938058428665272</v>
      </c>
      <c r="Q302" s="18">
        <v>4409.9015645553582</v>
      </c>
      <c r="R302" s="5">
        <v>0.40694107971253118</v>
      </c>
      <c r="S302" s="20">
        <v>6.2076880022915892</v>
      </c>
      <c r="T302" s="3">
        <v>8.6580086580086577E-2</v>
      </c>
      <c r="U302" s="3">
        <v>2.8011204481792715E-2</v>
      </c>
      <c r="V302" s="3">
        <v>5.8568882098293862E-2</v>
      </c>
      <c r="W302" s="3" t="s">
        <v>3402</v>
      </c>
      <c r="X302" s="25">
        <v>1.8427436232233598</v>
      </c>
      <c r="Y302" s="3">
        <v>8.6580086580086577E-2</v>
      </c>
      <c r="Z302" s="3">
        <v>0.17316017316017315</v>
      </c>
      <c r="AA302" s="3">
        <v>-8.6580086580086577E-2</v>
      </c>
      <c r="AB302" s="3" t="s">
        <v>3401</v>
      </c>
      <c r="AC302" s="22">
        <v>6.2540405171115401</v>
      </c>
      <c r="AD302" s="15">
        <v>4543.6024875877783</v>
      </c>
      <c r="AE302" s="5">
        <v>0.56714196815383044</v>
      </c>
      <c r="AF302" s="20">
        <v>7.3883244534192007</v>
      </c>
      <c r="AG302" s="3">
        <v>8.6580086580086577E-2</v>
      </c>
      <c r="AH302" s="3">
        <v>4.5351473922902487E-2</v>
      </c>
      <c r="AI302" s="3">
        <v>4.122861265718409E-2</v>
      </c>
      <c r="AJ302" s="3" t="s">
        <v>3402</v>
      </c>
      <c r="AK302" s="22">
        <v>5.393326537802464</v>
      </c>
      <c r="AL302" s="15">
        <v>7294.1682559589981</v>
      </c>
      <c r="AM302" s="3">
        <v>0.66418609680144158</v>
      </c>
      <c r="AN302" s="20">
        <v>6.7216987314053469</v>
      </c>
      <c r="AO302" s="3">
        <v>8.6580086580086577E-2</v>
      </c>
      <c r="AP302" s="3">
        <v>0.42328042328042326</v>
      </c>
      <c r="AQ302" s="3">
        <v>-0.33670033670033667</v>
      </c>
      <c r="AR302" s="3" t="s">
        <v>3402</v>
      </c>
      <c r="AS302" s="22">
        <v>5.3828801453805628</v>
      </c>
      <c r="AT302" s="15">
        <v>927.54363803730382</v>
      </c>
      <c r="AU302" s="3">
        <v>0.30462119791326642</v>
      </c>
      <c r="AV302" s="20">
        <v>5.9921225412070953</v>
      </c>
      <c r="AW302" s="3">
        <v>8.6580086580086577E-2</v>
      </c>
      <c r="AX302" s="3">
        <v>0.89678055779750687</v>
      </c>
      <c r="AY302" s="3">
        <v>-0.81020047121742034</v>
      </c>
      <c r="AZ302" s="3" t="s">
        <v>3402</v>
      </c>
      <c r="BA302" s="22">
        <v>5.3697920550784106</v>
      </c>
      <c r="BB302" s="15">
        <v>59.061356582249438</v>
      </c>
      <c r="BC302" s="3">
        <v>7.1876695655322453E-2</v>
      </c>
      <c r="BD302" s="20">
        <v>5.5135454463890552</v>
      </c>
      <c r="BE302" s="15">
        <v>22.694038475901174</v>
      </c>
    </row>
    <row r="303" spans="1:57" x14ac:dyDescent="0.25">
      <c r="A303" t="s">
        <v>447</v>
      </c>
      <c r="B303" t="s">
        <v>518</v>
      </c>
      <c r="C303" t="s">
        <v>421</v>
      </c>
      <c r="D303">
        <v>5.5</v>
      </c>
      <c r="E303" s="10">
        <v>1</v>
      </c>
      <c r="F303" s="5">
        <v>9.5238095238095233E-2</v>
      </c>
      <c r="G303" s="5">
        <v>5.6022408963585429E-2</v>
      </c>
      <c r="H303" s="5">
        <v>0.23809523809523808</v>
      </c>
      <c r="I303" s="5">
        <v>0.25</v>
      </c>
      <c r="J303" s="5">
        <v>0.41099476439790572</v>
      </c>
      <c r="K303" s="5">
        <v>6.4254522769806616E-2</v>
      </c>
      <c r="L303" s="5" t="e">
        <v>#N/A</v>
      </c>
      <c r="M303" s="5" t="e">
        <v>#N/A</v>
      </c>
      <c r="N303" s="5">
        <v>0</v>
      </c>
      <c r="O303" s="5">
        <v>0.25421689522266933</v>
      </c>
      <c r="P303" s="22">
        <v>3.1645962554313329</v>
      </c>
      <c r="Q303" s="18">
        <v>137.47396690195495</v>
      </c>
      <c r="R303" s="5">
        <v>1.2685953122649129E-2</v>
      </c>
      <c r="S303" s="20">
        <v>3.1899681616766311</v>
      </c>
      <c r="T303" s="3">
        <v>8.6580086580086577E-2</v>
      </c>
      <c r="U303" s="3">
        <v>2.8011204481792715E-2</v>
      </c>
      <c r="V303" s="3">
        <v>5.8568882098293862E-2</v>
      </c>
      <c r="W303" s="3" t="s">
        <v>3402</v>
      </c>
      <c r="X303" s="25">
        <v>1.081154891306479</v>
      </c>
      <c r="Y303" s="3">
        <v>8.6580086580086577E-2</v>
      </c>
      <c r="Z303" s="3">
        <v>0.17316017316017315</v>
      </c>
      <c r="AA303" s="3">
        <v>-8.6580086580086577E-2</v>
      </c>
      <c r="AB303" s="3" t="s">
        <v>3401</v>
      </c>
      <c r="AC303" s="22">
        <v>3.6693039716922509</v>
      </c>
      <c r="AD303" s="15">
        <v>139.90425580109422</v>
      </c>
      <c r="AE303" s="5">
        <v>1.7463141902242973E-2</v>
      </c>
      <c r="AF303" s="20">
        <v>3.704230255496737</v>
      </c>
      <c r="AG303" s="3">
        <v>8.6580086580086577E-2</v>
      </c>
      <c r="AH303" s="3">
        <v>4.5351473922902487E-2</v>
      </c>
      <c r="AI303" s="3">
        <v>4.122861265718409E-2</v>
      </c>
      <c r="AJ303" s="3" t="s">
        <v>3402</v>
      </c>
      <c r="AK303" s="22">
        <v>3.1643150426744908</v>
      </c>
      <c r="AL303" s="15">
        <v>184.69024648743303</v>
      </c>
      <c r="AM303" s="3">
        <v>1.6817365548370735E-2</v>
      </c>
      <c r="AN303" s="20">
        <v>3.1979497737712324</v>
      </c>
      <c r="AO303" s="3">
        <v>8.6580086580086577E-2</v>
      </c>
      <c r="AP303" s="3">
        <v>0.42328042328042326</v>
      </c>
      <c r="AQ303" s="3">
        <v>-0.33670033670033667</v>
      </c>
      <c r="AR303" s="3" t="s">
        <v>3402</v>
      </c>
      <c r="AS303" s="22">
        <v>3.1581860466920277</v>
      </c>
      <c r="AT303" s="15">
        <v>55.076048375051421</v>
      </c>
      <c r="AU303" s="3">
        <v>1.8087916454085393E-2</v>
      </c>
      <c r="AV303" s="20">
        <v>3.1943618796001987</v>
      </c>
      <c r="AW303" s="3">
        <v>8.6580086580086577E-2</v>
      </c>
      <c r="AX303" s="3">
        <v>0.89678055779750687</v>
      </c>
      <c r="AY303" s="3">
        <v>-0.81020047121742034</v>
      </c>
      <c r="AZ303" s="3" t="s">
        <v>3402</v>
      </c>
      <c r="BA303" s="22">
        <v>3.1505071418950163</v>
      </c>
      <c r="BB303" s="15">
        <v>10.945617207527956</v>
      </c>
      <c r="BC303" s="3">
        <v>1.3320635391934023E-2</v>
      </c>
      <c r="BD303" s="20">
        <v>3.1771484126788843</v>
      </c>
      <c r="BE303" s="15">
        <v>11.604887119340383</v>
      </c>
    </row>
    <row r="304" spans="1:57" x14ac:dyDescent="0.25">
      <c r="A304" t="s">
        <v>437</v>
      </c>
      <c r="B304" t="s">
        <v>518</v>
      </c>
      <c r="C304" t="s">
        <v>421</v>
      </c>
      <c r="D304">
        <v>5</v>
      </c>
      <c r="E304" s="10">
        <v>1</v>
      </c>
      <c r="F304" s="5">
        <v>0.11204481792717086</v>
      </c>
      <c r="G304" s="5">
        <v>0.10582010582010581</v>
      </c>
      <c r="H304" s="5">
        <v>0.23809523809523808</v>
      </c>
      <c r="I304" s="5">
        <v>0.25</v>
      </c>
      <c r="J304" s="5">
        <v>0.41099476439790572</v>
      </c>
      <c r="K304" s="5">
        <v>6.4254522769806616E-2</v>
      </c>
      <c r="L304" s="5" t="e">
        <v>#N/A</v>
      </c>
      <c r="M304" s="5" t="e">
        <v>#N/A</v>
      </c>
      <c r="N304" s="5">
        <v>0</v>
      </c>
      <c r="O304" s="5">
        <v>0.3857500506789166</v>
      </c>
      <c r="P304" s="22">
        <v>3.6610892703587665</v>
      </c>
      <c r="Q304" s="18">
        <v>297.6360561561745</v>
      </c>
      <c r="R304" s="5">
        <v>2.7465542321189102E-2</v>
      </c>
      <c r="S304" s="20">
        <v>3.7160203550011448</v>
      </c>
      <c r="T304" s="3">
        <v>8.6580086580086577E-2</v>
      </c>
      <c r="U304" s="3">
        <v>2.8011204481792715E-2</v>
      </c>
      <c r="V304" s="3">
        <v>5.8568882098293862E-2</v>
      </c>
      <c r="W304" s="3" t="s">
        <v>3402</v>
      </c>
      <c r="X304" s="25">
        <v>1.2507771142573596</v>
      </c>
      <c r="Y304" s="3">
        <v>8.6580086580086577E-2</v>
      </c>
      <c r="Z304" s="3">
        <v>0.17316017316017315</v>
      </c>
      <c r="AA304" s="3">
        <v>-8.6580086580086577E-2</v>
      </c>
      <c r="AB304" s="3" t="s">
        <v>3401</v>
      </c>
      <c r="AC304" s="22">
        <v>4.2449805018227531</v>
      </c>
      <c r="AD304" s="15">
        <v>303.73161981146802</v>
      </c>
      <c r="AE304" s="5">
        <v>3.7912416220610021E-2</v>
      </c>
      <c r="AF304" s="20">
        <v>4.320805334263973</v>
      </c>
      <c r="AG304" s="3">
        <v>8.6580086580086577E-2</v>
      </c>
      <c r="AH304" s="3">
        <v>4.5351473922902487E-2</v>
      </c>
      <c r="AI304" s="3">
        <v>4.122861265718409E-2</v>
      </c>
      <c r="AJ304" s="3" t="s">
        <v>3402</v>
      </c>
      <c r="AK304" s="22">
        <v>3.6607639381761867</v>
      </c>
      <c r="AL304" s="15">
        <v>418.81863966896003</v>
      </c>
      <c r="AM304" s="3">
        <v>3.8136427319476911E-2</v>
      </c>
      <c r="AN304" s="20">
        <v>3.7370367928151405</v>
      </c>
      <c r="AO304" s="3">
        <v>8.6580086580086577E-2</v>
      </c>
      <c r="AP304" s="3">
        <v>0.42328042328042326</v>
      </c>
      <c r="AQ304" s="3">
        <v>-0.33670033670033667</v>
      </c>
      <c r="AR304" s="3" t="s">
        <v>3402</v>
      </c>
      <c r="AS304" s="22">
        <v>3.6536733649661111</v>
      </c>
      <c r="AT304" s="15">
        <v>103.30043531921078</v>
      </c>
      <c r="AU304" s="3">
        <v>3.3925630085162986E-2</v>
      </c>
      <c r="AV304" s="20">
        <v>3.7215246251364369</v>
      </c>
      <c r="AW304" s="3">
        <v>8.6580086580086577E-2</v>
      </c>
      <c r="AX304" s="3">
        <v>0.89678055779750687</v>
      </c>
      <c r="AY304" s="3">
        <v>-0.81020047121742034</v>
      </c>
      <c r="AZ304" s="3" t="s">
        <v>3402</v>
      </c>
      <c r="BA304" s="22">
        <v>3.6447897179883344</v>
      </c>
      <c r="BB304" s="15">
        <v>15.93259431919058</v>
      </c>
      <c r="BC304" s="3">
        <v>1.9389704184755534E-2</v>
      </c>
      <c r="BD304" s="20">
        <v>3.6835691263578454</v>
      </c>
      <c r="BE304" s="15">
        <v>13.524896838464299</v>
      </c>
    </row>
    <row r="305" spans="1:57" x14ac:dyDescent="0.25">
      <c r="A305" t="s">
        <v>3733</v>
      </c>
      <c r="B305" t="s">
        <v>518</v>
      </c>
      <c r="C305" t="s">
        <v>421</v>
      </c>
      <c r="D305">
        <v>5</v>
      </c>
      <c r="E305" s="10">
        <v>0</v>
      </c>
      <c r="F305" s="5" t="e">
        <v>#N/A</v>
      </c>
      <c r="G305" s="5" t="e">
        <v>#N/A</v>
      </c>
      <c r="H305" s="5" t="e">
        <v>#N/A</v>
      </c>
      <c r="I305" s="5">
        <v>0.25</v>
      </c>
      <c r="J305" s="5">
        <v>0.41099476439790572</v>
      </c>
      <c r="K305" s="5">
        <v>6.4254522769806616E-2</v>
      </c>
      <c r="L305" s="5" t="e">
        <v>#N/A</v>
      </c>
      <c r="M305" s="5" t="e">
        <v>#N/A</v>
      </c>
      <c r="N305" s="5">
        <v>0</v>
      </c>
      <c r="O305" s="5">
        <v>0.88660763611478022</v>
      </c>
      <c r="P305" s="22">
        <v>0</v>
      </c>
      <c r="Q305" s="18">
        <v>0</v>
      </c>
      <c r="R305" s="5">
        <v>0</v>
      </c>
      <c r="S305" s="20">
        <v>0</v>
      </c>
      <c r="T305" s="3">
        <v>8.6580086580086577E-2</v>
      </c>
      <c r="U305" s="3">
        <v>2.8011204481792715E-2</v>
      </c>
      <c r="V305" s="3">
        <v>5.8568882098293862E-2</v>
      </c>
      <c r="W305" s="3" t="s">
        <v>3402</v>
      </c>
      <c r="X305" s="25">
        <v>0</v>
      </c>
      <c r="Y305" s="3">
        <v>8.6580086580086577E-2</v>
      </c>
      <c r="Z305" s="3">
        <v>0.17316017316017315</v>
      </c>
      <c r="AA305" s="3">
        <v>-8.6580086580086577E-2</v>
      </c>
      <c r="AB305" s="3" t="s">
        <v>3401</v>
      </c>
      <c r="AC305" s="22">
        <v>0</v>
      </c>
      <c r="AD305" s="15">
        <v>0</v>
      </c>
      <c r="AE305" s="5">
        <v>0</v>
      </c>
      <c r="AF305" s="20">
        <v>0</v>
      </c>
      <c r="AG305" s="3">
        <v>8.6580086580086577E-2</v>
      </c>
      <c r="AH305" s="3">
        <v>4.5351473922902487E-2</v>
      </c>
      <c r="AI305" s="3">
        <v>4.122861265718409E-2</v>
      </c>
      <c r="AJ305" s="3" t="s">
        <v>3402</v>
      </c>
      <c r="AK305" s="22">
        <v>0</v>
      </c>
      <c r="AL305" s="15">
        <v>0</v>
      </c>
      <c r="AM305" s="3">
        <v>0</v>
      </c>
      <c r="AN305" s="20">
        <v>0</v>
      </c>
      <c r="AO305" s="3">
        <v>8.6580086580086577E-2</v>
      </c>
      <c r="AP305" s="3">
        <v>0.42328042328042326</v>
      </c>
      <c r="AQ305" s="3">
        <v>-0.33670033670033667</v>
      </c>
      <c r="AR305" s="3" t="s">
        <v>3402</v>
      </c>
      <c r="AS305" s="22">
        <v>0</v>
      </c>
      <c r="AT305" s="15">
        <v>0</v>
      </c>
      <c r="AU305" s="3">
        <v>0</v>
      </c>
      <c r="AV305" s="20">
        <v>0</v>
      </c>
      <c r="AW305" s="3">
        <v>8.6580086580086577E-2</v>
      </c>
      <c r="AX305" s="3">
        <v>0.89678055779750687</v>
      </c>
      <c r="AY305" s="3">
        <v>-0.81020047121742034</v>
      </c>
      <c r="AZ305" s="3" t="s">
        <v>3402</v>
      </c>
      <c r="BA305" s="22">
        <v>0</v>
      </c>
      <c r="BB305" s="15">
        <v>0</v>
      </c>
      <c r="BC305" s="3">
        <v>0</v>
      </c>
      <c r="BD305" s="20">
        <v>0</v>
      </c>
      <c r="BE305" s="15">
        <v>0</v>
      </c>
    </row>
    <row r="306" spans="1:57" x14ac:dyDescent="0.25">
      <c r="A306" t="s">
        <v>440</v>
      </c>
      <c r="B306" t="s">
        <v>518</v>
      </c>
      <c r="C306" t="s">
        <v>421</v>
      </c>
      <c r="D306">
        <v>4.5</v>
      </c>
      <c r="E306" s="10">
        <v>0</v>
      </c>
      <c r="F306" s="5">
        <v>0.11204481792717086</v>
      </c>
      <c r="G306" s="5">
        <v>7.3260073260073263E-2</v>
      </c>
      <c r="H306" s="5">
        <v>0.23809523809523808</v>
      </c>
      <c r="I306" s="5">
        <v>0.25</v>
      </c>
      <c r="J306" s="5">
        <v>0.41099476439790572</v>
      </c>
      <c r="K306" s="5">
        <v>6.4254522769806616E-2</v>
      </c>
      <c r="L306" s="5" t="e">
        <v>#N/A</v>
      </c>
      <c r="M306" s="5" t="e">
        <v>#N/A</v>
      </c>
      <c r="N306" s="5">
        <v>0</v>
      </c>
      <c r="O306" s="5">
        <v>0.17274783686359907</v>
      </c>
      <c r="P306" s="22">
        <v>0</v>
      </c>
      <c r="Q306" s="18">
        <v>0</v>
      </c>
      <c r="R306" s="5">
        <v>0</v>
      </c>
      <c r="S306" s="20">
        <v>0</v>
      </c>
      <c r="T306" s="3">
        <v>8.6580086580086577E-2</v>
      </c>
      <c r="U306" s="3">
        <v>2.8011204481792715E-2</v>
      </c>
      <c r="V306" s="3">
        <v>5.8568882098293862E-2</v>
      </c>
      <c r="W306" s="3" t="s">
        <v>3402</v>
      </c>
      <c r="X306" s="25">
        <v>0</v>
      </c>
      <c r="Y306" s="3">
        <v>8.6580086580086577E-2</v>
      </c>
      <c r="Z306" s="3">
        <v>0.17316017316017315</v>
      </c>
      <c r="AA306" s="3">
        <v>-8.6580086580086577E-2</v>
      </c>
      <c r="AB306" s="3" t="s">
        <v>3401</v>
      </c>
      <c r="AC306" s="22">
        <v>0</v>
      </c>
      <c r="AD306" s="15">
        <v>0</v>
      </c>
      <c r="AE306" s="5">
        <v>0</v>
      </c>
      <c r="AF306" s="20">
        <v>0</v>
      </c>
      <c r="AG306" s="3">
        <v>8.6580086580086577E-2</v>
      </c>
      <c r="AH306" s="3">
        <v>4.5351473922902487E-2</v>
      </c>
      <c r="AI306" s="3">
        <v>4.122861265718409E-2</v>
      </c>
      <c r="AJ306" s="3" t="s">
        <v>3402</v>
      </c>
      <c r="AK306" s="22">
        <v>0</v>
      </c>
      <c r="AL306" s="15">
        <v>0</v>
      </c>
      <c r="AM306" s="3">
        <v>0</v>
      </c>
      <c r="AN306" s="20">
        <v>0</v>
      </c>
      <c r="AO306" s="3">
        <v>8.6580086580086577E-2</v>
      </c>
      <c r="AP306" s="3">
        <v>0.42328042328042326</v>
      </c>
      <c r="AQ306" s="3">
        <v>-0.33670033670033667</v>
      </c>
      <c r="AR306" s="3" t="s">
        <v>3402</v>
      </c>
      <c r="AS306" s="22">
        <v>0</v>
      </c>
      <c r="AT306" s="15">
        <v>0</v>
      </c>
      <c r="AU306" s="3">
        <v>0</v>
      </c>
      <c r="AV306" s="20">
        <v>0</v>
      </c>
      <c r="AW306" s="3">
        <v>8.6580086580086577E-2</v>
      </c>
      <c r="AX306" s="3">
        <v>0.89678055779750687</v>
      </c>
      <c r="AY306" s="3">
        <v>-0.81020047121742034</v>
      </c>
      <c r="AZ306" s="3" t="s">
        <v>3402</v>
      </c>
      <c r="BA306" s="22">
        <v>0</v>
      </c>
      <c r="BB306" s="15">
        <v>0</v>
      </c>
      <c r="BC306" s="3">
        <v>0</v>
      </c>
      <c r="BD306" s="20">
        <v>0</v>
      </c>
      <c r="BE306" s="15">
        <v>0</v>
      </c>
    </row>
    <row r="307" spans="1:57" x14ac:dyDescent="0.25">
      <c r="A307" t="s">
        <v>4120</v>
      </c>
      <c r="B307" t="s">
        <v>518</v>
      </c>
      <c r="C307" t="s">
        <v>421</v>
      </c>
      <c r="D307">
        <v>4.5</v>
      </c>
      <c r="E307" s="10">
        <v>0</v>
      </c>
      <c r="F307" s="5" t="e">
        <v>#N/A</v>
      </c>
      <c r="G307" s="5" t="e">
        <v>#N/A</v>
      </c>
      <c r="H307" s="5" t="e">
        <v>#N/A</v>
      </c>
      <c r="I307" s="5">
        <v>0.25</v>
      </c>
      <c r="J307" s="5">
        <v>0.41099476439790572</v>
      </c>
      <c r="K307" s="5">
        <v>6.4254522769806616E-2</v>
      </c>
      <c r="L307" s="5" t="e">
        <v>#N/A</v>
      </c>
      <c r="M307" s="5" t="e">
        <v>#N/A</v>
      </c>
      <c r="N307" s="5">
        <v>0</v>
      </c>
      <c r="O307" s="5">
        <v>0.3857500506789166</v>
      </c>
      <c r="P307" s="22">
        <v>0</v>
      </c>
      <c r="Q307" s="18">
        <v>0</v>
      </c>
      <c r="R307" s="5">
        <v>0</v>
      </c>
      <c r="S307" s="20">
        <v>0</v>
      </c>
      <c r="T307" s="3">
        <v>8.6580086580086577E-2</v>
      </c>
      <c r="U307" s="3">
        <v>2.8011204481792715E-2</v>
      </c>
      <c r="V307" s="3">
        <v>5.8568882098293862E-2</v>
      </c>
      <c r="W307" s="3" t="s">
        <v>3402</v>
      </c>
      <c r="X307" s="25">
        <v>0</v>
      </c>
      <c r="Y307" s="3">
        <v>8.6580086580086577E-2</v>
      </c>
      <c r="Z307" s="3">
        <v>0.17316017316017315</v>
      </c>
      <c r="AA307" s="3">
        <v>-8.6580086580086577E-2</v>
      </c>
      <c r="AB307" s="3" t="s">
        <v>3401</v>
      </c>
      <c r="AC307" s="22">
        <v>0</v>
      </c>
      <c r="AD307" s="15">
        <v>0</v>
      </c>
      <c r="AE307" s="5">
        <v>0</v>
      </c>
      <c r="AF307" s="20">
        <v>0</v>
      </c>
      <c r="AG307" s="3">
        <v>8.6580086580086577E-2</v>
      </c>
      <c r="AH307" s="3">
        <v>4.5351473922902487E-2</v>
      </c>
      <c r="AI307" s="3">
        <v>4.122861265718409E-2</v>
      </c>
      <c r="AJ307" s="3" t="s">
        <v>3402</v>
      </c>
      <c r="AK307" s="22">
        <v>0</v>
      </c>
      <c r="AL307" s="15">
        <v>0</v>
      </c>
      <c r="AM307" s="3">
        <v>0</v>
      </c>
      <c r="AN307" s="20">
        <v>0</v>
      </c>
      <c r="AO307" s="3">
        <v>8.6580086580086577E-2</v>
      </c>
      <c r="AP307" s="3">
        <v>0.42328042328042326</v>
      </c>
      <c r="AQ307" s="3">
        <v>-0.33670033670033667</v>
      </c>
      <c r="AR307" s="3" t="s">
        <v>3402</v>
      </c>
      <c r="AS307" s="22">
        <v>0</v>
      </c>
      <c r="AT307" s="15">
        <v>0</v>
      </c>
      <c r="AU307" s="3">
        <v>0</v>
      </c>
      <c r="AV307" s="20">
        <v>0</v>
      </c>
      <c r="AW307" s="3">
        <v>8.6580086580086577E-2</v>
      </c>
      <c r="AX307" s="3">
        <v>0.89678055779750687</v>
      </c>
      <c r="AY307" s="3">
        <v>-0.81020047121742034</v>
      </c>
      <c r="AZ307" s="3" t="s">
        <v>3402</v>
      </c>
      <c r="BA307" s="22">
        <v>0</v>
      </c>
      <c r="BB307" s="15">
        <v>0</v>
      </c>
      <c r="BC307" s="3">
        <v>0</v>
      </c>
      <c r="BD307" s="20">
        <v>0</v>
      </c>
      <c r="BE307" s="15">
        <v>0</v>
      </c>
    </row>
    <row r="308" spans="1:57" x14ac:dyDescent="0.25">
      <c r="A308" t="s">
        <v>4121</v>
      </c>
      <c r="B308" t="s">
        <v>518</v>
      </c>
      <c r="C308" t="s">
        <v>421</v>
      </c>
      <c r="D308">
        <v>4.5</v>
      </c>
      <c r="E308" s="10">
        <v>0</v>
      </c>
      <c r="F308" s="5" t="e">
        <v>#N/A</v>
      </c>
      <c r="G308" s="5" t="e">
        <v>#N/A</v>
      </c>
      <c r="H308" s="5" t="e">
        <v>#N/A</v>
      </c>
      <c r="I308" s="5">
        <v>0.25</v>
      </c>
      <c r="J308" s="5">
        <v>0.41099476439790572</v>
      </c>
      <c r="K308" s="5">
        <v>6.4254522769806616E-2</v>
      </c>
      <c r="L308" s="5" t="e">
        <v>#N/A</v>
      </c>
      <c r="M308" s="5" t="e">
        <v>#N/A</v>
      </c>
      <c r="N308" s="5">
        <v>0</v>
      </c>
      <c r="O308" s="5">
        <v>0.3857500506789166</v>
      </c>
      <c r="P308" s="22">
        <v>0</v>
      </c>
      <c r="Q308" s="18">
        <v>0</v>
      </c>
      <c r="R308" s="5">
        <v>0</v>
      </c>
      <c r="S308" s="20">
        <v>0</v>
      </c>
      <c r="T308" s="3">
        <v>8.6580086580086577E-2</v>
      </c>
      <c r="U308" s="3">
        <v>2.8011204481792715E-2</v>
      </c>
      <c r="V308" s="3">
        <v>5.8568882098293862E-2</v>
      </c>
      <c r="W308" s="3" t="s">
        <v>3402</v>
      </c>
      <c r="X308" s="25">
        <v>0</v>
      </c>
      <c r="Y308" s="3">
        <v>8.6580086580086577E-2</v>
      </c>
      <c r="Z308" s="3">
        <v>0.17316017316017315</v>
      </c>
      <c r="AA308" s="3">
        <v>-8.6580086580086577E-2</v>
      </c>
      <c r="AB308" s="3" t="s">
        <v>3401</v>
      </c>
      <c r="AC308" s="22">
        <v>0</v>
      </c>
      <c r="AD308" s="15">
        <v>0</v>
      </c>
      <c r="AE308" s="5">
        <v>0</v>
      </c>
      <c r="AF308" s="20">
        <v>0</v>
      </c>
      <c r="AG308" s="3">
        <v>8.6580086580086577E-2</v>
      </c>
      <c r="AH308" s="3">
        <v>4.5351473922902487E-2</v>
      </c>
      <c r="AI308" s="3">
        <v>4.122861265718409E-2</v>
      </c>
      <c r="AJ308" s="3" t="s">
        <v>3402</v>
      </c>
      <c r="AK308" s="22">
        <v>0</v>
      </c>
      <c r="AL308" s="15">
        <v>0</v>
      </c>
      <c r="AM308" s="3">
        <v>0</v>
      </c>
      <c r="AN308" s="20">
        <v>0</v>
      </c>
      <c r="AO308" s="3">
        <v>8.6580086580086577E-2</v>
      </c>
      <c r="AP308" s="3">
        <v>0.42328042328042326</v>
      </c>
      <c r="AQ308" s="3">
        <v>-0.33670033670033667</v>
      </c>
      <c r="AR308" s="3" t="s">
        <v>3402</v>
      </c>
      <c r="AS308" s="22">
        <v>0</v>
      </c>
      <c r="AT308" s="15">
        <v>0</v>
      </c>
      <c r="AU308" s="3">
        <v>0</v>
      </c>
      <c r="AV308" s="20">
        <v>0</v>
      </c>
      <c r="AW308" s="3">
        <v>8.6580086580086577E-2</v>
      </c>
      <c r="AX308" s="3">
        <v>0.89678055779750687</v>
      </c>
      <c r="AY308" s="3">
        <v>-0.81020047121742034</v>
      </c>
      <c r="AZ308" s="3" t="s">
        <v>3402</v>
      </c>
      <c r="BA308" s="22">
        <v>0</v>
      </c>
      <c r="BB308" s="15">
        <v>0</v>
      </c>
      <c r="BC308" s="3">
        <v>0</v>
      </c>
      <c r="BD308" s="20">
        <v>0</v>
      </c>
      <c r="BE308" s="15">
        <v>0</v>
      </c>
    </row>
    <row r="309" spans="1:57" x14ac:dyDescent="0.25">
      <c r="A309" t="s">
        <v>3524</v>
      </c>
      <c r="B309" t="s">
        <v>518</v>
      </c>
      <c r="C309" t="s">
        <v>421</v>
      </c>
      <c r="D309">
        <v>4.5</v>
      </c>
      <c r="E309" s="10">
        <v>0</v>
      </c>
      <c r="F309" s="5">
        <v>0.15873015873015872</v>
      </c>
      <c r="G309" s="5">
        <v>6.3492063492063489E-2</v>
      </c>
      <c r="H309" s="5">
        <v>0.21164021164021163</v>
      </c>
      <c r="I309" s="5">
        <v>0.25</v>
      </c>
      <c r="J309" s="5">
        <v>0.41099476439790572</v>
      </c>
      <c r="K309" s="5">
        <v>6.4254522769806616E-2</v>
      </c>
      <c r="L309" s="5" t="e">
        <v>#N/A</v>
      </c>
      <c r="M309" s="5" t="e">
        <v>#N/A</v>
      </c>
      <c r="N309" s="5">
        <v>0</v>
      </c>
      <c r="O309" s="5">
        <v>0.3857500506789166</v>
      </c>
      <c r="P309" s="22">
        <v>0</v>
      </c>
      <c r="Q309" s="18">
        <v>0</v>
      </c>
      <c r="R309" s="5">
        <v>0</v>
      </c>
      <c r="S309" s="20">
        <v>0</v>
      </c>
      <c r="T309" s="3">
        <v>8.6580086580086577E-2</v>
      </c>
      <c r="U309" s="3">
        <v>2.8011204481792715E-2</v>
      </c>
      <c r="V309" s="3">
        <v>5.8568882098293862E-2</v>
      </c>
      <c r="W309" s="3" t="s">
        <v>3402</v>
      </c>
      <c r="X309" s="25">
        <v>0</v>
      </c>
      <c r="Y309" s="3">
        <v>8.6580086580086577E-2</v>
      </c>
      <c r="Z309" s="3">
        <v>0.17316017316017315</v>
      </c>
      <c r="AA309" s="3">
        <v>-8.6580086580086577E-2</v>
      </c>
      <c r="AB309" s="3" t="s">
        <v>3401</v>
      </c>
      <c r="AC309" s="22">
        <v>0</v>
      </c>
      <c r="AD309" s="15">
        <v>0</v>
      </c>
      <c r="AE309" s="5">
        <v>0</v>
      </c>
      <c r="AF309" s="20">
        <v>0</v>
      </c>
      <c r="AG309" s="3">
        <v>8.6580086580086577E-2</v>
      </c>
      <c r="AH309" s="3">
        <v>4.5351473922902487E-2</v>
      </c>
      <c r="AI309" s="3">
        <v>4.122861265718409E-2</v>
      </c>
      <c r="AJ309" s="3" t="s">
        <v>3402</v>
      </c>
      <c r="AK309" s="22">
        <v>0</v>
      </c>
      <c r="AL309" s="15">
        <v>0</v>
      </c>
      <c r="AM309" s="3">
        <v>0</v>
      </c>
      <c r="AN309" s="20">
        <v>0</v>
      </c>
      <c r="AO309" s="3">
        <v>8.6580086580086577E-2</v>
      </c>
      <c r="AP309" s="3">
        <v>0.42328042328042326</v>
      </c>
      <c r="AQ309" s="3">
        <v>-0.33670033670033667</v>
      </c>
      <c r="AR309" s="3" t="s">
        <v>3402</v>
      </c>
      <c r="AS309" s="22">
        <v>0</v>
      </c>
      <c r="AT309" s="15">
        <v>0</v>
      </c>
      <c r="AU309" s="3">
        <v>0</v>
      </c>
      <c r="AV309" s="20">
        <v>0</v>
      </c>
      <c r="AW309" s="3">
        <v>8.6580086580086577E-2</v>
      </c>
      <c r="AX309" s="3">
        <v>0.89678055779750687</v>
      </c>
      <c r="AY309" s="3">
        <v>-0.81020047121742034</v>
      </c>
      <c r="AZ309" s="3" t="s">
        <v>3402</v>
      </c>
      <c r="BA309" s="22">
        <v>0</v>
      </c>
      <c r="BB309" s="15">
        <v>0</v>
      </c>
      <c r="BC309" s="3">
        <v>0</v>
      </c>
      <c r="BD309" s="20">
        <v>0</v>
      </c>
      <c r="BE309" s="15">
        <v>0</v>
      </c>
    </row>
    <row r="310" spans="1:57" x14ac:dyDescent="0.25">
      <c r="A310" t="s">
        <v>4122</v>
      </c>
      <c r="B310" t="s">
        <v>518</v>
      </c>
      <c r="C310" t="s">
        <v>421</v>
      </c>
      <c r="D310">
        <v>4.5</v>
      </c>
      <c r="E310" s="10">
        <v>0</v>
      </c>
      <c r="F310" s="5" t="e">
        <v>#N/A</v>
      </c>
      <c r="G310" s="5" t="e">
        <v>#N/A</v>
      </c>
      <c r="H310" s="5" t="e">
        <v>#N/A</v>
      </c>
      <c r="I310" s="5">
        <v>0.25</v>
      </c>
      <c r="J310" s="5">
        <v>0.41099476439790572</v>
      </c>
      <c r="K310" s="5">
        <v>6.4254522769806616E-2</v>
      </c>
      <c r="L310" s="5" t="e">
        <v>#N/A</v>
      </c>
      <c r="M310" s="5" t="e">
        <v>#N/A</v>
      </c>
      <c r="N310" s="5">
        <v>0</v>
      </c>
      <c r="O310" s="5">
        <v>0.3857500506789166</v>
      </c>
      <c r="P310" s="22">
        <v>0</v>
      </c>
      <c r="Q310" s="18">
        <v>0</v>
      </c>
      <c r="R310" s="5">
        <v>0</v>
      </c>
      <c r="S310" s="20">
        <v>0</v>
      </c>
      <c r="T310" s="3">
        <v>8.6580086580086577E-2</v>
      </c>
      <c r="U310" s="3">
        <v>2.8011204481792715E-2</v>
      </c>
      <c r="V310" s="3">
        <v>5.8568882098293862E-2</v>
      </c>
      <c r="W310" s="3" t="s">
        <v>3402</v>
      </c>
      <c r="X310" s="25">
        <v>0</v>
      </c>
      <c r="Y310" s="3">
        <v>8.6580086580086577E-2</v>
      </c>
      <c r="Z310" s="3">
        <v>0.17316017316017315</v>
      </c>
      <c r="AA310" s="3">
        <v>-8.6580086580086577E-2</v>
      </c>
      <c r="AB310" s="3" t="s">
        <v>3401</v>
      </c>
      <c r="AC310" s="22">
        <v>0</v>
      </c>
      <c r="AD310" s="15">
        <v>0</v>
      </c>
      <c r="AE310" s="5">
        <v>0</v>
      </c>
      <c r="AF310" s="20">
        <v>0</v>
      </c>
      <c r="AG310" s="3">
        <v>8.6580086580086577E-2</v>
      </c>
      <c r="AH310" s="3">
        <v>4.5351473922902487E-2</v>
      </c>
      <c r="AI310" s="3">
        <v>4.122861265718409E-2</v>
      </c>
      <c r="AJ310" s="3" t="s">
        <v>3402</v>
      </c>
      <c r="AK310" s="22">
        <v>0</v>
      </c>
      <c r="AL310" s="15">
        <v>0</v>
      </c>
      <c r="AM310" s="3">
        <v>0</v>
      </c>
      <c r="AN310" s="20">
        <v>0</v>
      </c>
      <c r="AO310" s="3">
        <v>8.6580086580086577E-2</v>
      </c>
      <c r="AP310" s="3">
        <v>0.42328042328042326</v>
      </c>
      <c r="AQ310" s="3">
        <v>-0.33670033670033667</v>
      </c>
      <c r="AR310" s="3" t="s">
        <v>3402</v>
      </c>
      <c r="AS310" s="22">
        <v>0</v>
      </c>
      <c r="AT310" s="15">
        <v>0</v>
      </c>
      <c r="AU310" s="3">
        <v>0</v>
      </c>
      <c r="AV310" s="20">
        <v>0</v>
      </c>
      <c r="AW310" s="3">
        <v>8.6580086580086577E-2</v>
      </c>
      <c r="AX310" s="3">
        <v>0.89678055779750687</v>
      </c>
      <c r="AY310" s="3">
        <v>-0.81020047121742034</v>
      </c>
      <c r="AZ310" s="3" t="s">
        <v>3402</v>
      </c>
      <c r="BA310" s="22">
        <v>0</v>
      </c>
      <c r="BB310" s="15">
        <v>0</v>
      </c>
      <c r="BC310" s="3">
        <v>0</v>
      </c>
      <c r="BD310" s="20">
        <v>0</v>
      </c>
      <c r="BE310" s="15">
        <v>0</v>
      </c>
    </row>
    <row r="311" spans="1:57" x14ac:dyDescent="0.25">
      <c r="A311" t="s">
        <v>420</v>
      </c>
      <c r="B311" t="s">
        <v>546</v>
      </c>
      <c r="C311" t="s">
        <v>421</v>
      </c>
      <c r="D311">
        <v>6</v>
      </c>
      <c r="E311" s="10">
        <v>0</v>
      </c>
      <c r="F311" s="5">
        <v>0.26455026455026454</v>
      </c>
      <c r="G311" s="5">
        <v>0.10582010582010581</v>
      </c>
      <c r="H311" s="5">
        <v>0.23809523809523808</v>
      </c>
      <c r="I311" s="5">
        <v>0.25</v>
      </c>
      <c r="J311" s="5">
        <v>0.41099476439790572</v>
      </c>
      <c r="K311" s="5">
        <v>6.4254522769806616E-2</v>
      </c>
      <c r="L311" s="5" t="e">
        <v>#N/A</v>
      </c>
      <c r="M311" s="5" t="e">
        <v>#N/A</v>
      </c>
      <c r="N311" s="5">
        <v>0</v>
      </c>
      <c r="O311" s="5">
        <v>0</v>
      </c>
      <c r="P311" s="22">
        <v>0</v>
      </c>
      <c r="Q311" s="18">
        <v>0</v>
      </c>
      <c r="R311" s="5">
        <v>0</v>
      </c>
      <c r="S311" s="20">
        <v>0</v>
      </c>
      <c r="T311" s="3">
        <v>8.6580086580086577E-2</v>
      </c>
      <c r="U311" s="3">
        <v>2.8011204481792715E-2</v>
      </c>
      <c r="V311" s="3">
        <v>5.8568882098293862E-2</v>
      </c>
      <c r="W311" s="3" t="s">
        <v>3402</v>
      </c>
      <c r="X311" s="25">
        <v>0</v>
      </c>
      <c r="Y311" s="3">
        <v>8.6580086580086577E-2</v>
      </c>
      <c r="Z311" s="3">
        <v>0.17316017316017315</v>
      </c>
      <c r="AA311" s="3">
        <v>-8.6580086580086577E-2</v>
      </c>
      <c r="AB311" s="3" t="s">
        <v>3401</v>
      </c>
      <c r="AC311" s="22">
        <v>0</v>
      </c>
      <c r="AD311" s="15">
        <v>0</v>
      </c>
      <c r="AE311" s="5">
        <v>0</v>
      </c>
      <c r="AF311" s="20">
        <v>0</v>
      </c>
      <c r="AG311" s="3">
        <v>8.6580086580086577E-2</v>
      </c>
      <c r="AH311" s="3">
        <v>4.5351473922902487E-2</v>
      </c>
      <c r="AI311" s="3">
        <v>4.122861265718409E-2</v>
      </c>
      <c r="AJ311" s="3" t="s">
        <v>3402</v>
      </c>
      <c r="AK311" s="22">
        <v>0</v>
      </c>
      <c r="AL311" s="15">
        <v>0</v>
      </c>
      <c r="AM311" s="3">
        <v>0</v>
      </c>
      <c r="AN311" s="20">
        <v>0</v>
      </c>
      <c r="AO311" s="3">
        <v>8.6580086580086577E-2</v>
      </c>
      <c r="AP311" s="3">
        <v>0.42328042328042326</v>
      </c>
      <c r="AQ311" s="3">
        <v>-0.33670033670033667</v>
      </c>
      <c r="AR311" s="3" t="s">
        <v>3402</v>
      </c>
      <c r="AS311" s="22">
        <v>0</v>
      </c>
      <c r="AT311" s="15">
        <v>0</v>
      </c>
      <c r="AU311" s="3">
        <v>0</v>
      </c>
      <c r="AV311" s="20">
        <v>0</v>
      </c>
      <c r="AW311" s="3">
        <v>8.6580086580086577E-2</v>
      </c>
      <c r="AX311" s="3">
        <v>0.89678055779750687</v>
      </c>
      <c r="AY311" s="3">
        <v>-0.81020047121742034</v>
      </c>
      <c r="AZ311" s="3" t="s">
        <v>3402</v>
      </c>
      <c r="BA311" s="22">
        <v>0</v>
      </c>
      <c r="BB311" s="15">
        <v>0</v>
      </c>
      <c r="BC311" s="3">
        <v>0</v>
      </c>
      <c r="BD311" s="20">
        <v>0</v>
      </c>
      <c r="BE311" s="15">
        <v>0</v>
      </c>
    </row>
    <row r="312" spans="1:57" x14ac:dyDescent="0.25">
      <c r="A312" t="s">
        <v>429</v>
      </c>
      <c r="B312" t="s">
        <v>546</v>
      </c>
      <c r="C312" t="s">
        <v>421</v>
      </c>
      <c r="D312">
        <v>5.5</v>
      </c>
      <c r="E312" s="10">
        <v>1</v>
      </c>
      <c r="F312" s="5">
        <v>0.28011204481792717</v>
      </c>
      <c r="G312" s="5">
        <v>7.3260073260073263E-2</v>
      </c>
      <c r="H312" s="5">
        <v>0.15873015873015872</v>
      </c>
      <c r="I312" s="5">
        <v>0.25</v>
      </c>
      <c r="J312" s="5">
        <v>0.41099476439790572</v>
      </c>
      <c r="K312" s="5">
        <v>6.4254522769806616E-2</v>
      </c>
      <c r="L312" s="5" t="e">
        <v>#N/A</v>
      </c>
      <c r="M312" s="5" t="e">
        <v>#N/A</v>
      </c>
      <c r="N312" s="5">
        <v>0</v>
      </c>
      <c r="O312" s="5">
        <v>0</v>
      </c>
      <c r="P312" s="22">
        <v>3.18149824032177</v>
      </c>
      <c r="Q312" s="18">
        <v>141.13691380237165</v>
      </c>
      <c r="R312" s="5">
        <v>1.3023966011319024E-2</v>
      </c>
      <c r="S312" s="20">
        <v>3.2075461723444079</v>
      </c>
      <c r="T312" s="3">
        <v>8.6580086580086577E-2</v>
      </c>
      <c r="U312" s="3">
        <v>2.8011204481792715E-2</v>
      </c>
      <c r="V312" s="3">
        <v>5.8568882098293862E-2</v>
      </c>
      <c r="W312" s="3" t="s">
        <v>3402</v>
      </c>
      <c r="X312" s="25">
        <v>1.0869292973166362</v>
      </c>
      <c r="Y312" s="3">
        <v>8.6580086580086577E-2</v>
      </c>
      <c r="Z312" s="3">
        <v>0.17316017316017315</v>
      </c>
      <c r="AA312" s="3">
        <v>-8.6580086580086577E-2</v>
      </c>
      <c r="AB312" s="3" t="s">
        <v>3401</v>
      </c>
      <c r="AC312" s="22">
        <v>3.6889015807652945</v>
      </c>
      <c r="AD312" s="15">
        <v>143.64540057715732</v>
      </c>
      <c r="AE312" s="5">
        <v>1.7930119420025627E-2</v>
      </c>
      <c r="AF312" s="20">
        <v>3.7247618196053458</v>
      </c>
      <c r="AG312" s="3">
        <v>8.6580086580086577E-2</v>
      </c>
      <c r="AH312" s="3">
        <v>4.5351473922902487E-2</v>
      </c>
      <c r="AI312" s="3">
        <v>4.122861265718409E-2</v>
      </c>
      <c r="AJ312" s="3" t="s">
        <v>3402</v>
      </c>
      <c r="AK312" s="22">
        <v>3.1812155256185863</v>
      </c>
      <c r="AL312" s="15">
        <v>189.9104878895096</v>
      </c>
      <c r="AM312" s="3">
        <v>1.7292705798216762E-2</v>
      </c>
      <c r="AN312" s="20">
        <v>3.21580093721502</v>
      </c>
      <c r="AO312" s="3">
        <v>8.6580086580086577E-2</v>
      </c>
      <c r="AP312" s="3">
        <v>0.42328042328042326</v>
      </c>
      <c r="AQ312" s="3">
        <v>-0.33670033670033667</v>
      </c>
      <c r="AR312" s="3" t="s">
        <v>3402</v>
      </c>
      <c r="AS312" s="22">
        <v>3.1750537949081745</v>
      </c>
      <c r="AT312" s="15">
        <v>56.267962173344351</v>
      </c>
      <c r="AU312" s="3">
        <v>1.847936133511938E-2</v>
      </c>
      <c r="AV312" s="20">
        <v>3.2120125175784131</v>
      </c>
      <c r="AW312" s="3">
        <v>8.6580086580086577E-2</v>
      </c>
      <c r="AX312" s="3">
        <v>0.89678055779750687</v>
      </c>
      <c r="AY312" s="3">
        <v>-0.81020047121742034</v>
      </c>
      <c r="AZ312" s="3" t="s">
        <v>3402</v>
      </c>
      <c r="BA312" s="22">
        <v>3.1673338773808246</v>
      </c>
      <c r="BB312" s="15">
        <v>11.086406469242061</v>
      </c>
      <c r="BC312" s="3">
        <v>1.349197359852719E-2</v>
      </c>
      <c r="BD312" s="20">
        <v>3.1943178245778792</v>
      </c>
      <c r="BE312" s="15">
        <v>11.668988389558745</v>
      </c>
    </row>
    <row r="313" spans="1:57" x14ac:dyDescent="0.25">
      <c r="A313" t="s">
        <v>4123</v>
      </c>
      <c r="B313" t="s">
        <v>546</v>
      </c>
      <c r="C313" t="s">
        <v>421</v>
      </c>
      <c r="D313">
        <v>5</v>
      </c>
      <c r="E313" s="10">
        <v>0</v>
      </c>
      <c r="F313" s="5" t="e">
        <v>#N/A</v>
      </c>
      <c r="G313" s="5" t="e">
        <v>#N/A</v>
      </c>
      <c r="H313" s="5" t="e">
        <v>#N/A</v>
      </c>
      <c r="I313" s="5">
        <v>0.25</v>
      </c>
      <c r="J313" s="5">
        <v>0.41099476439790572</v>
      </c>
      <c r="K313" s="5">
        <v>6.4254522769806616E-2</v>
      </c>
      <c r="L313" s="5" t="e">
        <v>#N/A</v>
      </c>
      <c r="M313" s="5" t="e">
        <v>#N/A</v>
      </c>
      <c r="N313" s="5">
        <v>0</v>
      </c>
      <c r="O313" s="5">
        <v>0</v>
      </c>
      <c r="P313" s="22">
        <v>0</v>
      </c>
      <c r="Q313" s="18">
        <v>0</v>
      </c>
      <c r="R313" s="5">
        <v>0</v>
      </c>
      <c r="S313" s="20">
        <v>0</v>
      </c>
      <c r="T313" s="3">
        <v>8.6580086580086577E-2</v>
      </c>
      <c r="U313" s="3">
        <v>2.8011204481792715E-2</v>
      </c>
      <c r="V313" s="3">
        <v>5.8568882098293862E-2</v>
      </c>
      <c r="W313" s="3" t="s">
        <v>3402</v>
      </c>
      <c r="X313" s="25">
        <v>0</v>
      </c>
      <c r="Y313" s="3">
        <v>8.6580086580086577E-2</v>
      </c>
      <c r="Z313" s="3">
        <v>0.17316017316017315</v>
      </c>
      <c r="AA313" s="3">
        <v>-8.6580086580086577E-2</v>
      </c>
      <c r="AB313" s="3" t="s">
        <v>3401</v>
      </c>
      <c r="AC313" s="22">
        <v>0</v>
      </c>
      <c r="AD313" s="15">
        <v>0</v>
      </c>
      <c r="AE313" s="5">
        <v>0</v>
      </c>
      <c r="AF313" s="20">
        <v>0</v>
      </c>
      <c r="AG313" s="3">
        <v>8.6580086580086577E-2</v>
      </c>
      <c r="AH313" s="3">
        <v>4.5351473922902487E-2</v>
      </c>
      <c r="AI313" s="3">
        <v>4.122861265718409E-2</v>
      </c>
      <c r="AJ313" s="3" t="s">
        <v>3402</v>
      </c>
      <c r="AK313" s="22">
        <v>0</v>
      </c>
      <c r="AL313" s="15">
        <v>0</v>
      </c>
      <c r="AM313" s="3">
        <v>0</v>
      </c>
      <c r="AN313" s="20">
        <v>0</v>
      </c>
      <c r="AO313" s="3">
        <v>8.6580086580086577E-2</v>
      </c>
      <c r="AP313" s="3">
        <v>0.42328042328042326</v>
      </c>
      <c r="AQ313" s="3">
        <v>-0.33670033670033667</v>
      </c>
      <c r="AR313" s="3" t="s">
        <v>3402</v>
      </c>
      <c r="AS313" s="22">
        <v>0</v>
      </c>
      <c r="AT313" s="15">
        <v>0</v>
      </c>
      <c r="AU313" s="3">
        <v>0</v>
      </c>
      <c r="AV313" s="20">
        <v>0</v>
      </c>
      <c r="AW313" s="3">
        <v>8.6580086580086577E-2</v>
      </c>
      <c r="AX313" s="3">
        <v>0.89678055779750687</v>
      </c>
      <c r="AY313" s="3">
        <v>-0.81020047121742034</v>
      </c>
      <c r="AZ313" s="3" t="s">
        <v>3402</v>
      </c>
      <c r="BA313" s="22">
        <v>0</v>
      </c>
      <c r="BB313" s="15">
        <v>0</v>
      </c>
      <c r="BC313" s="3">
        <v>0</v>
      </c>
      <c r="BD313" s="20">
        <v>0</v>
      </c>
      <c r="BE313" s="15">
        <v>0</v>
      </c>
    </row>
    <row r="314" spans="1:57" x14ac:dyDescent="0.25">
      <c r="A314" t="s">
        <v>4124</v>
      </c>
      <c r="B314" t="s">
        <v>546</v>
      </c>
      <c r="C314" t="s">
        <v>421</v>
      </c>
      <c r="D314">
        <v>4.5</v>
      </c>
      <c r="E314" s="10">
        <v>0</v>
      </c>
      <c r="F314" s="5" t="e">
        <v>#N/A</v>
      </c>
      <c r="G314" s="5" t="e">
        <v>#N/A</v>
      </c>
      <c r="H314" s="5" t="e">
        <v>#N/A</v>
      </c>
      <c r="I314" s="5">
        <v>0.25</v>
      </c>
      <c r="J314" s="5">
        <v>0.41099476439790572</v>
      </c>
      <c r="K314" s="5">
        <v>6.4254522769806616E-2</v>
      </c>
      <c r="L314" s="5" t="e">
        <v>#N/A</v>
      </c>
      <c r="M314" s="5" t="e">
        <v>#N/A</v>
      </c>
      <c r="N314" s="5">
        <v>0</v>
      </c>
      <c r="O314" s="5">
        <v>0</v>
      </c>
      <c r="P314" s="22">
        <v>0</v>
      </c>
      <c r="Q314" s="18">
        <v>0</v>
      </c>
      <c r="R314" s="5">
        <v>0</v>
      </c>
      <c r="S314" s="20">
        <v>0</v>
      </c>
      <c r="T314" s="3">
        <v>8.6580086580086577E-2</v>
      </c>
      <c r="U314" s="3">
        <v>2.8011204481792715E-2</v>
      </c>
      <c r="V314" s="3">
        <v>5.8568882098293862E-2</v>
      </c>
      <c r="W314" s="3" t="s">
        <v>3402</v>
      </c>
      <c r="X314" s="25">
        <v>0</v>
      </c>
      <c r="Y314" s="3">
        <v>8.6580086580086577E-2</v>
      </c>
      <c r="Z314" s="3">
        <v>0.17316017316017315</v>
      </c>
      <c r="AA314" s="3">
        <v>-8.6580086580086577E-2</v>
      </c>
      <c r="AB314" s="3" t="s">
        <v>3401</v>
      </c>
      <c r="AC314" s="22">
        <v>0</v>
      </c>
      <c r="AD314" s="15">
        <v>0</v>
      </c>
      <c r="AE314" s="5">
        <v>0</v>
      </c>
      <c r="AF314" s="20">
        <v>0</v>
      </c>
      <c r="AG314" s="3">
        <v>8.6580086580086577E-2</v>
      </c>
      <c r="AH314" s="3">
        <v>4.5351473922902487E-2</v>
      </c>
      <c r="AI314" s="3">
        <v>4.122861265718409E-2</v>
      </c>
      <c r="AJ314" s="3" t="s">
        <v>3402</v>
      </c>
      <c r="AK314" s="22">
        <v>0</v>
      </c>
      <c r="AL314" s="15">
        <v>0</v>
      </c>
      <c r="AM314" s="3">
        <v>0</v>
      </c>
      <c r="AN314" s="20">
        <v>0</v>
      </c>
      <c r="AO314" s="3">
        <v>8.6580086580086577E-2</v>
      </c>
      <c r="AP314" s="3">
        <v>0.42328042328042326</v>
      </c>
      <c r="AQ314" s="3">
        <v>-0.33670033670033667</v>
      </c>
      <c r="AR314" s="3" t="s">
        <v>3402</v>
      </c>
      <c r="AS314" s="22">
        <v>0</v>
      </c>
      <c r="AT314" s="15">
        <v>0</v>
      </c>
      <c r="AU314" s="3">
        <v>0</v>
      </c>
      <c r="AV314" s="20">
        <v>0</v>
      </c>
      <c r="AW314" s="3">
        <v>8.6580086580086577E-2</v>
      </c>
      <c r="AX314" s="3">
        <v>0.89678055779750687</v>
      </c>
      <c r="AY314" s="3">
        <v>-0.81020047121742034</v>
      </c>
      <c r="AZ314" s="3" t="s">
        <v>3402</v>
      </c>
      <c r="BA314" s="22">
        <v>0</v>
      </c>
      <c r="BB314" s="15">
        <v>0</v>
      </c>
      <c r="BC314" s="3">
        <v>0</v>
      </c>
      <c r="BD314" s="20">
        <v>0</v>
      </c>
      <c r="BE314" s="15">
        <v>0</v>
      </c>
    </row>
    <row r="315" spans="1:57" x14ac:dyDescent="0.25">
      <c r="A315" t="s">
        <v>452</v>
      </c>
      <c r="B315" t="s">
        <v>495</v>
      </c>
      <c r="C315" t="s">
        <v>421</v>
      </c>
      <c r="D315">
        <v>4.5</v>
      </c>
      <c r="E315" s="10">
        <v>1</v>
      </c>
      <c r="F315" s="5">
        <v>8.6580086580086577E-2</v>
      </c>
      <c r="G315" s="5">
        <v>5.0125313283208017E-2</v>
      </c>
      <c r="H315" s="5">
        <v>0.23809523809523808</v>
      </c>
      <c r="I315" s="5">
        <v>0.25</v>
      </c>
      <c r="J315" s="5">
        <v>0.41099476439790572</v>
      </c>
      <c r="K315" s="5">
        <v>6.4254522769806616E-2</v>
      </c>
      <c r="L315" s="5" t="e">
        <v>#N/A</v>
      </c>
      <c r="M315" s="5" t="e">
        <v>#N/A</v>
      </c>
      <c r="N315" s="5">
        <v>0.29152339856241527</v>
      </c>
      <c r="O315" s="5">
        <v>0</v>
      </c>
      <c r="P315" s="22">
        <v>3.0643094440243117</v>
      </c>
      <c r="Q315" s="18">
        <v>117.61419686579585</v>
      </c>
      <c r="R315" s="5">
        <v>1.0853314424698503E-2</v>
      </c>
      <c r="S315" s="20">
        <v>3.0860160728737087</v>
      </c>
      <c r="T315" s="3">
        <v>8.6580086580086577E-2</v>
      </c>
      <c r="U315" s="3">
        <v>2.8011204481792715E-2</v>
      </c>
      <c r="V315" s="3">
        <v>5.8568882098293862E-2</v>
      </c>
      <c r="W315" s="3" t="s">
        <v>3402</v>
      </c>
      <c r="X315" s="25">
        <v>1.0468928344958692</v>
      </c>
      <c r="Y315" s="3">
        <v>8.6580086580086577E-2</v>
      </c>
      <c r="Z315" s="3">
        <v>0.17316017316017315</v>
      </c>
      <c r="AA315" s="3">
        <v>-8.6580086580086577E-2</v>
      </c>
      <c r="AB315" s="3" t="s">
        <v>3401</v>
      </c>
      <c r="AC315" s="22">
        <v>3.5530228521742164</v>
      </c>
      <c r="AD315" s="15">
        <v>119.62695022579067</v>
      </c>
      <c r="AE315" s="5">
        <v>1.4932086198261313E-2</v>
      </c>
      <c r="AF315" s="20">
        <v>3.5828870245707392</v>
      </c>
      <c r="AG315" s="3">
        <v>8.6580086580086577E-2</v>
      </c>
      <c r="AH315" s="3">
        <v>4.5351473922902487E-2</v>
      </c>
      <c r="AI315" s="3">
        <v>4.122861265718409E-2</v>
      </c>
      <c r="AJ315" s="3" t="s">
        <v>3402</v>
      </c>
      <c r="AK315" s="22">
        <v>3.06403714296692</v>
      </c>
      <c r="AL315" s="15">
        <v>156.53801063940844</v>
      </c>
      <c r="AM315" s="3">
        <v>1.4253903480045479E-2</v>
      </c>
      <c r="AN315" s="20">
        <v>3.092544949927011</v>
      </c>
      <c r="AO315" s="3">
        <v>8.6580086580086577E-2</v>
      </c>
      <c r="AP315" s="3">
        <v>0.42328042328042326</v>
      </c>
      <c r="AQ315" s="3">
        <v>-0.33670033670033667</v>
      </c>
      <c r="AR315" s="3" t="s">
        <v>3402</v>
      </c>
      <c r="AS315" s="22">
        <v>3.0581023763314561</v>
      </c>
      <c r="AT315" s="15">
        <v>48.505529128884461</v>
      </c>
      <c r="AU315" s="3">
        <v>1.593004553394756E-2</v>
      </c>
      <c r="AV315" s="20">
        <v>3.0899624673993511</v>
      </c>
      <c r="AW315" s="3">
        <v>8.6580086580086577E-2</v>
      </c>
      <c r="AX315" s="3">
        <v>0.89678055779750687</v>
      </c>
      <c r="AY315" s="3">
        <v>-0.81020047121742034</v>
      </c>
      <c r="AZ315" s="3" t="s">
        <v>3402</v>
      </c>
      <c r="BA315" s="22">
        <v>3.0506668178620742</v>
      </c>
      <c r="BB315" s="15">
        <v>10.146271607132777</v>
      </c>
      <c r="BC315" s="3">
        <v>1.2347844996186613E-2</v>
      </c>
      <c r="BD315" s="20">
        <v>3.0753625078544475</v>
      </c>
      <c r="BE315" s="15">
        <v>11.225875868919166</v>
      </c>
    </row>
    <row r="316" spans="1:57" x14ac:dyDescent="0.25">
      <c r="A316" t="s">
        <v>3294</v>
      </c>
      <c r="B316" t="s">
        <v>486</v>
      </c>
      <c r="C316" t="s">
        <v>104</v>
      </c>
      <c r="D316">
        <v>5</v>
      </c>
      <c r="E316" s="10">
        <v>1</v>
      </c>
      <c r="F316" s="5" t="e">
        <v>#N/A</v>
      </c>
      <c r="G316" s="5" t="e">
        <v>#N/A</v>
      </c>
      <c r="H316" s="5">
        <v>0.25396825396825395</v>
      </c>
      <c r="I316" s="5">
        <v>0.18831168831168829</v>
      </c>
      <c r="J316" s="5">
        <v>0.51351351351351349</v>
      </c>
      <c r="K316" s="5">
        <v>0.10634495084897229</v>
      </c>
      <c r="L316" s="5">
        <v>0.66137566137566128</v>
      </c>
      <c r="M316" s="5">
        <v>0.14652014652014653</v>
      </c>
      <c r="N316" s="5">
        <v>0</v>
      </c>
      <c r="O316" s="5">
        <v>0</v>
      </c>
      <c r="P316" s="22">
        <v>2.0674573784493355</v>
      </c>
      <c r="Q316" s="18">
        <v>6.6192735696329921</v>
      </c>
      <c r="R316" s="5">
        <v>7.869551366696757E-3</v>
      </c>
      <c r="S316" s="20">
        <v>2.0831964811827288</v>
      </c>
      <c r="T316" s="3">
        <v>6.3492063492063489E-2</v>
      </c>
      <c r="U316" s="3">
        <v>0.17316017316017315</v>
      </c>
      <c r="V316" s="3">
        <v>-0.10966810966810966</v>
      </c>
      <c r="W316" s="3" t="s">
        <v>3402</v>
      </c>
      <c r="X316" s="25">
        <v>0.70694824073892271</v>
      </c>
      <c r="Y316" s="3">
        <v>6.3492063492063489E-2</v>
      </c>
      <c r="Z316" s="3">
        <v>0.52910052910052907</v>
      </c>
      <c r="AA316" s="3">
        <v>-0.46560846560846558</v>
      </c>
      <c r="AB316" s="3" t="s">
        <v>3401</v>
      </c>
      <c r="AC316" s="22">
        <v>2.3952416322292902</v>
      </c>
      <c r="AD316" s="15">
        <v>9.541342979558376</v>
      </c>
      <c r="AE316" s="5">
        <v>1.4146732349844504E-2</v>
      </c>
      <c r="AF316" s="20">
        <v>2.4235350969289793</v>
      </c>
      <c r="AG316" s="3">
        <v>6.3492063492063489E-2</v>
      </c>
      <c r="AH316" s="3">
        <v>0.82101806239737274</v>
      </c>
      <c r="AI316" s="3">
        <v>-0.75752599890530925</v>
      </c>
      <c r="AJ316" s="3" t="s">
        <v>3402</v>
      </c>
      <c r="AK316" s="22">
        <v>2.0605873485236597</v>
      </c>
      <c r="AL316" s="15">
        <v>6.1031680189213473</v>
      </c>
      <c r="AM316" s="3">
        <v>7.0598464933802835E-3</v>
      </c>
      <c r="AN316" s="20">
        <v>2.0747070415104201</v>
      </c>
      <c r="AO316" s="3">
        <v>6.3492063492063489E-2</v>
      </c>
      <c r="AP316" s="3">
        <v>2.8011204481792715E-2</v>
      </c>
      <c r="AQ316" s="3">
        <v>3.5480859010270774E-2</v>
      </c>
      <c r="AR316" s="3" t="s">
        <v>3402</v>
      </c>
      <c r="AS316" s="22">
        <v>2.0689965705701194</v>
      </c>
      <c r="AT316" s="15">
        <v>9.8894608213942696</v>
      </c>
      <c r="AU316" s="3">
        <v>7.7951706401266779E-3</v>
      </c>
      <c r="AV316" s="20">
        <v>2.0845869118503728</v>
      </c>
      <c r="AW316" s="3">
        <v>6.3492063492063489E-2</v>
      </c>
      <c r="AX316" s="3">
        <v>5.6022408963585429E-2</v>
      </c>
      <c r="AY316" s="3">
        <v>7.4696545284780591E-3</v>
      </c>
      <c r="AZ316" s="3" t="s">
        <v>3401</v>
      </c>
      <c r="BA316" s="22">
        <v>2.4002582584007333</v>
      </c>
      <c r="BB316" s="15">
        <v>9.8027003893674021</v>
      </c>
      <c r="BC316" s="3">
        <v>1.2936203098152537E-2</v>
      </c>
      <c r="BD316" s="20">
        <v>2.4261306645970384</v>
      </c>
      <c r="BE316" s="15">
        <v>7.7124713099861761</v>
      </c>
    </row>
    <row r="317" spans="1:57" x14ac:dyDescent="0.25">
      <c r="A317" t="s">
        <v>4125</v>
      </c>
      <c r="B317" t="s">
        <v>486</v>
      </c>
      <c r="C317" t="s">
        <v>104</v>
      </c>
      <c r="D317">
        <v>4</v>
      </c>
      <c r="E317" s="10">
        <v>0</v>
      </c>
      <c r="F317" s="5" t="e">
        <v>#N/A</v>
      </c>
      <c r="G317" s="5" t="e">
        <v>#N/A</v>
      </c>
      <c r="H317" s="5" t="e">
        <v>#N/A</v>
      </c>
      <c r="I317" s="5">
        <v>0.18831168831168829</v>
      </c>
      <c r="J317" s="5">
        <v>0.51351351351351349</v>
      </c>
      <c r="K317" s="5">
        <v>0.10634495084897229</v>
      </c>
      <c r="L317" s="5" t="e">
        <v>#N/A</v>
      </c>
      <c r="M317" s="5" t="e">
        <v>#N/A</v>
      </c>
      <c r="N317" s="5">
        <v>0</v>
      </c>
      <c r="O317" s="5">
        <v>0</v>
      </c>
      <c r="P317" s="22">
        <v>0</v>
      </c>
      <c r="Q317" s="18">
        <v>0</v>
      </c>
      <c r="R317" s="5">
        <v>0</v>
      </c>
      <c r="S317" s="20">
        <v>0</v>
      </c>
      <c r="T317" s="3">
        <v>6.3492063492063489E-2</v>
      </c>
      <c r="U317" s="3">
        <v>0.17316017316017315</v>
      </c>
      <c r="V317" s="3">
        <v>-0.10966810966810966</v>
      </c>
      <c r="W317" s="3" t="s">
        <v>3402</v>
      </c>
      <c r="X317" s="25">
        <v>0</v>
      </c>
      <c r="Y317" s="3">
        <v>6.3492063492063489E-2</v>
      </c>
      <c r="Z317" s="3">
        <v>0.52910052910052907</v>
      </c>
      <c r="AA317" s="3">
        <v>-0.46560846560846558</v>
      </c>
      <c r="AB317" s="3" t="s">
        <v>3401</v>
      </c>
      <c r="AC317" s="22">
        <v>0</v>
      </c>
      <c r="AD317" s="15">
        <v>0</v>
      </c>
      <c r="AE317" s="5">
        <v>0</v>
      </c>
      <c r="AF317" s="20">
        <v>0</v>
      </c>
      <c r="AG317" s="3">
        <v>6.3492063492063489E-2</v>
      </c>
      <c r="AH317" s="3">
        <v>0.82101806239737274</v>
      </c>
      <c r="AI317" s="3">
        <v>-0.75752599890530925</v>
      </c>
      <c r="AJ317" s="3" t="s">
        <v>3402</v>
      </c>
      <c r="AK317" s="22">
        <v>0</v>
      </c>
      <c r="AL317" s="15">
        <v>0</v>
      </c>
      <c r="AM317" s="3">
        <v>0</v>
      </c>
      <c r="AN317" s="20">
        <v>0</v>
      </c>
      <c r="AO317" s="3">
        <v>6.3492063492063489E-2</v>
      </c>
      <c r="AP317" s="3">
        <v>2.8011204481792715E-2</v>
      </c>
      <c r="AQ317" s="3">
        <v>3.5480859010270774E-2</v>
      </c>
      <c r="AR317" s="3" t="s">
        <v>3402</v>
      </c>
      <c r="AS317" s="22">
        <v>0</v>
      </c>
      <c r="AT317" s="15">
        <v>0</v>
      </c>
      <c r="AU317" s="3">
        <v>0</v>
      </c>
      <c r="AV317" s="20">
        <v>0</v>
      </c>
      <c r="AW317" s="3">
        <v>6.3492063492063489E-2</v>
      </c>
      <c r="AX317" s="3">
        <v>5.6022408963585429E-2</v>
      </c>
      <c r="AY317" s="3">
        <v>7.4696545284780591E-3</v>
      </c>
      <c r="AZ317" s="3" t="s">
        <v>3401</v>
      </c>
      <c r="BA317" s="22">
        <v>0</v>
      </c>
      <c r="BB317" s="15">
        <v>0</v>
      </c>
      <c r="BC317" s="3">
        <v>0</v>
      </c>
      <c r="BD317" s="20">
        <v>0</v>
      </c>
      <c r="BE317" s="15">
        <v>0</v>
      </c>
    </row>
    <row r="318" spans="1:57" x14ac:dyDescent="0.25">
      <c r="A318" t="s">
        <v>125</v>
      </c>
      <c r="B318" t="s">
        <v>495</v>
      </c>
      <c r="C318" t="s">
        <v>104</v>
      </c>
      <c r="D318">
        <v>5</v>
      </c>
      <c r="E318" s="10">
        <v>0</v>
      </c>
      <c r="F318" s="5" t="e">
        <v>#N/A</v>
      </c>
      <c r="G318" s="5" t="e">
        <v>#N/A</v>
      </c>
      <c r="H318" s="5" t="e">
        <v>#N/A</v>
      </c>
      <c r="I318" s="5">
        <v>0.18831168831168829</v>
      </c>
      <c r="J318" s="5">
        <v>0.51351351351351349</v>
      </c>
      <c r="K318" s="5">
        <v>0.10634495084897229</v>
      </c>
      <c r="L318" s="5" t="e">
        <v>#N/A</v>
      </c>
      <c r="M318" s="5" t="e">
        <v>#N/A</v>
      </c>
      <c r="N318" s="5">
        <v>0.29152339856241527</v>
      </c>
      <c r="O318" s="5">
        <v>0</v>
      </c>
      <c r="P318" s="22">
        <v>0</v>
      </c>
      <c r="Q318" s="18">
        <v>0</v>
      </c>
      <c r="R318" s="5">
        <v>0</v>
      </c>
      <c r="S318" s="20">
        <v>0</v>
      </c>
      <c r="T318" s="3">
        <v>6.3492063492063489E-2</v>
      </c>
      <c r="U318" s="3">
        <v>0.17316017316017315</v>
      </c>
      <c r="V318" s="3">
        <v>-0.10966810966810966</v>
      </c>
      <c r="W318" s="3" t="s">
        <v>3402</v>
      </c>
      <c r="X318" s="25">
        <v>0</v>
      </c>
      <c r="Y318" s="3">
        <v>6.3492063492063489E-2</v>
      </c>
      <c r="Z318" s="3">
        <v>0.52910052910052907</v>
      </c>
      <c r="AA318" s="3">
        <v>-0.46560846560846558</v>
      </c>
      <c r="AB318" s="3" t="s">
        <v>3401</v>
      </c>
      <c r="AC318" s="22">
        <v>0</v>
      </c>
      <c r="AD318" s="15">
        <v>0</v>
      </c>
      <c r="AE318" s="5">
        <v>0</v>
      </c>
      <c r="AF318" s="20">
        <v>0</v>
      </c>
      <c r="AG318" s="3">
        <v>6.3492063492063489E-2</v>
      </c>
      <c r="AH318" s="3">
        <v>0.82101806239737274</v>
      </c>
      <c r="AI318" s="3">
        <v>-0.75752599890530925</v>
      </c>
      <c r="AJ318" s="3" t="s">
        <v>3402</v>
      </c>
      <c r="AK318" s="22">
        <v>0</v>
      </c>
      <c r="AL318" s="15">
        <v>0</v>
      </c>
      <c r="AM318" s="3">
        <v>0</v>
      </c>
      <c r="AN318" s="20">
        <v>0</v>
      </c>
      <c r="AO318" s="3">
        <v>6.3492063492063489E-2</v>
      </c>
      <c r="AP318" s="3">
        <v>2.8011204481792715E-2</v>
      </c>
      <c r="AQ318" s="3">
        <v>3.5480859010270774E-2</v>
      </c>
      <c r="AR318" s="3" t="s">
        <v>3402</v>
      </c>
      <c r="AS318" s="22">
        <v>0</v>
      </c>
      <c r="AT318" s="15">
        <v>0</v>
      </c>
      <c r="AU318" s="3">
        <v>0</v>
      </c>
      <c r="AV318" s="20">
        <v>0</v>
      </c>
      <c r="AW318" s="3">
        <v>6.3492063492063489E-2</v>
      </c>
      <c r="AX318" s="3">
        <v>5.6022408963585429E-2</v>
      </c>
      <c r="AY318" s="3">
        <v>7.4696545284780591E-3</v>
      </c>
      <c r="AZ318" s="3" t="s">
        <v>3401</v>
      </c>
      <c r="BA318" s="22">
        <v>0</v>
      </c>
      <c r="BB318" s="15">
        <v>0</v>
      </c>
      <c r="BC318" s="3">
        <v>0</v>
      </c>
      <c r="BD318" s="20">
        <v>0</v>
      </c>
      <c r="BE318" s="15">
        <v>0</v>
      </c>
    </row>
    <row r="319" spans="1:57" x14ac:dyDescent="0.25">
      <c r="A319" t="s">
        <v>137</v>
      </c>
      <c r="B319" t="s">
        <v>495</v>
      </c>
      <c r="C319" t="s">
        <v>104</v>
      </c>
      <c r="D319">
        <v>4.5</v>
      </c>
      <c r="E319" s="10">
        <v>1</v>
      </c>
      <c r="F319" s="5">
        <v>6.3492063492063489E-2</v>
      </c>
      <c r="G319" s="5">
        <v>3.2840722495894911E-2</v>
      </c>
      <c r="H319" s="5">
        <v>0.25396825396825395</v>
      </c>
      <c r="I319" s="5">
        <v>0.18831168831168829</v>
      </c>
      <c r="J319" s="5">
        <v>0.51351351351351349</v>
      </c>
      <c r="K319" s="5">
        <v>0.10634495084897229</v>
      </c>
      <c r="L319" s="5" t="e">
        <v>#N/A</v>
      </c>
      <c r="M319" s="5" t="e">
        <v>#N/A</v>
      </c>
      <c r="N319" s="5">
        <v>0.29152339856241527</v>
      </c>
      <c r="O319" s="5">
        <v>0</v>
      </c>
      <c r="P319" s="22">
        <v>2.3220829161184238</v>
      </c>
      <c r="Q319" s="18">
        <v>8.3541127645141948</v>
      </c>
      <c r="R319" s="5">
        <v>9.9320746954966316E-3</v>
      </c>
      <c r="S319" s="20">
        <v>2.3419470655094172</v>
      </c>
      <c r="T319" s="3">
        <v>6.3492063492063489E-2</v>
      </c>
      <c r="U319" s="3">
        <v>0.17316017316017315</v>
      </c>
      <c r="V319" s="3">
        <v>-0.10966810966810966</v>
      </c>
      <c r="W319" s="3" t="s">
        <v>3402</v>
      </c>
      <c r="X319" s="25">
        <v>0.79401512675007502</v>
      </c>
      <c r="Y319" s="3">
        <v>6.3492063492063489E-2</v>
      </c>
      <c r="Z319" s="3">
        <v>0.52910052910052907</v>
      </c>
      <c r="AA319" s="3">
        <v>-0.46560846560846558</v>
      </c>
      <c r="AB319" s="3" t="s">
        <v>3401</v>
      </c>
      <c r="AC319" s="22">
        <v>2.6902366801616471</v>
      </c>
      <c r="AD319" s="15">
        <v>12.596706884362609</v>
      </c>
      <c r="AE319" s="5">
        <v>1.8676850959483026E-2</v>
      </c>
      <c r="AF319" s="20">
        <v>2.7275903820806131</v>
      </c>
      <c r="AG319" s="3">
        <v>6.3492063492063489E-2</v>
      </c>
      <c r="AH319" s="3">
        <v>0.82101806239737274</v>
      </c>
      <c r="AI319" s="3">
        <v>-0.75752599890530925</v>
      </c>
      <c r="AJ319" s="3" t="s">
        <v>3402</v>
      </c>
      <c r="AK319" s="22">
        <v>2.3143667816578435</v>
      </c>
      <c r="AL319" s="15">
        <v>7.626115267143339</v>
      </c>
      <c r="AM319" s="3">
        <v>8.8215174414239868E-3</v>
      </c>
      <c r="AN319" s="20">
        <v>2.3320098165406913</v>
      </c>
      <c r="AO319" s="3">
        <v>6.3492063492063489E-2</v>
      </c>
      <c r="AP319" s="3">
        <v>2.8011204481792715E-2</v>
      </c>
      <c r="AQ319" s="3">
        <v>3.5480859010270774E-2</v>
      </c>
      <c r="AR319" s="3" t="s">
        <v>3402</v>
      </c>
      <c r="AS319" s="22">
        <v>2.3238116732698657</v>
      </c>
      <c r="AT319" s="15">
        <v>13.114050864190309</v>
      </c>
      <c r="AU319" s="3">
        <v>1.0336889555041666E-2</v>
      </c>
      <c r="AV319" s="20">
        <v>2.3444854523799492</v>
      </c>
      <c r="AW319" s="3">
        <v>6.3492063492063489E-2</v>
      </c>
      <c r="AX319" s="3">
        <v>5.6022408963585429E-2</v>
      </c>
      <c r="AY319" s="3">
        <v>7.4696545284780591E-3</v>
      </c>
      <c r="AZ319" s="3" t="s">
        <v>3401</v>
      </c>
      <c r="BA319" s="22">
        <v>2.6958711479144952</v>
      </c>
      <c r="BB319" s="15">
        <v>12.984901633435944</v>
      </c>
      <c r="BC319" s="3">
        <v>1.7135617540841721E-2</v>
      </c>
      <c r="BD319" s="20">
        <v>2.7301423829961786</v>
      </c>
      <c r="BE319" s="15">
        <v>8.674329713863866</v>
      </c>
    </row>
    <row r="320" spans="1:57" x14ac:dyDescent="0.25">
      <c r="A320" t="s">
        <v>138</v>
      </c>
      <c r="B320" t="s">
        <v>495</v>
      </c>
      <c r="C320" t="s">
        <v>104</v>
      </c>
      <c r="D320">
        <v>4.5</v>
      </c>
      <c r="E320" s="10">
        <v>1</v>
      </c>
      <c r="F320" s="5">
        <v>6.3492063492063489E-2</v>
      </c>
      <c r="G320" s="5">
        <v>2.8011204481792715E-2</v>
      </c>
      <c r="H320" s="5">
        <v>0.28011204481792717</v>
      </c>
      <c r="I320" s="5">
        <v>0.18831168831168829</v>
      </c>
      <c r="J320" s="5">
        <v>0.51351351351351349</v>
      </c>
      <c r="K320" s="5">
        <v>0.10634495084897229</v>
      </c>
      <c r="L320" s="5" t="e">
        <v>#N/A</v>
      </c>
      <c r="M320" s="5" t="e">
        <v>#N/A</v>
      </c>
      <c r="N320" s="5">
        <v>0.29152339856241527</v>
      </c>
      <c r="O320" s="5">
        <v>0</v>
      </c>
      <c r="P320" s="22">
        <v>2.2814505712264443</v>
      </c>
      <c r="Q320" s="18">
        <v>8.049496344255477</v>
      </c>
      <c r="R320" s="5">
        <v>9.5699209725620196E-3</v>
      </c>
      <c r="S320" s="20">
        <v>2.3005904131715682</v>
      </c>
      <c r="T320" s="3">
        <v>6.3492063492063489E-2</v>
      </c>
      <c r="U320" s="3">
        <v>0.17316017316017315</v>
      </c>
      <c r="V320" s="3">
        <v>-0.10966810966810966</v>
      </c>
      <c r="W320" s="3" t="s">
        <v>3402</v>
      </c>
      <c r="X320" s="25">
        <v>0.78012126608919563</v>
      </c>
      <c r="Y320" s="3">
        <v>6.3492063492063489E-2</v>
      </c>
      <c r="Z320" s="3">
        <v>0.52910052910052907</v>
      </c>
      <c r="AA320" s="3">
        <v>-0.46560846560846558</v>
      </c>
      <c r="AB320" s="3" t="s">
        <v>3401</v>
      </c>
      <c r="AC320" s="22">
        <v>2.6431622954053506</v>
      </c>
      <c r="AD320" s="15">
        <v>12.050483473495001</v>
      </c>
      <c r="AE320" s="5">
        <v>1.7866977924490123E-2</v>
      </c>
      <c r="AF320" s="20">
        <v>2.6788962512543311</v>
      </c>
      <c r="AG320" s="3">
        <v>6.3492063492063489E-2</v>
      </c>
      <c r="AH320" s="3">
        <v>0.82101806239737274</v>
      </c>
      <c r="AI320" s="3">
        <v>-0.75752599890530925</v>
      </c>
      <c r="AJ320" s="3" t="s">
        <v>3402</v>
      </c>
      <c r="AK320" s="22">
        <v>2.2738694554744807</v>
      </c>
      <c r="AL320" s="15">
        <v>7.3597763400320222</v>
      </c>
      <c r="AM320" s="3">
        <v>8.5134295869215282E-3</v>
      </c>
      <c r="AN320" s="20">
        <v>2.2908963146483239</v>
      </c>
      <c r="AO320" s="3">
        <v>6.3492063492063489E-2</v>
      </c>
      <c r="AP320" s="3">
        <v>2.8011204481792715E-2</v>
      </c>
      <c r="AQ320" s="3">
        <v>3.5480859010270774E-2</v>
      </c>
      <c r="AR320" s="3" t="s">
        <v>3402</v>
      </c>
      <c r="AS320" s="22">
        <v>2.2831490781846981</v>
      </c>
      <c r="AT320" s="15">
        <v>12.536561778785549</v>
      </c>
      <c r="AU320" s="3">
        <v>9.8816952785445826E-3</v>
      </c>
      <c r="AV320" s="20">
        <v>2.3029124687417872</v>
      </c>
      <c r="AW320" s="3">
        <v>6.3492063492063489E-2</v>
      </c>
      <c r="AX320" s="3">
        <v>5.6022408963585429E-2</v>
      </c>
      <c r="AY320" s="3">
        <v>7.4696545284780591E-3</v>
      </c>
      <c r="AZ320" s="3" t="s">
        <v>3401</v>
      </c>
      <c r="BA320" s="22">
        <v>2.6486981699359551</v>
      </c>
      <c r="BB320" s="15">
        <v>12.415249631569548</v>
      </c>
      <c r="BC320" s="3">
        <v>1.6383872236108557E-2</v>
      </c>
      <c r="BD320" s="20">
        <v>2.6814659144081721</v>
      </c>
      <c r="BE320" s="15">
        <v>8.5204678705628289</v>
      </c>
    </row>
    <row r="321" spans="1:57" x14ac:dyDescent="0.25">
      <c r="A321" t="s">
        <v>136</v>
      </c>
      <c r="B321" t="s">
        <v>495</v>
      </c>
      <c r="C321" t="s">
        <v>104</v>
      </c>
      <c r="D321">
        <v>4.5</v>
      </c>
      <c r="E321" s="10">
        <v>0</v>
      </c>
      <c r="F321" s="5">
        <v>6.3492063492063489E-2</v>
      </c>
      <c r="G321" s="5">
        <v>5.0125313283208017E-2</v>
      </c>
      <c r="H321" s="5">
        <v>0.21164021164021163</v>
      </c>
      <c r="I321" s="5">
        <v>0.18831168831168829</v>
      </c>
      <c r="J321" s="5">
        <v>0.51351351351351349</v>
      </c>
      <c r="K321" s="5">
        <v>0.10634495084897229</v>
      </c>
      <c r="L321" s="5" t="e">
        <v>#N/A</v>
      </c>
      <c r="M321" s="5" t="e">
        <v>#N/A</v>
      </c>
      <c r="N321" s="5">
        <v>0.29152339856241527</v>
      </c>
      <c r="O321" s="5">
        <v>0</v>
      </c>
      <c r="P321" s="22">
        <v>0</v>
      </c>
      <c r="Q321" s="18">
        <v>0</v>
      </c>
      <c r="R321" s="5">
        <v>0</v>
      </c>
      <c r="S321" s="20">
        <v>0</v>
      </c>
      <c r="T321" s="3">
        <v>6.3492063492063489E-2</v>
      </c>
      <c r="U321" s="3">
        <v>0.17316017316017315</v>
      </c>
      <c r="V321" s="3">
        <v>-0.10966810966810966</v>
      </c>
      <c r="W321" s="3" t="s">
        <v>3402</v>
      </c>
      <c r="X321" s="25">
        <v>0</v>
      </c>
      <c r="Y321" s="3">
        <v>6.3492063492063489E-2</v>
      </c>
      <c r="Z321" s="3">
        <v>0.52910052910052907</v>
      </c>
      <c r="AA321" s="3">
        <v>-0.46560846560846558</v>
      </c>
      <c r="AB321" s="3" t="s">
        <v>3401</v>
      </c>
      <c r="AC321" s="22">
        <v>0</v>
      </c>
      <c r="AD321" s="15">
        <v>0</v>
      </c>
      <c r="AE321" s="5">
        <v>0</v>
      </c>
      <c r="AF321" s="20">
        <v>0</v>
      </c>
      <c r="AG321" s="3">
        <v>6.3492063492063489E-2</v>
      </c>
      <c r="AH321" s="3">
        <v>0.82101806239737274</v>
      </c>
      <c r="AI321" s="3">
        <v>-0.75752599890530925</v>
      </c>
      <c r="AJ321" s="3" t="s">
        <v>3402</v>
      </c>
      <c r="AK321" s="22">
        <v>0</v>
      </c>
      <c r="AL321" s="15">
        <v>0</v>
      </c>
      <c r="AM321" s="3">
        <v>0</v>
      </c>
      <c r="AN321" s="20">
        <v>0</v>
      </c>
      <c r="AO321" s="3">
        <v>6.3492063492063489E-2</v>
      </c>
      <c r="AP321" s="3">
        <v>2.8011204481792715E-2</v>
      </c>
      <c r="AQ321" s="3">
        <v>3.5480859010270774E-2</v>
      </c>
      <c r="AR321" s="3" t="s">
        <v>3402</v>
      </c>
      <c r="AS321" s="22">
        <v>0</v>
      </c>
      <c r="AT321" s="15">
        <v>0</v>
      </c>
      <c r="AU321" s="3">
        <v>0</v>
      </c>
      <c r="AV321" s="20">
        <v>0</v>
      </c>
      <c r="AW321" s="3">
        <v>6.3492063492063489E-2</v>
      </c>
      <c r="AX321" s="3">
        <v>5.6022408963585429E-2</v>
      </c>
      <c r="AY321" s="3">
        <v>7.4696545284780591E-3</v>
      </c>
      <c r="AZ321" s="3" t="s">
        <v>3401</v>
      </c>
      <c r="BA321" s="22">
        <v>0</v>
      </c>
      <c r="BB321" s="15">
        <v>0</v>
      </c>
      <c r="BC321" s="3">
        <v>0</v>
      </c>
      <c r="BD321" s="20">
        <v>0</v>
      </c>
      <c r="BE321" s="15">
        <v>0</v>
      </c>
    </row>
    <row r="322" spans="1:57" x14ac:dyDescent="0.25">
      <c r="A322" t="s">
        <v>139</v>
      </c>
      <c r="B322" t="s">
        <v>495</v>
      </c>
      <c r="C322" t="s">
        <v>104</v>
      </c>
      <c r="D322">
        <v>4.5</v>
      </c>
      <c r="E322" s="10">
        <v>0</v>
      </c>
      <c r="F322" s="5">
        <v>6.3492063492063489E-2</v>
      </c>
      <c r="G322" s="5">
        <v>2.8011204481792715E-2</v>
      </c>
      <c r="H322" s="5">
        <v>0.3072196620583717</v>
      </c>
      <c r="I322" s="5">
        <v>0.18831168831168829</v>
      </c>
      <c r="J322" s="5">
        <v>0.51351351351351349</v>
      </c>
      <c r="K322" s="5">
        <v>0.10634495084897229</v>
      </c>
      <c r="L322" s="5" t="e">
        <v>#N/A</v>
      </c>
      <c r="M322" s="5" t="e">
        <v>#N/A</v>
      </c>
      <c r="N322" s="5">
        <v>0.29152339856241527</v>
      </c>
      <c r="O322" s="5">
        <v>0</v>
      </c>
      <c r="P322" s="22">
        <v>0</v>
      </c>
      <c r="Q322" s="18">
        <v>0</v>
      </c>
      <c r="R322" s="5">
        <v>0</v>
      </c>
      <c r="S322" s="20">
        <v>0</v>
      </c>
      <c r="T322" s="3">
        <v>6.3492063492063489E-2</v>
      </c>
      <c r="U322" s="3">
        <v>0.17316017316017315</v>
      </c>
      <c r="V322" s="3">
        <v>-0.10966810966810966</v>
      </c>
      <c r="W322" s="3" t="s">
        <v>3402</v>
      </c>
      <c r="X322" s="25">
        <v>0</v>
      </c>
      <c r="Y322" s="3">
        <v>6.3492063492063489E-2</v>
      </c>
      <c r="Z322" s="3">
        <v>0.52910052910052907</v>
      </c>
      <c r="AA322" s="3">
        <v>-0.46560846560846558</v>
      </c>
      <c r="AB322" s="3" t="s">
        <v>3401</v>
      </c>
      <c r="AC322" s="22">
        <v>0</v>
      </c>
      <c r="AD322" s="15">
        <v>0</v>
      </c>
      <c r="AE322" s="5">
        <v>0</v>
      </c>
      <c r="AF322" s="20">
        <v>0</v>
      </c>
      <c r="AG322" s="3">
        <v>6.3492063492063489E-2</v>
      </c>
      <c r="AH322" s="3">
        <v>0.82101806239737274</v>
      </c>
      <c r="AI322" s="3">
        <v>-0.75752599890530925</v>
      </c>
      <c r="AJ322" s="3" t="s">
        <v>3402</v>
      </c>
      <c r="AK322" s="22">
        <v>0</v>
      </c>
      <c r="AL322" s="15">
        <v>0</v>
      </c>
      <c r="AM322" s="3">
        <v>0</v>
      </c>
      <c r="AN322" s="20">
        <v>0</v>
      </c>
      <c r="AO322" s="3">
        <v>6.3492063492063489E-2</v>
      </c>
      <c r="AP322" s="3">
        <v>2.8011204481792715E-2</v>
      </c>
      <c r="AQ322" s="3">
        <v>3.5480859010270774E-2</v>
      </c>
      <c r="AR322" s="3" t="s">
        <v>3402</v>
      </c>
      <c r="AS322" s="22">
        <v>0</v>
      </c>
      <c r="AT322" s="15">
        <v>0</v>
      </c>
      <c r="AU322" s="3">
        <v>0</v>
      </c>
      <c r="AV322" s="20">
        <v>0</v>
      </c>
      <c r="AW322" s="3">
        <v>6.3492063492063489E-2</v>
      </c>
      <c r="AX322" s="3">
        <v>5.6022408963585429E-2</v>
      </c>
      <c r="AY322" s="3">
        <v>7.4696545284780591E-3</v>
      </c>
      <c r="AZ322" s="3" t="s">
        <v>3401</v>
      </c>
      <c r="BA322" s="22">
        <v>0</v>
      </c>
      <c r="BB322" s="15">
        <v>0</v>
      </c>
      <c r="BC322" s="3">
        <v>0</v>
      </c>
      <c r="BD322" s="20">
        <v>0</v>
      </c>
      <c r="BE322" s="15">
        <v>0</v>
      </c>
    </row>
    <row r="323" spans="1:57" x14ac:dyDescent="0.25">
      <c r="A323" t="s">
        <v>133</v>
      </c>
      <c r="B323" t="s">
        <v>495</v>
      </c>
      <c r="C323" t="s">
        <v>104</v>
      </c>
      <c r="D323">
        <v>4.5</v>
      </c>
      <c r="E323" s="10">
        <v>0.25</v>
      </c>
      <c r="F323" s="5">
        <v>7.9365079365079361E-2</v>
      </c>
      <c r="G323" s="5">
        <v>4.5351473922902487E-2</v>
      </c>
      <c r="H323" s="5">
        <v>0.21164021164021163</v>
      </c>
      <c r="I323" s="5">
        <v>0.18831168831168829</v>
      </c>
      <c r="J323" s="5">
        <v>0.51351351351351349</v>
      </c>
      <c r="K323" s="5">
        <v>0.10634495084897229</v>
      </c>
      <c r="L323" s="5" t="e">
        <v>#N/A</v>
      </c>
      <c r="M323" s="5" t="e">
        <v>#N/A</v>
      </c>
      <c r="N323" s="5">
        <v>0.29152339856241527</v>
      </c>
      <c r="O323" s="5">
        <v>0</v>
      </c>
      <c r="P323" s="22">
        <v>0.624295326991396</v>
      </c>
      <c r="Q323" s="18">
        <v>1.7695149190720325</v>
      </c>
      <c r="R323" s="5">
        <v>2.1037487578181042E-3</v>
      </c>
      <c r="S323" s="20">
        <v>0.62850282450703221</v>
      </c>
      <c r="T323" s="3">
        <v>6.3492063492063489E-2</v>
      </c>
      <c r="U323" s="3">
        <v>0.17316017316017315</v>
      </c>
      <c r="V323" s="3">
        <v>-0.10966810966810966</v>
      </c>
      <c r="W323" s="3" t="s">
        <v>3402</v>
      </c>
      <c r="X323" s="25">
        <v>0.21347210719725768</v>
      </c>
      <c r="Y323" s="3">
        <v>6.3492063492063489E-2</v>
      </c>
      <c r="Z323" s="3">
        <v>0.52910052910052907</v>
      </c>
      <c r="AA323" s="3">
        <v>-0.46560846560846558</v>
      </c>
      <c r="AB323" s="3" t="s">
        <v>3401</v>
      </c>
      <c r="AC323" s="22">
        <v>0.72327399519962299</v>
      </c>
      <c r="AD323" s="15">
        <v>1.9760852707062471</v>
      </c>
      <c r="AE323" s="5">
        <v>2.9298967121340409E-3</v>
      </c>
      <c r="AF323" s="20">
        <v>0.72913378862389111</v>
      </c>
      <c r="AG323" s="3">
        <v>6.3492063492063489E-2</v>
      </c>
      <c r="AH323" s="3">
        <v>0.82101806239737274</v>
      </c>
      <c r="AI323" s="3">
        <v>-0.75752599890530925</v>
      </c>
      <c r="AJ323" s="3" t="s">
        <v>3402</v>
      </c>
      <c r="AK323" s="22">
        <v>0.62222083315969856</v>
      </c>
      <c r="AL323" s="15">
        <v>1.7266667537157083</v>
      </c>
      <c r="AM323" s="3">
        <v>1.9973237159232886E-3</v>
      </c>
      <c r="AN323" s="20">
        <v>0.62621548059154519</v>
      </c>
      <c r="AO323" s="3">
        <v>6.3492063492063489E-2</v>
      </c>
      <c r="AP323" s="3">
        <v>2.8011204481792715E-2</v>
      </c>
      <c r="AQ323" s="3">
        <v>3.5480859010270774E-2</v>
      </c>
      <c r="AR323" s="3" t="s">
        <v>3402</v>
      </c>
      <c r="AS323" s="22">
        <v>0.62476010583441532</v>
      </c>
      <c r="AT323" s="15">
        <v>1.9975845074867327</v>
      </c>
      <c r="AU323" s="3">
        <v>1.5745562255776379E-3</v>
      </c>
      <c r="AV323" s="20">
        <v>0.62790921828557056</v>
      </c>
      <c r="AW323" s="3">
        <v>6.3492063492063489E-2</v>
      </c>
      <c r="AX323" s="3">
        <v>5.6022408963585429E-2</v>
      </c>
      <c r="AY323" s="3">
        <v>7.4696545284780591E-3</v>
      </c>
      <c r="AZ323" s="3" t="s">
        <v>3401</v>
      </c>
      <c r="BA323" s="22">
        <v>0.72478882994724114</v>
      </c>
      <c r="BB323" s="15">
        <v>1.9922763701733479</v>
      </c>
      <c r="BC323" s="3">
        <v>2.6291216428655667E-3</v>
      </c>
      <c r="BD323" s="20">
        <v>0.73004707323297224</v>
      </c>
      <c r="BE323" s="15">
        <v>2.323986280601674</v>
      </c>
    </row>
    <row r="324" spans="1:57" x14ac:dyDescent="0.25">
      <c r="A324" t="s">
        <v>127</v>
      </c>
      <c r="B324" t="s">
        <v>495</v>
      </c>
      <c r="C324" t="s">
        <v>104</v>
      </c>
      <c r="D324">
        <v>4.5</v>
      </c>
      <c r="E324" s="10">
        <v>1</v>
      </c>
      <c r="F324" s="5">
        <v>0.11904761904761904</v>
      </c>
      <c r="G324" s="5">
        <v>5.0125313283208017E-2</v>
      </c>
      <c r="H324" s="5">
        <v>0.28011204481792717</v>
      </c>
      <c r="I324" s="5">
        <v>0.18831168831168829</v>
      </c>
      <c r="J324" s="5">
        <v>0.51351351351351349</v>
      </c>
      <c r="K324" s="5">
        <v>0.10634495084897229</v>
      </c>
      <c r="L324" s="5" t="e">
        <v>#N/A</v>
      </c>
      <c r="M324" s="5" t="e">
        <v>#N/A</v>
      </c>
      <c r="N324" s="5">
        <v>0.29152339856241527</v>
      </c>
      <c r="O324" s="5">
        <v>0</v>
      </c>
      <c r="P324" s="22">
        <v>2.6811262309640242</v>
      </c>
      <c r="Q324" s="18">
        <v>11.599671648385685</v>
      </c>
      <c r="R324" s="5">
        <v>1.3790669159312065E-2</v>
      </c>
      <c r="S324" s="20">
        <v>2.7087075692826486</v>
      </c>
      <c r="T324" s="3">
        <v>6.3492063492063489E-2</v>
      </c>
      <c r="U324" s="3">
        <v>0.17316017316017315</v>
      </c>
      <c r="V324" s="3">
        <v>-0.10966810966810966</v>
      </c>
      <c r="W324" s="3" t="s">
        <v>3402</v>
      </c>
      <c r="X324" s="25">
        <v>0.91678672166902131</v>
      </c>
      <c r="Y324" s="3">
        <v>6.3492063492063489E-2</v>
      </c>
      <c r="Z324" s="3">
        <v>0.52910052910052907</v>
      </c>
      <c r="AA324" s="3">
        <v>-0.46560846560846558</v>
      </c>
      <c r="AB324" s="3" t="s">
        <v>3401</v>
      </c>
      <c r="AC324" s="22">
        <v>3.1062043825463115</v>
      </c>
      <c r="AD324" s="15">
        <v>18.637176462071686</v>
      </c>
      <c r="AE324" s="5">
        <v>2.7632917895375083E-2</v>
      </c>
      <c r="AF324" s="20">
        <v>3.1614702183370618</v>
      </c>
      <c r="AG324" s="3">
        <v>6.3492063492063489E-2</v>
      </c>
      <c r="AH324" s="3">
        <v>0.82101806239737274</v>
      </c>
      <c r="AI324" s="3">
        <v>-0.75752599890530925</v>
      </c>
      <c r="AJ324" s="3" t="s">
        <v>3402</v>
      </c>
      <c r="AK324" s="22">
        <v>2.6722170183083067</v>
      </c>
      <c r="AL324" s="15">
        <v>10.440617759566857</v>
      </c>
      <c r="AM324" s="3">
        <v>1.2077196375732268E-2</v>
      </c>
      <c r="AN324" s="20">
        <v>2.6963714110597712</v>
      </c>
      <c r="AO324" s="3">
        <v>6.3492063492063489E-2</v>
      </c>
      <c r="AP324" s="3">
        <v>2.8011204481792715E-2</v>
      </c>
      <c r="AQ324" s="3">
        <v>3.5480859010270774E-2</v>
      </c>
      <c r="AR324" s="3" t="s">
        <v>3402</v>
      </c>
      <c r="AS324" s="22">
        <v>2.6831222906712489</v>
      </c>
      <c r="AT324" s="15">
        <v>19.523726340148002</v>
      </c>
      <c r="AU324" s="3">
        <v>1.5389188662677052E-2</v>
      </c>
      <c r="AV324" s="20">
        <v>2.7139006679966031</v>
      </c>
      <c r="AW324" s="3">
        <v>6.3492063492063489E-2</v>
      </c>
      <c r="AX324" s="3">
        <v>5.6022408963585429E-2</v>
      </c>
      <c r="AY324" s="3">
        <v>7.4696545284780591E-3</v>
      </c>
      <c r="AZ324" s="3" t="s">
        <v>3401</v>
      </c>
      <c r="BA324" s="22">
        <v>3.1127100586291165</v>
      </c>
      <c r="BB324" s="15">
        <v>19.301893671443462</v>
      </c>
      <c r="BC324" s="3">
        <v>2.5471880889430226E-2</v>
      </c>
      <c r="BD324" s="20">
        <v>3.1636538204079772</v>
      </c>
      <c r="BE324" s="15">
        <v>10.041524138172315</v>
      </c>
    </row>
    <row r="325" spans="1:57" x14ac:dyDescent="0.25">
      <c r="A325" t="s">
        <v>4126</v>
      </c>
      <c r="B325" t="s">
        <v>495</v>
      </c>
      <c r="C325" t="s">
        <v>104</v>
      </c>
      <c r="D325">
        <v>4</v>
      </c>
      <c r="E325" s="10">
        <v>0</v>
      </c>
      <c r="F325" s="5" t="e">
        <v>#N/A</v>
      </c>
      <c r="G325" s="5" t="e">
        <v>#N/A</v>
      </c>
      <c r="H325" s="5" t="e">
        <v>#N/A</v>
      </c>
      <c r="I325" s="5">
        <v>0.18831168831168829</v>
      </c>
      <c r="J325" s="5">
        <v>0.51351351351351349</v>
      </c>
      <c r="K325" s="5">
        <v>0.10634495084897229</v>
      </c>
      <c r="L325" s="5" t="e">
        <v>#N/A</v>
      </c>
      <c r="M325" s="5" t="e">
        <v>#N/A</v>
      </c>
      <c r="N325" s="5">
        <v>0.29152339856241527</v>
      </c>
      <c r="O325" s="5">
        <v>0</v>
      </c>
      <c r="P325" s="22">
        <v>0</v>
      </c>
      <c r="Q325" s="18">
        <v>0</v>
      </c>
      <c r="R325" s="5">
        <v>0</v>
      </c>
      <c r="S325" s="20">
        <v>0</v>
      </c>
      <c r="T325" s="3">
        <v>6.3492063492063489E-2</v>
      </c>
      <c r="U325" s="3">
        <v>0.17316017316017315</v>
      </c>
      <c r="V325" s="3">
        <v>-0.10966810966810966</v>
      </c>
      <c r="W325" s="3" t="s">
        <v>3402</v>
      </c>
      <c r="X325" s="25">
        <v>0</v>
      </c>
      <c r="Y325" s="3">
        <v>6.3492063492063489E-2</v>
      </c>
      <c r="Z325" s="3">
        <v>0.52910052910052907</v>
      </c>
      <c r="AA325" s="3">
        <v>-0.46560846560846558</v>
      </c>
      <c r="AB325" s="3" t="s">
        <v>3401</v>
      </c>
      <c r="AC325" s="22">
        <v>0</v>
      </c>
      <c r="AD325" s="15">
        <v>0</v>
      </c>
      <c r="AE325" s="5">
        <v>0</v>
      </c>
      <c r="AF325" s="20">
        <v>0</v>
      </c>
      <c r="AG325" s="3">
        <v>6.3492063492063489E-2</v>
      </c>
      <c r="AH325" s="3">
        <v>0.82101806239737274</v>
      </c>
      <c r="AI325" s="3">
        <v>-0.75752599890530925</v>
      </c>
      <c r="AJ325" s="3" t="s">
        <v>3402</v>
      </c>
      <c r="AK325" s="22">
        <v>0</v>
      </c>
      <c r="AL325" s="15">
        <v>0</v>
      </c>
      <c r="AM325" s="3">
        <v>0</v>
      </c>
      <c r="AN325" s="20">
        <v>0</v>
      </c>
      <c r="AO325" s="3">
        <v>6.3492063492063489E-2</v>
      </c>
      <c r="AP325" s="3">
        <v>2.8011204481792715E-2</v>
      </c>
      <c r="AQ325" s="3">
        <v>3.5480859010270774E-2</v>
      </c>
      <c r="AR325" s="3" t="s">
        <v>3402</v>
      </c>
      <c r="AS325" s="22">
        <v>0</v>
      </c>
      <c r="AT325" s="15">
        <v>0</v>
      </c>
      <c r="AU325" s="3">
        <v>0</v>
      </c>
      <c r="AV325" s="20">
        <v>0</v>
      </c>
      <c r="AW325" s="3">
        <v>6.3492063492063489E-2</v>
      </c>
      <c r="AX325" s="3">
        <v>5.6022408963585429E-2</v>
      </c>
      <c r="AY325" s="3">
        <v>7.4696545284780591E-3</v>
      </c>
      <c r="AZ325" s="3" t="s">
        <v>3401</v>
      </c>
      <c r="BA325" s="22">
        <v>0</v>
      </c>
      <c r="BB325" s="15">
        <v>0</v>
      </c>
      <c r="BC325" s="3">
        <v>0</v>
      </c>
      <c r="BD325" s="20">
        <v>0</v>
      </c>
      <c r="BE325" s="15">
        <v>0</v>
      </c>
    </row>
    <row r="326" spans="1:57" x14ac:dyDescent="0.25">
      <c r="A326" t="s">
        <v>107</v>
      </c>
      <c r="B326" t="s">
        <v>518</v>
      </c>
      <c r="C326" t="s">
        <v>104</v>
      </c>
      <c r="D326">
        <v>6.5</v>
      </c>
      <c r="E326" s="10">
        <v>1</v>
      </c>
      <c r="F326" s="5">
        <v>0.23809523809523808</v>
      </c>
      <c r="G326" s="5">
        <v>0.15873015873015872</v>
      </c>
      <c r="H326" s="5">
        <v>0.13605442176870747</v>
      </c>
      <c r="I326" s="5">
        <v>0.18831168831168829</v>
      </c>
      <c r="J326" s="5">
        <v>0.51351351351351349</v>
      </c>
      <c r="K326" s="5">
        <v>0.10634495084897229</v>
      </c>
      <c r="L326" s="5" t="e">
        <v>#N/A</v>
      </c>
      <c r="M326" s="5" t="e">
        <v>#N/A</v>
      </c>
      <c r="N326" s="5">
        <v>0</v>
      </c>
      <c r="O326" s="5">
        <v>0.3857500506789166</v>
      </c>
      <c r="P326" s="22">
        <v>4.4904240345674804</v>
      </c>
      <c r="Q326" s="18">
        <v>60.640526058995874</v>
      </c>
      <c r="R326" s="5">
        <v>7.2094578008390212E-2</v>
      </c>
      <c r="S326" s="20">
        <v>4.6346131905842611</v>
      </c>
      <c r="T326" s="3">
        <v>6.3492063492063489E-2</v>
      </c>
      <c r="U326" s="3">
        <v>0.17316017316017315</v>
      </c>
      <c r="V326" s="3">
        <v>-0.10966810966810966</v>
      </c>
      <c r="W326" s="3" t="s">
        <v>3402</v>
      </c>
      <c r="X326" s="25">
        <v>1.5354596445370197</v>
      </c>
      <c r="Y326" s="3">
        <v>6.3492063492063489E-2</v>
      </c>
      <c r="Z326" s="3">
        <v>0.52910052910052907</v>
      </c>
      <c r="AA326" s="3">
        <v>-0.46560846560846558</v>
      </c>
      <c r="AB326" s="3" t="s">
        <v>3401</v>
      </c>
      <c r="AC326" s="22">
        <v>5.2023566270692143</v>
      </c>
      <c r="AD326" s="15">
        <v>134.17376280367935</v>
      </c>
      <c r="AE326" s="5">
        <v>0.19893638818159631</v>
      </c>
      <c r="AF326" s="20">
        <v>5.6002294034324072</v>
      </c>
      <c r="AG326" s="3">
        <v>6.3492063492063489E-2</v>
      </c>
      <c r="AH326" s="3">
        <v>0.82101806239737274</v>
      </c>
      <c r="AI326" s="3">
        <v>-0.75752599890530925</v>
      </c>
      <c r="AJ326" s="3" t="s">
        <v>3402</v>
      </c>
      <c r="AK326" s="22">
        <v>4.4755026399027011</v>
      </c>
      <c r="AL326" s="15">
        <v>50.838260623278259</v>
      </c>
      <c r="AM326" s="3">
        <v>5.8807215347519877E-2</v>
      </c>
      <c r="AN326" s="20">
        <v>4.5931170705977413</v>
      </c>
      <c r="AO326" s="3">
        <v>6.3492063492063489E-2</v>
      </c>
      <c r="AP326" s="3">
        <v>2.8011204481792715E-2</v>
      </c>
      <c r="AQ326" s="3">
        <v>3.5480859010270774E-2</v>
      </c>
      <c r="AR326" s="3" t="s">
        <v>3402</v>
      </c>
      <c r="AS326" s="22">
        <v>4.4937670903252576</v>
      </c>
      <c r="AT326" s="15">
        <v>145.03404651818536</v>
      </c>
      <c r="AU326" s="3">
        <v>0.11432020022684435</v>
      </c>
      <c r="AV326" s="20">
        <v>4.7224074907789459</v>
      </c>
      <c r="AW326" s="3">
        <v>6.3492063492063489E-2</v>
      </c>
      <c r="AX326" s="3">
        <v>5.6022408963585429E-2</v>
      </c>
      <c r="AY326" s="3">
        <v>7.4696545284780591E-3</v>
      </c>
      <c r="AZ326" s="3" t="s">
        <v>3401</v>
      </c>
      <c r="BA326" s="22">
        <v>5.2132525125019686</v>
      </c>
      <c r="BB326" s="15">
        <v>142.28468025510938</v>
      </c>
      <c r="BC326" s="3">
        <v>0.18776698750603865</v>
      </c>
      <c r="BD326" s="20">
        <v>5.5887864875140458</v>
      </c>
      <c r="BE326" s="15">
        <v>17.442828847854265</v>
      </c>
    </row>
    <row r="327" spans="1:57" x14ac:dyDescent="0.25">
      <c r="A327" t="s">
        <v>115</v>
      </c>
      <c r="B327" t="s">
        <v>518</v>
      </c>
      <c r="C327" t="s">
        <v>104</v>
      </c>
      <c r="D327">
        <v>6</v>
      </c>
      <c r="E327" s="10">
        <v>0</v>
      </c>
      <c r="F327" s="5">
        <v>0.21164021164021163</v>
      </c>
      <c r="G327" s="5">
        <v>0.10582010582010581</v>
      </c>
      <c r="H327" s="5">
        <v>0.15873015873015872</v>
      </c>
      <c r="I327" s="5">
        <v>0.18831168831168829</v>
      </c>
      <c r="J327" s="5">
        <v>0.51351351351351349</v>
      </c>
      <c r="K327" s="5">
        <v>0.10634495084897229</v>
      </c>
      <c r="L327" s="5" t="e">
        <v>#N/A</v>
      </c>
      <c r="M327" s="5" t="e">
        <v>#N/A</v>
      </c>
      <c r="N327" s="5">
        <v>0</v>
      </c>
      <c r="O327" s="5">
        <v>0.20806668021239916</v>
      </c>
      <c r="P327" s="22">
        <v>0</v>
      </c>
      <c r="Q327" s="18">
        <v>0</v>
      </c>
      <c r="R327" s="5">
        <v>0</v>
      </c>
      <c r="S327" s="20">
        <v>0</v>
      </c>
      <c r="T327" s="3">
        <v>6.3492063492063489E-2</v>
      </c>
      <c r="U327" s="3">
        <v>0.17316017316017315</v>
      </c>
      <c r="V327" s="3">
        <v>-0.10966810966810966</v>
      </c>
      <c r="W327" s="3" t="s">
        <v>3402</v>
      </c>
      <c r="X327" s="25">
        <v>0</v>
      </c>
      <c r="Y327" s="3">
        <v>6.3492063492063489E-2</v>
      </c>
      <c r="Z327" s="3">
        <v>0.52910052910052907</v>
      </c>
      <c r="AA327" s="3">
        <v>-0.46560846560846558</v>
      </c>
      <c r="AB327" s="3" t="s">
        <v>3401</v>
      </c>
      <c r="AC327" s="22">
        <v>0</v>
      </c>
      <c r="AD327" s="15">
        <v>0</v>
      </c>
      <c r="AE327" s="5">
        <v>0</v>
      </c>
      <c r="AF327" s="20">
        <v>0</v>
      </c>
      <c r="AG327" s="3">
        <v>6.3492063492063489E-2</v>
      </c>
      <c r="AH327" s="3">
        <v>0.82101806239737274</v>
      </c>
      <c r="AI327" s="3">
        <v>-0.75752599890530925</v>
      </c>
      <c r="AJ327" s="3" t="s">
        <v>3402</v>
      </c>
      <c r="AK327" s="22">
        <v>0</v>
      </c>
      <c r="AL327" s="15">
        <v>0</v>
      </c>
      <c r="AM327" s="3">
        <v>0</v>
      </c>
      <c r="AN327" s="20">
        <v>0</v>
      </c>
      <c r="AO327" s="3">
        <v>6.3492063492063489E-2</v>
      </c>
      <c r="AP327" s="3">
        <v>2.8011204481792715E-2</v>
      </c>
      <c r="AQ327" s="3">
        <v>3.5480859010270774E-2</v>
      </c>
      <c r="AR327" s="3" t="s">
        <v>3402</v>
      </c>
      <c r="AS327" s="22">
        <v>0</v>
      </c>
      <c r="AT327" s="15">
        <v>0</v>
      </c>
      <c r="AU327" s="3">
        <v>0</v>
      </c>
      <c r="AV327" s="20">
        <v>0</v>
      </c>
      <c r="AW327" s="3">
        <v>6.3492063492063489E-2</v>
      </c>
      <c r="AX327" s="3">
        <v>5.6022408963585429E-2</v>
      </c>
      <c r="AY327" s="3">
        <v>7.4696545284780591E-3</v>
      </c>
      <c r="AZ327" s="3" t="s">
        <v>3401</v>
      </c>
      <c r="BA327" s="22">
        <v>0</v>
      </c>
      <c r="BB327" s="15">
        <v>0</v>
      </c>
      <c r="BC327" s="3">
        <v>0</v>
      </c>
      <c r="BD327" s="20">
        <v>0</v>
      </c>
      <c r="BE327" s="15">
        <v>0</v>
      </c>
    </row>
    <row r="328" spans="1:57" x14ac:dyDescent="0.25">
      <c r="A328" t="s">
        <v>4127</v>
      </c>
      <c r="B328" t="s">
        <v>518</v>
      </c>
      <c r="C328" t="s">
        <v>104</v>
      </c>
      <c r="D328">
        <v>5.5</v>
      </c>
      <c r="E328" s="10">
        <v>0</v>
      </c>
      <c r="F328" s="5" t="e">
        <v>#N/A</v>
      </c>
      <c r="G328" s="5" t="e">
        <v>#N/A</v>
      </c>
      <c r="H328" s="5" t="e">
        <v>#N/A</v>
      </c>
      <c r="I328" s="5">
        <v>0.18831168831168829</v>
      </c>
      <c r="J328" s="5">
        <v>0.51351351351351349</v>
      </c>
      <c r="K328" s="5">
        <v>0.10634495084897229</v>
      </c>
      <c r="L328" s="5" t="e">
        <v>#N/A</v>
      </c>
      <c r="M328" s="5" t="e">
        <v>#N/A</v>
      </c>
      <c r="N328" s="5">
        <v>0</v>
      </c>
      <c r="O328" s="5">
        <v>0.3857500506789166</v>
      </c>
      <c r="P328" s="22">
        <v>0</v>
      </c>
      <c r="Q328" s="18">
        <v>0</v>
      </c>
      <c r="R328" s="5">
        <v>0</v>
      </c>
      <c r="S328" s="20">
        <v>0</v>
      </c>
      <c r="T328" s="3">
        <v>6.3492063492063489E-2</v>
      </c>
      <c r="U328" s="3">
        <v>0.17316017316017315</v>
      </c>
      <c r="V328" s="3">
        <v>-0.10966810966810966</v>
      </c>
      <c r="W328" s="3" t="s">
        <v>3402</v>
      </c>
      <c r="X328" s="25">
        <v>0</v>
      </c>
      <c r="Y328" s="3">
        <v>6.3492063492063489E-2</v>
      </c>
      <c r="Z328" s="3">
        <v>0.52910052910052907</v>
      </c>
      <c r="AA328" s="3">
        <v>-0.46560846560846558</v>
      </c>
      <c r="AB328" s="3" t="s">
        <v>3401</v>
      </c>
      <c r="AC328" s="22">
        <v>0</v>
      </c>
      <c r="AD328" s="15">
        <v>0</v>
      </c>
      <c r="AE328" s="5">
        <v>0</v>
      </c>
      <c r="AF328" s="20">
        <v>0</v>
      </c>
      <c r="AG328" s="3">
        <v>6.3492063492063489E-2</v>
      </c>
      <c r="AH328" s="3">
        <v>0.82101806239737274</v>
      </c>
      <c r="AI328" s="3">
        <v>-0.75752599890530925</v>
      </c>
      <c r="AJ328" s="3" t="s">
        <v>3402</v>
      </c>
      <c r="AK328" s="22">
        <v>0</v>
      </c>
      <c r="AL328" s="15">
        <v>0</v>
      </c>
      <c r="AM328" s="3">
        <v>0</v>
      </c>
      <c r="AN328" s="20">
        <v>0</v>
      </c>
      <c r="AO328" s="3">
        <v>6.3492063492063489E-2</v>
      </c>
      <c r="AP328" s="3">
        <v>2.8011204481792715E-2</v>
      </c>
      <c r="AQ328" s="3">
        <v>3.5480859010270774E-2</v>
      </c>
      <c r="AR328" s="3" t="s">
        <v>3402</v>
      </c>
      <c r="AS328" s="22">
        <v>0</v>
      </c>
      <c r="AT328" s="15">
        <v>0</v>
      </c>
      <c r="AU328" s="3">
        <v>0</v>
      </c>
      <c r="AV328" s="20">
        <v>0</v>
      </c>
      <c r="AW328" s="3">
        <v>6.3492063492063489E-2</v>
      </c>
      <c r="AX328" s="3">
        <v>5.6022408963585429E-2</v>
      </c>
      <c r="AY328" s="3">
        <v>7.4696545284780591E-3</v>
      </c>
      <c r="AZ328" s="3" t="s">
        <v>3401</v>
      </c>
      <c r="BA328" s="22">
        <v>0</v>
      </c>
      <c r="BB328" s="15">
        <v>0</v>
      </c>
      <c r="BC328" s="3">
        <v>0</v>
      </c>
      <c r="BD328" s="20">
        <v>0</v>
      </c>
      <c r="BE328" s="15">
        <v>0</v>
      </c>
    </row>
    <row r="329" spans="1:57" x14ac:dyDescent="0.25">
      <c r="A329" t="s">
        <v>4128</v>
      </c>
      <c r="B329" t="s">
        <v>518</v>
      </c>
      <c r="C329" t="s">
        <v>104</v>
      </c>
      <c r="D329">
        <v>5.5</v>
      </c>
      <c r="E329" s="10">
        <v>0</v>
      </c>
      <c r="F329" s="5" t="e">
        <v>#N/A</v>
      </c>
      <c r="G329" s="5" t="e">
        <v>#N/A</v>
      </c>
      <c r="H329" s="5" t="e">
        <v>#N/A</v>
      </c>
      <c r="I329" s="5">
        <v>0.18831168831168829</v>
      </c>
      <c r="J329" s="5">
        <v>0.51351351351351349</v>
      </c>
      <c r="K329" s="5">
        <v>0.10634495084897229</v>
      </c>
      <c r="L329" s="5" t="e">
        <v>#N/A</v>
      </c>
      <c r="M329" s="5" t="e">
        <v>#N/A</v>
      </c>
      <c r="N329" s="5">
        <v>0</v>
      </c>
      <c r="O329" s="5">
        <v>0.3857500506789166</v>
      </c>
      <c r="P329" s="22">
        <v>0</v>
      </c>
      <c r="Q329" s="18">
        <v>0</v>
      </c>
      <c r="R329" s="5">
        <v>0</v>
      </c>
      <c r="S329" s="20">
        <v>0</v>
      </c>
      <c r="T329" s="3">
        <v>6.3492063492063489E-2</v>
      </c>
      <c r="U329" s="3">
        <v>0.17316017316017315</v>
      </c>
      <c r="V329" s="3">
        <v>-0.10966810966810966</v>
      </c>
      <c r="W329" s="3" t="s">
        <v>3402</v>
      </c>
      <c r="X329" s="25">
        <v>0</v>
      </c>
      <c r="Y329" s="3">
        <v>6.3492063492063489E-2</v>
      </c>
      <c r="Z329" s="3">
        <v>0.52910052910052907</v>
      </c>
      <c r="AA329" s="3">
        <v>-0.46560846560846558</v>
      </c>
      <c r="AB329" s="3" t="s">
        <v>3401</v>
      </c>
      <c r="AC329" s="22">
        <v>0</v>
      </c>
      <c r="AD329" s="15">
        <v>0</v>
      </c>
      <c r="AE329" s="5">
        <v>0</v>
      </c>
      <c r="AF329" s="20">
        <v>0</v>
      </c>
      <c r="AG329" s="3">
        <v>6.3492063492063489E-2</v>
      </c>
      <c r="AH329" s="3">
        <v>0.82101806239737274</v>
      </c>
      <c r="AI329" s="3">
        <v>-0.75752599890530925</v>
      </c>
      <c r="AJ329" s="3" t="s">
        <v>3402</v>
      </c>
      <c r="AK329" s="22">
        <v>0</v>
      </c>
      <c r="AL329" s="15">
        <v>0</v>
      </c>
      <c r="AM329" s="3">
        <v>0</v>
      </c>
      <c r="AN329" s="20">
        <v>0</v>
      </c>
      <c r="AO329" s="3">
        <v>6.3492063492063489E-2</v>
      </c>
      <c r="AP329" s="3">
        <v>2.8011204481792715E-2</v>
      </c>
      <c r="AQ329" s="3">
        <v>3.5480859010270774E-2</v>
      </c>
      <c r="AR329" s="3" t="s">
        <v>3402</v>
      </c>
      <c r="AS329" s="22">
        <v>0</v>
      </c>
      <c r="AT329" s="15">
        <v>0</v>
      </c>
      <c r="AU329" s="3">
        <v>0</v>
      </c>
      <c r="AV329" s="20">
        <v>0</v>
      </c>
      <c r="AW329" s="3">
        <v>6.3492063492063489E-2</v>
      </c>
      <c r="AX329" s="3">
        <v>5.6022408963585429E-2</v>
      </c>
      <c r="AY329" s="3">
        <v>7.4696545284780591E-3</v>
      </c>
      <c r="AZ329" s="3" t="s">
        <v>3401</v>
      </c>
      <c r="BA329" s="22">
        <v>0</v>
      </c>
      <c r="BB329" s="15">
        <v>0</v>
      </c>
      <c r="BC329" s="3">
        <v>0</v>
      </c>
      <c r="BD329" s="20">
        <v>0</v>
      </c>
      <c r="BE329" s="15">
        <v>0</v>
      </c>
    </row>
    <row r="330" spans="1:57" x14ac:dyDescent="0.25">
      <c r="A330" t="s">
        <v>116</v>
      </c>
      <c r="B330" t="s">
        <v>518</v>
      </c>
      <c r="C330" t="s">
        <v>104</v>
      </c>
      <c r="D330">
        <v>5.5</v>
      </c>
      <c r="E330" s="10">
        <v>0.75</v>
      </c>
      <c r="F330" s="5">
        <v>0.17316017316017315</v>
      </c>
      <c r="G330" s="5">
        <v>0.11904761904761904</v>
      </c>
      <c r="H330" s="5">
        <v>0.21164021164021163</v>
      </c>
      <c r="I330" s="5">
        <v>0.18831168831168829</v>
      </c>
      <c r="J330" s="5">
        <v>0.51351351351351349</v>
      </c>
      <c r="K330" s="5">
        <v>0.10634495084897229</v>
      </c>
      <c r="L330" s="5" t="e">
        <v>#N/A</v>
      </c>
      <c r="M330" s="5" t="e">
        <v>#N/A</v>
      </c>
      <c r="N330" s="5">
        <v>0</v>
      </c>
      <c r="O330" s="5">
        <v>0.3857500506789166</v>
      </c>
      <c r="P330" s="22">
        <v>2.9783364757297748</v>
      </c>
      <c r="Q330" s="18">
        <v>15.220973854126211</v>
      </c>
      <c r="R330" s="5">
        <v>1.8095979012820267E-2</v>
      </c>
      <c r="S330" s="20">
        <v>3.0145284337554155</v>
      </c>
      <c r="T330" s="3">
        <v>6.3492063492063489E-2</v>
      </c>
      <c r="U330" s="3">
        <v>0.17316017316017315</v>
      </c>
      <c r="V330" s="3">
        <v>-0.10966810966810966</v>
      </c>
      <c r="W330" s="3" t="s">
        <v>3402</v>
      </c>
      <c r="X330" s="25">
        <v>1.0184150608342637</v>
      </c>
      <c r="Y330" s="3">
        <v>6.3492063492063489E-2</v>
      </c>
      <c r="Z330" s="3">
        <v>0.52910052910052907</v>
      </c>
      <c r="AA330" s="3">
        <v>-0.46560846560846558</v>
      </c>
      <c r="AB330" s="3" t="s">
        <v>3401</v>
      </c>
      <c r="AC330" s="22">
        <v>3.450535713972319</v>
      </c>
      <c r="AD330" s="15">
        <v>25.775390909999118</v>
      </c>
      <c r="AE330" s="5">
        <v>3.8216586197308028E-2</v>
      </c>
      <c r="AF330" s="20">
        <v>3.5269688863669351</v>
      </c>
      <c r="AG330" s="3">
        <v>6.3492063492063489E-2</v>
      </c>
      <c r="AH330" s="3">
        <v>0.82101806239737274</v>
      </c>
      <c r="AI330" s="3">
        <v>-0.75752599890530925</v>
      </c>
      <c r="AJ330" s="3" t="s">
        <v>3402</v>
      </c>
      <c r="AK330" s="22">
        <v>2.9684396522545833</v>
      </c>
      <c r="AL330" s="15">
        <v>13.541126881548315</v>
      </c>
      <c r="AM330" s="3">
        <v>1.5663713801543362E-2</v>
      </c>
      <c r="AN330" s="20">
        <v>2.9997670798576701</v>
      </c>
      <c r="AO330" s="3">
        <v>6.3492063492063489E-2</v>
      </c>
      <c r="AP330" s="3">
        <v>2.8011204481792715E-2</v>
      </c>
      <c r="AQ330" s="3">
        <v>3.5480859010270774E-2</v>
      </c>
      <c r="AR330" s="3" t="s">
        <v>3402</v>
      </c>
      <c r="AS330" s="22">
        <v>2.9805538041662745</v>
      </c>
      <c r="AT330" s="15">
        <v>27.140956638367843</v>
      </c>
      <c r="AU330" s="3">
        <v>2.1393318822261961E-2</v>
      </c>
      <c r="AV330" s="20">
        <v>3.0233404418107983</v>
      </c>
      <c r="AW330" s="3">
        <v>6.3492063492063489E-2</v>
      </c>
      <c r="AX330" s="3">
        <v>5.6022408963585429E-2</v>
      </c>
      <c r="AY330" s="3">
        <v>7.4696545284780591E-3</v>
      </c>
      <c r="AZ330" s="3" t="s">
        <v>3401</v>
      </c>
      <c r="BA330" s="22">
        <v>3.4577625622097981</v>
      </c>
      <c r="BB330" s="15">
        <v>26.798606958982464</v>
      </c>
      <c r="BC330" s="3">
        <v>3.5364971752577752E-2</v>
      </c>
      <c r="BD330" s="20">
        <v>3.5284925057149534</v>
      </c>
      <c r="BE330" s="15">
        <v>11.1865231883496</v>
      </c>
    </row>
    <row r="331" spans="1:57" x14ac:dyDescent="0.25">
      <c r="A331" t="s">
        <v>112</v>
      </c>
      <c r="B331" t="s">
        <v>518</v>
      </c>
      <c r="C331" t="s">
        <v>104</v>
      </c>
      <c r="D331">
        <v>5.5</v>
      </c>
      <c r="E331" s="10">
        <v>1</v>
      </c>
      <c r="F331" s="5">
        <v>0.20050125313283207</v>
      </c>
      <c r="G331" s="5">
        <v>0.11904761904761904</v>
      </c>
      <c r="H331" s="5">
        <v>0.21164021164021163</v>
      </c>
      <c r="I331" s="5">
        <v>0.18831168831168829</v>
      </c>
      <c r="J331" s="5">
        <v>0.51351351351351349</v>
      </c>
      <c r="K331" s="5">
        <v>0.10634495084897229</v>
      </c>
      <c r="L331" s="5" t="e">
        <v>#N/A</v>
      </c>
      <c r="M331" s="5" t="e">
        <v>#N/A</v>
      </c>
      <c r="N331" s="5">
        <v>0</v>
      </c>
      <c r="O331" s="5">
        <v>0.3857500506789166</v>
      </c>
      <c r="P331" s="22">
        <v>4.107820700836327</v>
      </c>
      <c r="Q331" s="18">
        <v>42.742894711946981</v>
      </c>
      <c r="R331" s="5">
        <v>5.0816362544693551E-2</v>
      </c>
      <c r="S331" s="20">
        <v>4.2094534259257141</v>
      </c>
      <c r="T331" s="3">
        <v>6.3492063492063489E-2</v>
      </c>
      <c r="U331" s="3">
        <v>0.17316017316017315</v>
      </c>
      <c r="V331" s="3">
        <v>-0.10966810966810966</v>
      </c>
      <c r="W331" s="3" t="s">
        <v>3402</v>
      </c>
      <c r="X331" s="25">
        <v>1.4046319155102884</v>
      </c>
      <c r="Y331" s="3">
        <v>6.3492063492063489E-2</v>
      </c>
      <c r="Z331" s="3">
        <v>0.52910052910052907</v>
      </c>
      <c r="AA331" s="3">
        <v>-0.46560846560846558</v>
      </c>
      <c r="AB331" s="3" t="s">
        <v>3401</v>
      </c>
      <c r="AC331" s="22">
        <v>4.759093591451073</v>
      </c>
      <c r="AD331" s="15">
        <v>88.385540014035101</v>
      </c>
      <c r="AE331" s="5">
        <v>0.13104723107154248</v>
      </c>
      <c r="AF331" s="20">
        <v>5.021188053594158</v>
      </c>
      <c r="AG331" s="3">
        <v>6.3492063492063489E-2</v>
      </c>
      <c r="AH331" s="3">
        <v>0.82101806239737274</v>
      </c>
      <c r="AI331" s="3">
        <v>-0.75752599890530925</v>
      </c>
      <c r="AJ331" s="3" t="s">
        <v>3402</v>
      </c>
      <c r="AK331" s="22">
        <v>4.0941706728172615</v>
      </c>
      <c r="AL331" s="15">
        <v>36.376083613381482</v>
      </c>
      <c r="AM331" s="3">
        <v>4.2078075770594116E-2</v>
      </c>
      <c r="AN331" s="20">
        <v>4.1783268243584502</v>
      </c>
      <c r="AO331" s="3">
        <v>6.3492063492063489E-2</v>
      </c>
      <c r="AP331" s="3">
        <v>2.8011204481792715E-2</v>
      </c>
      <c r="AQ331" s="3">
        <v>3.5480859010270774E-2</v>
      </c>
      <c r="AR331" s="3" t="s">
        <v>3402</v>
      </c>
      <c r="AS331" s="22">
        <v>4.1108789139449629</v>
      </c>
      <c r="AT331" s="15">
        <v>94.908143534394981</v>
      </c>
      <c r="AU331" s="3">
        <v>7.4809454969248748E-2</v>
      </c>
      <c r="AV331" s="20">
        <v>4.2604978238834601</v>
      </c>
      <c r="AW331" s="3">
        <v>6.3492063492063489E-2</v>
      </c>
      <c r="AX331" s="3">
        <v>5.6022408963585429E-2</v>
      </c>
      <c r="AY331" s="3">
        <v>7.4696545284780591E-3</v>
      </c>
      <c r="AZ331" s="3" t="s">
        <v>3401</v>
      </c>
      <c r="BA331" s="22">
        <v>4.7690611008421824</v>
      </c>
      <c r="BB331" s="15">
        <v>93.260955196263495</v>
      </c>
      <c r="BC331" s="3">
        <v>0.12307248101300219</v>
      </c>
      <c r="BD331" s="20">
        <v>5.0152060628681872</v>
      </c>
      <c r="BE331" s="15">
        <v>15.751648276814841</v>
      </c>
    </row>
    <row r="332" spans="1:57" x14ac:dyDescent="0.25">
      <c r="A332" t="s">
        <v>129</v>
      </c>
      <c r="B332" t="s">
        <v>518</v>
      </c>
      <c r="C332" t="s">
        <v>104</v>
      </c>
      <c r="D332">
        <v>5</v>
      </c>
      <c r="E332" s="10">
        <v>1</v>
      </c>
      <c r="F332" s="5">
        <v>0.12698412698412698</v>
      </c>
      <c r="G332" s="5">
        <v>4.5351473922902487E-2</v>
      </c>
      <c r="H332" s="5">
        <v>0.28011204481792717</v>
      </c>
      <c r="I332" s="5">
        <v>0.18831168831168829</v>
      </c>
      <c r="J332" s="5">
        <v>0.51351351351351349</v>
      </c>
      <c r="K332" s="5">
        <v>0.10634495084897229</v>
      </c>
      <c r="L332" s="5" t="e">
        <v>#N/A</v>
      </c>
      <c r="M332" s="5" t="e">
        <v>#N/A</v>
      </c>
      <c r="N332" s="5">
        <v>0</v>
      </c>
      <c r="O332" s="5">
        <v>0.41333590574843515</v>
      </c>
      <c r="P332" s="22">
        <v>3.505846511679974</v>
      </c>
      <c r="Q332" s="18">
        <v>24.653098745422497</v>
      </c>
      <c r="R332" s="5">
        <v>2.9309685554529299E-2</v>
      </c>
      <c r="S332" s="20">
        <v>3.5644658827890328</v>
      </c>
      <c r="T332" s="3">
        <v>6.3492063492063489E-2</v>
      </c>
      <c r="U332" s="3">
        <v>0.17316017316017315</v>
      </c>
      <c r="V332" s="3">
        <v>-0.10966810966810966</v>
      </c>
      <c r="W332" s="3" t="s">
        <v>3402</v>
      </c>
      <c r="X332" s="25">
        <v>1.1987923183169904</v>
      </c>
      <c r="Y332" s="3">
        <v>6.3492063492063489E-2</v>
      </c>
      <c r="Z332" s="3">
        <v>0.52910052910052907</v>
      </c>
      <c r="AA332" s="3">
        <v>-0.46560846560846558</v>
      </c>
      <c r="AB332" s="3" t="s">
        <v>3401</v>
      </c>
      <c r="AC332" s="22">
        <v>4.0616796305034377</v>
      </c>
      <c r="AD332" s="15">
        <v>45.830206509867466</v>
      </c>
      <c r="AE332" s="5">
        <v>6.7951405417689459E-2</v>
      </c>
      <c r="AF332" s="20">
        <v>4.1975824413388167</v>
      </c>
      <c r="AG332" s="3">
        <v>6.3492063492063489E-2</v>
      </c>
      <c r="AH332" s="3">
        <v>0.82101806239737274</v>
      </c>
      <c r="AI332" s="3">
        <v>-0.75752599890530925</v>
      </c>
      <c r="AJ332" s="3" t="s">
        <v>3402</v>
      </c>
      <c r="AK332" s="22">
        <v>3.494196805765295</v>
      </c>
      <c r="AL332" s="15">
        <v>21.482686839803577</v>
      </c>
      <c r="AM332" s="3">
        <v>2.4850122245393909E-2</v>
      </c>
      <c r="AN332" s="20">
        <v>3.5438970502560827</v>
      </c>
      <c r="AO332" s="3">
        <v>6.3492063492063489E-2</v>
      </c>
      <c r="AP332" s="3">
        <v>2.8011204481792715E-2</v>
      </c>
      <c r="AQ332" s="3">
        <v>3.5480859010270774E-2</v>
      </c>
      <c r="AR332" s="3" t="s">
        <v>3402</v>
      </c>
      <c r="AS332" s="22">
        <v>3.508456563709923</v>
      </c>
      <c r="AT332" s="15">
        <v>48.701531508138018</v>
      </c>
      <c r="AU332" s="3">
        <v>3.8388012794404153E-2</v>
      </c>
      <c r="AV332" s="20">
        <v>3.5852325892987311</v>
      </c>
      <c r="AW332" s="3">
        <v>6.3492063492063489E-2</v>
      </c>
      <c r="AX332" s="3">
        <v>5.6022408963585429E-2</v>
      </c>
      <c r="AY332" s="3">
        <v>7.4696545284780591E-3</v>
      </c>
      <c r="AZ332" s="3" t="s">
        <v>3401</v>
      </c>
      <c r="BA332" s="22">
        <v>4.0701864667491972</v>
      </c>
      <c r="BB332" s="15">
        <v>47.979228469152929</v>
      </c>
      <c r="BC332" s="3">
        <v>6.3316129159964887E-2</v>
      </c>
      <c r="BD332" s="20">
        <v>4.1968187250691269</v>
      </c>
      <c r="BE332" s="15">
        <v>13.263744307248238</v>
      </c>
    </row>
    <row r="333" spans="1:57" x14ac:dyDescent="0.25">
      <c r="A333" t="s">
        <v>120</v>
      </c>
      <c r="B333" t="s">
        <v>518</v>
      </c>
      <c r="C333" t="s">
        <v>104</v>
      </c>
      <c r="D333">
        <v>5</v>
      </c>
      <c r="E333" s="10">
        <v>0</v>
      </c>
      <c r="F333" s="5">
        <v>0.12698412698412698</v>
      </c>
      <c r="G333" s="5">
        <v>0.11904761904761904</v>
      </c>
      <c r="H333" s="5">
        <v>0.21164021164021163</v>
      </c>
      <c r="I333" s="5">
        <v>0.18831168831168829</v>
      </c>
      <c r="J333" s="5">
        <v>0.51351351351351349</v>
      </c>
      <c r="K333" s="5">
        <v>0.10634495084897229</v>
      </c>
      <c r="L333" s="5" t="e">
        <v>#N/A</v>
      </c>
      <c r="M333" s="5" t="e">
        <v>#N/A</v>
      </c>
      <c r="N333" s="5">
        <v>0</v>
      </c>
      <c r="O333" s="5">
        <v>0.45529077956333519</v>
      </c>
      <c r="P333" s="22">
        <v>0</v>
      </c>
      <c r="Q333" s="18">
        <v>0</v>
      </c>
      <c r="R333" s="5">
        <v>0</v>
      </c>
      <c r="S333" s="20">
        <v>0</v>
      </c>
      <c r="T333" s="3">
        <v>6.3492063492063489E-2</v>
      </c>
      <c r="U333" s="3">
        <v>0.17316017316017315</v>
      </c>
      <c r="V333" s="3">
        <v>-0.10966810966810966</v>
      </c>
      <c r="W333" s="3" t="s">
        <v>3402</v>
      </c>
      <c r="X333" s="25">
        <v>0</v>
      </c>
      <c r="Y333" s="3">
        <v>6.3492063492063489E-2</v>
      </c>
      <c r="Z333" s="3">
        <v>0.52910052910052907</v>
      </c>
      <c r="AA333" s="3">
        <v>-0.46560846560846558</v>
      </c>
      <c r="AB333" s="3" t="s">
        <v>3401</v>
      </c>
      <c r="AC333" s="22">
        <v>0</v>
      </c>
      <c r="AD333" s="15">
        <v>0</v>
      </c>
      <c r="AE333" s="5">
        <v>0</v>
      </c>
      <c r="AF333" s="20">
        <v>0</v>
      </c>
      <c r="AG333" s="3">
        <v>6.3492063492063489E-2</v>
      </c>
      <c r="AH333" s="3">
        <v>0.82101806239737274</v>
      </c>
      <c r="AI333" s="3">
        <v>-0.75752599890530925</v>
      </c>
      <c r="AJ333" s="3" t="s">
        <v>3402</v>
      </c>
      <c r="AK333" s="22">
        <v>0</v>
      </c>
      <c r="AL333" s="15">
        <v>0</v>
      </c>
      <c r="AM333" s="3">
        <v>0</v>
      </c>
      <c r="AN333" s="20">
        <v>0</v>
      </c>
      <c r="AO333" s="3">
        <v>6.3492063492063489E-2</v>
      </c>
      <c r="AP333" s="3">
        <v>2.8011204481792715E-2</v>
      </c>
      <c r="AQ333" s="3">
        <v>3.5480859010270774E-2</v>
      </c>
      <c r="AR333" s="3" t="s">
        <v>3402</v>
      </c>
      <c r="AS333" s="22">
        <v>0</v>
      </c>
      <c r="AT333" s="15">
        <v>0</v>
      </c>
      <c r="AU333" s="3">
        <v>0</v>
      </c>
      <c r="AV333" s="20">
        <v>0</v>
      </c>
      <c r="AW333" s="3">
        <v>6.3492063492063489E-2</v>
      </c>
      <c r="AX333" s="3">
        <v>5.6022408963585429E-2</v>
      </c>
      <c r="AY333" s="3">
        <v>7.4696545284780591E-3</v>
      </c>
      <c r="AZ333" s="3" t="s">
        <v>3401</v>
      </c>
      <c r="BA333" s="22">
        <v>0</v>
      </c>
      <c r="BB333" s="15">
        <v>0</v>
      </c>
      <c r="BC333" s="3">
        <v>0</v>
      </c>
      <c r="BD333" s="20">
        <v>0</v>
      </c>
      <c r="BE333" s="15">
        <v>0</v>
      </c>
    </row>
    <row r="334" spans="1:57" x14ac:dyDescent="0.25">
      <c r="A334" t="s">
        <v>123</v>
      </c>
      <c r="B334" t="s">
        <v>518</v>
      </c>
      <c r="C334" t="s">
        <v>104</v>
      </c>
      <c r="D334">
        <v>5</v>
      </c>
      <c r="E334" s="10">
        <v>1</v>
      </c>
      <c r="F334" s="5">
        <v>0.11904761904761904</v>
      </c>
      <c r="G334" s="5">
        <v>8.6580086580086577E-2</v>
      </c>
      <c r="H334" s="5">
        <v>0.38095238095238093</v>
      </c>
      <c r="I334" s="5">
        <v>0.18831168831168829</v>
      </c>
      <c r="J334" s="5">
        <v>0.51351351351351349</v>
      </c>
      <c r="K334" s="5">
        <v>0.10634495084897229</v>
      </c>
      <c r="L334" s="5" t="e">
        <v>#N/A</v>
      </c>
      <c r="M334" s="5" t="e">
        <v>#N/A</v>
      </c>
      <c r="N334" s="5">
        <v>0</v>
      </c>
      <c r="O334" s="5">
        <v>0.3857500506789166</v>
      </c>
      <c r="P334" s="22">
        <v>3.4338377636954958</v>
      </c>
      <c r="Q334" s="18">
        <v>23.082508600959365</v>
      </c>
      <c r="R334" s="5">
        <v>2.7442435366444751E-2</v>
      </c>
      <c r="S334" s="20">
        <v>3.4887226344283855</v>
      </c>
      <c r="T334" s="3">
        <v>6.3492063492063489E-2</v>
      </c>
      <c r="U334" s="3">
        <v>0.17316017316017315</v>
      </c>
      <c r="V334" s="3">
        <v>-0.10966810966810966</v>
      </c>
      <c r="W334" s="3" t="s">
        <v>3402</v>
      </c>
      <c r="X334" s="25">
        <v>1.1741695820825822</v>
      </c>
      <c r="Y334" s="3">
        <v>6.3492063492063489E-2</v>
      </c>
      <c r="Z334" s="3">
        <v>0.52910052910052907</v>
      </c>
      <c r="AA334" s="3">
        <v>-0.46560846560846558</v>
      </c>
      <c r="AB334" s="3" t="s">
        <v>3401</v>
      </c>
      <c r="AC334" s="22">
        <v>3.9782542826075145</v>
      </c>
      <c r="AD334" s="15">
        <v>42.367456334674372</v>
      </c>
      <c r="AE334" s="5">
        <v>6.281726444531438E-2</v>
      </c>
      <c r="AF334" s="20">
        <v>4.1038888114981429</v>
      </c>
      <c r="AG334" s="3">
        <v>6.3492063492063489E-2</v>
      </c>
      <c r="AH334" s="3">
        <v>0.82101806239737274</v>
      </c>
      <c r="AI334" s="3">
        <v>-0.75752599890530925</v>
      </c>
      <c r="AJ334" s="3" t="s">
        <v>3402</v>
      </c>
      <c r="AK334" s="22">
        <v>3.4224273382896779</v>
      </c>
      <c r="AL334" s="15">
        <v>20.171026816108441</v>
      </c>
      <c r="AM334" s="3">
        <v>2.3332858032761628E-2</v>
      </c>
      <c r="AN334" s="20">
        <v>3.4690930543552012</v>
      </c>
      <c r="AO334" s="3">
        <v>6.3492063492063489E-2</v>
      </c>
      <c r="AP334" s="3">
        <v>2.8011204481792715E-2</v>
      </c>
      <c r="AQ334" s="3">
        <v>3.5480859010270774E-2</v>
      </c>
      <c r="AR334" s="3" t="s">
        <v>3402</v>
      </c>
      <c r="AS334" s="22">
        <v>3.4363942062538881</v>
      </c>
      <c r="AT334" s="15">
        <v>44.965677147210386</v>
      </c>
      <c r="AU334" s="3">
        <v>3.5443299957573622E-2</v>
      </c>
      <c r="AV334" s="20">
        <v>3.5072808061690353</v>
      </c>
      <c r="AW334" s="3">
        <v>6.3492063492063489E-2</v>
      </c>
      <c r="AX334" s="3">
        <v>5.6022408963585429E-2</v>
      </c>
      <c r="AY334" s="3">
        <v>7.4696545284780591E-3</v>
      </c>
      <c r="AZ334" s="3" t="s">
        <v>3401</v>
      </c>
      <c r="BA334" s="22">
        <v>3.9865863916867181</v>
      </c>
      <c r="BB334" s="15">
        <v>44.312379166787771</v>
      </c>
      <c r="BC334" s="3">
        <v>5.8477145469596717E-2</v>
      </c>
      <c r="BD334" s="20">
        <v>4.103540682625912</v>
      </c>
      <c r="BE334" s="15">
        <v>12.975813978693783</v>
      </c>
    </row>
    <row r="335" spans="1:57" x14ac:dyDescent="0.25">
      <c r="A335" t="s">
        <v>3861</v>
      </c>
      <c r="B335" t="s">
        <v>518</v>
      </c>
      <c r="C335" t="s">
        <v>104</v>
      </c>
      <c r="D335">
        <v>4.5</v>
      </c>
      <c r="E335" s="10">
        <v>0</v>
      </c>
      <c r="F335" s="5" t="e">
        <v>#N/A</v>
      </c>
      <c r="G335" s="5" t="e">
        <v>#N/A</v>
      </c>
      <c r="H335" s="5" t="e">
        <v>#N/A</v>
      </c>
      <c r="I335" s="5">
        <v>0.18831168831168829</v>
      </c>
      <c r="J335" s="5">
        <v>0.51351351351351349</v>
      </c>
      <c r="K335" s="5">
        <v>0.10634495084897229</v>
      </c>
      <c r="L335" s="5" t="e">
        <v>#N/A</v>
      </c>
      <c r="M335" s="5" t="e">
        <v>#N/A</v>
      </c>
      <c r="N335" s="5">
        <v>0</v>
      </c>
      <c r="O335" s="5">
        <v>0.3857500506789166</v>
      </c>
      <c r="P335" s="22">
        <v>0</v>
      </c>
      <c r="Q335" s="18">
        <v>0</v>
      </c>
      <c r="R335" s="5">
        <v>0</v>
      </c>
      <c r="S335" s="20">
        <v>0</v>
      </c>
      <c r="T335" s="3">
        <v>6.3492063492063489E-2</v>
      </c>
      <c r="U335" s="3">
        <v>0.17316017316017315</v>
      </c>
      <c r="V335" s="3">
        <v>-0.10966810966810966</v>
      </c>
      <c r="W335" s="3" t="s">
        <v>3402</v>
      </c>
      <c r="X335" s="25">
        <v>0</v>
      </c>
      <c r="Y335" s="3">
        <v>6.3492063492063489E-2</v>
      </c>
      <c r="Z335" s="3">
        <v>0.52910052910052907</v>
      </c>
      <c r="AA335" s="3">
        <v>-0.46560846560846558</v>
      </c>
      <c r="AB335" s="3" t="s">
        <v>3401</v>
      </c>
      <c r="AC335" s="22">
        <v>0</v>
      </c>
      <c r="AD335" s="15">
        <v>0</v>
      </c>
      <c r="AE335" s="5">
        <v>0</v>
      </c>
      <c r="AF335" s="20">
        <v>0</v>
      </c>
      <c r="AG335" s="3">
        <v>6.3492063492063489E-2</v>
      </c>
      <c r="AH335" s="3">
        <v>0.82101806239737274</v>
      </c>
      <c r="AI335" s="3">
        <v>-0.75752599890530925</v>
      </c>
      <c r="AJ335" s="3" t="s">
        <v>3402</v>
      </c>
      <c r="AK335" s="22">
        <v>0</v>
      </c>
      <c r="AL335" s="15">
        <v>0</v>
      </c>
      <c r="AM335" s="3">
        <v>0</v>
      </c>
      <c r="AN335" s="20">
        <v>0</v>
      </c>
      <c r="AO335" s="3">
        <v>6.3492063492063489E-2</v>
      </c>
      <c r="AP335" s="3">
        <v>2.8011204481792715E-2</v>
      </c>
      <c r="AQ335" s="3">
        <v>3.5480859010270774E-2</v>
      </c>
      <c r="AR335" s="3" t="s">
        <v>3402</v>
      </c>
      <c r="AS335" s="22">
        <v>0</v>
      </c>
      <c r="AT335" s="15">
        <v>0</v>
      </c>
      <c r="AU335" s="3">
        <v>0</v>
      </c>
      <c r="AV335" s="20">
        <v>0</v>
      </c>
      <c r="AW335" s="3">
        <v>6.3492063492063489E-2</v>
      </c>
      <c r="AX335" s="3">
        <v>5.6022408963585429E-2</v>
      </c>
      <c r="AY335" s="3">
        <v>7.4696545284780591E-3</v>
      </c>
      <c r="AZ335" s="3" t="s">
        <v>3401</v>
      </c>
      <c r="BA335" s="22">
        <v>0</v>
      </c>
      <c r="BB335" s="15">
        <v>0</v>
      </c>
      <c r="BC335" s="3">
        <v>0</v>
      </c>
      <c r="BD335" s="20">
        <v>0</v>
      </c>
      <c r="BE335" s="15">
        <v>0</v>
      </c>
    </row>
    <row r="336" spans="1:57" x14ac:dyDescent="0.25">
      <c r="A336" t="s">
        <v>4129</v>
      </c>
      <c r="B336" t="s">
        <v>518</v>
      </c>
      <c r="C336" t="s">
        <v>104</v>
      </c>
      <c r="D336">
        <v>4.5</v>
      </c>
      <c r="E336" s="10">
        <v>0</v>
      </c>
      <c r="F336" s="5" t="e">
        <v>#N/A</v>
      </c>
      <c r="G336" s="5" t="e">
        <v>#N/A</v>
      </c>
      <c r="H336" s="5" t="e">
        <v>#N/A</v>
      </c>
      <c r="I336" s="5">
        <v>0.18831168831168829</v>
      </c>
      <c r="J336" s="5">
        <v>0.51351351351351349</v>
      </c>
      <c r="K336" s="5">
        <v>0.10634495084897229</v>
      </c>
      <c r="L336" s="5" t="e">
        <v>#N/A</v>
      </c>
      <c r="M336" s="5" t="e">
        <v>#N/A</v>
      </c>
      <c r="N336" s="5">
        <v>0</v>
      </c>
      <c r="O336" s="5">
        <v>0.3857500506789166</v>
      </c>
      <c r="P336" s="22">
        <v>0</v>
      </c>
      <c r="Q336" s="18">
        <v>0</v>
      </c>
      <c r="R336" s="5">
        <v>0</v>
      </c>
      <c r="S336" s="20">
        <v>0</v>
      </c>
      <c r="T336" s="3">
        <v>6.3492063492063489E-2</v>
      </c>
      <c r="U336" s="3">
        <v>0.17316017316017315</v>
      </c>
      <c r="V336" s="3">
        <v>-0.10966810966810966</v>
      </c>
      <c r="W336" s="3" t="s">
        <v>3402</v>
      </c>
      <c r="X336" s="25">
        <v>0</v>
      </c>
      <c r="Y336" s="3">
        <v>6.3492063492063489E-2</v>
      </c>
      <c r="Z336" s="3">
        <v>0.52910052910052907</v>
      </c>
      <c r="AA336" s="3">
        <v>-0.46560846560846558</v>
      </c>
      <c r="AB336" s="3" t="s">
        <v>3401</v>
      </c>
      <c r="AC336" s="22">
        <v>0</v>
      </c>
      <c r="AD336" s="15">
        <v>0</v>
      </c>
      <c r="AE336" s="5">
        <v>0</v>
      </c>
      <c r="AF336" s="20">
        <v>0</v>
      </c>
      <c r="AG336" s="3">
        <v>6.3492063492063489E-2</v>
      </c>
      <c r="AH336" s="3">
        <v>0.82101806239737274</v>
      </c>
      <c r="AI336" s="3">
        <v>-0.75752599890530925</v>
      </c>
      <c r="AJ336" s="3" t="s">
        <v>3402</v>
      </c>
      <c r="AK336" s="22">
        <v>0</v>
      </c>
      <c r="AL336" s="15">
        <v>0</v>
      </c>
      <c r="AM336" s="3">
        <v>0</v>
      </c>
      <c r="AN336" s="20">
        <v>0</v>
      </c>
      <c r="AO336" s="3">
        <v>6.3492063492063489E-2</v>
      </c>
      <c r="AP336" s="3">
        <v>2.8011204481792715E-2</v>
      </c>
      <c r="AQ336" s="3">
        <v>3.5480859010270774E-2</v>
      </c>
      <c r="AR336" s="3" t="s">
        <v>3402</v>
      </c>
      <c r="AS336" s="22">
        <v>0</v>
      </c>
      <c r="AT336" s="15">
        <v>0</v>
      </c>
      <c r="AU336" s="3">
        <v>0</v>
      </c>
      <c r="AV336" s="20">
        <v>0</v>
      </c>
      <c r="AW336" s="3">
        <v>6.3492063492063489E-2</v>
      </c>
      <c r="AX336" s="3">
        <v>5.6022408963585429E-2</v>
      </c>
      <c r="AY336" s="3">
        <v>7.4696545284780591E-3</v>
      </c>
      <c r="AZ336" s="3" t="s">
        <v>3401</v>
      </c>
      <c r="BA336" s="22">
        <v>0</v>
      </c>
      <c r="BB336" s="15">
        <v>0</v>
      </c>
      <c r="BC336" s="3">
        <v>0</v>
      </c>
      <c r="BD336" s="20">
        <v>0</v>
      </c>
      <c r="BE336" s="15">
        <v>0</v>
      </c>
    </row>
    <row r="337" spans="1:57" x14ac:dyDescent="0.25">
      <c r="A337" t="s">
        <v>3447</v>
      </c>
      <c r="B337" t="s">
        <v>518</v>
      </c>
      <c r="C337" t="s">
        <v>104</v>
      </c>
      <c r="D337">
        <v>4.5</v>
      </c>
      <c r="E337" s="10">
        <v>1</v>
      </c>
      <c r="F337" s="5" t="e">
        <v>#N/A</v>
      </c>
      <c r="G337" s="5" t="e">
        <v>#N/A</v>
      </c>
      <c r="H337" s="5" t="e">
        <v>#N/A</v>
      </c>
      <c r="I337" s="5">
        <v>0.18831168831168829</v>
      </c>
      <c r="J337" s="5">
        <v>0.51351351351351349</v>
      </c>
      <c r="K337" s="5">
        <v>0.10634495084897229</v>
      </c>
      <c r="L337" s="5" t="e">
        <v>#N/A</v>
      </c>
      <c r="M337" s="5" t="e">
        <v>#N/A</v>
      </c>
      <c r="N337" s="5">
        <v>0</v>
      </c>
      <c r="O337" s="5">
        <v>0.2949213091078704</v>
      </c>
      <c r="P337" s="22">
        <v>2.778154306527429</v>
      </c>
      <c r="Q337" s="18">
        <v>12.675562415237783</v>
      </c>
      <c r="R337" s="5">
        <v>1.5069778953707041E-2</v>
      </c>
      <c r="S337" s="20">
        <v>2.8082938644348432</v>
      </c>
      <c r="T337" s="3">
        <v>6.3492063492063489E-2</v>
      </c>
      <c r="U337" s="3">
        <v>0.17316017316017315</v>
      </c>
      <c r="V337" s="3">
        <v>-0.10966810966810966</v>
      </c>
      <c r="W337" s="3" t="s">
        <v>3402</v>
      </c>
      <c r="X337" s="25">
        <v>0.94996458934205641</v>
      </c>
      <c r="Y337" s="3">
        <v>6.3492063492063489E-2</v>
      </c>
      <c r="Z337" s="3">
        <v>0.52910052910052907</v>
      </c>
      <c r="AA337" s="3">
        <v>-0.46560846560846558</v>
      </c>
      <c r="AB337" s="3" t="s">
        <v>3401</v>
      </c>
      <c r="AC337" s="22">
        <v>3.2186157379179363</v>
      </c>
      <c r="AD337" s="15">
        <v>20.718307836719266</v>
      </c>
      <c r="AE337" s="5">
        <v>3.071856407800146E-2</v>
      </c>
      <c r="AF337" s="20">
        <v>3.2800528660739392</v>
      </c>
      <c r="AG337" s="3">
        <v>6.3492063492063489E-2</v>
      </c>
      <c r="AH337" s="3">
        <v>0.82101806239737274</v>
      </c>
      <c r="AI337" s="3">
        <v>-0.75752599890530925</v>
      </c>
      <c r="AJ337" s="3" t="s">
        <v>3402</v>
      </c>
      <c r="AK337" s="22">
        <v>2.7689226757219108</v>
      </c>
      <c r="AL337" s="15">
        <v>11.365621311983945</v>
      </c>
      <c r="AM337" s="3">
        <v>1.3147195278867535E-2</v>
      </c>
      <c r="AN337" s="20">
        <v>2.7952170662796458</v>
      </c>
      <c r="AO337" s="3">
        <v>6.3492063492063489E-2</v>
      </c>
      <c r="AP337" s="3">
        <v>2.8011204481792715E-2</v>
      </c>
      <c r="AQ337" s="3">
        <v>3.5480859010270774E-2</v>
      </c>
      <c r="AR337" s="3" t="s">
        <v>3402</v>
      </c>
      <c r="AS337" s="22">
        <v>2.7802226022337888</v>
      </c>
      <c r="AT337" s="15">
        <v>21.740386960434545</v>
      </c>
      <c r="AU337" s="3">
        <v>1.7136427273401082E-2</v>
      </c>
      <c r="AV337" s="20">
        <v>2.8144954567805911</v>
      </c>
      <c r="AW337" s="3">
        <v>6.3492063492063489E-2</v>
      </c>
      <c r="AX337" s="3">
        <v>5.6022408963585429E-2</v>
      </c>
      <c r="AY337" s="3">
        <v>7.4696545284780591E-3</v>
      </c>
      <c r="AZ337" s="3" t="s">
        <v>3401</v>
      </c>
      <c r="BA337" s="22">
        <v>3.2253568498497747</v>
      </c>
      <c r="BB337" s="15">
        <v>21.484481508322357</v>
      </c>
      <c r="BC337" s="3">
        <v>2.8352148409189121E-2</v>
      </c>
      <c r="BD337" s="20">
        <v>3.2820611466681529</v>
      </c>
      <c r="BE337" s="15">
        <v>10.41378770689003</v>
      </c>
    </row>
    <row r="338" spans="1:57" x14ac:dyDescent="0.25">
      <c r="A338" t="s">
        <v>126</v>
      </c>
      <c r="B338" t="s">
        <v>518</v>
      </c>
      <c r="C338" t="s">
        <v>104</v>
      </c>
      <c r="D338">
        <v>4.5</v>
      </c>
      <c r="E338" s="10">
        <v>0</v>
      </c>
      <c r="F338" s="5">
        <v>9.5238095238095233E-2</v>
      </c>
      <c r="G338" s="5">
        <v>8.6580086580086577E-2</v>
      </c>
      <c r="H338" s="5">
        <v>0.3072196620583717</v>
      </c>
      <c r="I338" s="5">
        <v>0.18831168831168829</v>
      </c>
      <c r="J338" s="5">
        <v>0.51351351351351349</v>
      </c>
      <c r="K338" s="5">
        <v>0.10634495084897229</v>
      </c>
      <c r="L338" s="5" t="e">
        <v>#N/A</v>
      </c>
      <c r="M338" s="5" t="e">
        <v>#N/A</v>
      </c>
      <c r="N338" s="5">
        <v>0</v>
      </c>
      <c r="O338" s="5">
        <v>0.80641162727043547</v>
      </c>
      <c r="P338" s="22">
        <v>0</v>
      </c>
      <c r="Q338" s="18">
        <v>0</v>
      </c>
      <c r="R338" s="5">
        <v>0</v>
      </c>
      <c r="S338" s="20">
        <v>0</v>
      </c>
      <c r="T338" s="3">
        <v>6.3492063492063489E-2</v>
      </c>
      <c r="U338" s="3">
        <v>0.17316017316017315</v>
      </c>
      <c r="V338" s="3">
        <v>-0.10966810966810966</v>
      </c>
      <c r="W338" s="3" t="s">
        <v>3402</v>
      </c>
      <c r="X338" s="25">
        <v>0</v>
      </c>
      <c r="Y338" s="3">
        <v>6.3492063492063489E-2</v>
      </c>
      <c r="Z338" s="3">
        <v>0.52910052910052907</v>
      </c>
      <c r="AA338" s="3">
        <v>-0.46560846560846558</v>
      </c>
      <c r="AB338" s="3" t="s">
        <v>3401</v>
      </c>
      <c r="AC338" s="22">
        <v>0</v>
      </c>
      <c r="AD338" s="15">
        <v>0</v>
      </c>
      <c r="AE338" s="5">
        <v>0</v>
      </c>
      <c r="AF338" s="20">
        <v>0</v>
      </c>
      <c r="AG338" s="3">
        <v>6.3492063492063489E-2</v>
      </c>
      <c r="AH338" s="3">
        <v>0.82101806239737274</v>
      </c>
      <c r="AI338" s="3">
        <v>-0.75752599890530925</v>
      </c>
      <c r="AJ338" s="3" t="s">
        <v>3402</v>
      </c>
      <c r="AK338" s="22">
        <v>0</v>
      </c>
      <c r="AL338" s="15">
        <v>0</v>
      </c>
      <c r="AM338" s="3">
        <v>0</v>
      </c>
      <c r="AN338" s="20">
        <v>0</v>
      </c>
      <c r="AO338" s="3">
        <v>6.3492063492063489E-2</v>
      </c>
      <c r="AP338" s="3">
        <v>2.8011204481792715E-2</v>
      </c>
      <c r="AQ338" s="3">
        <v>3.5480859010270774E-2</v>
      </c>
      <c r="AR338" s="3" t="s">
        <v>3402</v>
      </c>
      <c r="AS338" s="22">
        <v>0</v>
      </c>
      <c r="AT338" s="15">
        <v>0</v>
      </c>
      <c r="AU338" s="3">
        <v>0</v>
      </c>
      <c r="AV338" s="20">
        <v>0</v>
      </c>
      <c r="AW338" s="3">
        <v>6.3492063492063489E-2</v>
      </c>
      <c r="AX338" s="3">
        <v>5.6022408963585429E-2</v>
      </c>
      <c r="AY338" s="3">
        <v>7.4696545284780591E-3</v>
      </c>
      <c r="AZ338" s="3" t="s">
        <v>3401</v>
      </c>
      <c r="BA338" s="22">
        <v>0</v>
      </c>
      <c r="BB338" s="15">
        <v>0</v>
      </c>
      <c r="BC338" s="3">
        <v>0</v>
      </c>
      <c r="BD338" s="20">
        <v>0</v>
      </c>
      <c r="BE338" s="15">
        <v>0</v>
      </c>
    </row>
    <row r="339" spans="1:57" x14ac:dyDescent="0.25">
      <c r="A339" t="s">
        <v>103</v>
      </c>
      <c r="B339" t="s">
        <v>546</v>
      </c>
      <c r="C339" t="s">
        <v>104</v>
      </c>
      <c r="D339">
        <v>6.5</v>
      </c>
      <c r="E339" s="10">
        <v>1</v>
      </c>
      <c r="F339" s="5">
        <v>0.33184005309440845</v>
      </c>
      <c r="G339" s="5">
        <v>0.11904761904761904</v>
      </c>
      <c r="H339" s="5">
        <v>0.28011204481792717</v>
      </c>
      <c r="I339" s="5">
        <v>0.18831168831168829</v>
      </c>
      <c r="J339" s="5">
        <v>0.51351351351351349</v>
      </c>
      <c r="K339" s="5">
        <v>0.10634495084897229</v>
      </c>
      <c r="L339" s="5" t="e">
        <v>#N/A</v>
      </c>
      <c r="M339" s="5" t="e">
        <v>#N/A</v>
      </c>
      <c r="N339" s="5">
        <v>0</v>
      </c>
      <c r="O339" s="5">
        <v>0</v>
      </c>
      <c r="P339" s="22">
        <v>3.4043910247025639</v>
      </c>
      <c r="Q339" s="18">
        <v>22.469438871392111</v>
      </c>
      <c r="R339" s="5">
        <v>2.6713566302877117E-2</v>
      </c>
      <c r="S339" s="20">
        <v>3.457818157308318</v>
      </c>
      <c r="T339" s="3">
        <v>6.3492063492063489E-2</v>
      </c>
      <c r="U339" s="3">
        <v>0.17316017316017315</v>
      </c>
      <c r="V339" s="3">
        <v>-0.10966810966810966</v>
      </c>
      <c r="W339" s="3" t="s">
        <v>3402</v>
      </c>
      <c r="X339" s="25">
        <v>1.1641005375917277</v>
      </c>
      <c r="Y339" s="3">
        <v>6.3492063492063489E-2</v>
      </c>
      <c r="Z339" s="3">
        <v>0.52910052910052907</v>
      </c>
      <c r="AA339" s="3">
        <v>-0.46560846560846558</v>
      </c>
      <c r="AB339" s="3" t="s">
        <v>3401</v>
      </c>
      <c r="AC339" s="22">
        <v>3.9441389214375726</v>
      </c>
      <c r="AD339" s="15">
        <v>41.027952029412553</v>
      </c>
      <c r="AE339" s="5">
        <v>6.0831211860410822E-2</v>
      </c>
      <c r="AF339" s="20">
        <v>4.0658013451583939</v>
      </c>
      <c r="AG339" s="3">
        <v>6.3492063492063489E-2</v>
      </c>
      <c r="AH339" s="3">
        <v>0.82101806239737274</v>
      </c>
      <c r="AI339" s="3">
        <v>-0.75752599890530925</v>
      </c>
      <c r="AJ339" s="3" t="s">
        <v>3402</v>
      </c>
      <c r="AK339" s="22">
        <v>3.3930784489454031</v>
      </c>
      <c r="AL339" s="15">
        <v>19.658001491780624</v>
      </c>
      <c r="AM339" s="3">
        <v>2.2739415409890641E-2</v>
      </c>
      <c r="AN339" s="20">
        <v>3.4385572797651842</v>
      </c>
      <c r="AO339" s="3">
        <v>6.3492063492063489E-2</v>
      </c>
      <c r="AP339" s="3">
        <v>2.8011204481792715E-2</v>
      </c>
      <c r="AQ339" s="3">
        <v>3.5480859010270774E-2</v>
      </c>
      <c r="AR339" s="3" t="s">
        <v>3402</v>
      </c>
      <c r="AS339" s="22">
        <v>3.4069255445896047</v>
      </c>
      <c r="AT339" s="15">
        <v>43.52180728416883</v>
      </c>
      <c r="AU339" s="3">
        <v>3.4305198278643222E-2</v>
      </c>
      <c r="AV339" s="20">
        <v>3.4755359411468913</v>
      </c>
      <c r="AW339" s="3">
        <v>6.3492063492063489E-2</v>
      </c>
      <c r="AX339" s="3">
        <v>5.6022408963585429E-2</v>
      </c>
      <c r="AY339" s="3">
        <v>7.4696545284780591E-3</v>
      </c>
      <c r="AZ339" s="3" t="s">
        <v>3401</v>
      </c>
      <c r="BA339" s="22">
        <v>3.9523995788471864</v>
      </c>
      <c r="BB339" s="15">
        <v>42.894870213172609</v>
      </c>
      <c r="BC339" s="3">
        <v>5.660651972474532E-2</v>
      </c>
      <c r="BD339" s="20">
        <v>4.0656126182966768</v>
      </c>
      <c r="BE339" s="15">
        <v>12.858529211478041</v>
      </c>
    </row>
    <row r="340" spans="1:57" x14ac:dyDescent="0.25">
      <c r="A340" t="s">
        <v>4130</v>
      </c>
      <c r="B340" t="s">
        <v>546</v>
      </c>
      <c r="C340" t="s">
        <v>104</v>
      </c>
      <c r="D340">
        <v>5.5</v>
      </c>
      <c r="E340" s="10">
        <v>0</v>
      </c>
      <c r="F340" s="5" t="e">
        <v>#N/A</v>
      </c>
      <c r="G340" s="5" t="e">
        <v>#N/A</v>
      </c>
      <c r="H340" s="5" t="e">
        <v>#N/A</v>
      </c>
      <c r="I340" s="5">
        <v>0.18831168831168829</v>
      </c>
      <c r="J340" s="5">
        <v>0.51351351351351349</v>
      </c>
      <c r="K340" s="5">
        <v>0.10634495084897229</v>
      </c>
      <c r="L340" s="5" t="e">
        <v>#N/A</v>
      </c>
      <c r="M340" s="5" t="e">
        <v>#N/A</v>
      </c>
      <c r="N340" s="5">
        <v>0</v>
      </c>
      <c r="O340" s="5">
        <v>0</v>
      </c>
      <c r="P340" s="22">
        <v>0</v>
      </c>
      <c r="Q340" s="18">
        <v>0</v>
      </c>
      <c r="R340" s="5">
        <v>0</v>
      </c>
      <c r="S340" s="20">
        <v>0</v>
      </c>
      <c r="T340" s="3">
        <v>6.3492063492063489E-2</v>
      </c>
      <c r="U340" s="3">
        <v>0.17316017316017315</v>
      </c>
      <c r="V340" s="3">
        <v>-0.10966810966810966</v>
      </c>
      <c r="W340" s="3" t="s">
        <v>3402</v>
      </c>
      <c r="X340" s="25">
        <v>0</v>
      </c>
      <c r="Y340" s="3">
        <v>6.3492063492063489E-2</v>
      </c>
      <c r="Z340" s="3">
        <v>0.52910052910052907</v>
      </c>
      <c r="AA340" s="3">
        <v>-0.46560846560846558</v>
      </c>
      <c r="AB340" s="3" t="s">
        <v>3401</v>
      </c>
      <c r="AC340" s="22">
        <v>0</v>
      </c>
      <c r="AD340" s="15">
        <v>0</v>
      </c>
      <c r="AE340" s="5">
        <v>0</v>
      </c>
      <c r="AF340" s="20">
        <v>0</v>
      </c>
      <c r="AG340" s="3">
        <v>6.3492063492063489E-2</v>
      </c>
      <c r="AH340" s="3">
        <v>0.82101806239737274</v>
      </c>
      <c r="AI340" s="3">
        <v>-0.75752599890530925</v>
      </c>
      <c r="AJ340" s="3" t="s">
        <v>3402</v>
      </c>
      <c r="AK340" s="22">
        <v>0</v>
      </c>
      <c r="AL340" s="15">
        <v>0</v>
      </c>
      <c r="AM340" s="3">
        <v>0</v>
      </c>
      <c r="AN340" s="20">
        <v>0</v>
      </c>
      <c r="AO340" s="3">
        <v>6.3492063492063489E-2</v>
      </c>
      <c r="AP340" s="3">
        <v>2.8011204481792715E-2</v>
      </c>
      <c r="AQ340" s="3">
        <v>3.5480859010270774E-2</v>
      </c>
      <c r="AR340" s="3" t="s">
        <v>3402</v>
      </c>
      <c r="AS340" s="22">
        <v>0</v>
      </c>
      <c r="AT340" s="15">
        <v>0</v>
      </c>
      <c r="AU340" s="3">
        <v>0</v>
      </c>
      <c r="AV340" s="20">
        <v>0</v>
      </c>
      <c r="AW340" s="3">
        <v>6.3492063492063489E-2</v>
      </c>
      <c r="AX340" s="3">
        <v>5.6022408963585429E-2</v>
      </c>
      <c r="AY340" s="3">
        <v>7.4696545284780591E-3</v>
      </c>
      <c r="AZ340" s="3" t="s">
        <v>3401</v>
      </c>
      <c r="BA340" s="22">
        <v>0</v>
      </c>
      <c r="BB340" s="15">
        <v>0</v>
      </c>
      <c r="BC340" s="3">
        <v>0</v>
      </c>
      <c r="BD340" s="20">
        <v>0</v>
      </c>
      <c r="BE340" s="15">
        <v>0</v>
      </c>
    </row>
    <row r="341" spans="1:57" x14ac:dyDescent="0.25">
      <c r="A341" t="s">
        <v>3487</v>
      </c>
      <c r="B341" t="s">
        <v>486</v>
      </c>
      <c r="C341" t="s">
        <v>104</v>
      </c>
      <c r="D341">
        <v>4</v>
      </c>
      <c r="E341" s="10">
        <v>0</v>
      </c>
      <c r="F341" s="5" t="e">
        <v>#N/A</v>
      </c>
      <c r="G341" s="5" t="e">
        <v>#N/A</v>
      </c>
      <c r="H341" s="5">
        <v>0.15873015873015872</v>
      </c>
      <c r="I341" s="5">
        <v>0.18831168831168829</v>
      </c>
      <c r="J341" s="5">
        <v>0.51351351351351349</v>
      </c>
      <c r="K341" s="5">
        <v>0.10634495084897229</v>
      </c>
      <c r="L341" s="5" t="e">
        <v>#N/A</v>
      </c>
      <c r="M341" s="5" t="e">
        <v>#N/A</v>
      </c>
      <c r="N341" s="5">
        <v>0</v>
      </c>
      <c r="O341" s="5">
        <v>0</v>
      </c>
      <c r="P341" s="22">
        <v>0</v>
      </c>
      <c r="Q341" s="18">
        <v>0</v>
      </c>
      <c r="R341" s="5">
        <v>0</v>
      </c>
      <c r="S341" s="20">
        <v>0</v>
      </c>
      <c r="T341" s="3">
        <v>6.3492063492063489E-2</v>
      </c>
      <c r="U341" s="3">
        <v>0.17316017316017315</v>
      </c>
      <c r="V341" s="3">
        <v>-0.10966810966810966</v>
      </c>
      <c r="W341" s="3" t="s">
        <v>3402</v>
      </c>
      <c r="X341" s="25">
        <v>0</v>
      </c>
      <c r="Y341" s="3">
        <v>6.3492063492063489E-2</v>
      </c>
      <c r="Z341" s="3">
        <v>0.52910052910052907</v>
      </c>
      <c r="AA341" s="3">
        <v>-0.46560846560846558</v>
      </c>
      <c r="AB341" s="3" t="s">
        <v>3401</v>
      </c>
      <c r="AC341" s="22">
        <v>0</v>
      </c>
      <c r="AD341" s="15">
        <v>0</v>
      </c>
      <c r="AE341" s="5">
        <v>0</v>
      </c>
      <c r="AF341" s="20">
        <v>0</v>
      </c>
      <c r="AG341" s="3">
        <v>6.3492063492063489E-2</v>
      </c>
      <c r="AH341" s="3">
        <v>0.82101806239737274</v>
      </c>
      <c r="AI341" s="3">
        <v>-0.75752599890530925</v>
      </c>
      <c r="AJ341" s="3" t="s">
        <v>3402</v>
      </c>
      <c r="AK341" s="22">
        <v>0</v>
      </c>
      <c r="AL341" s="15">
        <v>0</v>
      </c>
      <c r="AM341" s="3">
        <v>0</v>
      </c>
      <c r="AN341" s="20">
        <v>0</v>
      </c>
      <c r="AO341" s="3">
        <v>6.3492063492063489E-2</v>
      </c>
      <c r="AP341" s="3">
        <v>2.8011204481792715E-2</v>
      </c>
      <c r="AQ341" s="3">
        <v>3.5480859010270774E-2</v>
      </c>
      <c r="AR341" s="3" t="s">
        <v>3402</v>
      </c>
      <c r="AS341" s="22">
        <v>0</v>
      </c>
      <c r="AT341" s="15">
        <v>0</v>
      </c>
      <c r="AU341" s="3">
        <v>0</v>
      </c>
      <c r="AV341" s="20">
        <v>0</v>
      </c>
      <c r="AW341" s="3">
        <v>6.3492063492063489E-2</v>
      </c>
      <c r="AX341" s="3">
        <v>5.6022408963585429E-2</v>
      </c>
      <c r="AY341" s="3">
        <v>7.4696545284780591E-3</v>
      </c>
      <c r="AZ341" s="3" t="s">
        <v>3401</v>
      </c>
      <c r="BA341" s="22">
        <v>0</v>
      </c>
      <c r="BB341" s="15">
        <v>0</v>
      </c>
      <c r="BC341" s="3">
        <v>0</v>
      </c>
      <c r="BD341" s="20">
        <v>0</v>
      </c>
      <c r="BE341" s="15">
        <v>0</v>
      </c>
    </row>
    <row r="342" spans="1:57" x14ac:dyDescent="0.25">
      <c r="A342" t="s">
        <v>3527</v>
      </c>
      <c r="B342" t="s">
        <v>486</v>
      </c>
      <c r="C342" t="s">
        <v>3257</v>
      </c>
      <c r="D342">
        <v>4.5</v>
      </c>
      <c r="E342" s="10">
        <v>0</v>
      </c>
      <c r="F342" s="5" t="e">
        <v>#N/A</v>
      </c>
      <c r="G342" s="5" t="e">
        <v>#N/A</v>
      </c>
      <c r="H342" s="5">
        <v>0.13605442176870747</v>
      </c>
      <c r="I342" s="5">
        <v>0.31192660550458712</v>
      </c>
      <c r="J342" s="5">
        <v>0.33734939759036142</v>
      </c>
      <c r="K342" s="5">
        <v>4.6104928457869621E-2</v>
      </c>
      <c r="L342" s="5" t="e">
        <v>#N/A</v>
      </c>
      <c r="M342" s="5" t="e">
        <v>#N/A</v>
      </c>
      <c r="N342" s="5">
        <v>0</v>
      </c>
      <c r="O342" s="5">
        <v>0</v>
      </c>
      <c r="P342" s="22">
        <v>0</v>
      </c>
      <c r="Q342" s="18">
        <v>0</v>
      </c>
      <c r="R342" s="5">
        <v>0</v>
      </c>
      <c r="S342" s="20">
        <v>0</v>
      </c>
      <c r="T342" s="3">
        <v>2.8011204481792715E-2</v>
      </c>
      <c r="U342" s="3">
        <v>8.6580086580086577E-2</v>
      </c>
      <c r="V342" s="3">
        <v>-5.8568882098293862E-2</v>
      </c>
      <c r="W342" s="3" t="s">
        <v>3401</v>
      </c>
      <c r="X342" s="25">
        <v>0</v>
      </c>
      <c r="Y342" s="3">
        <v>2.8011204481792715E-2</v>
      </c>
      <c r="Z342" s="3">
        <v>0.88924458672357831</v>
      </c>
      <c r="AA342" s="3">
        <v>-0.86123338224178558</v>
      </c>
      <c r="AB342" s="3" t="s">
        <v>3402</v>
      </c>
      <c r="AC342" s="22">
        <v>0</v>
      </c>
      <c r="AD342" s="15">
        <v>0</v>
      </c>
      <c r="AE342" s="5">
        <v>0</v>
      </c>
      <c r="AF342" s="20">
        <v>0</v>
      </c>
      <c r="AG342" s="3">
        <v>2.8011204481792715E-2</v>
      </c>
      <c r="AH342" s="3">
        <v>0.50125313283208017</v>
      </c>
      <c r="AI342" s="3">
        <v>-0.47324192835028744</v>
      </c>
      <c r="AJ342" s="3" t="s">
        <v>3401</v>
      </c>
      <c r="AK342" s="22">
        <v>0</v>
      </c>
      <c r="AL342" s="15">
        <v>0</v>
      </c>
      <c r="AM342" s="3">
        <v>0</v>
      </c>
      <c r="AN342" s="20">
        <v>0</v>
      </c>
      <c r="AO342" s="3">
        <v>2.8011204481792715E-2</v>
      </c>
      <c r="AP342" s="3">
        <v>6.3492063492063489E-2</v>
      </c>
      <c r="AQ342" s="3">
        <v>-3.5480859010270774E-2</v>
      </c>
      <c r="AR342" s="3" t="s">
        <v>3401</v>
      </c>
      <c r="AS342" s="22">
        <v>0</v>
      </c>
      <c r="AT342" s="15">
        <v>0</v>
      </c>
      <c r="AU342" s="3">
        <v>0</v>
      </c>
      <c r="AV342" s="20">
        <v>0</v>
      </c>
      <c r="AW342" s="3">
        <v>2.8011204481792715E-2</v>
      </c>
      <c r="AX342" s="3">
        <v>4.5351473922902487E-2</v>
      </c>
      <c r="AY342" s="3">
        <v>-1.7340269441109772E-2</v>
      </c>
      <c r="AZ342" s="3" t="s">
        <v>3402</v>
      </c>
      <c r="BA342" s="22">
        <v>0</v>
      </c>
      <c r="BB342" s="15">
        <v>0</v>
      </c>
      <c r="BC342" s="3">
        <v>0</v>
      </c>
      <c r="BD342" s="20">
        <v>0</v>
      </c>
      <c r="BE342" s="15">
        <v>0</v>
      </c>
    </row>
    <row r="343" spans="1:57" x14ac:dyDescent="0.25">
      <c r="A343" t="s">
        <v>3528</v>
      </c>
      <c r="B343" t="s">
        <v>486</v>
      </c>
      <c r="C343" t="s">
        <v>3257</v>
      </c>
      <c r="D343">
        <v>4</v>
      </c>
      <c r="E343" s="10">
        <v>0</v>
      </c>
      <c r="F343" s="5" t="e">
        <v>#N/A</v>
      </c>
      <c r="G343" s="5" t="e">
        <v>#N/A</v>
      </c>
      <c r="H343" s="5">
        <v>0.13605442176870747</v>
      </c>
      <c r="I343" s="5">
        <v>0.31192660550458712</v>
      </c>
      <c r="J343" s="5">
        <v>0.33734939759036142</v>
      </c>
      <c r="K343" s="5">
        <v>4.6104928457869621E-2</v>
      </c>
      <c r="L343" s="5" t="e">
        <v>#N/A</v>
      </c>
      <c r="M343" s="5" t="e">
        <v>#N/A</v>
      </c>
      <c r="N343" s="5">
        <v>0</v>
      </c>
      <c r="O343" s="5">
        <v>0</v>
      </c>
      <c r="P343" s="22">
        <v>0</v>
      </c>
      <c r="Q343" s="18">
        <v>0</v>
      </c>
      <c r="R343" s="5">
        <v>0</v>
      </c>
      <c r="S343" s="20">
        <v>0</v>
      </c>
      <c r="T343" s="3">
        <v>2.8011204481792715E-2</v>
      </c>
      <c r="U343" s="3">
        <v>8.6580086580086577E-2</v>
      </c>
      <c r="V343" s="3">
        <v>-5.8568882098293862E-2</v>
      </c>
      <c r="W343" s="3" t="s">
        <v>3401</v>
      </c>
      <c r="X343" s="25">
        <v>0</v>
      </c>
      <c r="Y343" s="3">
        <v>2.8011204481792715E-2</v>
      </c>
      <c r="Z343" s="3">
        <v>0.88924458672357831</v>
      </c>
      <c r="AA343" s="3">
        <v>-0.86123338224178558</v>
      </c>
      <c r="AB343" s="3" t="s">
        <v>3402</v>
      </c>
      <c r="AC343" s="22">
        <v>0</v>
      </c>
      <c r="AD343" s="15">
        <v>0</v>
      </c>
      <c r="AE343" s="5">
        <v>0</v>
      </c>
      <c r="AF343" s="20">
        <v>0</v>
      </c>
      <c r="AG343" s="3">
        <v>2.8011204481792715E-2</v>
      </c>
      <c r="AH343" s="3">
        <v>0.50125313283208017</v>
      </c>
      <c r="AI343" s="3">
        <v>-0.47324192835028744</v>
      </c>
      <c r="AJ343" s="3" t="s">
        <v>3401</v>
      </c>
      <c r="AK343" s="22">
        <v>0</v>
      </c>
      <c r="AL343" s="15">
        <v>0</v>
      </c>
      <c r="AM343" s="3">
        <v>0</v>
      </c>
      <c r="AN343" s="20">
        <v>0</v>
      </c>
      <c r="AO343" s="3">
        <v>2.8011204481792715E-2</v>
      </c>
      <c r="AP343" s="3">
        <v>6.3492063492063489E-2</v>
      </c>
      <c r="AQ343" s="3">
        <v>-3.5480859010270774E-2</v>
      </c>
      <c r="AR343" s="3" t="s">
        <v>3401</v>
      </c>
      <c r="AS343" s="22">
        <v>0</v>
      </c>
      <c r="AT343" s="15">
        <v>0</v>
      </c>
      <c r="AU343" s="3">
        <v>0</v>
      </c>
      <c r="AV343" s="20">
        <v>0</v>
      </c>
      <c r="AW343" s="3">
        <v>2.8011204481792715E-2</v>
      </c>
      <c r="AX343" s="3">
        <v>4.5351473922902487E-2</v>
      </c>
      <c r="AY343" s="3">
        <v>-1.7340269441109772E-2</v>
      </c>
      <c r="AZ343" s="3" t="s">
        <v>3402</v>
      </c>
      <c r="BA343" s="22">
        <v>0</v>
      </c>
      <c r="BB343" s="15">
        <v>0</v>
      </c>
      <c r="BC343" s="3">
        <v>0</v>
      </c>
      <c r="BD343" s="20">
        <v>0</v>
      </c>
      <c r="BE343" s="15">
        <v>0</v>
      </c>
    </row>
    <row r="344" spans="1:57" x14ac:dyDescent="0.25">
      <c r="A344" t="s">
        <v>3526</v>
      </c>
      <c r="B344" t="s">
        <v>486</v>
      </c>
      <c r="C344" t="s">
        <v>3257</v>
      </c>
      <c r="D344">
        <v>4</v>
      </c>
      <c r="E344" s="10">
        <v>0</v>
      </c>
      <c r="F344" s="5" t="e">
        <v>#N/A</v>
      </c>
      <c r="G344" s="5" t="e">
        <v>#N/A</v>
      </c>
      <c r="H344" s="5">
        <v>0.13605442176870747</v>
      </c>
      <c r="I344" s="5">
        <v>0.31192660550458712</v>
      </c>
      <c r="J344" s="5">
        <v>0.33734939759036142</v>
      </c>
      <c r="K344" s="5">
        <v>4.6104928457869621E-2</v>
      </c>
      <c r="L344" s="5" t="e">
        <v>#N/A</v>
      </c>
      <c r="M344" s="5" t="e">
        <v>#N/A</v>
      </c>
      <c r="N344" s="5">
        <v>0</v>
      </c>
      <c r="O344" s="5">
        <v>0</v>
      </c>
      <c r="P344" s="22">
        <v>0</v>
      </c>
      <c r="Q344" s="18">
        <v>0</v>
      </c>
      <c r="R344" s="5">
        <v>0</v>
      </c>
      <c r="S344" s="20">
        <v>0</v>
      </c>
      <c r="T344" s="3">
        <v>2.8011204481792715E-2</v>
      </c>
      <c r="U344" s="3">
        <v>8.6580086580086577E-2</v>
      </c>
      <c r="V344" s="3">
        <v>-5.8568882098293862E-2</v>
      </c>
      <c r="W344" s="3" t="s">
        <v>3401</v>
      </c>
      <c r="X344" s="25">
        <v>0</v>
      </c>
      <c r="Y344" s="3">
        <v>2.8011204481792715E-2</v>
      </c>
      <c r="Z344" s="3">
        <v>0.88924458672357831</v>
      </c>
      <c r="AA344" s="3">
        <v>-0.86123338224178558</v>
      </c>
      <c r="AB344" s="3" t="s">
        <v>3402</v>
      </c>
      <c r="AC344" s="22">
        <v>0</v>
      </c>
      <c r="AD344" s="15">
        <v>0</v>
      </c>
      <c r="AE344" s="5">
        <v>0</v>
      </c>
      <c r="AF344" s="20">
        <v>0</v>
      </c>
      <c r="AG344" s="3">
        <v>2.8011204481792715E-2</v>
      </c>
      <c r="AH344" s="3">
        <v>0.50125313283208017</v>
      </c>
      <c r="AI344" s="3">
        <v>-0.47324192835028744</v>
      </c>
      <c r="AJ344" s="3" t="s">
        <v>3401</v>
      </c>
      <c r="AK344" s="22">
        <v>0</v>
      </c>
      <c r="AL344" s="15">
        <v>0</v>
      </c>
      <c r="AM344" s="3">
        <v>0</v>
      </c>
      <c r="AN344" s="20">
        <v>0</v>
      </c>
      <c r="AO344" s="3">
        <v>2.8011204481792715E-2</v>
      </c>
      <c r="AP344" s="3">
        <v>6.3492063492063489E-2</v>
      </c>
      <c r="AQ344" s="3">
        <v>-3.5480859010270774E-2</v>
      </c>
      <c r="AR344" s="3" t="s">
        <v>3401</v>
      </c>
      <c r="AS344" s="22">
        <v>0</v>
      </c>
      <c r="AT344" s="15">
        <v>0</v>
      </c>
      <c r="AU344" s="3">
        <v>0</v>
      </c>
      <c r="AV344" s="20">
        <v>0</v>
      </c>
      <c r="AW344" s="3">
        <v>2.8011204481792715E-2</v>
      </c>
      <c r="AX344" s="3">
        <v>4.5351473922902487E-2</v>
      </c>
      <c r="AY344" s="3">
        <v>-1.7340269441109772E-2</v>
      </c>
      <c r="AZ344" s="3" t="s">
        <v>3402</v>
      </c>
      <c r="BA344" s="22">
        <v>0</v>
      </c>
      <c r="BB344" s="15">
        <v>0</v>
      </c>
      <c r="BC344" s="3">
        <v>0</v>
      </c>
      <c r="BD344" s="20">
        <v>0</v>
      </c>
      <c r="BE344" s="15">
        <v>0</v>
      </c>
    </row>
    <row r="345" spans="1:57" x14ac:dyDescent="0.25">
      <c r="A345" t="s">
        <v>441</v>
      </c>
      <c r="B345" t="s">
        <v>495</v>
      </c>
      <c r="C345" t="s">
        <v>3257</v>
      </c>
      <c r="D345">
        <v>4.5</v>
      </c>
      <c r="E345" s="10">
        <v>1</v>
      </c>
      <c r="F345" s="5">
        <v>9.5238095238095233E-2</v>
      </c>
      <c r="G345" s="5">
        <v>9.5238095238095233E-2</v>
      </c>
      <c r="H345" s="5">
        <v>0.29304029304029305</v>
      </c>
      <c r="I345" s="5">
        <v>0.31192660550458712</v>
      </c>
      <c r="J345" s="5">
        <v>0.33734939759036142</v>
      </c>
      <c r="K345" s="5">
        <v>4.6104928457869621E-2</v>
      </c>
      <c r="L345" s="5" t="e">
        <v>#N/A</v>
      </c>
      <c r="M345" s="5" t="e">
        <v>#N/A</v>
      </c>
      <c r="N345" s="5">
        <v>0.29152339856241527</v>
      </c>
      <c r="O345" s="5">
        <v>0</v>
      </c>
      <c r="P345" s="22">
        <v>3.6279471311492806</v>
      </c>
      <c r="Q345" s="18">
        <v>282.6782643101543</v>
      </c>
      <c r="R345" s="5">
        <v>2.6085253016579987E-2</v>
      </c>
      <c r="S345" s="20">
        <v>3.6801176371824407</v>
      </c>
      <c r="T345" s="3">
        <v>2.8011204481792715E-2</v>
      </c>
      <c r="U345" s="3">
        <v>8.6580086580086577E-2</v>
      </c>
      <c r="V345" s="3">
        <v>-5.8568882098293862E-2</v>
      </c>
      <c r="W345" s="3" t="s">
        <v>3401</v>
      </c>
      <c r="X345" s="25">
        <v>1.0688737235212884</v>
      </c>
      <c r="Y345" s="3">
        <v>2.8011204481792715E-2</v>
      </c>
      <c r="Z345" s="3">
        <v>0.88924458672357831</v>
      </c>
      <c r="AA345" s="3">
        <v>-0.86123338224178558</v>
      </c>
      <c r="AB345" s="3" t="s">
        <v>3402</v>
      </c>
      <c r="AC345" s="22">
        <v>3.1137761499226957</v>
      </c>
      <c r="AD345" s="15">
        <v>25.51333506269977</v>
      </c>
      <c r="AE345" s="5">
        <v>1.2485713428193383E-2</v>
      </c>
      <c r="AF345" s="20">
        <v>3.1387475767790827</v>
      </c>
      <c r="AG345" s="3">
        <v>2.8011204481792715E-2</v>
      </c>
      <c r="AH345" s="3">
        <v>0.50125313283208017</v>
      </c>
      <c r="AI345" s="3">
        <v>-0.47324192835028744</v>
      </c>
      <c r="AJ345" s="3" t="s">
        <v>3401</v>
      </c>
      <c r="AK345" s="22">
        <v>3.6212986343044111</v>
      </c>
      <c r="AL345" s="15">
        <v>143.4594870059525</v>
      </c>
      <c r="AM345" s="3">
        <v>3.1455168912643099E-2</v>
      </c>
      <c r="AN345" s="20">
        <v>3.6842089721296971</v>
      </c>
      <c r="AO345" s="3">
        <v>2.8011204481792715E-2</v>
      </c>
      <c r="AP345" s="3">
        <v>6.3492063492063489E-2</v>
      </c>
      <c r="AQ345" s="3">
        <v>-3.5480859010270774E-2</v>
      </c>
      <c r="AR345" s="3" t="s">
        <v>3401</v>
      </c>
      <c r="AS345" s="22">
        <v>3.6283173038673833</v>
      </c>
      <c r="AT345" s="15">
        <v>55.615363606455176</v>
      </c>
      <c r="AU345" s="3">
        <v>4.383770332424327E-2</v>
      </c>
      <c r="AV345" s="20">
        <v>3.7159927105158697</v>
      </c>
      <c r="AW345" s="3">
        <v>2.8011204481792715E-2</v>
      </c>
      <c r="AX345" s="3">
        <v>4.5351473922902487E-2</v>
      </c>
      <c r="AY345" s="3">
        <v>-1.7340269441109772E-2</v>
      </c>
      <c r="AZ345" s="3" t="s">
        <v>3402</v>
      </c>
      <c r="BA345" s="22">
        <v>3.127306377528694</v>
      </c>
      <c r="BB345" s="15">
        <v>2766.1726522812992</v>
      </c>
      <c r="BC345" s="3">
        <v>2.9427262431345785E-2</v>
      </c>
      <c r="BD345" s="20">
        <v>3.1861609023913857</v>
      </c>
      <c r="BE345" s="15">
        <v>12.245259709675732</v>
      </c>
    </row>
    <row r="346" spans="1:57" x14ac:dyDescent="0.25">
      <c r="A346" t="s">
        <v>451</v>
      </c>
      <c r="B346" t="s">
        <v>495</v>
      </c>
      <c r="C346" t="s">
        <v>3257</v>
      </c>
      <c r="D346">
        <v>4.5</v>
      </c>
      <c r="E346" s="10">
        <v>1</v>
      </c>
      <c r="F346" s="5">
        <v>0.12698412698412698</v>
      </c>
      <c r="G346" s="5">
        <v>3.2840722495894911E-2</v>
      </c>
      <c r="H346" s="5">
        <v>0.19047619047619047</v>
      </c>
      <c r="I346" s="5">
        <v>0.31192660550458712</v>
      </c>
      <c r="J346" s="5">
        <v>0.33734939759036142</v>
      </c>
      <c r="K346" s="5">
        <v>4.6104928457869621E-2</v>
      </c>
      <c r="L346" s="5" t="e">
        <v>#N/A</v>
      </c>
      <c r="M346" s="5" t="e">
        <v>#N/A</v>
      </c>
      <c r="N346" s="5">
        <v>0.29152339856241527</v>
      </c>
      <c r="O346" s="5">
        <v>0</v>
      </c>
      <c r="P346" s="22">
        <v>3.7337953059629729</v>
      </c>
      <c r="Q346" s="18">
        <v>333.28116890216739</v>
      </c>
      <c r="R346" s="5">
        <v>3.0754835847356915E-2</v>
      </c>
      <c r="S346" s="20">
        <v>3.7953049776576866</v>
      </c>
      <c r="T346" s="3">
        <v>2.8011204481792715E-2</v>
      </c>
      <c r="U346" s="3">
        <v>8.6580086580086577E-2</v>
      </c>
      <c r="V346" s="3">
        <v>-5.8568882098293862E-2</v>
      </c>
      <c r="W346" s="3" t="s">
        <v>3401</v>
      </c>
      <c r="X346" s="25">
        <v>1.1000589444330395</v>
      </c>
      <c r="Y346" s="3">
        <v>2.8011204481792715E-2</v>
      </c>
      <c r="Z346" s="3">
        <v>0.88924458672357831</v>
      </c>
      <c r="AA346" s="3">
        <v>-0.86123338224178558</v>
      </c>
      <c r="AB346" s="3" t="s">
        <v>3402</v>
      </c>
      <c r="AC346" s="22">
        <v>3.2046229870824519</v>
      </c>
      <c r="AD346" s="15">
        <v>28.042114549894201</v>
      </c>
      <c r="AE346" s="5">
        <v>1.3723247287354107E-2</v>
      </c>
      <c r="AF346" s="20">
        <v>3.23206948165716</v>
      </c>
      <c r="AG346" s="3">
        <v>2.8011204481792715E-2</v>
      </c>
      <c r="AH346" s="3">
        <v>0.50125313283208017</v>
      </c>
      <c r="AI346" s="3">
        <v>-0.47324192835028744</v>
      </c>
      <c r="AJ346" s="3" t="s">
        <v>3401</v>
      </c>
      <c r="AK346" s="22">
        <v>3.726952834059801</v>
      </c>
      <c r="AL346" s="15">
        <v>165.82634361262279</v>
      </c>
      <c r="AM346" s="3">
        <v>3.635936359011667E-2</v>
      </c>
      <c r="AN346" s="20">
        <v>3.7996715612400345</v>
      </c>
      <c r="AO346" s="3">
        <v>2.8011204481792715E-2</v>
      </c>
      <c r="AP346" s="3">
        <v>6.3492063492063489E-2</v>
      </c>
      <c r="AQ346" s="3">
        <v>-3.5480859010270774E-2</v>
      </c>
      <c r="AR346" s="3" t="s">
        <v>3401</v>
      </c>
      <c r="AS346" s="22">
        <v>3.7341762787575821</v>
      </c>
      <c r="AT346" s="15">
        <v>62.533421823279731</v>
      </c>
      <c r="AU346" s="3">
        <v>4.9290725007873834E-2</v>
      </c>
      <c r="AV346" s="20">
        <v>3.8327577287733297</v>
      </c>
      <c r="AW346" s="3">
        <v>2.8011204481792715E-2</v>
      </c>
      <c r="AX346" s="3">
        <v>4.5351473922902487E-2</v>
      </c>
      <c r="AY346" s="3">
        <v>-1.7340269441109772E-2</v>
      </c>
      <c r="AZ346" s="3" t="s">
        <v>3402</v>
      </c>
      <c r="BA346" s="22">
        <v>3.2185479695856798</v>
      </c>
      <c r="BB346" s="15">
        <v>3485.7704524125179</v>
      </c>
      <c r="BC346" s="3">
        <v>3.7082530547750785E-2</v>
      </c>
      <c r="BD346" s="20">
        <v>3.2927130306811812</v>
      </c>
      <c r="BE346" s="15">
        <v>12.627436093032101</v>
      </c>
    </row>
    <row r="347" spans="1:57" x14ac:dyDescent="0.25">
      <c r="A347" t="s">
        <v>4131</v>
      </c>
      <c r="B347" t="s">
        <v>495</v>
      </c>
      <c r="C347" t="s">
        <v>3257</v>
      </c>
      <c r="D347">
        <v>4</v>
      </c>
      <c r="E347" s="10">
        <v>0</v>
      </c>
      <c r="F347" s="5" t="e">
        <v>#N/A</v>
      </c>
      <c r="G347" s="5" t="e">
        <v>#N/A</v>
      </c>
      <c r="H347" s="5" t="e">
        <v>#N/A</v>
      </c>
      <c r="I347" s="5">
        <v>0.31192660550458712</v>
      </c>
      <c r="J347" s="5">
        <v>0.33734939759036142</v>
      </c>
      <c r="K347" s="5">
        <v>4.6104928457869621E-2</v>
      </c>
      <c r="L347" s="5" t="e">
        <v>#N/A</v>
      </c>
      <c r="M347" s="5" t="e">
        <v>#N/A</v>
      </c>
      <c r="N347" s="5">
        <v>0.29152339856241527</v>
      </c>
      <c r="O347" s="5">
        <v>0</v>
      </c>
      <c r="P347" s="22">
        <v>0</v>
      </c>
      <c r="Q347" s="18">
        <v>0</v>
      </c>
      <c r="R347" s="5">
        <v>0</v>
      </c>
      <c r="S347" s="20">
        <v>0</v>
      </c>
      <c r="T347" s="3">
        <v>2.8011204481792715E-2</v>
      </c>
      <c r="U347" s="3">
        <v>8.6580086580086577E-2</v>
      </c>
      <c r="V347" s="3">
        <v>-5.8568882098293862E-2</v>
      </c>
      <c r="W347" s="3" t="s">
        <v>3401</v>
      </c>
      <c r="X347" s="25">
        <v>0</v>
      </c>
      <c r="Y347" s="3">
        <v>2.8011204481792715E-2</v>
      </c>
      <c r="Z347" s="3">
        <v>0.88924458672357831</v>
      </c>
      <c r="AA347" s="3">
        <v>-0.86123338224178558</v>
      </c>
      <c r="AB347" s="3" t="s">
        <v>3402</v>
      </c>
      <c r="AC347" s="22">
        <v>0</v>
      </c>
      <c r="AD347" s="15">
        <v>0</v>
      </c>
      <c r="AE347" s="5">
        <v>0</v>
      </c>
      <c r="AF347" s="20">
        <v>0</v>
      </c>
      <c r="AG347" s="3">
        <v>2.8011204481792715E-2</v>
      </c>
      <c r="AH347" s="3">
        <v>0.50125313283208017</v>
      </c>
      <c r="AI347" s="3">
        <v>-0.47324192835028744</v>
      </c>
      <c r="AJ347" s="3" t="s">
        <v>3401</v>
      </c>
      <c r="AK347" s="22">
        <v>0</v>
      </c>
      <c r="AL347" s="15">
        <v>0</v>
      </c>
      <c r="AM347" s="3">
        <v>0</v>
      </c>
      <c r="AN347" s="20">
        <v>0</v>
      </c>
      <c r="AO347" s="3">
        <v>2.8011204481792715E-2</v>
      </c>
      <c r="AP347" s="3">
        <v>6.3492063492063489E-2</v>
      </c>
      <c r="AQ347" s="3">
        <v>-3.5480859010270774E-2</v>
      </c>
      <c r="AR347" s="3" t="s">
        <v>3401</v>
      </c>
      <c r="AS347" s="22">
        <v>0</v>
      </c>
      <c r="AT347" s="15">
        <v>0</v>
      </c>
      <c r="AU347" s="3">
        <v>0</v>
      </c>
      <c r="AV347" s="20">
        <v>0</v>
      </c>
      <c r="AW347" s="3">
        <v>2.8011204481792715E-2</v>
      </c>
      <c r="AX347" s="3">
        <v>4.5351473922902487E-2</v>
      </c>
      <c r="AY347" s="3">
        <v>-1.7340269441109772E-2</v>
      </c>
      <c r="AZ347" s="3" t="s">
        <v>3402</v>
      </c>
      <c r="BA347" s="22">
        <v>0</v>
      </c>
      <c r="BB347" s="15">
        <v>0</v>
      </c>
      <c r="BC347" s="3">
        <v>0</v>
      </c>
      <c r="BD347" s="20">
        <v>0</v>
      </c>
      <c r="BE347" s="15">
        <v>0</v>
      </c>
    </row>
    <row r="348" spans="1:57" x14ac:dyDescent="0.25">
      <c r="A348" t="s">
        <v>459</v>
      </c>
      <c r="B348" t="s">
        <v>495</v>
      </c>
      <c r="C348" t="s">
        <v>3257</v>
      </c>
      <c r="D348">
        <v>4</v>
      </c>
      <c r="E348" s="10">
        <v>0</v>
      </c>
      <c r="F348" s="5">
        <v>8.6580086580086577E-2</v>
      </c>
      <c r="G348" s="5">
        <v>3.2840722495894911E-2</v>
      </c>
      <c r="H348" s="5">
        <v>0.25396825396825395</v>
      </c>
      <c r="I348" s="5">
        <v>0.31192660550458712</v>
      </c>
      <c r="J348" s="5">
        <v>0.33734939759036142</v>
      </c>
      <c r="K348" s="5">
        <v>4.6104928457869621E-2</v>
      </c>
      <c r="L348" s="5" t="e">
        <v>#N/A</v>
      </c>
      <c r="M348" s="5" t="e">
        <v>#N/A</v>
      </c>
      <c r="N348" s="5">
        <v>0.29152339856241527</v>
      </c>
      <c r="O348" s="5">
        <v>0</v>
      </c>
      <c r="P348" s="22">
        <v>0</v>
      </c>
      <c r="Q348" s="18">
        <v>0</v>
      </c>
      <c r="R348" s="5">
        <v>0</v>
      </c>
      <c r="S348" s="20">
        <v>0</v>
      </c>
      <c r="T348" s="3">
        <v>2.8011204481792715E-2</v>
      </c>
      <c r="U348" s="3">
        <v>8.6580086580086577E-2</v>
      </c>
      <c r="V348" s="3">
        <v>-5.8568882098293862E-2</v>
      </c>
      <c r="W348" s="3" t="s">
        <v>3401</v>
      </c>
      <c r="X348" s="25">
        <v>0</v>
      </c>
      <c r="Y348" s="3">
        <v>2.8011204481792715E-2</v>
      </c>
      <c r="Z348" s="3">
        <v>0.88924458672357831</v>
      </c>
      <c r="AA348" s="3">
        <v>-0.86123338224178558</v>
      </c>
      <c r="AB348" s="3" t="s">
        <v>3402</v>
      </c>
      <c r="AC348" s="22">
        <v>0</v>
      </c>
      <c r="AD348" s="15">
        <v>0</v>
      </c>
      <c r="AE348" s="5">
        <v>0</v>
      </c>
      <c r="AF348" s="20">
        <v>0</v>
      </c>
      <c r="AG348" s="3">
        <v>2.8011204481792715E-2</v>
      </c>
      <c r="AH348" s="3">
        <v>0.50125313283208017</v>
      </c>
      <c r="AI348" s="3">
        <v>-0.47324192835028744</v>
      </c>
      <c r="AJ348" s="3" t="s">
        <v>3401</v>
      </c>
      <c r="AK348" s="22">
        <v>0</v>
      </c>
      <c r="AL348" s="15">
        <v>0</v>
      </c>
      <c r="AM348" s="3">
        <v>0</v>
      </c>
      <c r="AN348" s="20">
        <v>0</v>
      </c>
      <c r="AO348" s="3">
        <v>2.8011204481792715E-2</v>
      </c>
      <c r="AP348" s="3">
        <v>6.3492063492063489E-2</v>
      </c>
      <c r="AQ348" s="3">
        <v>-3.5480859010270774E-2</v>
      </c>
      <c r="AR348" s="3" t="s">
        <v>3401</v>
      </c>
      <c r="AS348" s="22">
        <v>0</v>
      </c>
      <c r="AT348" s="15">
        <v>0</v>
      </c>
      <c r="AU348" s="3">
        <v>0</v>
      </c>
      <c r="AV348" s="20">
        <v>0</v>
      </c>
      <c r="AW348" s="3">
        <v>2.8011204481792715E-2</v>
      </c>
      <c r="AX348" s="3">
        <v>4.5351473922902487E-2</v>
      </c>
      <c r="AY348" s="3">
        <v>-1.7340269441109772E-2</v>
      </c>
      <c r="AZ348" s="3" t="s">
        <v>3402</v>
      </c>
      <c r="BA348" s="22">
        <v>0</v>
      </c>
      <c r="BB348" s="15">
        <v>0</v>
      </c>
      <c r="BC348" s="3">
        <v>0</v>
      </c>
      <c r="BD348" s="20">
        <v>0</v>
      </c>
      <c r="BE348" s="15">
        <v>0</v>
      </c>
    </row>
    <row r="349" spans="1:57" x14ac:dyDescent="0.25">
      <c r="A349" t="s">
        <v>455</v>
      </c>
      <c r="B349" t="s">
        <v>495</v>
      </c>
      <c r="C349" t="s">
        <v>3257</v>
      </c>
      <c r="D349">
        <v>4</v>
      </c>
      <c r="E349" s="10">
        <v>0</v>
      </c>
      <c r="F349" s="5">
        <v>6.3492063492063489E-2</v>
      </c>
      <c r="G349" s="5">
        <v>6.3492063492063489E-2</v>
      </c>
      <c r="H349" s="5">
        <v>0.25396825396825395</v>
      </c>
      <c r="I349" s="5">
        <v>0.31192660550458712</v>
      </c>
      <c r="J349" s="5">
        <v>0.33734939759036142</v>
      </c>
      <c r="K349" s="5">
        <v>4.6104928457869621E-2</v>
      </c>
      <c r="L349" s="5" t="e">
        <v>#N/A</v>
      </c>
      <c r="M349" s="5" t="e">
        <v>#N/A</v>
      </c>
      <c r="N349" s="5">
        <v>0.29152339856241527</v>
      </c>
      <c r="O349" s="5">
        <v>0</v>
      </c>
      <c r="P349" s="22">
        <v>0</v>
      </c>
      <c r="Q349" s="18">
        <v>0</v>
      </c>
      <c r="R349" s="5">
        <v>0</v>
      </c>
      <c r="S349" s="20">
        <v>0</v>
      </c>
      <c r="T349" s="3">
        <v>2.8011204481792715E-2</v>
      </c>
      <c r="U349" s="3">
        <v>8.6580086580086577E-2</v>
      </c>
      <c r="V349" s="3">
        <v>-5.8568882098293862E-2</v>
      </c>
      <c r="W349" s="3" t="s">
        <v>3401</v>
      </c>
      <c r="X349" s="25">
        <v>0</v>
      </c>
      <c r="Y349" s="3">
        <v>2.8011204481792715E-2</v>
      </c>
      <c r="Z349" s="3">
        <v>0.88924458672357831</v>
      </c>
      <c r="AA349" s="3">
        <v>-0.86123338224178558</v>
      </c>
      <c r="AB349" s="3" t="s">
        <v>3402</v>
      </c>
      <c r="AC349" s="22">
        <v>0</v>
      </c>
      <c r="AD349" s="15">
        <v>0</v>
      </c>
      <c r="AE349" s="5">
        <v>0</v>
      </c>
      <c r="AF349" s="20">
        <v>0</v>
      </c>
      <c r="AG349" s="3">
        <v>2.8011204481792715E-2</v>
      </c>
      <c r="AH349" s="3">
        <v>0.50125313283208017</v>
      </c>
      <c r="AI349" s="3">
        <v>-0.47324192835028744</v>
      </c>
      <c r="AJ349" s="3" t="s">
        <v>3401</v>
      </c>
      <c r="AK349" s="22">
        <v>0</v>
      </c>
      <c r="AL349" s="15">
        <v>0</v>
      </c>
      <c r="AM349" s="3">
        <v>0</v>
      </c>
      <c r="AN349" s="20">
        <v>0</v>
      </c>
      <c r="AO349" s="3">
        <v>2.8011204481792715E-2</v>
      </c>
      <c r="AP349" s="3">
        <v>6.3492063492063489E-2</v>
      </c>
      <c r="AQ349" s="3">
        <v>-3.5480859010270774E-2</v>
      </c>
      <c r="AR349" s="3" t="s">
        <v>3401</v>
      </c>
      <c r="AS349" s="22">
        <v>0</v>
      </c>
      <c r="AT349" s="15">
        <v>0</v>
      </c>
      <c r="AU349" s="3">
        <v>0</v>
      </c>
      <c r="AV349" s="20">
        <v>0</v>
      </c>
      <c r="AW349" s="3">
        <v>2.8011204481792715E-2</v>
      </c>
      <c r="AX349" s="3">
        <v>4.5351473922902487E-2</v>
      </c>
      <c r="AY349" s="3">
        <v>-1.7340269441109772E-2</v>
      </c>
      <c r="AZ349" s="3" t="s">
        <v>3402</v>
      </c>
      <c r="BA349" s="22">
        <v>0</v>
      </c>
      <c r="BB349" s="15">
        <v>0</v>
      </c>
      <c r="BC349" s="3">
        <v>0</v>
      </c>
      <c r="BD349" s="20">
        <v>0</v>
      </c>
      <c r="BE349" s="15">
        <v>0</v>
      </c>
    </row>
    <row r="350" spans="1:57" x14ac:dyDescent="0.25">
      <c r="A350" t="s">
        <v>453</v>
      </c>
      <c r="B350" t="s">
        <v>495</v>
      </c>
      <c r="C350" t="s">
        <v>3257</v>
      </c>
      <c r="D350">
        <v>4</v>
      </c>
      <c r="E350" s="10">
        <v>1</v>
      </c>
      <c r="F350" s="5">
        <v>7.3260073260073263E-2</v>
      </c>
      <c r="G350" s="5">
        <v>6.3492063492063489E-2</v>
      </c>
      <c r="H350" s="5">
        <v>0.15873015873015872</v>
      </c>
      <c r="I350" s="5">
        <v>0.31192660550458712</v>
      </c>
      <c r="J350" s="5">
        <v>0.33734939759036142</v>
      </c>
      <c r="K350" s="5">
        <v>4.6104928457869621E-2</v>
      </c>
      <c r="L350" s="5" t="e">
        <v>#N/A</v>
      </c>
      <c r="M350" s="5" t="e">
        <v>#N/A</v>
      </c>
      <c r="N350" s="5">
        <v>0.29152339856241527</v>
      </c>
      <c r="O350" s="5">
        <v>0</v>
      </c>
      <c r="P350" s="22">
        <v>3.535151038353189</v>
      </c>
      <c r="Q350" s="18">
        <v>244.67688738699221</v>
      </c>
      <c r="R350" s="5">
        <v>2.257852590956945E-2</v>
      </c>
      <c r="S350" s="20">
        <v>3.5803080901723279</v>
      </c>
      <c r="T350" s="3">
        <v>2.8011204481792715E-2</v>
      </c>
      <c r="U350" s="3">
        <v>8.6580086580086577E-2</v>
      </c>
      <c r="V350" s="3">
        <v>-5.8568882098293862E-2</v>
      </c>
      <c r="W350" s="3" t="s">
        <v>3401</v>
      </c>
      <c r="X350" s="25">
        <v>1.0415339355779718</v>
      </c>
      <c r="Y350" s="3">
        <v>2.8011204481792715E-2</v>
      </c>
      <c r="Z350" s="3">
        <v>0.88924458672357831</v>
      </c>
      <c r="AA350" s="3">
        <v>-0.86123338224178558</v>
      </c>
      <c r="AB350" s="3" t="s">
        <v>3402</v>
      </c>
      <c r="AC350" s="22">
        <v>3.0341315878303727</v>
      </c>
      <c r="AD350" s="15">
        <v>23.484686199234588</v>
      </c>
      <c r="AE350" s="5">
        <v>1.1492933444964635E-2</v>
      </c>
      <c r="AF350" s="20">
        <v>3.0571174547203022</v>
      </c>
      <c r="AG350" s="3">
        <v>2.8011204481792715E-2</v>
      </c>
      <c r="AH350" s="3">
        <v>0.50125313283208017</v>
      </c>
      <c r="AI350" s="3">
        <v>-0.47324192835028744</v>
      </c>
      <c r="AJ350" s="3" t="s">
        <v>3401</v>
      </c>
      <c r="AK350" s="22">
        <v>3.5286725976055751</v>
      </c>
      <c r="AL350" s="15">
        <v>126.34677995285615</v>
      </c>
      <c r="AM350" s="3">
        <v>2.7703007921816541E-2</v>
      </c>
      <c r="AN350" s="20">
        <v>3.5840786134492082</v>
      </c>
      <c r="AO350" s="3">
        <v>2.8011204481792715E-2</v>
      </c>
      <c r="AP350" s="3">
        <v>6.3492063492063489E-2</v>
      </c>
      <c r="AQ350" s="3">
        <v>-3.5480859010270774E-2</v>
      </c>
      <c r="AR350" s="3" t="s">
        <v>3401</v>
      </c>
      <c r="AS350" s="22">
        <v>3.5355117427464631</v>
      </c>
      <c r="AT350" s="15">
        <v>50.182924502463869</v>
      </c>
      <c r="AU350" s="3">
        <v>3.9555691334661532E-2</v>
      </c>
      <c r="AV350" s="20">
        <v>3.6146231254157861</v>
      </c>
      <c r="AW350" s="3">
        <v>2.8011204481792715E-2</v>
      </c>
      <c r="AX350" s="3">
        <v>4.5351473922902487E-2</v>
      </c>
      <c r="AY350" s="3">
        <v>-1.7340269441109772E-2</v>
      </c>
      <c r="AZ350" s="3" t="s">
        <v>3402</v>
      </c>
      <c r="BA350" s="22">
        <v>3.0473157375551096</v>
      </c>
      <c r="BB350" s="15">
        <v>2258.6162978634497</v>
      </c>
      <c r="BC350" s="3">
        <v>2.4027746234179533E-2</v>
      </c>
      <c r="BD350" s="20">
        <v>3.0953712300234688</v>
      </c>
      <c r="BE350" s="15">
        <v>11.9139041670871</v>
      </c>
    </row>
    <row r="351" spans="1:57" x14ac:dyDescent="0.25">
      <c r="A351" t="s">
        <v>461</v>
      </c>
      <c r="B351" t="s">
        <v>495</v>
      </c>
      <c r="C351" t="s">
        <v>3257</v>
      </c>
      <c r="D351">
        <v>4</v>
      </c>
      <c r="E351" s="10">
        <v>1</v>
      </c>
      <c r="F351" s="5">
        <v>6.3492063492063489E-2</v>
      </c>
      <c r="G351" s="5">
        <v>3.2840722495894911E-2</v>
      </c>
      <c r="H351" s="5">
        <v>0.20050125313283207</v>
      </c>
      <c r="I351" s="5">
        <v>0.31192660550458712</v>
      </c>
      <c r="J351" s="5">
        <v>0.33734939759036142</v>
      </c>
      <c r="K351" s="5">
        <v>4.6104928457869621E-2</v>
      </c>
      <c r="L351" s="5" t="e">
        <v>#N/A</v>
      </c>
      <c r="M351" s="5" t="e">
        <v>#N/A</v>
      </c>
      <c r="N351" s="5">
        <v>0.29152339856241527</v>
      </c>
      <c r="O351" s="5">
        <v>0</v>
      </c>
      <c r="P351" s="22">
        <v>3.3428178623539502</v>
      </c>
      <c r="Q351" s="18">
        <v>181.4008547266773</v>
      </c>
      <c r="R351" s="5">
        <v>1.6739480145446999E-2</v>
      </c>
      <c r="S351" s="20">
        <v>3.3762968226448442</v>
      </c>
      <c r="T351" s="3">
        <v>2.8011204481792715E-2</v>
      </c>
      <c r="U351" s="3">
        <v>8.6580086580086577E-2</v>
      </c>
      <c r="V351" s="3">
        <v>-5.8568882098293862E-2</v>
      </c>
      <c r="W351" s="3" t="s">
        <v>3401</v>
      </c>
      <c r="X351" s="25">
        <v>0.98486831434499178</v>
      </c>
      <c r="Y351" s="3">
        <v>2.8011204481792715E-2</v>
      </c>
      <c r="Z351" s="3">
        <v>0.88924458672357831</v>
      </c>
      <c r="AA351" s="3">
        <v>-0.86123338224178558</v>
      </c>
      <c r="AB351" s="3" t="s">
        <v>3402</v>
      </c>
      <c r="AC351" s="22">
        <v>2.8690568404275361</v>
      </c>
      <c r="AD351" s="15">
        <v>19.77907345274815</v>
      </c>
      <c r="AE351" s="5">
        <v>9.6794810399855446E-3</v>
      </c>
      <c r="AF351" s="20">
        <v>2.8884158025075073</v>
      </c>
      <c r="AG351" s="3">
        <v>2.8011204481792715E-2</v>
      </c>
      <c r="AH351" s="3">
        <v>0.50125313283208017</v>
      </c>
      <c r="AI351" s="3">
        <v>-0.47324192835028744</v>
      </c>
      <c r="AJ351" s="3" t="s">
        <v>3401</v>
      </c>
      <c r="AK351" s="22">
        <v>3.336691887192953</v>
      </c>
      <c r="AL351" s="15">
        <v>97.101653826770786</v>
      </c>
      <c r="AM351" s="3">
        <v>2.1290672276636117E-2</v>
      </c>
      <c r="AN351" s="20">
        <v>3.3792732317462253</v>
      </c>
      <c r="AO351" s="3">
        <v>2.8011204481792715E-2</v>
      </c>
      <c r="AP351" s="3">
        <v>6.3492063492063489E-2</v>
      </c>
      <c r="AQ351" s="3">
        <v>-3.5480859010270774E-2</v>
      </c>
      <c r="AR351" s="3" t="s">
        <v>3401</v>
      </c>
      <c r="AS351" s="22">
        <v>3.3431589422896546</v>
      </c>
      <c r="AT351" s="15">
        <v>40.554181453558172</v>
      </c>
      <c r="AU351" s="3">
        <v>3.1966026289042646E-2</v>
      </c>
      <c r="AV351" s="20">
        <v>3.4070909948677399</v>
      </c>
      <c r="AW351" s="3">
        <v>2.8011204481792715E-2</v>
      </c>
      <c r="AX351" s="3">
        <v>4.5351473922902487E-2</v>
      </c>
      <c r="AY351" s="3">
        <v>-1.7340269441109772E-2</v>
      </c>
      <c r="AZ351" s="3" t="s">
        <v>3402</v>
      </c>
      <c r="BA351" s="22">
        <v>2.8815236942399065</v>
      </c>
      <c r="BB351" s="15">
        <v>1483.7937703330538</v>
      </c>
      <c r="BC351" s="3">
        <v>1.5784983138191509E-2</v>
      </c>
      <c r="BD351" s="20">
        <v>2.9130936605162896</v>
      </c>
      <c r="BE351" s="15">
        <v>11.236079028382356</v>
      </c>
    </row>
    <row r="352" spans="1:57" x14ac:dyDescent="0.25">
      <c r="A352" t="s">
        <v>442</v>
      </c>
      <c r="B352" t="s">
        <v>495</v>
      </c>
      <c r="C352" t="s">
        <v>3257</v>
      </c>
      <c r="D352">
        <v>4</v>
      </c>
      <c r="E352" s="10">
        <v>0</v>
      </c>
      <c r="F352" s="5">
        <v>0.10582010582010581</v>
      </c>
      <c r="G352" s="5">
        <v>7.3260073260073263E-2</v>
      </c>
      <c r="H352" s="5">
        <v>0.21994941163532386</v>
      </c>
      <c r="I352" s="5">
        <v>0.31192660550458712</v>
      </c>
      <c r="J352" s="5">
        <v>0.33734939759036142</v>
      </c>
      <c r="K352" s="5">
        <v>4.6104928457869621E-2</v>
      </c>
      <c r="L352" s="5" t="e">
        <v>#N/A</v>
      </c>
      <c r="M352" s="5" t="e">
        <v>#N/A</v>
      </c>
      <c r="N352" s="5">
        <v>0.29152339856241527</v>
      </c>
      <c r="O352" s="5">
        <v>0</v>
      </c>
      <c r="P352" s="22">
        <v>0</v>
      </c>
      <c r="Q352" s="18">
        <v>0</v>
      </c>
      <c r="R352" s="5">
        <v>0</v>
      </c>
      <c r="S352" s="20">
        <v>0</v>
      </c>
      <c r="T352" s="3">
        <v>2.8011204481792715E-2</v>
      </c>
      <c r="U352" s="3">
        <v>8.6580086580086577E-2</v>
      </c>
      <c r="V352" s="3">
        <v>-5.8568882098293862E-2</v>
      </c>
      <c r="W352" s="3" t="s">
        <v>3401</v>
      </c>
      <c r="X352" s="25">
        <v>0</v>
      </c>
      <c r="Y352" s="3">
        <v>2.8011204481792715E-2</v>
      </c>
      <c r="Z352" s="3">
        <v>0.88924458672357831</v>
      </c>
      <c r="AA352" s="3">
        <v>-0.86123338224178558</v>
      </c>
      <c r="AB352" s="3" t="s">
        <v>3402</v>
      </c>
      <c r="AC352" s="22">
        <v>0</v>
      </c>
      <c r="AD352" s="15">
        <v>0</v>
      </c>
      <c r="AE352" s="5">
        <v>0</v>
      </c>
      <c r="AF352" s="20">
        <v>0</v>
      </c>
      <c r="AG352" s="3">
        <v>2.8011204481792715E-2</v>
      </c>
      <c r="AH352" s="3">
        <v>0.50125313283208017</v>
      </c>
      <c r="AI352" s="3">
        <v>-0.47324192835028744</v>
      </c>
      <c r="AJ352" s="3" t="s">
        <v>3401</v>
      </c>
      <c r="AK352" s="22">
        <v>0</v>
      </c>
      <c r="AL352" s="15">
        <v>0</v>
      </c>
      <c r="AM352" s="3">
        <v>0</v>
      </c>
      <c r="AN352" s="20">
        <v>0</v>
      </c>
      <c r="AO352" s="3">
        <v>2.8011204481792715E-2</v>
      </c>
      <c r="AP352" s="3">
        <v>6.3492063492063489E-2</v>
      </c>
      <c r="AQ352" s="3">
        <v>-3.5480859010270774E-2</v>
      </c>
      <c r="AR352" s="3" t="s">
        <v>3401</v>
      </c>
      <c r="AS352" s="22">
        <v>0</v>
      </c>
      <c r="AT352" s="15">
        <v>0</v>
      </c>
      <c r="AU352" s="3">
        <v>0</v>
      </c>
      <c r="AV352" s="20">
        <v>0</v>
      </c>
      <c r="AW352" s="3">
        <v>2.8011204481792715E-2</v>
      </c>
      <c r="AX352" s="3">
        <v>4.5351473922902487E-2</v>
      </c>
      <c r="AY352" s="3">
        <v>-1.7340269441109772E-2</v>
      </c>
      <c r="AZ352" s="3" t="s">
        <v>3402</v>
      </c>
      <c r="BA352" s="22">
        <v>0</v>
      </c>
      <c r="BB352" s="15">
        <v>0</v>
      </c>
      <c r="BC352" s="3">
        <v>0</v>
      </c>
      <c r="BD352" s="20">
        <v>0</v>
      </c>
      <c r="BE352" s="15">
        <v>0</v>
      </c>
    </row>
    <row r="353" spans="1:57" x14ac:dyDescent="0.25">
      <c r="A353" t="s">
        <v>435</v>
      </c>
      <c r="B353" t="s">
        <v>518</v>
      </c>
      <c r="C353" t="s">
        <v>3257</v>
      </c>
      <c r="D353">
        <v>5.5</v>
      </c>
      <c r="E353" s="10">
        <v>0</v>
      </c>
      <c r="F353" s="5">
        <v>0.19047619047619047</v>
      </c>
      <c r="G353" s="5">
        <v>9.5238095238095233E-2</v>
      </c>
      <c r="H353" s="5">
        <v>0.15873015873015872</v>
      </c>
      <c r="I353" s="5">
        <v>0.31192660550458712</v>
      </c>
      <c r="J353" s="5">
        <v>0.33734939759036142</v>
      </c>
      <c r="K353" s="5">
        <v>4.6104928457869621E-2</v>
      </c>
      <c r="L353" s="5" t="e">
        <v>#N/A</v>
      </c>
      <c r="M353" s="5" t="e">
        <v>#N/A</v>
      </c>
      <c r="N353" s="5">
        <v>0</v>
      </c>
      <c r="O353" s="5">
        <v>0.3857500506789166</v>
      </c>
      <c r="P353" s="22">
        <v>0</v>
      </c>
      <c r="Q353" s="18">
        <v>0</v>
      </c>
      <c r="R353" s="5">
        <v>0</v>
      </c>
      <c r="S353" s="20">
        <v>0</v>
      </c>
      <c r="T353" s="3">
        <v>2.8011204481792715E-2</v>
      </c>
      <c r="U353" s="3">
        <v>8.6580086580086577E-2</v>
      </c>
      <c r="V353" s="3">
        <v>-5.8568882098293862E-2</v>
      </c>
      <c r="W353" s="3" t="s">
        <v>3401</v>
      </c>
      <c r="X353" s="25">
        <v>0</v>
      </c>
      <c r="Y353" s="3">
        <v>2.8011204481792715E-2</v>
      </c>
      <c r="Z353" s="3">
        <v>0.88924458672357831</v>
      </c>
      <c r="AA353" s="3">
        <v>-0.86123338224178558</v>
      </c>
      <c r="AB353" s="3" t="s">
        <v>3402</v>
      </c>
      <c r="AC353" s="22">
        <v>0</v>
      </c>
      <c r="AD353" s="15">
        <v>0</v>
      </c>
      <c r="AE353" s="5">
        <v>0</v>
      </c>
      <c r="AF353" s="20">
        <v>0</v>
      </c>
      <c r="AG353" s="3">
        <v>2.8011204481792715E-2</v>
      </c>
      <c r="AH353" s="3">
        <v>0.50125313283208017</v>
      </c>
      <c r="AI353" s="3">
        <v>-0.47324192835028744</v>
      </c>
      <c r="AJ353" s="3" t="s">
        <v>3401</v>
      </c>
      <c r="AK353" s="22">
        <v>0</v>
      </c>
      <c r="AL353" s="15">
        <v>0</v>
      </c>
      <c r="AM353" s="3">
        <v>0</v>
      </c>
      <c r="AN353" s="20">
        <v>0</v>
      </c>
      <c r="AO353" s="3">
        <v>2.8011204481792715E-2</v>
      </c>
      <c r="AP353" s="3">
        <v>6.3492063492063489E-2</v>
      </c>
      <c r="AQ353" s="3">
        <v>-3.5480859010270774E-2</v>
      </c>
      <c r="AR353" s="3" t="s">
        <v>3401</v>
      </c>
      <c r="AS353" s="22">
        <v>0</v>
      </c>
      <c r="AT353" s="15">
        <v>0</v>
      </c>
      <c r="AU353" s="3">
        <v>0</v>
      </c>
      <c r="AV353" s="20">
        <v>0</v>
      </c>
      <c r="AW353" s="3">
        <v>2.8011204481792715E-2</v>
      </c>
      <c r="AX353" s="3">
        <v>4.5351473922902487E-2</v>
      </c>
      <c r="AY353" s="3">
        <v>-1.7340269441109772E-2</v>
      </c>
      <c r="AZ353" s="3" t="s">
        <v>3402</v>
      </c>
      <c r="BA353" s="22">
        <v>0</v>
      </c>
      <c r="BB353" s="15">
        <v>0</v>
      </c>
      <c r="BC353" s="3">
        <v>0</v>
      </c>
      <c r="BD353" s="20">
        <v>0</v>
      </c>
      <c r="BE353" s="15">
        <v>0</v>
      </c>
    </row>
    <row r="354" spans="1:57" x14ac:dyDescent="0.25">
      <c r="A354" t="s">
        <v>425</v>
      </c>
      <c r="B354" t="s">
        <v>518</v>
      </c>
      <c r="C354" t="s">
        <v>3257</v>
      </c>
      <c r="D354">
        <v>5.5</v>
      </c>
      <c r="E354" s="10">
        <v>1</v>
      </c>
      <c r="F354" s="5">
        <v>0.23809523809523808</v>
      </c>
      <c r="G354" s="5">
        <v>0.15873015873015872</v>
      </c>
      <c r="H354" s="5">
        <v>0.20050125313283207</v>
      </c>
      <c r="I354" s="5">
        <v>0.31192660550458712</v>
      </c>
      <c r="J354" s="5">
        <v>0.33734939759036142</v>
      </c>
      <c r="K354" s="5">
        <v>4.6104928457869621E-2</v>
      </c>
      <c r="L354" s="5" t="e">
        <v>#N/A</v>
      </c>
      <c r="M354" s="5" t="e">
        <v>#N/A</v>
      </c>
      <c r="N354" s="5">
        <v>0</v>
      </c>
      <c r="O354" s="5">
        <v>0.3857500506789166</v>
      </c>
      <c r="P354" s="22">
        <v>4.5495921203962553</v>
      </c>
      <c r="Q354" s="18">
        <v>1185.8223179209915</v>
      </c>
      <c r="R354" s="5">
        <v>0.10942643669885187</v>
      </c>
      <c r="S354" s="20">
        <v>4.7684449937939588</v>
      </c>
      <c r="T354" s="3">
        <v>2.8011204481792715E-2</v>
      </c>
      <c r="U354" s="3">
        <v>8.6580086580086577E-2</v>
      </c>
      <c r="V354" s="3">
        <v>-5.8568882098293862E-2</v>
      </c>
      <c r="W354" s="3" t="s">
        <v>3401</v>
      </c>
      <c r="X354" s="25">
        <v>1.3404107872681572</v>
      </c>
      <c r="Y354" s="3">
        <v>2.8011204481792715E-2</v>
      </c>
      <c r="Z354" s="3">
        <v>0.88924458672357831</v>
      </c>
      <c r="AA354" s="3">
        <v>-0.86123338224178558</v>
      </c>
      <c r="AB354" s="3" t="s">
        <v>3402</v>
      </c>
      <c r="AC354" s="22">
        <v>3.9048009588492469</v>
      </c>
      <c r="AD354" s="15">
        <v>58.095552258793774</v>
      </c>
      <c r="AE354" s="5">
        <v>2.84307957063758E-2</v>
      </c>
      <c r="AF354" s="20">
        <v>3.9616625502619986</v>
      </c>
      <c r="AG354" s="3">
        <v>2.8011204481792715E-2</v>
      </c>
      <c r="AH354" s="3">
        <v>0.50125313283208017</v>
      </c>
      <c r="AI354" s="3">
        <v>-0.47324192835028744</v>
      </c>
      <c r="AJ354" s="3" t="s">
        <v>3401</v>
      </c>
      <c r="AK354" s="22">
        <v>4.5412546370304723</v>
      </c>
      <c r="AL354" s="15">
        <v>506.5537689420338</v>
      </c>
      <c r="AM354" s="3">
        <v>0.11106783314195544</v>
      </c>
      <c r="AN354" s="20">
        <v>4.7633903033143827</v>
      </c>
      <c r="AO354" s="3">
        <v>2.8011204481792715E-2</v>
      </c>
      <c r="AP354" s="3">
        <v>6.3492063492063489E-2</v>
      </c>
      <c r="AQ354" s="3">
        <v>-3.5480859010270774E-2</v>
      </c>
      <c r="AR354" s="3" t="s">
        <v>3401</v>
      </c>
      <c r="AS354" s="22">
        <v>4.5500563319243144</v>
      </c>
      <c r="AT354" s="15">
        <v>154.3635253639647</v>
      </c>
      <c r="AU354" s="3">
        <v>0.12167397622128211</v>
      </c>
      <c r="AV354" s="20">
        <v>4.7934042843668783</v>
      </c>
      <c r="AW354" s="3">
        <v>2.8011204481792715E-2</v>
      </c>
      <c r="AX354" s="3">
        <v>4.5351473922902487E-2</v>
      </c>
      <c r="AY354" s="3">
        <v>-1.7340269441109772E-2</v>
      </c>
      <c r="AZ354" s="3" t="s">
        <v>3402</v>
      </c>
      <c r="BA354" s="22">
        <v>3.921768410324737</v>
      </c>
      <c r="BB354" s="15">
        <v>20713.597355050966</v>
      </c>
      <c r="BC354" s="3">
        <v>0.22035662335162462</v>
      </c>
      <c r="BD354" s="20">
        <v>4.3624816570279865</v>
      </c>
      <c r="BE354" s="15">
        <v>15.851596393049702</v>
      </c>
    </row>
    <row r="355" spans="1:57" x14ac:dyDescent="0.25">
      <c r="A355" t="s">
        <v>434</v>
      </c>
      <c r="B355" t="s">
        <v>518</v>
      </c>
      <c r="C355" t="s">
        <v>3257</v>
      </c>
      <c r="D355">
        <v>5.5</v>
      </c>
      <c r="E355" s="10">
        <v>0</v>
      </c>
      <c r="F355" s="5">
        <v>0.19047619047619047</v>
      </c>
      <c r="G355" s="5">
        <v>0.13605442176870747</v>
      </c>
      <c r="H355" s="5">
        <v>0.10582010582010581</v>
      </c>
      <c r="I355" s="5">
        <v>0.31192660550458712</v>
      </c>
      <c r="J355" s="5">
        <v>0.33734939759036142</v>
      </c>
      <c r="K355" s="5">
        <v>4.6104928457869621E-2</v>
      </c>
      <c r="L355" s="5" t="e">
        <v>#N/A</v>
      </c>
      <c r="M355" s="5" t="e">
        <v>#N/A</v>
      </c>
      <c r="N355" s="5">
        <v>0</v>
      </c>
      <c r="O355" s="5">
        <v>0.3857500506789166</v>
      </c>
      <c r="P355" s="22">
        <v>0</v>
      </c>
      <c r="Q355" s="18">
        <v>0</v>
      </c>
      <c r="R355" s="5">
        <v>0</v>
      </c>
      <c r="S355" s="20">
        <v>0</v>
      </c>
      <c r="T355" s="3">
        <v>2.8011204481792715E-2</v>
      </c>
      <c r="U355" s="3">
        <v>8.6580086580086577E-2</v>
      </c>
      <c r="V355" s="3">
        <v>-5.8568882098293862E-2</v>
      </c>
      <c r="W355" s="3" t="s">
        <v>3401</v>
      </c>
      <c r="X355" s="25">
        <v>0</v>
      </c>
      <c r="Y355" s="3">
        <v>2.8011204481792715E-2</v>
      </c>
      <c r="Z355" s="3">
        <v>0.88924458672357831</v>
      </c>
      <c r="AA355" s="3">
        <v>-0.86123338224178558</v>
      </c>
      <c r="AB355" s="3" t="s">
        <v>3402</v>
      </c>
      <c r="AC355" s="22">
        <v>0</v>
      </c>
      <c r="AD355" s="15">
        <v>0</v>
      </c>
      <c r="AE355" s="5">
        <v>0</v>
      </c>
      <c r="AF355" s="20">
        <v>0</v>
      </c>
      <c r="AG355" s="3">
        <v>2.8011204481792715E-2</v>
      </c>
      <c r="AH355" s="3">
        <v>0.50125313283208017</v>
      </c>
      <c r="AI355" s="3">
        <v>-0.47324192835028744</v>
      </c>
      <c r="AJ355" s="3" t="s">
        <v>3401</v>
      </c>
      <c r="AK355" s="22">
        <v>0</v>
      </c>
      <c r="AL355" s="15">
        <v>0</v>
      </c>
      <c r="AM355" s="3">
        <v>0</v>
      </c>
      <c r="AN355" s="20">
        <v>0</v>
      </c>
      <c r="AO355" s="3">
        <v>2.8011204481792715E-2</v>
      </c>
      <c r="AP355" s="3">
        <v>6.3492063492063489E-2</v>
      </c>
      <c r="AQ355" s="3">
        <v>-3.5480859010270774E-2</v>
      </c>
      <c r="AR355" s="3" t="s">
        <v>3401</v>
      </c>
      <c r="AS355" s="22">
        <v>0</v>
      </c>
      <c r="AT355" s="15">
        <v>0</v>
      </c>
      <c r="AU355" s="3">
        <v>0</v>
      </c>
      <c r="AV355" s="20">
        <v>0</v>
      </c>
      <c r="AW355" s="3">
        <v>2.8011204481792715E-2</v>
      </c>
      <c r="AX355" s="3">
        <v>4.5351473922902487E-2</v>
      </c>
      <c r="AY355" s="3">
        <v>-1.7340269441109772E-2</v>
      </c>
      <c r="AZ355" s="3" t="s">
        <v>3402</v>
      </c>
      <c r="BA355" s="22">
        <v>0</v>
      </c>
      <c r="BB355" s="15">
        <v>0</v>
      </c>
      <c r="BC355" s="3">
        <v>0</v>
      </c>
      <c r="BD355" s="20">
        <v>0</v>
      </c>
      <c r="BE355" s="15">
        <v>0</v>
      </c>
    </row>
    <row r="356" spans="1:57" x14ac:dyDescent="0.25">
      <c r="A356" t="s">
        <v>422</v>
      </c>
      <c r="B356" t="s">
        <v>518</v>
      </c>
      <c r="C356" t="s">
        <v>3257</v>
      </c>
      <c r="D356">
        <v>5.5</v>
      </c>
      <c r="E356" s="10">
        <v>1</v>
      </c>
      <c r="F356" s="5">
        <v>0.23809523809523808</v>
      </c>
      <c r="G356" s="5">
        <v>0.17316017316017315</v>
      </c>
      <c r="H356" s="5">
        <v>0.17316017316017315</v>
      </c>
      <c r="I356" s="5">
        <v>0.31192660550458712</v>
      </c>
      <c r="J356" s="5">
        <v>0.33734939759036142</v>
      </c>
      <c r="K356" s="5">
        <v>4.6104928457869621E-2</v>
      </c>
      <c r="L356" s="5" t="e">
        <v>#N/A</v>
      </c>
      <c r="M356" s="5" t="e">
        <v>#N/A</v>
      </c>
      <c r="N356" s="5">
        <v>0</v>
      </c>
      <c r="O356" s="5">
        <v>0.3857500506789166</v>
      </c>
      <c r="P356" s="22">
        <v>4.6202232436589572</v>
      </c>
      <c r="Q356" s="18">
        <v>1323.5577634896945</v>
      </c>
      <c r="R356" s="5">
        <v>0.12213651879794425</v>
      </c>
      <c r="S356" s="20">
        <v>4.864496281254846</v>
      </c>
      <c r="T356" s="3">
        <v>2.8011204481792715E-2</v>
      </c>
      <c r="U356" s="3">
        <v>8.6580086580086577E-2</v>
      </c>
      <c r="V356" s="3">
        <v>-5.8568882098293862E-2</v>
      </c>
      <c r="W356" s="3" t="s">
        <v>3401</v>
      </c>
      <c r="X356" s="25">
        <v>1.3612202833796343</v>
      </c>
      <c r="Y356" s="3">
        <v>2.8011204481792715E-2</v>
      </c>
      <c r="Z356" s="3">
        <v>0.88924458672357831</v>
      </c>
      <c r="AA356" s="3">
        <v>-0.86123338224178558</v>
      </c>
      <c r="AB356" s="3" t="s">
        <v>3402</v>
      </c>
      <c r="AC356" s="22">
        <v>3.965421882778748</v>
      </c>
      <c r="AD356" s="15">
        <v>61.877206781797561</v>
      </c>
      <c r="AE356" s="5">
        <v>3.0281461428541104E-2</v>
      </c>
      <c r="AF356" s="20">
        <v>4.0259848056358303</v>
      </c>
      <c r="AG356" s="3">
        <v>2.8011204481792715E-2</v>
      </c>
      <c r="AH356" s="3">
        <v>0.50125313283208017</v>
      </c>
      <c r="AI356" s="3">
        <v>-0.47324192835028744</v>
      </c>
      <c r="AJ356" s="3" t="s">
        <v>3401</v>
      </c>
      <c r="AK356" s="22">
        <v>4.6117563232360217</v>
      </c>
      <c r="AL356" s="15">
        <v>557.97416788617284</v>
      </c>
      <c r="AM356" s="3">
        <v>0.12234235648021523</v>
      </c>
      <c r="AN356" s="20">
        <v>4.8564410361964523</v>
      </c>
      <c r="AO356" s="3">
        <v>2.8011204481792715E-2</v>
      </c>
      <c r="AP356" s="3">
        <v>6.3492063492063489E-2</v>
      </c>
      <c r="AQ356" s="3">
        <v>-3.5480859010270774E-2</v>
      </c>
      <c r="AR356" s="3" t="s">
        <v>3401</v>
      </c>
      <c r="AS356" s="22">
        <v>4.6206946619389164</v>
      </c>
      <c r="AT356" s="15">
        <v>166.92493741731786</v>
      </c>
      <c r="AU356" s="3">
        <v>0.13157525923410332</v>
      </c>
      <c r="AV356" s="20">
        <v>4.883845180407123</v>
      </c>
      <c r="AW356" s="3">
        <v>2.8011204481792715E-2</v>
      </c>
      <c r="AX356" s="3">
        <v>4.5351473922902487E-2</v>
      </c>
      <c r="AY356" s="3">
        <v>-1.7340269441109772E-2</v>
      </c>
      <c r="AZ356" s="3" t="s">
        <v>3402</v>
      </c>
      <c r="BA356" s="22">
        <v>3.982652749110978</v>
      </c>
      <c r="BB356" s="15">
        <v>24169.305374175878</v>
      </c>
      <c r="BC356" s="3">
        <v>0.25711934193357144</v>
      </c>
      <c r="BD356" s="20">
        <v>4.4968914329781207</v>
      </c>
      <c r="BE356" s="15">
        <v>16.170963513797986</v>
      </c>
    </row>
    <row r="357" spans="1:57" x14ac:dyDescent="0.25">
      <c r="A357" t="s">
        <v>457</v>
      </c>
      <c r="B357" t="s">
        <v>518</v>
      </c>
      <c r="C357" t="s">
        <v>3257</v>
      </c>
      <c r="D357">
        <v>5</v>
      </c>
      <c r="E357" s="10">
        <v>1</v>
      </c>
      <c r="F357" s="5">
        <v>7.3260073260073263E-2</v>
      </c>
      <c r="G357" s="5">
        <v>5.0125313283208017E-2</v>
      </c>
      <c r="H357" s="5">
        <v>0.25396825396825395</v>
      </c>
      <c r="I357" s="5">
        <v>0.31192660550458712</v>
      </c>
      <c r="J357" s="5">
        <v>0.33734939759036142</v>
      </c>
      <c r="K357" s="5">
        <v>4.6104928457869621E-2</v>
      </c>
      <c r="L357" s="5" t="e">
        <v>#N/A</v>
      </c>
      <c r="M357" s="5" t="e">
        <v>#N/A</v>
      </c>
      <c r="N357" s="5">
        <v>0</v>
      </c>
      <c r="O357" s="5">
        <v>0.3857500506789166</v>
      </c>
      <c r="P357" s="22">
        <v>3.3461347590441566</v>
      </c>
      <c r="Q357" s="18">
        <v>182.33937180326868</v>
      </c>
      <c r="R357" s="5">
        <v>1.6826085514497963E-2</v>
      </c>
      <c r="S357" s="20">
        <v>3.3797869300731525</v>
      </c>
      <c r="T357" s="3">
        <v>2.8011204481792715E-2</v>
      </c>
      <c r="U357" s="3">
        <v>8.6580086580086577E-2</v>
      </c>
      <c r="V357" s="3">
        <v>-5.8568882098293862E-2</v>
      </c>
      <c r="W357" s="3" t="s">
        <v>3401</v>
      </c>
      <c r="X357" s="25">
        <v>0.98584554570687022</v>
      </c>
      <c r="Y357" s="3">
        <v>2.8011204481792715E-2</v>
      </c>
      <c r="Z357" s="3">
        <v>0.88924458672357831</v>
      </c>
      <c r="AA357" s="3">
        <v>-0.86123338224178558</v>
      </c>
      <c r="AB357" s="3" t="s">
        <v>3402</v>
      </c>
      <c r="AC357" s="22">
        <v>2.8719036497751822</v>
      </c>
      <c r="AD357" s="15">
        <v>19.837735620477584</v>
      </c>
      <c r="AE357" s="5">
        <v>9.7081891259157577E-3</v>
      </c>
      <c r="AF357" s="20">
        <v>2.8913200280270139</v>
      </c>
      <c r="AG357" s="3">
        <v>2.8011204481792715E-2</v>
      </c>
      <c r="AH357" s="3">
        <v>0.50125313283208017</v>
      </c>
      <c r="AI357" s="3">
        <v>-0.47324192835028744</v>
      </c>
      <c r="AJ357" s="3" t="s">
        <v>3401</v>
      </c>
      <c r="AK357" s="22">
        <v>3.3400027054105732</v>
      </c>
      <c r="AL357" s="15">
        <v>97.543524547810435</v>
      </c>
      <c r="AM357" s="3">
        <v>2.1387557595675889E-2</v>
      </c>
      <c r="AN357" s="20">
        <v>3.382777820601925</v>
      </c>
      <c r="AO357" s="3">
        <v>2.8011204481792715E-2</v>
      </c>
      <c r="AP357" s="3">
        <v>6.3492063492063489E-2</v>
      </c>
      <c r="AQ357" s="3">
        <v>-3.5480859010270774E-2</v>
      </c>
      <c r="AR357" s="3" t="s">
        <v>3401</v>
      </c>
      <c r="AS357" s="22">
        <v>3.3464761774149641</v>
      </c>
      <c r="AT357" s="15">
        <v>40.703448609165463</v>
      </c>
      <c r="AU357" s="3">
        <v>3.2083683153247819E-2</v>
      </c>
      <c r="AV357" s="20">
        <v>3.4106435437214597</v>
      </c>
      <c r="AW357" s="3">
        <v>2.8011204481792715E-2</v>
      </c>
      <c r="AX357" s="3">
        <v>4.5351473922902487E-2</v>
      </c>
      <c r="AY357" s="3">
        <v>-1.7340269441109772E-2</v>
      </c>
      <c r="AZ357" s="3" t="s">
        <v>3402</v>
      </c>
      <c r="BA357" s="22">
        <v>2.8843828737697912</v>
      </c>
      <c r="BB357" s="15">
        <v>1494.5839879263549</v>
      </c>
      <c r="BC357" s="3">
        <v>1.5899772272755301E-2</v>
      </c>
      <c r="BD357" s="20">
        <v>2.916182418315302</v>
      </c>
      <c r="BE357" s="15">
        <v>11.247680344690385</v>
      </c>
    </row>
    <row r="358" spans="1:57" x14ac:dyDescent="0.25">
      <c r="A358" t="s">
        <v>4132</v>
      </c>
      <c r="B358" t="s">
        <v>518</v>
      </c>
      <c r="C358" t="s">
        <v>3257</v>
      </c>
      <c r="D358">
        <v>5</v>
      </c>
      <c r="E358" s="10">
        <v>0</v>
      </c>
      <c r="F358" s="5" t="e">
        <v>#N/A</v>
      </c>
      <c r="G358" s="5" t="e">
        <v>#N/A</v>
      </c>
      <c r="H358" s="5" t="e">
        <v>#N/A</v>
      </c>
      <c r="I358" s="5">
        <v>0.31192660550458712</v>
      </c>
      <c r="J358" s="5">
        <v>0.33734939759036142</v>
      </c>
      <c r="K358" s="5">
        <v>4.6104928457869621E-2</v>
      </c>
      <c r="L358" s="5" t="e">
        <v>#N/A</v>
      </c>
      <c r="M358" s="5" t="e">
        <v>#N/A</v>
      </c>
      <c r="N358" s="5">
        <v>0</v>
      </c>
      <c r="O358" s="5">
        <v>0.3857500506789166</v>
      </c>
      <c r="P358" s="22">
        <v>0</v>
      </c>
      <c r="Q358" s="18">
        <v>0</v>
      </c>
      <c r="R358" s="5">
        <v>0</v>
      </c>
      <c r="S358" s="20">
        <v>0</v>
      </c>
      <c r="T358" s="3">
        <v>2.8011204481792715E-2</v>
      </c>
      <c r="U358" s="3">
        <v>8.6580086580086577E-2</v>
      </c>
      <c r="V358" s="3">
        <v>-5.8568882098293862E-2</v>
      </c>
      <c r="W358" s="3" t="s">
        <v>3401</v>
      </c>
      <c r="X358" s="25">
        <v>0</v>
      </c>
      <c r="Y358" s="3">
        <v>2.8011204481792715E-2</v>
      </c>
      <c r="Z358" s="3">
        <v>0.88924458672357831</v>
      </c>
      <c r="AA358" s="3">
        <v>-0.86123338224178558</v>
      </c>
      <c r="AB358" s="3" t="s">
        <v>3402</v>
      </c>
      <c r="AC358" s="22">
        <v>0</v>
      </c>
      <c r="AD358" s="15">
        <v>0</v>
      </c>
      <c r="AE358" s="5">
        <v>0</v>
      </c>
      <c r="AF358" s="20">
        <v>0</v>
      </c>
      <c r="AG358" s="3">
        <v>2.8011204481792715E-2</v>
      </c>
      <c r="AH358" s="3">
        <v>0.50125313283208017</v>
      </c>
      <c r="AI358" s="3">
        <v>-0.47324192835028744</v>
      </c>
      <c r="AJ358" s="3" t="s">
        <v>3401</v>
      </c>
      <c r="AK358" s="22">
        <v>0</v>
      </c>
      <c r="AL358" s="15">
        <v>0</v>
      </c>
      <c r="AM358" s="3">
        <v>0</v>
      </c>
      <c r="AN358" s="20">
        <v>0</v>
      </c>
      <c r="AO358" s="3">
        <v>2.8011204481792715E-2</v>
      </c>
      <c r="AP358" s="3">
        <v>6.3492063492063489E-2</v>
      </c>
      <c r="AQ358" s="3">
        <v>-3.5480859010270774E-2</v>
      </c>
      <c r="AR358" s="3" t="s">
        <v>3401</v>
      </c>
      <c r="AS358" s="22">
        <v>0</v>
      </c>
      <c r="AT358" s="15">
        <v>0</v>
      </c>
      <c r="AU358" s="3">
        <v>0</v>
      </c>
      <c r="AV358" s="20">
        <v>0</v>
      </c>
      <c r="AW358" s="3">
        <v>2.8011204481792715E-2</v>
      </c>
      <c r="AX358" s="3">
        <v>4.5351473922902487E-2</v>
      </c>
      <c r="AY358" s="3">
        <v>-1.7340269441109772E-2</v>
      </c>
      <c r="AZ358" s="3" t="s">
        <v>3402</v>
      </c>
      <c r="BA358" s="22">
        <v>0</v>
      </c>
      <c r="BB358" s="15">
        <v>0</v>
      </c>
      <c r="BC358" s="3">
        <v>0</v>
      </c>
      <c r="BD358" s="20">
        <v>0</v>
      </c>
      <c r="BE358" s="15">
        <v>0</v>
      </c>
    </row>
    <row r="359" spans="1:57" x14ac:dyDescent="0.25">
      <c r="A359" t="s">
        <v>448</v>
      </c>
      <c r="B359" t="s">
        <v>518</v>
      </c>
      <c r="C359" t="s">
        <v>3257</v>
      </c>
      <c r="D359">
        <v>5</v>
      </c>
      <c r="E359" s="10">
        <v>0</v>
      </c>
      <c r="F359" s="5">
        <v>8.6580086580086577E-2</v>
      </c>
      <c r="G359" s="5">
        <v>7.3260073260073263E-2</v>
      </c>
      <c r="H359" s="5">
        <v>0.29304029304029305</v>
      </c>
      <c r="I359" s="5">
        <v>0.31192660550458712</v>
      </c>
      <c r="J359" s="5">
        <v>0.33734939759036142</v>
      </c>
      <c r="K359" s="5">
        <v>4.6104928457869621E-2</v>
      </c>
      <c r="L359" s="5" t="e">
        <v>#N/A</v>
      </c>
      <c r="M359" s="5" t="e">
        <v>#N/A</v>
      </c>
      <c r="N359" s="5">
        <v>0</v>
      </c>
      <c r="O359" s="5">
        <v>0.3857500506789166</v>
      </c>
      <c r="P359" s="22">
        <v>0</v>
      </c>
      <c r="Q359" s="18">
        <v>0</v>
      </c>
      <c r="R359" s="5">
        <v>0</v>
      </c>
      <c r="S359" s="20">
        <v>0</v>
      </c>
      <c r="T359" s="3">
        <v>2.8011204481792715E-2</v>
      </c>
      <c r="U359" s="3">
        <v>8.6580086580086577E-2</v>
      </c>
      <c r="V359" s="3">
        <v>-5.8568882098293862E-2</v>
      </c>
      <c r="W359" s="3" t="s">
        <v>3401</v>
      </c>
      <c r="X359" s="25">
        <v>0</v>
      </c>
      <c r="Y359" s="3">
        <v>2.8011204481792715E-2</v>
      </c>
      <c r="Z359" s="3">
        <v>0.88924458672357831</v>
      </c>
      <c r="AA359" s="3">
        <v>-0.86123338224178558</v>
      </c>
      <c r="AB359" s="3" t="s">
        <v>3402</v>
      </c>
      <c r="AC359" s="22">
        <v>0</v>
      </c>
      <c r="AD359" s="15">
        <v>0</v>
      </c>
      <c r="AE359" s="5">
        <v>0</v>
      </c>
      <c r="AF359" s="20">
        <v>0</v>
      </c>
      <c r="AG359" s="3">
        <v>2.8011204481792715E-2</v>
      </c>
      <c r="AH359" s="3">
        <v>0.50125313283208017</v>
      </c>
      <c r="AI359" s="3">
        <v>-0.47324192835028744</v>
      </c>
      <c r="AJ359" s="3" t="s">
        <v>3401</v>
      </c>
      <c r="AK359" s="22">
        <v>0</v>
      </c>
      <c r="AL359" s="15">
        <v>0</v>
      </c>
      <c r="AM359" s="3">
        <v>0</v>
      </c>
      <c r="AN359" s="20">
        <v>0</v>
      </c>
      <c r="AO359" s="3">
        <v>2.8011204481792715E-2</v>
      </c>
      <c r="AP359" s="3">
        <v>6.3492063492063489E-2</v>
      </c>
      <c r="AQ359" s="3">
        <v>-3.5480859010270774E-2</v>
      </c>
      <c r="AR359" s="3" t="s">
        <v>3401</v>
      </c>
      <c r="AS359" s="22">
        <v>0</v>
      </c>
      <c r="AT359" s="15">
        <v>0</v>
      </c>
      <c r="AU359" s="3">
        <v>0</v>
      </c>
      <c r="AV359" s="20">
        <v>0</v>
      </c>
      <c r="AW359" s="3">
        <v>2.8011204481792715E-2</v>
      </c>
      <c r="AX359" s="3">
        <v>4.5351473922902487E-2</v>
      </c>
      <c r="AY359" s="3">
        <v>-1.7340269441109772E-2</v>
      </c>
      <c r="AZ359" s="3" t="s">
        <v>3402</v>
      </c>
      <c r="BA359" s="22">
        <v>0</v>
      </c>
      <c r="BB359" s="15">
        <v>0</v>
      </c>
      <c r="BC359" s="3">
        <v>0</v>
      </c>
      <c r="BD359" s="20">
        <v>0</v>
      </c>
      <c r="BE359" s="15">
        <v>0</v>
      </c>
    </row>
    <row r="360" spans="1:57" x14ac:dyDescent="0.25">
      <c r="A360" t="s">
        <v>432</v>
      </c>
      <c r="B360" t="s">
        <v>518</v>
      </c>
      <c r="C360" t="s">
        <v>3257</v>
      </c>
      <c r="D360">
        <v>5</v>
      </c>
      <c r="E360" s="10">
        <v>0</v>
      </c>
      <c r="F360" s="5">
        <v>0.23809523809523808</v>
      </c>
      <c r="G360" s="5">
        <v>0.11904761904761904</v>
      </c>
      <c r="H360" s="5">
        <v>0.27210884353741494</v>
      </c>
      <c r="I360" s="5">
        <v>0.31192660550458712</v>
      </c>
      <c r="J360" s="5">
        <v>0.33734939759036142</v>
      </c>
      <c r="K360" s="5">
        <v>4.6104928457869621E-2</v>
      </c>
      <c r="L360" s="5" t="e">
        <v>#N/A</v>
      </c>
      <c r="M360" s="5" t="e">
        <v>#N/A</v>
      </c>
      <c r="N360" s="5">
        <v>0</v>
      </c>
      <c r="O360" s="5">
        <v>0.3857500506789166</v>
      </c>
      <c r="P360" s="22">
        <v>0</v>
      </c>
      <c r="Q360" s="18">
        <v>0</v>
      </c>
      <c r="R360" s="5">
        <v>0</v>
      </c>
      <c r="S360" s="20">
        <v>0</v>
      </c>
      <c r="T360" s="3">
        <v>2.8011204481792715E-2</v>
      </c>
      <c r="U360" s="3">
        <v>8.6580086580086577E-2</v>
      </c>
      <c r="V360" s="3">
        <v>-5.8568882098293862E-2</v>
      </c>
      <c r="W360" s="3" t="s">
        <v>3401</v>
      </c>
      <c r="X360" s="25">
        <v>0</v>
      </c>
      <c r="Y360" s="3">
        <v>2.8011204481792715E-2</v>
      </c>
      <c r="Z360" s="3">
        <v>0.88924458672357831</v>
      </c>
      <c r="AA360" s="3">
        <v>-0.86123338224178558</v>
      </c>
      <c r="AB360" s="3" t="s">
        <v>3402</v>
      </c>
      <c r="AC360" s="22">
        <v>0</v>
      </c>
      <c r="AD360" s="15">
        <v>0</v>
      </c>
      <c r="AE360" s="5">
        <v>0</v>
      </c>
      <c r="AF360" s="20">
        <v>0</v>
      </c>
      <c r="AG360" s="3">
        <v>2.8011204481792715E-2</v>
      </c>
      <c r="AH360" s="3">
        <v>0.50125313283208017</v>
      </c>
      <c r="AI360" s="3">
        <v>-0.47324192835028744</v>
      </c>
      <c r="AJ360" s="3" t="s">
        <v>3401</v>
      </c>
      <c r="AK360" s="22">
        <v>0</v>
      </c>
      <c r="AL360" s="15">
        <v>0</v>
      </c>
      <c r="AM360" s="3">
        <v>0</v>
      </c>
      <c r="AN360" s="20">
        <v>0</v>
      </c>
      <c r="AO360" s="3">
        <v>2.8011204481792715E-2</v>
      </c>
      <c r="AP360" s="3">
        <v>6.3492063492063489E-2</v>
      </c>
      <c r="AQ360" s="3">
        <v>-3.5480859010270774E-2</v>
      </c>
      <c r="AR360" s="3" t="s">
        <v>3401</v>
      </c>
      <c r="AS360" s="22">
        <v>0</v>
      </c>
      <c r="AT360" s="15">
        <v>0</v>
      </c>
      <c r="AU360" s="3">
        <v>0</v>
      </c>
      <c r="AV360" s="20">
        <v>0</v>
      </c>
      <c r="AW360" s="3">
        <v>2.8011204481792715E-2</v>
      </c>
      <c r="AX360" s="3">
        <v>4.5351473922902487E-2</v>
      </c>
      <c r="AY360" s="3">
        <v>-1.7340269441109772E-2</v>
      </c>
      <c r="AZ360" s="3" t="s">
        <v>3402</v>
      </c>
      <c r="BA360" s="22">
        <v>0</v>
      </c>
      <c r="BB360" s="15">
        <v>0</v>
      </c>
      <c r="BC360" s="3">
        <v>0</v>
      </c>
      <c r="BD360" s="20">
        <v>0</v>
      </c>
      <c r="BE360" s="15">
        <v>0</v>
      </c>
    </row>
    <row r="361" spans="1:57" x14ac:dyDescent="0.25">
      <c r="A361" t="s">
        <v>439</v>
      </c>
      <c r="B361" t="s">
        <v>518</v>
      </c>
      <c r="C361" t="s">
        <v>3257</v>
      </c>
      <c r="D361">
        <v>5</v>
      </c>
      <c r="E361" s="10">
        <v>1</v>
      </c>
      <c r="F361" s="5">
        <v>0.12698412698412698</v>
      </c>
      <c r="G361" s="5">
        <v>8.6580086580086577E-2</v>
      </c>
      <c r="H361" s="5">
        <v>0.17316017316017315</v>
      </c>
      <c r="I361" s="5">
        <v>0.31192660550458712</v>
      </c>
      <c r="J361" s="5">
        <v>0.33734939759036142</v>
      </c>
      <c r="K361" s="5">
        <v>4.6104928457869621E-2</v>
      </c>
      <c r="L361" s="5" t="e">
        <v>#N/A</v>
      </c>
      <c r="M361" s="5" t="e">
        <v>#N/A</v>
      </c>
      <c r="N361" s="5">
        <v>0</v>
      </c>
      <c r="O361" s="5">
        <v>0.3857500506789166</v>
      </c>
      <c r="P361" s="22">
        <v>3.804927428363142</v>
      </c>
      <c r="Q361" s="18">
        <v>372.28245185723347</v>
      </c>
      <c r="R361" s="5">
        <v>3.4353833231669004E-2</v>
      </c>
      <c r="S361" s="20">
        <v>3.8736350948264802</v>
      </c>
      <c r="T361" s="3">
        <v>2.8011204481792715E-2</v>
      </c>
      <c r="U361" s="3">
        <v>8.6580086580086577E-2</v>
      </c>
      <c r="V361" s="3">
        <v>-5.8568882098293862E-2</v>
      </c>
      <c r="W361" s="3" t="s">
        <v>3401</v>
      </c>
      <c r="X361" s="25">
        <v>1.1210160460068308</v>
      </c>
      <c r="Y361" s="3">
        <v>2.8011204481792715E-2</v>
      </c>
      <c r="Z361" s="3">
        <v>0.88924458672357831</v>
      </c>
      <c r="AA361" s="3">
        <v>-0.86123338224178558</v>
      </c>
      <c r="AB361" s="3" t="s">
        <v>3402</v>
      </c>
      <c r="AC361" s="22">
        <v>3.2656739060226245</v>
      </c>
      <c r="AD361" s="15">
        <v>29.880842752519335</v>
      </c>
      <c r="AE361" s="5">
        <v>1.4623083916077672E-2</v>
      </c>
      <c r="AF361" s="20">
        <v>3.2949200738547799</v>
      </c>
      <c r="AG361" s="3">
        <v>2.8011204481792715E-2</v>
      </c>
      <c r="AH361" s="3">
        <v>0.50125313283208017</v>
      </c>
      <c r="AI361" s="3">
        <v>-0.47324192835028744</v>
      </c>
      <c r="AJ361" s="3" t="s">
        <v>3401</v>
      </c>
      <c r="AK361" s="22">
        <v>3.7979546012827163</v>
      </c>
      <c r="AL361" s="15">
        <v>182.78472482243259</v>
      </c>
      <c r="AM361" s="3">
        <v>4.0077686836437962E-2</v>
      </c>
      <c r="AN361" s="20">
        <v>3.8781099749555921</v>
      </c>
      <c r="AO361" s="3">
        <v>2.8011204481792715E-2</v>
      </c>
      <c r="AP361" s="3">
        <v>6.3492063492063489E-2</v>
      </c>
      <c r="AQ361" s="3">
        <v>-3.5480859010270774E-2</v>
      </c>
      <c r="AR361" s="3" t="s">
        <v>3401</v>
      </c>
      <c r="AS361" s="22">
        <v>3.8053156590284258</v>
      </c>
      <c r="AT361" s="15">
        <v>67.659647233341317</v>
      </c>
      <c r="AU361" s="3">
        <v>5.3331370148480162E-2</v>
      </c>
      <c r="AV361" s="20">
        <v>3.911978399325386</v>
      </c>
      <c r="AW361" s="3">
        <v>2.8011204481792715E-2</v>
      </c>
      <c r="AX361" s="3">
        <v>4.5351473922902487E-2</v>
      </c>
      <c r="AY361" s="3">
        <v>-1.7340269441109772E-2</v>
      </c>
      <c r="AZ361" s="3" t="s">
        <v>3402</v>
      </c>
      <c r="BA361" s="22">
        <v>3.2798641718310879</v>
      </c>
      <c r="BB361" s="15">
        <v>4071.765211613681</v>
      </c>
      <c r="BC361" s="3">
        <v>4.3316494847912737E-2</v>
      </c>
      <c r="BD361" s="20">
        <v>3.3664971615269135</v>
      </c>
      <c r="BE361" s="15">
        <v>12.887181124311686</v>
      </c>
    </row>
    <row r="362" spans="1:57" x14ac:dyDescent="0.25">
      <c r="A362" t="s">
        <v>4133</v>
      </c>
      <c r="B362" t="s">
        <v>518</v>
      </c>
      <c r="C362" t="s">
        <v>3257</v>
      </c>
      <c r="D362">
        <v>4.5</v>
      </c>
      <c r="E362" s="10">
        <v>0</v>
      </c>
      <c r="F362" s="5" t="e">
        <v>#N/A</v>
      </c>
      <c r="G362" s="5" t="e">
        <v>#N/A</v>
      </c>
      <c r="H362" s="5" t="e">
        <v>#N/A</v>
      </c>
      <c r="I362" s="5">
        <v>0.31192660550458712</v>
      </c>
      <c r="J362" s="5">
        <v>0.33734939759036142</v>
      </c>
      <c r="K362" s="5">
        <v>4.6104928457869621E-2</v>
      </c>
      <c r="L362" s="5" t="e">
        <v>#N/A</v>
      </c>
      <c r="M362" s="5" t="e">
        <v>#N/A</v>
      </c>
      <c r="N362" s="5">
        <v>0</v>
      </c>
      <c r="O362" s="5">
        <v>0.3857500506789166</v>
      </c>
      <c r="P362" s="22">
        <v>0</v>
      </c>
      <c r="Q362" s="18">
        <v>0</v>
      </c>
      <c r="R362" s="5">
        <v>0</v>
      </c>
      <c r="S362" s="20">
        <v>0</v>
      </c>
      <c r="T362" s="3">
        <v>2.8011204481792715E-2</v>
      </c>
      <c r="U362" s="3">
        <v>8.6580086580086577E-2</v>
      </c>
      <c r="V362" s="3">
        <v>-5.8568882098293862E-2</v>
      </c>
      <c r="W362" s="3" t="s">
        <v>3401</v>
      </c>
      <c r="X362" s="25">
        <v>0</v>
      </c>
      <c r="Y362" s="3">
        <v>2.8011204481792715E-2</v>
      </c>
      <c r="Z362" s="3">
        <v>0.88924458672357831</v>
      </c>
      <c r="AA362" s="3">
        <v>-0.86123338224178558</v>
      </c>
      <c r="AB362" s="3" t="s">
        <v>3402</v>
      </c>
      <c r="AC362" s="22">
        <v>0</v>
      </c>
      <c r="AD362" s="15">
        <v>0</v>
      </c>
      <c r="AE362" s="5">
        <v>0</v>
      </c>
      <c r="AF362" s="20">
        <v>0</v>
      </c>
      <c r="AG362" s="3">
        <v>2.8011204481792715E-2</v>
      </c>
      <c r="AH362" s="3">
        <v>0.50125313283208017</v>
      </c>
      <c r="AI362" s="3">
        <v>-0.47324192835028744</v>
      </c>
      <c r="AJ362" s="3" t="s">
        <v>3401</v>
      </c>
      <c r="AK362" s="22">
        <v>0</v>
      </c>
      <c r="AL362" s="15">
        <v>0</v>
      </c>
      <c r="AM362" s="3">
        <v>0</v>
      </c>
      <c r="AN362" s="20">
        <v>0</v>
      </c>
      <c r="AO362" s="3">
        <v>2.8011204481792715E-2</v>
      </c>
      <c r="AP362" s="3">
        <v>6.3492063492063489E-2</v>
      </c>
      <c r="AQ362" s="3">
        <v>-3.5480859010270774E-2</v>
      </c>
      <c r="AR362" s="3" t="s">
        <v>3401</v>
      </c>
      <c r="AS362" s="22">
        <v>0</v>
      </c>
      <c r="AT362" s="15">
        <v>0</v>
      </c>
      <c r="AU362" s="3">
        <v>0</v>
      </c>
      <c r="AV362" s="20">
        <v>0</v>
      </c>
      <c r="AW362" s="3">
        <v>2.8011204481792715E-2</v>
      </c>
      <c r="AX362" s="3">
        <v>4.5351473922902487E-2</v>
      </c>
      <c r="AY362" s="3">
        <v>-1.7340269441109772E-2</v>
      </c>
      <c r="AZ362" s="3" t="s">
        <v>3402</v>
      </c>
      <c r="BA362" s="22">
        <v>0</v>
      </c>
      <c r="BB362" s="15">
        <v>0</v>
      </c>
      <c r="BC362" s="3">
        <v>0</v>
      </c>
      <c r="BD362" s="20">
        <v>0</v>
      </c>
      <c r="BE362" s="15">
        <v>0</v>
      </c>
    </row>
    <row r="363" spans="1:57" x14ac:dyDescent="0.25">
      <c r="A363" t="s">
        <v>4134</v>
      </c>
      <c r="B363" t="s">
        <v>518</v>
      </c>
      <c r="C363" t="s">
        <v>3257</v>
      </c>
      <c r="D363">
        <v>4.5</v>
      </c>
      <c r="E363" s="10">
        <v>0</v>
      </c>
      <c r="F363" s="5" t="e">
        <v>#N/A</v>
      </c>
      <c r="G363" s="5" t="e">
        <v>#N/A</v>
      </c>
      <c r="H363" s="5" t="e">
        <v>#N/A</v>
      </c>
      <c r="I363" s="5">
        <v>0.31192660550458712</v>
      </c>
      <c r="J363" s="5">
        <v>0.33734939759036142</v>
      </c>
      <c r="K363" s="5">
        <v>4.6104928457869621E-2</v>
      </c>
      <c r="L363" s="5" t="e">
        <v>#N/A</v>
      </c>
      <c r="M363" s="5" t="e">
        <v>#N/A</v>
      </c>
      <c r="N363" s="5">
        <v>0</v>
      </c>
      <c r="O363" s="5">
        <v>0.3857500506789166</v>
      </c>
      <c r="P363" s="22">
        <v>0</v>
      </c>
      <c r="Q363" s="18">
        <v>0</v>
      </c>
      <c r="R363" s="5">
        <v>0</v>
      </c>
      <c r="S363" s="20">
        <v>0</v>
      </c>
      <c r="T363" s="3">
        <v>2.8011204481792715E-2</v>
      </c>
      <c r="U363" s="3">
        <v>8.6580086580086577E-2</v>
      </c>
      <c r="V363" s="3">
        <v>-5.8568882098293862E-2</v>
      </c>
      <c r="W363" s="3" t="s">
        <v>3401</v>
      </c>
      <c r="X363" s="25">
        <v>0</v>
      </c>
      <c r="Y363" s="3">
        <v>2.8011204481792715E-2</v>
      </c>
      <c r="Z363" s="3">
        <v>0.88924458672357831</v>
      </c>
      <c r="AA363" s="3">
        <v>-0.86123338224178558</v>
      </c>
      <c r="AB363" s="3" t="s">
        <v>3402</v>
      </c>
      <c r="AC363" s="22">
        <v>0</v>
      </c>
      <c r="AD363" s="15">
        <v>0</v>
      </c>
      <c r="AE363" s="5">
        <v>0</v>
      </c>
      <c r="AF363" s="20">
        <v>0</v>
      </c>
      <c r="AG363" s="3">
        <v>2.8011204481792715E-2</v>
      </c>
      <c r="AH363" s="3">
        <v>0.50125313283208017</v>
      </c>
      <c r="AI363" s="3">
        <v>-0.47324192835028744</v>
      </c>
      <c r="AJ363" s="3" t="s">
        <v>3401</v>
      </c>
      <c r="AK363" s="22">
        <v>0</v>
      </c>
      <c r="AL363" s="15">
        <v>0</v>
      </c>
      <c r="AM363" s="3">
        <v>0</v>
      </c>
      <c r="AN363" s="20">
        <v>0</v>
      </c>
      <c r="AO363" s="3">
        <v>2.8011204481792715E-2</v>
      </c>
      <c r="AP363" s="3">
        <v>6.3492063492063489E-2</v>
      </c>
      <c r="AQ363" s="3">
        <v>-3.5480859010270774E-2</v>
      </c>
      <c r="AR363" s="3" t="s">
        <v>3401</v>
      </c>
      <c r="AS363" s="22">
        <v>0</v>
      </c>
      <c r="AT363" s="15">
        <v>0</v>
      </c>
      <c r="AU363" s="3">
        <v>0</v>
      </c>
      <c r="AV363" s="20">
        <v>0</v>
      </c>
      <c r="AW363" s="3">
        <v>2.8011204481792715E-2</v>
      </c>
      <c r="AX363" s="3">
        <v>4.5351473922902487E-2</v>
      </c>
      <c r="AY363" s="3">
        <v>-1.7340269441109772E-2</v>
      </c>
      <c r="AZ363" s="3" t="s">
        <v>3402</v>
      </c>
      <c r="BA363" s="22">
        <v>0</v>
      </c>
      <c r="BB363" s="15">
        <v>0</v>
      </c>
      <c r="BC363" s="3">
        <v>0</v>
      </c>
      <c r="BD363" s="20">
        <v>0</v>
      </c>
      <c r="BE363" s="15">
        <v>0</v>
      </c>
    </row>
    <row r="364" spans="1:57" x14ac:dyDescent="0.25">
      <c r="A364" t="s">
        <v>4135</v>
      </c>
      <c r="B364" t="s">
        <v>518</v>
      </c>
      <c r="C364" t="s">
        <v>3257</v>
      </c>
      <c r="D364">
        <v>4.5</v>
      </c>
      <c r="E364" s="10">
        <v>0</v>
      </c>
      <c r="F364" s="5" t="e">
        <v>#N/A</v>
      </c>
      <c r="G364" s="5" t="e">
        <v>#N/A</v>
      </c>
      <c r="H364" s="5" t="e">
        <v>#N/A</v>
      </c>
      <c r="I364" s="5">
        <v>0.31192660550458712</v>
      </c>
      <c r="J364" s="5">
        <v>0.33734939759036142</v>
      </c>
      <c r="K364" s="5">
        <v>4.6104928457869621E-2</v>
      </c>
      <c r="L364" s="5" t="e">
        <v>#N/A</v>
      </c>
      <c r="M364" s="5" t="e">
        <v>#N/A</v>
      </c>
      <c r="N364" s="5">
        <v>0</v>
      </c>
      <c r="O364" s="5">
        <v>0.3857500506789166</v>
      </c>
      <c r="P364" s="22">
        <v>0</v>
      </c>
      <c r="Q364" s="18">
        <v>0</v>
      </c>
      <c r="R364" s="5">
        <v>0</v>
      </c>
      <c r="S364" s="20">
        <v>0</v>
      </c>
      <c r="T364" s="3">
        <v>2.8011204481792715E-2</v>
      </c>
      <c r="U364" s="3">
        <v>8.6580086580086577E-2</v>
      </c>
      <c r="V364" s="3">
        <v>-5.8568882098293862E-2</v>
      </c>
      <c r="W364" s="3" t="s">
        <v>3401</v>
      </c>
      <c r="X364" s="25">
        <v>0</v>
      </c>
      <c r="Y364" s="3">
        <v>2.8011204481792715E-2</v>
      </c>
      <c r="Z364" s="3">
        <v>0.88924458672357831</v>
      </c>
      <c r="AA364" s="3">
        <v>-0.86123338224178558</v>
      </c>
      <c r="AB364" s="3" t="s">
        <v>3402</v>
      </c>
      <c r="AC364" s="22">
        <v>0</v>
      </c>
      <c r="AD364" s="15">
        <v>0</v>
      </c>
      <c r="AE364" s="5">
        <v>0</v>
      </c>
      <c r="AF364" s="20">
        <v>0</v>
      </c>
      <c r="AG364" s="3">
        <v>2.8011204481792715E-2</v>
      </c>
      <c r="AH364" s="3">
        <v>0.50125313283208017</v>
      </c>
      <c r="AI364" s="3">
        <v>-0.47324192835028744</v>
      </c>
      <c r="AJ364" s="3" t="s">
        <v>3401</v>
      </c>
      <c r="AK364" s="22">
        <v>0</v>
      </c>
      <c r="AL364" s="15">
        <v>0</v>
      </c>
      <c r="AM364" s="3">
        <v>0</v>
      </c>
      <c r="AN364" s="20">
        <v>0</v>
      </c>
      <c r="AO364" s="3">
        <v>2.8011204481792715E-2</v>
      </c>
      <c r="AP364" s="3">
        <v>6.3492063492063489E-2</v>
      </c>
      <c r="AQ364" s="3">
        <v>-3.5480859010270774E-2</v>
      </c>
      <c r="AR364" s="3" t="s">
        <v>3401</v>
      </c>
      <c r="AS364" s="22">
        <v>0</v>
      </c>
      <c r="AT364" s="15">
        <v>0</v>
      </c>
      <c r="AU364" s="3">
        <v>0</v>
      </c>
      <c r="AV364" s="20">
        <v>0</v>
      </c>
      <c r="AW364" s="3">
        <v>2.8011204481792715E-2</v>
      </c>
      <c r="AX364" s="3">
        <v>4.5351473922902487E-2</v>
      </c>
      <c r="AY364" s="3">
        <v>-1.7340269441109772E-2</v>
      </c>
      <c r="AZ364" s="3" t="s">
        <v>3402</v>
      </c>
      <c r="BA364" s="22">
        <v>0</v>
      </c>
      <c r="BB364" s="15">
        <v>0</v>
      </c>
      <c r="BC364" s="3">
        <v>0</v>
      </c>
      <c r="BD364" s="20">
        <v>0</v>
      </c>
      <c r="BE364" s="15">
        <v>0</v>
      </c>
    </row>
    <row r="365" spans="1:57" x14ac:dyDescent="0.25">
      <c r="A365" t="s">
        <v>428</v>
      </c>
      <c r="B365" t="s">
        <v>546</v>
      </c>
      <c r="C365" t="s">
        <v>3257</v>
      </c>
      <c r="D365">
        <v>5.5</v>
      </c>
      <c r="E365" s="10">
        <v>1</v>
      </c>
      <c r="F365" s="5">
        <v>0.31746031746031744</v>
      </c>
      <c r="G365" s="5">
        <v>8.6580086580086577E-2</v>
      </c>
      <c r="H365" s="5">
        <v>0.13605442176870747</v>
      </c>
      <c r="I365" s="5">
        <v>0.31192660550458712</v>
      </c>
      <c r="J365" s="5">
        <v>0.33734939759036142</v>
      </c>
      <c r="K365" s="5">
        <v>4.6104928457869621E-2</v>
      </c>
      <c r="L365" s="5" t="e">
        <v>#N/A</v>
      </c>
      <c r="M365" s="5" t="e">
        <v>#N/A</v>
      </c>
      <c r="N365" s="5">
        <v>0</v>
      </c>
      <c r="O365" s="5">
        <v>0</v>
      </c>
      <c r="P365" s="22">
        <v>3.393527107812822</v>
      </c>
      <c r="Q365" s="18">
        <v>196.29173254039199</v>
      </c>
      <c r="R365" s="5">
        <v>1.8113594693509802E-2</v>
      </c>
      <c r="S365" s="20">
        <v>3.4297542971998416</v>
      </c>
      <c r="T365" s="3">
        <v>2.8011204481792715E-2</v>
      </c>
      <c r="U365" s="3">
        <v>8.6580086580086577E-2</v>
      </c>
      <c r="V365" s="3">
        <v>-5.8568882098293862E-2</v>
      </c>
      <c r="W365" s="3" t="s">
        <v>3401</v>
      </c>
      <c r="X365" s="25">
        <v>0.9998083832189858</v>
      </c>
      <c r="Y365" s="3">
        <v>2.8011204481792715E-2</v>
      </c>
      <c r="Z365" s="3">
        <v>0.88924458672357831</v>
      </c>
      <c r="AA365" s="3">
        <v>-0.86123338224178558</v>
      </c>
      <c r="AB365" s="3" t="s">
        <v>3402</v>
      </c>
      <c r="AC365" s="22">
        <v>2.912579315640782</v>
      </c>
      <c r="AD365" s="15">
        <v>20.695164497186127</v>
      </c>
      <c r="AE365" s="5">
        <v>1.0127797586092809E-2</v>
      </c>
      <c r="AF365" s="20">
        <v>2.9328349108129674</v>
      </c>
      <c r="AG365" s="3">
        <v>2.8011204481792715E-2</v>
      </c>
      <c r="AH365" s="3">
        <v>0.50125313283208017</v>
      </c>
      <c r="AI365" s="3">
        <v>-0.47324192835028744</v>
      </c>
      <c r="AJ365" s="3" t="s">
        <v>3401</v>
      </c>
      <c r="AK365" s="22">
        <v>3.3873082039937565</v>
      </c>
      <c r="AL365" s="15">
        <v>104.08114974017154</v>
      </c>
      <c r="AM365" s="3">
        <v>2.2821008314098831E-2</v>
      </c>
      <c r="AN365" s="20">
        <v>3.432950220621954</v>
      </c>
      <c r="AO365" s="3">
        <v>2.8011204481792715E-2</v>
      </c>
      <c r="AP365" s="3">
        <v>6.3492063492063489E-2</v>
      </c>
      <c r="AQ365" s="3">
        <v>-3.5480859010270774E-2</v>
      </c>
      <c r="AR365" s="3" t="s">
        <v>3401</v>
      </c>
      <c r="AS365" s="22">
        <v>3.3938733617983528</v>
      </c>
      <c r="AT365" s="15">
        <v>42.897196927536108</v>
      </c>
      <c r="AU365" s="3">
        <v>3.3812861598062086E-2</v>
      </c>
      <c r="AV365" s="20">
        <v>3.4614990849944771</v>
      </c>
      <c r="AW365" s="3">
        <v>2.8011204481792715E-2</v>
      </c>
      <c r="AX365" s="3">
        <v>4.5351473922902487E-2</v>
      </c>
      <c r="AY365" s="3">
        <v>-1.7340269441109772E-2</v>
      </c>
      <c r="AZ365" s="3" t="s">
        <v>3402</v>
      </c>
      <c r="BA365" s="22">
        <v>2.9252352867715654</v>
      </c>
      <c r="BB365" s="15">
        <v>1657.6088060692412</v>
      </c>
      <c r="BC365" s="3">
        <v>1.7634072589243745E-2</v>
      </c>
      <c r="BD365" s="20">
        <v>2.9605034319500527</v>
      </c>
      <c r="BE365" s="15">
        <v>11.413754995353216</v>
      </c>
    </row>
    <row r="366" spans="1:57" x14ac:dyDescent="0.25">
      <c r="A366" t="s">
        <v>4136</v>
      </c>
      <c r="B366" t="s">
        <v>546</v>
      </c>
      <c r="C366" t="s">
        <v>3257</v>
      </c>
      <c r="D366">
        <v>5</v>
      </c>
      <c r="E366" s="10">
        <v>0</v>
      </c>
      <c r="F366" s="5" t="e">
        <v>#N/A</v>
      </c>
      <c r="G366" s="5" t="e">
        <v>#N/A</v>
      </c>
      <c r="H366" s="5" t="e">
        <v>#N/A</v>
      </c>
      <c r="I366" s="5">
        <v>0.31192660550458712</v>
      </c>
      <c r="J366" s="5">
        <v>0.33734939759036142</v>
      </c>
      <c r="K366" s="5">
        <v>4.6104928457869621E-2</v>
      </c>
      <c r="L366" s="5" t="e">
        <v>#N/A</v>
      </c>
      <c r="M366" s="5" t="e">
        <v>#N/A</v>
      </c>
      <c r="N366" s="5">
        <v>0</v>
      </c>
      <c r="O366" s="5">
        <v>0</v>
      </c>
      <c r="P366" s="22">
        <v>0</v>
      </c>
      <c r="Q366" s="18">
        <v>0</v>
      </c>
      <c r="R366" s="5">
        <v>0</v>
      </c>
      <c r="S366" s="20">
        <v>0</v>
      </c>
      <c r="T366" s="3">
        <v>2.8011204481792715E-2</v>
      </c>
      <c r="U366" s="3">
        <v>8.6580086580086577E-2</v>
      </c>
      <c r="V366" s="3">
        <v>-5.8568882098293862E-2</v>
      </c>
      <c r="W366" s="3" t="s">
        <v>3401</v>
      </c>
      <c r="X366" s="25">
        <v>0</v>
      </c>
      <c r="Y366" s="3">
        <v>2.8011204481792715E-2</v>
      </c>
      <c r="Z366" s="3">
        <v>0.88924458672357831</v>
      </c>
      <c r="AA366" s="3">
        <v>-0.86123338224178558</v>
      </c>
      <c r="AB366" s="3" t="s">
        <v>3402</v>
      </c>
      <c r="AC366" s="22">
        <v>0</v>
      </c>
      <c r="AD366" s="15">
        <v>0</v>
      </c>
      <c r="AE366" s="5">
        <v>0</v>
      </c>
      <c r="AF366" s="20">
        <v>0</v>
      </c>
      <c r="AG366" s="3">
        <v>2.8011204481792715E-2</v>
      </c>
      <c r="AH366" s="3">
        <v>0.50125313283208017</v>
      </c>
      <c r="AI366" s="3">
        <v>-0.47324192835028744</v>
      </c>
      <c r="AJ366" s="3" t="s">
        <v>3401</v>
      </c>
      <c r="AK366" s="22">
        <v>0</v>
      </c>
      <c r="AL366" s="15">
        <v>0</v>
      </c>
      <c r="AM366" s="3">
        <v>0</v>
      </c>
      <c r="AN366" s="20">
        <v>0</v>
      </c>
      <c r="AO366" s="3">
        <v>2.8011204481792715E-2</v>
      </c>
      <c r="AP366" s="3">
        <v>6.3492063492063489E-2</v>
      </c>
      <c r="AQ366" s="3">
        <v>-3.5480859010270774E-2</v>
      </c>
      <c r="AR366" s="3" t="s">
        <v>3401</v>
      </c>
      <c r="AS366" s="22">
        <v>0</v>
      </c>
      <c r="AT366" s="15">
        <v>0</v>
      </c>
      <c r="AU366" s="3">
        <v>0</v>
      </c>
      <c r="AV366" s="20">
        <v>0</v>
      </c>
      <c r="AW366" s="3">
        <v>2.8011204481792715E-2</v>
      </c>
      <c r="AX366" s="3">
        <v>4.5351473922902487E-2</v>
      </c>
      <c r="AY366" s="3">
        <v>-1.7340269441109772E-2</v>
      </c>
      <c r="AZ366" s="3" t="s">
        <v>3402</v>
      </c>
      <c r="BA366" s="22">
        <v>0</v>
      </c>
      <c r="BB366" s="15">
        <v>0</v>
      </c>
      <c r="BC366" s="3">
        <v>0</v>
      </c>
      <c r="BD366" s="20">
        <v>0</v>
      </c>
      <c r="BE366" s="15">
        <v>0</v>
      </c>
    </row>
    <row r="367" spans="1:57" x14ac:dyDescent="0.25">
      <c r="A367" t="s">
        <v>4137</v>
      </c>
      <c r="B367" t="s">
        <v>546</v>
      </c>
      <c r="C367" t="s">
        <v>3257</v>
      </c>
      <c r="D367">
        <v>5</v>
      </c>
      <c r="E367" s="10">
        <v>0</v>
      </c>
      <c r="F367" s="5" t="e">
        <v>#N/A</v>
      </c>
      <c r="G367" s="5" t="e">
        <v>#N/A</v>
      </c>
      <c r="H367" s="5" t="e">
        <v>#N/A</v>
      </c>
      <c r="I367" s="5">
        <v>0.31192660550458712</v>
      </c>
      <c r="J367" s="5">
        <v>0.33734939759036142</v>
      </c>
      <c r="K367" s="5">
        <v>4.6104928457869621E-2</v>
      </c>
      <c r="L367" s="5" t="e">
        <v>#N/A</v>
      </c>
      <c r="M367" s="5" t="e">
        <v>#N/A</v>
      </c>
      <c r="N367" s="5">
        <v>0</v>
      </c>
      <c r="O367" s="5">
        <v>0</v>
      </c>
      <c r="P367" s="22">
        <v>0</v>
      </c>
      <c r="Q367" s="18">
        <v>0</v>
      </c>
      <c r="R367" s="5">
        <v>0</v>
      </c>
      <c r="S367" s="20">
        <v>0</v>
      </c>
      <c r="T367" s="3">
        <v>2.8011204481792715E-2</v>
      </c>
      <c r="U367" s="3">
        <v>8.6580086580086577E-2</v>
      </c>
      <c r="V367" s="3">
        <v>-5.8568882098293862E-2</v>
      </c>
      <c r="W367" s="3" t="s">
        <v>3401</v>
      </c>
      <c r="X367" s="25">
        <v>0</v>
      </c>
      <c r="Y367" s="3">
        <v>2.8011204481792715E-2</v>
      </c>
      <c r="Z367" s="3">
        <v>0.88924458672357831</v>
      </c>
      <c r="AA367" s="3">
        <v>-0.86123338224178558</v>
      </c>
      <c r="AB367" s="3" t="s">
        <v>3402</v>
      </c>
      <c r="AC367" s="22">
        <v>0</v>
      </c>
      <c r="AD367" s="15">
        <v>0</v>
      </c>
      <c r="AE367" s="5">
        <v>0</v>
      </c>
      <c r="AF367" s="20">
        <v>0</v>
      </c>
      <c r="AG367" s="3">
        <v>2.8011204481792715E-2</v>
      </c>
      <c r="AH367" s="3">
        <v>0.50125313283208017</v>
      </c>
      <c r="AI367" s="3">
        <v>-0.47324192835028744</v>
      </c>
      <c r="AJ367" s="3" t="s">
        <v>3401</v>
      </c>
      <c r="AK367" s="22">
        <v>0</v>
      </c>
      <c r="AL367" s="15">
        <v>0</v>
      </c>
      <c r="AM367" s="3">
        <v>0</v>
      </c>
      <c r="AN367" s="20">
        <v>0</v>
      </c>
      <c r="AO367" s="3">
        <v>2.8011204481792715E-2</v>
      </c>
      <c r="AP367" s="3">
        <v>6.3492063492063489E-2</v>
      </c>
      <c r="AQ367" s="3">
        <v>-3.5480859010270774E-2</v>
      </c>
      <c r="AR367" s="3" t="s">
        <v>3401</v>
      </c>
      <c r="AS367" s="22">
        <v>0</v>
      </c>
      <c r="AT367" s="15">
        <v>0</v>
      </c>
      <c r="AU367" s="3">
        <v>0</v>
      </c>
      <c r="AV367" s="20">
        <v>0</v>
      </c>
      <c r="AW367" s="3">
        <v>2.8011204481792715E-2</v>
      </c>
      <c r="AX367" s="3">
        <v>4.5351473922902487E-2</v>
      </c>
      <c r="AY367" s="3">
        <v>-1.7340269441109772E-2</v>
      </c>
      <c r="AZ367" s="3" t="s">
        <v>3402</v>
      </c>
      <c r="BA367" s="22">
        <v>0</v>
      </c>
      <c r="BB367" s="15">
        <v>0</v>
      </c>
      <c r="BC367" s="3">
        <v>0</v>
      </c>
      <c r="BD367" s="20">
        <v>0</v>
      </c>
      <c r="BE367" s="15">
        <v>0</v>
      </c>
    </row>
    <row r="368" spans="1:57" x14ac:dyDescent="0.25">
      <c r="A368" t="s">
        <v>430</v>
      </c>
      <c r="B368" t="s">
        <v>546</v>
      </c>
      <c r="C368" t="s">
        <v>3257</v>
      </c>
      <c r="D368">
        <v>5</v>
      </c>
      <c r="E368" s="10">
        <v>0</v>
      </c>
      <c r="F368" s="5">
        <v>0.28011204481792717</v>
      </c>
      <c r="G368" s="5">
        <v>9.5238095238095233E-2</v>
      </c>
      <c r="H368" s="5">
        <v>0.17316017316017315</v>
      </c>
      <c r="I368" s="5">
        <v>0.31192660550458712</v>
      </c>
      <c r="J368" s="5">
        <v>0.33734939759036142</v>
      </c>
      <c r="K368" s="5">
        <v>4.6104928457869621E-2</v>
      </c>
      <c r="L368" s="5" t="e">
        <v>#N/A</v>
      </c>
      <c r="M368" s="5" t="e">
        <v>#N/A</v>
      </c>
      <c r="N368" s="5">
        <v>0</v>
      </c>
      <c r="O368" s="5">
        <v>0</v>
      </c>
      <c r="P368" s="22">
        <v>0</v>
      </c>
      <c r="Q368" s="18">
        <v>0</v>
      </c>
      <c r="R368" s="5">
        <v>0</v>
      </c>
      <c r="S368" s="20">
        <v>0</v>
      </c>
      <c r="T368" s="3">
        <v>2.8011204481792715E-2</v>
      </c>
      <c r="U368" s="3">
        <v>8.6580086580086577E-2</v>
      </c>
      <c r="V368" s="3">
        <v>-5.8568882098293862E-2</v>
      </c>
      <c r="W368" s="3" t="s">
        <v>3401</v>
      </c>
      <c r="X368" s="25">
        <v>0</v>
      </c>
      <c r="Y368" s="3">
        <v>2.8011204481792715E-2</v>
      </c>
      <c r="Z368" s="3">
        <v>0.88924458672357831</v>
      </c>
      <c r="AA368" s="3">
        <v>-0.86123338224178558</v>
      </c>
      <c r="AB368" s="3" t="s">
        <v>3402</v>
      </c>
      <c r="AC368" s="22">
        <v>0</v>
      </c>
      <c r="AD368" s="15">
        <v>0</v>
      </c>
      <c r="AE368" s="5">
        <v>0</v>
      </c>
      <c r="AF368" s="20">
        <v>0</v>
      </c>
      <c r="AG368" s="3">
        <v>2.8011204481792715E-2</v>
      </c>
      <c r="AH368" s="3">
        <v>0.50125313283208017</v>
      </c>
      <c r="AI368" s="3">
        <v>-0.47324192835028744</v>
      </c>
      <c r="AJ368" s="3" t="s">
        <v>3401</v>
      </c>
      <c r="AK368" s="22">
        <v>0</v>
      </c>
      <c r="AL368" s="15">
        <v>0</v>
      </c>
      <c r="AM368" s="3">
        <v>0</v>
      </c>
      <c r="AN368" s="20">
        <v>0</v>
      </c>
      <c r="AO368" s="3">
        <v>2.8011204481792715E-2</v>
      </c>
      <c r="AP368" s="3">
        <v>6.3492063492063489E-2</v>
      </c>
      <c r="AQ368" s="3">
        <v>-3.5480859010270774E-2</v>
      </c>
      <c r="AR368" s="3" t="s">
        <v>3401</v>
      </c>
      <c r="AS368" s="22">
        <v>0</v>
      </c>
      <c r="AT368" s="15">
        <v>0</v>
      </c>
      <c r="AU368" s="3">
        <v>0</v>
      </c>
      <c r="AV368" s="20">
        <v>0</v>
      </c>
      <c r="AW368" s="3">
        <v>2.8011204481792715E-2</v>
      </c>
      <c r="AX368" s="3">
        <v>4.5351473922902487E-2</v>
      </c>
      <c r="AY368" s="3">
        <v>-1.7340269441109772E-2</v>
      </c>
      <c r="AZ368" s="3" t="s">
        <v>3402</v>
      </c>
      <c r="BA368" s="22">
        <v>0</v>
      </c>
      <c r="BB368" s="15">
        <v>0</v>
      </c>
      <c r="BC368" s="3">
        <v>0</v>
      </c>
      <c r="BD368" s="20">
        <v>0</v>
      </c>
      <c r="BE368" s="15">
        <v>0</v>
      </c>
    </row>
    <row r="369" spans="1:57" x14ac:dyDescent="0.25">
      <c r="A369" t="s">
        <v>443</v>
      </c>
      <c r="B369" t="s">
        <v>518</v>
      </c>
      <c r="C369" t="s">
        <v>3257</v>
      </c>
      <c r="D369">
        <v>5</v>
      </c>
      <c r="E369" s="10">
        <v>0</v>
      </c>
      <c r="F369" s="5">
        <v>0.10582010582010581</v>
      </c>
      <c r="G369" s="5">
        <v>7.3260073260073263E-2</v>
      </c>
      <c r="H369" s="5">
        <v>0.20050125313283207</v>
      </c>
      <c r="I369" s="5">
        <v>0.31192660550458712</v>
      </c>
      <c r="J369" s="5">
        <v>0.33734939759036142</v>
      </c>
      <c r="K369" s="5">
        <v>4.6104928457869621E-2</v>
      </c>
      <c r="L369" s="5" t="e">
        <v>#N/A</v>
      </c>
      <c r="M369" s="5" t="e">
        <v>#N/A</v>
      </c>
      <c r="N369" s="5">
        <v>0</v>
      </c>
      <c r="O369" s="5">
        <v>0.38331414328527846</v>
      </c>
      <c r="P369" s="22">
        <v>0</v>
      </c>
      <c r="Q369" s="18">
        <v>0</v>
      </c>
      <c r="R369" s="5">
        <v>0</v>
      </c>
      <c r="S369" s="20">
        <v>0</v>
      </c>
      <c r="T369" s="3">
        <v>2.8011204481792715E-2</v>
      </c>
      <c r="U369" s="3">
        <v>8.6580086580086577E-2</v>
      </c>
      <c r="V369" s="3">
        <v>-5.8568882098293862E-2</v>
      </c>
      <c r="W369" s="3" t="s">
        <v>3401</v>
      </c>
      <c r="X369" s="25">
        <v>0</v>
      </c>
      <c r="Y369" s="3">
        <v>2.8011204481792715E-2</v>
      </c>
      <c r="Z369" s="3">
        <v>0.88924458672357831</v>
      </c>
      <c r="AA369" s="3">
        <v>-0.86123338224178558</v>
      </c>
      <c r="AB369" s="3" t="s">
        <v>3402</v>
      </c>
      <c r="AC369" s="22">
        <v>0</v>
      </c>
      <c r="AD369" s="15">
        <v>0</v>
      </c>
      <c r="AE369" s="5">
        <v>0</v>
      </c>
      <c r="AF369" s="20">
        <v>0</v>
      </c>
      <c r="AG369" s="3">
        <v>2.8011204481792715E-2</v>
      </c>
      <c r="AH369" s="3">
        <v>0.50125313283208017</v>
      </c>
      <c r="AI369" s="3">
        <v>-0.47324192835028744</v>
      </c>
      <c r="AJ369" s="3" t="s">
        <v>3401</v>
      </c>
      <c r="AK369" s="22">
        <v>0</v>
      </c>
      <c r="AL369" s="15">
        <v>0</v>
      </c>
      <c r="AM369" s="3">
        <v>0</v>
      </c>
      <c r="AN369" s="20">
        <v>0</v>
      </c>
      <c r="AO369" s="3">
        <v>2.8011204481792715E-2</v>
      </c>
      <c r="AP369" s="3">
        <v>6.3492063492063489E-2</v>
      </c>
      <c r="AQ369" s="3">
        <v>-3.5480859010270774E-2</v>
      </c>
      <c r="AR369" s="3" t="s">
        <v>3401</v>
      </c>
      <c r="AS369" s="22">
        <v>0</v>
      </c>
      <c r="AT369" s="15">
        <v>0</v>
      </c>
      <c r="AU369" s="3">
        <v>0</v>
      </c>
      <c r="AV369" s="20">
        <v>0</v>
      </c>
      <c r="AW369" s="3">
        <v>2.8011204481792715E-2</v>
      </c>
      <c r="AX369" s="3">
        <v>4.5351473922902487E-2</v>
      </c>
      <c r="AY369" s="3">
        <v>-1.7340269441109772E-2</v>
      </c>
      <c r="AZ369" s="3" t="s">
        <v>3402</v>
      </c>
      <c r="BA369" s="22">
        <v>0</v>
      </c>
      <c r="BB369" s="15">
        <v>0</v>
      </c>
      <c r="BC369" s="3">
        <v>0</v>
      </c>
      <c r="BD369" s="20">
        <v>0</v>
      </c>
      <c r="BE369" s="15">
        <v>0</v>
      </c>
    </row>
    <row r="370" spans="1:57" x14ac:dyDescent="0.25">
      <c r="A370" t="s">
        <v>438</v>
      </c>
      <c r="B370" t="s">
        <v>518</v>
      </c>
      <c r="C370" t="s">
        <v>3257</v>
      </c>
      <c r="D370">
        <v>5</v>
      </c>
      <c r="E370" s="10">
        <v>1</v>
      </c>
      <c r="F370" s="5">
        <v>0.15873015873015872</v>
      </c>
      <c r="G370" s="5">
        <v>7.3260073260073263E-2</v>
      </c>
      <c r="H370" s="5">
        <v>0.19047619047619047</v>
      </c>
      <c r="I370" s="5">
        <v>0.31192660550458712</v>
      </c>
      <c r="J370" s="5">
        <v>0.33734939759036142</v>
      </c>
      <c r="K370" s="5">
        <v>4.6104928457869621E-2</v>
      </c>
      <c r="L370" s="5" t="e">
        <v>#N/A</v>
      </c>
      <c r="M370" s="5" t="e">
        <v>#N/A</v>
      </c>
      <c r="N370" s="5">
        <v>0</v>
      </c>
      <c r="O370" s="5">
        <v>0.3857500506789166</v>
      </c>
      <c r="P370" s="22">
        <v>3.9063815298172431</v>
      </c>
      <c r="Q370" s="18">
        <v>435.93524714855829</v>
      </c>
      <c r="R370" s="5">
        <v>4.0227646255244776E-2</v>
      </c>
      <c r="S370" s="20">
        <v>3.9868368223277324</v>
      </c>
      <c r="T370" s="3">
        <v>2.8011204481792715E-2</v>
      </c>
      <c r="U370" s="3">
        <v>8.6580086580086577E-2</v>
      </c>
      <c r="V370" s="3">
        <v>-5.8568882098293862E-2</v>
      </c>
      <c r="W370" s="3" t="s">
        <v>3401</v>
      </c>
      <c r="X370" s="25">
        <v>1.1509066754089741</v>
      </c>
      <c r="Y370" s="3">
        <v>2.8011204481792715E-2</v>
      </c>
      <c r="Z370" s="3">
        <v>0.88924458672357831</v>
      </c>
      <c r="AA370" s="3">
        <v>-0.86123338224178558</v>
      </c>
      <c r="AB370" s="3" t="s">
        <v>3402</v>
      </c>
      <c r="AC370" s="22">
        <v>3.3527494200805004</v>
      </c>
      <c r="AD370" s="15">
        <v>32.713915632334803</v>
      </c>
      <c r="AE370" s="5">
        <v>1.6009532846083589E-2</v>
      </c>
      <c r="AF370" s="20">
        <v>3.3847684857726676</v>
      </c>
      <c r="AG370" s="3">
        <v>2.8011204481792715E-2</v>
      </c>
      <c r="AH370" s="3">
        <v>0.50125313283208017</v>
      </c>
      <c r="AI370" s="3">
        <v>-0.47324192835028744</v>
      </c>
      <c r="AJ370" s="3" t="s">
        <v>3401</v>
      </c>
      <c r="AK370" s="22">
        <v>3.8992227801615891</v>
      </c>
      <c r="AL370" s="15">
        <v>210.01580402057428</v>
      </c>
      <c r="AM370" s="3">
        <v>4.6048419157651184E-2</v>
      </c>
      <c r="AN370" s="20">
        <v>3.9913196184768913</v>
      </c>
      <c r="AO370" s="3">
        <v>2.8011204481792715E-2</v>
      </c>
      <c r="AP370" s="3">
        <v>6.3492063492063489E-2</v>
      </c>
      <c r="AQ370" s="3">
        <v>-3.5480859010270774E-2</v>
      </c>
      <c r="AR370" s="3" t="s">
        <v>3401</v>
      </c>
      <c r="AS370" s="22">
        <v>3.9067801122156536</v>
      </c>
      <c r="AT370" s="15">
        <v>75.706541788863063</v>
      </c>
      <c r="AU370" s="3">
        <v>5.9674174606302442E-2</v>
      </c>
      <c r="AV370" s="20">
        <v>4.0261284614282582</v>
      </c>
      <c r="AW370" s="3">
        <v>2.8011204481792715E-2</v>
      </c>
      <c r="AX370" s="3">
        <v>4.5351473922902487E-2</v>
      </c>
      <c r="AY370" s="3">
        <v>-1.7340269441109772E-2</v>
      </c>
      <c r="AZ370" s="3" t="s">
        <v>3402</v>
      </c>
      <c r="BA370" s="22">
        <v>3.3673180533333098</v>
      </c>
      <c r="BB370" s="15">
        <v>5081.9865986598052</v>
      </c>
      <c r="BC370" s="3">
        <v>5.406349209186543E-2</v>
      </c>
      <c r="BD370" s="20">
        <v>3.4754450375170407</v>
      </c>
      <c r="BE370" s="15">
        <v>13.262362436960681</v>
      </c>
    </row>
    <row r="371" spans="1:57" x14ac:dyDescent="0.25">
      <c r="A371" t="s">
        <v>3306</v>
      </c>
      <c r="B371" t="s">
        <v>486</v>
      </c>
      <c r="C371" t="s">
        <v>3257</v>
      </c>
      <c r="D371">
        <v>4.5</v>
      </c>
      <c r="E371" s="10">
        <v>1</v>
      </c>
      <c r="F371" s="5" t="e">
        <v>#N/A</v>
      </c>
      <c r="G371" s="5" t="e">
        <v>#N/A</v>
      </c>
      <c r="H371" s="5">
        <v>0.12698412698412698</v>
      </c>
      <c r="I371" s="5">
        <v>0.31192660550458712</v>
      </c>
      <c r="J371" s="5">
        <v>0.33734939759036142</v>
      </c>
      <c r="K371" s="5">
        <v>4.6104928457869621E-2</v>
      </c>
      <c r="L371" s="5">
        <v>0.57372346528973039</v>
      </c>
      <c r="M371" s="5">
        <v>9.5238095238095233E-2</v>
      </c>
      <c r="N371" s="5">
        <v>0</v>
      </c>
      <c r="O371" s="5">
        <v>0</v>
      </c>
      <c r="P371" s="22">
        <v>3.0227752034655855</v>
      </c>
      <c r="Q371" s="18">
        <v>110.25450328463219</v>
      </c>
      <c r="R371" s="5">
        <v>1.017416963916765E-2</v>
      </c>
      <c r="S371" s="20">
        <v>3.0431235427439209</v>
      </c>
      <c r="T371" s="3">
        <v>2.8011204481792715E-2</v>
      </c>
      <c r="U371" s="3">
        <v>8.6580086580086577E-2</v>
      </c>
      <c r="V371" s="3">
        <v>-5.8568882098293862E-2</v>
      </c>
      <c r="W371" s="3" t="s">
        <v>3401</v>
      </c>
      <c r="X371" s="25">
        <v>0.89057664577172546</v>
      </c>
      <c r="Y371" s="3">
        <v>2.8011204481792715E-2</v>
      </c>
      <c r="Z371" s="3">
        <v>0.88924458672357831</v>
      </c>
      <c r="AA371" s="3">
        <v>-0.86123338224178558</v>
      </c>
      <c r="AB371" s="3" t="s">
        <v>3402</v>
      </c>
      <c r="AC371" s="22">
        <v>2.5943722427253788</v>
      </c>
      <c r="AD371" s="15">
        <v>14.863007303808192</v>
      </c>
      <c r="AE371" s="5">
        <v>7.2736570668020329E-3</v>
      </c>
      <c r="AF371" s="20">
        <v>2.6089195568589827</v>
      </c>
      <c r="AG371" s="3">
        <v>2.8011204481792715E-2</v>
      </c>
      <c r="AH371" s="3">
        <v>0.50125313283208017</v>
      </c>
      <c r="AI371" s="3">
        <v>-0.47324192835028744</v>
      </c>
      <c r="AJ371" s="3" t="s">
        <v>3401</v>
      </c>
      <c r="AK371" s="22">
        <v>3.0172357315062395</v>
      </c>
      <c r="AL371" s="15">
        <v>62.656883635853703</v>
      </c>
      <c r="AM371" s="3">
        <v>1.373825391013579E-2</v>
      </c>
      <c r="AN371" s="20">
        <v>3.0447122393265111</v>
      </c>
      <c r="AO371" s="3">
        <v>2.8011204481792715E-2</v>
      </c>
      <c r="AP371" s="3">
        <v>6.3492063492063489E-2</v>
      </c>
      <c r="AQ371" s="3">
        <v>-3.5480859010270774E-2</v>
      </c>
      <c r="AR371" s="3" t="s">
        <v>3401</v>
      </c>
      <c r="AS371" s="22">
        <v>3.0230836282779738</v>
      </c>
      <c r="AT371" s="15">
        <v>28.44996219776711</v>
      </c>
      <c r="AU371" s="3">
        <v>2.242511639835602E-2</v>
      </c>
      <c r="AV371" s="20">
        <v>3.0679338610746858</v>
      </c>
      <c r="AW371" s="3">
        <v>2.8011204481792715E-2</v>
      </c>
      <c r="AX371" s="3">
        <v>4.5351473922902487E-2</v>
      </c>
      <c r="AY371" s="3">
        <v>-1.7340269441109772E-2</v>
      </c>
      <c r="AZ371" s="3" t="s">
        <v>3402</v>
      </c>
      <c r="BA371" s="22">
        <v>2.6056455151921973</v>
      </c>
      <c r="BB371" s="15">
        <v>737.47113940461463</v>
      </c>
      <c r="BC371" s="3">
        <v>7.8454093373041857E-3</v>
      </c>
      <c r="BD371" s="20">
        <v>2.6213363338668056</v>
      </c>
      <c r="BE371" s="15">
        <v>10.127901890740413</v>
      </c>
    </row>
    <row r="372" spans="1:57" x14ac:dyDescent="0.25">
      <c r="A372" t="s">
        <v>3289</v>
      </c>
      <c r="B372" t="s">
        <v>486</v>
      </c>
      <c r="C372" t="s">
        <v>8</v>
      </c>
      <c r="D372">
        <v>5.5</v>
      </c>
      <c r="E372" s="10">
        <v>1</v>
      </c>
      <c r="F372" s="5" t="e">
        <v>#N/A</v>
      </c>
      <c r="G372" s="5" t="e">
        <v>#N/A</v>
      </c>
      <c r="H372" s="5">
        <v>0.13605442176870747</v>
      </c>
      <c r="I372" s="5">
        <v>0.39230769230769225</v>
      </c>
      <c r="J372" s="5">
        <v>0.26778242677824271</v>
      </c>
      <c r="K372" s="5">
        <v>3.3526628007731783E-2</v>
      </c>
      <c r="L372" s="5">
        <v>0.57372346528973039</v>
      </c>
      <c r="M372" s="5">
        <v>9.5238095238095233E-2</v>
      </c>
      <c r="N372" s="5">
        <v>0</v>
      </c>
      <c r="O372" s="5">
        <v>0</v>
      </c>
      <c r="P372" s="22">
        <v>3.4995197984179378</v>
      </c>
      <c r="Q372" s="18">
        <v>7.7434049943292296</v>
      </c>
      <c r="R372" s="5">
        <v>2.5669125912712899E-2</v>
      </c>
      <c r="S372" s="20">
        <v>3.5508580502433635</v>
      </c>
      <c r="T372" s="3">
        <v>0.89678055779750687</v>
      </c>
      <c r="U372" s="3">
        <v>9.5238095238095233E-2</v>
      </c>
      <c r="V372" s="3">
        <v>0.80154246255941164</v>
      </c>
      <c r="W372" s="3" t="s">
        <v>3401</v>
      </c>
      <c r="X372" s="25">
        <v>1.0266083830250339</v>
      </c>
      <c r="Y372" s="3">
        <v>0.89678055779750687</v>
      </c>
      <c r="Z372" s="3">
        <v>0.50125313283208017</v>
      </c>
      <c r="AA372" s="3">
        <v>0.3955274249654267</v>
      </c>
      <c r="AB372" s="3" t="s">
        <v>3402</v>
      </c>
      <c r="AC372" s="22">
        <v>3.0117881901607739</v>
      </c>
      <c r="AD372" s="15">
        <v>14.592533104808043</v>
      </c>
      <c r="AE372" s="5">
        <v>1.1869530036974827E-2</v>
      </c>
      <c r="AF372" s="20">
        <v>3.0355272502347237</v>
      </c>
      <c r="AG372" s="3">
        <v>0.89678055779750687</v>
      </c>
      <c r="AH372" s="3">
        <v>0.88924458672357831</v>
      </c>
      <c r="AI372" s="3">
        <v>7.5359710739285601E-3</v>
      </c>
      <c r="AJ372" s="3" t="s">
        <v>3401</v>
      </c>
      <c r="AK372" s="22">
        <v>3.4872927926129087</v>
      </c>
      <c r="AL372" s="15">
        <v>15.731057837303124</v>
      </c>
      <c r="AM372" s="3">
        <v>1.5314334553046307E-2</v>
      </c>
      <c r="AN372" s="20">
        <v>3.5179214617190011</v>
      </c>
      <c r="AO372" s="3">
        <v>0.89678055779750687</v>
      </c>
      <c r="AP372" s="3">
        <v>1.4214641080312722E-2</v>
      </c>
      <c r="AQ372" s="3">
        <v>0.8825659167171942</v>
      </c>
      <c r="AR372" s="3" t="s">
        <v>3401</v>
      </c>
      <c r="AS372" s="22">
        <v>3.5007674887768387</v>
      </c>
      <c r="AT372" s="15">
        <v>7.4022210806996203</v>
      </c>
      <c r="AU372" s="3">
        <v>2.777381458593808E-2</v>
      </c>
      <c r="AV372" s="20">
        <v>3.5563151179487149</v>
      </c>
      <c r="AW372" s="3">
        <v>0.89678055779750687</v>
      </c>
      <c r="AX372" s="3">
        <v>8.6580086580086577E-2</v>
      </c>
      <c r="AY372" s="3">
        <v>0.81020047121742034</v>
      </c>
      <c r="AZ372" s="3" t="s">
        <v>3401</v>
      </c>
      <c r="BA372" s="22">
        <v>3.4996531241819668</v>
      </c>
      <c r="BB372" s="15">
        <v>14.269576948495692</v>
      </c>
      <c r="BC372" s="3">
        <v>1.7365839506732275E-2</v>
      </c>
      <c r="BD372" s="20">
        <v>3.5343848031954312</v>
      </c>
      <c r="BE372" s="15">
        <v>11.963328472296144</v>
      </c>
    </row>
    <row r="373" spans="1:57" x14ac:dyDescent="0.25">
      <c r="A373" t="s">
        <v>3467</v>
      </c>
      <c r="B373" t="s">
        <v>486</v>
      </c>
      <c r="C373" t="s">
        <v>8</v>
      </c>
      <c r="D373">
        <v>4.5</v>
      </c>
      <c r="E373" s="10">
        <v>0</v>
      </c>
      <c r="F373" s="5" t="e">
        <v>#N/A</v>
      </c>
      <c r="G373" s="5" t="e">
        <v>#N/A</v>
      </c>
      <c r="H373" s="5">
        <v>0.11204481792717086</v>
      </c>
      <c r="I373" s="5">
        <v>0.39230769230769225</v>
      </c>
      <c r="J373" s="5">
        <v>0.26778242677824271</v>
      </c>
      <c r="K373" s="5">
        <v>3.3526628007731783E-2</v>
      </c>
      <c r="L373" s="5" t="e">
        <v>#N/A</v>
      </c>
      <c r="M373" s="5" t="e">
        <v>#N/A</v>
      </c>
      <c r="N373" s="5">
        <v>0</v>
      </c>
      <c r="O373" s="5">
        <v>0</v>
      </c>
      <c r="P373" s="22">
        <v>0</v>
      </c>
      <c r="Q373" s="18">
        <v>0</v>
      </c>
      <c r="R373" s="5">
        <v>0</v>
      </c>
      <c r="S373" s="20">
        <v>0</v>
      </c>
      <c r="T373" s="3">
        <v>0.89678055779750687</v>
      </c>
      <c r="U373" s="3">
        <v>9.5238095238095233E-2</v>
      </c>
      <c r="V373" s="3">
        <v>0.80154246255941164</v>
      </c>
      <c r="W373" s="3" t="s">
        <v>3401</v>
      </c>
      <c r="X373" s="25">
        <v>0</v>
      </c>
      <c r="Y373" s="3">
        <v>0.89678055779750687</v>
      </c>
      <c r="Z373" s="3">
        <v>0.50125313283208017</v>
      </c>
      <c r="AA373" s="3">
        <v>0.3955274249654267</v>
      </c>
      <c r="AB373" s="3" t="s">
        <v>3402</v>
      </c>
      <c r="AC373" s="22">
        <v>0</v>
      </c>
      <c r="AD373" s="15">
        <v>0</v>
      </c>
      <c r="AE373" s="5">
        <v>0</v>
      </c>
      <c r="AF373" s="20">
        <v>0</v>
      </c>
      <c r="AG373" s="3">
        <v>0.89678055779750687</v>
      </c>
      <c r="AH373" s="3">
        <v>0.88924458672357831</v>
      </c>
      <c r="AI373" s="3">
        <v>7.5359710739285601E-3</v>
      </c>
      <c r="AJ373" s="3" t="s">
        <v>3401</v>
      </c>
      <c r="AK373" s="22">
        <v>0</v>
      </c>
      <c r="AL373" s="15">
        <v>0</v>
      </c>
      <c r="AM373" s="3">
        <v>0</v>
      </c>
      <c r="AN373" s="20">
        <v>0</v>
      </c>
      <c r="AO373" s="3">
        <v>0.89678055779750687</v>
      </c>
      <c r="AP373" s="3">
        <v>1.4214641080312722E-2</v>
      </c>
      <c r="AQ373" s="3">
        <v>0.8825659167171942</v>
      </c>
      <c r="AR373" s="3" t="s">
        <v>3401</v>
      </c>
      <c r="AS373" s="22">
        <v>0</v>
      </c>
      <c r="AT373" s="15">
        <v>0</v>
      </c>
      <c r="AU373" s="3">
        <v>0</v>
      </c>
      <c r="AV373" s="20">
        <v>0</v>
      </c>
      <c r="AW373" s="3">
        <v>0.89678055779750687</v>
      </c>
      <c r="AX373" s="3">
        <v>8.6580086580086577E-2</v>
      </c>
      <c r="AY373" s="3">
        <v>0.81020047121742034</v>
      </c>
      <c r="AZ373" s="3" t="s">
        <v>3401</v>
      </c>
      <c r="BA373" s="22">
        <v>0</v>
      </c>
      <c r="BB373" s="15">
        <v>0</v>
      </c>
      <c r="BC373" s="3">
        <v>0</v>
      </c>
      <c r="BD373" s="20">
        <v>0</v>
      </c>
      <c r="BE373" s="15">
        <v>0</v>
      </c>
    </row>
    <row r="374" spans="1:57" x14ac:dyDescent="0.25">
      <c r="A374" t="s">
        <v>4138</v>
      </c>
      <c r="B374" t="s">
        <v>486</v>
      </c>
      <c r="C374" t="s">
        <v>8</v>
      </c>
      <c r="D374">
        <v>4</v>
      </c>
      <c r="E374" s="10">
        <v>0</v>
      </c>
      <c r="F374" s="5" t="e">
        <v>#N/A</v>
      </c>
      <c r="G374" s="5" t="e">
        <v>#N/A</v>
      </c>
      <c r="H374" s="5" t="e">
        <v>#N/A</v>
      </c>
      <c r="I374" s="5">
        <v>0.39230769230769225</v>
      </c>
      <c r="J374" s="5">
        <v>0.26778242677824271</v>
      </c>
      <c r="K374" s="5">
        <v>3.3526628007731783E-2</v>
      </c>
      <c r="L374" s="5" t="e">
        <v>#N/A</v>
      </c>
      <c r="M374" s="5" t="e">
        <v>#N/A</v>
      </c>
      <c r="N374" s="5">
        <v>0</v>
      </c>
      <c r="O374" s="5">
        <v>0</v>
      </c>
      <c r="P374" s="22">
        <v>0</v>
      </c>
      <c r="Q374" s="18">
        <v>0</v>
      </c>
      <c r="R374" s="5">
        <v>0</v>
      </c>
      <c r="S374" s="20">
        <v>0</v>
      </c>
      <c r="T374" s="3">
        <v>0.89678055779750687</v>
      </c>
      <c r="U374" s="3">
        <v>9.5238095238095233E-2</v>
      </c>
      <c r="V374" s="3">
        <v>0.80154246255941164</v>
      </c>
      <c r="W374" s="3" t="s">
        <v>3401</v>
      </c>
      <c r="X374" s="25">
        <v>0</v>
      </c>
      <c r="Y374" s="3">
        <v>0.89678055779750687</v>
      </c>
      <c r="Z374" s="3">
        <v>0.50125313283208017</v>
      </c>
      <c r="AA374" s="3">
        <v>0.3955274249654267</v>
      </c>
      <c r="AB374" s="3" t="s">
        <v>3402</v>
      </c>
      <c r="AC374" s="22">
        <v>0</v>
      </c>
      <c r="AD374" s="15">
        <v>0</v>
      </c>
      <c r="AE374" s="5">
        <v>0</v>
      </c>
      <c r="AF374" s="20">
        <v>0</v>
      </c>
      <c r="AG374" s="3">
        <v>0.89678055779750687</v>
      </c>
      <c r="AH374" s="3">
        <v>0.88924458672357831</v>
      </c>
      <c r="AI374" s="3">
        <v>7.5359710739285601E-3</v>
      </c>
      <c r="AJ374" s="3" t="s">
        <v>3401</v>
      </c>
      <c r="AK374" s="22">
        <v>0</v>
      </c>
      <c r="AL374" s="15">
        <v>0</v>
      </c>
      <c r="AM374" s="3">
        <v>0</v>
      </c>
      <c r="AN374" s="20">
        <v>0</v>
      </c>
      <c r="AO374" s="3">
        <v>0.89678055779750687</v>
      </c>
      <c r="AP374" s="3">
        <v>1.4214641080312722E-2</v>
      </c>
      <c r="AQ374" s="3">
        <v>0.8825659167171942</v>
      </c>
      <c r="AR374" s="3" t="s">
        <v>3401</v>
      </c>
      <c r="AS374" s="22">
        <v>0</v>
      </c>
      <c r="AT374" s="15">
        <v>0</v>
      </c>
      <c r="AU374" s="3">
        <v>0</v>
      </c>
      <c r="AV374" s="20">
        <v>0</v>
      </c>
      <c r="AW374" s="3">
        <v>0.89678055779750687</v>
      </c>
      <c r="AX374" s="3">
        <v>8.6580086580086577E-2</v>
      </c>
      <c r="AY374" s="3">
        <v>0.81020047121742034</v>
      </c>
      <c r="AZ374" s="3" t="s">
        <v>3401</v>
      </c>
      <c r="BA374" s="22">
        <v>0</v>
      </c>
      <c r="BB374" s="15">
        <v>0</v>
      </c>
      <c r="BC374" s="3">
        <v>0</v>
      </c>
      <c r="BD374" s="20">
        <v>0</v>
      </c>
      <c r="BE374" s="15">
        <v>0</v>
      </c>
    </row>
    <row r="375" spans="1:57" x14ac:dyDescent="0.25">
      <c r="A375" t="s">
        <v>3466</v>
      </c>
      <c r="B375" t="s">
        <v>486</v>
      </c>
      <c r="C375" t="s">
        <v>8</v>
      </c>
      <c r="D375">
        <v>4</v>
      </c>
      <c r="E375" s="10">
        <v>0</v>
      </c>
      <c r="F375" s="5" t="e">
        <v>#N/A</v>
      </c>
      <c r="G375" s="5" t="e">
        <v>#N/A</v>
      </c>
      <c r="H375" s="5">
        <v>0.11204481792717086</v>
      </c>
      <c r="I375" s="5">
        <v>0.39230769230769225</v>
      </c>
      <c r="J375" s="5">
        <v>0.26778242677824271</v>
      </c>
      <c r="K375" s="5">
        <v>3.3526628007731783E-2</v>
      </c>
      <c r="L375" s="5" t="e">
        <v>#N/A</v>
      </c>
      <c r="M375" s="5" t="e">
        <v>#N/A</v>
      </c>
      <c r="N375" s="5">
        <v>0</v>
      </c>
      <c r="O375" s="5">
        <v>0</v>
      </c>
      <c r="P375" s="22">
        <v>0</v>
      </c>
      <c r="Q375" s="18">
        <v>0</v>
      </c>
      <c r="R375" s="5">
        <v>0</v>
      </c>
      <c r="S375" s="20">
        <v>0</v>
      </c>
      <c r="T375" s="3">
        <v>0.89678055779750687</v>
      </c>
      <c r="U375" s="3">
        <v>9.5238095238095233E-2</v>
      </c>
      <c r="V375" s="3">
        <v>0.80154246255941164</v>
      </c>
      <c r="W375" s="3" t="s">
        <v>3401</v>
      </c>
      <c r="X375" s="25">
        <v>0</v>
      </c>
      <c r="Y375" s="3">
        <v>0.89678055779750687</v>
      </c>
      <c r="Z375" s="3">
        <v>0.50125313283208017</v>
      </c>
      <c r="AA375" s="3">
        <v>0.3955274249654267</v>
      </c>
      <c r="AB375" s="3" t="s">
        <v>3402</v>
      </c>
      <c r="AC375" s="22">
        <v>0</v>
      </c>
      <c r="AD375" s="15">
        <v>0</v>
      </c>
      <c r="AE375" s="5">
        <v>0</v>
      </c>
      <c r="AF375" s="20">
        <v>0</v>
      </c>
      <c r="AG375" s="3">
        <v>0.89678055779750687</v>
      </c>
      <c r="AH375" s="3">
        <v>0.88924458672357831</v>
      </c>
      <c r="AI375" s="3">
        <v>7.5359710739285601E-3</v>
      </c>
      <c r="AJ375" s="3" t="s">
        <v>3401</v>
      </c>
      <c r="AK375" s="22">
        <v>0</v>
      </c>
      <c r="AL375" s="15">
        <v>0</v>
      </c>
      <c r="AM375" s="3">
        <v>0</v>
      </c>
      <c r="AN375" s="20">
        <v>0</v>
      </c>
      <c r="AO375" s="3">
        <v>0.89678055779750687</v>
      </c>
      <c r="AP375" s="3">
        <v>1.4214641080312722E-2</v>
      </c>
      <c r="AQ375" s="3">
        <v>0.8825659167171942</v>
      </c>
      <c r="AR375" s="3" t="s">
        <v>3401</v>
      </c>
      <c r="AS375" s="22">
        <v>0</v>
      </c>
      <c r="AT375" s="15">
        <v>0</v>
      </c>
      <c r="AU375" s="3">
        <v>0</v>
      </c>
      <c r="AV375" s="20">
        <v>0</v>
      </c>
      <c r="AW375" s="3">
        <v>0.89678055779750687</v>
      </c>
      <c r="AX375" s="3">
        <v>8.6580086580086577E-2</v>
      </c>
      <c r="AY375" s="3">
        <v>0.81020047121742034</v>
      </c>
      <c r="AZ375" s="3" t="s">
        <v>3401</v>
      </c>
      <c r="BA375" s="22">
        <v>0</v>
      </c>
      <c r="BB375" s="15">
        <v>0</v>
      </c>
      <c r="BC375" s="3">
        <v>0</v>
      </c>
      <c r="BD375" s="20">
        <v>0</v>
      </c>
      <c r="BE375" s="15">
        <v>0</v>
      </c>
    </row>
    <row r="376" spans="1:57" x14ac:dyDescent="0.25">
      <c r="A376" t="s">
        <v>15</v>
      </c>
      <c r="B376" t="s">
        <v>495</v>
      </c>
      <c r="C376" t="s">
        <v>8</v>
      </c>
      <c r="D376">
        <v>6</v>
      </c>
      <c r="E376" s="10">
        <v>1</v>
      </c>
      <c r="F376" s="5">
        <v>0.21164021164021163</v>
      </c>
      <c r="G376" s="5">
        <v>0.27210884353741494</v>
      </c>
      <c r="H376" s="5">
        <v>0.19047619047619047</v>
      </c>
      <c r="I376" s="5">
        <v>0.39230769230769225</v>
      </c>
      <c r="J376" s="5">
        <v>0.26778242677824271</v>
      </c>
      <c r="K376" s="5">
        <v>3.3526628007731783E-2</v>
      </c>
      <c r="L376" s="5" t="e">
        <v>#N/A</v>
      </c>
      <c r="M376" s="5" t="e">
        <v>#N/A</v>
      </c>
      <c r="N376" s="5">
        <v>0.29152339856241527</v>
      </c>
      <c r="O376" s="5">
        <v>0</v>
      </c>
      <c r="P376" s="22">
        <v>5.4453510667609741</v>
      </c>
      <c r="Q376" s="18">
        <v>24.165907656224398</v>
      </c>
      <c r="R376" s="5">
        <v>8.0109167333608081E-2</v>
      </c>
      <c r="S376" s="20">
        <v>5.6055694014281903</v>
      </c>
      <c r="T376" s="3">
        <v>0.89678055779750687</v>
      </c>
      <c r="U376" s="3">
        <v>9.5238095238095233E-2</v>
      </c>
      <c r="V376" s="3">
        <v>0.80154246255941164</v>
      </c>
      <c r="W376" s="3" t="s">
        <v>3401</v>
      </c>
      <c r="X376" s="25">
        <v>1.5974314693628429</v>
      </c>
      <c r="Y376" s="3">
        <v>0.89678055779750687</v>
      </c>
      <c r="Z376" s="3">
        <v>0.50125313283208017</v>
      </c>
      <c r="AA376" s="3">
        <v>0.3955274249654267</v>
      </c>
      <c r="AB376" s="3" t="s">
        <v>3402</v>
      </c>
      <c r="AC376" s="22">
        <v>4.6864269896584929</v>
      </c>
      <c r="AD376" s="15">
        <v>64.776881469480685</v>
      </c>
      <c r="AE376" s="5">
        <v>5.2689353848388833E-2</v>
      </c>
      <c r="AF376" s="20">
        <v>4.7918056973552705</v>
      </c>
      <c r="AG376" s="3">
        <v>0.89678055779750687</v>
      </c>
      <c r="AH376" s="3">
        <v>0.88924458672357831</v>
      </c>
      <c r="AI376" s="3">
        <v>7.5359710739285601E-3</v>
      </c>
      <c r="AJ376" s="3" t="s">
        <v>3401</v>
      </c>
      <c r="AK376" s="22">
        <v>5.4263255024153141</v>
      </c>
      <c r="AL376" s="15">
        <v>72.809649188436595</v>
      </c>
      <c r="AM376" s="3">
        <v>7.0880886580785174E-2</v>
      </c>
      <c r="AN376" s="20">
        <v>5.5680872755768842</v>
      </c>
      <c r="AO376" s="3">
        <v>0.89678055779750687</v>
      </c>
      <c r="AP376" s="3">
        <v>1.4214641080312722E-2</v>
      </c>
      <c r="AQ376" s="3">
        <v>0.8825659167171942</v>
      </c>
      <c r="AR376" s="3" t="s">
        <v>3401</v>
      </c>
      <c r="AS376" s="22">
        <v>5.4472925079923957</v>
      </c>
      <c r="AT376" s="15">
        <v>22.529510868813169</v>
      </c>
      <c r="AU376" s="3">
        <v>8.4532797759014358E-2</v>
      </c>
      <c r="AV376" s="20">
        <v>5.6163581035104242</v>
      </c>
      <c r="AW376" s="3">
        <v>0.89678055779750687</v>
      </c>
      <c r="AX376" s="3">
        <v>8.6580086580086577E-2</v>
      </c>
      <c r="AY376" s="3">
        <v>0.81020047121742034</v>
      </c>
      <c r="AZ376" s="3" t="s">
        <v>3401</v>
      </c>
      <c r="BA376" s="22">
        <v>5.4455585253933583</v>
      </c>
      <c r="BB376" s="15">
        <v>62.559905197862179</v>
      </c>
      <c r="BC376" s="3">
        <v>7.613437154750341E-2</v>
      </c>
      <c r="BD376" s="20">
        <v>5.5978272684883654</v>
      </c>
      <c r="BE376" s="15">
        <v>18.90439320141007</v>
      </c>
    </row>
    <row r="377" spans="1:57" x14ac:dyDescent="0.25">
      <c r="A377" t="s">
        <v>31</v>
      </c>
      <c r="B377" t="s">
        <v>495</v>
      </c>
      <c r="C377" t="s">
        <v>8</v>
      </c>
      <c r="D377">
        <v>6</v>
      </c>
      <c r="E377" s="10">
        <v>1</v>
      </c>
      <c r="F377" s="5">
        <v>9.5238095238095233E-2</v>
      </c>
      <c r="G377" s="5">
        <v>0.14652014652014653</v>
      </c>
      <c r="H377" s="5">
        <v>0.19047619047619047</v>
      </c>
      <c r="I377" s="5">
        <v>0.39230769230769225</v>
      </c>
      <c r="J377" s="5">
        <v>0.26778242677824271</v>
      </c>
      <c r="K377" s="5">
        <v>3.3526628007731783E-2</v>
      </c>
      <c r="L377" s="5" t="e">
        <v>#N/A</v>
      </c>
      <c r="M377" s="5" t="e">
        <v>#N/A</v>
      </c>
      <c r="N377" s="5">
        <v>0.29152339856241527</v>
      </c>
      <c r="O377" s="5">
        <v>0</v>
      </c>
      <c r="P377" s="22">
        <v>4.3701722772964704</v>
      </c>
      <c r="Q377" s="18">
        <v>12.885198847955227</v>
      </c>
      <c r="R377" s="5">
        <v>4.2713998800363299E-2</v>
      </c>
      <c r="S377" s="20">
        <v>4.455600274897197</v>
      </c>
      <c r="T377" s="3">
        <v>0.89678055779750687</v>
      </c>
      <c r="U377" s="3">
        <v>9.5238095238095233E-2</v>
      </c>
      <c r="V377" s="3">
        <v>0.80154246255941164</v>
      </c>
      <c r="W377" s="3" t="s">
        <v>3401</v>
      </c>
      <c r="X377" s="25">
        <v>1.28202032094929</v>
      </c>
      <c r="Y377" s="3">
        <v>0.89678055779750687</v>
      </c>
      <c r="Z377" s="3">
        <v>0.50125313283208017</v>
      </c>
      <c r="AA377" s="3">
        <v>0.3955274249654267</v>
      </c>
      <c r="AB377" s="3" t="s">
        <v>3402</v>
      </c>
      <c r="AC377" s="22">
        <v>3.7610969538391563</v>
      </c>
      <c r="AD377" s="15">
        <v>28.428704695254766</v>
      </c>
      <c r="AE377" s="5">
        <v>2.312383750436265E-2</v>
      </c>
      <c r="AF377" s="20">
        <v>3.8073446288478818</v>
      </c>
      <c r="AG377" s="3">
        <v>0.89678055779750687</v>
      </c>
      <c r="AH377" s="3">
        <v>0.88924458672357831</v>
      </c>
      <c r="AI377" s="3">
        <v>7.5359710739285601E-3</v>
      </c>
      <c r="AJ377" s="3" t="s">
        <v>3401</v>
      </c>
      <c r="AK377" s="22">
        <v>4.3549032904407197</v>
      </c>
      <c r="AL377" s="15">
        <v>31.224946921433794</v>
      </c>
      <c r="AM377" s="3">
        <v>3.0397783067202144E-2</v>
      </c>
      <c r="AN377" s="20">
        <v>4.4156988565751236</v>
      </c>
      <c r="AO377" s="3">
        <v>0.89678055779750687</v>
      </c>
      <c r="AP377" s="3">
        <v>1.4214641080312722E-2</v>
      </c>
      <c r="AQ377" s="3">
        <v>0.8825659167171942</v>
      </c>
      <c r="AR377" s="3" t="s">
        <v>3401</v>
      </c>
      <c r="AS377" s="22">
        <v>4.3717303830170273</v>
      </c>
      <c r="AT377" s="15">
        <v>12.180142321840735</v>
      </c>
      <c r="AU377" s="3">
        <v>4.5701014707489468E-2</v>
      </c>
      <c r="AV377" s="20">
        <v>4.4631324124320066</v>
      </c>
      <c r="AW377" s="3">
        <v>0.89678055779750687</v>
      </c>
      <c r="AX377" s="3">
        <v>8.6580086580086577E-2</v>
      </c>
      <c r="AY377" s="3">
        <v>0.81020047121742034</v>
      </c>
      <c r="AZ377" s="3" t="s">
        <v>3401</v>
      </c>
      <c r="BA377" s="22">
        <v>4.3703387734420476</v>
      </c>
      <c r="BB377" s="15">
        <v>27.6451739395179</v>
      </c>
      <c r="BC377" s="3">
        <v>3.3643720167890197E-2</v>
      </c>
      <c r="BD377" s="20">
        <v>4.4376262137778282</v>
      </c>
      <c r="BE377" s="15">
        <v>15.012605721369217</v>
      </c>
    </row>
    <row r="378" spans="1:57" x14ac:dyDescent="0.25">
      <c r="A378" t="s">
        <v>22</v>
      </c>
      <c r="B378" t="s">
        <v>495</v>
      </c>
      <c r="C378" t="s">
        <v>8</v>
      </c>
      <c r="D378">
        <v>6</v>
      </c>
      <c r="E378" s="10">
        <v>0</v>
      </c>
      <c r="F378" s="5">
        <v>9.5238095238095233E-2</v>
      </c>
      <c r="G378" s="5">
        <v>0.21164021164021163</v>
      </c>
      <c r="H378" s="5">
        <v>0.19047619047619047</v>
      </c>
      <c r="I378" s="5">
        <v>0.39230769230769225</v>
      </c>
      <c r="J378" s="5">
        <v>0.26778242677824271</v>
      </c>
      <c r="K378" s="5">
        <v>3.3526628007731783E-2</v>
      </c>
      <c r="L378" s="5" t="e">
        <v>#N/A</v>
      </c>
      <c r="M378" s="5" t="e">
        <v>#N/A</v>
      </c>
      <c r="N378" s="5">
        <v>0.29152339856241527</v>
      </c>
      <c r="O378" s="5">
        <v>0</v>
      </c>
      <c r="P378" s="22">
        <v>0</v>
      </c>
      <c r="Q378" s="18">
        <v>0</v>
      </c>
      <c r="R378" s="5">
        <v>0</v>
      </c>
      <c r="S378" s="20">
        <v>0</v>
      </c>
      <c r="T378" s="3">
        <v>0.89678055779750687</v>
      </c>
      <c r="U378" s="3">
        <v>9.5238095238095233E-2</v>
      </c>
      <c r="V378" s="3">
        <v>0.80154246255941164</v>
      </c>
      <c r="W378" s="3" t="s">
        <v>3401</v>
      </c>
      <c r="X378" s="25">
        <v>0</v>
      </c>
      <c r="Y378" s="3">
        <v>0.89678055779750687</v>
      </c>
      <c r="Z378" s="3">
        <v>0.50125313283208017</v>
      </c>
      <c r="AA378" s="3">
        <v>0.3955274249654267</v>
      </c>
      <c r="AB378" s="3" t="s">
        <v>3402</v>
      </c>
      <c r="AC378" s="22">
        <v>0</v>
      </c>
      <c r="AD378" s="15">
        <v>0</v>
      </c>
      <c r="AE378" s="5">
        <v>0</v>
      </c>
      <c r="AF378" s="20">
        <v>0</v>
      </c>
      <c r="AG378" s="3">
        <v>0.89678055779750687</v>
      </c>
      <c r="AH378" s="3">
        <v>0.88924458672357831</v>
      </c>
      <c r="AI378" s="3">
        <v>7.5359710739285601E-3</v>
      </c>
      <c r="AJ378" s="3" t="s">
        <v>3401</v>
      </c>
      <c r="AK378" s="22">
        <v>0</v>
      </c>
      <c r="AL378" s="15">
        <v>0</v>
      </c>
      <c r="AM378" s="3">
        <v>0</v>
      </c>
      <c r="AN378" s="20">
        <v>0</v>
      </c>
      <c r="AO378" s="3">
        <v>0.89678055779750687</v>
      </c>
      <c r="AP378" s="3">
        <v>1.4214641080312722E-2</v>
      </c>
      <c r="AQ378" s="3">
        <v>0.8825659167171942</v>
      </c>
      <c r="AR378" s="3" t="s">
        <v>3401</v>
      </c>
      <c r="AS378" s="22">
        <v>0</v>
      </c>
      <c r="AT378" s="15">
        <v>0</v>
      </c>
      <c r="AU378" s="3">
        <v>0</v>
      </c>
      <c r="AV378" s="20">
        <v>0</v>
      </c>
      <c r="AW378" s="3">
        <v>0.89678055779750687</v>
      </c>
      <c r="AX378" s="3">
        <v>8.6580086580086577E-2</v>
      </c>
      <c r="AY378" s="3">
        <v>0.81020047121742034</v>
      </c>
      <c r="AZ378" s="3" t="s">
        <v>3401</v>
      </c>
      <c r="BA378" s="22">
        <v>0</v>
      </c>
      <c r="BB378" s="15">
        <v>0</v>
      </c>
      <c r="BC378" s="3">
        <v>0</v>
      </c>
      <c r="BD378" s="20">
        <v>0</v>
      </c>
      <c r="BE378" s="15">
        <v>0</v>
      </c>
    </row>
    <row r="379" spans="1:57" x14ac:dyDescent="0.25">
      <c r="A379" t="s">
        <v>37</v>
      </c>
      <c r="B379" t="s">
        <v>495</v>
      </c>
      <c r="C379" t="s">
        <v>8</v>
      </c>
      <c r="D379">
        <v>6</v>
      </c>
      <c r="E379" s="10">
        <v>1</v>
      </c>
      <c r="F379" s="5">
        <v>0.13605442176870747</v>
      </c>
      <c r="G379" s="5">
        <v>5.0125313283208017E-2</v>
      </c>
      <c r="H379" s="5">
        <v>0.13605442176870747</v>
      </c>
      <c r="I379" s="5">
        <v>0.39230769230769225</v>
      </c>
      <c r="J379" s="5">
        <v>0.26778242677824271</v>
      </c>
      <c r="K379" s="5">
        <v>3.3526628007731783E-2</v>
      </c>
      <c r="L379" s="5" t="e">
        <v>#N/A</v>
      </c>
      <c r="M379" s="5" t="e">
        <v>#N/A</v>
      </c>
      <c r="N379" s="5">
        <v>0.29152339856241527</v>
      </c>
      <c r="O379" s="5">
        <v>0</v>
      </c>
      <c r="P379" s="22">
        <v>4.3803075054768126</v>
      </c>
      <c r="Q379" s="18">
        <v>12.961809349465421</v>
      </c>
      <c r="R379" s="5">
        <v>4.2967960024261752E-2</v>
      </c>
      <c r="S379" s="20">
        <v>4.4662434255253363</v>
      </c>
      <c r="T379" s="3">
        <v>0.89678055779750687</v>
      </c>
      <c r="U379" s="3">
        <v>9.5238095238095233E-2</v>
      </c>
      <c r="V379" s="3">
        <v>0.80154246255941164</v>
      </c>
      <c r="W379" s="3" t="s">
        <v>3401</v>
      </c>
      <c r="X379" s="25">
        <v>1.2849935603687423</v>
      </c>
      <c r="Y379" s="3">
        <v>0.89678055779750687</v>
      </c>
      <c r="Z379" s="3">
        <v>0.50125313283208017</v>
      </c>
      <c r="AA379" s="3">
        <v>0.3955274249654267</v>
      </c>
      <c r="AB379" s="3" t="s">
        <v>3402</v>
      </c>
      <c r="AC379" s="22">
        <v>3.7698196250330547</v>
      </c>
      <c r="AD379" s="15">
        <v>28.650262181555689</v>
      </c>
      <c r="AE379" s="5">
        <v>2.3304051811205578E-2</v>
      </c>
      <c r="AF379" s="20">
        <v>3.8164277286554658</v>
      </c>
      <c r="AG379" s="3">
        <v>0.89678055779750687</v>
      </c>
      <c r="AH379" s="3">
        <v>0.88924458672357831</v>
      </c>
      <c r="AI379" s="3">
        <v>7.5359710739285601E-3</v>
      </c>
      <c r="AJ379" s="3" t="s">
        <v>3401</v>
      </c>
      <c r="AK379" s="22">
        <v>4.3650031070500646</v>
      </c>
      <c r="AL379" s="15">
        <v>31.475144412450444</v>
      </c>
      <c r="AM379" s="3">
        <v>3.0641352706408213E-2</v>
      </c>
      <c r="AN379" s="20">
        <v>4.426285812462881</v>
      </c>
      <c r="AO379" s="3">
        <v>0.89678055779750687</v>
      </c>
      <c r="AP379" s="3">
        <v>1.4214641080312722E-2</v>
      </c>
      <c r="AQ379" s="3">
        <v>0.8825659167171942</v>
      </c>
      <c r="AR379" s="3" t="s">
        <v>3401</v>
      </c>
      <c r="AS379" s="22">
        <v>4.3818692247292859</v>
      </c>
      <c r="AT379" s="15">
        <v>12.250961898754463</v>
      </c>
      <c r="AU379" s="3">
        <v>4.5966736276301427E-2</v>
      </c>
      <c r="AV379" s="20">
        <v>4.4738026972818883</v>
      </c>
      <c r="AW379" s="3">
        <v>0.89678055779750687</v>
      </c>
      <c r="AX379" s="3">
        <v>8.6580086580086577E-2</v>
      </c>
      <c r="AY379" s="3">
        <v>0.81020047121742034</v>
      </c>
      <c r="AZ379" s="3" t="s">
        <v>3401</v>
      </c>
      <c r="BA379" s="22">
        <v>4.3804743877573795</v>
      </c>
      <c r="BB379" s="15">
        <v>27.858819241010462</v>
      </c>
      <c r="BC379" s="3">
        <v>3.3903722971791006E-2</v>
      </c>
      <c r="BD379" s="20">
        <v>4.4482818337009613</v>
      </c>
      <c r="BE379" s="15">
        <v>15.048511280591921</v>
      </c>
    </row>
    <row r="380" spans="1:57" x14ac:dyDescent="0.25">
      <c r="A380" t="s">
        <v>40</v>
      </c>
      <c r="B380" t="s">
        <v>495</v>
      </c>
      <c r="C380" t="s">
        <v>8</v>
      </c>
      <c r="D380">
        <v>5.5</v>
      </c>
      <c r="E380" s="10">
        <v>1</v>
      </c>
      <c r="F380" s="5">
        <v>9.5238095238095233E-2</v>
      </c>
      <c r="G380" s="5">
        <v>4.1407867494824016E-2</v>
      </c>
      <c r="H380" s="5">
        <v>0.23809523809523808</v>
      </c>
      <c r="I380" s="5">
        <v>0.39230769230769225</v>
      </c>
      <c r="J380" s="5">
        <v>0.26778242677824271</v>
      </c>
      <c r="K380" s="5">
        <v>3.3526628007731783E-2</v>
      </c>
      <c r="L380" s="5" t="e">
        <v>#N/A</v>
      </c>
      <c r="M380" s="5" t="e">
        <v>#N/A</v>
      </c>
      <c r="N380" s="5">
        <v>0.29152339856241527</v>
      </c>
      <c r="O380" s="5">
        <v>0</v>
      </c>
      <c r="P380" s="22">
        <v>4.007216392601455</v>
      </c>
      <c r="Q380" s="18">
        <v>10.420648223241541</v>
      </c>
      <c r="R380" s="5">
        <v>3.4544096754640458E-2</v>
      </c>
      <c r="S380" s="20">
        <v>4.0763045861107363</v>
      </c>
      <c r="T380" s="3">
        <v>0.89678055779750687</v>
      </c>
      <c r="U380" s="3">
        <v>9.5238095238095233E-2</v>
      </c>
      <c r="V380" s="3">
        <v>0.80154246255941164</v>
      </c>
      <c r="W380" s="3" t="s">
        <v>3401</v>
      </c>
      <c r="X380" s="25">
        <v>1.1755446970466559</v>
      </c>
      <c r="Y380" s="3">
        <v>0.89678055779750687</v>
      </c>
      <c r="Z380" s="3">
        <v>0.50125313283208017</v>
      </c>
      <c r="AA380" s="3">
        <v>0.3955274249654267</v>
      </c>
      <c r="AB380" s="3" t="s">
        <v>3402</v>
      </c>
      <c r="AC380" s="22">
        <v>3.4487265973211012</v>
      </c>
      <c r="AD380" s="15">
        <v>21.528719398079943</v>
      </c>
      <c r="AE380" s="5">
        <v>1.7511406670642871E-2</v>
      </c>
      <c r="AF380" s="20">
        <v>3.4837494106623867</v>
      </c>
      <c r="AG380" s="3">
        <v>0.89678055779750687</v>
      </c>
      <c r="AH380" s="3">
        <v>0.88924458672357831</v>
      </c>
      <c r="AI380" s="3">
        <v>7.5359710739285601E-3</v>
      </c>
      <c r="AJ380" s="3" t="s">
        <v>3401</v>
      </c>
      <c r="AK380" s="22">
        <v>3.9932155407941594</v>
      </c>
      <c r="AL380" s="15">
        <v>23.462747659374319</v>
      </c>
      <c r="AM380" s="3">
        <v>2.2841208194995893E-2</v>
      </c>
      <c r="AN380" s="20">
        <v>4.038897957184151</v>
      </c>
      <c r="AO380" s="3">
        <v>0.89678055779750687</v>
      </c>
      <c r="AP380" s="3">
        <v>1.4214641080312722E-2</v>
      </c>
      <c r="AQ380" s="3">
        <v>0.8825659167171942</v>
      </c>
      <c r="AR380" s="3" t="s">
        <v>3401</v>
      </c>
      <c r="AS380" s="22">
        <v>4.0086450929795294</v>
      </c>
      <c r="AT380" s="15">
        <v>9.896592439409563</v>
      </c>
      <c r="AU380" s="3">
        <v>3.713292543523692E-2</v>
      </c>
      <c r="AV380" s="20">
        <v>4.0829109438500035</v>
      </c>
      <c r="AW380" s="3">
        <v>0.89678055779750687</v>
      </c>
      <c r="AX380" s="3">
        <v>8.6580086580086577E-2</v>
      </c>
      <c r="AY380" s="3">
        <v>0.81020047121742034</v>
      </c>
      <c r="AZ380" s="3" t="s">
        <v>3401</v>
      </c>
      <c r="BA380" s="22">
        <v>4.0073690607439287</v>
      </c>
      <c r="BB380" s="15">
        <v>20.98401209416323</v>
      </c>
      <c r="BC380" s="3">
        <v>2.5537196200689293E-2</v>
      </c>
      <c r="BD380" s="20">
        <v>4.0584434531453075</v>
      </c>
      <c r="BE380" s="15">
        <v>13.733698555578297</v>
      </c>
    </row>
    <row r="381" spans="1:57" x14ac:dyDescent="0.25">
      <c r="A381" t="s">
        <v>19</v>
      </c>
      <c r="B381" t="s">
        <v>495</v>
      </c>
      <c r="C381" t="s">
        <v>8</v>
      </c>
      <c r="D381">
        <v>5</v>
      </c>
      <c r="E381" s="10">
        <v>0</v>
      </c>
      <c r="F381" s="5">
        <v>0.17316017316017315</v>
      </c>
      <c r="G381" s="5">
        <v>0.19047619047619047</v>
      </c>
      <c r="H381" s="5">
        <v>0.29761904761904762</v>
      </c>
      <c r="I381" s="5">
        <v>0.39230769230769225</v>
      </c>
      <c r="J381" s="5">
        <v>0.26778242677824271</v>
      </c>
      <c r="K381" s="5">
        <v>3.3526628007731783E-2</v>
      </c>
      <c r="L381" s="5" t="e">
        <v>#N/A</v>
      </c>
      <c r="M381" s="5" t="e">
        <v>#N/A</v>
      </c>
      <c r="N381" s="5">
        <v>0.29152339856241527</v>
      </c>
      <c r="O381" s="5">
        <v>0</v>
      </c>
      <c r="P381" s="22">
        <v>0</v>
      </c>
      <c r="Q381" s="18">
        <v>0</v>
      </c>
      <c r="R381" s="5">
        <v>0</v>
      </c>
      <c r="S381" s="20">
        <v>0</v>
      </c>
      <c r="T381" s="3">
        <v>0.89678055779750687</v>
      </c>
      <c r="U381" s="3">
        <v>9.5238095238095233E-2</v>
      </c>
      <c r="V381" s="3">
        <v>0.80154246255941164</v>
      </c>
      <c r="W381" s="3" t="s">
        <v>3401</v>
      </c>
      <c r="X381" s="25">
        <v>0</v>
      </c>
      <c r="Y381" s="3">
        <v>0.89678055779750687</v>
      </c>
      <c r="Z381" s="3">
        <v>0.50125313283208017</v>
      </c>
      <c r="AA381" s="3">
        <v>0.3955274249654267</v>
      </c>
      <c r="AB381" s="3" t="s">
        <v>3402</v>
      </c>
      <c r="AC381" s="22">
        <v>0</v>
      </c>
      <c r="AD381" s="15">
        <v>0</v>
      </c>
      <c r="AE381" s="5">
        <v>0</v>
      </c>
      <c r="AF381" s="20">
        <v>0</v>
      </c>
      <c r="AG381" s="3">
        <v>0.89678055779750687</v>
      </c>
      <c r="AH381" s="3">
        <v>0.88924458672357831</v>
      </c>
      <c r="AI381" s="3">
        <v>7.5359710739285601E-3</v>
      </c>
      <c r="AJ381" s="3" t="s">
        <v>3401</v>
      </c>
      <c r="AK381" s="22">
        <v>0</v>
      </c>
      <c r="AL381" s="15">
        <v>0</v>
      </c>
      <c r="AM381" s="3">
        <v>0</v>
      </c>
      <c r="AN381" s="20">
        <v>0</v>
      </c>
      <c r="AO381" s="3">
        <v>0.89678055779750687</v>
      </c>
      <c r="AP381" s="3">
        <v>1.4214641080312722E-2</v>
      </c>
      <c r="AQ381" s="3">
        <v>0.8825659167171942</v>
      </c>
      <c r="AR381" s="3" t="s">
        <v>3401</v>
      </c>
      <c r="AS381" s="22">
        <v>0</v>
      </c>
      <c r="AT381" s="15">
        <v>0</v>
      </c>
      <c r="AU381" s="3">
        <v>0</v>
      </c>
      <c r="AV381" s="20">
        <v>0</v>
      </c>
      <c r="AW381" s="3">
        <v>0.89678055779750687</v>
      </c>
      <c r="AX381" s="3">
        <v>8.6580086580086577E-2</v>
      </c>
      <c r="AY381" s="3">
        <v>0.81020047121742034</v>
      </c>
      <c r="AZ381" s="3" t="s">
        <v>3401</v>
      </c>
      <c r="BA381" s="22">
        <v>0</v>
      </c>
      <c r="BB381" s="15">
        <v>0</v>
      </c>
      <c r="BC381" s="3">
        <v>0</v>
      </c>
      <c r="BD381" s="20">
        <v>0</v>
      </c>
      <c r="BE381" s="15">
        <v>0</v>
      </c>
    </row>
    <row r="382" spans="1:57" x14ac:dyDescent="0.25">
      <c r="A382" t="s">
        <v>3670</v>
      </c>
      <c r="B382" t="s">
        <v>495</v>
      </c>
      <c r="C382" t="s">
        <v>8</v>
      </c>
      <c r="D382">
        <v>5</v>
      </c>
      <c r="E382" s="10">
        <v>0</v>
      </c>
      <c r="F382" s="5" t="e">
        <v>#N/A</v>
      </c>
      <c r="G382" s="5" t="e">
        <v>#N/A</v>
      </c>
      <c r="H382" s="5" t="e">
        <v>#N/A</v>
      </c>
      <c r="I382" s="5">
        <v>0.39230769230769225</v>
      </c>
      <c r="J382" s="5">
        <v>0.26778242677824271</v>
      </c>
      <c r="K382" s="5">
        <v>3.3526628007731783E-2</v>
      </c>
      <c r="L382" s="5" t="e">
        <v>#N/A</v>
      </c>
      <c r="M382" s="5" t="e">
        <v>#N/A</v>
      </c>
      <c r="N382" s="5">
        <v>0.29152339856241527</v>
      </c>
      <c r="O382" s="5">
        <v>0</v>
      </c>
      <c r="P382" s="22">
        <v>0</v>
      </c>
      <c r="Q382" s="18">
        <v>0</v>
      </c>
      <c r="R382" s="5">
        <v>0</v>
      </c>
      <c r="S382" s="20">
        <v>0</v>
      </c>
      <c r="T382" s="3">
        <v>0.89678055779750687</v>
      </c>
      <c r="U382" s="3">
        <v>9.5238095238095233E-2</v>
      </c>
      <c r="V382" s="3">
        <v>0.80154246255941164</v>
      </c>
      <c r="W382" s="3" t="s">
        <v>3401</v>
      </c>
      <c r="X382" s="25">
        <v>0</v>
      </c>
      <c r="Y382" s="3">
        <v>0.89678055779750687</v>
      </c>
      <c r="Z382" s="3">
        <v>0.50125313283208017</v>
      </c>
      <c r="AA382" s="3">
        <v>0.3955274249654267</v>
      </c>
      <c r="AB382" s="3" t="s">
        <v>3402</v>
      </c>
      <c r="AC382" s="22">
        <v>0</v>
      </c>
      <c r="AD382" s="15">
        <v>0</v>
      </c>
      <c r="AE382" s="5">
        <v>0</v>
      </c>
      <c r="AF382" s="20">
        <v>0</v>
      </c>
      <c r="AG382" s="3">
        <v>0.89678055779750687</v>
      </c>
      <c r="AH382" s="3">
        <v>0.88924458672357831</v>
      </c>
      <c r="AI382" s="3">
        <v>7.5359710739285601E-3</v>
      </c>
      <c r="AJ382" s="3" t="s">
        <v>3401</v>
      </c>
      <c r="AK382" s="22">
        <v>0</v>
      </c>
      <c r="AL382" s="15">
        <v>0</v>
      </c>
      <c r="AM382" s="3">
        <v>0</v>
      </c>
      <c r="AN382" s="20">
        <v>0</v>
      </c>
      <c r="AO382" s="3">
        <v>0.89678055779750687</v>
      </c>
      <c r="AP382" s="3">
        <v>1.4214641080312722E-2</v>
      </c>
      <c r="AQ382" s="3">
        <v>0.8825659167171942</v>
      </c>
      <c r="AR382" s="3" t="s">
        <v>3401</v>
      </c>
      <c r="AS382" s="22">
        <v>0</v>
      </c>
      <c r="AT382" s="15">
        <v>0</v>
      </c>
      <c r="AU382" s="3">
        <v>0</v>
      </c>
      <c r="AV382" s="20">
        <v>0</v>
      </c>
      <c r="AW382" s="3">
        <v>0.89678055779750687</v>
      </c>
      <c r="AX382" s="3">
        <v>8.6580086580086577E-2</v>
      </c>
      <c r="AY382" s="3">
        <v>0.81020047121742034</v>
      </c>
      <c r="AZ382" s="3" t="s">
        <v>3401</v>
      </c>
      <c r="BA382" s="22">
        <v>0</v>
      </c>
      <c r="BB382" s="15">
        <v>0</v>
      </c>
      <c r="BC382" s="3">
        <v>0</v>
      </c>
      <c r="BD382" s="20">
        <v>0</v>
      </c>
      <c r="BE382" s="15">
        <v>0</v>
      </c>
    </row>
    <row r="383" spans="1:57" x14ac:dyDescent="0.25">
      <c r="A383" t="s">
        <v>23</v>
      </c>
      <c r="B383" t="s">
        <v>495</v>
      </c>
      <c r="C383" t="s">
        <v>8</v>
      </c>
      <c r="D383">
        <v>5</v>
      </c>
      <c r="E383" s="10">
        <v>0</v>
      </c>
      <c r="F383" s="5">
        <v>7.9365079365079361E-2</v>
      </c>
      <c r="G383" s="5">
        <v>0.21164021164021163</v>
      </c>
      <c r="H383" s="5">
        <v>0.21994941163532386</v>
      </c>
      <c r="I383" s="5">
        <v>0.39230769230769225</v>
      </c>
      <c r="J383" s="5">
        <v>0.26778242677824271</v>
      </c>
      <c r="K383" s="5">
        <v>3.3526628007731783E-2</v>
      </c>
      <c r="L383" s="5" t="e">
        <v>#N/A</v>
      </c>
      <c r="M383" s="5" t="e">
        <v>#N/A</v>
      </c>
      <c r="N383" s="5">
        <v>0.29152339856241527</v>
      </c>
      <c r="O383" s="5">
        <v>0</v>
      </c>
      <c r="P383" s="22">
        <v>0</v>
      </c>
      <c r="Q383" s="18">
        <v>0</v>
      </c>
      <c r="R383" s="5">
        <v>0</v>
      </c>
      <c r="S383" s="20">
        <v>0</v>
      </c>
      <c r="T383" s="3">
        <v>0.89678055779750687</v>
      </c>
      <c r="U383" s="3">
        <v>9.5238095238095233E-2</v>
      </c>
      <c r="V383" s="3">
        <v>0.80154246255941164</v>
      </c>
      <c r="W383" s="3" t="s">
        <v>3401</v>
      </c>
      <c r="X383" s="25">
        <v>0</v>
      </c>
      <c r="Y383" s="3">
        <v>0.89678055779750687</v>
      </c>
      <c r="Z383" s="3">
        <v>0.50125313283208017</v>
      </c>
      <c r="AA383" s="3">
        <v>0.3955274249654267</v>
      </c>
      <c r="AB383" s="3" t="s">
        <v>3402</v>
      </c>
      <c r="AC383" s="22">
        <v>0</v>
      </c>
      <c r="AD383" s="15">
        <v>0</v>
      </c>
      <c r="AE383" s="5">
        <v>0</v>
      </c>
      <c r="AF383" s="20">
        <v>0</v>
      </c>
      <c r="AG383" s="3">
        <v>0.89678055779750687</v>
      </c>
      <c r="AH383" s="3">
        <v>0.88924458672357831</v>
      </c>
      <c r="AI383" s="3">
        <v>7.5359710739285601E-3</v>
      </c>
      <c r="AJ383" s="3" t="s">
        <v>3401</v>
      </c>
      <c r="AK383" s="22">
        <v>0</v>
      </c>
      <c r="AL383" s="15">
        <v>0</v>
      </c>
      <c r="AM383" s="3">
        <v>0</v>
      </c>
      <c r="AN383" s="20">
        <v>0</v>
      </c>
      <c r="AO383" s="3">
        <v>0.89678055779750687</v>
      </c>
      <c r="AP383" s="3">
        <v>1.4214641080312722E-2</v>
      </c>
      <c r="AQ383" s="3">
        <v>0.8825659167171942</v>
      </c>
      <c r="AR383" s="3" t="s">
        <v>3401</v>
      </c>
      <c r="AS383" s="22">
        <v>0</v>
      </c>
      <c r="AT383" s="15">
        <v>0</v>
      </c>
      <c r="AU383" s="3">
        <v>0</v>
      </c>
      <c r="AV383" s="20">
        <v>0</v>
      </c>
      <c r="AW383" s="3">
        <v>0.89678055779750687</v>
      </c>
      <c r="AX383" s="3">
        <v>8.6580086580086577E-2</v>
      </c>
      <c r="AY383" s="3">
        <v>0.81020047121742034</v>
      </c>
      <c r="AZ383" s="3" t="s">
        <v>3401</v>
      </c>
      <c r="BA383" s="22">
        <v>0</v>
      </c>
      <c r="BB383" s="15">
        <v>0</v>
      </c>
      <c r="BC383" s="3">
        <v>0</v>
      </c>
      <c r="BD383" s="20">
        <v>0</v>
      </c>
      <c r="BE383" s="15">
        <v>0</v>
      </c>
    </row>
    <row r="384" spans="1:57" x14ac:dyDescent="0.25">
      <c r="A384" t="s">
        <v>4139</v>
      </c>
      <c r="B384" t="s">
        <v>495</v>
      </c>
      <c r="C384" t="s">
        <v>8</v>
      </c>
      <c r="D384">
        <v>4</v>
      </c>
      <c r="E384" s="10">
        <v>0</v>
      </c>
      <c r="F384" s="5" t="e">
        <v>#N/A</v>
      </c>
      <c r="G384" s="5" t="e">
        <v>#N/A</v>
      </c>
      <c r="H384" s="5" t="e">
        <v>#N/A</v>
      </c>
      <c r="I384" s="5">
        <v>0.39230769230769225</v>
      </c>
      <c r="J384" s="5">
        <v>0.26778242677824271</v>
      </c>
      <c r="K384" s="5">
        <v>3.3526628007731783E-2</v>
      </c>
      <c r="L384" s="5" t="e">
        <v>#N/A</v>
      </c>
      <c r="M384" s="5" t="e">
        <v>#N/A</v>
      </c>
      <c r="N384" s="5">
        <v>0.29152339856241527</v>
      </c>
      <c r="O384" s="5">
        <v>0</v>
      </c>
      <c r="P384" s="22">
        <v>0</v>
      </c>
      <c r="Q384" s="18">
        <v>0</v>
      </c>
      <c r="R384" s="5">
        <v>0</v>
      </c>
      <c r="S384" s="20">
        <v>0</v>
      </c>
      <c r="T384" s="3">
        <v>0.89678055779750687</v>
      </c>
      <c r="U384" s="3">
        <v>9.5238095238095233E-2</v>
      </c>
      <c r="V384" s="3">
        <v>0.80154246255941164</v>
      </c>
      <c r="W384" s="3" t="s">
        <v>3401</v>
      </c>
      <c r="X384" s="25">
        <v>0</v>
      </c>
      <c r="Y384" s="3">
        <v>0.89678055779750687</v>
      </c>
      <c r="Z384" s="3">
        <v>0.50125313283208017</v>
      </c>
      <c r="AA384" s="3">
        <v>0.3955274249654267</v>
      </c>
      <c r="AB384" s="3" t="s">
        <v>3402</v>
      </c>
      <c r="AC384" s="22">
        <v>0</v>
      </c>
      <c r="AD384" s="15">
        <v>0</v>
      </c>
      <c r="AE384" s="5">
        <v>0</v>
      </c>
      <c r="AF384" s="20">
        <v>0</v>
      </c>
      <c r="AG384" s="3">
        <v>0.89678055779750687</v>
      </c>
      <c r="AH384" s="3">
        <v>0.88924458672357831</v>
      </c>
      <c r="AI384" s="3">
        <v>7.5359710739285601E-3</v>
      </c>
      <c r="AJ384" s="3" t="s">
        <v>3401</v>
      </c>
      <c r="AK384" s="22">
        <v>0</v>
      </c>
      <c r="AL384" s="15">
        <v>0</v>
      </c>
      <c r="AM384" s="3">
        <v>0</v>
      </c>
      <c r="AN384" s="20">
        <v>0</v>
      </c>
      <c r="AO384" s="3">
        <v>0.89678055779750687</v>
      </c>
      <c r="AP384" s="3">
        <v>1.4214641080312722E-2</v>
      </c>
      <c r="AQ384" s="3">
        <v>0.8825659167171942</v>
      </c>
      <c r="AR384" s="3" t="s">
        <v>3401</v>
      </c>
      <c r="AS384" s="22">
        <v>0</v>
      </c>
      <c r="AT384" s="15">
        <v>0</v>
      </c>
      <c r="AU384" s="3">
        <v>0</v>
      </c>
      <c r="AV384" s="20">
        <v>0</v>
      </c>
      <c r="AW384" s="3">
        <v>0.89678055779750687</v>
      </c>
      <c r="AX384" s="3">
        <v>8.6580086580086577E-2</v>
      </c>
      <c r="AY384" s="3">
        <v>0.81020047121742034</v>
      </c>
      <c r="AZ384" s="3" t="s">
        <v>3401</v>
      </c>
      <c r="BA384" s="22">
        <v>0</v>
      </c>
      <c r="BB384" s="15">
        <v>0</v>
      </c>
      <c r="BC384" s="3">
        <v>0</v>
      </c>
      <c r="BD384" s="20">
        <v>0</v>
      </c>
      <c r="BE384" s="15">
        <v>0</v>
      </c>
    </row>
    <row r="385" spans="1:57" x14ac:dyDescent="0.25">
      <c r="A385" t="s">
        <v>4140</v>
      </c>
      <c r="B385" t="s">
        <v>495</v>
      </c>
      <c r="C385" t="s">
        <v>8</v>
      </c>
      <c r="D385">
        <v>4</v>
      </c>
      <c r="E385" s="10">
        <v>0</v>
      </c>
      <c r="F385" s="5" t="e">
        <v>#N/A</v>
      </c>
      <c r="G385" s="5" t="e">
        <v>#N/A</v>
      </c>
      <c r="H385" s="5" t="e">
        <v>#N/A</v>
      </c>
      <c r="I385" s="5">
        <v>0.39230769230769225</v>
      </c>
      <c r="J385" s="5">
        <v>0.26778242677824271</v>
      </c>
      <c r="K385" s="5">
        <v>3.3526628007731783E-2</v>
      </c>
      <c r="L385" s="5" t="e">
        <v>#N/A</v>
      </c>
      <c r="M385" s="5" t="e">
        <v>#N/A</v>
      </c>
      <c r="N385" s="5">
        <v>0.29152339856241527</v>
      </c>
      <c r="O385" s="5">
        <v>0</v>
      </c>
      <c r="P385" s="22">
        <v>0</v>
      </c>
      <c r="Q385" s="18">
        <v>0</v>
      </c>
      <c r="R385" s="5">
        <v>0</v>
      </c>
      <c r="S385" s="20">
        <v>0</v>
      </c>
      <c r="T385" s="3">
        <v>0.89678055779750687</v>
      </c>
      <c r="U385" s="3">
        <v>9.5238095238095233E-2</v>
      </c>
      <c r="V385" s="3">
        <v>0.80154246255941164</v>
      </c>
      <c r="W385" s="3" t="s">
        <v>3401</v>
      </c>
      <c r="X385" s="25">
        <v>0</v>
      </c>
      <c r="Y385" s="3">
        <v>0.89678055779750687</v>
      </c>
      <c r="Z385" s="3">
        <v>0.50125313283208017</v>
      </c>
      <c r="AA385" s="3">
        <v>0.3955274249654267</v>
      </c>
      <c r="AB385" s="3" t="s">
        <v>3402</v>
      </c>
      <c r="AC385" s="22">
        <v>0</v>
      </c>
      <c r="AD385" s="15">
        <v>0</v>
      </c>
      <c r="AE385" s="5">
        <v>0</v>
      </c>
      <c r="AF385" s="20">
        <v>0</v>
      </c>
      <c r="AG385" s="3">
        <v>0.89678055779750687</v>
      </c>
      <c r="AH385" s="3">
        <v>0.88924458672357831</v>
      </c>
      <c r="AI385" s="3">
        <v>7.5359710739285601E-3</v>
      </c>
      <c r="AJ385" s="3" t="s">
        <v>3401</v>
      </c>
      <c r="AK385" s="22">
        <v>0</v>
      </c>
      <c r="AL385" s="15">
        <v>0</v>
      </c>
      <c r="AM385" s="3">
        <v>0</v>
      </c>
      <c r="AN385" s="20">
        <v>0</v>
      </c>
      <c r="AO385" s="3">
        <v>0.89678055779750687</v>
      </c>
      <c r="AP385" s="3">
        <v>1.4214641080312722E-2</v>
      </c>
      <c r="AQ385" s="3">
        <v>0.8825659167171942</v>
      </c>
      <c r="AR385" s="3" t="s">
        <v>3401</v>
      </c>
      <c r="AS385" s="22">
        <v>0</v>
      </c>
      <c r="AT385" s="15">
        <v>0</v>
      </c>
      <c r="AU385" s="3">
        <v>0</v>
      </c>
      <c r="AV385" s="20">
        <v>0</v>
      </c>
      <c r="AW385" s="3">
        <v>0.89678055779750687</v>
      </c>
      <c r="AX385" s="3">
        <v>8.6580086580086577E-2</v>
      </c>
      <c r="AY385" s="3">
        <v>0.81020047121742034</v>
      </c>
      <c r="AZ385" s="3" t="s">
        <v>3401</v>
      </c>
      <c r="BA385" s="22">
        <v>0</v>
      </c>
      <c r="BB385" s="15">
        <v>0</v>
      </c>
      <c r="BC385" s="3">
        <v>0</v>
      </c>
      <c r="BD385" s="20">
        <v>0</v>
      </c>
      <c r="BE385" s="15">
        <v>0</v>
      </c>
    </row>
    <row r="386" spans="1:57" x14ac:dyDescent="0.25">
      <c r="A386" t="s">
        <v>4141</v>
      </c>
      <c r="B386" t="s">
        <v>495</v>
      </c>
      <c r="C386" t="s">
        <v>8</v>
      </c>
      <c r="D386">
        <v>4</v>
      </c>
      <c r="E386" s="10">
        <v>0</v>
      </c>
      <c r="F386" s="5" t="e">
        <v>#N/A</v>
      </c>
      <c r="G386" s="5" t="e">
        <v>#N/A</v>
      </c>
      <c r="H386" s="5" t="e">
        <v>#N/A</v>
      </c>
      <c r="I386" s="5">
        <v>0.39230769230769225</v>
      </c>
      <c r="J386" s="5">
        <v>0.26778242677824271</v>
      </c>
      <c r="K386" s="5">
        <v>3.3526628007731783E-2</v>
      </c>
      <c r="L386" s="5" t="e">
        <v>#N/A</v>
      </c>
      <c r="M386" s="5" t="e">
        <v>#N/A</v>
      </c>
      <c r="N386" s="5">
        <v>0.29152339856241527</v>
      </c>
      <c r="O386" s="5">
        <v>0</v>
      </c>
      <c r="P386" s="22">
        <v>0</v>
      </c>
      <c r="Q386" s="18">
        <v>0</v>
      </c>
      <c r="R386" s="5">
        <v>0</v>
      </c>
      <c r="S386" s="20">
        <v>0</v>
      </c>
      <c r="T386" s="3">
        <v>0.89678055779750687</v>
      </c>
      <c r="U386" s="3">
        <v>9.5238095238095233E-2</v>
      </c>
      <c r="V386" s="3">
        <v>0.80154246255941164</v>
      </c>
      <c r="W386" s="3" t="s">
        <v>3401</v>
      </c>
      <c r="X386" s="25">
        <v>0</v>
      </c>
      <c r="Y386" s="3">
        <v>0.89678055779750687</v>
      </c>
      <c r="Z386" s="3">
        <v>0.50125313283208017</v>
      </c>
      <c r="AA386" s="3">
        <v>0.3955274249654267</v>
      </c>
      <c r="AB386" s="3" t="s">
        <v>3402</v>
      </c>
      <c r="AC386" s="22">
        <v>0</v>
      </c>
      <c r="AD386" s="15">
        <v>0</v>
      </c>
      <c r="AE386" s="5">
        <v>0</v>
      </c>
      <c r="AF386" s="20">
        <v>0</v>
      </c>
      <c r="AG386" s="3">
        <v>0.89678055779750687</v>
      </c>
      <c r="AH386" s="3">
        <v>0.88924458672357831</v>
      </c>
      <c r="AI386" s="3">
        <v>7.5359710739285601E-3</v>
      </c>
      <c r="AJ386" s="3" t="s">
        <v>3401</v>
      </c>
      <c r="AK386" s="22">
        <v>0</v>
      </c>
      <c r="AL386" s="15">
        <v>0</v>
      </c>
      <c r="AM386" s="3">
        <v>0</v>
      </c>
      <c r="AN386" s="20">
        <v>0</v>
      </c>
      <c r="AO386" s="3">
        <v>0.89678055779750687</v>
      </c>
      <c r="AP386" s="3">
        <v>1.4214641080312722E-2</v>
      </c>
      <c r="AQ386" s="3">
        <v>0.8825659167171942</v>
      </c>
      <c r="AR386" s="3" t="s">
        <v>3401</v>
      </c>
      <c r="AS386" s="22">
        <v>0</v>
      </c>
      <c r="AT386" s="15">
        <v>0</v>
      </c>
      <c r="AU386" s="3">
        <v>0</v>
      </c>
      <c r="AV386" s="20">
        <v>0</v>
      </c>
      <c r="AW386" s="3">
        <v>0.89678055779750687</v>
      </c>
      <c r="AX386" s="3">
        <v>8.6580086580086577E-2</v>
      </c>
      <c r="AY386" s="3">
        <v>0.81020047121742034</v>
      </c>
      <c r="AZ386" s="3" t="s">
        <v>3401</v>
      </c>
      <c r="BA386" s="22">
        <v>0</v>
      </c>
      <c r="BB386" s="15">
        <v>0</v>
      </c>
      <c r="BC386" s="3">
        <v>0</v>
      </c>
      <c r="BD386" s="20">
        <v>0</v>
      </c>
      <c r="BE386" s="15">
        <v>0</v>
      </c>
    </row>
    <row r="387" spans="1:57" x14ac:dyDescent="0.25">
      <c r="A387" t="s">
        <v>7</v>
      </c>
      <c r="B387" t="s">
        <v>518</v>
      </c>
      <c r="C387" t="s">
        <v>8</v>
      </c>
      <c r="D387">
        <v>14.5</v>
      </c>
      <c r="E387" s="10">
        <v>1</v>
      </c>
      <c r="F387" s="5">
        <v>0.5915409642117716</v>
      </c>
      <c r="G387" s="5">
        <v>0.34632034632034631</v>
      </c>
      <c r="H387" s="5">
        <v>8.6580086580086577E-2</v>
      </c>
      <c r="I387" s="5">
        <v>0.39230769230769225</v>
      </c>
      <c r="J387" s="5">
        <v>0.26778242677824271</v>
      </c>
      <c r="K387" s="5">
        <v>3.3526628007731783E-2</v>
      </c>
      <c r="L387" s="5" t="e">
        <v>#N/A</v>
      </c>
      <c r="M387" s="5" t="e">
        <v>#N/A</v>
      </c>
      <c r="N387" s="5">
        <v>0</v>
      </c>
      <c r="O387" s="5">
        <v>0.3857500506789166</v>
      </c>
      <c r="P387" s="22">
        <v>7.073893567105336</v>
      </c>
      <c r="Q387" s="18">
        <v>62.643787956636338</v>
      </c>
      <c r="R387" s="5">
        <v>0.20766204039253916</v>
      </c>
      <c r="S387" s="20">
        <v>7.4892176478904142</v>
      </c>
      <c r="T387" s="3">
        <v>0.89678055779750687</v>
      </c>
      <c r="U387" s="3">
        <v>9.5238095238095233E-2</v>
      </c>
      <c r="V387" s="3">
        <v>0.80154246255941164</v>
      </c>
      <c r="W387" s="3" t="s">
        <v>3401</v>
      </c>
      <c r="X387" s="25">
        <v>2.0751756969342634</v>
      </c>
      <c r="Y387" s="3">
        <v>0.89678055779750687</v>
      </c>
      <c r="Z387" s="3">
        <v>0.50125313283208017</v>
      </c>
      <c r="AA387" s="3">
        <v>0.3955274249654267</v>
      </c>
      <c r="AB387" s="3" t="s">
        <v>3402</v>
      </c>
      <c r="AC387" s="22">
        <v>6.0879978771640921</v>
      </c>
      <c r="AD387" s="15">
        <v>225.50796071865355</v>
      </c>
      <c r="AE387" s="5">
        <v>0.18342761288271944</v>
      </c>
      <c r="AF387" s="20">
        <v>6.4548531029295306</v>
      </c>
      <c r="AG387" s="3">
        <v>0.89678055779750687</v>
      </c>
      <c r="AH387" s="3">
        <v>0.88924458672357831</v>
      </c>
      <c r="AI387" s="3">
        <v>7.5359710739285601E-3</v>
      </c>
      <c r="AJ387" s="3" t="s">
        <v>3401</v>
      </c>
      <c r="AK387" s="22">
        <v>7.0491780224902545</v>
      </c>
      <c r="AL387" s="15">
        <v>262.49089785205018</v>
      </c>
      <c r="AM387" s="3">
        <v>0.25553738778478441</v>
      </c>
      <c r="AN387" s="20">
        <v>7.5602527980598229</v>
      </c>
      <c r="AO387" s="3">
        <v>0.89678055779750687</v>
      </c>
      <c r="AP387" s="3">
        <v>1.4214641080312722E-2</v>
      </c>
      <c r="AQ387" s="3">
        <v>0.8825659167171942</v>
      </c>
      <c r="AR387" s="3" t="s">
        <v>3401</v>
      </c>
      <c r="AS387" s="22">
        <v>7.0764156356495844</v>
      </c>
      <c r="AT387" s="15">
        <v>57.189930637517705</v>
      </c>
      <c r="AU387" s="3">
        <v>0.21458188189631192</v>
      </c>
      <c r="AV387" s="20">
        <v>7.5055793994422082</v>
      </c>
      <c r="AW387" s="3">
        <v>0.89678055779750687</v>
      </c>
      <c r="AX387" s="3">
        <v>8.6580086580086577E-2</v>
      </c>
      <c r="AY387" s="3">
        <v>0.81020047121742034</v>
      </c>
      <c r="AZ387" s="3" t="s">
        <v>3401</v>
      </c>
      <c r="BA387" s="22">
        <v>7.0741630704425997</v>
      </c>
      <c r="BB387" s="15">
        <v>215.53350860954637</v>
      </c>
      <c r="BC387" s="3">
        <v>0.26230072078141481</v>
      </c>
      <c r="BD387" s="20">
        <v>7.5987645120054292</v>
      </c>
      <c r="BE387" s="15">
        <v>25.435594218517775</v>
      </c>
    </row>
    <row r="388" spans="1:57" x14ac:dyDescent="0.25">
      <c r="A388" t="s">
        <v>10</v>
      </c>
      <c r="B388" t="s">
        <v>518</v>
      </c>
      <c r="C388" t="s">
        <v>8</v>
      </c>
      <c r="D388">
        <v>8.5</v>
      </c>
      <c r="E388" s="10">
        <v>1</v>
      </c>
      <c r="F388" s="5">
        <v>0.45351473922902491</v>
      </c>
      <c r="G388" s="5">
        <v>0.29304029304029305</v>
      </c>
      <c r="H388" s="5">
        <v>0.21994941163532386</v>
      </c>
      <c r="I388" s="5">
        <v>0.39230769230769225</v>
      </c>
      <c r="J388" s="5">
        <v>0.26778242677824271</v>
      </c>
      <c r="K388" s="5">
        <v>3.3526628007731783E-2</v>
      </c>
      <c r="L388" s="5" t="e">
        <v>#N/A</v>
      </c>
      <c r="M388" s="5" t="e">
        <v>#N/A</v>
      </c>
      <c r="N388" s="5">
        <v>0</v>
      </c>
      <c r="O388" s="5">
        <v>0.3857500506789166</v>
      </c>
      <c r="P388" s="22">
        <v>6.0905529572962047</v>
      </c>
      <c r="Q388" s="18">
        <v>35.244742152744486</v>
      </c>
      <c r="R388" s="5">
        <v>0.11683512934457688</v>
      </c>
      <c r="S388" s="20">
        <v>6.3242232159853584</v>
      </c>
      <c r="T388" s="3">
        <v>0.89678055779750687</v>
      </c>
      <c r="U388" s="3">
        <v>9.5238095238095233E-2</v>
      </c>
      <c r="V388" s="3">
        <v>0.80154246255941164</v>
      </c>
      <c r="W388" s="3" t="s">
        <v>3401</v>
      </c>
      <c r="X388" s="25">
        <v>1.7867059149214912</v>
      </c>
      <c r="Y388" s="3">
        <v>0.89678055779750687</v>
      </c>
      <c r="Z388" s="3">
        <v>0.50125313283208017</v>
      </c>
      <c r="AA388" s="3">
        <v>0.3955274249654267</v>
      </c>
      <c r="AB388" s="3" t="s">
        <v>3402</v>
      </c>
      <c r="AC388" s="22">
        <v>5.2417064411597813</v>
      </c>
      <c r="AD388" s="15">
        <v>106.1816058362633</v>
      </c>
      <c r="AE388" s="5">
        <v>8.6367853394314978E-2</v>
      </c>
      <c r="AF388" s="20">
        <v>5.4144421479484111</v>
      </c>
      <c r="AG388" s="3">
        <v>0.89678055779750687</v>
      </c>
      <c r="AH388" s="3">
        <v>0.88924458672357831</v>
      </c>
      <c r="AI388" s="3">
        <v>7.5359710739285601E-3</v>
      </c>
      <c r="AJ388" s="3" t="s">
        <v>3401</v>
      </c>
      <c r="AK388" s="22">
        <v>6.0692731158738562</v>
      </c>
      <c r="AL388" s="15">
        <v>121.01344741576769</v>
      </c>
      <c r="AM388" s="3">
        <v>0.1178077430208124</v>
      </c>
      <c r="AN388" s="20">
        <v>6.3048886019154811</v>
      </c>
      <c r="AO388" s="3">
        <v>0.89678055779750687</v>
      </c>
      <c r="AP388" s="3">
        <v>1.4214641080312722E-2</v>
      </c>
      <c r="AQ388" s="3">
        <v>0.8825659167171942</v>
      </c>
      <c r="AR388" s="3" t="s">
        <v>3401</v>
      </c>
      <c r="AS388" s="22">
        <v>6.0927244335680708</v>
      </c>
      <c r="AT388" s="15">
        <v>32.586289240240482</v>
      </c>
      <c r="AU388" s="3">
        <v>0.12226675555016629</v>
      </c>
      <c r="AV388" s="20">
        <v>6.3372579446684032</v>
      </c>
      <c r="AW388" s="3">
        <v>0.89678055779750687</v>
      </c>
      <c r="AX388" s="3">
        <v>8.6580086580086577E-2</v>
      </c>
      <c r="AY388" s="3">
        <v>0.81020047121742034</v>
      </c>
      <c r="AZ388" s="3" t="s">
        <v>3401</v>
      </c>
      <c r="BA388" s="22">
        <v>6.0907849970254144</v>
      </c>
      <c r="BB388" s="15">
        <v>102.12530038095097</v>
      </c>
      <c r="BC388" s="3">
        <v>0.12428480412514135</v>
      </c>
      <c r="BD388" s="20">
        <v>6.3393546052756973</v>
      </c>
      <c r="BE388" s="15">
        <v>21.361154774760244</v>
      </c>
    </row>
    <row r="389" spans="1:57" x14ac:dyDescent="0.25">
      <c r="A389" t="s">
        <v>4142</v>
      </c>
      <c r="B389" t="s">
        <v>518</v>
      </c>
      <c r="C389" t="s">
        <v>8</v>
      </c>
      <c r="D389">
        <v>8</v>
      </c>
      <c r="E389" s="10">
        <v>0</v>
      </c>
      <c r="F389" s="5" t="e">
        <v>#N/A</v>
      </c>
      <c r="G389" s="5" t="e">
        <v>#N/A</v>
      </c>
      <c r="H389" s="5" t="e">
        <v>#N/A</v>
      </c>
      <c r="I389" s="5">
        <v>0.39230769230769225</v>
      </c>
      <c r="J389" s="5">
        <v>0.26778242677824271</v>
      </c>
      <c r="K389" s="5">
        <v>3.3526628007731783E-2</v>
      </c>
      <c r="L389" s="5" t="e">
        <v>#N/A</v>
      </c>
      <c r="M389" s="5" t="e">
        <v>#N/A</v>
      </c>
      <c r="N389" s="5">
        <v>0</v>
      </c>
      <c r="O389" s="5">
        <v>0.3857500506789166</v>
      </c>
      <c r="P389" s="22">
        <v>0</v>
      </c>
      <c r="Q389" s="18">
        <v>0</v>
      </c>
      <c r="R389" s="5">
        <v>0</v>
      </c>
      <c r="S389" s="20">
        <v>0</v>
      </c>
      <c r="T389" s="3">
        <v>0.89678055779750687</v>
      </c>
      <c r="U389" s="3">
        <v>9.5238095238095233E-2</v>
      </c>
      <c r="V389" s="3">
        <v>0.80154246255941164</v>
      </c>
      <c r="W389" s="3" t="s">
        <v>3401</v>
      </c>
      <c r="X389" s="25">
        <v>0</v>
      </c>
      <c r="Y389" s="3">
        <v>0.89678055779750687</v>
      </c>
      <c r="Z389" s="3">
        <v>0.50125313283208017</v>
      </c>
      <c r="AA389" s="3">
        <v>0.3955274249654267</v>
      </c>
      <c r="AB389" s="3" t="s">
        <v>3402</v>
      </c>
      <c r="AC389" s="22">
        <v>0</v>
      </c>
      <c r="AD389" s="15">
        <v>0</v>
      </c>
      <c r="AE389" s="5">
        <v>0</v>
      </c>
      <c r="AF389" s="20">
        <v>0</v>
      </c>
      <c r="AG389" s="3">
        <v>0.89678055779750687</v>
      </c>
      <c r="AH389" s="3">
        <v>0.88924458672357831</v>
      </c>
      <c r="AI389" s="3">
        <v>7.5359710739285601E-3</v>
      </c>
      <c r="AJ389" s="3" t="s">
        <v>3401</v>
      </c>
      <c r="AK389" s="22">
        <v>0</v>
      </c>
      <c r="AL389" s="15">
        <v>0</v>
      </c>
      <c r="AM389" s="3">
        <v>0</v>
      </c>
      <c r="AN389" s="20">
        <v>0</v>
      </c>
      <c r="AO389" s="3">
        <v>0.89678055779750687</v>
      </c>
      <c r="AP389" s="3">
        <v>1.4214641080312722E-2</v>
      </c>
      <c r="AQ389" s="3">
        <v>0.8825659167171942</v>
      </c>
      <c r="AR389" s="3" t="s">
        <v>3401</v>
      </c>
      <c r="AS389" s="22">
        <v>0</v>
      </c>
      <c r="AT389" s="15">
        <v>0</v>
      </c>
      <c r="AU389" s="3">
        <v>0</v>
      </c>
      <c r="AV389" s="20">
        <v>0</v>
      </c>
      <c r="AW389" s="3">
        <v>0.89678055779750687</v>
      </c>
      <c r="AX389" s="3">
        <v>8.6580086580086577E-2</v>
      </c>
      <c r="AY389" s="3">
        <v>0.81020047121742034</v>
      </c>
      <c r="AZ389" s="3" t="s">
        <v>3401</v>
      </c>
      <c r="BA389" s="22">
        <v>0</v>
      </c>
      <c r="BB389" s="15">
        <v>0</v>
      </c>
      <c r="BC389" s="3">
        <v>0</v>
      </c>
      <c r="BD389" s="20">
        <v>0</v>
      </c>
      <c r="BE389" s="15">
        <v>0</v>
      </c>
    </row>
    <row r="390" spans="1:57" x14ac:dyDescent="0.25">
      <c r="A390" t="s">
        <v>12</v>
      </c>
      <c r="B390" t="s">
        <v>518</v>
      </c>
      <c r="C390" t="s">
        <v>8</v>
      </c>
      <c r="D390">
        <v>7.5</v>
      </c>
      <c r="E390" s="10">
        <v>1</v>
      </c>
      <c r="F390" s="5">
        <v>0.42328042328042326</v>
      </c>
      <c r="G390" s="5">
        <v>0.21164021164021163</v>
      </c>
      <c r="H390" s="5">
        <v>0.10582010582010581</v>
      </c>
      <c r="I390" s="5">
        <v>0.39230769230769225</v>
      </c>
      <c r="J390" s="5">
        <v>0.26778242677824271</v>
      </c>
      <c r="K390" s="5">
        <v>3.3526628007731783E-2</v>
      </c>
      <c r="L390" s="5" t="e">
        <v>#N/A</v>
      </c>
      <c r="M390" s="5" t="e">
        <v>#N/A</v>
      </c>
      <c r="N390" s="5">
        <v>0</v>
      </c>
      <c r="O390" s="5">
        <v>0.3857500506789166</v>
      </c>
      <c r="P390" s="22">
        <v>5.8093104391681711</v>
      </c>
      <c r="Q390" s="18">
        <v>29.898844375472343</v>
      </c>
      <c r="R390" s="5">
        <v>9.9113658846548547E-2</v>
      </c>
      <c r="S390" s="20">
        <v>6.007537756861268</v>
      </c>
      <c r="T390" s="3">
        <v>0.89678055779750687</v>
      </c>
      <c r="U390" s="3">
        <v>9.5238095238095233E-2</v>
      </c>
      <c r="V390" s="3">
        <v>0.80154246255941164</v>
      </c>
      <c r="W390" s="3" t="s">
        <v>3401</v>
      </c>
      <c r="X390" s="25">
        <v>1.7042014733395816</v>
      </c>
      <c r="Y390" s="3">
        <v>0.89678055779750687</v>
      </c>
      <c r="Z390" s="3">
        <v>0.50125313283208017</v>
      </c>
      <c r="AA390" s="3">
        <v>0.3955274249654267</v>
      </c>
      <c r="AB390" s="3" t="s">
        <v>3402</v>
      </c>
      <c r="AC390" s="22">
        <v>4.9996609767929217</v>
      </c>
      <c r="AD390" s="15">
        <v>85.603737323065602</v>
      </c>
      <c r="AE390" s="5">
        <v>6.9629866462228338E-2</v>
      </c>
      <c r="AF390" s="20">
        <v>5.1389207097173779</v>
      </c>
      <c r="AG390" s="3">
        <v>0.89678055779750687</v>
      </c>
      <c r="AH390" s="3">
        <v>0.88924458672357831</v>
      </c>
      <c r="AI390" s="3">
        <v>7.5359710739285601E-3</v>
      </c>
      <c r="AJ390" s="3" t="s">
        <v>3401</v>
      </c>
      <c r="AK390" s="22">
        <v>5.7890132336787099</v>
      </c>
      <c r="AL390" s="15">
        <v>96.973919205256394</v>
      </c>
      <c r="AM390" s="3">
        <v>9.4405033468745903E-2</v>
      </c>
      <c r="AN390" s="20">
        <v>5.977823300616202</v>
      </c>
      <c r="AO390" s="3">
        <v>0.89678055779750687</v>
      </c>
      <c r="AP390" s="3">
        <v>1.4214641080312722E-2</v>
      </c>
      <c r="AQ390" s="3">
        <v>0.8825659167171942</v>
      </c>
      <c r="AR390" s="3" t="s">
        <v>3401</v>
      </c>
      <c r="AS390" s="22">
        <v>5.811381643517433</v>
      </c>
      <c r="AT390" s="15">
        <v>27.743914030197153</v>
      </c>
      <c r="AU390" s="3">
        <v>0.10409771820677274</v>
      </c>
      <c r="AV390" s="20">
        <v>6.0195770799309782</v>
      </c>
      <c r="AW390" s="3">
        <v>0.89678055779750687</v>
      </c>
      <c r="AX390" s="3">
        <v>8.6580086580086577E-2</v>
      </c>
      <c r="AY390" s="3">
        <v>0.81020047121742034</v>
      </c>
      <c r="AZ390" s="3" t="s">
        <v>3401</v>
      </c>
      <c r="BA390" s="22">
        <v>5.8095317640348378</v>
      </c>
      <c r="BB390" s="15">
        <v>82.481757908946065</v>
      </c>
      <c r="BC390" s="3">
        <v>0.10037893731887432</v>
      </c>
      <c r="BD390" s="20">
        <v>6.0102896386725861</v>
      </c>
      <c r="BE390" s="15">
        <v>20.274979919983455</v>
      </c>
    </row>
    <row r="391" spans="1:57" x14ac:dyDescent="0.25">
      <c r="A391" t="s">
        <v>13</v>
      </c>
      <c r="B391" t="s">
        <v>518</v>
      </c>
      <c r="C391" t="s">
        <v>8</v>
      </c>
      <c r="D391">
        <v>6.5</v>
      </c>
      <c r="E391" s="10">
        <v>0</v>
      </c>
      <c r="F391" s="5">
        <v>0.38095238095238093</v>
      </c>
      <c r="G391" s="5">
        <v>0.23809523809523808</v>
      </c>
      <c r="H391" s="5">
        <v>0.11204481792717086</v>
      </c>
      <c r="I391" s="5">
        <v>0.39230769230769225</v>
      </c>
      <c r="J391" s="5">
        <v>0.26778242677824271</v>
      </c>
      <c r="K391" s="5">
        <v>3.3526628007731783E-2</v>
      </c>
      <c r="L391" s="5" t="e">
        <v>#N/A</v>
      </c>
      <c r="M391" s="5" t="e">
        <v>#N/A</v>
      </c>
      <c r="N391" s="5">
        <v>0</v>
      </c>
      <c r="O391" s="5">
        <v>0.3857500506789166</v>
      </c>
      <c r="P391" s="22">
        <v>0</v>
      </c>
      <c r="Q391" s="18">
        <v>0</v>
      </c>
      <c r="R391" s="5">
        <v>0</v>
      </c>
      <c r="S391" s="20">
        <v>0</v>
      </c>
      <c r="T391" s="3">
        <v>0.89678055779750687</v>
      </c>
      <c r="U391" s="3">
        <v>9.5238095238095233E-2</v>
      </c>
      <c r="V391" s="3">
        <v>0.80154246255941164</v>
      </c>
      <c r="W391" s="3" t="s">
        <v>3401</v>
      </c>
      <c r="X391" s="25">
        <v>0</v>
      </c>
      <c r="Y391" s="3">
        <v>0.89678055779750687</v>
      </c>
      <c r="Z391" s="3">
        <v>0.50125313283208017</v>
      </c>
      <c r="AA391" s="3">
        <v>0.3955274249654267</v>
      </c>
      <c r="AB391" s="3" t="s">
        <v>3402</v>
      </c>
      <c r="AC391" s="22">
        <v>0</v>
      </c>
      <c r="AD391" s="15">
        <v>0</v>
      </c>
      <c r="AE391" s="5">
        <v>0</v>
      </c>
      <c r="AF391" s="20">
        <v>0</v>
      </c>
      <c r="AG391" s="3">
        <v>0.89678055779750687</v>
      </c>
      <c r="AH391" s="3">
        <v>0.88924458672357831</v>
      </c>
      <c r="AI391" s="3">
        <v>7.5359710739285601E-3</v>
      </c>
      <c r="AJ391" s="3" t="s">
        <v>3401</v>
      </c>
      <c r="AK391" s="22">
        <v>0</v>
      </c>
      <c r="AL391" s="15">
        <v>0</v>
      </c>
      <c r="AM391" s="3">
        <v>0</v>
      </c>
      <c r="AN391" s="20">
        <v>0</v>
      </c>
      <c r="AO391" s="3">
        <v>0.89678055779750687</v>
      </c>
      <c r="AP391" s="3">
        <v>1.4214641080312722E-2</v>
      </c>
      <c r="AQ391" s="3">
        <v>0.8825659167171942</v>
      </c>
      <c r="AR391" s="3" t="s">
        <v>3401</v>
      </c>
      <c r="AS391" s="22">
        <v>0</v>
      </c>
      <c r="AT391" s="15">
        <v>0</v>
      </c>
      <c r="AU391" s="3">
        <v>0</v>
      </c>
      <c r="AV391" s="20">
        <v>0</v>
      </c>
      <c r="AW391" s="3">
        <v>0.89678055779750687</v>
      </c>
      <c r="AX391" s="3">
        <v>8.6580086580086577E-2</v>
      </c>
      <c r="AY391" s="3">
        <v>0.81020047121742034</v>
      </c>
      <c r="AZ391" s="3" t="s">
        <v>3401</v>
      </c>
      <c r="BA391" s="22">
        <v>0</v>
      </c>
      <c r="BB391" s="15">
        <v>0</v>
      </c>
      <c r="BC391" s="3">
        <v>0</v>
      </c>
      <c r="BD391" s="20">
        <v>0</v>
      </c>
      <c r="BE391" s="15">
        <v>0</v>
      </c>
    </row>
    <row r="392" spans="1:57" x14ac:dyDescent="0.25">
      <c r="A392" t="s">
        <v>18</v>
      </c>
      <c r="B392" t="s">
        <v>518</v>
      </c>
      <c r="C392" t="s">
        <v>8</v>
      </c>
      <c r="D392">
        <v>6.5</v>
      </c>
      <c r="E392" s="10">
        <v>0.7</v>
      </c>
      <c r="F392" s="5">
        <v>0.21164021164021163</v>
      </c>
      <c r="G392" s="5">
        <v>0.17316017316017315</v>
      </c>
      <c r="H392" s="5">
        <v>0.21994941163532386</v>
      </c>
      <c r="I392" s="5">
        <v>0.39230769230769225</v>
      </c>
      <c r="J392" s="5">
        <v>0.26778242677824271</v>
      </c>
      <c r="K392" s="5">
        <v>3.3526628007731783E-2</v>
      </c>
      <c r="L392" s="5" t="e">
        <v>#N/A</v>
      </c>
      <c r="M392" s="5" t="e">
        <v>#N/A</v>
      </c>
      <c r="N392" s="5">
        <v>0</v>
      </c>
      <c r="O392" s="5">
        <v>0.51779136459824171</v>
      </c>
      <c r="P392" s="22">
        <v>3.3499358112853006</v>
      </c>
      <c r="Q392" s="18">
        <v>7.094721231661361</v>
      </c>
      <c r="R392" s="5">
        <v>2.3518761157976693E-2</v>
      </c>
      <c r="S392" s="20">
        <v>3.3969733336012542</v>
      </c>
      <c r="T392" s="3">
        <v>0.89678055779750687</v>
      </c>
      <c r="U392" s="3">
        <v>9.5238095238095233E-2</v>
      </c>
      <c r="V392" s="3">
        <v>0.80154246255941164</v>
      </c>
      <c r="W392" s="3" t="s">
        <v>3401</v>
      </c>
      <c r="X392" s="25">
        <v>0.98272688384731877</v>
      </c>
      <c r="Y392" s="3">
        <v>0.89678055779750687</v>
      </c>
      <c r="Z392" s="3">
        <v>0.50125313283208017</v>
      </c>
      <c r="AA392" s="3">
        <v>0.3955274249654267</v>
      </c>
      <c r="AB392" s="3" t="s">
        <v>3402</v>
      </c>
      <c r="AC392" s="22">
        <v>2.8830518743705595</v>
      </c>
      <c r="AD392" s="15">
        <v>13.01280478121534</v>
      </c>
      <c r="AE392" s="5">
        <v>1.0584582958049553E-2</v>
      </c>
      <c r="AF392" s="20">
        <v>2.9042210402866586</v>
      </c>
      <c r="AG392" s="3">
        <v>0.89678055779750687</v>
      </c>
      <c r="AH392" s="3">
        <v>0.88924458672357831</v>
      </c>
      <c r="AI392" s="3">
        <v>7.5359710739285601E-3</v>
      </c>
      <c r="AJ392" s="3" t="s">
        <v>3401</v>
      </c>
      <c r="AK392" s="22">
        <v>3.3382314384083194</v>
      </c>
      <c r="AL392" s="15">
        <v>13.983102190378837</v>
      </c>
      <c r="AM392" s="3">
        <v>1.3612683091476565E-2</v>
      </c>
      <c r="AN392" s="20">
        <v>3.3654568045912727</v>
      </c>
      <c r="AO392" s="3">
        <v>0.89678055779750687</v>
      </c>
      <c r="AP392" s="3">
        <v>1.4214641080312722E-2</v>
      </c>
      <c r="AQ392" s="3">
        <v>0.8825659167171942</v>
      </c>
      <c r="AR392" s="3" t="s">
        <v>3401</v>
      </c>
      <c r="AS392" s="22">
        <v>3.3511301701846463</v>
      </c>
      <c r="AT392" s="15">
        <v>6.7951948262959228</v>
      </c>
      <c r="AU392" s="3">
        <v>2.5496196225880764E-2</v>
      </c>
      <c r="AV392" s="20">
        <v>3.402122562636408</v>
      </c>
      <c r="AW392" s="3">
        <v>0.89678055779750687</v>
      </c>
      <c r="AX392" s="3">
        <v>8.6580086580086577E-2</v>
      </c>
      <c r="AY392" s="3">
        <v>0.81020047121742034</v>
      </c>
      <c r="AZ392" s="3" t="s">
        <v>3401</v>
      </c>
      <c r="BA392" s="22">
        <v>3.3500634381533323</v>
      </c>
      <c r="BB392" s="15">
        <v>12.736989200846571</v>
      </c>
      <c r="BC392" s="3">
        <v>1.5500705526115936E-2</v>
      </c>
      <c r="BD392" s="20">
        <v>3.3810648492055644</v>
      </c>
      <c r="BE392" s="15">
        <v>11.444974330191053</v>
      </c>
    </row>
    <row r="393" spans="1:57" x14ac:dyDescent="0.25">
      <c r="A393" t="s">
        <v>16</v>
      </c>
      <c r="B393" t="s">
        <v>518</v>
      </c>
      <c r="C393" t="s">
        <v>8</v>
      </c>
      <c r="D393">
        <v>6.5</v>
      </c>
      <c r="E393" s="10">
        <v>1</v>
      </c>
      <c r="F393" s="5">
        <v>0.25396825396825395</v>
      </c>
      <c r="G393" s="5">
        <v>0.19047619047619047</v>
      </c>
      <c r="H393" s="5">
        <v>0.15873015873015872</v>
      </c>
      <c r="I393" s="5">
        <v>0.39230769230769225</v>
      </c>
      <c r="J393" s="5">
        <v>0.26778242677824271</v>
      </c>
      <c r="K393" s="5">
        <v>3.3526628007731783E-2</v>
      </c>
      <c r="L393" s="5" t="e">
        <v>#N/A</v>
      </c>
      <c r="M393" s="5" t="e">
        <v>#N/A</v>
      </c>
      <c r="N393" s="5">
        <v>0</v>
      </c>
      <c r="O393" s="5">
        <v>0.29604125640276635</v>
      </c>
      <c r="P393" s="22">
        <v>4.6669298876529073</v>
      </c>
      <c r="Q393" s="18">
        <v>15.327528512144729</v>
      </c>
      <c r="R393" s="5">
        <v>5.0810239112777038E-2</v>
      </c>
      <c r="S393" s="20">
        <v>4.7685503658784612</v>
      </c>
      <c r="T393" s="3">
        <v>0.89678055779750687</v>
      </c>
      <c r="U393" s="3">
        <v>9.5238095238095233E-2</v>
      </c>
      <c r="V393" s="3">
        <v>0.80154246255941164</v>
      </c>
      <c r="W393" s="3" t="s">
        <v>3401</v>
      </c>
      <c r="X393" s="25">
        <v>1.3690762223492827</v>
      </c>
      <c r="Y393" s="3">
        <v>0.89678055779750687</v>
      </c>
      <c r="Z393" s="3">
        <v>0.50125313283208017</v>
      </c>
      <c r="AA393" s="3">
        <v>0.3955274249654267</v>
      </c>
      <c r="AB393" s="3" t="s">
        <v>3402</v>
      </c>
      <c r="AC393" s="22">
        <v>4.0164951563628009</v>
      </c>
      <c r="AD393" s="15">
        <v>35.68410425117122</v>
      </c>
      <c r="AE393" s="5">
        <v>2.9025361409820118E-2</v>
      </c>
      <c r="AF393" s="20">
        <v>4.0745458791824412</v>
      </c>
      <c r="AG393" s="3">
        <v>0.89678055779750687</v>
      </c>
      <c r="AH393" s="3">
        <v>0.88924458672357831</v>
      </c>
      <c r="AI393" s="3">
        <v>7.5359710739285601E-3</v>
      </c>
      <c r="AJ393" s="3" t="s">
        <v>3401</v>
      </c>
      <c r="AK393" s="22">
        <v>4.6506240565346504</v>
      </c>
      <c r="AL393" s="15">
        <v>39.444477763737048</v>
      </c>
      <c r="AM393" s="3">
        <v>3.839957458624562E-2</v>
      </c>
      <c r="AN393" s="20">
        <v>4.7274232057071419</v>
      </c>
      <c r="AO393" s="3">
        <v>0.89678055779750687</v>
      </c>
      <c r="AP393" s="3">
        <v>1.4214641080312722E-2</v>
      </c>
      <c r="AQ393" s="3">
        <v>0.8825659167171942</v>
      </c>
      <c r="AR393" s="3" t="s">
        <v>3401</v>
      </c>
      <c r="AS393" s="22">
        <v>4.6685937969210078</v>
      </c>
      <c r="AT393" s="15">
        <v>14.433572912779303</v>
      </c>
      <c r="AU393" s="3">
        <v>5.4156093626733709E-2</v>
      </c>
      <c r="AV393" s="20">
        <v>4.7769059841744754</v>
      </c>
      <c r="AW393" s="3">
        <v>0.89678055779750687</v>
      </c>
      <c r="AX393" s="3">
        <v>8.6580086580086577E-2</v>
      </c>
      <c r="AY393" s="3">
        <v>0.81020047121742034</v>
      </c>
      <c r="AZ393" s="3" t="s">
        <v>3401</v>
      </c>
      <c r="BA393" s="22">
        <v>4.667107689759705</v>
      </c>
      <c r="BB393" s="15">
        <v>34.634812229192754</v>
      </c>
      <c r="BC393" s="3">
        <v>4.2149994543557667E-2</v>
      </c>
      <c r="BD393" s="20">
        <v>4.75140767884682</v>
      </c>
      <c r="BE393" s="15">
        <v>16.068971970013223</v>
      </c>
    </row>
    <row r="394" spans="1:57" x14ac:dyDescent="0.25">
      <c r="A394" t="s">
        <v>17</v>
      </c>
      <c r="B394" t="s">
        <v>518</v>
      </c>
      <c r="C394" t="s">
        <v>8</v>
      </c>
      <c r="D394">
        <v>5.5</v>
      </c>
      <c r="E394" s="10">
        <v>0.3</v>
      </c>
      <c r="F394" s="5">
        <v>0.29761904761904762</v>
      </c>
      <c r="G394" s="5">
        <v>0.13605442176870747</v>
      </c>
      <c r="H394" s="5">
        <v>0.17316017316017315</v>
      </c>
      <c r="I394" s="5">
        <v>0.39230769230769225</v>
      </c>
      <c r="J394" s="5">
        <v>0.26778242677824271</v>
      </c>
      <c r="K394" s="5">
        <v>3.3526628007731783E-2</v>
      </c>
      <c r="L394" s="5" t="e">
        <v>#N/A</v>
      </c>
      <c r="M394" s="5" t="e">
        <v>#N/A</v>
      </c>
      <c r="N394" s="5">
        <v>0</v>
      </c>
      <c r="O394" s="5">
        <v>0.3857500506789166</v>
      </c>
      <c r="P394" s="22">
        <v>1.4660718371720138</v>
      </c>
      <c r="Q394" s="18">
        <v>2.3572456680015121</v>
      </c>
      <c r="R394" s="5">
        <v>7.8141897399710229E-3</v>
      </c>
      <c r="S394" s="20">
        <v>1.4817002166519559</v>
      </c>
      <c r="T394" s="3">
        <v>0.89678055779750687</v>
      </c>
      <c r="U394" s="3">
        <v>9.5238095238095233E-2</v>
      </c>
      <c r="V394" s="3">
        <v>0.80154246255941164</v>
      </c>
      <c r="W394" s="3" t="s">
        <v>3401</v>
      </c>
      <c r="X394" s="25">
        <v>0.4300823326783631</v>
      </c>
      <c r="Y394" s="3">
        <v>0.89678055779750687</v>
      </c>
      <c r="Z394" s="3">
        <v>0.50125313283208017</v>
      </c>
      <c r="AA394" s="3">
        <v>0.3955274249654267</v>
      </c>
      <c r="AB394" s="3" t="s">
        <v>3402</v>
      </c>
      <c r="AC394" s="22">
        <v>1.2617439247287978</v>
      </c>
      <c r="AD394" s="15">
        <v>3.0739391008300778</v>
      </c>
      <c r="AE394" s="5">
        <v>2.5003343989065401E-3</v>
      </c>
      <c r="AF394" s="20">
        <v>1.2667445935266108</v>
      </c>
      <c r="AG394" s="3">
        <v>0.89678055779750687</v>
      </c>
      <c r="AH394" s="3">
        <v>0.88924458672357831</v>
      </c>
      <c r="AI394" s="3">
        <v>7.5359710739285601E-3</v>
      </c>
      <c r="AJ394" s="3" t="s">
        <v>3401</v>
      </c>
      <c r="AK394" s="22">
        <v>1.4609495147117162</v>
      </c>
      <c r="AL394" s="15">
        <v>3.1722248071750698</v>
      </c>
      <c r="AM394" s="3">
        <v>3.0881910470987308E-3</v>
      </c>
      <c r="AN394" s="20">
        <v>1.4671258968059135</v>
      </c>
      <c r="AO394" s="3">
        <v>0.89678055779750687</v>
      </c>
      <c r="AP394" s="3">
        <v>1.4214641080312722E-2</v>
      </c>
      <c r="AQ394" s="3">
        <v>0.8825659167171942</v>
      </c>
      <c r="AR394" s="3" t="s">
        <v>3401</v>
      </c>
      <c r="AS394" s="22">
        <v>1.4665945385145014</v>
      </c>
      <c r="AT394" s="15">
        <v>2.3131634317665291</v>
      </c>
      <c r="AU394" s="3">
        <v>8.6792020341526551E-3</v>
      </c>
      <c r="AV394" s="20">
        <v>1.4839529425828066</v>
      </c>
      <c r="AW394" s="3">
        <v>0.89678055779750687</v>
      </c>
      <c r="AX394" s="3">
        <v>8.6580086580086577E-2</v>
      </c>
      <c r="AY394" s="3">
        <v>0.81020047121742034</v>
      </c>
      <c r="AZ394" s="3" t="s">
        <v>3401</v>
      </c>
      <c r="BA394" s="22">
        <v>1.4661276920204134</v>
      </c>
      <c r="BB394" s="15">
        <v>3.0452530133133897</v>
      </c>
      <c r="BC394" s="3">
        <v>3.7060226296455252E-3</v>
      </c>
      <c r="BD394" s="20">
        <v>1.4735397372797043</v>
      </c>
      <c r="BE394" s="15">
        <v>4.9910112622461398</v>
      </c>
    </row>
    <row r="395" spans="1:57" x14ac:dyDescent="0.25">
      <c r="A395" t="s">
        <v>14</v>
      </c>
      <c r="B395" t="s">
        <v>518</v>
      </c>
      <c r="C395" t="s">
        <v>8</v>
      </c>
      <c r="D395">
        <v>5.5</v>
      </c>
      <c r="E395" s="10">
        <v>0</v>
      </c>
      <c r="F395" s="5">
        <v>0.29761904761904762</v>
      </c>
      <c r="G395" s="5">
        <v>0.19047619047619047</v>
      </c>
      <c r="H395" s="5">
        <v>0.11204481792717086</v>
      </c>
      <c r="I395" s="5">
        <v>0.39230769230769225</v>
      </c>
      <c r="J395" s="5">
        <v>0.26778242677824271</v>
      </c>
      <c r="K395" s="5">
        <v>3.3526628007731783E-2</v>
      </c>
      <c r="L395" s="5" t="e">
        <v>#N/A</v>
      </c>
      <c r="M395" s="5" t="e">
        <v>#N/A</v>
      </c>
      <c r="N395" s="5">
        <v>0</v>
      </c>
      <c r="O395" s="5">
        <v>0.24260903762571984</v>
      </c>
      <c r="P395" s="22">
        <v>0</v>
      </c>
      <c r="Q395" s="18">
        <v>0</v>
      </c>
      <c r="R395" s="5">
        <v>0</v>
      </c>
      <c r="S395" s="20">
        <v>0</v>
      </c>
      <c r="T395" s="3">
        <v>0.89678055779750687</v>
      </c>
      <c r="U395" s="3">
        <v>9.5238095238095233E-2</v>
      </c>
      <c r="V395" s="3">
        <v>0.80154246255941164</v>
      </c>
      <c r="W395" s="3" t="s">
        <v>3401</v>
      </c>
      <c r="X395" s="25">
        <v>0</v>
      </c>
      <c r="Y395" s="3">
        <v>0.89678055779750687</v>
      </c>
      <c r="Z395" s="3">
        <v>0.50125313283208017</v>
      </c>
      <c r="AA395" s="3">
        <v>0.3955274249654267</v>
      </c>
      <c r="AB395" s="3" t="s">
        <v>3402</v>
      </c>
      <c r="AC395" s="22">
        <v>0</v>
      </c>
      <c r="AD395" s="15">
        <v>0</v>
      </c>
      <c r="AE395" s="5">
        <v>0</v>
      </c>
      <c r="AF395" s="20">
        <v>0</v>
      </c>
      <c r="AG395" s="3">
        <v>0.89678055779750687</v>
      </c>
      <c r="AH395" s="3">
        <v>0.88924458672357831</v>
      </c>
      <c r="AI395" s="3">
        <v>7.5359710739285601E-3</v>
      </c>
      <c r="AJ395" s="3" t="s">
        <v>3401</v>
      </c>
      <c r="AK395" s="22">
        <v>0</v>
      </c>
      <c r="AL395" s="15">
        <v>0</v>
      </c>
      <c r="AM395" s="3">
        <v>0</v>
      </c>
      <c r="AN395" s="20">
        <v>0</v>
      </c>
      <c r="AO395" s="3">
        <v>0.89678055779750687</v>
      </c>
      <c r="AP395" s="3">
        <v>1.4214641080312722E-2</v>
      </c>
      <c r="AQ395" s="3">
        <v>0.8825659167171942</v>
      </c>
      <c r="AR395" s="3" t="s">
        <v>3401</v>
      </c>
      <c r="AS395" s="22">
        <v>0</v>
      </c>
      <c r="AT395" s="15">
        <v>0</v>
      </c>
      <c r="AU395" s="3">
        <v>0</v>
      </c>
      <c r="AV395" s="20">
        <v>0</v>
      </c>
      <c r="AW395" s="3">
        <v>0.89678055779750687</v>
      </c>
      <c r="AX395" s="3">
        <v>8.6580086580086577E-2</v>
      </c>
      <c r="AY395" s="3">
        <v>0.81020047121742034</v>
      </c>
      <c r="AZ395" s="3" t="s">
        <v>3401</v>
      </c>
      <c r="BA395" s="22">
        <v>0</v>
      </c>
      <c r="BB395" s="15">
        <v>0</v>
      </c>
      <c r="BC395" s="3">
        <v>0</v>
      </c>
      <c r="BD395" s="20">
        <v>0</v>
      </c>
      <c r="BE395" s="15">
        <v>0</v>
      </c>
    </row>
    <row r="396" spans="1:57" x14ac:dyDescent="0.25">
      <c r="A396" t="s">
        <v>3691</v>
      </c>
      <c r="B396" t="s">
        <v>518</v>
      </c>
      <c r="C396" t="s">
        <v>8</v>
      </c>
      <c r="D396">
        <v>5.5</v>
      </c>
      <c r="E396" s="10">
        <v>0</v>
      </c>
      <c r="F396" s="5" t="e">
        <v>#N/A</v>
      </c>
      <c r="G396" s="5" t="e">
        <v>#N/A</v>
      </c>
      <c r="H396" s="5" t="e">
        <v>#N/A</v>
      </c>
      <c r="I396" s="5">
        <v>0.39230769230769225</v>
      </c>
      <c r="J396" s="5">
        <v>0.26778242677824271</v>
      </c>
      <c r="K396" s="5">
        <v>3.3526628007731783E-2</v>
      </c>
      <c r="L396" s="5" t="e">
        <v>#N/A</v>
      </c>
      <c r="M396" s="5" t="e">
        <v>#N/A</v>
      </c>
      <c r="N396" s="5">
        <v>0</v>
      </c>
      <c r="O396" s="5">
        <v>0.49070832009786569</v>
      </c>
      <c r="P396" s="22">
        <v>0</v>
      </c>
      <c r="Q396" s="18">
        <v>0</v>
      </c>
      <c r="R396" s="5">
        <v>0</v>
      </c>
      <c r="S396" s="20">
        <v>0</v>
      </c>
      <c r="T396" s="3">
        <v>0.89678055779750687</v>
      </c>
      <c r="U396" s="3">
        <v>9.5238095238095233E-2</v>
      </c>
      <c r="V396" s="3">
        <v>0.80154246255941164</v>
      </c>
      <c r="W396" s="3" t="s">
        <v>3401</v>
      </c>
      <c r="X396" s="25">
        <v>0</v>
      </c>
      <c r="Y396" s="3">
        <v>0.89678055779750687</v>
      </c>
      <c r="Z396" s="3">
        <v>0.50125313283208017</v>
      </c>
      <c r="AA396" s="3">
        <v>0.3955274249654267</v>
      </c>
      <c r="AB396" s="3" t="s">
        <v>3402</v>
      </c>
      <c r="AC396" s="22">
        <v>0</v>
      </c>
      <c r="AD396" s="15">
        <v>0</v>
      </c>
      <c r="AE396" s="5">
        <v>0</v>
      </c>
      <c r="AF396" s="20">
        <v>0</v>
      </c>
      <c r="AG396" s="3">
        <v>0.89678055779750687</v>
      </c>
      <c r="AH396" s="3">
        <v>0.88924458672357831</v>
      </c>
      <c r="AI396" s="3">
        <v>7.5359710739285601E-3</v>
      </c>
      <c r="AJ396" s="3" t="s">
        <v>3401</v>
      </c>
      <c r="AK396" s="22">
        <v>0</v>
      </c>
      <c r="AL396" s="15">
        <v>0</v>
      </c>
      <c r="AM396" s="3">
        <v>0</v>
      </c>
      <c r="AN396" s="20">
        <v>0</v>
      </c>
      <c r="AO396" s="3">
        <v>0.89678055779750687</v>
      </c>
      <c r="AP396" s="3">
        <v>1.4214641080312722E-2</v>
      </c>
      <c r="AQ396" s="3">
        <v>0.8825659167171942</v>
      </c>
      <c r="AR396" s="3" t="s">
        <v>3401</v>
      </c>
      <c r="AS396" s="22">
        <v>0</v>
      </c>
      <c r="AT396" s="15">
        <v>0</v>
      </c>
      <c r="AU396" s="3">
        <v>0</v>
      </c>
      <c r="AV396" s="20">
        <v>0</v>
      </c>
      <c r="AW396" s="3">
        <v>0.89678055779750687</v>
      </c>
      <c r="AX396" s="3">
        <v>8.6580086580086577E-2</v>
      </c>
      <c r="AY396" s="3">
        <v>0.81020047121742034</v>
      </c>
      <c r="AZ396" s="3" t="s">
        <v>3401</v>
      </c>
      <c r="BA396" s="22">
        <v>0</v>
      </c>
      <c r="BB396" s="15">
        <v>0</v>
      </c>
      <c r="BC396" s="3">
        <v>0</v>
      </c>
      <c r="BD396" s="20">
        <v>0</v>
      </c>
      <c r="BE396" s="15">
        <v>0</v>
      </c>
    </row>
    <row r="397" spans="1:57" x14ac:dyDescent="0.25">
      <c r="A397" t="s">
        <v>4143</v>
      </c>
      <c r="B397" t="s">
        <v>518</v>
      </c>
      <c r="C397" t="s">
        <v>8</v>
      </c>
      <c r="D397">
        <v>5</v>
      </c>
      <c r="E397" s="10">
        <v>0</v>
      </c>
      <c r="F397" s="5" t="e">
        <v>#N/A</v>
      </c>
      <c r="G397" s="5" t="e">
        <v>#N/A</v>
      </c>
      <c r="H397" s="5" t="e">
        <v>#N/A</v>
      </c>
      <c r="I397" s="5">
        <v>0.39230769230769225</v>
      </c>
      <c r="J397" s="5">
        <v>0.26778242677824271</v>
      </c>
      <c r="K397" s="5">
        <v>3.3526628007731783E-2</v>
      </c>
      <c r="L397" s="5" t="e">
        <v>#N/A</v>
      </c>
      <c r="M397" s="5" t="e">
        <v>#N/A</v>
      </c>
      <c r="N397" s="5">
        <v>0</v>
      </c>
      <c r="O397" s="5">
        <v>0.3857500506789166</v>
      </c>
      <c r="P397" s="22">
        <v>0</v>
      </c>
      <c r="Q397" s="18">
        <v>0</v>
      </c>
      <c r="R397" s="5">
        <v>0</v>
      </c>
      <c r="S397" s="20">
        <v>0</v>
      </c>
      <c r="T397" s="3">
        <v>0.89678055779750687</v>
      </c>
      <c r="U397" s="3">
        <v>9.5238095238095233E-2</v>
      </c>
      <c r="V397" s="3">
        <v>0.80154246255941164</v>
      </c>
      <c r="W397" s="3" t="s">
        <v>3401</v>
      </c>
      <c r="X397" s="25">
        <v>0</v>
      </c>
      <c r="Y397" s="3">
        <v>0.89678055779750687</v>
      </c>
      <c r="Z397" s="3">
        <v>0.50125313283208017</v>
      </c>
      <c r="AA397" s="3">
        <v>0.3955274249654267</v>
      </c>
      <c r="AB397" s="3" t="s">
        <v>3402</v>
      </c>
      <c r="AC397" s="22">
        <v>0</v>
      </c>
      <c r="AD397" s="15">
        <v>0</v>
      </c>
      <c r="AE397" s="5">
        <v>0</v>
      </c>
      <c r="AF397" s="20">
        <v>0</v>
      </c>
      <c r="AG397" s="3">
        <v>0.89678055779750687</v>
      </c>
      <c r="AH397" s="3">
        <v>0.88924458672357831</v>
      </c>
      <c r="AI397" s="3">
        <v>7.5359710739285601E-3</v>
      </c>
      <c r="AJ397" s="3" t="s">
        <v>3401</v>
      </c>
      <c r="AK397" s="22">
        <v>0</v>
      </c>
      <c r="AL397" s="15">
        <v>0</v>
      </c>
      <c r="AM397" s="3">
        <v>0</v>
      </c>
      <c r="AN397" s="20">
        <v>0</v>
      </c>
      <c r="AO397" s="3">
        <v>0.89678055779750687</v>
      </c>
      <c r="AP397" s="3">
        <v>1.4214641080312722E-2</v>
      </c>
      <c r="AQ397" s="3">
        <v>0.8825659167171942</v>
      </c>
      <c r="AR397" s="3" t="s">
        <v>3401</v>
      </c>
      <c r="AS397" s="22">
        <v>0</v>
      </c>
      <c r="AT397" s="15">
        <v>0</v>
      </c>
      <c r="AU397" s="3">
        <v>0</v>
      </c>
      <c r="AV397" s="20">
        <v>0</v>
      </c>
      <c r="AW397" s="3">
        <v>0.89678055779750687</v>
      </c>
      <c r="AX397" s="3">
        <v>8.6580086580086577E-2</v>
      </c>
      <c r="AY397" s="3">
        <v>0.81020047121742034</v>
      </c>
      <c r="AZ397" s="3" t="s">
        <v>3401</v>
      </c>
      <c r="BA397" s="22">
        <v>0</v>
      </c>
      <c r="BB397" s="15">
        <v>0</v>
      </c>
      <c r="BC397" s="3">
        <v>0</v>
      </c>
      <c r="BD397" s="20">
        <v>0</v>
      </c>
      <c r="BE397" s="15">
        <v>0</v>
      </c>
    </row>
    <row r="398" spans="1:57" x14ac:dyDescent="0.25">
      <c r="A398" t="s">
        <v>4144</v>
      </c>
      <c r="B398" t="s">
        <v>518</v>
      </c>
      <c r="C398" t="s">
        <v>8</v>
      </c>
      <c r="D398">
        <v>5</v>
      </c>
      <c r="E398" s="10">
        <v>0</v>
      </c>
      <c r="F398" s="5" t="e">
        <v>#N/A</v>
      </c>
      <c r="G398" s="5" t="e">
        <v>#N/A</v>
      </c>
      <c r="H398" s="5" t="e">
        <v>#N/A</v>
      </c>
      <c r="I398" s="5">
        <v>0.39230769230769225</v>
      </c>
      <c r="J398" s="5">
        <v>0.26778242677824271</v>
      </c>
      <c r="K398" s="5">
        <v>3.3526628007731783E-2</v>
      </c>
      <c r="L398" s="5" t="e">
        <v>#N/A</v>
      </c>
      <c r="M398" s="5" t="e">
        <v>#N/A</v>
      </c>
      <c r="N398" s="5">
        <v>0</v>
      </c>
      <c r="O398" s="5">
        <v>0.3857500506789166</v>
      </c>
      <c r="P398" s="22">
        <v>0</v>
      </c>
      <c r="Q398" s="18">
        <v>0</v>
      </c>
      <c r="R398" s="5">
        <v>0</v>
      </c>
      <c r="S398" s="20">
        <v>0</v>
      </c>
      <c r="T398" s="3">
        <v>0.89678055779750687</v>
      </c>
      <c r="U398" s="3">
        <v>9.5238095238095233E-2</v>
      </c>
      <c r="V398" s="3">
        <v>0.80154246255941164</v>
      </c>
      <c r="W398" s="3" t="s">
        <v>3401</v>
      </c>
      <c r="X398" s="25">
        <v>0</v>
      </c>
      <c r="Y398" s="3">
        <v>0.89678055779750687</v>
      </c>
      <c r="Z398" s="3">
        <v>0.50125313283208017</v>
      </c>
      <c r="AA398" s="3">
        <v>0.3955274249654267</v>
      </c>
      <c r="AB398" s="3" t="s">
        <v>3402</v>
      </c>
      <c r="AC398" s="22">
        <v>0</v>
      </c>
      <c r="AD398" s="15">
        <v>0</v>
      </c>
      <c r="AE398" s="5">
        <v>0</v>
      </c>
      <c r="AF398" s="20">
        <v>0</v>
      </c>
      <c r="AG398" s="3">
        <v>0.89678055779750687</v>
      </c>
      <c r="AH398" s="3">
        <v>0.88924458672357831</v>
      </c>
      <c r="AI398" s="3">
        <v>7.5359710739285601E-3</v>
      </c>
      <c r="AJ398" s="3" t="s">
        <v>3401</v>
      </c>
      <c r="AK398" s="22">
        <v>0</v>
      </c>
      <c r="AL398" s="15">
        <v>0</v>
      </c>
      <c r="AM398" s="3">
        <v>0</v>
      </c>
      <c r="AN398" s="20">
        <v>0</v>
      </c>
      <c r="AO398" s="3">
        <v>0.89678055779750687</v>
      </c>
      <c r="AP398" s="3">
        <v>1.4214641080312722E-2</v>
      </c>
      <c r="AQ398" s="3">
        <v>0.8825659167171942</v>
      </c>
      <c r="AR398" s="3" t="s">
        <v>3401</v>
      </c>
      <c r="AS398" s="22">
        <v>0</v>
      </c>
      <c r="AT398" s="15">
        <v>0</v>
      </c>
      <c r="AU398" s="3">
        <v>0</v>
      </c>
      <c r="AV398" s="20">
        <v>0</v>
      </c>
      <c r="AW398" s="3">
        <v>0.89678055779750687</v>
      </c>
      <c r="AX398" s="3">
        <v>8.6580086580086577E-2</v>
      </c>
      <c r="AY398" s="3">
        <v>0.81020047121742034</v>
      </c>
      <c r="AZ398" s="3" t="s">
        <v>3401</v>
      </c>
      <c r="BA398" s="22">
        <v>0</v>
      </c>
      <c r="BB398" s="15">
        <v>0</v>
      </c>
      <c r="BC398" s="3">
        <v>0</v>
      </c>
      <c r="BD398" s="20">
        <v>0</v>
      </c>
      <c r="BE398" s="15">
        <v>0</v>
      </c>
    </row>
    <row r="399" spans="1:57" x14ac:dyDescent="0.25">
      <c r="A399" t="s">
        <v>4145</v>
      </c>
      <c r="B399" t="s">
        <v>518</v>
      </c>
      <c r="C399" t="s">
        <v>8</v>
      </c>
      <c r="D399">
        <v>4.5</v>
      </c>
      <c r="E399" s="10">
        <v>0</v>
      </c>
      <c r="F399" s="5" t="e">
        <v>#N/A</v>
      </c>
      <c r="G399" s="5" t="e">
        <v>#N/A</v>
      </c>
      <c r="H399" s="5" t="e">
        <v>#N/A</v>
      </c>
      <c r="I399" s="5">
        <v>0.39230769230769225</v>
      </c>
      <c r="J399" s="5">
        <v>0.26778242677824271</v>
      </c>
      <c r="K399" s="5">
        <v>3.3526628007731783E-2</v>
      </c>
      <c r="L399" s="5" t="e">
        <v>#N/A</v>
      </c>
      <c r="M399" s="5" t="e">
        <v>#N/A</v>
      </c>
      <c r="N399" s="5">
        <v>0</v>
      </c>
      <c r="O399" s="5">
        <v>0.3857500506789166</v>
      </c>
      <c r="P399" s="22">
        <v>0</v>
      </c>
      <c r="Q399" s="18">
        <v>0</v>
      </c>
      <c r="R399" s="5">
        <v>0</v>
      </c>
      <c r="S399" s="20">
        <v>0</v>
      </c>
      <c r="T399" s="3">
        <v>0.89678055779750687</v>
      </c>
      <c r="U399" s="3">
        <v>9.5238095238095233E-2</v>
      </c>
      <c r="V399" s="3">
        <v>0.80154246255941164</v>
      </c>
      <c r="W399" s="3" t="s">
        <v>3401</v>
      </c>
      <c r="X399" s="25">
        <v>0</v>
      </c>
      <c r="Y399" s="3">
        <v>0.89678055779750687</v>
      </c>
      <c r="Z399" s="3">
        <v>0.50125313283208017</v>
      </c>
      <c r="AA399" s="3">
        <v>0.3955274249654267</v>
      </c>
      <c r="AB399" s="3" t="s">
        <v>3402</v>
      </c>
      <c r="AC399" s="22">
        <v>0</v>
      </c>
      <c r="AD399" s="15">
        <v>0</v>
      </c>
      <c r="AE399" s="5">
        <v>0</v>
      </c>
      <c r="AF399" s="20">
        <v>0</v>
      </c>
      <c r="AG399" s="3">
        <v>0.89678055779750687</v>
      </c>
      <c r="AH399" s="3">
        <v>0.88924458672357831</v>
      </c>
      <c r="AI399" s="3">
        <v>7.5359710739285601E-3</v>
      </c>
      <c r="AJ399" s="3" t="s">
        <v>3401</v>
      </c>
      <c r="AK399" s="22">
        <v>0</v>
      </c>
      <c r="AL399" s="15">
        <v>0</v>
      </c>
      <c r="AM399" s="3">
        <v>0</v>
      </c>
      <c r="AN399" s="20">
        <v>0</v>
      </c>
      <c r="AO399" s="3">
        <v>0.89678055779750687</v>
      </c>
      <c r="AP399" s="3">
        <v>1.4214641080312722E-2</v>
      </c>
      <c r="AQ399" s="3">
        <v>0.8825659167171942</v>
      </c>
      <c r="AR399" s="3" t="s">
        <v>3401</v>
      </c>
      <c r="AS399" s="22">
        <v>0</v>
      </c>
      <c r="AT399" s="15">
        <v>0</v>
      </c>
      <c r="AU399" s="3">
        <v>0</v>
      </c>
      <c r="AV399" s="20">
        <v>0</v>
      </c>
      <c r="AW399" s="3">
        <v>0.89678055779750687</v>
      </c>
      <c r="AX399" s="3">
        <v>8.6580086580086577E-2</v>
      </c>
      <c r="AY399" s="3">
        <v>0.81020047121742034</v>
      </c>
      <c r="AZ399" s="3" t="s">
        <v>3401</v>
      </c>
      <c r="BA399" s="22">
        <v>0</v>
      </c>
      <c r="BB399" s="15">
        <v>0</v>
      </c>
      <c r="BC399" s="3">
        <v>0</v>
      </c>
      <c r="BD399" s="20">
        <v>0</v>
      </c>
      <c r="BE399" s="15">
        <v>0</v>
      </c>
    </row>
    <row r="400" spans="1:57" x14ac:dyDescent="0.25">
      <c r="A400" t="s">
        <v>4146</v>
      </c>
      <c r="B400" t="s">
        <v>518</v>
      </c>
      <c r="C400" t="s">
        <v>8</v>
      </c>
      <c r="D400">
        <v>4.5</v>
      </c>
      <c r="E400" s="10">
        <v>0</v>
      </c>
      <c r="F400" s="5" t="e">
        <v>#N/A</v>
      </c>
      <c r="G400" s="5" t="e">
        <v>#N/A</v>
      </c>
      <c r="H400" s="5" t="e">
        <v>#N/A</v>
      </c>
      <c r="I400" s="5">
        <v>0.39230769230769225</v>
      </c>
      <c r="J400" s="5">
        <v>0.26778242677824271</v>
      </c>
      <c r="K400" s="5">
        <v>3.3526628007731783E-2</v>
      </c>
      <c r="L400" s="5" t="e">
        <v>#N/A</v>
      </c>
      <c r="M400" s="5" t="e">
        <v>#N/A</v>
      </c>
      <c r="N400" s="5">
        <v>0</v>
      </c>
      <c r="O400" s="5">
        <v>0.3857500506789166</v>
      </c>
      <c r="P400" s="22">
        <v>0</v>
      </c>
      <c r="Q400" s="18">
        <v>0</v>
      </c>
      <c r="R400" s="5">
        <v>0</v>
      </c>
      <c r="S400" s="20">
        <v>0</v>
      </c>
      <c r="T400" s="3">
        <v>0.89678055779750687</v>
      </c>
      <c r="U400" s="3">
        <v>9.5238095238095233E-2</v>
      </c>
      <c r="V400" s="3">
        <v>0.80154246255941164</v>
      </c>
      <c r="W400" s="3" t="s">
        <v>3401</v>
      </c>
      <c r="X400" s="25">
        <v>0</v>
      </c>
      <c r="Y400" s="3">
        <v>0.89678055779750687</v>
      </c>
      <c r="Z400" s="3">
        <v>0.50125313283208017</v>
      </c>
      <c r="AA400" s="3">
        <v>0.3955274249654267</v>
      </c>
      <c r="AB400" s="3" t="s">
        <v>3402</v>
      </c>
      <c r="AC400" s="22">
        <v>0</v>
      </c>
      <c r="AD400" s="15">
        <v>0</v>
      </c>
      <c r="AE400" s="5">
        <v>0</v>
      </c>
      <c r="AF400" s="20">
        <v>0</v>
      </c>
      <c r="AG400" s="3">
        <v>0.89678055779750687</v>
      </c>
      <c r="AH400" s="3">
        <v>0.88924458672357831</v>
      </c>
      <c r="AI400" s="3">
        <v>7.5359710739285601E-3</v>
      </c>
      <c r="AJ400" s="3" t="s">
        <v>3401</v>
      </c>
      <c r="AK400" s="22">
        <v>0</v>
      </c>
      <c r="AL400" s="15">
        <v>0</v>
      </c>
      <c r="AM400" s="3">
        <v>0</v>
      </c>
      <c r="AN400" s="20">
        <v>0</v>
      </c>
      <c r="AO400" s="3">
        <v>0.89678055779750687</v>
      </c>
      <c r="AP400" s="3">
        <v>1.4214641080312722E-2</v>
      </c>
      <c r="AQ400" s="3">
        <v>0.8825659167171942</v>
      </c>
      <c r="AR400" s="3" t="s">
        <v>3401</v>
      </c>
      <c r="AS400" s="22">
        <v>0</v>
      </c>
      <c r="AT400" s="15">
        <v>0</v>
      </c>
      <c r="AU400" s="3">
        <v>0</v>
      </c>
      <c r="AV400" s="20">
        <v>0</v>
      </c>
      <c r="AW400" s="3">
        <v>0.89678055779750687</v>
      </c>
      <c r="AX400" s="3">
        <v>8.6580086580086577E-2</v>
      </c>
      <c r="AY400" s="3">
        <v>0.81020047121742034</v>
      </c>
      <c r="AZ400" s="3" t="s">
        <v>3401</v>
      </c>
      <c r="BA400" s="22">
        <v>0</v>
      </c>
      <c r="BB400" s="15">
        <v>0</v>
      </c>
      <c r="BC400" s="3">
        <v>0</v>
      </c>
      <c r="BD400" s="20">
        <v>0</v>
      </c>
      <c r="BE400" s="15">
        <v>0</v>
      </c>
    </row>
    <row r="401" spans="1:57" x14ac:dyDescent="0.25">
      <c r="A401" t="s">
        <v>4147</v>
      </c>
      <c r="B401" t="s">
        <v>518</v>
      </c>
      <c r="C401" t="s">
        <v>8</v>
      </c>
      <c r="D401">
        <v>4.5</v>
      </c>
      <c r="E401" s="10">
        <v>0</v>
      </c>
      <c r="F401" s="5" t="e">
        <v>#N/A</v>
      </c>
      <c r="G401" s="5" t="e">
        <v>#N/A</v>
      </c>
      <c r="H401" s="5" t="e">
        <v>#N/A</v>
      </c>
      <c r="I401" s="5">
        <v>0.39230769230769225</v>
      </c>
      <c r="J401" s="5">
        <v>0.26778242677824271</v>
      </c>
      <c r="K401" s="5">
        <v>3.3526628007731783E-2</v>
      </c>
      <c r="L401" s="5" t="e">
        <v>#N/A</v>
      </c>
      <c r="M401" s="5" t="e">
        <v>#N/A</v>
      </c>
      <c r="N401" s="5">
        <v>0</v>
      </c>
      <c r="O401" s="5">
        <v>0.3857500506789166</v>
      </c>
      <c r="P401" s="22">
        <v>0</v>
      </c>
      <c r="Q401" s="18">
        <v>0</v>
      </c>
      <c r="R401" s="5">
        <v>0</v>
      </c>
      <c r="S401" s="20">
        <v>0</v>
      </c>
      <c r="T401" s="3">
        <v>0.89678055779750687</v>
      </c>
      <c r="U401" s="3">
        <v>9.5238095238095233E-2</v>
      </c>
      <c r="V401" s="3">
        <v>0.80154246255941164</v>
      </c>
      <c r="W401" s="3" t="s">
        <v>3401</v>
      </c>
      <c r="X401" s="25">
        <v>0</v>
      </c>
      <c r="Y401" s="3">
        <v>0.89678055779750687</v>
      </c>
      <c r="Z401" s="3">
        <v>0.50125313283208017</v>
      </c>
      <c r="AA401" s="3">
        <v>0.3955274249654267</v>
      </c>
      <c r="AB401" s="3" t="s">
        <v>3402</v>
      </c>
      <c r="AC401" s="22">
        <v>0</v>
      </c>
      <c r="AD401" s="15">
        <v>0</v>
      </c>
      <c r="AE401" s="5">
        <v>0</v>
      </c>
      <c r="AF401" s="20">
        <v>0</v>
      </c>
      <c r="AG401" s="3">
        <v>0.89678055779750687</v>
      </c>
      <c r="AH401" s="3">
        <v>0.88924458672357831</v>
      </c>
      <c r="AI401" s="3">
        <v>7.5359710739285601E-3</v>
      </c>
      <c r="AJ401" s="3" t="s">
        <v>3401</v>
      </c>
      <c r="AK401" s="22">
        <v>0</v>
      </c>
      <c r="AL401" s="15">
        <v>0</v>
      </c>
      <c r="AM401" s="3">
        <v>0</v>
      </c>
      <c r="AN401" s="20">
        <v>0</v>
      </c>
      <c r="AO401" s="3">
        <v>0.89678055779750687</v>
      </c>
      <c r="AP401" s="3">
        <v>1.4214641080312722E-2</v>
      </c>
      <c r="AQ401" s="3">
        <v>0.8825659167171942</v>
      </c>
      <c r="AR401" s="3" t="s">
        <v>3401</v>
      </c>
      <c r="AS401" s="22">
        <v>0</v>
      </c>
      <c r="AT401" s="15">
        <v>0</v>
      </c>
      <c r="AU401" s="3">
        <v>0</v>
      </c>
      <c r="AV401" s="20">
        <v>0</v>
      </c>
      <c r="AW401" s="3">
        <v>0.89678055779750687</v>
      </c>
      <c r="AX401" s="3">
        <v>8.6580086580086577E-2</v>
      </c>
      <c r="AY401" s="3">
        <v>0.81020047121742034</v>
      </c>
      <c r="AZ401" s="3" t="s">
        <v>3401</v>
      </c>
      <c r="BA401" s="22">
        <v>0</v>
      </c>
      <c r="BB401" s="15">
        <v>0</v>
      </c>
      <c r="BC401" s="3">
        <v>0</v>
      </c>
      <c r="BD401" s="20">
        <v>0</v>
      </c>
      <c r="BE401" s="15">
        <v>0</v>
      </c>
    </row>
    <row r="402" spans="1:57" x14ac:dyDescent="0.25">
      <c r="A402" t="s">
        <v>4148</v>
      </c>
      <c r="B402" t="s">
        <v>518</v>
      </c>
      <c r="C402" t="s">
        <v>8</v>
      </c>
      <c r="D402">
        <v>4.5</v>
      </c>
      <c r="E402" s="10">
        <v>0</v>
      </c>
      <c r="F402" s="5" t="e">
        <v>#N/A</v>
      </c>
      <c r="G402" s="5" t="e">
        <v>#N/A</v>
      </c>
      <c r="H402" s="5" t="e">
        <v>#N/A</v>
      </c>
      <c r="I402" s="5">
        <v>0.39230769230769225</v>
      </c>
      <c r="J402" s="5">
        <v>0.26778242677824271</v>
      </c>
      <c r="K402" s="5">
        <v>3.3526628007731783E-2</v>
      </c>
      <c r="L402" s="5" t="e">
        <v>#N/A</v>
      </c>
      <c r="M402" s="5" t="e">
        <v>#N/A</v>
      </c>
      <c r="N402" s="5">
        <v>0</v>
      </c>
      <c r="O402" s="5">
        <v>0.3857500506789166</v>
      </c>
      <c r="P402" s="22">
        <v>0</v>
      </c>
      <c r="Q402" s="18">
        <v>0</v>
      </c>
      <c r="R402" s="5">
        <v>0</v>
      </c>
      <c r="S402" s="20">
        <v>0</v>
      </c>
      <c r="T402" s="3">
        <v>0.89678055779750687</v>
      </c>
      <c r="U402" s="3">
        <v>9.5238095238095233E-2</v>
      </c>
      <c r="V402" s="3">
        <v>0.80154246255941164</v>
      </c>
      <c r="W402" s="3" t="s">
        <v>3401</v>
      </c>
      <c r="X402" s="25">
        <v>0</v>
      </c>
      <c r="Y402" s="3">
        <v>0.89678055779750687</v>
      </c>
      <c r="Z402" s="3">
        <v>0.50125313283208017</v>
      </c>
      <c r="AA402" s="3">
        <v>0.3955274249654267</v>
      </c>
      <c r="AB402" s="3" t="s">
        <v>3402</v>
      </c>
      <c r="AC402" s="22">
        <v>0</v>
      </c>
      <c r="AD402" s="15">
        <v>0</v>
      </c>
      <c r="AE402" s="5">
        <v>0</v>
      </c>
      <c r="AF402" s="20">
        <v>0</v>
      </c>
      <c r="AG402" s="3">
        <v>0.89678055779750687</v>
      </c>
      <c r="AH402" s="3">
        <v>0.88924458672357831</v>
      </c>
      <c r="AI402" s="3">
        <v>7.5359710739285601E-3</v>
      </c>
      <c r="AJ402" s="3" t="s">
        <v>3401</v>
      </c>
      <c r="AK402" s="22">
        <v>0</v>
      </c>
      <c r="AL402" s="15">
        <v>0</v>
      </c>
      <c r="AM402" s="3">
        <v>0</v>
      </c>
      <c r="AN402" s="20">
        <v>0</v>
      </c>
      <c r="AO402" s="3">
        <v>0.89678055779750687</v>
      </c>
      <c r="AP402" s="3">
        <v>1.4214641080312722E-2</v>
      </c>
      <c r="AQ402" s="3">
        <v>0.8825659167171942</v>
      </c>
      <c r="AR402" s="3" t="s">
        <v>3401</v>
      </c>
      <c r="AS402" s="22">
        <v>0</v>
      </c>
      <c r="AT402" s="15">
        <v>0</v>
      </c>
      <c r="AU402" s="3">
        <v>0</v>
      </c>
      <c r="AV402" s="20">
        <v>0</v>
      </c>
      <c r="AW402" s="3">
        <v>0.89678055779750687</v>
      </c>
      <c r="AX402" s="3">
        <v>8.6580086580086577E-2</v>
      </c>
      <c r="AY402" s="3">
        <v>0.81020047121742034</v>
      </c>
      <c r="AZ402" s="3" t="s">
        <v>3401</v>
      </c>
      <c r="BA402" s="22">
        <v>0</v>
      </c>
      <c r="BB402" s="15">
        <v>0</v>
      </c>
      <c r="BC402" s="3">
        <v>0</v>
      </c>
      <c r="BD402" s="20">
        <v>0</v>
      </c>
      <c r="BE402" s="15">
        <v>0</v>
      </c>
    </row>
    <row r="403" spans="1:57" x14ac:dyDescent="0.25">
      <c r="A403" t="s">
        <v>4149</v>
      </c>
      <c r="B403" t="s">
        <v>546</v>
      </c>
      <c r="C403" t="s">
        <v>8</v>
      </c>
      <c r="D403">
        <v>6.5</v>
      </c>
      <c r="E403" s="10">
        <v>0</v>
      </c>
      <c r="F403" s="5" t="e">
        <v>#N/A</v>
      </c>
      <c r="G403" s="5" t="e">
        <v>#N/A</v>
      </c>
      <c r="H403" s="5" t="e">
        <v>#N/A</v>
      </c>
      <c r="I403" s="5">
        <v>0.39230769230769225</v>
      </c>
      <c r="J403" s="5">
        <v>0.26778242677824271</v>
      </c>
      <c r="K403" s="5">
        <v>3.3526628007731783E-2</v>
      </c>
      <c r="L403" s="5" t="e">
        <v>#N/A</v>
      </c>
      <c r="M403" s="5" t="e">
        <v>#N/A</v>
      </c>
      <c r="N403" s="5">
        <v>0</v>
      </c>
      <c r="O403" s="5">
        <v>0</v>
      </c>
      <c r="P403" s="22">
        <v>0</v>
      </c>
      <c r="Q403" s="18">
        <v>0</v>
      </c>
      <c r="R403" s="5">
        <v>0</v>
      </c>
      <c r="S403" s="20">
        <v>0</v>
      </c>
      <c r="T403" s="3">
        <v>0.89678055779750687</v>
      </c>
      <c r="U403" s="3">
        <v>9.5238095238095233E-2</v>
      </c>
      <c r="V403" s="3">
        <v>0.80154246255941164</v>
      </c>
      <c r="W403" s="3" t="s">
        <v>3401</v>
      </c>
      <c r="X403" s="25">
        <v>0</v>
      </c>
      <c r="Y403" s="3">
        <v>0.89678055779750687</v>
      </c>
      <c r="Z403" s="3">
        <v>0.50125313283208017</v>
      </c>
      <c r="AA403" s="3">
        <v>0.3955274249654267</v>
      </c>
      <c r="AB403" s="3" t="s">
        <v>3402</v>
      </c>
      <c r="AC403" s="22">
        <v>0</v>
      </c>
      <c r="AD403" s="15">
        <v>0</v>
      </c>
      <c r="AE403" s="5">
        <v>0</v>
      </c>
      <c r="AF403" s="20">
        <v>0</v>
      </c>
      <c r="AG403" s="3">
        <v>0.89678055779750687</v>
      </c>
      <c r="AH403" s="3">
        <v>0.88924458672357831</v>
      </c>
      <c r="AI403" s="3">
        <v>7.5359710739285601E-3</v>
      </c>
      <c r="AJ403" s="3" t="s">
        <v>3401</v>
      </c>
      <c r="AK403" s="22">
        <v>0</v>
      </c>
      <c r="AL403" s="15">
        <v>0</v>
      </c>
      <c r="AM403" s="3">
        <v>0</v>
      </c>
      <c r="AN403" s="20">
        <v>0</v>
      </c>
      <c r="AO403" s="3">
        <v>0.89678055779750687</v>
      </c>
      <c r="AP403" s="3">
        <v>1.4214641080312722E-2</v>
      </c>
      <c r="AQ403" s="3">
        <v>0.8825659167171942</v>
      </c>
      <c r="AR403" s="3" t="s">
        <v>3401</v>
      </c>
      <c r="AS403" s="22">
        <v>0</v>
      </c>
      <c r="AT403" s="15">
        <v>0</v>
      </c>
      <c r="AU403" s="3">
        <v>0</v>
      </c>
      <c r="AV403" s="20">
        <v>0</v>
      </c>
      <c r="AW403" s="3">
        <v>0.89678055779750687</v>
      </c>
      <c r="AX403" s="3">
        <v>8.6580086580086577E-2</v>
      </c>
      <c r="AY403" s="3">
        <v>0.81020047121742034</v>
      </c>
      <c r="AZ403" s="3" t="s">
        <v>3401</v>
      </c>
      <c r="BA403" s="22">
        <v>0</v>
      </c>
      <c r="BB403" s="15">
        <v>0</v>
      </c>
      <c r="BC403" s="3">
        <v>0</v>
      </c>
      <c r="BD403" s="20">
        <v>0</v>
      </c>
      <c r="BE403" s="15">
        <v>0</v>
      </c>
    </row>
    <row r="404" spans="1:57" x14ac:dyDescent="0.25">
      <c r="A404" t="s">
        <v>3822</v>
      </c>
      <c r="B404" t="s">
        <v>546</v>
      </c>
      <c r="C404" t="s">
        <v>8</v>
      </c>
      <c r="D404">
        <v>4.5</v>
      </c>
      <c r="E404" s="10">
        <v>0</v>
      </c>
      <c r="F404" s="5" t="e">
        <v>#N/A</v>
      </c>
      <c r="G404" s="5" t="e">
        <v>#N/A</v>
      </c>
      <c r="H404" s="5" t="e">
        <v>#N/A</v>
      </c>
      <c r="I404" s="5">
        <v>0.39230769230769225</v>
      </c>
      <c r="J404" s="5">
        <v>0.26778242677824271</v>
      </c>
      <c r="K404" s="5">
        <v>3.3526628007731783E-2</v>
      </c>
      <c r="L404" s="5" t="e">
        <v>#N/A</v>
      </c>
      <c r="M404" s="5" t="e">
        <v>#N/A</v>
      </c>
      <c r="N404" s="5">
        <v>0</v>
      </c>
      <c r="O404" s="5">
        <v>0</v>
      </c>
      <c r="P404" s="22">
        <v>0</v>
      </c>
      <c r="Q404" s="18">
        <v>0</v>
      </c>
      <c r="R404" s="5">
        <v>0</v>
      </c>
      <c r="S404" s="20">
        <v>0</v>
      </c>
      <c r="T404" s="3">
        <v>0.89678055779750687</v>
      </c>
      <c r="U404" s="3">
        <v>9.5238095238095233E-2</v>
      </c>
      <c r="V404" s="3">
        <v>0.80154246255941164</v>
      </c>
      <c r="W404" s="3" t="s">
        <v>3401</v>
      </c>
      <c r="X404" s="25">
        <v>0</v>
      </c>
      <c r="Y404" s="3">
        <v>0.89678055779750687</v>
      </c>
      <c r="Z404" s="3">
        <v>0.50125313283208017</v>
      </c>
      <c r="AA404" s="3">
        <v>0.3955274249654267</v>
      </c>
      <c r="AB404" s="3" t="s">
        <v>3402</v>
      </c>
      <c r="AC404" s="22">
        <v>0</v>
      </c>
      <c r="AD404" s="15">
        <v>0</v>
      </c>
      <c r="AE404" s="5">
        <v>0</v>
      </c>
      <c r="AF404" s="20">
        <v>0</v>
      </c>
      <c r="AG404" s="3">
        <v>0.89678055779750687</v>
      </c>
      <c r="AH404" s="3">
        <v>0.88924458672357831</v>
      </c>
      <c r="AI404" s="3">
        <v>7.5359710739285601E-3</v>
      </c>
      <c r="AJ404" s="3" t="s">
        <v>3401</v>
      </c>
      <c r="AK404" s="22">
        <v>0</v>
      </c>
      <c r="AL404" s="15">
        <v>0</v>
      </c>
      <c r="AM404" s="3">
        <v>0</v>
      </c>
      <c r="AN404" s="20">
        <v>0</v>
      </c>
      <c r="AO404" s="3">
        <v>0.89678055779750687</v>
      </c>
      <c r="AP404" s="3">
        <v>1.4214641080312722E-2</v>
      </c>
      <c r="AQ404" s="3">
        <v>0.8825659167171942</v>
      </c>
      <c r="AR404" s="3" t="s">
        <v>3401</v>
      </c>
      <c r="AS404" s="22">
        <v>0</v>
      </c>
      <c r="AT404" s="15">
        <v>0</v>
      </c>
      <c r="AU404" s="3">
        <v>0</v>
      </c>
      <c r="AV404" s="20">
        <v>0</v>
      </c>
      <c r="AW404" s="3">
        <v>0.89678055779750687</v>
      </c>
      <c r="AX404" s="3">
        <v>8.6580086580086577E-2</v>
      </c>
      <c r="AY404" s="3">
        <v>0.81020047121742034</v>
      </c>
      <c r="AZ404" s="3" t="s">
        <v>3401</v>
      </c>
      <c r="BA404" s="22">
        <v>0</v>
      </c>
      <c r="BB404" s="15">
        <v>0</v>
      </c>
      <c r="BC404" s="3">
        <v>0</v>
      </c>
      <c r="BD404" s="20">
        <v>0</v>
      </c>
      <c r="BE404" s="15">
        <v>0</v>
      </c>
    </row>
    <row r="405" spans="1:57" x14ac:dyDescent="0.25">
      <c r="A405" t="s">
        <v>9</v>
      </c>
      <c r="B405" t="s">
        <v>546</v>
      </c>
      <c r="C405" t="s">
        <v>8</v>
      </c>
      <c r="D405">
        <v>8.5</v>
      </c>
      <c r="E405" s="10">
        <v>1</v>
      </c>
      <c r="F405" s="5">
        <v>0.57372346528973039</v>
      </c>
      <c r="G405" s="5">
        <v>0.31746031746031744</v>
      </c>
      <c r="H405" s="5">
        <v>0.21994941163532386</v>
      </c>
      <c r="I405" s="5">
        <v>0.39230769230769225</v>
      </c>
      <c r="J405" s="5">
        <v>0.26778242677824271</v>
      </c>
      <c r="K405" s="5">
        <v>3.3526628007731783E-2</v>
      </c>
      <c r="L405" s="5" t="e">
        <v>#N/A</v>
      </c>
      <c r="M405" s="5" t="e">
        <v>#N/A</v>
      </c>
      <c r="N405" s="5">
        <v>0</v>
      </c>
      <c r="O405" s="5">
        <v>0</v>
      </c>
      <c r="P405" s="22">
        <v>5.0273254019045508</v>
      </c>
      <c r="Q405" s="18">
        <v>18.924226998503844</v>
      </c>
      <c r="R405" s="5">
        <v>6.2733173065479791E-2</v>
      </c>
      <c r="S405" s="20">
        <v>5.1527917480355105</v>
      </c>
      <c r="T405" s="3">
        <v>0.89678055779750687</v>
      </c>
      <c r="U405" s="3">
        <v>9.5238095238095233E-2</v>
      </c>
      <c r="V405" s="3">
        <v>0.80154246255941164</v>
      </c>
      <c r="W405" s="3" t="s">
        <v>3401</v>
      </c>
      <c r="X405" s="25">
        <v>1.4748007438400936</v>
      </c>
      <c r="Y405" s="3">
        <v>0.89678055779750687</v>
      </c>
      <c r="Z405" s="3">
        <v>0.50125313283208017</v>
      </c>
      <c r="AA405" s="3">
        <v>0.3955274249654267</v>
      </c>
      <c r="AB405" s="3" t="s">
        <v>3402</v>
      </c>
      <c r="AC405" s="22">
        <v>4.3266619838517384</v>
      </c>
      <c r="AD405" s="15">
        <v>47.028589777418482</v>
      </c>
      <c r="AE405" s="5">
        <v>3.8252937646289405E-2</v>
      </c>
      <c r="AF405" s="20">
        <v>4.4031678591443173</v>
      </c>
      <c r="AG405" s="3">
        <v>0.89678055779750687</v>
      </c>
      <c r="AH405" s="3">
        <v>0.88924458672357831</v>
      </c>
      <c r="AI405" s="3">
        <v>7.5359710739285601E-3</v>
      </c>
      <c r="AJ405" s="3" t="s">
        <v>3401</v>
      </c>
      <c r="AK405" s="22">
        <v>5.0097603814407012</v>
      </c>
      <c r="AL405" s="15">
        <v>52.38819793504905</v>
      </c>
      <c r="AM405" s="3">
        <v>5.1000409387986376E-2</v>
      </c>
      <c r="AN405" s="20">
        <v>5.1117612002166739</v>
      </c>
      <c r="AO405" s="3">
        <v>0.89678055779750687</v>
      </c>
      <c r="AP405" s="3">
        <v>1.4214641080312722E-2</v>
      </c>
      <c r="AQ405" s="3">
        <v>0.8825659167171942</v>
      </c>
      <c r="AR405" s="3" t="s">
        <v>3401</v>
      </c>
      <c r="AS405" s="22">
        <v>5.0291178036614577</v>
      </c>
      <c r="AT405" s="15">
        <v>17.737992719588956</v>
      </c>
      <c r="AU405" s="3">
        <v>6.6554580787260176E-2</v>
      </c>
      <c r="AV405" s="20">
        <v>5.1622269652359778</v>
      </c>
      <c r="AW405" s="3">
        <v>0.89678055779750687</v>
      </c>
      <c r="AX405" s="3">
        <v>8.6580086580086577E-2</v>
      </c>
      <c r="AY405" s="3">
        <v>0.81020047121742034</v>
      </c>
      <c r="AZ405" s="3" t="s">
        <v>3401</v>
      </c>
      <c r="BA405" s="22">
        <v>5.0275169344686859</v>
      </c>
      <c r="BB405" s="15">
        <v>45.540629454743843</v>
      </c>
      <c r="BC405" s="3">
        <v>5.5422194014659858E-2</v>
      </c>
      <c r="BD405" s="20">
        <v>5.1383613224980058</v>
      </c>
      <c r="BE405" s="15">
        <v>17.36828662833884</v>
      </c>
    </row>
    <row r="406" spans="1:57" x14ac:dyDescent="0.25">
      <c r="A406" t="s">
        <v>3503</v>
      </c>
      <c r="B406" t="s">
        <v>486</v>
      </c>
      <c r="C406" t="s">
        <v>3260</v>
      </c>
      <c r="D406">
        <v>5</v>
      </c>
      <c r="E406" s="10">
        <v>0.5</v>
      </c>
      <c r="F406" s="5" t="e">
        <v>#N/A</v>
      </c>
      <c r="G406" s="5" t="e">
        <v>#N/A</v>
      </c>
      <c r="H406" s="5">
        <v>0.12698412698412698</v>
      </c>
      <c r="I406" s="5">
        <v>0.4225721784776903</v>
      </c>
      <c r="J406" s="5">
        <v>0.23371647509578544</v>
      </c>
      <c r="K406" s="5">
        <v>2.3902485477573565E-2</v>
      </c>
      <c r="L406" s="5" t="e">
        <v>#N/A</v>
      </c>
      <c r="M406" s="5" t="e">
        <v>#N/A</v>
      </c>
      <c r="N406" s="5">
        <v>0</v>
      </c>
      <c r="O406" s="5">
        <v>0</v>
      </c>
      <c r="P406" s="22">
        <v>1.524033332889958</v>
      </c>
      <c r="Q406" s="18">
        <v>4.6570535787075897</v>
      </c>
      <c r="R406" s="5">
        <v>4.7085375920726136E-3</v>
      </c>
      <c r="S406" s="20">
        <v>1.5334504080741032</v>
      </c>
      <c r="T406" s="3">
        <v>0.87939146110891264</v>
      </c>
      <c r="U406" s="3">
        <v>4.5351473922902487E-2</v>
      </c>
      <c r="V406" s="3">
        <v>0.83403998718601013</v>
      </c>
      <c r="W406" s="3" t="s">
        <v>3402</v>
      </c>
      <c r="X406" s="25">
        <v>0.51833119163894759</v>
      </c>
      <c r="Y406" s="3">
        <v>0.87939146110891264</v>
      </c>
      <c r="Z406" s="3">
        <v>0.36350418029807341</v>
      </c>
      <c r="AA406" s="3">
        <v>0.51588728081083923</v>
      </c>
      <c r="AB406" s="3" t="s">
        <v>3401</v>
      </c>
      <c r="AC406" s="22">
        <v>1.7646570346973451</v>
      </c>
      <c r="AD406" s="15">
        <v>3.4346611241435148</v>
      </c>
      <c r="AE406" s="5">
        <v>8.2341124350866404E-3</v>
      </c>
      <c r="AF406" s="20">
        <v>1.7811252595675184</v>
      </c>
      <c r="AG406" s="3">
        <v>0.87939146110891264</v>
      </c>
      <c r="AH406" s="3">
        <v>0.17316017316017315</v>
      </c>
      <c r="AI406" s="3">
        <v>0.70623128794873946</v>
      </c>
      <c r="AJ406" s="3" t="s">
        <v>3402</v>
      </c>
      <c r="AK406" s="22">
        <v>1.5230396243592956</v>
      </c>
      <c r="AL406" s="15">
        <v>4.4374207640570322</v>
      </c>
      <c r="AM406" s="3">
        <v>3.0185470526530099E-3</v>
      </c>
      <c r="AN406" s="20">
        <v>1.5290767184646017</v>
      </c>
      <c r="AO406" s="3">
        <v>0.87939146110891264</v>
      </c>
      <c r="AP406" s="3">
        <v>0.52910052910052907</v>
      </c>
      <c r="AQ406" s="3">
        <v>0.35029093200838357</v>
      </c>
      <c r="AR406" s="3" t="s">
        <v>3402</v>
      </c>
      <c r="AS406" s="22">
        <v>1.5202721995265913</v>
      </c>
      <c r="AT406" s="15">
        <v>3.8228956653430641</v>
      </c>
      <c r="AU406" s="3">
        <v>5.2298107841060879E-3</v>
      </c>
      <c r="AV406" s="20">
        <v>1.5307318210948035</v>
      </c>
      <c r="AW406" s="3">
        <v>0.87939146110891264</v>
      </c>
      <c r="AX406" s="3">
        <v>0.88924458672357831</v>
      </c>
      <c r="AY406" s="3">
        <v>-9.8531256146656698E-3</v>
      </c>
      <c r="AZ406" s="3" t="s">
        <v>3402</v>
      </c>
      <c r="BA406" s="22">
        <v>1.5174720910483497</v>
      </c>
      <c r="BB406" s="15">
        <v>3.7373619559484221</v>
      </c>
      <c r="BC406" s="3">
        <v>3.4086278503855723E-3</v>
      </c>
      <c r="BD406" s="20">
        <v>1.5242893467491208</v>
      </c>
      <c r="BE406" s="15">
        <v>5.5693788219335056</v>
      </c>
    </row>
    <row r="407" spans="1:57" x14ac:dyDescent="0.25">
      <c r="A407" t="s">
        <v>1200</v>
      </c>
      <c r="B407" t="s">
        <v>486</v>
      </c>
      <c r="C407" t="s">
        <v>3260</v>
      </c>
      <c r="D407">
        <v>5.5</v>
      </c>
      <c r="E407" s="10">
        <v>0</v>
      </c>
      <c r="F407" s="5" t="e">
        <v>#N/A</v>
      </c>
      <c r="G407" s="5" t="e">
        <v>#N/A</v>
      </c>
      <c r="H407" s="5">
        <v>0.12698412698412698</v>
      </c>
      <c r="I407" s="5">
        <v>0.4225721784776903</v>
      </c>
      <c r="J407" s="5">
        <v>0.23371647509578544</v>
      </c>
      <c r="K407" s="5">
        <v>2.3902485477573565E-2</v>
      </c>
      <c r="L407" s="5">
        <v>0.47619047619047616</v>
      </c>
      <c r="M407" s="5">
        <v>0</v>
      </c>
      <c r="N407" s="5">
        <v>0</v>
      </c>
      <c r="O407" s="5">
        <v>0</v>
      </c>
      <c r="P407" s="22">
        <v>0</v>
      </c>
      <c r="Q407" s="18">
        <v>0</v>
      </c>
      <c r="R407" s="5">
        <v>0</v>
      </c>
      <c r="S407" s="20">
        <v>0</v>
      </c>
      <c r="T407" s="3">
        <v>0.87939146110891264</v>
      </c>
      <c r="U407" s="3">
        <v>4.5351473922902487E-2</v>
      </c>
      <c r="V407" s="3">
        <v>0.83403998718601013</v>
      </c>
      <c r="W407" s="3" t="s">
        <v>3402</v>
      </c>
      <c r="X407" s="25">
        <v>0</v>
      </c>
      <c r="Y407" s="3">
        <v>0.87939146110891264</v>
      </c>
      <c r="Z407" s="3">
        <v>0.36350418029807341</v>
      </c>
      <c r="AA407" s="3">
        <v>0.51588728081083923</v>
      </c>
      <c r="AB407" s="3" t="s">
        <v>3401</v>
      </c>
      <c r="AC407" s="22">
        <v>0</v>
      </c>
      <c r="AD407" s="15">
        <v>0</v>
      </c>
      <c r="AE407" s="5">
        <v>0</v>
      </c>
      <c r="AF407" s="20">
        <v>0</v>
      </c>
      <c r="AG407" s="3">
        <v>0.87939146110891264</v>
      </c>
      <c r="AH407" s="3">
        <v>0.17316017316017315</v>
      </c>
      <c r="AI407" s="3">
        <v>0.70623128794873946</v>
      </c>
      <c r="AJ407" s="3" t="s">
        <v>3402</v>
      </c>
      <c r="AK407" s="22">
        <v>0</v>
      </c>
      <c r="AL407" s="15">
        <v>0</v>
      </c>
      <c r="AM407" s="3">
        <v>0</v>
      </c>
      <c r="AN407" s="20">
        <v>0</v>
      </c>
      <c r="AO407" s="3">
        <v>0.87939146110891264</v>
      </c>
      <c r="AP407" s="3">
        <v>0.52910052910052907</v>
      </c>
      <c r="AQ407" s="3">
        <v>0.35029093200838357</v>
      </c>
      <c r="AR407" s="3" t="s">
        <v>3402</v>
      </c>
      <c r="AS407" s="22">
        <v>0</v>
      </c>
      <c r="AT407" s="15">
        <v>0</v>
      </c>
      <c r="AU407" s="3">
        <v>0</v>
      </c>
      <c r="AV407" s="20">
        <v>0</v>
      </c>
      <c r="AW407" s="3">
        <v>0.87939146110891264</v>
      </c>
      <c r="AX407" s="3">
        <v>0.88924458672357831</v>
      </c>
      <c r="AY407" s="3">
        <v>-9.8531256146656698E-3</v>
      </c>
      <c r="AZ407" s="3" t="s">
        <v>3402</v>
      </c>
      <c r="BA407" s="22">
        <v>0</v>
      </c>
      <c r="BB407" s="15">
        <v>0</v>
      </c>
      <c r="BC407" s="3">
        <v>0</v>
      </c>
      <c r="BD407" s="20">
        <v>0</v>
      </c>
      <c r="BE407" s="15">
        <v>0</v>
      </c>
    </row>
    <row r="408" spans="1:57" x14ac:dyDescent="0.25">
      <c r="A408" t="s">
        <v>4150</v>
      </c>
      <c r="B408" t="s">
        <v>486</v>
      </c>
      <c r="C408" t="s">
        <v>3260</v>
      </c>
      <c r="D408">
        <v>5</v>
      </c>
      <c r="E408" s="10">
        <v>0</v>
      </c>
      <c r="F408" s="5" t="e">
        <v>#N/A</v>
      </c>
      <c r="G408" s="5" t="e">
        <v>#N/A</v>
      </c>
      <c r="H408" s="5" t="e">
        <v>#N/A</v>
      </c>
      <c r="I408" s="5">
        <v>0.4225721784776903</v>
      </c>
      <c r="J408" s="5">
        <v>0.23371647509578544</v>
      </c>
      <c r="K408" s="5">
        <v>2.3902485477573565E-2</v>
      </c>
      <c r="L408" s="5" t="e">
        <v>#N/A</v>
      </c>
      <c r="M408" s="5" t="e">
        <v>#N/A</v>
      </c>
      <c r="N408" s="5">
        <v>0</v>
      </c>
      <c r="O408" s="5">
        <v>0</v>
      </c>
      <c r="P408" s="22">
        <v>0</v>
      </c>
      <c r="Q408" s="18">
        <v>0</v>
      </c>
      <c r="R408" s="5">
        <v>0</v>
      </c>
      <c r="S408" s="20">
        <v>0</v>
      </c>
      <c r="T408" s="3">
        <v>0.87939146110891264</v>
      </c>
      <c r="U408" s="3">
        <v>4.5351473922902487E-2</v>
      </c>
      <c r="V408" s="3">
        <v>0.83403998718601013</v>
      </c>
      <c r="W408" s="3" t="s">
        <v>3402</v>
      </c>
      <c r="X408" s="25">
        <v>0</v>
      </c>
      <c r="Y408" s="3">
        <v>0.87939146110891264</v>
      </c>
      <c r="Z408" s="3">
        <v>0.36350418029807341</v>
      </c>
      <c r="AA408" s="3">
        <v>0.51588728081083923</v>
      </c>
      <c r="AB408" s="3" t="s">
        <v>3401</v>
      </c>
      <c r="AC408" s="22">
        <v>0</v>
      </c>
      <c r="AD408" s="15">
        <v>0</v>
      </c>
      <c r="AE408" s="5">
        <v>0</v>
      </c>
      <c r="AF408" s="20">
        <v>0</v>
      </c>
      <c r="AG408" s="3">
        <v>0.87939146110891264</v>
      </c>
      <c r="AH408" s="3">
        <v>0.17316017316017315</v>
      </c>
      <c r="AI408" s="3">
        <v>0.70623128794873946</v>
      </c>
      <c r="AJ408" s="3" t="s">
        <v>3402</v>
      </c>
      <c r="AK408" s="22">
        <v>0</v>
      </c>
      <c r="AL408" s="15">
        <v>0</v>
      </c>
      <c r="AM408" s="3">
        <v>0</v>
      </c>
      <c r="AN408" s="20">
        <v>0</v>
      </c>
      <c r="AO408" s="3">
        <v>0.87939146110891264</v>
      </c>
      <c r="AP408" s="3">
        <v>0.52910052910052907</v>
      </c>
      <c r="AQ408" s="3">
        <v>0.35029093200838357</v>
      </c>
      <c r="AR408" s="3" t="s">
        <v>3402</v>
      </c>
      <c r="AS408" s="22">
        <v>0</v>
      </c>
      <c r="AT408" s="15">
        <v>0</v>
      </c>
      <c r="AU408" s="3">
        <v>0</v>
      </c>
      <c r="AV408" s="20">
        <v>0</v>
      </c>
      <c r="AW408" s="3">
        <v>0.87939146110891264</v>
      </c>
      <c r="AX408" s="3">
        <v>0.88924458672357831</v>
      </c>
      <c r="AY408" s="3">
        <v>-9.8531256146656698E-3</v>
      </c>
      <c r="AZ408" s="3" t="s">
        <v>3402</v>
      </c>
      <c r="BA408" s="22">
        <v>0</v>
      </c>
      <c r="BB408" s="15">
        <v>0</v>
      </c>
      <c r="BC408" s="3">
        <v>0</v>
      </c>
      <c r="BD408" s="20">
        <v>0</v>
      </c>
      <c r="BE408" s="15">
        <v>0</v>
      </c>
    </row>
    <row r="409" spans="1:57" x14ac:dyDescent="0.25">
      <c r="A409" t="s">
        <v>3501</v>
      </c>
      <c r="B409" t="s">
        <v>486</v>
      </c>
      <c r="C409" t="s">
        <v>3260</v>
      </c>
      <c r="D409">
        <v>4</v>
      </c>
      <c r="E409" s="10">
        <v>0</v>
      </c>
      <c r="F409" s="5" t="e">
        <v>#N/A</v>
      </c>
      <c r="G409" s="5" t="e">
        <v>#N/A</v>
      </c>
      <c r="H409" s="5">
        <v>0.12698412698412698</v>
      </c>
      <c r="I409" s="5">
        <v>0.4225721784776903</v>
      </c>
      <c r="J409" s="5">
        <v>0.23371647509578544</v>
      </c>
      <c r="K409" s="5">
        <v>2.3902485477573565E-2</v>
      </c>
      <c r="L409" s="5" t="e">
        <v>#N/A</v>
      </c>
      <c r="M409" s="5" t="e">
        <v>#N/A</v>
      </c>
      <c r="N409" s="5">
        <v>0</v>
      </c>
      <c r="O409" s="5">
        <v>0</v>
      </c>
      <c r="P409" s="22">
        <v>0</v>
      </c>
      <c r="Q409" s="18">
        <v>0</v>
      </c>
      <c r="R409" s="5">
        <v>0</v>
      </c>
      <c r="S409" s="20">
        <v>0</v>
      </c>
      <c r="T409" s="3">
        <v>0.87939146110891264</v>
      </c>
      <c r="U409" s="3">
        <v>4.5351473922902487E-2</v>
      </c>
      <c r="V409" s="3">
        <v>0.83403998718601013</v>
      </c>
      <c r="W409" s="3" t="s">
        <v>3402</v>
      </c>
      <c r="X409" s="25">
        <v>0</v>
      </c>
      <c r="Y409" s="3">
        <v>0.87939146110891264</v>
      </c>
      <c r="Z409" s="3">
        <v>0.36350418029807341</v>
      </c>
      <c r="AA409" s="3">
        <v>0.51588728081083923</v>
      </c>
      <c r="AB409" s="3" t="s">
        <v>3401</v>
      </c>
      <c r="AC409" s="22">
        <v>0</v>
      </c>
      <c r="AD409" s="15">
        <v>0</v>
      </c>
      <c r="AE409" s="5">
        <v>0</v>
      </c>
      <c r="AF409" s="20">
        <v>0</v>
      </c>
      <c r="AG409" s="3">
        <v>0.87939146110891264</v>
      </c>
      <c r="AH409" s="3">
        <v>0.17316017316017315</v>
      </c>
      <c r="AI409" s="3">
        <v>0.70623128794873946</v>
      </c>
      <c r="AJ409" s="3" t="s">
        <v>3402</v>
      </c>
      <c r="AK409" s="22">
        <v>0</v>
      </c>
      <c r="AL409" s="15">
        <v>0</v>
      </c>
      <c r="AM409" s="3">
        <v>0</v>
      </c>
      <c r="AN409" s="20">
        <v>0</v>
      </c>
      <c r="AO409" s="3">
        <v>0.87939146110891264</v>
      </c>
      <c r="AP409" s="3">
        <v>0.52910052910052907</v>
      </c>
      <c r="AQ409" s="3">
        <v>0.35029093200838357</v>
      </c>
      <c r="AR409" s="3" t="s">
        <v>3402</v>
      </c>
      <c r="AS409" s="22">
        <v>0</v>
      </c>
      <c r="AT409" s="15">
        <v>0</v>
      </c>
      <c r="AU409" s="3">
        <v>0</v>
      </c>
      <c r="AV409" s="20">
        <v>0</v>
      </c>
      <c r="AW409" s="3">
        <v>0.87939146110891264</v>
      </c>
      <c r="AX409" s="3">
        <v>0.88924458672357831</v>
      </c>
      <c r="AY409" s="3">
        <v>-9.8531256146656698E-3</v>
      </c>
      <c r="AZ409" s="3" t="s">
        <v>3402</v>
      </c>
      <c r="BA409" s="22">
        <v>0</v>
      </c>
      <c r="BB409" s="15">
        <v>0</v>
      </c>
      <c r="BC409" s="3">
        <v>0</v>
      </c>
      <c r="BD409" s="20">
        <v>0</v>
      </c>
      <c r="BE409" s="15">
        <v>0</v>
      </c>
    </row>
    <row r="410" spans="1:57" x14ac:dyDescent="0.25">
      <c r="A410" t="s">
        <v>252</v>
      </c>
      <c r="B410" t="s">
        <v>495</v>
      </c>
      <c r="C410" t="s">
        <v>3260</v>
      </c>
      <c r="D410">
        <v>6</v>
      </c>
      <c r="E410" s="10">
        <v>1</v>
      </c>
      <c r="F410" s="5">
        <v>0.11904761904761904</v>
      </c>
      <c r="G410" s="5">
        <v>0.19047619047619047</v>
      </c>
      <c r="H410" s="5">
        <v>0.21164021164021163</v>
      </c>
      <c r="I410" s="5">
        <v>0.4225721784776903</v>
      </c>
      <c r="J410" s="5">
        <v>0.23371647509578544</v>
      </c>
      <c r="K410" s="5">
        <v>2.3902485477573565E-2</v>
      </c>
      <c r="L410" s="5" t="e">
        <v>#N/A</v>
      </c>
      <c r="M410" s="5" t="e">
        <v>#N/A</v>
      </c>
      <c r="N410" s="5">
        <v>0.29152339856241527</v>
      </c>
      <c r="O410" s="5">
        <v>0</v>
      </c>
      <c r="P410" s="22">
        <v>4.8321716639629466</v>
      </c>
      <c r="Q410" s="18">
        <v>131.32422873915704</v>
      </c>
      <c r="R410" s="5">
        <v>0.13277602615425882</v>
      </c>
      <c r="S410" s="20">
        <v>5.0977237162714646</v>
      </c>
      <c r="T410" s="3">
        <v>0.87939146110891264</v>
      </c>
      <c r="U410" s="3">
        <v>4.5351473922902487E-2</v>
      </c>
      <c r="V410" s="3">
        <v>0.83403998718601013</v>
      </c>
      <c r="W410" s="3" t="s">
        <v>3402</v>
      </c>
      <c r="X410" s="25">
        <v>1.643445220477155</v>
      </c>
      <c r="Y410" s="3">
        <v>0.87939146110891264</v>
      </c>
      <c r="Z410" s="3">
        <v>0.36350418029807341</v>
      </c>
      <c r="AA410" s="3">
        <v>0.51588728081083923</v>
      </c>
      <c r="AB410" s="3" t="s">
        <v>3401</v>
      </c>
      <c r="AC410" s="22">
        <v>5.5951044741966198</v>
      </c>
      <c r="AD410" s="15">
        <v>50.014812437332353</v>
      </c>
      <c r="AE410" s="5">
        <v>0.11990341234361505</v>
      </c>
      <c r="AF410" s="20">
        <v>5.8349112988838501</v>
      </c>
      <c r="AG410" s="3">
        <v>0.87939146110891264</v>
      </c>
      <c r="AH410" s="3">
        <v>0.17316017316017315</v>
      </c>
      <c r="AI410" s="3">
        <v>0.70623128794873946</v>
      </c>
      <c r="AJ410" s="3" t="s">
        <v>3402</v>
      </c>
      <c r="AK410" s="22">
        <v>4.8290209650244931</v>
      </c>
      <c r="AL410" s="15">
        <v>112.67373983323614</v>
      </c>
      <c r="AM410" s="3">
        <v>7.6646097670046348E-2</v>
      </c>
      <c r="AN410" s="20">
        <v>4.982313160364586</v>
      </c>
      <c r="AO410" s="3">
        <v>0.87939146110891264</v>
      </c>
      <c r="AP410" s="3">
        <v>0.52910052910052907</v>
      </c>
      <c r="AQ410" s="3">
        <v>0.35029093200838357</v>
      </c>
      <c r="AR410" s="3" t="s">
        <v>3402</v>
      </c>
      <c r="AS410" s="22">
        <v>4.8202464378733163</v>
      </c>
      <c r="AT410" s="15">
        <v>70.236173079756625</v>
      </c>
      <c r="AU410" s="3">
        <v>9.6084729368069124E-2</v>
      </c>
      <c r="AV410" s="20">
        <v>5.012415896609455</v>
      </c>
      <c r="AW410" s="3">
        <v>0.87939146110891264</v>
      </c>
      <c r="AX410" s="3">
        <v>0.88924458672357831</v>
      </c>
      <c r="AY410" s="3">
        <v>-9.8531256146656698E-3</v>
      </c>
      <c r="AZ410" s="3" t="s">
        <v>3402</v>
      </c>
      <c r="BA410" s="22">
        <v>4.8113682824205579</v>
      </c>
      <c r="BB410" s="15">
        <v>65.373537939081899</v>
      </c>
      <c r="BC410" s="3">
        <v>5.9623355918933009E-2</v>
      </c>
      <c r="BD410" s="20">
        <v>4.9306149942584243</v>
      </c>
      <c r="BE410" s="15">
        <v>18.274092273416514</v>
      </c>
    </row>
    <row r="411" spans="1:57" x14ac:dyDescent="0.25">
      <c r="A411" t="s">
        <v>4151</v>
      </c>
      <c r="B411" t="s">
        <v>495</v>
      </c>
      <c r="C411" t="s">
        <v>3260</v>
      </c>
      <c r="D411">
        <v>6</v>
      </c>
      <c r="E411" s="10">
        <v>0</v>
      </c>
      <c r="F411" s="5" t="e">
        <v>#N/A</v>
      </c>
      <c r="G411" s="5" t="e">
        <v>#N/A</v>
      </c>
      <c r="H411" s="5" t="e">
        <v>#N/A</v>
      </c>
      <c r="I411" s="5">
        <v>0.4225721784776903</v>
      </c>
      <c r="J411" s="5">
        <v>0.23371647509578544</v>
      </c>
      <c r="K411" s="5">
        <v>2.3902485477573565E-2</v>
      </c>
      <c r="L411" s="5" t="e">
        <v>#N/A</v>
      </c>
      <c r="M411" s="5" t="e">
        <v>#N/A</v>
      </c>
      <c r="N411" s="5">
        <v>0.29152339856241527</v>
      </c>
      <c r="O411" s="5">
        <v>0</v>
      </c>
      <c r="P411" s="22">
        <v>0</v>
      </c>
      <c r="Q411" s="18">
        <v>0</v>
      </c>
      <c r="R411" s="5">
        <v>0</v>
      </c>
      <c r="S411" s="20">
        <v>0</v>
      </c>
      <c r="T411" s="3">
        <v>0.87939146110891264</v>
      </c>
      <c r="U411" s="3">
        <v>4.5351473922902487E-2</v>
      </c>
      <c r="V411" s="3">
        <v>0.83403998718601013</v>
      </c>
      <c r="W411" s="3" t="s">
        <v>3402</v>
      </c>
      <c r="X411" s="25">
        <v>0</v>
      </c>
      <c r="Y411" s="3">
        <v>0.87939146110891264</v>
      </c>
      <c r="Z411" s="3">
        <v>0.36350418029807341</v>
      </c>
      <c r="AA411" s="3">
        <v>0.51588728081083923</v>
      </c>
      <c r="AB411" s="3" t="s">
        <v>3401</v>
      </c>
      <c r="AC411" s="22">
        <v>0</v>
      </c>
      <c r="AD411" s="15">
        <v>0</v>
      </c>
      <c r="AE411" s="5">
        <v>0</v>
      </c>
      <c r="AF411" s="20">
        <v>0</v>
      </c>
      <c r="AG411" s="3">
        <v>0.87939146110891264</v>
      </c>
      <c r="AH411" s="3">
        <v>0.17316017316017315</v>
      </c>
      <c r="AI411" s="3">
        <v>0.70623128794873946</v>
      </c>
      <c r="AJ411" s="3" t="s">
        <v>3402</v>
      </c>
      <c r="AK411" s="22">
        <v>0</v>
      </c>
      <c r="AL411" s="15">
        <v>0</v>
      </c>
      <c r="AM411" s="3">
        <v>0</v>
      </c>
      <c r="AN411" s="20">
        <v>0</v>
      </c>
      <c r="AO411" s="3">
        <v>0.87939146110891264</v>
      </c>
      <c r="AP411" s="3">
        <v>0.52910052910052907</v>
      </c>
      <c r="AQ411" s="3">
        <v>0.35029093200838357</v>
      </c>
      <c r="AR411" s="3" t="s">
        <v>3402</v>
      </c>
      <c r="AS411" s="22">
        <v>0</v>
      </c>
      <c r="AT411" s="15">
        <v>0</v>
      </c>
      <c r="AU411" s="3">
        <v>0</v>
      </c>
      <c r="AV411" s="20">
        <v>0</v>
      </c>
      <c r="AW411" s="3">
        <v>0.87939146110891264</v>
      </c>
      <c r="AX411" s="3">
        <v>0.88924458672357831</v>
      </c>
      <c r="AY411" s="3">
        <v>-9.8531256146656698E-3</v>
      </c>
      <c r="AZ411" s="3" t="s">
        <v>3402</v>
      </c>
      <c r="BA411" s="22">
        <v>0</v>
      </c>
      <c r="BB411" s="15">
        <v>0</v>
      </c>
      <c r="BC411" s="3">
        <v>0</v>
      </c>
      <c r="BD411" s="20">
        <v>0</v>
      </c>
      <c r="BE411" s="15">
        <v>0</v>
      </c>
    </row>
    <row r="412" spans="1:57" x14ac:dyDescent="0.25">
      <c r="A412" t="s">
        <v>273</v>
      </c>
      <c r="B412" t="s">
        <v>495</v>
      </c>
      <c r="C412" t="s">
        <v>3260</v>
      </c>
      <c r="D412">
        <v>5.5</v>
      </c>
      <c r="E412" s="10">
        <v>0.85</v>
      </c>
      <c r="F412" s="5">
        <v>7.9365079365079361E-2</v>
      </c>
      <c r="G412" s="5">
        <v>4.1407867494824016E-2</v>
      </c>
      <c r="H412" s="5">
        <v>0.19047619047619047</v>
      </c>
      <c r="I412" s="5">
        <v>0.4225721784776903</v>
      </c>
      <c r="J412" s="5">
        <v>0.23371647509578544</v>
      </c>
      <c r="K412" s="5">
        <v>2.3902485477573565E-2</v>
      </c>
      <c r="L412" s="5" t="e">
        <v>#N/A</v>
      </c>
      <c r="M412" s="5" t="e">
        <v>#N/A</v>
      </c>
      <c r="N412" s="5">
        <v>0.29152339856241527</v>
      </c>
      <c r="O412" s="5">
        <v>0</v>
      </c>
      <c r="P412" s="22">
        <v>3.5428301563744866</v>
      </c>
      <c r="Q412" s="18">
        <v>35.73704788595203</v>
      </c>
      <c r="R412" s="5">
        <v>3.6132123145424876E-2</v>
      </c>
      <c r="S412" s="20">
        <v>3.6150944026653362</v>
      </c>
      <c r="T412" s="3">
        <v>0.87939146110891264</v>
      </c>
      <c r="U412" s="3">
        <v>4.5351473922902487E-2</v>
      </c>
      <c r="V412" s="3">
        <v>0.83403998718601013</v>
      </c>
      <c r="W412" s="3" t="s">
        <v>3402</v>
      </c>
      <c r="X412" s="25">
        <v>1.2049338666666682</v>
      </c>
      <c r="Y412" s="3">
        <v>0.87939146110891264</v>
      </c>
      <c r="Z412" s="3">
        <v>0.36350418029807341</v>
      </c>
      <c r="AA412" s="3">
        <v>0.51588728081083923</v>
      </c>
      <c r="AB412" s="3" t="s">
        <v>3401</v>
      </c>
      <c r="AC412" s="22">
        <v>4.1021938452809072</v>
      </c>
      <c r="AD412" s="15">
        <v>17.609117722698603</v>
      </c>
      <c r="AE412" s="5">
        <v>4.2215359818804227E-2</v>
      </c>
      <c r="AF412" s="20">
        <v>4.1866245649185156</v>
      </c>
      <c r="AG412" s="3">
        <v>0.87939146110891264</v>
      </c>
      <c r="AH412" s="3">
        <v>0.17316017316017315</v>
      </c>
      <c r="AI412" s="3">
        <v>0.70623128794873946</v>
      </c>
      <c r="AJ412" s="3" t="s">
        <v>3402</v>
      </c>
      <c r="AK412" s="22">
        <v>3.540520140922002</v>
      </c>
      <c r="AL412" s="15">
        <v>31.940834616714486</v>
      </c>
      <c r="AM412" s="3">
        <v>2.1727692125236012E-2</v>
      </c>
      <c r="AN412" s="20">
        <v>3.5839755251724741</v>
      </c>
      <c r="AO412" s="3">
        <v>0.87939146110891264</v>
      </c>
      <c r="AP412" s="3">
        <v>0.52910052910052907</v>
      </c>
      <c r="AQ412" s="3">
        <v>0.35029093200838357</v>
      </c>
      <c r="AR412" s="3" t="s">
        <v>3402</v>
      </c>
      <c r="AS412" s="22">
        <v>3.5340868720812133</v>
      </c>
      <c r="AT412" s="15">
        <v>22.586725541213081</v>
      </c>
      <c r="AU412" s="3">
        <v>3.0899169413371938E-2</v>
      </c>
      <c r="AV412" s="20">
        <v>3.5958852109079573</v>
      </c>
      <c r="AW412" s="3">
        <v>0.87939146110891264</v>
      </c>
      <c r="AX412" s="3">
        <v>0.88924458672357831</v>
      </c>
      <c r="AY412" s="3">
        <v>-9.8531256146656698E-3</v>
      </c>
      <c r="AZ412" s="3" t="s">
        <v>3402</v>
      </c>
      <c r="BA412" s="22">
        <v>3.5275776255025817</v>
      </c>
      <c r="BB412" s="15">
        <v>21.429318832574463</v>
      </c>
      <c r="BC412" s="3">
        <v>1.95444203286885E-2</v>
      </c>
      <c r="BD412" s="20">
        <v>3.5666664661599587</v>
      </c>
      <c r="BE412" s="15">
        <v>13.086911602930167</v>
      </c>
    </row>
    <row r="413" spans="1:57" x14ac:dyDescent="0.25">
      <c r="A413" t="s">
        <v>275</v>
      </c>
      <c r="B413" t="s">
        <v>495</v>
      </c>
      <c r="C413" t="s">
        <v>3260</v>
      </c>
      <c r="D413">
        <v>5.5</v>
      </c>
      <c r="E413" s="10">
        <v>0</v>
      </c>
      <c r="F413" s="5">
        <v>7.9365079365079361E-2</v>
      </c>
      <c r="G413" s="5">
        <v>4.1407867494824016E-2</v>
      </c>
      <c r="H413" s="5">
        <v>0.17316017316017315</v>
      </c>
      <c r="I413" s="5">
        <v>0.4225721784776903</v>
      </c>
      <c r="J413" s="5">
        <v>0.23371647509578544</v>
      </c>
      <c r="K413" s="5">
        <v>2.3902485477573565E-2</v>
      </c>
      <c r="L413" s="5" t="e">
        <v>#N/A</v>
      </c>
      <c r="M413" s="5" t="e">
        <v>#N/A</v>
      </c>
      <c r="N413" s="5">
        <v>0.29152339856241527</v>
      </c>
      <c r="O413" s="5">
        <v>0</v>
      </c>
      <c r="P413" s="22">
        <v>0</v>
      </c>
      <c r="Q413" s="18">
        <v>0</v>
      </c>
      <c r="R413" s="5">
        <v>0</v>
      </c>
      <c r="S413" s="20">
        <v>0</v>
      </c>
      <c r="T413" s="3">
        <v>0.87939146110891264</v>
      </c>
      <c r="U413" s="3">
        <v>4.5351473922902487E-2</v>
      </c>
      <c r="V413" s="3">
        <v>0.83403998718601013</v>
      </c>
      <c r="W413" s="3" t="s">
        <v>3402</v>
      </c>
      <c r="X413" s="25">
        <v>0</v>
      </c>
      <c r="Y413" s="3">
        <v>0.87939146110891264</v>
      </c>
      <c r="Z413" s="3">
        <v>0.36350418029807341</v>
      </c>
      <c r="AA413" s="3">
        <v>0.51588728081083923</v>
      </c>
      <c r="AB413" s="3" t="s">
        <v>3401</v>
      </c>
      <c r="AC413" s="22">
        <v>0</v>
      </c>
      <c r="AD413" s="15">
        <v>0</v>
      </c>
      <c r="AE413" s="5">
        <v>0</v>
      </c>
      <c r="AF413" s="20">
        <v>0</v>
      </c>
      <c r="AG413" s="3">
        <v>0.87939146110891264</v>
      </c>
      <c r="AH413" s="3">
        <v>0.17316017316017315</v>
      </c>
      <c r="AI413" s="3">
        <v>0.70623128794873946</v>
      </c>
      <c r="AJ413" s="3" t="s">
        <v>3402</v>
      </c>
      <c r="AK413" s="22">
        <v>0</v>
      </c>
      <c r="AL413" s="15">
        <v>0</v>
      </c>
      <c r="AM413" s="3">
        <v>0</v>
      </c>
      <c r="AN413" s="20">
        <v>0</v>
      </c>
      <c r="AO413" s="3">
        <v>0.87939146110891264</v>
      </c>
      <c r="AP413" s="3">
        <v>0.52910052910052907</v>
      </c>
      <c r="AQ413" s="3">
        <v>0.35029093200838357</v>
      </c>
      <c r="AR413" s="3" t="s">
        <v>3402</v>
      </c>
      <c r="AS413" s="22">
        <v>0</v>
      </c>
      <c r="AT413" s="15">
        <v>0</v>
      </c>
      <c r="AU413" s="3">
        <v>0</v>
      </c>
      <c r="AV413" s="20">
        <v>0</v>
      </c>
      <c r="AW413" s="3">
        <v>0.87939146110891264</v>
      </c>
      <c r="AX413" s="3">
        <v>0.88924458672357831</v>
      </c>
      <c r="AY413" s="3">
        <v>-9.8531256146656698E-3</v>
      </c>
      <c r="AZ413" s="3" t="s">
        <v>3402</v>
      </c>
      <c r="BA413" s="22">
        <v>0</v>
      </c>
      <c r="BB413" s="15">
        <v>0</v>
      </c>
      <c r="BC413" s="3">
        <v>0</v>
      </c>
      <c r="BD413" s="20">
        <v>0</v>
      </c>
      <c r="BE413" s="15">
        <v>0</v>
      </c>
    </row>
    <row r="414" spans="1:57" x14ac:dyDescent="0.25">
      <c r="A414" t="s">
        <v>3671</v>
      </c>
      <c r="B414" t="s">
        <v>495</v>
      </c>
      <c r="C414" t="s">
        <v>3260</v>
      </c>
      <c r="D414">
        <v>5.5</v>
      </c>
      <c r="E414" s="10">
        <v>0</v>
      </c>
      <c r="F414" s="5" t="e">
        <v>#N/A</v>
      </c>
      <c r="G414" s="5" t="e">
        <v>#N/A</v>
      </c>
      <c r="H414" s="5" t="e">
        <v>#N/A</v>
      </c>
      <c r="I414" s="5">
        <v>0.4225721784776903</v>
      </c>
      <c r="J414" s="5">
        <v>0.23371647509578544</v>
      </c>
      <c r="K414" s="5">
        <v>2.3902485477573565E-2</v>
      </c>
      <c r="L414" s="5" t="e">
        <v>#N/A</v>
      </c>
      <c r="M414" s="5" t="e">
        <v>#N/A</v>
      </c>
      <c r="N414" s="5">
        <v>0.29152339856241527</v>
      </c>
      <c r="O414" s="5">
        <v>0</v>
      </c>
      <c r="P414" s="22">
        <v>0</v>
      </c>
      <c r="Q414" s="18">
        <v>0</v>
      </c>
      <c r="R414" s="5">
        <v>0</v>
      </c>
      <c r="S414" s="20">
        <v>0</v>
      </c>
      <c r="T414" s="3">
        <v>0.87939146110891264</v>
      </c>
      <c r="U414" s="3">
        <v>4.5351473922902487E-2</v>
      </c>
      <c r="V414" s="3">
        <v>0.83403998718601013</v>
      </c>
      <c r="W414" s="3" t="s">
        <v>3402</v>
      </c>
      <c r="X414" s="25">
        <v>0</v>
      </c>
      <c r="Y414" s="3">
        <v>0.87939146110891264</v>
      </c>
      <c r="Z414" s="3">
        <v>0.36350418029807341</v>
      </c>
      <c r="AA414" s="3">
        <v>0.51588728081083923</v>
      </c>
      <c r="AB414" s="3" t="s">
        <v>3401</v>
      </c>
      <c r="AC414" s="22">
        <v>0</v>
      </c>
      <c r="AD414" s="15">
        <v>0</v>
      </c>
      <c r="AE414" s="5">
        <v>0</v>
      </c>
      <c r="AF414" s="20">
        <v>0</v>
      </c>
      <c r="AG414" s="3">
        <v>0.87939146110891264</v>
      </c>
      <c r="AH414" s="3">
        <v>0.17316017316017315</v>
      </c>
      <c r="AI414" s="3">
        <v>0.70623128794873946</v>
      </c>
      <c r="AJ414" s="3" t="s">
        <v>3402</v>
      </c>
      <c r="AK414" s="22">
        <v>0</v>
      </c>
      <c r="AL414" s="15">
        <v>0</v>
      </c>
      <c r="AM414" s="3">
        <v>0</v>
      </c>
      <c r="AN414" s="20">
        <v>0</v>
      </c>
      <c r="AO414" s="3">
        <v>0.87939146110891264</v>
      </c>
      <c r="AP414" s="3">
        <v>0.52910052910052907</v>
      </c>
      <c r="AQ414" s="3">
        <v>0.35029093200838357</v>
      </c>
      <c r="AR414" s="3" t="s">
        <v>3402</v>
      </c>
      <c r="AS414" s="22">
        <v>0</v>
      </c>
      <c r="AT414" s="15">
        <v>0</v>
      </c>
      <c r="AU414" s="3">
        <v>0</v>
      </c>
      <c r="AV414" s="20">
        <v>0</v>
      </c>
      <c r="AW414" s="3">
        <v>0.87939146110891264</v>
      </c>
      <c r="AX414" s="3">
        <v>0.88924458672357831</v>
      </c>
      <c r="AY414" s="3">
        <v>-9.8531256146656698E-3</v>
      </c>
      <c r="AZ414" s="3" t="s">
        <v>3402</v>
      </c>
      <c r="BA414" s="22">
        <v>0</v>
      </c>
      <c r="BB414" s="15">
        <v>0</v>
      </c>
      <c r="BC414" s="3">
        <v>0</v>
      </c>
      <c r="BD414" s="20">
        <v>0</v>
      </c>
      <c r="BE414" s="15">
        <v>0</v>
      </c>
    </row>
    <row r="415" spans="1:57" x14ac:dyDescent="0.25">
      <c r="A415" t="s">
        <v>251</v>
      </c>
      <c r="B415" t="s">
        <v>495</v>
      </c>
      <c r="C415" t="s">
        <v>3260</v>
      </c>
      <c r="D415">
        <v>5.5</v>
      </c>
      <c r="E415" s="10">
        <v>0.8</v>
      </c>
      <c r="F415" s="5">
        <v>0.14652014652014653</v>
      </c>
      <c r="G415" s="5">
        <v>0.17316017316017315</v>
      </c>
      <c r="H415" s="5">
        <v>0.19047619047619047</v>
      </c>
      <c r="I415" s="5">
        <v>0.4225721784776903</v>
      </c>
      <c r="J415" s="5">
        <v>0.23371647509578544</v>
      </c>
      <c r="K415" s="5">
        <v>2.3902485477573565E-2</v>
      </c>
      <c r="L415" s="5" t="e">
        <v>#N/A</v>
      </c>
      <c r="M415" s="5" t="e">
        <v>#N/A</v>
      </c>
      <c r="N415" s="5">
        <v>0.29152339856241527</v>
      </c>
      <c r="O415" s="5">
        <v>0</v>
      </c>
      <c r="P415" s="22">
        <v>3.9729782384112649</v>
      </c>
      <c r="Q415" s="18">
        <v>55.168165566905706</v>
      </c>
      <c r="R415" s="5">
        <v>5.577805302586826E-2</v>
      </c>
      <c r="S415" s="20">
        <v>4.0845343444630018</v>
      </c>
      <c r="T415" s="3">
        <v>0.87939146110891264</v>
      </c>
      <c r="U415" s="3">
        <v>4.5351473922902487E-2</v>
      </c>
      <c r="V415" s="3">
        <v>0.83403998718601013</v>
      </c>
      <c r="W415" s="3" t="s">
        <v>3402</v>
      </c>
      <c r="X415" s="25">
        <v>1.3512293335253514</v>
      </c>
      <c r="Y415" s="3">
        <v>0.87939146110891264</v>
      </c>
      <c r="Z415" s="3">
        <v>0.36350418029807341</v>
      </c>
      <c r="AA415" s="3">
        <v>0.51588728081083923</v>
      </c>
      <c r="AB415" s="3" t="s">
        <v>3401</v>
      </c>
      <c r="AC415" s="22">
        <v>4.600256336793735</v>
      </c>
      <c r="AD415" s="15">
        <v>24.945211768781959</v>
      </c>
      <c r="AE415" s="5">
        <v>5.980260380779695E-2</v>
      </c>
      <c r="AF415" s="20">
        <v>4.719861544409329</v>
      </c>
      <c r="AG415" s="3">
        <v>0.87939146110891264</v>
      </c>
      <c r="AH415" s="3">
        <v>0.17316017316017315</v>
      </c>
      <c r="AI415" s="3">
        <v>0.70623128794873946</v>
      </c>
      <c r="AJ415" s="3" t="s">
        <v>3402</v>
      </c>
      <c r="AK415" s="22">
        <v>3.970387755458928</v>
      </c>
      <c r="AL415" s="15">
        <v>48.640103507348059</v>
      </c>
      <c r="AM415" s="3">
        <v>3.3087338093358183E-2</v>
      </c>
      <c r="AN415" s="20">
        <v>4.0365624316456445</v>
      </c>
      <c r="AO415" s="3">
        <v>0.87939146110891264</v>
      </c>
      <c r="AP415" s="3">
        <v>0.52910052910052907</v>
      </c>
      <c r="AQ415" s="3">
        <v>0.35029093200838357</v>
      </c>
      <c r="AR415" s="3" t="s">
        <v>3402</v>
      </c>
      <c r="AS415" s="22">
        <v>3.9631733997099472</v>
      </c>
      <c r="AT415" s="15">
        <v>32.978401138347458</v>
      </c>
      <c r="AU415" s="3">
        <v>4.5115224953550644E-2</v>
      </c>
      <c r="AV415" s="20">
        <v>4.0534038496170481</v>
      </c>
      <c r="AW415" s="3">
        <v>0.87939146110891264</v>
      </c>
      <c r="AX415" s="3">
        <v>0.88924458672357831</v>
      </c>
      <c r="AY415" s="3">
        <v>-9.8531256146656698E-3</v>
      </c>
      <c r="AZ415" s="3" t="s">
        <v>3402</v>
      </c>
      <c r="BA415" s="22">
        <v>3.9558738414856203</v>
      </c>
      <c r="BB415" s="15">
        <v>31.089304286789641</v>
      </c>
      <c r="BC415" s="3">
        <v>2.835472445273781E-2</v>
      </c>
      <c r="BD415" s="20">
        <v>4.0125832903910963</v>
      </c>
      <c r="BE415" s="15">
        <v>14.756415792808696</v>
      </c>
    </row>
    <row r="416" spans="1:57" x14ac:dyDescent="0.25">
      <c r="A416" t="s">
        <v>278</v>
      </c>
      <c r="B416" t="s">
        <v>495</v>
      </c>
      <c r="C416" t="s">
        <v>3260</v>
      </c>
      <c r="D416">
        <v>5.5</v>
      </c>
      <c r="E416" s="10">
        <v>0.85</v>
      </c>
      <c r="F416" s="5">
        <v>7.9365079365079361E-2</v>
      </c>
      <c r="G416" s="5">
        <v>3.6630036630036632E-2</v>
      </c>
      <c r="H416" s="5">
        <v>0.19047619047619047</v>
      </c>
      <c r="I416" s="5">
        <v>0.4225721784776903</v>
      </c>
      <c r="J416" s="5">
        <v>0.23371647509578544</v>
      </c>
      <c r="K416" s="5">
        <v>2.3902485477573565E-2</v>
      </c>
      <c r="L416" s="5" t="e">
        <v>#N/A</v>
      </c>
      <c r="M416" s="5" t="e">
        <v>#N/A</v>
      </c>
      <c r="N416" s="5">
        <v>0.29152339856241527</v>
      </c>
      <c r="O416" s="5">
        <v>0</v>
      </c>
      <c r="P416" s="22">
        <v>3.5306466876692792</v>
      </c>
      <c r="Q416" s="18">
        <v>35.300238618331797</v>
      </c>
      <c r="R416" s="5">
        <v>3.569048492452076E-2</v>
      </c>
      <c r="S416" s="20">
        <v>3.6020276575183208</v>
      </c>
      <c r="T416" s="3">
        <v>0.87939146110891264</v>
      </c>
      <c r="U416" s="3">
        <v>4.5351473922902487E-2</v>
      </c>
      <c r="V416" s="3">
        <v>0.83403998718601013</v>
      </c>
      <c r="W416" s="3" t="s">
        <v>3402</v>
      </c>
      <c r="X416" s="25">
        <v>1.2007902093620797</v>
      </c>
      <c r="Y416" s="3">
        <v>0.87939146110891264</v>
      </c>
      <c r="Z416" s="3">
        <v>0.36350418029807341</v>
      </c>
      <c r="AA416" s="3">
        <v>0.51588728081083923</v>
      </c>
      <c r="AB416" s="3" t="s">
        <v>3401</v>
      </c>
      <c r="AC416" s="22">
        <v>4.0880867760366337</v>
      </c>
      <c r="AD416" s="15">
        <v>17.436271358464957</v>
      </c>
      <c r="AE416" s="5">
        <v>4.1800985199109922E-2</v>
      </c>
      <c r="AF416" s="20">
        <v>4.171688746434854</v>
      </c>
      <c r="AG416" s="3">
        <v>0.87939146110891264</v>
      </c>
      <c r="AH416" s="3">
        <v>0.17316017316017315</v>
      </c>
      <c r="AI416" s="3">
        <v>0.70623128794873946</v>
      </c>
      <c r="AJ416" s="3" t="s">
        <v>3402</v>
      </c>
      <c r="AK416" s="22">
        <v>3.5283446161485474</v>
      </c>
      <c r="AL416" s="15">
        <v>31.562613047645989</v>
      </c>
      <c r="AM416" s="3">
        <v>2.1470407620730811E-2</v>
      </c>
      <c r="AN416" s="20">
        <v>3.5712854313900091</v>
      </c>
      <c r="AO416" s="3">
        <v>0.87939146110891264</v>
      </c>
      <c r="AP416" s="3">
        <v>0.52910052910052907</v>
      </c>
      <c r="AQ416" s="3">
        <v>0.35029093200838357</v>
      </c>
      <c r="AR416" s="3" t="s">
        <v>3402</v>
      </c>
      <c r="AS416" s="22">
        <v>3.5219334707305974</v>
      </c>
      <c r="AT416" s="15">
        <v>22.345881795271065</v>
      </c>
      <c r="AU416" s="3">
        <v>3.0569689529515619E-2</v>
      </c>
      <c r="AV416" s="20">
        <v>3.5830728497896285</v>
      </c>
      <c r="AW416" s="3">
        <v>0.87939146110891264</v>
      </c>
      <c r="AX416" s="3">
        <v>0.88924458672357831</v>
      </c>
      <c r="AY416" s="3">
        <v>-9.8531256146656698E-3</v>
      </c>
      <c r="AZ416" s="3" t="s">
        <v>3402</v>
      </c>
      <c r="BA416" s="22">
        <v>3.5154466088552918</v>
      </c>
      <c r="BB416" s="15">
        <v>21.204652052006015</v>
      </c>
      <c r="BC416" s="3">
        <v>1.9339514982530306E-2</v>
      </c>
      <c r="BD416" s="20">
        <v>3.5541256388203526</v>
      </c>
      <c r="BE416" s="15">
        <v>13.040203216873389</v>
      </c>
    </row>
    <row r="417" spans="1:57" x14ac:dyDescent="0.25">
      <c r="A417" t="s">
        <v>270</v>
      </c>
      <c r="B417" t="s">
        <v>495</v>
      </c>
      <c r="C417" t="s">
        <v>3260</v>
      </c>
      <c r="D417">
        <v>5.5</v>
      </c>
      <c r="E417" s="10">
        <v>0</v>
      </c>
      <c r="F417" s="5">
        <v>7.9365079365079361E-2</v>
      </c>
      <c r="G417" s="5">
        <v>7.3260073260073263E-2</v>
      </c>
      <c r="H417" s="5">
        <v>0.19047619047619047</v>
      </c>
      <c r="I417" s="5">
        <v>0.4225721784776903</v>
      </c>
      <c r="J417" s="5">
        <v>0.23371647509578544</v>
      </c>
      <c r="K417" s="5">
        <v>2.3902485477573565E-2</v>
      </c>
      <c r="L417" s="5" t="e">
        <v>#N/A</v>
      </c>
      <c r="M417" s="5" t="e">
        <v>#N/A</v>
      </c>
      <c r="N417" s="5">
        <v>0.29152339856241527</v>
      </c>
      <c r="O417" s="5">
        <v>0</v>
      </c>
      <c r="P417" s="22">
        <v>0</v>
      </c>
      <c r="Q417" s="18">
        <v>0</v>
      </c>
      <c r="R417" s="5">
        <v>0</v>
      </c>
      <c r="S417" s="20">
        <v>0</v>
      </c>
      <c r="T417" s="3">
        <v>0.87939146110891264</v>
      </c>
      <c r="U417" s="3">
        <v>4.5351473922902487E-2</v>
      </c>
      <c r="V417" s="3">
        <v>0.83403998718601013</v>
      </c>
      <c r="W417" s="3" t="s">
        <v>3402</v>
      </c>
      <c r="X417" s="25">
        <v>0</v>
      </c>
      <c r="Y417" s="3">
        <v>0.87939146110891264</v>
      </c>
      <c r="Z417" s="3">
        <v>0.36350418029807341</v>
      </c>
      <c r="AA417" s="3">
        <v>0.51588728081083923</v>
      </c>
      <c r="AB417" s="3" t="s">
        <v>3401</v>
      </c>
      <c r="AC417" s="22">
        <v>0</v>
      </c>
      <c r="AD417" s="15">
        <v>0</v>
      </c>
      <c r="AE417" s="5">
        <v>0</v>
      </c>
      <c r="AF417" s="20">
        <v>0</v>
      </c>
      <c r="AG417" s="3">
        <v>0.87939146110891264</v>
      </c>
      <c r="AH417" s="3">
        <v>0.17316017316017315</v>
      </c>
      <c r="AI417" s="3">
        <v>0.70623128794873946</v>
      </c>
      <c r="AJ417" s="3" t="s">
        <v>3402</v>
      </c>
      <c r="AK417" s="22">
        <v>0</v>
      </c>
      <c r="AL417" s="15">
        <v>0</v>
      </c>
      <c r="AM417" s="3">
        <v>0</v>
      </c>
      <c r="AN417" s="20">
        <v>0</v>
      </c>
      <c r="AO417" s="3">
        <v>0.87939146110891264</v>
      </c>
      <c r="AP417" s="3">
        <v>0.52910052910052907</v>
      </c>
      <c r="AQ417" s="3">
        <v>0.35029093200838357</v>
      </c>
      <c r="AR417" s="3" t="s">
        <v>3402</v>
      </c>
      <c r="AS417" s="22">
        <v>0</v>
      </c>
      <c r="AT417" s="15">
        <v>0</v>
      </c>
      <c r="AU417" s="3">
        <v>0</v>
      </c>
      <c r="AV417" s="20">
        <v>0</v>
      </c>
      <c r="AW417" s="3">
        <v>0.87939146110891264</v>
      </c>
      <c r="AX417" s="3">
        <v>0.88924458672357831</v>
      </c>
      <c r="AY417" s="3">
        <v>-9.8531256146656698E-3</v>
      </c>
      <c r="AZ417" s="3" t="s">
        <v>3402</v>
      </c>
      <c r="BA417" s="22">
        <v>0</v>
      </c>
      <c r="BB417" s="15">
        <v>0</v>
      </c>
      <c r="BC417" s="3">
        <v>0</v>
      </c>
      <c r="BD417" s="20">
        <v>0</v>
      </c>
      <c r="BE417" s="15">
        <v>0</v>
      </c>
    </row>
    <row r="418" spans="1:57" x14ac:dyDescent="0.25">
      <c r="A418" t="s">
        <v>266</v>
      </c>
      <c r="B418" t="s">
        <v>495</v>
      </c>
      <c r="C418" t="s">
        <v>3260</v>
      </c>
      <c r="D418">
        <v>5</v>
      </c>
      <c r="E418" s="10">
        <v>0</v>
      </c>
      <c r="F418" s="5">
        <v>7.9365079365079361E-2</v>
      </c>
      <c r="G418" s="5">
        <v>9.5238095238095233E-2</v>
      </c>
      <c r="H418" s="5">
        <v>0.15873015873015872</v>
      </c>
      <c r="I418" s="5">
        <v>0.4225721784776903</v>
      </c>
      <c r="J418" s="5">
        <v>0.23371647509578544</v>
      </c>
      <c r="K418" s="5">
        <v>2.3902485477573565E-2</v>
      </c>
      <c r="L418" s="5" t="e">
        <v>#N/A</v>
      </c>
      <c r="M418" s="5" t="e">
        <v>#N/A</v>
      </c>
      <c r="N418" s="5">
        <v>0.29152339856241527</v>
      </c>
      <c r="O418" s="5">
        <v>0</v>
      </c>
      <c r="P418" s="22">
        <v>0</v>
      </c>
      <c r="Q418" s="18">
        <v>0</v>
      </c>
      <c r="R418" s="5">
        <v>0</v>
      </c>
      <c r="S418" s="20">
        <v>0</v>
      </c>
      <c r="T418" s="3">
        <v>0.87939146110891264</v>
      </c>
      <c r="U418" s="3">
        <v>4.5351473922902487E-2</v>
      </c>
      <c r="V418" s="3">
        <v>0.83403998718601013</v>
      </c>
      <c r="W418" s="3" t="s">
        <v>3402</v>
      </c>
      <c r="X418" s="25">
        <v>0</v>
      </c>
      <c r="Y418" s="3">
        <v>0.87939146110891264</v>
      </c>
      <c r="Z418" s="3">
        <v>0.36350418029807341</v>
      </c>
      <c r="AA418" s="3">
        <v>0.51588728081083923</v>
      </c>
      <c r="AB418" s="3" t="s">
        <v>3401</v>
      </c>
      <c r="AC418" s="22">
        <v>0</v>
      </c>
      <c r="AD418" s="15">
        <v>0</v>
      </c>
      <c r="AE418" s="5">
        <v>0</v>
      </c>
      <c r="AF418" s="20">
        <v>0</v>
      </c>
      <c r="AG418" s="3">
        <v>0.87939146110891264</v>
      </c>
      <c r="AH418" s="3">
        <v>0.17316017316017315</v>
      </c>
      <c r="AI418" s="3">
        <v>0.70623128794873946</v>
      </c>
      <c r="AJ418" s="3" t="s">
        <v>3402</v>
      </c>
      <c r="AK418" s="22">
        <v>0</v>
      </c>
      <c r="AL418" s="15">
        <v>0</v>
      </c>
      <c r="AM418" s="3">
        <v>0</v>
      </c>
      <c r="AN418" s="20">
        <v>0</v>
      </c>
      <c r="AO418" s="3">
        <v>0.87939146110891264</v>
      </c>
      <c r="AP418" s="3">
        <v>0.52910052910052907</v>
      </c>
      <c r="AQ418" s="3">
        <v>0.35029093200838357</v>
      </c>
      <c r="AR418" s="3" t="s">
        <v>3402</v>
      </c>
      <c r="AS418" s="22">
        <v>0</v>
      </c>
      <c r="AT418" s="15">
        <v>0</v>
      </c>
      <c r="AU418" s="3">
        <v>0</v>
      </c>
      <c r="AV418" s="20">
        <v>0</v>
      </c>
      <c r="AW418" s="3">
        <v>0.87939146110891264</v>
      </c>
      <c r="AX418" s="3">
        <v>0.88924458672357831</v>
      </c>
      <c r="AY418" s="3">
        <v>-9.8531256146656698E-3</v>
      </c>
      <c r="AZ418" s="3" t="s">
        <v>3402</v>
      </c>
      <c r="BA418" s="22">
        <v>0</v>
      </c>
      <c r="BB418" s="15">
        <v>0</v>
      </c>
      <c r="BC418" s="3">
        <v>0</v>
      </c>
      <c r="BD418" s="20">
        <v>0</v>
      </c>
      <c r="BE418" s="15">
        <v>0</v>
      </c>
    </row>
    <row r="419" spans="1:57" x14ac:dyDescent="0.25">
      <c r="A419" t="s">
        <v>258</v>
      </c>
      <c r="B419" t="s">
        <v>495</v>
      </c>
      <c r="C419" t="s">
        <v>3260</v>
      </c>
      <c r="D419">
        <v>5</v>
      </c>
      <c r="E419" s="10">
        <v>0</v>
      </c>
      <c r="F419" s="5">
        <v>0.14652014652014653</v>
      </c>
      <c r="G419" s="5">
        <v>0.11904761904761904</v>
      </c>
      <c r="H419" s="5">
        <v>0.12698412698412698</v>
      </c>
      <c r="I419" s="5">
        <v>0.4225721784776903</v>
      </c>
      <c r="J419" s="5">
        <v>0.23371647509578544</v>
      </c>
      <c r="K419" s="5">
        <v>2.3902485477573565E-2</v>
      </c>
      <c r="L419" s="5" t="e">
        <v>#N/A</v>
      </c>
      <c r="M419" s="5" t="e">
        <v>#N/A</v>
      </c>
      <c r="N419" s="5">
        <v>0.29152339856241527</v>
      </c>
      <c r="O419" s="5">
        <v>0</v>
      </c>
      <c r="P419" s="22">
        <v>0</v>
      </c>
      <c r="Q419" s="18">
        <v>0</v>
      </c>
      <c r="R419" s="5">
        <v>0</v>
      </c>
      <c r="S419" s="20">
        <v>0</v>
      </c>
      <c r="T419" s="3">
        <v>0.87939146110891264</v>
      </c>
      <c r="U419" s="3">
        <v>4.5351473922902487E-2</v>
      </c>
      <c r="V419" s="3">
        <v>0.83403998718601013</v>
      </c>
      <c r="W419" s="3" t="s">
        <v>3402</v>
      </c>
      <c r="X419" s="25">
        <v>0</v>
      </c>
      <c r="Y419" s="3">
        <v>0.87939146110891264</v>
      </c>
      <c r="Z419" s="3">
        <v>0.36350418029807341</v>
      </c>
      <c r="AA419" s="3">
        <v>0.51588728081083923</v>
      </c>
      <c r="AB419" s="3" t="s">
        <v>3401</v>
      </c>
      <c r="AC419" s="22">
        <v>0</v>
      </c>
      <c r="AD419" s="15">
        <v>0</v>
      </c>
      <c r="AE419" s="5">
        <v>0</v>
      </c>
      <c r="AF419" s="20">
        <v>0</v>
      </c>
      <c r="AG419" s="3">
        <v>0.87939146110891264</v>
      </c>
      <c r="AH419" s="3">
        <v>0.17316017316017315</v>
      </c>
      <c r="AI419" s="3">
        <v>0.70623128794873946</v>
      </c>
      <c r="AJ419" s="3" t="s">
        <v>3402</v>
      </c>
      <c r="AK419" s="22">
        <v>0</v>
      </c>
      <c r="AL419" s="15">
        <v>0</v>
      </c>
      <c r="AM419" s="3">
        <v>0</v>
      </c>
      <c r="AN419" s="20">
        <v>0</v>
      </c>
      <c r="AO419" s="3">
        <v>0.87939146110891264</v>
      </c>
      <c r="AP419" s="3">
        <v>0.52910052910052907</v>
      </c>
      <c r="AQ419" s="3">
        <v>0.35029093200838357</v>
      </c>
      <c r="AR419" s="3" t="s">
        <v>3402</v>
      </c>
      <c r="AS419" s="22">
        <v>0</v>
      </c>
      <c r="AT419" s="15">
        <v>0</v>
      </c>
      <c r="AU419" s="3">
        <v>0</v>
      </c>
      <c r="AV419" s="20">
        <v>0</v>
      </c>
      <c r="AW419" s="3">
        <v>0.87939146110891264</v>
      </c>
      <c r="AX419" s="3">
        <v>0.88924458672357831</v>
      </c>
      <c r="AY419" s="3">
        <v>-9.8531256146656698E-3</v>
      </c>
      <c r="AZ419" s="3" t="s">
        <v>3402</v>
      </c>
      <c r="BA419" s="22">
        <v>0</v>
      </c>
      <c r="BB419" s="15">
        <v>0</v>
      </c>
      <c r="BC419" s="3">
        <v>0</v>
      </c>
      <c r="BD419" s="20">
        <v>0</v>
      </c>
      <c r="BE419" s="15">
        <v>0</v>
      </c>
    </row>
    <row r="420" spans="1:57" x14ac:dyDescent="0.25">
      <c r="A420" t="s">
        <v>4152</v>
      </c>
      <c r="B420" t="s">
        <v>495</v>
      </c>
      <c r="C420" t="s">
        <v>3260</v>
      </c>
      <c r="D420">
        <v>5</v>
      </c>
      <c r="E420" s="10">
        <v>0</v>
      </c>
      <c r="F420" s="5" t="e">
        <v>#N/A</v>
      </c>
      <c r="G420" s="5" t="e">
        <v>#N/A</v>
      </c>
      <c r="H420" s="5" t="e">
        <v>#N/A</v>
      </c>
      <c r="I420" s="5">
        <v>0.4225721784776903</v>
      </c>
      <c r="J420" s="5">
        <v>0.23371647509578544</v>
      </c>
      <c r="K420" s="5">
        <v>2.3902485477573565E-2</v>
      </c>
      <c r="L420" s="5" t="e">
        <v>#N/A</v>
      </c>
      <c r="M420" s="5" t="e">
        <v>#N/A</v>
      </c>
      <c r="N420" s="5">
        <v>0.29152339856241527</v>
      </c>
      <c r="O420" s="5">
        <v>0</v>
      </c>
      <c r="P420" s="22">
        <v>0</v>
      </c>
      <c r="Q420" s="18">
        <v>0</v>
      </c>
      <c r="R420" s="5">
        <v>0</v>
      </c>
      <c r="S420" s="20">
        <v>0</v>
      </c>
      <c r="T420" s="3">
        <v>0.87939146110891264</v>
      </c>
      <c r="U420" s="3">
        <v>4.5351473922902487E-2</v>
      </c>
      <c r="V420" s="3">
        <v>0.83403998718601013</v>
      </c>
      <c r="W420" s="3" t="s">
        <v>3402</v>
      </c>
      <c r="X420" s="25">
        <v>0</v>
      </c>
      <c r="Y420" s="3">
        <v>0.87939146110891264</v>
      </c>
      <c r="Z420" s="3">
        <v>0.36350418029807341</v>
      </c>
      <c r="AA420" s="3">
        <v>0.51588728081083923</v>
      </c>
      <c r="AB420" s="3" t="s">
        <v>3401</v>
      </c>
      <c r="AC420" s="22">
        <v>0</v>
      </c>
      <c r="AD420" s="15">
        <v>0</v>
      </c>
      <c r="AE420" s="5">
        <v>0</v>
      </c>
      <c r="AF420" s="20">
        <v>0</v>
      </c>
      <c r="AG420" s="3">
        <v>0.87939146110891264</v>
      </c>
      <c r="AH420" s="3">
        <v>0.17316017316017315</v>
      </c>
      <c r="AI420" s="3">
        <v>0.70623128794873946</v>
      </c>
      <c r="AJ420" s="3" t="s">
        <v>3402</v>
      </c>
      <c r="AK420" s="22">
        <v>0</v>
      </c>
      <c r="AL420" s="15">
        <v>0</v>
      </c>
      <c r="AM420" s="3">
        <v>0</v>
      </c>
      <c r="AN420" s="20">
        <v>0</v>
      </c>
      <c r="AO420" s="3">
        <v>0.87939146110891264</v>
      </c>
      <c r="AP420" s="3">
        <v>0.52910052910052907</v>
      </c>
      <c r="AQ420" s="3">
        <v>0.35029093200838357</v>
      </c>
      <c r="AR420" s="3" t="s">
        <v>3402</v>
      </c>
      <c r="AS420" s="22">
        <v>0</v>
      </c>
      <c r="AT420" s="15">
        <v>0</v>
      </c>
      <c r="AU420" s="3">
        <v>0</v>
      </c>
      <c r="AV420" s="20">
        <v>0</v>
      </c>
      <c r="AW420" s="3">
        <v>0.87939146110891264</v>
      </c>
      <c r="AX420" s="3">
        <v>0.88924458672357831</v>
      </c>
      <c r="AY420" s="3">
        <v>-9.8531256146656698E-3</v>
      </c>
      <c r="AZ420" s="3" t="s">
        <v>3402</v>
      </c>
      <c r="BA420" s="22">
        <v>0</v>
      </c>
      <c r="BB420" s="15">
        <v>0</v>
      </c>
      <c r="BC420" s="3">
        <v>0</v>
      </c>
      <c r="BD420" s="20">
        <v>0</v>
      </c>
      <c r="BE420" s="15">
        <v>0</v>
      </c>
    </row>
    <row r="421" spans="1:57" x14ac:dyDescent="0.25">
      <c r="A421" t="s">
        <v>240</v>
      </c>
      <c r="B421" t="s">
        <v>518</v>
      </c>
      <c r="C421" t="s">
        <v>3260</v>
      </c>
      <c r="D421">
        <v>8.5</v>
      </c>
      <c r="E421" s="10">
        <v>0.8</v>
      </c>
      <c r="F421" s="5">
        <v>0.36630036630036628</v>
      </c>
      <c r="G421" s="5">
        <v>0.27210884353741494</v>
      </c>
      <c r="H421" s="5">
        <v>0.19047619047619047</v>
      </c>
      <c r="I421" s="5">
        <v>0.4225721784776903</v>
      </c>
      <c r="J421" s="5">
        <v>0.23371647509578544</v>
      </c>
      <c r="K421" s="5">
        <v>2.3902485477573565E-2</v>
      </c>
      <c r="L421" s="5" t="e">
        <v>#N/A</v>
      </c>
      <c r="M421" s="5" t="e">
        <v>#N/A</v>
      </c>
      <c r="N421" s="5">
        <v>0</v>
      </c>
      <c r="O421" s="5">
        <v>0.3857500506789166</v>
      </c>
      <c r="P421" s="22">
        <v>4.5211395611787273</v>
      </c>
      <c r="Q421" s="18">
        <v>95.938623447230896</v>
      </c>
      <c r="R421" s="5">
        <v>9.6999230822323618E-2</v>
      </c>
      <c r="S421" s="20">
        <v>4.7151380228233748</v>
      </c>
      <c r="T421" s="3">
        <v>0.87939146110891264</v>
      </c>
      <c r="U421" s="3">
        <v>4.5351473922902487E-2</v>
      </c>
      <c r="V421" s="3">
        <v>0.83403998718601013</v>
      </c>
      <c r="W421" s="3" t="s">
        <v>3402</v>
      </c>
      <c r="X421" s="25">
        <v>1.5376616808426236</v>
      </c>
      <c r="Y421" s="3">
        <v>0.87939146110891264</v>
      </c>
      <c r="Z421" s="3">
        <v>0.36350418029807341</v>
      </c>
      <c r="AA421" s="3">
        <v>0.51588728081083923</v>
      </c>
      <c r="AB421" s="3" t="s">
        <v>3401</v>
      </c>
      <c r="AC421" s="22">
        <v>5.2349647211151753</v>
      </c>
      <c r="AD421" s="15">
        <v>38.880591581995979</v>
      </c>
      <c r="AE421" s="5">
        <v>9.3210698539778536E-2</v>
      </c>
      <c r="AF421" s="20">
        <v>5.4213861181947323</v>
      </c>
      <c r="AG421" s="3">
        <v>0.87939146110891264</v>
      </c>
      <c r="AH421" s="3">
        <v>0.17316017316017315</v>
      </c>
      <c r="AI421" s="3">
        <v>0.70623128794873946</v>
      </c>
      <c r="AJ421" s="3" t="s">
        <v>3402</v>
      </c>
      <c r="AK421" s="22">
        <v>4.5181916630892944</v>
      </c>
      <c r="AL421" s="15">
        <v>83.129115696187597</v>
      </c>
      <c r="AM421" s="3">
        <v>5.6548423175664629E-2</v>
      </c>
      <c r="AN421" s="20">
        <v>4.6312885094406235</v>
      </c>
      <c r="AO421" s="3">
        <v>0.87939146110891264</v>
      </c>
      <c r="AP421" s="3">
        <v>0.52910052910052907</v>
      </c>
      <c r="AQ421" s="3">
        <v>0.35029093200838357</v>
      </c>
      <c r="AR421" s="3" t="s">
        <v>3402</v>
      </c>
      <c r="AS421" s="22">
        <v>4.5099819253993703</v>
      </c>
      <c r="AT421" s="15">
        <v>53.41993679669779</v>
      </c>
      <c r="AU421" s="3">
        <v>7.307972437708804E-2</v>
      </c>
      <c r="AV421" s="20">
        <v>4.6561413741535462</v>
      </c>
      <c r="AW421" s="3">
        <v>0.87939146110891264</v>
      </c>
      <c r="AX421" s="3">
        <v>0.88924458672357831</v>
      </c>
      <c r="AY421" s="3">
        <v>-9.8531256146656698E-3</v>
      </c>
      <c r="AZ421" s="3" t="s">
        <v>3402</v>
      </c>
      <c r="BA421" s="22">
        <v>4.5016752296445182</v>
      </c>
      <c r="BB421" s="15">
        <v>49.951682217015218</v>
      </c>
      <c r="BC421" s="3">
        <v>4.5557989080380522E-2</v>
      </c>
      <c r="BD421" s="20">
        <v>4.5927912078052788</v>
      </c>
      <c r="BE421" s="15">
        <v>16.963212418803895</v>
      </c>
    </row>
    <row r="422" spans="1:57" x14ac:dyDescent="0.25">
      <c r="A422" t="s">
        <v>241</v>
      </c>
      <c r="B422" t="s">
        <v>518</v>
      </c>
      <c r="C422" t="s">
        <v>3260</v>
      </c>
      <c r="D422">
        <v>8</v>
      </c>
      <c r="E422" s="10">
        <v>0</v>
      </c>
      <c r="F422" s="5">
        <v>0.34632034632034631</v>
      </c>
      <c r="G422" s="5">
        <v>0.25396825396825395</v>
      </c>
      <c r="H422" s="5">
        <v>0.11204481792717086</v>
      </c>
      <c r="I422" s="5">
        <v>0.4225721784776903</v>
      </c>
      <c r="J422" s="5">
        <v>0.23371647509578544</v>
      </c>
      <c r="K422" s="5">
        <v>2.3902485477573565E-2</v>
      </c>
      <c r="L422" s="5" t="e">
        <v>#N/A</v>
      </c>
      <c r="M422" s="5" t="e">
        <v>#N/A</v>
      </c>
      <c r="N422" s="5">
        <v>0</v>
      </c>
      <c r="O422" s="5">
        <v>0.3857500506789166</v>
      </c>
      <c r="P422" s="22">
        <v>0</v>
      </c>
      <c r="Q422" s="18">
        <v>0</v>
      </c>
      <c r="R422" s="5">
        <v>0</v>
      </c>
      <c r="S422" s="20">
        <v>0</v>
      </c>
      <c r="T422" s="3">
        <v>0.87939146110891264</v>
      </c>
      <c r="U422" s="3">
        <v>4.5351473922902487E-2</v>
      </c>
      <c r="V422" s="3">
        <v>0.83403998718601013</v>
      </c>
      <c r="W422" s="3" t="s">
        <v>3402</v>
      </c>
      <c r="X422" s="25">
        <v>0</v>
      </c>
      <c r="Y422" s="3">
        <v>0.87939146110891264</v>
      </c>
      <c r="Z422" s="3">
        <v>0.36350418029807341</v>
      </c>
      <c r="AA422" s="3">
        <v>0.51588728081083923</v>
      </c>
      <c r="AB422" s="3" t="s">
        <v>3401</v>
      </c>
      <c r="AC422" s="22">
        <v>0</v>
      </c>
      <c r="AD422" s="15">
        <v>0</v>
      </c>
      <c r="AE422" s="5">
        <v>0</v>
      </c>
      <c r="AF422" s="20">
        <v>0</v>
      </c>
      <c r="AG422" s="3">
        <v>0.87939146110891264</v>
      </c>
      <c r="AH422" s="3">
        <v>0.17316017316017315</v>
      </c>
      <c r="AI422" s="3">
        <v>0.70623128794873946</v>
      </c>
      <c r="AJ422" s="3" t="s">
        <v>3402</v>
      </c>
      <c r="AK422" s="22">
        <v>0</v>
      </c>
      <c r="AL422" s="15">
        <v>0</v>
      </c>
      <c r="AM422" s="3">
        <v>0</v>
      </c>
      <c r="AN422" s="20">
        <v>0</v>
      </c>
      <c r="AO422" s="3">
        <v>0.87939146110891264</v>
      </c>
      <c r="AP422" s="3">
        <v>0.52910052910052907</v>
      </c>
      <c r="AQ422" s="3">
        <v>0.35029093200838357</v>
      </c>
      <c r="AR422" s="3" t="s">
        <v>3402</v>
      </c>
      <c r="AS422" s="22">
        <v>0</v>
      </c>
      <c r="AT422" s="15">
        <v>0</v>
      </c>
      <c r="AU422" s="3">
        <v>0</v>
      </c>
      <c r="AV422" s="20">
        <v>0</v>
      </c>
      <c r="AW422" s="3">
        <v>0.87939146110891264</v>
      </c>
      <c r="AX422" s="3">
        <v>0.88924458672357831</v>
      </c>
      <c r="AY422" s="3">
        <v>-9.8531256146656698E-3</v>
      </c>
      <c r="AZ422" s="3" t="s">
        <v>3402</v>
      </c>
      <c r="BA422" s="22">
        <v>0</v>
      </c>
      <c r="BB422" s="15">
        <v>0</v>
      </c>
      <c r="BC422" s="3">
        <v>0</v>
      </c>
      <c r="BD422" s="20">
        <v>0</v>
      </c>
      <c r="BE422" s="15">
        <v>0</v>
      </c>
    </row>
    <row r="423" spans="1:57" x14ac:dyDescent="0.25">
      <c r="A423" t="s">
        <v>244</v>
      </c>
      <c r="B423" t="s">
        <v>518</v>
      </c>
      <c r="C423" t="s">
        <v>3260</v>
      </c>
      <c r="D423">
        <v>7</v>
      </c>
      <c r="E423" s="10">
        <v>0</v>
      </c>
      <c r="F423" s="5" t="e">
        <v>#N/A</v>
      </c>
      <c r="G423" s="5" t="e">
        <v>#N/A</v>
      </c>
      <c r="H423" s="5" t="e">
        <v>#N/A</v>
      </c>
      <c r="I423" s="5">
        <v>0.4225721784776903</v>
      </c>
      <c r="J423" s="5">
        <v>0.23371647509578544</v>
      </c>
      <c r="K423" s="5">
        <v>2.3902485477573565E-2</v>
      </c>
      <c r="L423" s="5" t="e">
        <v>#N/A</v>
      </c>
      <c r="M423" s="5" t="e">
        <v>#N/A</v>
      </c>
      <c r="N423" s="5">
        <v>0</v>
      </c>
      <c r="O423" s="5">
        <v>0.3857500506789166</v>
      </c>
      <c r="P423" s="22">
        <v>0</v>
      </c>
      <c r="Q423" s="18">
        <v>0</v>
      </c>
      <c r="R423" s="5">
        <v>0</v>
      </c>
      <c r="S423" s="20">
        <v>0</v>
      </c>
      <c r="T423" s="3">
        <v>0.87939146110891264</v>
      </c>
      <c r="U423" s="3">
        <v>4.5351473922902487E-2</v>
      </c>
      <c r="V423" s="3">
        <v>0.83403998718601013</v>
      </c>
      <c r="W423" s="3" t="s">
        <v>3402</v>
      </c>
      <c r="X423" s="25">
        <v>0</v>
      </c>
      <c r="Y423" s="3">
        <v>0.87939146110891264</v>
      </c>
      <c r="Z423" s="3">
        <v>0.36350418029807341</v>
      </c>
      <c r="AA423" s="3">
        <v>0.51588728081083923</v>
      </c>
      <c r="AB423" s="3" t="s">
        <v>3401</v>
      </c>
      <c r="AC423" s="22">
        <v>0</v>
      </c>
      <c r="AD423" s="15">
        <v>0</v>
      </c>
      <c r="AE423" s="5">
        <v>0</v>
      </c>
      <c r="AF423" s="20">
        <v>0</v>
      </c>
      <c r="AG423" s="3">
        <v>0.87939146110891264</v>
      </c>
      <c r="AH423" s="3">
        <v>0.17316017316017315</v>
      </c>
      <c r="AI423" s="3">
        <v>0.70623128794873946</v>
      </c>
      <c r="AJ423" s="3" t="s">
        <v>3402</v>
      </c>
      <c r="AK423" s="22">
        <v>0</v>
      </c>
      <c r="AL423" s="15">
        <v>0</v>
      </c>
      <c r="AM423" s="3">
        <v>0</v>
      </c>
      <c r="AN423" s="20">
        <v>0</v>
      </c>
      <c r="AO423" s="3">
        <v>0.87939146110891264</v>
      </c>
      <c r="AP423" s="3">
        <v>0.52910052910052907</v>
      </c>
      <c r="AQ423" s="3">
        <v>0.35029093200838357</v>
      </c>
      <c r="AR423" s="3" t="s">
        <v>3402</v>
      </c>
      <c r="AS423" s="22">
        <v>0</v>
      </c>
      <c r="AT423" s="15">
        <v>0</v>
      </c>
      <c r="AU423" s="3">
        <v>0</v>
      </c>
      <c r="AV423" s="20">
        <v>0</v>
      </c>
      <c r="AW423" s="3">
        <v>0.87939146110891264</v>
      </c>
      <c r="AX423" s="3">
        <v>0.88924458672357831</v>
      </c>
      <c r="AY423" s="3">
        <v>-9.8531256146656698E-3</v>
      </c>
      <c r="AZ423" s="3" t="s">
        <v>3402</v>
      </c>
      <c r="BA423" s="22">
        <v>0</v>
      </c>
      <c r="BB423" s="15">
        <v>0</v>
      </c>
      <c r="BC423" s="3">
        <v>0</v>
      </c>
      <c r="BD423" s="20">
        <v>0</v>
      </c>
      <c r="BE423" s="15">
        <v>0</v>
      </c>
    </row>
    <row r="424" spans="1:57" x14ac:dyDescent="0.25">
      <c r="A424" t="s">
        <v>248</v>
      </c>
      <c r="B424" t="s">
        <v>518</v>
      </c>
      <c r="C424" t="s">
        <v>3260</v>
      </c>
      <c r="D424">
        <v>6.5</v>
      </c>
      <c r="E424" s="10">
        <v>1</v>
      </c>
      <c r="F424" s="5">
        <v>0.21994941163532386</v>
      </c>
      <c r="G424" s="5">
        <v>0.21164021164021163</v>
      </c>
      <c r="H424" s="5">
        <v>0.25396825396825395</v>
      </c>
      <c r="I424" s="5">
        <v>0.4225721784776903</v>
      </c>
      <c r="J424" s="5">
        <v>0.23371647509578544</v>
      </c>
      <c r="K424" s="5">
        <v>2.3902485477573565E-2</v>
      </c>
      <c r="L424" s="5" t="e">
        <v>#N/A</v>
      </c>
      <c r="M424" s="5" t="e">
        <v>#N/A</v>
      </c>
      <c r="N424" s="5">
        <v>0</v>
      </c>
      <c r="O424" s="5">
        <v>0.3857500506789166</v>
      </c>
      <c r="P424" s="22">
        <v>4.6747717189645233</v>
      </c>
      <c r="Q424" s="18">
        <v>112.03231308576105</v>
      </c>
      <c r="R424" s="5">
        <v>0.11327083718833805</v>
      </c>
      <c r="S424" s="20">
        <v>4.9013133933411996</v>
      </c>
      <c r="T424" s="3">
        <v>0.87939146110891264</v>
      </c>
      <c r="U424" s="3">
        <v>4.5351473922902487E-2</v>
      </c>
      <c r="V424" s="3">
        <v>0.83403998718601013</v>
      </c>
      <c r="W424" s="3" t="s">
        <v>3402</v>
      </c>
      <c r="X424" s="25">
        <v>1.5899127292289283</v>
      </c>
      <c r="Y424" s="3">
        <v>0.87939146110891264</v>
      </c>
      <c r="Z424" s="3">
        <v>0.36350418029807341</v>
      </c>
      <c r="AA424" s="3">
        <v>0.51588728081083923</v>
      </c>
      <c r="AB424" s="3" t="s">
        <v>3401</v>
      </c>
      <c r="AC424" s="22">
        <v>5.4128532634073228</v>
      </c>
      <c r="AD424" s="15">
        <v>44.030471449121976</v>
      </c>
      <c r="AE424" s="5">
        <v>0.10555680440595151</v>
      </c>
      <c r="AF424" s="20">
        <v>5.623966872219226</v>
      </c>
      <c r="AG424" s="3">
        <v>0.87939146110891264</v>
      </c>
      <c r="AH424" s="3">
        <v>0.17316017316017315</v>
      </c>
      <c r="AI424" s="3">
        <v>0.70623128794873946</v>
      </c>
      <c r="AJ424" s="3" t="s">
        <v>3402</v>
      </c>
      <c r="AK424" s="22">
        <v>4.6717236487971698</v>
      </c>
      <c r="AL424" s="15">
        <v>96.602419003725657</v>
      </c>
      <c r="AM424" s="3">
        <v>6.5713612178675829E-2</v>
      </c>
      <c r="AN424" s="20">
        <v>4.8031508731545216</v>
      </c>
      <c r="AO424" s="3">
        <v>0.87939146110891264</v>
      </c>
      <c r="AP424" s="3">
        <v>0.52910052910052907</v>
      </c>
      <c r="AQ424" s="3">
        <v>0.35029093200838357</v>
      </c>
      <c r="AR424" s="3" t="s">
        <v>3402</v>
      </c>
      <c r="AS424" s="22">
        <v>4.663234937255833</v>
      </c>
      <c r="AT424" s="15">
        <v>61.152215531820687</v>
      </c>
      <c r="AU424" s="3">
        <v>8.3657662739690719E-2</v>
      </c>
      <c r="AV424" s="20">
        <v>4.8305502627352146</v>
      </c>
      <c r="AW424" s="3">
        <v>0.87939146110891264</v>
      </c>
      <c r="AX424" s="3">
        <v>0.88924458672357831</v>
      </c>
      <c r="AY424" s="3">
        <v>-9.8531256146656698E-3</v>
      </c>
      <c r="AZ424" s="3" t="s">
        <v>3402</v>
      </c>
      <c r="BA424" s="22">
        <v>4.6546459729322667</v>
      </c>
      <c r="BB424" s="15">
        <v>57.051660935370457</v>
      </c>
      <c r="BC424" s="3">
        <v>5.2033461748477783E-2</v>
      </c>
      <c r="BD424" s="20">
        <v>4.7587128964292225</v>
      </c>
      <c r="BE424" s="15">
        <v>17.604178649011764</v>
      </c>
    </row>
    <row r="425" spans="1:57" x14ac:dyDescent="0.25">
      <c r="A425" t="s">
        <v>242</v>
      </c>
      <c r="B425" t="s">
        <v>518</v>
      </c>
      <c r="C425" t="s">
        <v>3260</v>
      </c>
      <c r="D425">
        <v>6.5</v>
      </c>
      <c r="E425" s="10">
        <v>0.8</v>
      </c>
      <c r="F425" s="5">
        <v>0.27210884353741494</v>
      </c>
      <c r="G425" s="5">
        <v>0.27210884353741494</v>
      </c>
      <c r="H425" s="5">
        <v>0.17316017316017315</v>
      </c>
      <c r="I425" s="5">
        <v>0.4225721784776903</v>
      </c>
      <c r="J425" s="5">
        <v>0.23371647509578544</v>
      </c>
      <c r="K425" s="5">
        <v>2.3902485477573565E-2</v>
      </c>
      <c r="L425" s="5" t="e">
        <v>#N/A</v>
      </c>
      <c r="M425" s="5" t="e">
        <v>#N/A</v>
      </c>
      <c r="N425" s="5">
        <v>0</v>
      </c>
      <c r="O425" s="5">
        <v>0.3857500506789166</v>
      </c>
      <c r="P425" s="22">
        <v>4.1582262839797357</v>
      </c>
      <c r="Q425" s="18">
        <v>66.511730918627265</v>
      </c>
      <c r="R425" s="5">
        <v>6.724702218931429E-2</v>
      </c>
      <c r="S425" s="20">
        <v>4.2927203283583646</v>
      </c>
      <c r="T425" s="3">
        <v>0.87939146110891264</v>
      </c>
      <c r="U425" s="3">
        <v>4.5351473922902487E-2</v>
      </c>
      <c r="V425" s="3">
        <v>0.83403998718601013</v>
      </c>
      <c r="W425" s="3" t="s">
        <v>3402</v>
      </c>
      <c r="X425" s="25">
        <v>1.4142331000021733</v>
      </c>
      <c r="Y425" s="3">
        <v>0.87939146110891264</v>
      </c>
      <c r="Z425" s="3">
        <v>0.36350418029807341</v>
      </c>
      <c r="AA425" s="3">
        <v>0.51588728081083923</v>
      </c>
      <c r="AB425" s="3" t="s">
        <v>3401</v>
      </c>
      <c r="AC425" s="22">
        <v>4.8147524765575893</v>
      </c>
      <c r="AD425" s="15">
        <v>28.981743826114041</v>
      </c>
      <c r="AE425" s="5">
        <v>6.9479616359127527E-2</v>
      </c>
      <c r="AF425" s="20">
        <v>4.9537117092758445</v>
      </c>
      <c r="AG425" s="3">
        <v>0.87939146110891264</v>
      </c>
      <c r="AH425" s="3">
        <v>0.17316017316017315</v>
      </c>
      <c r="AI425" s="3">
        <v>0.70623128794873946</v>
      </c>
      <c r="AJ425" s="3" t="s">
        <v>3402</v>
      </c>
      <c r="AK425" s="22">
        <v>4.1555150145857915</v>
      </c>
      <c r="AL425" s="15">
        <v>58.298043237708207</v>
      </c>
      <c r="AM425" s="3">
        <v>3.9657133264444269E-2</v>
      </c>
      <c r="AN425" s="20">
        <v>4.2348292811146804</v>
      </c>
      <c r="AO425" s="3">
        <v>0.87939146110891264</v>
      </c>
      <c r="AP425" s="3">
        <v>0.52910052910052907</v>
      </c>
      <c r="AQ425" s="3">
        <v>0.35029093200838357</v>
      </c>
      <c r="AR425" s="3" t="s">
        <v>3402</v>
      </c>
      <c r="AS425" s="22">
        <v>4.147964275090831</v>
      </c>
      <c r="AT425" s="15">
        <v>38.816831610341239</v>
      </c>
      <c r="AU425" s="3">
        <v>5.3102334547331986E-2</v>
      </c>
      <c r="AV425" s="20">
        <v>4.2541689441854951</v>
      </c>
      <c r="AW425" s="3">
        <v>0.87939146110891264</v>
      </c>
      <c r="AX425" s="3">
        <v>0.88924458672357831</v>
      </c>
      <c r="AY425" s="3">
        <v>-9.8531256146656698E-3</v>
      </c>
      <c r="AZ425" s="3" t="s">
        <v>3402</v>
      </c>
      <c r="BA425" s="22">
        <v>4.1403243603849367</v>
      </c>
      <c r="BB425" s="15">
        <v>36.492782002983937</v>
      </c>
      <c r="BC425" s="3">
        <v>3.3282918416676126E-2</v>
      </c>
      <c r="BD425" s="20">
        <v>4.2068901972182893</v>
      </c>
      <c r="BE425" s="15">
        <v>15.490304776212446</v>
      </c>
    </row>
    <row r="426" spans="1:57" x14ac:dyDescent="0.25">
      <c r="A426" t="s">
        <v>247</v>
      </c>
      <c r="B426" t="s">
        <v>518</v>
      </c>
      <c r="C426" t="s">
        <v>3260</v>
      </c>
      <c r="D426">
        <v>6.5</v>
      </c>
      <c r="E426" s="10">
        <v>0.2</v>
      </c>
      <c r="F426" s="5">
        <v>0.23809523809523808</v>
      </c>
      <c r="G426" s="5">
        <v>0.21164021164021163</v>
      </c>
      <c r="H426" s="5">
        <v>0.15873015873015872</v>
      </c>
      <c r="I426" s="5">
        <v>0.4225721784776903</v>
      </c>
      <c r="J426" s="5">
        <v>0.23371647509578544</v>
      </c>
      <c r="K426" s="5">
        <v>2.3902485477573565E-2</v>
      </c>
      <c r="L426" s="5" t="e">
        <v>#N/A</v>
      </c>
      <c r="M426" s="5" t="e">
        <v>#N/A</v>
      </c>
      <c r="N426" s="5">
        <v>0</v>
      </c>
      <c r="O426" s="5">
        <v>0.3857500506789166</v>
      </c>
      <c r="P426" s="22">
        <v>0.97214778930043799</v>
      </c>
      <c r="Q426" s="18">
        <v>2.6679252507864795</v>
      </c>
      <c r="R426" s="5">
        <v>2.6974193283071627E-3</v>
      </c>
      <c r="S426" s="20">
        <v>0.97754262795705227</v>
      </c>
      <c r="T426" s="3">
        <v>0.87939146110891264</v>
      </c>
      <c r="U426" s="3">
        <v>4.5351473922902487E-2</v>
      </c>
      <c r="V426" s="3">
        <v>0.83403998718601013</v>
      </c>
      <c r="W426" s="3" t="s">
        <v>3402</v>
      </c>
      <c r="X426" s="25">
        <v>0.33063221860230013</v>
      </c>
      <c r="Y426" s="3">
        <v>0.87939146110891264</v>
      </c>
      <c r="Z426" s="3">
        <v>0.36350418029807341</v>
      </c>
      <c r="AA426" s="3">
        <v>0.51588728081083923</v>
      </c>
      <c r="AB426" s="3" t="s">
        <v>3401</v>
      </c>
      <c r="AC426" s="22">
        <v>1.1256364267974694</v>
      </c>
      <c r="AD426" s="15">
        <v>2.1969931701583914</v>
      </c>
      <c r="AE426" s="5">
        <v>5.2669792239584384E-3</v>
      </c>
      <c r="AF426" s="20">
        <v>1.1361703852453864</v>
      </c>
      <c r="AG426" s="3">
        <v>0.87939146110891264</v>
      </c>
      <c r="AH426" s="3">
        <v>0.17316017316017315</v>
      </c>
      <c r="AI426" s="3">
        <v>0.70623128794873946</v>
      </c>
      <c r="AJ426" s="3" t="s">
        <v>3402</v>
      </c>
      <c r="AK426" s="22">
        <v>0.97151392419365556</v>
      </c>
      <c r="AL426" s="15">
        <v>2.5869651203360688</v>
      </c>
      <c r="AM426" s="3">
        <v>1.7597781131233324E-3</v>
      </c>
      <c r="AN426" s="20">
        <v>0.97503348041990223</v>
      </c>
      <c r="AO426" s="3">
        <v>0.87939146110891264</v>
      </c>
      <c r="AP426" s="3">
        <v>0.52910052910052907</v>
      </c>
      <c r="AQ426" s="3">
        <v>0.35029093200838357</v>
      </c>
      <c r="AR426" s="3" t="s">
        <v>3402</v>
      </c>
      <c r="AS426" s="22">
        <v>0.9697486439500359</v>
      </c>
      <c r="AT426" s="15">
        <v>2.3523151310825625</v>
      </c>
      <c r="AU426" s="3">
        <v>3.2180221792810874E-3</v>
      </c>
      <c r="AV426" s="20">
        <v>0.97618468830859806</v>
      </c>
      <c r="AW426" s="3">
        <v>0.87939146110891264</v>
      </c>
      <c r="AX426" s="3">
        <v>0.88924458672357831</v>
      </c>
      <c r="AY426" s="3">
        <v>-9.8531256146656698E-3</v>
      </c>
      <c r="AZ426" s="3" t="s">
        <v>3402</v>
      </c>
      <c r="BA426" s="22">
        <v>0.96796251551821066</v>
      </c>
      <c r="BB426" s="15">
        <v>2.31860565274566</v>
      </c>
      <c r="BC426" s="3">
        <v>2.1146637374609553E-3</v>
      </c>
      <c r="BD426" s="20">
        <v>0.97219184299313255</v>
      </c>
      <c r="BE426" s="15">
        <v>3.5515892074765443</v>
      </c>
    </row>
    <row r="427" spans="1:57" x14ac:dyDescent="0.25">
      <c r="A427" t="s">
        <v>246</v>
      </c>
      <c r="B427" t="s">
        <v>518</v>
      </c>
      <c r="C427" t="s">
        <v>3260</v>
      </c>
      <c r="D427">
        <v>6.5</v>
      </c>
      <c r="E427" s="10">
        <v>0</v>
      </c>
      <c r="F427" s="5">
        <v>0.19047619047619047</v>
      </c>
      <c r="G427" s="5">
        <v>0.14652014652014653</v>
      </c>
      <c r="H427" s="5">
        <v>0.21164021164021163</v>
      </c>
      <c r="I427" s="5">
        <v>0.4225721784776903</v>
      </c>
      <c r="J427" s="5">
        <v>0.23371647509578544</v>
      </c>
      <c r="K427" s="5">
        <v>2.3902485477573565E-2</v>
      </c>
      <c r="L427" s="5" t="e">
        <v>#N/A</v>
      </c>
      <c r="M427" s="5" t="e">
        <v>#N/A</v>
      </c>
      <c r="N427" s="5">
        <v>0</v>
      </c>
      <c r="O427" s="5">
        <v>0.3857500506789166</v>
      </c>
      <c r="P427" s="22">
        <v>0</v>
      </c>
      <c r="Q427" s="18">
        <v>0</v>
      </c>
      <c r="R427" s="5">
        <v>0</v>
      </c>
      <c r="S427" s="20">
        <v>0</v>
      </c>
      <c r="T427" s="3">
        <v>0.87939146110891264</v>
      </c>
      <c r="U427" s="3">
        <v>4.5351473922902487E-2</v>
      </c>
      <c r="V427" s="3">
        <v>0.83403998718601013</v>
      </c>
      <c r="W427" s="3" t="s">
        <v>3402</v>
      </c>
      <c r="X427" s="25">
        <v>0</v>
      </c>
      <c r="Y427" s="3">
        <v>0.87939146110891264</v>
      </c>
      <c r="Z427" s="3">
        <v>0.36350418029807341</v>
      </c>
      <c r="AA427" s="3">
        <v>0.51588728081083923</v>
      </c>
      <c r="AB427" s="3" t="s">
        <v>3401</v>
      </c>
      <c r="AC427" s="22">
        <v>0</v>
      </c>
      <c r="AD427" s="15">
        <v>0</v>
      </c>
      <c r="AE427" s="5">
        <v>0</v>
      </c>
      <c r="AF427" s="20">
        <v>0</v>
      </c>
      <c r="AG427" s="3">
        <v>0.87939146110891264</v>
      </c>
      <c r="AH427" s="3">
        <v>0.17316017316017315</v>
      </c>
      <c r="AI427" s="3">
        <v>0.70623128794873946</v>
      </c>
      <c r="AJ427" s="3" t="s">
        <v>3402</v>
      </c>
      <c r="AK427" s="22">
        <v>0</v>
      </c>
      <c r="AL427" s="15">
        <v>0</v>
      </c>
      <c r="AM427" s="3">
        <v>0</v>
      </c>
      <c r="AN427" s="20">
        <v>0</v>
      </c>
      <c r="AO427" s="3">
        <v>0.87939146110891264</v>
      </c>
      <c r="AP427" s="3">
        <v>0.52910052910052907</v>
      </c>
      <c r="AQ427" s="3">
        <v>0.35029093200838357</v>
      </c>
      <c r="AR427" s="3" t="s">
        <v>3402</v>
      </c>
      <c r="AS427" s="22">
        <v>0</v>
      </c>
      <c r="AT427" s="15">
        <v>0</v>
      </c>
      <c r="AU427" s="3">
        <v>0</v>
      </c>
      <c r="AV427" s="20">
        <v>0</v>
      </c>
      <c r="AW427" s="3">
        <v>0.87939146110891264</v>
      </c>
      <c r="AX427" s="3">
        <v>0.88924458672357831</v>
      </c>
      <c r="AY427" s="3">
        <v>-9.8531256146656698E-3</v>
      </c>
      <c r="AZ427" s="3" t="s">
        <v>3402</v>
      </c>
      <c r="BA427" s="22">
        <v>0</v>
      </c>
      <c r="BB427" s="15">
        <v>0</v>
      </c>
      <c r="BC427" s="3">
        <v>0</v>
      </c>
      <c r="BD427" s="20">
        <v>0</v>
      </c>
      <c r="BE427" s="15">
        <v>0</v>
      </c>
    </row>
    <row r="428" spans="1:57" x14ac:dyDescent="0.25">
      <c r="A428" t="s">
        <v>250</v>
      </c>
      <c r="B428" t="s">
        <v>518</v>
      </c>
      <c r="C428" t="s">
        <v>3260</v>
      </c>
      <c r="D428">
        <v>6.5</v>
      </c>
      <c r="E428" s="10">
        <v>1</v>
      </c>
      <c r="F428" s="5">
        <v>0.17316017316017315</v>
      </c>
      <c r="G428" s="5">
        <v>0.14652014652014653</v>
      </c>
      <c r="H428" s="5">
        <v>0.19047619047619047</v>
      </c>
      <c r="I428" s="5">
        <v>0.4225721784776903</v>
      </c>
      <c r="J428" s="5">
        <v>0.23371647509578544</v>
      </c>
      <c r="K428" s="5">
        <v>2.3902485477573565E-2</v>
      </c>
      <c r="L428" s="5" t="e">
        <v>#N/A</v>
      </c>
      <c r="M428" s="5" t="e">
        <v>#N/A</v>
      </c>
      <c r="N428" s="5">
        <v>0</v>
      </c>
      <c r="O428" s="5">
        <v>8.0316038086659103E-2</v>
      </c>
      <c r="P428" s="22">
        <v>3.698089369536123</v>
      </c>
      <c r="Q428" s="18">
        <v>41.800528085999083</v>
      </c>
      <c r="R428" s="5">
        <v>4.2262635491523474E-2</v>
      </c>
      <c r="S428" s="20">
        <v>3.7826146405191698</v>
      </c>
      <c r="T428" s="3">
        <v>0.87939146110891264</v>
      </c>
      <c r="U428" s="3">
        <v>4.5351473922902487E-2</v>
      </c>
      <c r="V428" s="3">
        <v>0.83403998718601013</v>
      </c>
      <c r="W428" s="3" t="s">
        <v>3402</v>
      </c>
      <c r="X428" s="25">
        <v>1.2577382845453731</v>
      </c>
      <c r="Y428" s="3">
        <v>0.87939146110891264</v>
      </c>
      <c r="Z428" s="3">
        <v>0.36350418029807341</v>
      </c>
      <c r="AA428" s="3">
        <v>0.51588728081083923</v>
      </c>
      <c r="AB428" s="3" t="s">
        <v>3401</v>
      </c>
      <c r="AC428" s="22">
        <v>4.2819663324008062</v>
      </c>
      <c r="AD428" s="15">
        <v>19.967798109933735</v>
      </c>
      <c r="AE428" s="5">
        <v>4.7869961191383849E-2</v>
      </c>
      <c r="AF428" s="20">
        <v>4.3777062547835737</v>
      </c>
      <c r="AG428" s="3">
        <v>0.87939146110891264</v>
      </c>
      <c r="AH428" s="3">
        <v>0.17316017316017315</v>
      </c>
      <c r="AI428" s="3">
        <v>0.70623128794873946</v>
      </c>
      <c r="AJ428" s="3" t="s">
        <v>3402</v>
      </c>
      <c r="AK428" s="22">
        <v>3.6956781211241929</v>
      </c>
      <c r="AL428" s="15">
        <v>37.176797567522627</v>
      </c>
      <c r="AM428" s="3">
        <v>2.5289445984816396E-2</v>
      </c>
      <c r="AN428" s="20">
        <v>3.7462570130938255</v>
      </c>
      <c r="AO428" s="3">
        <v>0.87939146110891264</v>
      </c>
      <c r="AP428" s="3">
        <v>0.52910052910052907</v>
      </c>
      <c r="AQ428" s="3">
        <v>0.35029093200838357</v>
      </c>
      <c r="AR428" s="3" t="s">
        <v>3402</v>
      </c>
      <c r="AS428" s="22">
        <v>3.6889629239339796</v>
      </c>
      <c r="AT428" s="15">
        <v>25.893088875981199</v>
      </c>
      <c r="AU428" s="3">
        <v>3.5422351874536892E-2</v>
      </c>
      <c r="AV428" s="20">
        <v>3.7598076276830534</v>
      </c>
      <c r="AW428" s="3">
        <v>0.87939146110891264</v>
      </c>
      <c r="AX428" s="3">
        <v>0.88924458672357831</v>
      </c>
      <c r="AY428" s="3">
        <v>-9.8531256146656698E-3</v>
      </c>
      <c r="AZ428" s="3" t="s">
        <v>3402</v>
      </c>
      <c r="BA428" s="22">
        <v>3.682168419395619</v>
      </c>
      <c r="BB428" s="15">
        <v>24.509689533713622</v>
      </c>
      <c r="BC428" s="3">
        <v>2.2353845127563821E-2</v>
      </c>
      <c r="BD428" s="20">
        <v>3.7268761096507466</v>
      </c>
      <c r="BE428" s="15">
        <v>13.684689505336863</v>
      </c>
    </row>
    <row r="429" spans="1:57" x14ac:dyDescent="0.25">
      <c r="A429" t="s">
        <v>4153</v>
      </c>
      <c r="B429" t="s">
        <v>518</v>
      </c>
      <c r="C429" t="s">
        <v>3260</v>
      </c>
      <c r="D429">
        <v>6.5</v>
      </c>
      <c r="E429" s="10">
        <v>0</v>
      </c>
      <c r="F429" s="5" t="e">
        <v>#N/A</v>
      </c>
      <c r="G429" s="5" t="e">
        <v>#N/A</v>
      </c>
      <c r="H429" s="5" t="e">
        <v>#N/A</v>
      </c>
      <c r="I429" s="5">
        <v>0.4225721784776903</v>
      </c>
      <c r="J429" s="5">
        <v>0.23371647509578544</v>
      </c>
      <c r="K429" s="5">
        <v>2.3902485477573565E-2</v>
      </c>
      <c r="L429" s="5" t="e">
        <v>#N/A</v>
      </c>
      <c r="M429" s="5" t="e">
        <v>#N/A</v>
      </c>
      <c r="N429" s="5">
        <v>0</v>
      </c>
      <c r="O429" s="5">
        <v>0.3857500506789166</v>
      </c>
      <c r="P429" s="22">
        <v>0</v>
      </c>
      <c r="Q429" s="18">
        <v>0</v>
      </c>
      <c r="R429" s="5">
        <v>0</v>
      </c>
      <c r="S429" s="20">
        <v>0</v>
      </c>
      <c r="T429" s="3">
        <v>0.87939146110891264</v>
      </c>
      <c r="U429" s="3">
        <v>4.5351473922902487E-2</v>
      </c>
      <c r="V429" s="3">
        <v>0.83403998718601013</v>
      </c>
      <c r="W429" s="3" t="s">
        <v>3402</v>
      </c>
      <c r="X429" s="25">
        <v>0</v>
      </c>
      <c r="Y429" s="3">
        <v>0.87939146110891264</v>
      </c>
      <c r="Z429" s="3">
        <v>0.36350418029807341</v>
      </c>
      <c r="AA429" s="3">
        <v>0.51588728081083923</v>
      </c>
      <c r="AB429" s="3" t="s">
        <v>3401</v>
      </c>
      <c r="AC429" s="22">
        <v>0</v>
      </c>
      <c r="AD429" s="15">
        <v>0</v>
      </c>
      <c r="AE429" s="5">
        <v>0</v>
      </c>
      <c r="AF429" s="20">
        <v>0</v>
      </c>
      <c r="AG429" s="3">
        <v>0.87939146110891264</v>
      </c>
      <c r="AH429" s="3">
        <v>0.17316017316017315</v>
      </c>
      <c r="AI429" s="3">
        <v>0.70623128794873946</v>
      </c>
      <c r="AJ429" s="3" t="s">
        <v>3402</v>
      </c>
      <c r="AK429" s="22">
        <v>0</v>
      </c>
      <c r="AL429" s="15">
        <v>0</v>
      </c>
      <c r="AM429" s="3">
        <v>0</v>
      </c>
      <c r="AN429" s="20">
        <v>0</v>
      </c>
      <c r="AO429" s="3">
        <v>0.87939146110891264</v>
      </c>
      <c r="AP429" s="3">
        <v>0.52910052910052907</v>
      </c>
      <c r="AQ429" s="3">
        <v>0.35029093200838357</v>
      </c>
      <c r="AR429" s="3" t="s">
        <v>3402</v>
      </c>
      <c r="AS429" s="22">
        <v>0</v>
      </c>
      <c r="AT429" s="15">
        <v>0</v>
      </c>
      <c r="AU429" s="3">
        <v>0</v>
      </c>
      <c r="AV429" s="20">
        <v>0</v>
      </c>
      <c r="AW429" s="3">
        <v>0.87939146110891264</v>
      </c>
      <c r="AX429" s="3">
        <v>0.88924458672357831</v>
      </c>
      <c r="AY429" s="3">
        <v>-9.8531256146656698E-3</v>
      </c>
      <c r="AZ429" s="3" t="s">
        <v>3402</v>
      </c>
      <c r="BA429" s="22">
        <v>0</v>
      </c>
      <c r="BB429" s="15">
        <v>0</v>
      </c>
      <c r="BC429" s="3">
        <v>0</v>
      </c>
      <c r="BD429" s="20">
        <v>0</v>
      </c>
      <c r="BE429" s="15">
        <v>0</v>
      </c>
    </row>
    <row r="430" spans="1:57" x14ac:dyDescent="0.25">
      <c r="A430" t="s">
        <v>4154</v>
      </c>
      <c r="B430" t="s">
        <v>518</v>
      </c>
      <c r="C430" t="s">
        <v>3260</v>
      </c>
      <c r="D430">
        <v>6</v>
      </c>
      <c r="E430" s="10">
        <v>0</v>
      </c>
      <c r="F430" s="5" t="e">
        <v>#N/A</v>
      </c>
      <c r="G430" s="5" t="e">
        <v>#N/A</v>
      </c>
      <c r="H430" s="5" t="e">
        <v>#N/A</v>
      </c>
      <c r="I430" s="5">
        <v>0.4225721784776903</v>
      </c>
      <c r="J430" s="5">
        <v>0.23371647509578544</v>
      </c>
      <c r="K430" s="5">
        <v>2.3902485477573565E-2</v>
      </c>
      <c r="L430" s="5" t="e">
        <v>#N/A</v>
      </c>
      <c r="M430" s="5" t="e">
        <v>#N/A</v>
      </c>
      <c r="N430" s="5">
        <v>0</v>
      </c>
      <c r="O430" s="5">
        <v>0.3857500506789166</v>
      </c>
      <c r="P430" s="22">
        <v>0</v>
      </c>
      <c r="Q430" s="18">
        <v>0</v>
      </c>
      <c r="R430" s="5">
        <v>0</v>
      </c>
      <c r="S430" s="20">
        <v>0</v>
      </c>
      <c r="T430" s="3">
        <v>0.87939146110891264</v>
      </c>
      <c r="U430" s="3">
        <v>4.5351473922902487E-2</v>
      </c>
      <c r="V430" s="3">
        <v>0.83403998718601013</v>
      </c>
      <c r="W430" s="3" t="s">
        <v>3402</v>
      </c>
      <c r="X430" s="25">
        <v>0</v>
      </c>
      <c r="Y430" s="3">
        <v>0.87939146110891264</v>
      </c>
      <c r="Z430" s="3">
        <v>0.36350418029807341</v>
      </c>
      <c r="AA430" s="3">
        <v>0.51588728081083923</v>
      </c>
      <c r="AB430" s="3" t="s">
        <v>3401</v>
      </c>
      <c r="AC430" s="22">
        <v>0</v>
      </c>
      <c r="AD430" s="15">
        <v>0</v>
      </c>
      <c r="AE430" s="5">
        <v>0</v>
      </c>
      <c r="AF430" s="20">
        <v>0</v>
      </c>
      <c r="AG430" s="3">
        <v>0.87939146110891264</v>
      </c>
      <c r="AH430" s="3">
        <v>0.17316017316017315</v>
      </c>
      <c r="AI430" s="3">
        <v>0.70623128794873946</v>
      </c>
      <c r="AJ430" s="3" t="s">
        <v>3402</v>
      </c>
      <c r="AK430" s="22">
        <v>0</v>
      </c>
      <c r="AL430" s="15">
        <v>0</v>
      </c>
      <c r="AM430" s="3">
        <v>0</v>
      </c>
      <c r="AN430" s="20">
        <v>0</v>
      </c>
      <c r="AO430" s="3">
        <v>0.87939146110891264</v>
      </c>
      <c r="AP430" s="3">
        <v>0.52910052910052907</v>
      </c>
      <c r="AQ430" s="3">
        <v>0.35029093200838357</v>
      </c>
      <c r="AR430" s="3" t="s">
        <v>3402</v>
      </c>
      <c r="AS430" s="22">
        <v>0</v>
      </c>
      <c r="AT430" s="15">
        <v>0</v>
      </c>
      <c r="AU430" s="3">
        <v>0</v>
      </c>
      <c r="AV430" s="20">
        <v>0</v>
      </c>
      <c r="AW430" s="3">
        <v>0.87939146110891264</v>
      </c>
      <c r="AX430" s="3">
        <v>0.88924458672357831</v>
      </c>
      <c r="AY430" s="3">
        <v>-9.8531256146656698E-3</v>
      </c>
      <c r="AZ430" s="3" t="s">
        <v>3402</v>
      </c>
      <c r="BA430" s="22">
        <v>0</v>
      </c>
      <c r="BB430" s="15">
        <v>0</v>
      </c>
      <c r="BC430" s="3">
        <v>0</v>
      </c>
      <c r="BD430" s="20">
        <v>0</v>
      </c>
      <c r="BE430" s="15">
        <v>0</v>
      </c>
    </row>
    <row r="431" spans="1:57" x14ac:dyDescent="0.25">
      <c r="A431" t="s">
        <v>4155</v>
      </c>
      <c r="B431" t="s">
        <v>518</v>
      </c>
      <c r="C431" t="s">
        <v>3260</v>
      </c>
      <c r="D431">
        <v>6</v>
      </c>
      <c r="E431" s="10">
        <v>0</v>
      </c>
      <c r="F431" s="5" t="e">
        <v>#N/A</v>
      </c>
      <c r="G431" s="5" t="e">
        <v>#N/A</v>
      </c>
      <c r="H431" s="5" t="e">
        <v>#N/A</v>
      </c>
      <c r="I431" s="5">
        <v>0.4225721784776903</v>
      </c>
      <c r="J431" s="5">
        <v>0.23371647509578544</v>
      </c>
      <c r="K431" s="5">
        <v>2.3902485477573565E-2</v>
      </c>
      <c r="L431" s="5" t="e">
        <v>#N/A</v>
      </c>
      <c r="M431" s="5" t="e">
        <v>#N/A</v>
      </c>
      <c r="N431" s="5">
        <v>0</v>
      </c>
      <c r="O431" s="5">
        <v>0.3857500506789166</v>
      </c>
      <c r="P431" s="22">
        <v>0</v>
      </c>
      <c r="Q431" s="18">
        <v>0</v>
      </c>
      <c r="R431" s="5">
        <v>0</v>
      </c>
      <c r="S431" s="20">
        <v>0</v>
      </c>
      <c r="T431" s="3">
        <v>0.87939146110891264</v>
      </c>
      <c r="U431" s="3">
        <v>4.5351473922902487E-2</v>
      </c>
      <c r="V431" s="3">
        <v>0.83403998718601013</v>
      </c>
      <c r="W431" s="3" t="s">
        <v>3402</v>
      </c>
      <c r="X431" s="25">
        <v>0</v>
      </c>
      <c r="Y431" s="3">
        <v>0.87939146110891264</v>
      </c>
      <c r="Z431" s="3">
        <v>0.36350418029807341</v>
      </c>
      <c r="AA431" s="3">
        <v>0.51588728081083923</v>
      </c>
      <c r="AB431" s="3" t="s">
        <v>3401</v>
      </c>
      <c r="AC431" s="22">
        <v>0</v>
      </c>
      <c r="AD431" s="15">
        <v>0</v>
      </c>
      <c r="AE431" s="5">
        <v>0</v>
      </c>
      <c r="AF431" s="20">
        <v>0</v>
      </c>
      <c r="AG431" s="3">
        <v>0.87939146110891264</v>
      </c>
      <c r="AH431" s="3">
        <v>0.17316017316017315</v>
      </c>
      <c r="AI431" s="3">
        <v>0.70623128794873946</v>
      </c>
      <c r="AJ431" s="3" t="s">
        <v>3402</v>
      </c>
      <c r="AK431" s="22">
        <v>0</v>
      </c>
      <c r="AL431" s="15">
        <v>0</v>
      </c>
      <c r="AM431" s="3">
        <v>0</v>
      </c>
      <c r="AN431" s="20">
        <v>0</v>
      </c>
      <c r="AO431" s="3">
        <v>0.87939146110891264</v>
      </c>
      <c r="AP431" s="3">
        <v>0.52910052910052907</v>
      </c>
      <c r="AQ431" s="3">
        <v>0.35029093200838357</v>
      </c>
      <c r="AR431" s="3" t="s">
        <v>3402</v>
      </c>
      <c r="AS431" s="22">
        <v>0</v>
      </c>
      <c r="AT431" s="15">
        <v>0</v>
      </c>
      <c r="AU431" s="3">
        <v>0</v>
      </c>
      <c r="AV431" s="20">
        <v>0</v>
      </c>
      <c r="AW431" s="3">
        <v>0.87939146110891264</v>
      </c>
      <c r="AX431" s="3">
        <v>0.88924458672357831</v>
      </c>
      <c r="AY431" s="3">
        <v>-9.8531256146656698E-3</v>
      </c>
      <c r="AZ431" s="3" t="s">
        <v>3402</v>
      </c>
      <c r="BA431" s="22">
        <v>0</v>
      </c>
      <c r="BB431" s="15">
        <v>0</v>
      </c>
      <c r="BC431" s="3">
        <v>0</v>
      </c>
      <c r="BD431" s="20">
        <v>0</v>
      </c>
      <c r="BE431" s="15">
        <v>0</v>
      </c>
    </row>
    <row r="432" spans="1:57" x14ac:dyDescent="0.25">
      <c r="A432" t="s">
        <v>245</v>
      </c>
      <c r="B432" t="s">
        <v>518</v>
      </c>
      <c r="C432" t="s">
        <v>3260</v>
      </c>
      <c r="D432">
        <v>5.5</v>
      </c>
      <c r="E432" s="10">
        <v>0</v>
      </c>
      <c r="F432" s="5">
        <v>0.27210884353741494</v>
      </c>
      <c r="G432" s="5">
        <v>0.21164021164021163</v>
      </c>
      <c r="H432" s="5">
        <v>0.10025062656641603</v>
      </c>
      <c r="I432" s="5">
        <v>0.4225721784776903</v>
      </c>
      <c r="J432" s="5">
        <v>0.23371647509578544</v>
      </c>
      <c r="K432" s="5">
        <v>2.3902485477573565E-2</v>
      </c>
      <c r="L432" s="5" t="e">
        <v>#N/A</v>
      </c>
      <c r="M432" s="5" t="e">
        <v>#N/A</v>
      </c>
      <c r="N432" s="5">
        <v>0</v>
      </c>
      <c r="O432" s="5">
        <v>0.3857500506789166</v>
      </c>
      <c r="P432" s="22">
        <v>0</v>
      </c>
      <c r="Q432" s="18">
        <v>0</v>
      </c>
      <c r="R432" s="5">
        <v>0</v>
      </c>
      <c r="S432" s="20">
        <v>0</v>
      </c>
      <c r="T432" s="3">
        <v>0.87939146110891264</v>
      </c>
      <c r="U432" s="3">
        <v>4.5351473922902487E-2</v>
      </c>
      <c r="V432" s="3">
        <v>0.83403998718601013</v>
      </c>
      <c r="W432" s="3" t="s">
        <v>3402</v>
      </c>
      <c r="X432" s="25">
        <v>0</v>
      </c>
      <c r="Y432" s="3">
        <v>0.87939146110891264</v>
      </c>
      <c r="Z432" s="3">
        <v>0.36350418029807341</v>
      </c>
      <c r="AA432" s="3">
        <v>0.51588728081083923</v>
      </c>
      <c r="AB432" s="3" t="s">
        <v>3401</v>
      </c>
      <c r="AC432" s="22">
        <v>0</v>
      </c>
      <c r="AD432" s="15">
        <v>0</v>
      </c>
      <c r="AE432" s="5">
        <v>0</v>
      </c>
      <c r="AF432" s="20">
        <v>0</v>
      </c>
      <c r="AG432" s="3">
        <v>0.87939146110891264</v>
      </c>
      <c r="AH432" s="3">
        <v>0.17316017316017315</v>
      </c>
      <c r="AI432" s="3">
        <v>0.70623128794873946</v>
      </c>
      <c r="AJ432" s="3" t="s">
        <v>3402</v>
      </c>
      <c r="AK432" s="22">
        <v>0</v>
      </c>
      <c r="AL432" s="15">
        <v>0</v>
      </c>
      <c r="AM432" s="3">
        <v>0</v>
      </c>
      <c r="AN432" s="20">
        <v>0</v>
      </c>
      <c r="AO432" s="3">
        <v>0.87939146110891264</v>
      </c>
      <c r="AP432" s="3">
        <v>0.52910052910052907</v>
      </c>
      <c r="AQ432" s="3">
        <v>0.35029093200838357</v>
      </c>
      <c r="AR432" s="3" t="s">
        <v>3402</v>
      </c>
      <c r="AS432" s="22">
        <v>0</v>
      </c>
      <c r="AT432" s="15">
        <v>0</v>
      </c>
      <c r="AU432" s="3">
        <v>0</v>
      </c>
      <c r="AV432" s="20">
        <v>0</v>
      </c>
      <c r="AW432" s="3">
        <v>0.87939146110891264</v>
      </c>
      <c r="AX432" s="3">
        <v>0.88924458672357831</v>
      </c>
      <c r="AY432" s="3">
        <v>-9.8531256146656698E-3</v>
      </c>
      <c r="AZ432" s="3" t="s">
        <v>3402</v>
      </c>
      <c r="BA432" s="22">
        <v>0</v>
      </c>
      <c r="BB432" s="15">
        <v>0</v>
      </c>
      <c r="BC432" s="3">
        <v>0</v>
      </c>
      <c r="BD432" s="20">
        <v>0</v>
      </c>
      <c r="BE432" s="15">
        <v>0</v>
      </c>
    </row>
    <row r="433" spans="1:57" x14ac:dyDescent="0.25">
      <c r="A433" t="s">
        <v>243</v>
      </c>
      <c r="B433" t="s">
        <v>518</v>
      </c>
      <c r="C433" t="s">
        <v>3260</v>
      </c>
      <c r="D433">
        <v>5.5</v>
      </c>
      <c r="E433" s="10">
        <v>0</v>
      </c>
      <c r="F433" s="5">
        <v>0.27210884353741494</v>
      </c>
      <c r="G433" s="5">
        <v>0.23809523809523808</v>
      </c>
      <c r="H433" s="5">
        <v>0.12698412698412698</v>
      </c>
      <c r="I433" s="5">
        <v>0.4225721784776903</v>
      </c>
      <c r="J433" s="5">
        <v>0.23371647509578544</v>
      </c>
      <c r="K433" s="5">
        <v>2.3902485477573565E-2</v>
      </c>
      <c r="L433" s="5" t="e">
        <v>#N/A</v>
      </c>
      <c r="M433" s="5" t="e">
        <v>#N/A</v>
      </c>
      <c r="N433" s="5">
        <v>0</v>
      </c>
      <c r="O433" s="5">
        <v>0.3857500506789166</v>
      </c>
      <c r="P433" s="22">
        <v>0</v>
      </c>
      <c r="Q433" s="18">
        <v>0</v>
      </c>
      <c r="R433" s="5">
        <v>0</v>
      </c>
      <c r="S433" s="20">
        <v>0</v>
      </c>
      <c r="T433" s="3">
        <v>0.87939146110891264</v>
      </c>
      <c r="U433" s="3">
        <v>4.5351473922902487E-2</v>
      </c>
      <c r="V433" s="3">
        <v>0.83403998718601013</v>
      </c>
      <c r="W433" s="3" t="s">
        <v>3402</v>
      </c>
      <c r="X433" s="25">
        <v>0</v>
      </c>
      <c r="Y433" s="3">
        <v>0.87939146110891264</v>
      </c>
      <c r="Z433" s="3">
        <v>0.36350418029807341</v>
      </c>
      <c r="AA433" s="3">
        <v>0.51588728081083923</v>
      </c>
      <c r="AB433" s="3" t="s">
        <v>3401</v>
      </c>
      <c r="AC433" s="22">
        <v>0</v>
      </c>
      <c r="AD433" s="15">
        <v>0</v>
      </c>
      <c r="AE433" s="5">
        <v>0</v>
      </c>
      <c r="AF433" s="20">
        <v>0</v>
      </c>
      <c r="AG433" s="3">
        <v>0.87939146110891264</v>
      </c>
      <c r="AH433" s="3">
        <v>0.17316017316017315</v>
      </c>
      <c r="AI433" s="3">
        <v>0.70623128794873946</v>
      </c>
      <c r="AJ433" s="3" t="s">
        <v>3402</v>
      </c>
      <c r="AK433" s="22">
        <v>0</v>
      </c>
      <c r="AL433" s="15">
        <v>0</v>
      </c>
      <c r="AM433" s="3">
        <v>0</v>
      </c>
      <c r="AN433" s="20">
        <v>0</v>
      </c>
      <c r="AO433" s="3">
        <v>0.87939146110891264</v>
      </c>
      <c r="AP433" s="3">
        <v>0.52910052910052907</v>
      </c>
      <c r="AQ433" s="3">
        <v>0.35029093200838357</v>
      </c>
      <c r="AR433" s="3" t="s">
        <v>3402</v>
      </c>
      <c r="AS433" s="22">
        <v>0</v>
      </c>
      <c r="AT433" s="15">
        <v>0</v>
      </c>
      <c r="AU433" s="3">
        <v>0</v>
      </c>
      <c r="AV433" s="20">
        <v>0</v>
      </c>
      <c r="AW433" s="3">
        <v>0.87939146110891264</v>
      </c>
      <c r="AX433" s="3">
        <v>0.88924458672357831</v>
      </c>
      <c r="AY433" s="3">
        <v>-9.8531256146656698E-3</v>
      </c>
      <c r="AZ433" s="3" t="s">
        <v>3402</v>
      </c>
      <c r="BA433" s="22">
        <v>0</v>
      </c>
      <c r="BB433" s="15">
        <v>0</v>
      </c>
      <c r="BC433" s="3">
        <v>0</v>
      </c>
      <c r="BD433" s="20">
        <v>0</v>
      </c>
      <c r="BE433" s="15">
        <v>0</v>
      </c>
    </row>
    <row r="434" spans="1:57" x14ac:dyDescent="0.25">
      <c r="A434" t="s">
        <v>4156</v>
      </c>
      <c r="B434" t="s">
        <v>518</v>
      </c>
      <c r="C434" t="s">
        <v>3260</v>
      </c>
      <c r="D434">
        <v>5.5</v>
      </c>
      <c r="E434" s="10">
        <v>0</v>
      </c>
      <c r="F434" s="5" t="e">
        <v>#N/A</v>
      </c>
      <c r="G434" s="5" t="e">
        <v>#N/A</v>
      </c>
      <c r="H434" s="5" t="e">
        <v>#N/A</v>
      </c>
      <c r="I434" s="5">
        <v>0.4225721784776903</v>
      </c>
      <c r="J434" s="5">
        <v>0.23371647509578544</v>
      </c>
      <c r="K434" s="5">
        <v>2.3902485477573565E-2</v>
      </c>
      <c r="L434" s="5" t="e">
        <v>#N/A</v>
      </c>
      <c r="M434" s="5" t="e">
        <v>#N/A</v>
      </c>
      <c r="N434" s="5">
        <v>0</v>
      </c>
      <c r="O434" s="5">
        <v>0.3857500506789166</v>
      </c>
      <c r="P434" s="22">
        <v>0</v>
      </c>
      <c r="Q434" s="18">
        <v>0</v>
      </c>
      <c r="R434" s="5">
        <v>0</v>
      </c>
      <c r="S434" s="20">
        <v>0</v>
      </c>
      <c r="T434" s="3">
        <v>0.87939146110891264</v>
      </c>
      <c r="U434" s="3">
        <v>4.5351473922902487E-2</v>
      </c>
      <c r="V434" s="3">
        <v>0.83403998718601013</v>
      </c>
      <c r="W434" s="3" t="s">
        <v>3402</v>
      </c>
      <c r="X434" s="25">
        <v>0</v>
      </c>
      <c r="Y434" s="3">
        <v>0.87939146110891264</v>
      </c>
      <c r="Z434" s="3">
        <v>0.36350418029807341</v>
      </c>
      <c r="AA434" s="3">
        <v>0.51588728081083923</v>
      </c>
      <c r="AB434" s="3" t="s">
        <v>3401</v>
      </c>
      <c r="AC434" s="22">
        <v>0</v>
      </c>
      <c r="AD434" s="15">
        <v>0</v>
      </c>
      <c r="AE434" s="5">
        <v>0</v>
      </c>
      <c r="AF434" s="20">
        <v>0</v>
      </c>
      <c r="AG434" s="3">
        <v>0.87939146110891264</v>
      </c>
      <c r="AH434" s="3">
        <v>0.17316017316017315</v>
      </c>
      <c r="AI434" s="3">
        <v>0.70623128794873946</v>
      </c>
      <c r="AJ434" s="3" t="s">
        <v>3402</v>
      </c>
      <c r="AK434" s="22">
        <v>0</v>
      </c>
      <c r="AL434" s="15">
        <v>0</v>
      </c>
      <c r="AM434" s="3">
        <v>0</v>
      </c>
      <c r="AN434" s="20">
        <v>0</v>
      </c>
      <c r="AO434" s="3">
        <v>0.87939146110891264</v>
      </c>
      <c r="AP434" s="3">
        <v>0.52910052910052907</v>
      </c>
      <c r="AQ434" s="3">
        <v>0.35029093200838357</v>
      </c>
      <c r="AR434" s="3" t="s">
        <v>3402</v>
      </c>
      <c r="AS434" s="22">
        <v>0</v>
      </c>
      <c r="AT434" s="15">
        <v>0</v>
      </c>
      <c r="AU434" s="3">
        <v>0</v>
      </c>
      <c r="AV434" s="20">
        <v>0</v>
      </c>
      <c r="AW434" s="3">
        <v>0.87939146110891264</v>
      </c>
      <c r="AX434" s="3">
        <v>0.88924458672357831</v>
      </c>
      <c r="AY434" s="3">
        <v>-9.8531256146656698E-3</v>
      </c>
      <c r="AZ434" s="3" t="s">
        <v>3402</v>
      </c>
      <c r="BA434" s="22">
        <v>0</v>
      </c>
      <c r="BB434" s="15">
        <v>0</v>
      </c>
      <c r="BC434" s="3">
        <v>0</v>
      </c>
      <c r="BD434" s="20">
        <v>0</v>
      </c>
      <c r="BE434" s="15">
        <v>0</v>
      </c>
    </row>
    <row r="435" spans="1:57" x14ac:dyDescent="0.25">
      <c r="A435" t="s">
        <v>249</v>
      </c>
      <c r="B435" t="s">
        <v>518</v>
      </c>
      <c r="C435" t="s">
        <v>3260</v>
      </c>
      <c r="D435">
        <v>5.5</v>
      </c>
      <c r="E435" s="10">
        <v>1</v>
      </c>
      <c r="F435" s="5">
        <v>0.21994941163532386</v>
      </c>
      <c r="G435" s="5">
        <v>0.14652014652014653</v>
      </c>
      <c r="H435" s="5">
        <v>0.21164021164021163</v>
      </c>
      <c r="I435" s="5">
        <v>0.4225721784776903</v>
      </c>
      <c r="J435" s="5">
        <v>0.23371647509578544</v>
      </c>
      <c r="K435" s="5">
        <v>2.3902485477573565E-2</v>
      </c>
      <c r="L435" s="5" t="e">
        <v>#N/A</v>
      </c>
      <c r="M435" s="5" t="e">
        <v>#N/A</v>
      </c>
      <c r="N435" s="5">
        <v>0</v>
      </c>
      <c r="O435" s="5">
        <v>0.3857500506789166</v>
      </c>
      <c r="P435" s="22">
        <v>4.5217395659323705</v>
      </c>
      <c r="Q435" s="18">
        <v>95.996746671009348</v>
      </c>
      <c r="R435" s="5">
        <v>9.705799660191107E-2</v>
      </c>
      <c r="S435" s="20">
        <v>4.7158555591361928</v>
      </c>
      <c r="T435" s="3">
        <v>0.87939146110891264</v>
      </c>
      <c r="U435" s="3">
        <v>4.5351473922902487E-2</v>
      </c>
      <c r="V435" s="3">
        <v>0.83403998718601013</v>
      </c>
      <c r="W435" s="3" t="s">
        <v>3402</v>
      </c>
      <c r="X435" s="25">
        <v>1.5378657453943845</v>
      </c>
      <c r="Y435" s="3">
        <v>0.87939146110891264</v>
      </c>
      <c r="Z435" s="3">
        <v>0.36350418029807341</v>
      </c>
      <c r="AA435" s="3">
        <v>0.51588728081083923</v>
      </c>
      <c r="AB435" s="3" t="s">
        <v>3401</v>
      </c>
      <c r="AC435" s="22">
        <v>5.2356594582882527</v>
      </c>
      <c r="AD435" s="15">
        <v>38.899483888158365</v>
      </c>
      <c r="AE435" s="5">
        <v>9.3255990161710517E-2</v>
      </c>
      <c r="AF435" s="20">
        <v>5.4221714386116737</v>
      </c>
      <c r="AG435" s="3">
        <v>0.87939146110891264</v>
      </c>
      <c r="AH435" s="3">
        <v>0.17316017316017315</v>
      </c>
      <c r="AI435" s="3">
        <v>0.70623128794873946</v>
      </c>
      <c r="AJ435" s="3" t="s">
        <v>3402</v>
      </c>
      <c r="AK435" s="22">
        <v>4.5187912766245644</v>
      </c>
      <c r="AL435" s="15">
        <v>83.177896439174987</v>
      </c>
      <c r="AM435" s="3">
        <v>5.6581606183497363E-2</v>
      </c>
      <c r="AN435" s="20">
        <v>4.6319544889915587</v>
      </c>
      <c r="AO435" s="3">
        <v>0.87939146110891264</v>
      </c>
      <c r="AP435" s="3">
        <v>0.52910052910052907</v>
      </c>
      <c r="AQ435" s="3">
        <v>0.35029093200838357</v>
      </c>
      <c r="AR435" s="3" t="s">
        <v>3402</v>
      </c>
      <c r="AS435" s="22">
        <v>4.5105804494125019</v>
      </c>
      <c r="AT435" s="15">
        <v>53.44814722399628</v>
      </c>
      <c r="AU435" s="3">
        <v>7.3118316902185537E-2</v>
      </c>
      <c r="AV435" s="20">
        <v>4.6568170832168727</v>
      </c>
      <c r="AW435" s="3">
        <v>0.87939146110891264</v>
      </c>
      <c r="AX435" s="3">
        <v>0.88924458672357831</v>
      </c>
      <c r="AY435" s="3">
        <v>-9.8531256146656698E-3</v>
      </c>
      <c r="AZ435" s="3" t="s">
        <v>3402</v>
      </c>
      <c r="BA435" s="22">
        <v>4.5022726512681137</v>
      </c>
      <c r="BB435" s="15">
        <v>49.977615868131288</v>
      </c>
      <c r="BC435" s="3">
        <v>4.5581641637049732E-2</v>
      </c>
      <c r="BD435" s="20">
        <v>4.5934359345422129</v>
      </c>
      <c r="BE435" s="15">
        <v>16.965693193836373</v>
      </c>
    </row>
    <row r="436" spans="1:57" x14ac:dyDescent="0.25">
      <c r="A436" t="s">
        <v>4157</v>
      </c>
      <c r="B436" t="s">
        <v>518</v>
      </c>
      <c r="C436" t="s">
        <v>3260</v>
      </c>
      <c r="D436">
        <v>5</v>
      </c>
      <c r="E436" s="10">
        <v>0</v>
      </c>
      <c r="F436" s="5" t="e">
        <v>#N/A</v>
      </c>
      <c r="G436" s="5" t="e">
        <v>#N/A</v>
      </c>
      <c r="H436" s="5" t="e">
        <v>#N/A</v>
      </c>
      <c r="I436" s="5">
        <v>0.4225721784776903</v>
      </c>
      <c r="J436" s="5">
        <v>0.23371647509578544</v>
      </c>
      <c r="K436" s="5">
        <v>2.3902485477573565E-2</v>
      </c>
      <c r="L436" s="5" t="e">
        <v>#N/A</v>
      </c>
      <c r="M436" s="5" t="e">
        <v>#N/A</v>
      </c>
      <c r="N436" s="5">
        <v>0</v>
      </c>
      <c r="O436" s="5">
        <v>0.3857500506789166</v>
      </c>
      <c r="P436" s="22">
        <v>0</v>
      </c>
      <c r="Q436" s="18">
        <v>0</v>
      </c>
      <c r="R436" s="5">
        <v>0</v>
      </c>
      <c r="S436" s="20">
        <v>0</v>
      </c>
      <c r="T436" s="3">
        <v>0.87939146110891264</v>
      </c>
      <c r="U436" s="3">
        <v>4.5351473922902487E-2</v>
      </c>
      <c r="V436" s="3">
        <v>0.83403998718601013</v>
      </c>
      <c r="W436" s="3" t="s">
        <v>3402</v>
      </c>
      <c r="X436" s="25">
        <v>0</v>
      </c>
      <c r="Y436" s="3">
        <v>0.87939146110891264</v>
      </c>
      <c r="Z436" s="3">
        <v>0.36350418029807341</v>
      </c>
      <c r="AA436" s="3">
        <v>0.51588728081083923</v>
      </c>
      <c r="AB436" s="3" t="s">
        <v>3401</v>
      </c>
      <c r="AC436" s="22">
        <v>0</v>
      </c>
      <c r="AD436" s="15">
        <v>0</v>
      </c>
      <c r="AE436" s="5">
        <v>0</v>
      </c>
      <c r="AF436" s="20">
        <v>0</v>
      </c>
      <c r="AG436" s="3">
        <v>0.87939146110891264</v>
      </c>
      <c r="AH436" s="3">
        <v>0.17316017316017315</v>
      </c>
      <c r="AI436" s="3">
        <v>0.70623128794873946</v>
      </c>
      <c r="AJ436" s="3" t="s">
        <v>3402</v>
      </c>
      <c r="AK436" s="22">
        <v>0</v>
      </c>
      <c r="AL436" s="15">
        <v>0</v>
      </c>
      <c r="AM436" s="3">
        <v>0</v>
      </c>
      <c r="AN436" s="20">
        <v>0</v>
      </c>
      <c r="AO436" s="3">
        <v>0.87939146110891264</v>
      </c>
      <c r="AP436" s="3">
        <v>0.52910052910052907</v>
      </c>
      <c r="AQ436" s="3">
        <v>0.35029093200838357</v>
      </c>
      <c r="AR436" s="3" t="s">
        <v>3402</v>
      </c>
      <c r="AS436" s="22">
        <v>0</v>
      </c>
      <c r="AT436" s="15">
        <v>0</v>
      </c>
      <c r="AU436" s="3">
        <v>0</v>
      </c>
      <c r="AV436" s="20">
        <v>0</v>
      </c>
      <c r="AW436" s="3">
        <v>0.87939146110891264</v>
      </c>
      <c r="AX436" s="3">
        <v>0.88924458672357831</v>
      </c>
      <c r="AY436" s="3">
        <v>-9.8531256146656698E-3</v>
      </c>
      <c r="AZ436" s="3" t="s">
        <v>3402</v>
      </c>
      <c r="BA436" s="22">
        <v>0</v>
      </c>
      <c r="BB436" s="15">
        <v>0</v>
      </c>
      <c r="BC436" s="3">
        <v>0</v>
      </c>
      <c r="BD436" s="20">
        <v>0</v>
      </c>
      <c r="BE436" s="15">
        <v>0</v>
      </c>
    </row>
    <row r="437" spans="1:57" x14ac:dyDescent="0.25">
      <c r="A437" t="s">
        <v>3721</v>
      </c>
      <c r="B437" t="s">
        <v>518</v>
      </c>
      <c r="C437" t="s">
        <v>3260</v>
      </c>
      <c r="D437">
        <v>5</v>
      </c>
      <c r="E437" s="10">
        <v>0</v>
      </c>
      <c r="F437" s="5" t="e">
        <v>#N/A</v>
      </c>
      <c r="G437" s="5" t="e">
        <v>#N/A</v>
      </c>
      <c r="H437" s="5" t="e">
        <v>#N/A</v>
      </c>
      <c r="I437" s="5">
        <v>0.4225721784776903</v>
      </c>
      <c r="J437" s="5">
        <v>0.23371647509578544</v>
      </c>
      <c r="K437" s="5">
        <v>2.3902485477573565E-2</v>
      </c>
      <c r="L437" s="5" t="e">
        <v>#N/A</v>
      </c>
      <c r="M437" s="5" t="e">
        <v>#N/A</v>
      </c>
      <c r="N437" s="5">
        <v>0</v>
      </c>
      <c r="O437" s="5">
        <v>0.63295959809339908</v>
      </c>
      <c r="P437" s="22">
        <v>0</v>
      </c>
      <c r="Q437" s="18">
        <v>0</v>
      </c>
      <c r="R437" s="5">
        <v>0</v>
      </c>
      <c r="S437" s="20">
        <v>0</v>
      </c>
      <c r="T437" s="3">
        <v>0.87939146110891264</v>
      </c>
      <c r="U437" s="3">
        <v>4.5351473922902487E-2</v>
      </c>
      <c r="V437" s="3">
        <v>0.83403998718601013</v>
      </c>
      <c r="W437" s="3" t="s">
        <v>3402</v>
      </c>
      <c r="X437" s="25">
        <v>0</v>
      </c>
      <c r="Y437" s="3">
        <v>0.87939146110891264</v>
      </c>
      <c r="Z437" s="3">
        <v>0.36350418029807341</v>
      </c>
      <c r="AA437" s="3">
        <v>0.51588728081083923</v>
      </c>
      <c r="AB437" s="3" t="s">
        <v>3401</v>
      </c>
      <c r="AC437" s="22">
        <v>0</v>
      </c>
      <c r="AD437" s="15">
        <v>0</v>
      </c>
      <c r="AE437" s="5">
        <v>0</v>
      </c>
      <c r="AF437" s="20">
        <v>0</v>
      </c>
      <c r="AG437" s="3">
        <v>0.87939146110891264</v>
      </c>
      <c r="AH437" s="3">
        <v>0.17316017316017315</v>
      </c>
      <c r="AI437" s="3">
        <v>0.70623128794873946</v>
      </c>
      <c r="AJ437" s="3" t="s">
        <v>3402</v>
      </c>
      <c r="AK437" s="22">
        <v>0</v>
      </c>
      <c r="AL437" s="15">
        <v>0</v>
      </c>
      <c r="AM437" s="3">
        <v>0</v>
      </c>
      <c r="AN437" s="20">
        <v>0</v>
      </c>
      <c r="AO437" s="3">
        <v>0.87939146110891264</v>
      </c>
      <c r="AP437" s="3">
        <v>0.52910052910052907</v>
      </c>
      <c r="AQ437" s="3">
        <v>0.35029093200838357</v>
      </c>
      <c r="AR437" s="3" t="s">
        <v>3402</v>
      </c>
      <c r="AS437" s="22">
        <v>0</v>
      </c>
      <c r="AT437" s="15">
        <v>0</v>
      </c>
      <c r="AU437" s="3">
        <v>0</v>
      </c>
      <c r="AV437" s="20">
        <v>0</v>
      </c>
      <c r="AW437" s="3">
        <v>0.87939146110891264</v>
      </c>
      <c r="AX437" s="3">
        <v>0.88924458672357831</v>
      </c>
      <c r="AY437" s="3">
        <v>-9.8531256146656698E-3</v>
      </c>
      <c r="AZ437" s="3" t="s">
        <v>3402</v>
      </c>
      <c r="BA437" s="22">
        <v>0</v>
      </c>
      <c r="BB437" s="15">
        <v>0</v>
      </c>
      <c r="BC437" s="3">
        <v>0</v>
      </c>
      <c r="BD437" s="20">
        <v>0</v>
      </c>
      <c r="BE437" s="15">
        <v>0</v>
      </c>
    </row>
    <row r="438" spans="1:57" x14ac:dyDescent="0.25">
      <c r="A438" t="s">
        <v>238</v>
      </c>
      <c r="B438" t="s">
        <v>546</v>
      </c>
      <c r="C438" t="s">
        <v>3260</v>
      </c>
      <c r="D438">
        <v>14</v>
      </c>
      <c r="E438" s="10">
        <v>1</v>
      </c>
      <c r="F438" s="5">
        <v>0.57372346528973039</v>
      </c>
      <c r="G438" s="5">
        <v>0.13605442176870747</v>
      </c>
      <c r="H438" s="5">
        <v>0.15873015873015872</v>
      </c>
      <c r="I438" s="5">
        <v>0.4225721784776903</v>
      </c>
      <c r="J438" s="5">
        <v>0.23371647509578544</v>
      </c>
      <c r="K438" s="5">
        <v>2.3902485477573565E-2</v>
      </c>
      <c r="L438" s="5" t="e">
        <v>#N/A</v>
      </c>
      <c r="M438" s="5" t="e">
        <v>#N/A</v>
      </c>
      <c r="N438" s="5">
        <v>0</v>
      </c>
      <c r="O438" s="5">
        <v>0</v>
      </c>
      <c r="P438" s="22">
        <v>4.544326967734885</v>
      </c>
      <c r="Q438" s="18">
        <v>98.210622049301875</v>
      </c>
      <c r="R438" s="5">
        <v>9.9296346508494546E-2</v>
      </c>
      <c r="S438" s="20">
        <v>4.7429196607518742</v>
      </c>
      <c r="T438" s="3">
        <v>0.87939146110891264</v>
      </c>
      <c r="U438" s="3">
        <v>4.5351473922902487E-2</v>
      </c>
      <c r="V438" s="3">
        <v>0.83403998718601013</v>
      </c>
      <c r="W438" s="3" t="s">
        <v>3402</v>
      </c>
      <c r="X438" s="25">
        <v>1.5455478312383497</v>
      </c>
      <c r="Y438" s="3">
        <v>0.87939146110891264</v>
      </c>
      <c r="Z438" s="3">
        <v>0.36350418029807341</v>
      </c>
      <c r="AA438" s="3">
        <v>0.51588728081083923</v>
      </c>
      <c r="AB438" s="3" t="s">
        <v>3401</v>
      </c>
      <c r="AC438" s="22">
        <v>5.2618130972055592</v>
      </c>
      <c r="AD438" s="15">
        <v>39.61740911142121</v>
      </c>
      <c r="AE438" s="5">
        <v>9.4977113962477044E-2</v>
      </c>
      <c r="AF438" s="20">
        <v>5.451767325130513</v>
      </c>
      <c r="AG438" s="3">
        <v>0.87939146110891264</v>
      </c>
      <c r="AH438" s="3">
        <v>0.17316017316017315</v>
      </c>
      <c r="AI438" s="3">
        <v>0.70623128794873946</v>
      </c>
      <c r="AJ438" s="3" t="s">
        <v>3402</v>
      </c>
      <c r="AK438" s="22">
        <v>4.5413639508660912</v>
      </c>
      <c r="AL438" s="15">
        <v>85.035237675227719</v>
      </c>
      <c r="AM438" s="3">
        <v>5.7845059034142068E-2</v>
      </c>
      <c r="AN438" s="20">
        <v>4.6570540689343751</v>
      </c>
      <c r="AO438" s="3">
        <v>0.87939146110891264</v>
      </c>
      <c r="AP438" s="3">
        <v>0.52910052910052907</v>
      </c>
      <c r="AQ438" s="3">
        <v>0.35029093200838357</v>
      </c>
      <c r="AR438" s="3" t="s">
        <v>3402</v>
      </c>
      <c r="AS438" s="22">
        <v>4.533112108188484</v>
      </c>
      <c r="AT438" s="15">
        <v>54.521046120890077</v>
      </c>
      <c r="AU438" s="3">
        <v>7.4586067715292595E-2</v>
      </c>
      <c r="AV438" s="20">
        <v>4.682284243619069</v>
      </c>
      <c r="AW438" s="3">
        <v>0.87939146110891264</v>
      </c>
      <c r="AX438" s="3">
        <v>0.88924458672357831</v>
      </c>
      <c r="AY438" s="3">
        <v>-9.8531256146656698E-3</v>
      </c>
      <c r="AZ438" s="3" t="s">
        <v>3402</v>
      </c>
      <c r="BA438" s="22">
        <v>4.5247628101805937</v>
      </c>
      <c r="BB438" s="15">
        <v>50.96375410985069</v>
      </c>
      <c r="BC438" s="3">
        <v>4.6481040280979581E-2</v>
      </c>
      <c r="BD438" s="20">
        <v>4.6177248907425525</v>
      </c>
      <c r="BE438" s="15">
        <v>17.059206025654383</v>
      </c>
    </row>
    <row r="439" spans="1:57" x14ac:dyDescent="0.25">
      <c r="A439" t="s">
        <v>387</v>
      </c>
      <c r="B439" t="s">
        <v>518</v>
      </c>
      <c r="C439" t="s">
        <v>3262</v>
      </c>
      <c r="D439">
        <v>8</v>
      </c>
      <c r="E439" s="10">
        <v>1</v>
      </c>
      <c r="F439" s="5">
        <v>0.21994941163532386</v>
      </c>
      <c r="G439" s="5">
        <v>0.14652014652014653</v>
      </c>
      <c r="H439" s="5">
        <v>0.20050125313283207</v>
      </c>
      <c r="I439" s="5">
        <v>0.20774647887323941</v>
      </c>
      <c r="J439" s="5">
        <v>0.5</v>
      </c>
      <c r="K439" s="5">
        <v>9.6004339179171949E-2</v>
      </c>
      <c r="L439" s="5" t="e">
        <v>#N/A</v>
      </c>
      <c r="M439" s="5" t="e">
        <v>#N/A</v>
      </c>
      <c r="N439" s="5">
        <v>0</v>
      </c>
      <c r="O439" s="5">
        <v>0.3857500506789166</v>
      </c>
      <c r="P439" s="22">
        <v>4.3180528248352994</v>
      </c>
      <c r="Q439" s="18">
        <v>90.957812605396043</v>
      </c>
      <c r="R439" s="5">
        <v>6.6495110822808304E-2</v>
      </c>
      <c r="S439" s="20">
        <v>4.4510430464809163</v>
      </c>
      <c r="T439" s="3">
        <v>0.52910052910052907</v>
      </c>
      <c r="U439" s="3">
        <v>0.88924458672357831</v>
      </c>
      <c r="V439" s="3">
        <v>-0.36014405762304924</v>
      </c>
      <c r="W439" s="3" t="s">
        <v>3401</v>
      </c>
      <c r="X439" s="25">
        <v>1.2735154417457282</v>
      </c>
      <c r="Y439" s="3">
        <v>0.52910052910052907</v>
      </c>
      <c r="Z439" s="3">
        <v>6.3492063492063489E-2</v>
      </c>
      <c r="AA439" s="3">
        <v>0.46560846560846558</v>
      </c>
      <c r="AB439" s="3" t="s">
        <v>3402</v>
      </c>
      <c r="AC439" s="22">
        <v>3.7365482114974902</v>
      </c>
      <c r="AD439" s="15">
        <v>33.742641658602068</v>
      </c>
      <c r="AE439" s="5">
        <v>5.0029447777282493E-2</v>
      </c>
      <c r="AF439" s="20">
        <v>3.8366071070520551</v>
      </c>
      <c r="AG439" s="3">
        <v>0.52910052910052907</v>
      </c>
      <c r="AH439" s="3">
        <v>1.4214641080312722E-2</v>
      </c>
      <c r="AI439" s="3">
        <v>0.5148858880202164</v>
      </c>
      <c r="AJ439" s="3" t="s">
        <v>3401</v>
      </c>
      <c r="AK439" s="22">
        <v>4.3347682870517987</v>
      </c>
      <c r="AL439" s="15">
        <v>42.988586044858998</v>
      </c>
      <c r="AM439" s="3">
        <v>0.11437733777209946</v>
      </c>
      <c r="AN439" s="20">
        <v>4.5635229625959974</v>
      </c>
      <c r="AO439" s="3">
        <v>0.52910052910052907</v>
      </c>
      <c r="AP439" s="3">
        <v>0.87939146110891264</v>
      </c>
      <c r="AQ439" s="3">
        <v>-0.35029093200838357</v>
      </c>
      <c r="AR439" s="3" t="s">
        <v>3401</v>
      </c>
      <c r="AS439" s="22">
        <v>4.3182410464495948</v>
      </c>
      <c r="AT439" s="15">
        <v>45.107675257562356</v>
      </c>
      <c r="AU439" s="3">
        <v>6.1708355958175233E-2</v>
      </c>
      <c r="AV439" s="20">
        <v>4.4416577583659453</v>
      </c>
      <c r="AW439" s="3">
        <v>0.52910052910052907</v>
      </c>
      <c r="AX439" s="3">
        <v>0.82101806239737274</v>
      </c>
      <c r="AY439" s="3">
        <v>-0.29191753329684367</v>
      </c>
      <c r="AZ439" s="3" t="s">
        <v>3401</v>
      </c>
      <c r="BA439" s="22">
        <v>4.3193561378192902</v>
      </c>
      <c r="BB439" s="15">
        <v>145.2259656374604</v>
      </c>
      <c r="BC439" s="3">
        <v>7.1744635667375031E-2</v>
      </c>
      <c r="BD439" s="20">
        <v>4.4628454091540402</v>
      </c>
      <c r="BE439" s="15">
        <v>15.134675092055247</v>
      </c>
    </row>
    <row r="440" spans="1:57" x14ac:dyDescent="0.25">
      <c r="A440" t="s">
        <v>3304</v>
      </c>
      <c r="B440" t="s">
        <v>486</v>
      </c>
      <c r="C440" t="s">
        <v>3262</v>
      </c>
      <c r="D440">
        <v>5</v>
      </c>
      <c r="E440" s="10">
        <v>0</v>
      </c>
      <c r="F440" s="5" t="e">
        <v>#N/A</v>
      </c>
      <c r="G440" s="5" t="e">
        <v>#N/A</v>
      </c>
      <c r="H440" s="5">
        <v>0.17316017316017315</v>
      </c>
      <c r="I440" s="5">
        <v>0.20774647887323941</v>
      </c>
      <c r="J440" s="5">
        <v>0.5</v>
      </c>
      <c r="K440" s="5">
        <v>9.6004339179171949E-2</v>
      </c>
      <c r="L440" s="5">
        <v>0.57372346528973039</v>
      </c>
      <c r="M440" s="5">
        <v>9.5238095238095233E-2</v>
      </c>
      <c r="N440" s="5">
        <v>0</v>
      </c>
      <c r="O440" s="5">
        <v>0</v>
      </c>
      <c r="P440" s="22">
        <v>0</v>
      </c>
      <c r="Q440" s="18">
        <v>0</v>
      </c>
      <c r="R440" s="5">
        <v>0</v>
      </c>
      <c r="S440" s="20">
        <v>0</v>
      </c>
      <c r="T440" s="3">
        <v>0.52910052910052907</v>
      </c>
      <c r="U440" s="3">
        <v>0.88924458672357831</v>
      </c>
      <c r="V440" s="3">
        <v>-0.36014405762304924</v>
      </c>
      <c r="W440" s="3" t="s">
        <v>3401</v>
      </c>
      <c r="X440" s="25">
        <v>0</v>
      </c>
      <c r="Y440" s="3">
        <v>0.52910052910052907</v>
      </c>
      <c r="Z440" s="3">
        <v>6.3492063492063489E-2</v>
      </c>
      <c r="AA440" s="3">
        <v>0.46560846560846558</v>
      </c>
      <c r="AB440" s="3" t="s">
        <v>3402</v>
      </c>
      <c r="AC440" s="22">
        <v>0</v>
      </c>
      <c r="AD440" s="15">
        <v>0</v>
      </c>
      <c r="AE440" s="5">
        <v>0</v>
      </c>
      <c r="AF440" s="20">
        <v>0</v>
      </c>
      <c r="AG440" s="3">
        <v>0.52910052910052907</v>
      </c>
      <c r="AH440" s="3">
        <v>1.4214641080312722E-2</v>
      </c>
      <c r="AI440" s="3">
        <v>0.5148858880202164</v>
      </c>
      <c r="AJ440" s="3" t="s">
        <v>3401</v>
      </c>
      <c r="AK440" s="22">
        <v>0</v>
      </c>
      <c r="AL440" s="15">
        <v>0</v>
      </c>
      <c r="AM440" s="3">
        <v>0</v>
      </c>
      <c r="AN440" s="20">
        <v>0</v>
      </c>
      <c r="AO440" s="3">
        <v>0.52910052910052907</v>
      </c>
      <c r="AP440" s="3">
        <v>0.87939146110891264</v>
      </c>
      <c r="AQ440" s="3">
        <v>-0.35029093200838357</v>
      </c>
      <c r="AR440" s="3" t="s">
        <v>3401</v>
      </c>
      <c r="AS440" s="22">
        <v>0</v>
      </c>
      <c r="AT440" s="15">
        <v>0</v>
      </c>
      <c r="AU440" s="3">
        <v>0</v>
      </c>
      <c r="AV440" s="20">
        <v>0</v>
      </c>
      <c r="AW440" s="3">
        <v>0.52910052910052907</v>
      </c>
      <c r="AX440" s="3">
        <v>0.82101806239737274</v>
      </c>
      <c r="AY440" s="3">
        <v>-0.29191753329684367</v>
      </c>
      <c r="AZ440" s="3" t="s">
        <v>3401</v>
      </c>
      <c r="BA440" s="22">
        <v>0</v>
      </c>
      <c r="BB440" s="15">
        <v>0</v>
      </c>
      <c r="BC440" s="3">
        <v>0</v>
      </c>
      <c r="BD440" s="20">
        <v>0</v>
      </c>
      <c r="BE440" s="15">
        <v>0</v>
      </c>
    </row>
    <row r="441" spans="1:57" x14ac:dyDescent="0.25">
      <c r="A441" t="s">
        <v>3521</v>
      </c>
      <c r="B441" t="s">
        <v>486</v>
      </c>
      <c r="C441" t="s">
        <v>3262</v>
      </c>
      <c r="D441">
        <v>5</v>
      </c>
      <c r="E441" s="10">
        <v>1</v>
      </c>
      <c r="F441" s="5" t="e">
        <v>#N/A</v>
      </c>
      <c r="G441" s="5" t="e">
        <v>#N/A</v>
      </c>
      <c r="H441" s="5">
        <v>0.17316017316017315</v>
      </c>
      <c r="I441" s="5">
        <v>0.20774647887323941</v>
      </c>
      <c r="J441" s="5">
        <v>0.5</v>
      </c>
      <c r="K441" s="5">
        <v>9.6004339179171949E-2</v>
      </c>
      <c r="L441" s="5" t="e">
        <v>#N/A</v>
      </c>
      <c r="M441" s="5" t="e">
        <v>#N/A</v>
      </c>
      <c r="N441" s="5">
        <v>0</v>
      </c>
      <c r="O441" s="5">
        <v>0</v>
      </c>
      <c r="P441" s="22">
        <v>1.4658170639744406</v>
      </c>
      <c r="Q441" s="18">
        <v>4.6233072046043295</v>
      </c>
      <c r="R441" s="5">
        <v>3.3798891610528339E-3</v>
      </c>
      <c r="S441" s="20">
        <v>1.4725768422965462</v>
      </c>
      <c r="T441" s="3">
        <v>0.52910052910052907</v>
      </c>
      <c r="U441" s="3">
        <v>0.88924458672357831</v>
      </c>
      <c r="V441" s="3">
        <v>-0.36014405762304924</v>
      </c>
      <c r="W441" s="3" t="s">
        <v>3401</v>
      </c>
      <c r="X441" s="25">
        <v>0.43231075243203815</v>
      </c>
      <c r="Y441" s="3">
        <v>0.52910052910052907</v>
      </c>
      <c r="Z441" s="3">
        <v>6.3492063492063489E-2</v>
      </c>
      <c r="AA441" s="3">
        <v>0.46560846560846558</v>
      </c>
      <c r="AB441" s="3" t="s">
        <v>3402</v>
      </c>
      <c r="AC441" s="22">
        <v>1.2684180465034278</v>
      </c>
      <c r="AD441" s="15">
        <v>3.3018665076124134</v>
      </c>
      <c r="AE441" s="5">
        <v>4.8956024155281585E-3</v>
      </c>
      <c r="AF441" s="20">
        <v>1.278209251334484</v>
      </c>
      <c r="AG441" s="3">
        <v>0.52910052910052907</v>
      </c>
      <c r="AH441" s="3">
        <v>1.4214641080312722E-2</v>
      </c>
      <c r="AI441" s="3">
        <v>0.5148858880202164</v>
      </c>
      <c r="AJ441" s="3" t="s">
        <v>3401</v>
      </c>
      <c r="AK441" s="22">
        <v>1.4714913367874647</v>
      </c>
      <c r="AL441" s="15">
        <v>3.5847772014566877</v>
      </c>
      <c r="AM441" s="3">
        <v>9.5378171401328746E-3</v>
      </c>
      <c r="AN441" s="20">
        <v>1.4905669710677305</v>
      </c>
      <c r="AO441" s="3">
        <v>0.52910052910052907</v>
      </c>
      <c r="AP441" s="3">
        <v>0.87939146110891264</v>
      </c>
      <c r="AQ441" s="3">
        <v>-0.35029093200838357</v>
      </c>
      <c r="AR441" s="3" t="s">
        <v>3401</v>
      </c>
      <c r="AS441" s="22">
        <v>1.4658809581566647</v>
      </c>
      <c r="AT441" s="15">
        <v>3.6438124346097891</v>
      </c>
      <c r="AU441" s="3">
        <v>4.9848207311909516E-3</v>
      </c>
      <c r="AV441" s="20">
        <v>1.4758505996190467</v>
      </c>
      <c r="AW441" s="3">
        <v>0.52910052910052907</v>
      </c>
      <c r="AX441" s="3">
        <v>0.82101806239737274</v>
      </c>
      <c r="AY441" s="3">
        <v>-0.29191753329684367</v>
      </c>
      <c r="AZ441" s="3" t="s">
        <v>3401</v>
      </c>
      <c r="BA441" s="22">
        <v>1.46625948987545</v>
      </c>
      <c r="BB441" s="15">
        <v>5.4191725877879193</v>
      </c>
      <c r="BC441" s="3">
        <v>2.6771835272216761E-3</v>
      </c>
      <c r="BD441" s="20">
        <v>1.4716138569298933</v>
      </c>
      <c r="BE441" s="15">
        <v>5.0028149582407027</v>
      </c>
    </row>
    <row r="442" spans="1:57" x14ac:dyDescent="0.25">
      <c r="A442" t="s">
        <v>4158</v>
      </c>
      <c r="B442" t="s">
        <v>486</v>
      </c>
      <c r="C442" t="s">
        <v>3262</v>
      </c>
      <c r="D442">
        <v>4</v>
      </c>
      <c r="E442" s="10">
        <v>0</v>
      </c>
      <c r="F442" s="5" t="e">
        <v>#N/A</v>
      </c>
      <c r="G442" s="5" t="e">
        <v>#N/A</v>
      </c>
      <c r="H442" s="5" t="e">
        <v>#N/A</v>
      </c>
      <c r="I442" s="5">
        <v>0.20774647887323941</v>
      </c>
      <c r="J442" s="5">
        <v>0.5</v>
      </c>
      <c r="K442" s="5">
        <v>9.6004339179171949E-2</v>
      </c>
      <c r="L442" s="5" t="e">
        <v>#N/A</v>
      </c>
      <c r="M442" s="5" t="e">
        <v>#N/A</v>
      </c>
      <c r="N442" s="5">
        <v>0</v>
      </c>
      <c r="O442" s="5">
        <v>0</v>
      </c>
      <c r="P442" s="22">
        <v>0</v>
      </c>
      <c r="Q442" s="18">
        <v>0</v>
      </c>
      <c r="R442" s="5">
        <v>0</v>
      </c>
      <c r="S442" s="20">
        <v>0</v>
      </c>
      <c r="T442" s="3">
        <v>0.52910052910052907</v>
      </c>
      <c r="U442" s="3">
        <v>0.88924458672357831</v>
      </c>
      <c r="V442" s="3">
        <v>-0.36014405762304924</v>
      </c>
      <c r="W442" s="3" t="s">
        <v>3401</v>
      </c>
      <c r="X442" s="25">
        <v>0</v>
      </c>
      <c r="Y442" s="3">
        <v>0.52910052910052907</v>
      </c>
      <c r="Z442" s="3">
        <v>6.3492063492063489E-2</v>
      </c>
      <c r="AA442" s="3">
        <v>0.46560846560846558</v>
      </c>
      <c r="AB442" s="3" t="s">
        <v>3402</v>
      </c>
      <c r="AC442" s="22">
        <v>0</v>
      </c>
      <c r="AD442" s="15">
        <v>0</v>
      </c>
      <c r="AE442" s="5">
        <v>0</v>
      </c>
      <c r="AF442" s="20">
        <v>0</v>
      </c>
      <c r="AG442" s="3">
        <v>0.52910052910052907</v>
      </c>
      <c r="AH442" s="3">
        <v>1.4214641080312722E-2</v>
      </c>
      <c r="AI442" s="3">
        <v>0.5148858880202164</v>
      </c>
      <c r="AJ442" s="3" t="s">
        <v>3401</v>
      </c>
      <c r="AK442" s="22">
        <v>0</v>
      </c>
      <c r="AL442" s="15">
        <v>0</v>
      </c>
      <c r="AM442" s="3">
        <v>0</v>
      </c>
      <c r="AN442" s="20">
        <v>0</v>
      </c>
      <c r="AO442" s="3">
        <v>0.52910052910052907</v>
      </c>
      <c r="AP442" s="3">
        <v>0.87939146110891264</v>
      </c>
      <c r="AQ442" s="3">
        <v>-0.35029093200838357</v>
      </c>
      <c r="AR442" s="3" t="s">
        <v>3401</v>
      </c>
      <c r="AS442" s="22">
        <v>0</v>
      </c>
      <c r="AT442" s="15">
        <v>0</v>
      </c>
      <c r="AU442" s="3">
        <v>0</v>
      </c>
      <c r="AV442" s="20">
        <v>0</v>
      </c>
      <c r="AW442" s="3">
        <v>0.52910052910052907</v>
      </c>
      <c r="AX442" s="3">
        <v>0.82101806239737274</v>
      </c>
      <c r="AY442" s="3">
        <v>-0.29191753329684367</v>
      </c>
      <c r="AZ442" s="3" t="s">
        <v>3401</v>
      </c>
      <c r="BA442" s="22">
        <v>0</v>
      </c>
      <c r="BB442" s="15">
        <v>0</v>
      </c>
      <c r="BC442" s="3">
        <v>0</v>
      </c>
      <c r="BD442" s="20">
        <v>0</v>
      </c>
      <c r="BE442" s="15">
        <v>0</v>
      </c>
    </row>
    <row r="443" spans="1:57" x14ac:dyDescent="0.25">
      <c r="A443" t="s">
        <v>3520</v>
      </c>
      <c r="B443" t="s">
        <v>486</v>
      </c>
      <c r="C443" t="s">
        <v>3262</v>
      </c>
      <c r="D443">
        <v>4</v>
      </c>
      <c r="E443" s="10">
        <v>0</v>
      </c>
      <c r="F443" s="5" t="e">
        <v>#N/A</v>
      </c>
      <c r="G443" s="5" t="e">
        <v>#N/A</v>
      </c>
      <c r="H443" s="5">
        <v>0.17316017316017315</v>
      </c>
      <c r="I443" s="5">
        <v>0.20774647887323941</v>
      </c>
      <c r="J443" s="5">
        <v>0.5</v>
      </c>
      <c r="K443" s="5">
        <v>9.6004339179171949E-2</v>
      </c>
      <c r="L443" s="5" t="e">
        <v>#N/A</v>
      </c>
      <c r="M443" s="5" t="e">
        <v>#N/A</v>
      </c>
      <c r="N443" s="5">
        <v>0</v>
      </c>
      <c r="O443" s="5">
        <v>0</v>
      </c>
      <c r="P443" s="22">
        <v>0</v>
      </c>
      <c r="Q443" s="18">
        <v>0</v>
      </c>
      <c r="R443" s="5">
        <v>0</v>
      </c>
      <c r="S443" s="20">
        <v>0</v>
      </c>
      <c r="T443" s="3">
        <v>0.52910052910052907</v>
      </c>
      <c r="U443" s="3">
        <v>0.88924458672357831</v>
      </c>
      <c r="V443" s="3">
        <v>-0.36014405762304924</v>
      </c>
      <c r="W443" s="3" t="s">
        <v>3401</v>
      </c>
      <c r="X443" s="25">
        <v>0</v>
      </c>
      <c r="Y443" s="3">
        <v>0.52910052910052907</v>
      </c>
      <c r="Z443" s="3">
        <v>6.3492063492063489E-2</v>
      </c>
      <c r="AA443" s="3">
        <v>0.46560846560846558</v>
      </c>
      <c r="AB443" s="3" t="s">
        <v>3402</v>
      </c>
      <c r="AC443" s="22">
        <v>0</v>
      </c>
      <c r="AD443" s="15">
        <v>0</v>
      </c>
      <c r="AE443" s="5">
        <v>0</v>
      </c>
      <c r="AF443" s="20">
        <v>0</v>
      </c>
      <c r="AG443" s="3">
        <v>0.52910052910052907</v>
      </c>
      <c r="AH443" s="3">
        <v>1.4214641080312722E-2</v>
      </c>
      <c r="AI443" s="3">
        <v>0.5148858880202164</v>
      </c>
      <c r="AJ443" s="3" t="s">
        <v>3401</v>
      </c>
      <c r="AK443" s="22">
        <v>0</v>
      </c>
      <c r="AL443" s="15">
        <v>0</v>
      </c>
      <c r="AM443" s="3">
        <v>0</v>
      </c>
      <c r="AN443" s="20">
        <v>0</v>
      </c>
      <c r="AO443" s="3">
        <v>0.52910052910052907</v>
      </c>
      <c r="AP443" s="3">
        <v>0.87939146110891264</v>
      </c>
      <c r="AQ443" s="3">
        <v>-0.35029093200838357</v>
      </c>
      <c r="AR443" s="3" t="s">
        <v>3401</v>
      </c>
      <c r="AS443" s="22">
        <v>0</v>
      </c>
      <c r="AT443" s="15">
        <v>0</v>
      </c>
      <c r="AU443" s="3">
        <v>0</v>
      </c>
      <c r="AV443" s="20">
        <v>0</v>
      </c>
      <c r="AW443" s="3">
        <v>0.52910052910052907</v>
      </c>
      <c r="AX443" s="3">
        <v>0.82101806239737274</v>
      </c>
      <c r="AY443" s="3">
        <v>-0.29191753329684367</v>
      </c>
      <c r="AZ443" s="3" t="s">
        <v>3401</v>
      </c>
      <c r="BA443" s="22">
        <v>0</v>
      </c>
      <c r="BB443" s="15">
        <v>0</v>
      </c>
      <c r="BC443" s="3">
        <v>0</v>
      </c>
      <c r="BD443" s="20">
        <v>0</v>
      </c>
      <c r="BE443" s="15">
        <v>0</v>
      </c>
    </row>
    <row r="444" spans="1:57" x14ac:dyDescent="0.25">
      <c r="A444" t="s">
        <v>3522</v>
      </c>
      <c r="B444" t="s">
        <v>486</v>
      </c>
      <c r="C444" t="s">
        <v>3262</v>
      </c>
      <c r="D444">
        <v>4</v>
      </c>
      <c r="E444" s="10">
        <v>0</v>
      </c>
      <c r="F444" s="5" t="e">
        <v>#N/A</v>
      </c>
      <c r="G444" s="5" t="e">
        <v>#N/A</v>
      </c>
      <c r="H444" s="5">
        <v>0.17316017316017315</v>
      </c>
      <c r="I444" s="5">
        <v>0.20774647887323941</v>
      </c>
      <c r="J444" s="5">
        <v>0.5</v>
      </c>
      <c r="K444" s="5">
        <v>9.6004339179171949E-2</v>
      </c>
      <c r="L444" s="5" t="e">
        <v>#N/A</v>
      </c>
      <c r="M444" s="5" t="e">
        <v>#N/A</v>
      </c>
      <c r="N444" s="5">
        <v>0</v>
      </c>
      <c r="O444" s="5">
        <v>0</v>
      </c>
      <c r="P444" s="22">
        <v>0</v>
      </c>
      <c r="Q444" s="18">
        <v>0</v>
      </c>
      <c r="R444" s="5">
        <v>0</v>
      </c>
      <c r="S444" s="20">
        <v>0</v>
      </c>
      <c r="T444" s="3">
        <v>0.52910052910052907</v>
      </c>
      <c r="U444" s="3">
        <v>0.88924458672357831</v>
      </c>
      <c r="V444" s="3">
        <v>-0.36014405762304924</v>
      </c>
      <c r="W444" s="3" t="s">
        <v>3401</v>
      </c>
      <c r="X444" s="25">
        <v>0</v>
      </c>
      <c r="Y444" s="3">
        <v>0.52910052910052907</v>
      </c>
      <c r="Z444" s="3">
        <v>6.3492063492063489E-2</v>
      </c>
      <c r="AA444" s="3">
        <v>0.46560846560846558</v>
      </c>
      <c r="AB444" s="3" t="s">
        <v>3402</v>
      </c>
      <c r="AC444" s="22">
        <v>0</v>
      </c>
      <c r="AD444" s="15">
        <v>0</v>
      </c>
      <c r="AE444" s="5">
        <v>0</v>
      </c>
      <c r="AF444" s="20">
        <v>0</v>
      </c>
      <c r="AG444" s="3">
        <v>0.52910052910052907</v>
      </c>
      <c r="AH444" s="3">
        <v>1.4214641080312722E-2</v>
      </c>
      <c r="AI444" s="3">
        <v>0.5148858880202164</v>
      </c>
      <c r="AJ444" s="3" t="s">
        <v>3401</v>
      </c>
      <c r="AK444" s="22">
        <v>0</v>
      </c>
      <c r="AL444" s="15">
        <v>0</v>
      </c>
      <c r="AM444" s="3">
        <v>0</v>
      </c>
      <c r="AN444" s="20">
        <v>0</v>
      </c>
      <c r="AO444" s="3">
        <v>0.52910052910052907</v>
      </c>
      <c r="AP444" s="3">
        <v>0.87939146110891264</v>
      </c>
      <c r="AQ444" s="3">
        <v>-0.35029093200838357</v>
      </c>
      <c r="AR444" s="3" t="s">
        <v>3401</v>
      </c>
      <c r="AS444" s="22">
        <v>0</v>
      </c>
      <c r="AT444" s="15">
        <v>0</v>
      </c>
      <c r="AU444" s="3">
        <v>0</v>
      </c>
      <c r="AV444" s="20">
        <v>0</v>
      </c>
      <c r="AW444" s="3">
        <v>0.52910052910052907</v>
      </c>
      <c r="AX444" s="3">
        <v>0.82101806239737274</v>
      </c>
      <c r="AY444" s="3">
        <v>-0.29191753329684367</v>
      </c>
      <c r="AZ444" s="3" t="s">
        <v>3401</v>
      </c>
      <c r="BA444" s="22">
        <v>0</v>
      </c>
      <c r="BB444" s="15">
        <v>0</v>
      </c>
      <c r="BC444" s="3">
        <v>0</v>
      </c>
      <c r="BD444" s="20">
        <v>0</v>
      </c>
      <c r="BE444" s="15">
        <v>0</v>
      </c>
    </row>
    <row r="445" spans="1:57" x14ac:dyDescent="0.25">
      <c r="A445" t="s">
        <v>417</v>
      </c>
      <c r="B445" t="s">
        <v>495</v>
      </c>
      <c r="C445" t="s">
        <v>3262</v>
      </c>
      <c r="D445">
        <v>5</v>
      </c>
      <c r="E445" s="10">
        <v>1</v>
      </c>
      <c r="F445" s="5">
        <v>7.9365079365079361E-2</v>
      </c>
      <c r="G445" s="5">
        <v>2.3228803716608595E-2</v>
      </c>
      <c r="H445" s="5">
        <v>0.21164021164021163</v>
      </c>
      <c r="I445" s="5">
        <v>0.20774647887323941</v>
      </c>
      <c r="J445" s="5">
        <v>0.5</v>
      </c>
      <c r="K445" s="5">
        <v>9.6004339179171949E-2</v>
      </c>
      <c r="L445" s="5" t="e">
        <v>#N/A</v>
      </c>
      <c r="M445" s="5" t="e">
        <v>#N/A</v>
      </c>
      <c r="N445" s="5">
        <v>0.29152339856241527</v>
      </c>
      <c r="O445" s="5">
        <v>0</v>
      </c>
      <c r="P445" s="22">
        <v>2.5562607099595347</v>
      </c>
      <c r="Q445" s="18">
        <v>14.441796958383655</v>
      </c>
      <c r="R445" s="5">
        <v>1.055773948076723E-2</v>
      </c>
      <c r="S445" s="20">
        <v>2.5773761889210691</v>
      </c>
      <c r="T445" s="3">
        <v>0.52910052910052907</v>
      </c>
      <c r="U445" s="3">
        <v>0.88924458672357831</v>
      </c>
      <c r="V445" s="3">
        <v>-0.36014405762304924</v>
      </c>
      <c r="W445" s="3" t="s">
        <v>3401</v>
      </c>
      <c r="X445" s="25">
        <v>0.75391330753012176</v>
      </c>
      <c r="Y445" s="3">
        <v>0.52910052910052907</v>
      </c>
      <c r="Z445" s="3">
        <v>6.3492063492063489E-2</v>
      </c>
      <c r="AA445" s="3">
        <v>0.46560846560846558</v>
      </c>
      <c r="AB445" s="3" t="s">
        <v>3402</v>
      </c>
      <c r="AC445" s="22">
        <v>2.2120135559677703</v>
      </c>
      <c r="AD445" s="15">
        <v>8.0292062634985051</v>
      </c>
      <c r="AE445" s="5">
        <v>1.1904721613588387E-2</v>
      </c>
      <c r="AF445" s="20">
        <v>2.235822999194947</v>
      </c>
      <c r="AG445" s="3">
        <v>0.52910052910052907</v>
      </c>
      <c r="AH445" s="3">
        <v>1.4214641080312722E-2</v>
      </c>
      <c r="AI445" s="3">
        <v>0.5148858880202164</v>
      </c>
      <c r="AJ445" s="3" t="s">
        <v>3401</v>
      </c>
      <c r="AK445" s="22">
        <v>2.5661561607671524</v>
      </c>
      <c r="AL445" s="15">
        <v>9.2669116748995926</v>
      </c>
      <c r="AM445" s="3">
        <v>2.4655956016747357E-2</v>
      </c>
      <c r="AN445" s="20">
        <v>2.6154680728006472</v>
      </c>
      <c r="AO445" s="3">
        <v>0.52910052910052907</v>
      </c>
      <c r="AP445" s="3">
        <v>0.87939146110891264</v>
      </c>
      <c r="AQ445" s="3">
        <v>-0.35029093200838357</v>
      </c>
      <c r="AR445" s="3" t="s">
        <v>3401</v>
      </c>
      <c r="AS445" s="22">
        <v>2.5563721359973597</v>
      </c>
      <c r="AT445" s="15">
        <v>9.5346792427999194</v>
      </c>
      <c r="AU445" s="3">
        <v>1.3043664460696882E-2</v>
      </c>
      <c r="AV445" s="20">
        <v>2.5824594649187533</v>
      </c>
      <c r="AW445" s="3">
        <v>0.52910052910052907</v>
      </c>
      <c r="AX445" s="3">
        <v>0.82101806239737274</v>
      </c>
      <c r="AY445" s="3">
        <v>-0.29191753329684367</v>
      </c>
      <c r="AZ445" s="3" t="s">
        <v>3401</v>
      </c>
      <c r="BA445" s="22">
        <v>2.5570322632287761</v>
      </c>
      <c r="BB445" s="15">
        <v>19.050961958106136</v>
      </c>
      <c r="BC445" s="3">
        <v>9.4115698855768877E-3</v>
      </c>
      <c r="BD445" s="20">
        <v>2.5758554029999297</v>
      </c>
      <c r="BE445" s="15">
        <v>8.7593482561025127</v>
      </c>
    </row>
    <row r="446" spans="1:57" x14ac:dyDescent="0.25">
      <c r="A446" t="s">
        <v>4159</v>
      </c>
      <c r="B446" t="s">
        <v>495</v>
      </c>
      <c r="C446" t="s">
        <v>3262</v>
      </c>
      <c r="D446">
        <v>5</v>
      </c>
      <c r="E446" s="10">
        <v>0</v>
      </c>
      <c r="F446" s="5" t="e">
        <v>#N/A</v>
      </c>
      <c r="G446" s="5" t="e">
        <v>#N/A</v>
      </c>
      <c r="H446" s="5" t="e">
        <v>#N/A</v>
      </c>
      <c r="I446" s="5">
        <v>0.20774647887323941</v>
      </c>
      <c r="J446" s="5">
        <v>0.5</v>
      </c>
      <c r="K446" s="5">
        <v>9.6004339179171949E-2</v>
      </c>
      <c r="L446" s="5" t="e">
        <v>#N/A</v>
      </c>
      <c r="M446" s="5" t="e">
        <v>#N/A</v>
      </c>
      <c r="N446" s="5">
        <v>0.29152339856241527</v>
      </c>
      <c r="O446" s="5">
        <v>0</v>
      </c>
      <c r="P446" s="22">
        <v>0</v>
      </c>
      <c r="Q446" s="18">
        <v>0</v>
      </c>
      <c r="R446" s="5">
        <v>0</v>
      </c>
      <c r="S446" s="20">
        <v>0</v>
      </c>
      <c r="T446" s="3">
        <v>0.52910052910052907</v>
      </c>
      <c r="U446" s="3">
        <v>0.88924458672357831</v>
      </c>
      <c r="V446" s="3">
        <v>-0.36014405762304924</v>
      </c>
      <c r="W446" s="3" t="s">
        <v>3401</v>
      </c>
      <c r="X446" s="25">
        <v>0</v>
      </c>
      <c r="Y446" s="3">
        <v>0.52910052910052907</v>
      </c>
      <c r="Z446" s="3">
        <v>6.3492063492063489E-2</v>
      </c>
      <c r="AA446" s="3">
        <v>0.46560846560846558</v>
      </c>
      <c r="AB446" s="3" t="s">
        <v>3402</v>
      </c>
      <c r="AC446" s="22">
        <v>0</v>
      </c>
      <c r="AD446" s="15">
        <v>0</v>
      </c>
      <c r="AE446" s="5">
        <v>0</v>
      </c>
      <c r="AF446" s="20">
        <v>0</v>
      </c>
      <c r="AG446" s="3">
        <v>0.52910052910052907</v>
      </c>
      <c r="AH446" s="3">
        <v>1.4214641080312722E-2</v>
      </c>
      <c r="AI446" s="3">
        <v>0.5148858880202164</v>
      </c>
      <c r="AJ446" s="3" t="s">
        <v>3401</v>
      </c>
      <c r="AK446" s="22">
        <v>0</v>
      </c>
      <c r="AL446" s="15">
        <v>0</v>
      </c>
      <c r="AM446" s="3">
        <v>0</v>
      </c>
      <c r="AN446" s="20">
        <v>0</v>
      </c>
      <c r="AO446" s="3">
        <v>0.52910052910052907</v>
      </c>
      <c r="AP446" s="3">
        <v>0.87939146110891264</v>
      </c>
      <c r="AQ446" s="3">
        <v>-0.35029093200838357</v>
      </c>
      <c r="AR446" s="3" t="s">
        <v>3401</v>
      </c>
      <c r="AS446" s="22">
        <v>0</v>
      </c>
      <c r="AT446" s="15">
        <v>0</v>
      </c>
      <c r="AU446" s="3">
        <v>0</v>
      </c>
      <c r="AV446" s="20">
        <v>0</v>
      </c>
      <c r="AW446" s="3">
        <v>0.52910052910052907</v>
      </c>
      <c r="AX446" s="3">
        <v>0.82101806239737274</v>
      </c>
      <c r="AY446" s="3">
        <v>-0.29191753329684367</v>
      </c>
      <c r="AZ446" s="3" t="s">
        <v>3401</v>
      </c>
      <c r="BA446" s="22">
        <v>0</v>
      </c>
      <c r="BB446" s="15">
        <v>0</v>
      </c>
      <c r="BC446" s="3">
        <v>0</v>
      </c>
      <c r="BD446" s="20">
        <v>0</v>
      </c>
      <c r="BE446" s="15">
        <v>0</v>
      </c>
    </row>
    <row r="447" spans="1:57" x14ac:dyDescent="0.25">
      <c r="A447" t="s">
        <v>413</v>
      </c>
      <c r="B447" t="s">
        <v>495</v>
      </c>
      <c r="C447" t="s">
        <v>3262</v>
      </c>
      <c r="D447">
        <v>5</v>
      </c>
      <c r="E447" s="10">
        <v>0</v>
      </c>
      <c r="F447" s="5">
        <v>6.3492063492063489E-2</v>
      </c>
      <c r="G447" s="5">
        <v>5.0125313283208017E-2</v>
      </c>
      <c r="H447" s="5">
        <v>0.25396825396825395</v>
      </c>
      <c r="I447" s="5">
        <v>0.20774647887323941</v>
      </c>
      <c r="J447" s="5">
        <v>0.5</v>
      </c>
      <c r="K447" s="5">
        <v>9.6004339179171949E-2</v>
      </c>
      <c r="L447" s="5" t="e">
        <v>#N/A</v>
      </c>
      <c r="M447" s="5" t="e">
        <v>#N/A</v>
      </c>
      <c r="N447" s="5">
        <v>0.29152339856241527</v>
      </c>
      <c r="O447" s="5">
        <v>0</v>
      </c>
      <c r="P447" s="22">
        <v>0</v>
      </c>
      <c r="Q447" s="18">
        <v>0</v>
      </c>
      <c r="R447" s="5">
        <v>0</v>
      </c>
      <c r="S447" s="20">
        <v>0</v>
      </c>
      <c r="T447" s="3">
        <v>0.52910052910052907</v>
      </c>
      <c r="U447" s="3">
        <v>0.88924458672357831</v>
      </c>
      <c r="V447" s="3">
        <v>-0.36014405762304924</v>
      </c>
      <c r="W447" s="3" t="s">
        <v>3401</v>
      </c>
      <c r="X447" s="25">
        <v>0</v>
      </c>
      <c r="Y447" s="3">
        <v>0.52910052910052907</v>
      </c>
      <c r="Z447" s="3">
        <v>6.3492063492063489E-2</v>
      </c>
      <c r="AA447" s="3">
        <v>0.46560846560846558</v>
      </c>
      <c r="AB447" s="3" t="s">
        <v>3402</v>
      </c>
      <c r="AC447" s="22">
        <v>0</v>
      </c>
      <c r="AD447" s="15">
        <v>0</v>
      </c>
      <c r="AE447" s="5">
        <v>0</v>
      </c>
      <c r="AF447" s="20">
        <v>0</v>
      </c>
      <c r="AG447" s="3">
        <v>0.52910052910052907</v>
      </c>
      <c r="AH447" s="3">
        <v>1.4214641080312722E-2</v>
      </c>
      <c r="AI447" s="3">
        <v>0.5148858880202164</v>
      </c>
      <c r="AJ447" s="3" t="s">
        <v>3401</v>
      </c>
      <c r="AK447" s="22">
        <v>0</v>
      </c>
      <c r="AL447" s="15">
        <v>0</v>
      </c>
      <c r="AM447" s="3">
        <v>0</v>
      </c>
      <c r="AN447" s="20">
        <v>0</v>
      </c>
      <c r="AO447" s="3">
        <v>0.52910052910052907</v>
      </c>
      <c r="AP447" s="3">
        <v>0.87939146110891264</v>
      </c>
      <c r="AQ447" s="3">
        <v>-0.35029093200838357</v>
      </c>
      <c r="AR447" s="3" t="s">
        <v>3401</v>
      </c>
      <c r="AS447" s="22">
        <v>0</v>
      </c>
      <c r="AT447" s="15">
        <v>0</v>
      </c>
      <c r="AU447" s="3">
        <v>0</v>
      </c>
      <c r="AV447" s="20">
        <v>0</v>
      </c>
      <c r="AW447" s="3">
        <v>0.52910052910052907</v>
      </c>
      <c r="AX447" s="3">
        <v>0.82101806239737274</v>
      </c>
      <c r="AY447" s="3">
        <v>-0.29191753329684367</v>
      </c>
      <c r="AZ447" s="3" t="s">
        <v>3401</v>
      </c>
      <c r="BA447" s="22">
        <v>0</v>
      </c>
      <c r="BB447" s="15">
        <v>0</v>
      </c>
      <c r="BC447" s="3">
        <v>0</v>
      </c>
      <c r="BD447" s="20">
        <v>0</v>
      </c>
      <c r="BE447" s="15">
        <v>0</v>
      </c>
    </row>
    <row r="448" spans="1:57" x14ac:dyDescent="0.25">
      <c r="A448" t="s">
        <v>4160</v>
      </c>
      <c r="B448" t="s">
        <v>495</v>
      </c>
      <c r="C448" t="s">
        <v>3262</v>
      </c>
      <c r="D448">
        <v>4.5</v>
      </c>
      <c r="E448" s="10">
        <v>0</v>
      </c>
      <c r="F448" s="5" t="e">
        <v>#N/A</v>
      </c>
      <c r="G448" s="5" t="e">
        <v>#N/A</v>
      </c>
      <c r="H448" s="5" t="e">
        <v>#N/A</v>
      </c>
      <c r="I448" s="5">
        <v>0.20774647887323941</v>
      </c>
      <c r="J448" s="5">
        <v>0.5</v>
      </c>
      <c r="K448" s="5">
        <v>9.6004339179171949E-2</v>
      </c>
      <c r="L448" s="5" t="e">
        <v>#N/A</v>
      </c>
      <c r="M448" s="5" t="e">
        <v>#N/A</v>
      </c>
      <c r="N448" s="5">
        <v>0.29152339856241527</v>
      </c>
      <c r="O448" s="5">
        <v>0</v>
      </c>
      <c r="P448" s="22">
        <v>0</v>
      </c>
      <c r="Q448" s="18">
        <v>0</v>
      </c>
      <c r="R448" s="5">
        <v>0</v>
      </c>
      <c r="S448" s="20">
        <v>0</v>
      </c>
      <c r="T448" s="3">
        <v>0.52910052910052907</v>
      </c>
      <c r="U448" s="3">
        <v>0.88924458672357831</v>
      </c>
      <c r="V448" s="3">
        <v>-0.36014405762304924</v>
      </c>
      <c r="W448" s="3" t="s">
        <v>3401</v>
      </c>
      <c r="X448" s="25">
        <v>0</v>
      </c>
      <c r="Y448" s="3">
        <v>0.52910052910052907</v>
      </c>
      <c r="Z448" s="3">
        <v>6.3492063492063489E-2</v>
      </c>
      <c r="AA448" s="3">
        <v>0.46560846560846558</v>
      </c>
      <c r="AB448" s="3" t="s">
        <v>3402</v>
      </c>
      <c r="AC448" s="22">
        <v>0</v>
      </c>
      <c r="AD448" s="15">
        <v>0</v>
      </c>
      <c r="AE448" s="5">
        <v>0</v>
      </c>
      <c r="AF448" s="20">
        <v>0</v>
      </c>
      <c r="AG448" s="3">
        <v>0.52910052910052907</v>
      </c>
      <c r="AH448" s="3">
        <v>1.4214641080312722E-2</v>
      </c>
      <c r="AI448" s="3">
        <v>0.5148858880202164</v>
      </c>
      <c r="AJ448" s="3" t="s">
        <v>3401</v>
      </c>
      <c r="AK448" s="22">
        <v>0</v>
      </c>
      <c r="AL448" s="15">
        <v>0</v>
      </c>
      <c r="AM448" s="3">
        <v>0</v>
      </c>
      <c r="AN448" s="20">
        <v>0</v>
      </c>
      <c r="AO448" s="3">
        <v>0.52910052910052907</v>
      </c>
      <c r="AP448" s="3">
        <v>0.87939146110891264</v>
      </c>
      <c r="AQ448" s="3">
        <v>-0.35029093200838357</v>
      </c>
      <c r="AR448" s="3" t="s">
        <v>3401</v>
      </c>
      <c r="AS448" s="22">
        <v>0</v>
      </c>
      <c r="AT448" s="15">
        <v>0</v>
      </c>
      <c r="AU448" s="3">
        <v>0</v>
      </c>
      <c r="AV448" s="20">
        <v>0</v>
      </c>
      <c r="AW448" s="3">
        <v>0.52910052910052907</v>
      </c>
      <c r="AX448" s="3">
        <v>0.82101806239737274</v>
      </c>
      <c r="AY448" s="3">
        <v>-0.29191753329684367</v>
      </c>
      <c r="AZ448" s="3" t="s">
        <v>3401</v>
      </c>
      <c r="BA448" s="22">
        <v>0</v>
      </c>
      <c r="BB448" s="15">
        <v>0</v>
      </c>
      <c r="BC448" s="3">
        <v>0</v>
      </c>
      <c r="BD448" s="20">
        <v>0</v>
      </c>
      <c r="BE448" s="15">
        <v>0</v>
      </c>
    </row>
    <row r="449" spans="1:57" x14ac:dyDescent="0.25">
      <c r="A449" t="s">
        <v>4161</v>
      </c>
      <c r="B449" t="s">
        <v>495</v>
      </c>
      <c r="C449" t="s">
        <v>3262</v>
      </c>
      <c r="D449">
        <v>4.5</v>
      </c>
      <c r="E449" s="10">
        <v>0</v>
      </c>
      <c r="F449" s="5" t="e">
        <v>#N/A</v>
      </c>
      <c r="G449" s="5" t="e">
        <v>#N/A</v>
      </c>
      <c r="H449" s="5" t="e">
        <v>#N/A</v>
      </c>
      <c r="I449" s="5">
        <v>0.20774647887323941</v>
      </c>
      <c r="J449" s="5">
        <v>0.5</v>
      </c>
      <c r="K449" s="5">
        <v>9.6004339179171949E-2</v>
      </c>
      <c r="L449" s="5" t="e">
        <v>#N/A</v>
      </c>
      <c r="M449" s="5" t="e">
        <v>#N/A</v>
      </c>
      <c r="N449" s="5">
        <v>0.29152339856241527</v>
      </c>
      <c r="O449" s="5">
        <v>0</v>
      </c>
      <c r="P449" s="22">
        <v>0</v>
      </c>
      <c r="Q449" s="18">
        <v>0</v>
      </c>
      <c r="R449" s="5">
        <v>0</v>
      </c>
      <c r="S449" s="20">
        <v>0</v>
      </c>
      <c r="T449" s="3">
        <v>0.52910052910052907</v>
      </c>
      <c r="U449" s="3">
        <v>0.88924458672357831</v>
      </c>
      <c r="V449" s="3">
        <v>-0.36014405762304924</v>
      </c>
      <c r="W449" s="3" t="s">
        <v>3401</v>
      </c>
      <c r="X449" s="25">
        <v>0</v>
      </c>
      <c r="Y449" s="3">
        <v>0.52910052910052907</v>
      </c>
      <c r="Z449" s="3">
        <v>6.3492063492063489E-2</v>
      </c>
      <c r="AA449" s="3">
        <v>0.46560846560846558</v>
      </c>
      <c r="AB449" s="3" t="s">
        <v>3402</v>
      </c>
      <c r="AC449" s="22">
        <v>0</v>
      </c>
      <c r="AD449" s="15">
        <v>0</v>
      </c>
      <c r="AE449" s="5">
        <v>0</v>
      </c>
      <c r="AF449" s="20">
        <v>0</v>
      </c>
      <c r="AG449" s="3">
        <v>0.52910052910052907</v>
      </c>
      <c r="AH449" s="3">
        <v>1.4214641080312722E-2</v>
      </c>
      <c r="AI449" s="3">
        <v>0.5148858880202164</v>
      </c>
      <c r="AJ449" s="3" t="s">
        <v>3401</v>
      </c>
      <c r="AK449" s="22">
        <v>0</v>
      </c>
      <c r="AL449" s="15">
        <v>0</v>
      </c>
      <c r="AM449" s="3">
        <v>0</v>
      </c>
      <c r="AN449" s="20">
        <v>0</v>
      </c>
      <c r="AO449" s="3">
        <v>0.52910052910052907</v>
      </c>
      <c r="AP449" s="3">
        <v>0.87939146110891264</v>
      </c>
      <c r="AQ449" s="3">
        <v>-0.35029093200838357</v>
      </c>
      <c r="AR449" s="3" t="s">
        <v>3401</v>
      </c>
      <c r="AS449" s="22">
        <v>0</v>
      </c>
      <c r="AT449" s="15">
        <v>0</v>
      </c>
      <c r="AU449" s="3">
        <v>0</v>
      </c>
      <c r="AV449" s="20">
        <v>0</v>
      </c>
      <c r="AW449" s="3">
        <v>0.52910052910052907</v>
      </c>
      <c r="AX449" s="3">
        <v>0.82101806239737274</v>
      </c>
      <c r="AY449" s="3">
        <v>-0.29191753329684367</v>
      </c>
      <c r="AZ449" s="3" t="s">
        <v>3401</v>
      </c>
      <c r="BA449" s="22">
        <v>0</v>
      </c>
      <c r="BB449" s="15">
        <v>0</v>
      </c>
      <c r="BC449" s="3">
        <v>0</v>
      </c>
      <c r="BD449" s="20">
        <v>0</v>
      </c>
      <c r="BE449" s="15">
        <v>0</v>
      </c>
    </row>
    <row r="450" spans="1:57" x14ac:dyDescent="0.25">
      <c r="A450" t="s">
        <v>398</v>
      </c>
      <c r="B450" t="s">
        <v>495</v>
      </c>
      <c r="C450" t="s">
        <v>3262</v>
      </c>
      <c r="D450">
        <v>4.5</v>
      </c>
      <c r="E450" s="10">
        <v>1</v>
      </c>
      <c r="F450" s="5">
        <v>8.6580086580086577E-2</v>
      </c>
      <c r="G450" s="5">
        <v>9.5238095238095233E-2</v>
      </c>
      <c r="H450" s="5">
        <v>0.23809523809523808</v>
      </c>
      <c r="I450" s="5">
        <v>0.20774647887323941</v>
      </c>
      <c r="J450" s="5">
        <v>0.5</v>
      </c>
      <c r="K450" s="5">
        <v>9.6004339179171949E-2</v>
      </c>
      <c r="L450" s="5" t="e">
        <v>#N/A</v>
      </c>
      <c r="M450" s="5" t="e">
        <v>#N/A</v>
      </c>
      <c r="N450" s="5">
        <v>0.29152339856241527</v>
      </c>
      <c r="O450" s="5">
        <v>0</v>
      </c>
      <c r="P450" s="22">
        <v>2.7891236013590115</v>
      </c>
      <c r="Q450" s="18">
        <v>18.418619549237057</v>
      </c>
      <c r="R450" s="5">
        <v>1.3465013208299204E-2</v>
      </c>
      <c r="S450" s="20">
        <v>2.8160536277756099</v>
      </c>
      <c r="T450" s="3">
        <v>0.52910052910052907</v>
      </c>
      <c r="U450" s="3">
        <v>0.88924458672357831</v>
      </c>
      <c r="V450" s="3">
        <v>-0.36014405762304924</v>
      </c>
      <c r="W450" s="3" t="s">
        <v>3401</v>
      </c>
      <c r="X450" s="25">
        <v>0.82259113525403416</v>
      </c>
      <c r="Y450" s="3">
        <v>0.52910052910052907</v>
      </c>
      <c r="Z450" s="3">
        <v>6.3492063492063489E-2</v>
      </c>
      <c r="AA450" s="3">
        <v>0.46560846560846558</v>
      </c>
      <c r="AB450" s="3" t="s">
        <v>3402</v>
      </c>
      <c r="AC450" s="22">
        <v>2.4135172095077282</v>
      </c>
      <c r="AD450" s="15">
        <v>9.7069743161771473</v>
      </c>
      <c r="AE450" s="5">
        <v>1.439231016765409E-2</v>
      </c>
      <c r="AF450" s="20">
        <v>2.4423018298430366</v>
      </c>
      <c r="AG450" s="3">
        <v>0.52910052910052907</v>
      </c>
      <c r="AH450" s="3">
        <v>1.4214641080312722E-2</v>
      </c>
      <c r="AI450" s="3">
        <v>0.5148858880202164</v>
      </c>
      <c r="AJ450" s="3" t="s">
        <v>3401</v>
      </c>
      <c r="AK450" s="22">
        <v>2.7999204795045309</v>
      </c>
      <c r="AL450" s="15">
        <v>11.350580979735062</v>
      </c>
      <c r="AM450" s="3">
        <v>3.0199858941021913E-2</v>
      </c>
      <c r="AN450" s="20">
        <v>2.8603201973865748</v>
      </c>
      <c r="AO450" s="3">
        <v>0.52910052910052907</v>
      </c>
      <c r="AP450" s="3">
        <v>0.87939146110891264</v>
      </c>
      <c r="AQ450" s="3">
        <v>-0.35029093200838357</v>
      </c>
      <c r="AR450" s="3" t="s">
        <v>3401</v>
      </c>
      <c r="AS450" s="22">
        <v>2.789245177765789</v>
      </c>
      <c r="AT450" s="15">
        <v>11.708900053025001</v>
      </c>
      <c r="AU450" s="3">
        <v>1.6018049438928456E-2</v>
      </c>
      <c r="AV450" s="20">
        <v>2.8212812766436457</v>
      </c>
      <c r="AW450" s="3">
        <v>0.52910052910052907</v>
      </c>
      <c r="AX450" s="3">
        <v>0.82101806239737274</v>
      </c>
      <c r="AY450" s="3">
        <v>-0.29191753329684367</v>
      </c>
      <c r="AZ450" s="3" t="s">
        <v>3401</v>
      </c>
      <c r="BA450" s="22">
        <v>2.7899654393705107</v>
      </c>
      <c r="BB450" s="15">
        <v>24.917880684253145</v>
      </c>
      <c r="BC450" s="3">
        <v>1.2309949281092801E-2</v>
      </c>
      <c r="BD450" s="20">
        <v>2.8145853379326962</v>
      </c>
      <c r="BE450" s="15">
        <v>9.5717731586398767</v>
      </c>
    </row>
    <row r="451" spans="1:57" x14ac:dyDescent="0.25">
      <c r="A451" t="s">
        <v>415</v>
      </c>
      <c r="B451" t="s">
        <v>495</v>
      </c>
      <c r="C451" t="s">
        <v>3262</v>
      </c>
      <c r="D451">
        <v>4.5</v>
      </c>
      <c r="E451" s="10">
        <v>0</v>
      </c>
      <c r="F451" s="5">
        <v>7.9365079365079361E-2</v>
      </c>
      <c r="G451" s="5">
        <v>3.2840722495894911E-2</v>
      </c>
      <c r="H451" s="5">
        <v>0.28011204481792717</v>
      </c>
      <c r="I451" s="5">
        <v>0.20774647887323941</v>
      </c>
      <c r="J451" s="5">
        <v>0.5</v>
      </c>
      <c r="K451" s="5">
        <v>9.6004339179171949E-2</v>
      </c>
      <c r="L451" s="5" t="e">
        <v>#N/A</v>
      </c>
      <c r="M451" s="5" t="e">
        <v>#N/A</v>
      </c>
      <c r="N451" s="5">
        <v>0.29152339856241527</v>
      </c>
      <c r="O451" s="5">
        <v>0</v>
      </c>
      <c r="P451" s="22">
        <v>0</v>
      </c>
      <c r="Q451" s="18">
        <v>0</v>
      </c>
      <c r="R451" s="5">
        <v>0</v>
      </c>
      <c r="S451" s="20">
        <v>0</v>
      </c>
      <c r="T451" s="3">
        <v>0.52910052910052907</v>
      </c>
      <c r="U451" s="3">
        <v>0.88924458672357831</v>
      </c>
      <c r="V451" s="3">
        <v>-0.36014405762304924</v>
      </c>
      <c r="W451" s="3" t="s">
        <v>3401</v>
      </c>
      <c r="X451" s="25">
        <v>0</v>
      </c>
      <c r="Y451" s="3">
        <v>0.52910052910052907</v>
      </c>
      <c r="Z451" s="3">
        <v>6.3492063492063489E-2</v>
      </c>
      <c r="AA451" s="3">
        <v>0.46560846560846558</v>
      </c>
      <c r="AB451" s="3" t="s">
        <v>3402</v>
      </c>
      <c r="AC451" s="22">
        <v>0</v>
      </c>
      <c r="AD451" s="15">
        <v>0</v>
      </c>
      <c r="AE451" s="5">
        <v>0</v>
      </c>
      <c r="AF451" s="20">
        <v>0</v>
      </c>
      <c r="AG451" s="3">
        <v>0.52910052910052907</v>
      </c>
      <c r="AH451" s="3">
        <v>1.4214641080312722E-2</v>
      </c>
      <c r="AI451" s="3">
        <v>0.5148858880202164</v>
      </c>
      <c r="AJ451" s="3" t="s">
        <v>3401</v>
      </c>
      <c r="AK451" s="22">
        <v>0</v>
      </c>
      <c r="AL451" s="15">
        <v>0</v>
      </c>
      <c r="AM451" s="3">
        <v>0</v>
      </c>
      <c r="AN451" s="20">
        <v>0</v>
      </c>
      <c r="AO451" s="3">
        <v>0.52910052910052907</v>
      </c>
      <c r="AP451" s="3">
        <v>0.87939146110891264</v>
      </c>
      <c r="AQ451" s="3">
        <v>-0.35029093200838357</v>
      </c>
      <c r="AR451" s="3" t="s">
        <v>3401</v>
      </c>
      <c r="AS451" s="22">
        <v>0</v>
      </c>
      <c r="AT451" s="15">
        <v>0</v>
      </c>
      <c r="AU451" s="3">
        <v>0</v>
      </c>
      <c r="AV451" s="20">
        <v>0</v>
      </c>
      <c r="AW451" s="3">
        <v>0.52910052910052907</v>
      </c>
      <c r="AX451" s="3">
        <v>0.82101806239737274</v>
      </c>
      <c r="AY451" s="3">
        <v>-0.29191753329684367</v>
      </c>
      <c r="AZ451" s="3" t="s">
        <v>3401</v>
      </c>
      <c r="BA451" s="22">
        <v>0</v>
      </c>
      <c r="BB451" s="15">
        <v>0</v>
      </c>
      <c r="BC451" s="3">
        <v>0</v>
      </c>
      <c r="BD451" s="20">
        <v>0</v>
      </c>
      <c r="BE451" s="15">
        <v>0</v>
      </c>
    </row>
    <row r="452" spans="1:57" x14ac:dyDescent="0.25">
      <c r="A452" t="s">
        <v>405</v>
      </c>
      <c r="B452" t="s">
        <v>495</v>
      </c>
      <c r="C452" t="s">
        <v>3262</v>
      </c>
      <c r="D452">
        <v>4.5</v>
      </c>
      <c r="E452" s="10">
        <v>1</v>
      </c>
      <c r="F452" s="5">
        <v>6.3492063492063489E-2</v>
      </c>
      <c r="G452" s="5">
        <v>7.3260073260073263E-2</v>
      </c>
      <c r="H452" s="5">
        <v>0.3968253968253968</v>
      </c>
      <c r="I452" s="5">
        <v>0.20774647887323941</v>
      </c>
      <c r="J452" s="5">
        <v>0.5</v>
      </c>
      <c r="K452" s="5">
        <v>9.6004339179171949E-2</v>
      </c>
      <c r="L452" s="5" t="e">
        <v>#N/A</v>
      </c>
      <c r="M452" s="5" t="e">
        <v>#N/A</v>
      </c>
      <c r="N452" s="5">
        <v>0.29152339856241527</v>
      </c>
      <c r="O452" s="5">
        <v>0</v>
      </c>
      <c r="P452" s="22">
        <v>2.4259312381666485</v>
      </c>
      <c r="Q452" s="18">
        <v>12.603716265336184</v>
      </c>
      <c r="R452" s="5">
        <v>9.2140024681402893E-3</v>
      </c>
      <c r="S452" s="20">
        <v>2.4443592431029288</v>
      </c>
      <c r="T452" s="3">
        <v>0.52910052910052907</v>
      </c>
      <c r="U452" s="3">
        <v>0.88924458672357831</v>
      </c>
      <c r="V452" s="3">
        <v>-0.36014405762304924</v>
      </c>
      <c r="W452" s="3" t="s">
        <v>3401</v>
      </c>
      <c r="X452" s="25">
        <v>0.71547547418816027</v>
      </c>
      <c r="Y452" s="3">
        <v>0.52910052910052907</v>
      </c>
      <c r="Z452" s="3">
        <v>6.3492063492063489E-2</v>
      </c>
      <c r="AA452" s="3">
        <v>0.46560846560846558</v>
      </c>
      <c r="AB452" s="3" t="s">
        <v>3402</v>
      </c>
      <c r="AC452" s="22">
        <v>2.0992353259442185</v>
      </c>
      <c r="AD452" s="15">
        <v>7.2201863290193264</v>
      </c>
      <c r="AE452" s="5">
        <v>1.070520614671064E-2</v>
      </c>
      <c r="AF452" s="20">
        <v>2.1206457382376396</v>
      </c>
      <c r="AG452" s="3">
        <v>0.52910052910052907</v>
      </c>
      <c r="AH452" s="3">
        <v>1.4214641080312722E-2</v>
      </c>
      <c r="AI452" s="3">
        <v>0.5148858880202164</v>
      </c>
      <c r="AJ452" s="3" t="s">
        <v>3401</v>
      </c>
      <c r="AK452" s="22">
        <v>2.4353221751459677</v>
      </c>
      <c r="AL452" s="15">
        <v>8.2724928699495788</v>
      </c>
      <c r="AM452" s="3">
        <v>2.2010161260390227E-2</v>
      </c>
      <c r="AN452" s="20">
        <v>2.4793424976667482</v>
      </c>
      <c r="AO452" s="3">
        <v>0.52910052910052907</v>
      </c>
      <c r="AP452" s="3">
        <v>0.87939146110891264</v>
      </c>
      <c r="AQ452" s="3">
        <v>-0.35029093200838357</v>
      </c>
      <c r="AR452" s="3" t="s">
        <v>3401</v>
      </c>
      <c r="AS452" s="22">
        <v>2.4260369832124691</v>
      </c>
      <c r="AT452" s="15">
        <v>8.4991742609280632</v>
      </c>
      <c r="AU452" s="3">
        <v>1.1627069398926335E-2</v>
      </c>
      <c r="AV452" s="20">
        <v>2.449291122010322</v>
      </c>
      <c r="AW452" s="3">
        <v>0.52910052910052907</v>
      </c>
      <c r="AX452" s="3">
        <v>0.82101806239737274</v>
      </c>
      <c r="AY452" s="3">
        <v>-0.29191753329684367</v>
      </c>
      <c r="AZ452" s="3" t="s">
        <v>3401</v>
      </c>
      <c r="BA452" s="22">
        <v>2.4266634542393164</v>
      </c>
      <c r="BB452" s="15">
        <v>16.393099973770219</v>
      </c>
      <c r="BC452" s="3">
        <v>8.098531002458869E-3</v>
      </c>
      <c r="BD452" s="20">
        <v>2.4428605162442341</v>
      </c>
      <c r="BE452" s="15">
        <v>8.3067021925750169</v>
      </c>
    </row>
    <row r="453" spans="1:57" x14ac:dyDescent="0.25">
      <c r="A453" t="s">
        <v>416</v>
      </c>
      <c r="B453" t="s">
        <v>495</v>
      </c>
      <c r="C453" t="s">
        <v>3262</v>
      </c>
      <c r="D453">
        <v>4.5</v>
      </c>
      <c r="E453" s="10">
        <v>1</v>
      </c>
      <c r="F453" s="5">
        <v>7.9365079365079361E-2</v>
      </c>
      <c r="G453" s="5">
        <v>3.2840722495894911E-2</v>
      </c>
      <c r="H453" s="5">
        <v>0.21164021164021163</v>
      </c>
      <c r="I453" s="5">
        <v>0.20774647887323941</v>
      </c>
      <c r="J453" s="5">
        <v>0.5</v>
      </c>
      <c r="K453" s="5">
        <v>9.6004339179171949E-2</v>
      </c>
      <c r="L453" s="5" t="e">
        <v>#N/A</v>
      </c>
      <c r="M453" s="5" t="e">
        <v>#N/A</v>
      </c>
      <c r="N453" s="5">
        <v>0.29152339856241527</v>
      </c>
      <c r="O453" s="5">
        <v>0</v>
      </c>
      <c r="P453" s="22">
        <v>2.5850964662973936</v>
      </c>
      <c r="Q453" s="18">
        <v>14.883404237345294</v>
      </c>
      <c r="R453" s="5">
        <v>1.0880578433393613E-2</v>
      </c>
      <c r="S453" s="20">
        <v>2.6068576231641809</v>
      </c>
      <c r="T453" s="3">
        <v>0.52910052910052907</v>
      </c>
      <c r="U453" s="3">
        <v>0.88924458672357831</v>
      </c>
      <c r="V453" s="3">
        <v>-0.36014405762304924</v>
      </c>
      <c r="W453" s="3" t="s">
        <v>3401</v>
      </c>
      <c r="X453" s="25">
        <v>0.76241778453870979</v>
      </c>
      <c r="Y453" s="3">
        <v>0.52910052910052907</v>
      </c>
      <c r="Z453" s="3">
        <v>6.3492063492063489E-2</v>
      </c>
      <c r="AA453" s="3">
        <v>0.46560846560846558</v>
      </c>
      <c r="AB453" s="3" t="s">
        <v>3402</v>
      </c>
      <c r="AC453" s="22">
        <v>2.2369660514888303</v>
      </c>
      <c r="AD453" s="15">
        <v>8.22011178772342</v>
      </c>
      <c r="AE453" s="5">
        <v>1.2187772894849595E-2</v>
      </c>
      <c r="AF453" s="20">
        <v>2.2613415972785296</v>
      </c>
      <c r="AG453" s="3">
        <v>0.52910052910052907</v>
      </c>
      <c r="AH453" s="3">
        <v>1.4214641080312722E-2</v>
      </c>
      <c r="AI453" s="3">
        <v>0.5148858880202164</v>
      </c>
      <c r="AJ453" s="3" t="s">
        <v>3401</v>
      </c>
      <c r="AK453" s="22">
        <v>2.5951035421858291</v>
      </c>
      <c r="AL453" s="15">
        <v>9.502600693692445</v>
      </c>
      <c r="AM453" s="3">
        <v>2.5283040668555034E-2</v>
      </c>
      <c r="AN453" s="20">
        <v>2.6456696235229393</v>
      </c>
      <c r="AO453" s="3">
        <v>0.52910052910052907</v>
      </c>
      <c r="AP453" s="3">
        <v>0.87939146110891264</v>
      </c>
      <c r="AQ453" s="3">
        <v>-0.35029093200838357</v>
      </c>
      <c r="AR453" s="3" t="s">
        <v>3401</v>
      </c>
      <c r="AS453" s="22">
        <v>2.5852091492704226</v>
      </c>
      <c r="AT453" s="15">
        <v>9.7803206884093132</v>
      </c>
      <c r="AU453" s="3">
        <v>1.3379707710037334E-2</v>
      </c>
      <c r="AV453" s="20">
        <v>2.6119685646904971</v>
      </c>
      <c r="AW453" s="3">
        <v>0.52910052910052907</v>
      </c>
      <c r="AX453" s="3">
        <v>0.82101806239737274</v>
      </c>
      <c r="AY453" s="3">
        <v>-0.29191753329684367</v>
      </c>
      <c r="AZ453" s="3" t="s">
        <v>3401</v>
      </c>
      <c r="BA453" s="22">
        <v>2.5858767230302475</v>
      </c>
      <c r="BB453" s="15">
        <v>19.694952653458678</v>
      </c>
      <c r="BC453" s="3">
        <v>9.7297146306191597E-3</v>
      </c>
      <c r="BD453" s="20">
        <v>2.605336152291486</v>
      </c>
      <c r="BE453" s="15">
        <v>8.8596838888133558</v>
      </c>
    </row>
    <row r="454" spans="1:57" x14ac:dyDescent="0.25">
      <c r="A454" t="s">
        <v>3763</v>
      </c>
      <c r="B454" t="s">
        <v>495</v>
      </c>
      <c r="C454" t="s">
        <v>3262</v>
      </c>
      <c r="D454">
        <v>4</v>
      </c>
      <c r="E454" s="10">
        <v>0</v>
      </c>
      <c r="F454" s="5" t="e">
        <v>#N/A</v>
      </c>
      <c r="G454" s="5" t="e">
        <v>#N/A</v>
      </c>
      <c r="H454" s="5" t="e">
        <v>#N/A</v>
      </c>
      <c r="I454" s="5">
        <v>0.20774647887323941</v>
      </c>
      <c r="J454" s="5">
        <v>0.5</v>
      </c>
      <c r="K454" s="5">
        <v>9.6004339179171949E-2</v>
      </c>
      <c r="L454" s="5" t="e">
        <v>#N/A</v>
      </c>
      <c r="M454" s="5" t="e">
        <v>#N/A</v>
      </c>
      <c r="N454" s="5">
        <v>0.29152339856241527</v>
      </c>
      <c r="O454" s="5">
        <v>0</v>
      </c>
      <c r="P454" s="22">
        <v>0</v>
      </c>
      <c r="Q454" s="18">
        <v>0</v>
      </c>
      <c r="R454" s="5">
        <v>0</v>
      </c>
      <c r="S454" s="20">
        <v>0</v>
      </c>
      <c r="T454" s="3">
        <v>0.52910052910052907</v>
      </c>
      <c r="U454" s="3">
        <v>0.88924458672357831</v>
      </c>
      <c r="V454" s="3">
        <v>-0.36014405762304924</v>
      </c>
      <c r="W454" s="3" t="s">
        <v>3401</v>
      </c>
      <c r="X454" s="25">
        <v>0</v>
      </c>
      <c r="Y454" s="3">
        <v>0.52910052910052907</v>
      </c>
      <c r="Z454" s="3">
        <v>6.3492063492063489E-2</v>
      </c>
      <c r="AA454" s="3">
        <v>0.46560846560846558</v>
      </c>
      <c r="AB454" s="3" t="s">
        <v>3402</v>
      </c>
      <c r="AC454" s="22">
        <v>0</v>
      </c>
      <c r="AD454" s="15">
        <v>0</v>
      </c>
      <c r="AE454" s="5">
        <v>0</v>
      </c>
      <c r="AF454" s="20">
        <v>0</v>
      </c>
      <c r="AG454" s="3">
        <v>0.52910052910052907</v>
      </c>
      <c r="AH454" s="3">
        <v>1.4214641080312722E-2</v>
      </c>
      <c r="AI454" s="3">
        <v>0.5148858880202164</v>
      </c>
      <c r="AJ454" s="3" t="s">
        <v>3401</v>
      </c>
      <c r="AK454" s="22">
        <v>0</v>
      </c>
      <c r="AL454" s="15">
        <v>0</v>
      </c>
      <c r="AM454" s="3">
        <v>0</v>
      </c>
      <c r="AN454" s="20">
        <v>0</v>
      </c>
      <c r="AO454" s="3">
        <v>0.52910052910052907</v>
      </c>
      <c r="AP454" s="3">
        <v>0.87939146110891264</v>
      </c>
      <c r="AQ454" s="3">
        <v>-0.35029093200838357</v>
      </c>
      <c r="AR454" s="3" t="s">
        <v>3401</v>
      </c>
      <c r="AS454" s="22">
        <v>0</v>
      </c>
      <c r="AT454" s="15">
        <v>0</v>
      </c>
      <c r="AU454" s="3">
        <v>0</v>
      </c>
      <c r="AV454" s="20">
        <v>0</v>
      </c>
      <c r="AW454" s="3">
        <v>0.52910052910052907</v>
      </c>
      <c r="AX454" s="3">
        <v>0.82101806239737274</v>
      </c>
      <c r="AY454" s="3">
        <v>-0.29191753329684367</v>
      </c>
      <c r="AZ454" s="3" t="s">
        <v>3401</v>
      </c>
      <c r="BA454" s="22">
        <v>0</v>
      </c>
      <c r="BB454" s="15">
        <v>0</v>
      </c>
      <c r="BC454" s="3">
        <v>0</v>
      </c>
      <c r="BD454" s="20">
        <v>0</v>
      </c>
      <c r="BE454" s="15">
        <v>0</v>
      </c>
    </row>
    <row r="455" spans="1:57" x14ac:dyDescent="0.25">
      <c r="A455" t="s">
        <v>419</v>
      </c>
      <c r="B455" t="s">
        <v>495</v>
      </c>
      <c r="C455" t="s">
        <v>3262</v>
      </c>
      <c r="D455">
        <v>4</v>
      </c>
      <c r="E455" s="10">
        <v>0</v>
      </c>
      <c r="F455" s="5" t="e">
        <v>#N/A</v>
      </c>
      <c r="G455" s="5" t="e">
        <v>#N/A</v>
      </c>
      <c r="H455" s="5" t="e">
        <v>#N/A</v>
      </c>
      <c r="I455" s="5">
        <v>0.20774647887323941</v>
      </c>
      <c r="J455" s="5">
        <v>0.5</v>
      </c>
      <c r="K455" s="5">
        <v>9.6004339179171949E-2</v>
      </c>
      <c r="L455" s="5" t="e">
        <v>#N/A</v>
      </c>
      <c r="M455" s="5" t="e">
        <v>#N/A</v>
      </c>
      <c r="N455" s="5">
        <v>0.29152339856241527</v>
      </c>
      <c r="O455" s="5">
        <v>0</v>
      </c>
      <c r="P455" s="22">
        <v>0</v>
      </c>
      <c r="Q455" s="18">
        <v>0</v>
      </c>
      <c r="R455" s="5">
        <v>0</v>
      </c>
      <c r="S455" s="20">
        <v>0</v>
      </c>
      <c r="T455" s="3">
        <v>0.52910052910052907</v>
      </c>
      <c r="U455" s="3">
        <v>0.88924458672357831</v>
      </c>
      <c r="V455" s="3">
        <v>-0.36014405762304924</v>
      </c>
      <c r="W455" s="3" t="s">
        <v>3401</v>
      </c>
      <c r="X455" s="25">
        <v>0</v>
      </c>
      <c r="Y455" s="3">
        <v>0.52910052910052907</v>
      </c>
      <c r="Z455" s="3">
        <v>6.3492063492063489E-2</v>
      </c>
      <c r="AA455" s="3">
        <v>0.46560846560846558</v>
      </c>
      <c r="AB455" s="3" t="s">
        <v>3402</v>
      </c>
      <c r="AC455" s="22">
        <v>0</v>
      </c>
      <c r="AD455" s="15">
        <v>0</v>
      </c>
      <c r="AE455" s="5">
        <v>0</v>
      </c>
      <c r="AF455" s="20">
        <v>0</v>
      </c>
      <c r="AG455" s="3">
        <v>0.52910052910052907</v>
      </c>
      <c r="AH455" s="3">
        <v>1.4214641080312722E-2</v>
      </c>
      <c r="AI455" s="3">
        <v>0.5148858880202164</v>
      </c>
      <c r="AJ455" s="3" t="s">
        <v>3401</v>
      </c>
      <c r="AK455" s="22">
        <v>0</v>
      </c>
      <c r="AL455" s="15">
        <v>0</v>
      </c>
      <c r="AM455" s="3">
        <v>0</v>
      </c>
      <c r="AN455" s="20">
        <v>0</v>
      </c>
      <c r="AO455" s="3">
        <v>0.52910052910052907</v>
      </c>
      <c r="AP455" s="3">
        <v>0.87939146110891264</v>
      </c>
      <c r="AQ455" s="3">
        <v>-0.35029093200838357</v>
      </c>
      <c r="AR455" s="3" t="s">
        <v>3401</v>
      </c>
      <c r="AS455" s="22">
        <v>0</v>
      </c>
      <c r="AT455" s="15">
        <v>0</v>
      </c>
      <c r="AU455" s="3">
        <v>0</v>
      </c>
      <c r="AV455" s="20">
        <v>0</v>
      </c>
      <c r="AW455" s="3">
        <v>0.52910052910052907</v>
      </c>
      <c r="AX455" s="3">
        <v>0.82101806239737274</v>
      </c>
      <c r="AY455" s="3">
        <v>-0.29191753329684367</v>
      </c>
      <c r="AZ455" s="3" t="s">
        <v>3401</v>
      </c>
      <c r="BA455" s="22">
        <v>0</v>
      </c>
      <c r="BB455" s="15">
        <v>0</v>
      </c>
      <c r="BC455" s="3">
        <v>0</v>
      </c>
      <c r="BD455" s="20">
        <v>0</v>
      </c>
      <c r="BE455" s="15">
        <v>0</v>
      </c>
    </row>
    <row r="456" spans="1:57" x14ac:dyDescent="0.25">
      <c r="A456" t="s">
        <v>3519</v>
      </c>
      <c r="B456" t="s">
        <v>495</v>
      </c>
      <c r="C456" t="s">
        <v>3262</v>
      </c>
      <c r="D456">
        <v>4</v>
      </c>
      <c r="E456" s="10">
        <v>0</v>
      </c>
      <c r="F456" s="5" t="e">
        <v>#N/A</v>
      </c>
      <c r="G456" s="5" t="e">
        <v>#N/A</v>
      </c>
      <c r="H456" s="5">
        <v>0.21164021164021163</v>
      </c>
      <c r="I456" s="5">
        <v>0.20774647887323941</v>
      </c>
      <c r="J456" s="5">
        <v>0.5</v>
      </c>
      <c r="K456" s="5">
        <v>9.6004339179171949E-2</v>
      </c>
      <c r="L456" s="5" t="e">
        <v>#N/A</v>
      </c>
      <c r="M456" s="5" t="e">
        <v>#N/A</v>
      </c>
      <c r="N456" s="5">
        <v>0.29152339856241527</v>
      </c>
      <c r="O456" s="5">
        <v>0</v>
      </c>
      <c r="P456" s="22">
        <v>0</v>
      </c>
      <c r="Q456" s="18">
        <v>0</v>
      </c>
      <c r="R456" s="5">
        <v>0</v>
      </c>
      <c r="S456" s="20">
        <v>0</v>
      </c>
      <c r="T456" s="3">
        <v>0.52910052910052907</v>
      </c>
      <c r="U456" s="3">
        <v>0.88924458672357831</v>
      </c>
      <c r="V456" s="3">
        <v>-0.36014405762304924</v>
      </c>
      <c r="W456" s="3" t="s">
        <v>3401</v>
      </c>
      <c r="X456" s="25">
        <v>0</v>
      </c>
      <c r="Y456" s="3">
        <v>0.52910052910052907</v>
      </c>
      <c r="Z456" s="3">
        <v>6.3492063492063489E-2</v>
      </c>
      <c r="AA456" s="3">
        <v>0.46560846560846558</v>
      </c>
      <c r="AB456" s="3" t="s">
        <v>3402</v>
      </c>
      <c r="AC456" s="22">
        <v>0</v>
      </c>
      <c r="AD456" s="15">
        <v>0</v>
      </c>
      <c r="AE456" s="5">
        <v>0</v>
      </c>
      <c r="AF456" s="20">
        <v>0</v>
      </c>
      <c r="AG456" s="3">
        <v>0.52910052910052907</v>
      </c>
      <c r="AH456" s="3">
        <v>1.4214641080312722E-2</v>
      </c>
      <c r="AI456" s="3">
        <v>0.5148858880202164</v>
      </c>
      <c r="AJ456" s="3" t="s">
        <v>3401</v>
      </c>
      <c r="AK456" s="22">
        <v>0</v>
      </c>
      <c r="AL456" s="15">
        <v>0</v>
      </c>
      <c r="AM456" s="3">
        <v>0</v>
      </c>
      <c r="AN456" s="20">
        <v>0</v>
      </c>
      <c r="AO456" s="3">
        <v>0.52910052910052907</v>
      </c>
      <c r="AP456" s="3">
        <v>0.87939146110891264</v>
      </c>
      <c r="AQ456" s="3">
        <v>-0.35029093200838357</v>
      </c>
      <c r="AR456" s="3" t="s">
        <v>3401</v>
      </c>
      <c r="AS456" s="22">
        <v>0</v>
      </c>
      <c r="AT456" s="15">
        <v>0</v>
      </c>
      <c r="AU456" s="3">
        <v>0</v>
      </c>
      <c r="AV456" s="20">
        <v>0</v>
      </c>
      <c r="AW456" s="3">
        <v>0.52910052910052907</v>
      </c>
      <c r="AX456" s="3">
        <v>0.82101806239737274</v>
      </c>
      <c r="AY456" s="3">
        <v>-0.29191753329684367</v>
      </c>
      <c r="AZ456" s="3" t="s">
        <v>3401</v>
      </c>
      <c r="BA456" s="22">
        <v>0</v>
      </c>
      <c r="BB456" s="15">
        <v>0</v>
      </c>
      <c r="BC456" s="3">
        <v>0</v>
      </c>
      <c r="BD456" s="20">
        <v>0</v>
      </c>
      <c r="BE456" s="15">
        <v>0</v>
      </c>
    </row>
    <row r="457" spans="1:57" x14ac:dyDescent="0.25">
      <c r="A457" t="s">
        <v>3909</v>
      </c>
      <c r="B457" t="s">
        <v>495</v>
      </c>
      <c r="C457" t="s">
        <v>3262</v>
      </c>
      <c r="D457">
        <v>4</v>
      </c>
      <c r="E457" s="10">
        <v>0</v>
      </c>
      <c r="F457" s="5" t="e">
        <v>#N/A</v>
      </c>
      <c r="G457" s="5" t="e">
        <v>#N/A</v>
      </c>
      <c r="H457" s="5" t="e">
        <v>#N/A</v>
      </c>
      <c r="I457" s="5">
        <v>0.20774647887323941</v>
      </c>
      <c r="J457" s="5">
        <v>0.5</v>
      </c>
      <c r="K457" s="5">
        <v>9.6004339179171949E-2</v>
      </c>
      <c r="L457" s="5" t="e">
        <v>#N/A</v>
      </c>
      <c r="M457" s="5" t="e">
        <v>#N/A</v>
      </c>
      <c r="N457" s="5">
        <v>0.29152339856241527</v>
      </c>
      <c r="O457" s="5">
        <v>0</v>
      </c>
      <c r="P457" s="22">
        <v>0</v>
      </c>
      <c r="Q457" s="18">
        <v>0</v>
      </c>
      <c r="R457" s="5">
        <v>0</v>
      </c>
      <c r="S457" s="20">
        <v>0</v>
      </c>
      <c r="T457" s="3">
        <v>0.52910052910052907</v>
      </c>
      <c r="U457" s="3">
        <v>0.88924458672357831</v>
      </c>
      <c r="V457" s="3">
        <v>-0.36014405762304924</v>
      </c>
      <c r="W457" s="3" t="s">
        <v>3401</v>
      </c>
      <c r="X457" s="25">
        <v>0</v>
      </c>
      <c r="Y457" s="3">
        <v>0.52910052910052907</v>
      </c>
      <c r="Z457" s="3">
        <v>6.3492063492063489E-2</v>
      </c>
      <c r="AA457" s="3">
        <v>0.46560846560846558</v>
      </c>
      <c r="AB457" s="3" t="s">
        <v>3402</v>
      </c>
      <c r="AC457" s="22">
        <v>0</v>
      </c>
      <c r="AD457" s="15">
        <v>0</v>
      </c>
      <c r="AE457" s="5">
        <v>0</v>
      </c>
      <c r="AF457" s="20">
        <v>0</v>
      </c>
      <c r="AG457" s="3">
        <v>0.52910052910052907</v>
      </c>
      <c r="AH457" s="3">
        <v>1.4214641080312722E-2</v>
      </c>
      <c r="AI457" s="3">
        <v>0.5148858880202164</v>
      </c>
      <c r="AJ457" s="3" t="s">
        <v>3401</v>
      </c>
      <c r="AK457" s="22">
        <v>0</v>
      </c>
      <c r="AL457" s="15">
        <v>0</v>
      </c>
      <c r="AM457" s="3">
        <v>0</v>
      </c>
      <c r="AN457" s="20">
        <v>0</v>
      </c>
      <c r="AO457" s="3">
        <v>0.52910052910052907</v>
      </c>
      <c r="AP457" s="3">
        <v>0.87939146110891264</v>
      </c>
      <c r="AQ457" s="3">
        <v>-0.35029093200838357</v>
      </c>
      <c r="AR457" s="3" t="s">
        <v>3401</v>
      </c>
      <c r="AS457" s="22">
        <v>0</v>
      </c>
      <c r="AT457" s="15">
        <v>0</v>
      </c>
      <c r="AU457" s="3">
        <v>0</v>
      </c>
      <c r="AV457" s="20">
        <v>0</v>
      </c>
      <c r="AW457" s="3">
        <v>0.52910052910052907</v>
      </c>
      <c r="AX457" s="3">
        <v>0.82101806239737274</v>
      </c>
      <c r="AY457" s="3">
        <v>-0.29191753329684367</v>
      </c>
      <c r="AZ457" s="3" t="s">
        <v>3401</v>
      </c>
      <c r="BA457" s="22">
        <v>0</v>
      </c>
      <c r="BB457" s="15">
        <v>0</v>
      </c>
      <c r="BC457" s="3">
        <v>0</v>
      </c>
      <c r="BD457" s="20">
        <v>0</v>
      </c>
      <c r="BE457" s="15">
        <v>0</v>
      </c>
    </row>
    <row r="458" spans="1:57" x14ac:dyDescent="0.25">
      <c r="A458" t="s">
        <v>381</v>
      </c>
      <c r="B458" t="s">
        <v>518</v>
      </c>
      <c r="C458" t="s">
        <v>3262</v>
      </c>
      <c r="D458">
        <v>9</v>
      </c>
      <c r="E458" s="10">
        <v>1</v>
      </c>
      <c r="F458" s="5">
        <v>0.23809523809523808</v>
      </c>
      <c r="G458" s="5">
        <v>0.17316017316017315</v>
      </c>
      <c r="H458" s="5">
        <v>0.31746031746031744</v>
      </c>
      <c r="I458" s="5">
        <v>0.20774647887323941</v>
      </c>
      <c r="J458" s="5">
        <v>0.5</v>
      </c>
      <c r="K458" s="5">
        <v>9.6004339179171949E-2</v>
      </c>
      <c r="L458" s="5" t="e">
        <v>#N/A</v>
      </c>
      <c r="M458" s="5" t="e">
        <v>#N/A</v>
      </c>
      <c r="N458" s="5">
        <v>0</v>
      </c>
      <c r="O458" s="5">
        <v>0.4831536486451935</v>
      </c>
      <c r="P458" s="22">
        <v>4.5665501686600196</v>
      </c>
      <c r="Q458" s="18">
        <v>117.91478346840121</v>
      </c>
      <c r="R458" s="5">
        <v>8.6202123487670937E-2</v>
      </c>
      <c r="S458" s="20">
        <v>4.7389544156353614</v>
      </c>
      <c r="T458" s="3">
        <v>0.52910052910052907</v>
      </c>
      <c r="U458" s="3">
        <v>0.88924458672357831</v>
      </c>
      <c r="V458" s="3">
        <v>-0.36014405762304924</v>
      </c>
      <c r="W458" s="3" t="s">
        <v>3401</v>
      </c>
      <c r="X458" s="25">
        <v>1.3468043099998237</v>
      </c>
      <c r="Y458" s="3">
        <v>0.52910052910052907</v>
      </c>
      <c r="Z458" s="3">
        <v>6.3492063492063489E-2</v>
      </c>
      <c r="AA458" s="3">
        <v>0.46560846560846558</v>
      </c>
      <c r="AB458" s="3" t="s">
        <v>3402</v>
      </c>
      <c r="AC458" s="22">
        <v>3.9515808531293244</v>
      </c>
      <c r="AD458" s="15">
        <v>41.316493048916705</v>
      </c>
      <c r="AE458" s="5">
        <v>6.1259025071152926E-2</v>
      </c>
      <c r="AF458" s="20">
        <v>4.0740989032716302</v>
      </c>
      <c r="AG458" s="3">
        <v>0.52910052910052907</v>
      </c>
      <c r="AH458" s="3">
        <v>1.4214641080312722E-2</v>
      </c>
      <c r="AI458" s="3">
        <v>0.5148858880202164</v>
      </c>
      <c r="AJ458" s="3" t="s">
        <v>3401</v>
      </c>
      <c r="AK458" s="22">
        <v>4.5842275801925885</v>
      </c>
      <c r="AL458" s="15">
        <v>53.376505805288161</v>
      </c>
      <c r="AM458" s="3">
        <v>0.14201589759698496</v>
      </c>
      <c r="AN458" s="20">
        <v>4.8682593753865584</v>
      </c>
      <c r="AO458" s="3">
        <v>0.52910052910052907</v>
      </c>
      <c r="AP458" s="3">
        <v>0.87939146110891264</v>
      </c>
      <c r="AQ458" s="3">
        <v>-0.35029093200838357</v>
      </c>
      <c r="AR458" s="3" t="s">
        <v>3401</v>
      </c>
      <c r="AS458" s="22">
        <v>4.5667492221406922</v>
      </c>
      <c r="AT458" s="15">
        <v>56.162965505971819</v>
      </c>
      <c r="AU458" s="3">
        <v>7.6832251879976748E-2</v>
      </c>
      <c r="AV458" s="20">
        <v>4.720413725900646</v>
      </c>
      <c r="AW458" s="3">
        <v>0.52910052910052907</v>
      </c>
      <c r="AX458" s="3">
        <v>0.82101806239737274</v>
      </c>
      <c r="AY458" s="3">
        <v>-0.29191753329684367</v>
      </c>
      <c r="AZ458" s="3" t="s">
        <v>3401</v>
      </c>
      <c r="BA458" s="22">
        <v>4.5679284853153028</v>
      </c>
      <c r="BB458" s="15">
        <v>193.40451929156904</v>
      </c>
      <c r="BC458" s="3">
        <v>9.5545839286320031E-2</v>
      </c>
      <c r="BD458" s="20">
        <v>4.7590201638879428</v>
      </c>
      <c r="BE458" s="15">
        <v>16.109555660987368</v>
      </c>
    </row>
    <row r="459" spans="1:57" x14ac:dyDescent="0.25">
      <c r="A459" t="s">
        <v>382</v>
      </c>
      <c r="B459" t="s">
        <v>518</v>
      </c>
      <c r="C459" t="s">
        <v>3262</v>
      </c>
      <c r="D459">
        <v>8</v>
      </c>
      <c r="E459" s="10">
        <v>1</v>
      </c>
      <c r="F459" s="5">
        <v>0.21994941163532386</v>
      </c>
      <c r="G459" s="5">
        <v>0.17316017316017315</v>
      </c>
      <c r="H459" s="5">
        <v>0.28011204481792717</v>
      </c>
      <c r="I459" s="5">
        <v>0.20774647887323941</v>
      </c>
      <c r="J459" s="5">
        <v>0.5</v>
      </c>
      <c r="K459" s="5">
        <v>9.6004339179171949E-2</v>
      </c>
      <c r="L459" s="5" t="e">
        <v>#N/A</v>
      </c>
      <c r="M459" s="5" t="e">
        <v>#N/A</v>
      </c>
      <c r="N459" s="5">
        <v>0</v>
      </c>
      <c r="O459" s="5">
        <v>0.3857500506789166</v>
      </c>
      <c r="P459" s="22">
        <v>4.3183621130702843</v>
      </c>
      <c r="Q459" s="18">
        <v>90.987202651392252</v>
      </c>
      <c r="R459" s="5">
        <v>6.6516596545800374E-2</v>
      </c>
      <c r="S459" s="20">
        <v>4.4513953061618849</v>
      </c>
      <c r="T459" s="3">
        <v>0.52910052910052907</v>
      </c>
      <c r="U459" s="3">
        <v>0.88924458672357831</v>
      </c>
      <c r="V459" s="3">
        <v>-0.36014405762304924</v>
      </c>
      <c r="W459" s="3" t="s">
        <v>3401</v>
      </c>
      <c r="X459" s="25">
        <v>1.273606659560605</v>
      </c>
      <c r="Y459" s="3">
        <v>0.52910052910052907</v>
      </c>
      <c r="Z459" s="3">
        <v>6.3492063492063489E-2</v>
      </c>
      <c r="AA459" s="3">
        <v>0.46560846560846558</v>
      </c>
      <c r="AB459" s="3" t="s">
        <v>3402</v>
      </c>
      <c r="AC459" s="22">
        <v>3.7368158484274105</v>
      </c>
      <c r="AD459" s="15">
        <v>33.751147145858745</v>
      </c>
      <c r="AE459" s="5">
        <v>5.0042058669898234E-2</v>
      </c>
      <c r="AF459" s="20">
        <v>3.8368999657672069</v>
      </c>
      <c r="AG459" s="3">
        <v>0.52910052910052907</v>
      </c>
      <c r="AH459" s="3">
        <v>1.4214641080312722E-2</v>
      </c>
      <c r="AI459" s="3">
        <v>0.5148858880202164</v>
      </c>
      <c r="AJ459" s="3" t="s">
        <v>3401</v>
      </c>
      <c r="AK459" s="22">
        <v>4.3350787725615776</v>
      </c>
      <c r="AL459" s="15">
        <v>43.000168027061548</v>
      </c>
      <c r="AM459" s="3">
        <v>0.11440815330739224</v>
      </c>
      <c r="AN459" s="20">
        <v>4.5638950791763619</v>
      </c>
      <c r="AO459" s="3">
        <v>0.52910052910052907</v>
      </c>
      <c r="AP459" s="3">
        <v>0.87939146110891264</v>
      </c>
      <c r="AQ459" s="3">
        <v>-0.35029093200838357</v>
      </c>
      <c r="AR459" s="3" t="s">
        <v>3401</v>
      </c>
      <c r="AS459" s="22">
        <v>4.3185503481662897</v>
      </c>
      <c r="AT459" s="15">
        <v>45.11998367137533</v>
      </c>
      <c r="AU459" s="3">
        <v>6.1725194156475517E-2</v>
      </c>
      <c r="AV459" s="20">
        <v>4.4420007364792404</v>
      </c>
      <c r="AW459" s="3">
        <v>0.52910052910052907</v>
      </c>
      <c r="AX459" s="3">
        <v>0.82101806239737274</v>
      </c>
      <c r="AY459" s="3">
        <v>-0.29191753329684367</v>
      </c>
      <c r="AZ459" s="3" t="s">
        <v>3401</v>
      </c>
      <c r="BA459" s="22">
        <v>4.3196655194063931</v>
      </c>
      <c r="BB459" s="15">
        <v>145.27775939580184</v>
      </c>
      <c r="BC459" s="3">
        <v>7.1770222857005614E-2</v>
      </c>
      <c r="BD459" s="20">
        <v>4.4632059651204044</v>
      </c>
      <c r="BE459" s="15">
        <v>15.135869623599209</v>
      </c>
    </row>
    <row r="460" spans="1:57" x14ac:dyDescent="0.25">
      <c r="A460" t="s">
        <v>3947</v>
      </c>
      <c r="B460" t="s">
        <v>518</v>
      </c>
      <c r="C460" t="s">
        <v>3262</v>
      </c>
      <c r="D460">
        <v>7</v>
      </c>
      <c r="E460" s="10">
        <v>0</v>
      </c>
      <c r="F460" s="5" t="e">
        <v>#N/A</v>
      </c>
      <c r="G460" s="5" t="e">
        <v>#N/A</v>
      </c>
      <c r="H460" s="5" t="e">
        <v>#N/A</v>
      </c>
      <c r="I460" s="5">
        <v>0.20774647887323941</v>
      </c>
      <c r="J460" s="5">
        <v>0.5</v>
      </c>
      <c r="K460" s="5">
        <v>9.6004339179171949E-2</v>
      </c>
      <c r="L460" s="5" t="e">
        <v>#N/A</v>
      </c>
      <c r="M460" s="5" t="e">
        <v>#N/A</v>
      </c>
      <c r="N460" s="5">
        <v>0</v>
      </c>
      <c r="O460" s="5">
        <v>0.3857500506789166</v>
      </c>
      <c r="P460" s="22">
        <v>0</v>
      </c>
      <c r="Q460" s="18">
        <v>0</v>
      </c>
      <c r="R460" s="5">
        <v>0</v>
      </c>
      <c r="S460" s="20">
        <v>0</v>
      </c>
      <c r="T460" s="3">
        <v>0.52910052910052907</v>
      </c>
      <c r="U460" s="3">
        <v>0.88924458672357831</v>
      </c>
      <c r="V460" s="3">
        <v>-0.36014405762304924</v>
      </c>
      <c r="W460" s="3" t="s">
        <v>3401</v>
      </c>
      <c r="X460" s="25">
        <v>0</v>
      </c>
      <c r="Y460" s="3">
        <v>0.52910052910052907</v>
      </c>
      <c r="Z460" s="3">
        <v>6.3492063492063489E-2</v>
      </c>
      <c r="AA460" s="3">
        <v>0.46560846560846558</v>
      </c>
      <c r="AB460" s="3" t="s">
        <v>3402</v>
      </c>
      <c r="AC460" s="22">
        <v>0</v>
      </c>
      <c r="AD460" s="15">
        <v>0</v>
      </c>
      <c r="AE460" s="5">
        <v>0</v>
      </c>
      <c r="AF460" s="20">
        <v>0</v>
      </c>
      <c r="AG460" s="3">
        <v>0.52910052910052907</v>
      </c>
      <c r="AH460" s="3">
        <v>1.4214641080312722E-2</v>
      </c>
      <c r="AI460" s="3">
        <v>0.5148858880202164</v>
      </c>
      <c r="AJ460" s="3" t="s">
        <v>3401</v>
      </c>
      <c r="AK460" s="22">
        <v>0</v>
      </c>
      <c r="AL460" s="15">
        <v>0</v>
      </c>
      <c r="AM460" s="3">
        <v>0</v>
      </c>
      <c r="AN460" s="20">
        <v>0</v>
      </c>
      <c r="AO460" s="3">
        <v>0.52910052910052907</v>
      </c>
      <c r="AP460" s="3">
        <v>0.87939146110891264</v>
      </c>
      <c r="AQ460" s="3">
        <v>-0.35029093200838357</v>
      </c>
      <c r="AR460" s="3" t="s">
        <v>3401</v>
      </c>
      <c r="AS460" s="22">
        <v>0</v>
      </c>
      <c r="AT460" s="15">
        <v>0</v>
      </c>
      <c r="AU460" s="3">
        <v>0</v>
      </c>
      <c r="AV460" s="20">
        <v>0</v>
      </c>
      <c r="AW460" s="3">
        <v>0.52910052910052907</v>
      </c>
      <c r="AX460" s="3">
        <v>0.82101806239737274</v>
      </c>
      <c r="AY460" s="3">
        <v>-0.29191753329684367</v>
      </c>
      <c r="AZ460" s="3" t="s">
        <v>3401</v>
      </c>
      <c r="BA460" s="22">
        <v>0</v>
      </c>
      <c r="BB460" s="15">
        <v>0</v>
      </c>
      <c r="BC460" s="3">
        <v>0</v>
      </c>
      <c r="BD460" s="20">
        <v>0</v>
      </c>
      <c r="BE460" s="15">
        <v>0</v>
      </c>
    </row>
    <row r="461" spans="1:57" x14ac:dyDescent="0.25">
      <c r="A461" t="s">
        <v>386</v>
      </c>
      <c r="B461" t="s">
        <v>518</v>
      </c>
      <c r="C461" t="s">
        <v>3262</v>
      </c>
      <c r="D461">
        <v>6.5</v>
      </c>
      <c r="E461" s="10">
        <v>1</v>
      </c>
      <c r="F461" s="5">
        <v>0.21994941163532386</v>
      </c>
      <c r="G461" s="5">
        <v>0.13605442176870747</v>
      </c>
      <c r="H461" s="5">
        <v>0.17316017316017315</v>
      </c>
      <c r="I461" s="5">
        <v>0.20774647887323941</v>
      </c>
      <c r="J461" s="5">
        <v>0.5</v>
      </c>
      <c r="K461" s="5">
        <v>9.6004339179171949E-2</v>
      </c>
      <c r="L461" s="5" t="e">
        <v>#N/A</v>
      </c>
      <c r="M461" s="5" t="e">
        <v>#N/A</v>
      </c>
      <c r="N461" s="5">
        <v>0</v>
      </c>
      <c r="O461" s="5">
        <v>0.3857500506789166</v>
      </c>
      <c r="P461" s="22">
        <v>4.3139967305536411</v>
      </c>
      <c r="Q461" s="18">
        <v>90.57326060525692</v>
      </c>
      <c r="R461" s="5">
        <v>6.6213982383876741E-2</v>
      </c>
      <c r="S461" s="20">
        <v>4.4464246953213946</v>
      </c>
      <c r="T461" s="3">
        <v>0.52910052910052907</v>
      </c>
      <c r="U461" s="3">
        <v>0.88924458672357831</v>
      </c>
      <c r="V461" s="3">
        <v>-0.36014405762304924</v>
      </c>
      <c r="W461" s="3" t="s">
        <v>3401</v>
      </c>
      <c r="X461" s="25">
        <v>1.2723191852592028</v>
      </c>
      <c r="Y461" s="3">
        <v>0.52910052910052907</v>
      </c>
      <c r="Z461" s="3">
        <v>6.3492063492063489E-2</v>
      </c>
      <c r="AA461" s="3">
        <v>0.46560846560846558</v>
      </c>
      <c r="AB461" s="3" t="s">
        <v>3402</v>
      </c>
      <c r="AC461" s="22">
        <v>3.7330383443308297</v>
      </c>
      <c r="AD461" s="15">
        <v>33.631296440237769</v>
      </c>
      <c r="AE461" s="5">
        <v>4.9864358753021504E-2</v>
      </c>
      <c r="AF461" s="20">
        <v>3.8327670618368725</v>
      </c>
      <c r="AG461" s="3">
        <v>0.52910052910052907</v>
      </c>
      <c r="AH461" s="3">
        <v>1.4214641080312722E-2</v>
      </c>
      <c r="AI461" s="3">
        <v>0.5148858880202164</v>
      </c>
      <c r="AJ461" s="3" t="s">
        <v>3401</v>
      </c>
      <c r="AK461" s="22">
        <v>4.3306964913664148</v>
      </c>
      <c r="AL461" s="15">
        <v>42.83698502222208</v>
      </c>
      <c r="AM461" s="3">
        <v>0.11397398137059689</v>
      </c>
      <c r="AN461" s="20">
        <v>4.5586444541076085</v>
      </c>
      <c r="AO461" s="3">
        <v>0.52910052910052907</v>
      </c>
      <c r="AP461" s="3">
        <v>0.87939146110891264</v>
      </c>
      <c r="AQ461" s="3">
        <v>-0.35029093200838357</v>
      </c>
      <c r="AR461" s="3" t="s">
        <v>3401</v>
      </c>
      <c r="AS461" s="22">
        <v>4.3141847753649554</v>
      </c>
      <c r="AT461" s="15">
        <v>44.946569608403443</v>
      </c>
      <c r="AU461" s="3">
        <v>6.1487959657802731E-2</v>
      </c>
      <c r="AV461" s="20">
        <v>4.4371606946805606</v>
      </c>
      <c r="AW461" s="3">
        <v>0.52910052910052907</v>
      </c>
      <c r="AX461" s="3">
        <v>0.82101806239737274</v>
      </c>
      <c r="AY461" s="3">
        <v>-0.29191753329684367</v>
      </c>
      <c r="AZ461" s="3" t="s">
        <v>3401</v>
      </c>
      <c r="BA461" s="22">
        <v>4.3152988192912982</v>
      </c>
      <c r="BB461" s="15">
        <v>144.5484339841716</v>
      </c>
      <c r="BC461" s="3">
        <v>7.1409920994245105E-2</v>
      </c>
      <c r="BD461" s="20">
        <v>4.4581186612797881</v>
      </c>
      <c r="BE461" s="15">
        <v>15.119013662344287</v>
      </c>
    </row>
    <row r="462" spans="1:57" x14ac:dyDescent="0.25">
      <c r="A462" t="s">
        <v>4162</v>
      </c>
      <c r="B462" t="s">
        <v>518</v>
      </c>
      <c r="C462" t="s">
        <v>3262</v>
      </c>
      <c r="D462">
        <v>6.5</v>
      </c>
      <c r="E462" s="10">
        <v>0</v>
      </c>
      <c r="F462" s="5" t="e">
        <v>#N/A</v>
      </c>
      <c r="G462" s="5" t="e">
        <v>#N/A</v>
      </c>
      <c r="H462" s="5" t="e">
        <v>#N/A</v>
      </c>
      <c r="I462" s="5">
        <v>0.20774647887323941</v>
      </c>
      <c r="J462" s="5">
        <v>0.5</v>
      </c>
      <c r="K462" s="5">
        <v>9.6004339179171949E-2</v>
      </c>
      <c r="L462" s="5" t="e">
        <v>#N/A</v>
      </c>
      <c r="M462" s="5" t="e">
        <v>#N/A</v>
      </c>
      <c r="N462" s="5">
        <v>0</v>
      </c>
      <c r="O462" s="5">
        <v>0.3857500506789166</v>
      </c>
      <c r="P462" s="22">
        <v>0</v>
      </c>
      <c r="Q462" s="18">
        <v>0</v>
      </c>
      <c r="R462" s="5">
        <v>0</v>
      </c>
      <c r="S462" s="20">
        <v>0</v>
      </c>
      <c r="T462" s="3">
        <v>0.52910052910052907</v>
      </c>
      <c r="U462" s="3">
        <v>0.88924458672357831</v>
      </c>
      <c r="V462" s="3">
        <v>-0.36014405762304924</v>
      </c>
      <c r="W462" s="3" t="s">
        <v>3401</v>
      </c>
      <c r="X462" s="25">
        <v>0</v>
      </c>
      <c r="Y462" s="3">
        <v>0.52910052910052907</v>
      </c>
      <c r="Z462" s="3">
        <v>6.3492063492063489E-2</v>
      </c>
      <c r="AA462" s="3">
        <v>0.46560846560846558</v>
      </c>
      <c r="AB462" s="3" t="s">
        <v>3402</v>
      </c>
      <c r="AC462" s="22">
        <v>0</v>
      </c>
      <c r="AD462" s="15">
        <v>0</v>
      </c>
      <c r="AE462" s="5">
        <v>0</v>
      </c>
      <c r="AF462" s="20">
        <v>0</v>
      </c>
      <c r="AG462" s="3">
        <v>0.52910052910052907</v>
      </c>
      <c r="AH462" s="3">
        <v>1.4214641080312722E-2</v>
      </c>
      <c r="AI462" s="3">
        <v>0.5148858880202164</v>
      </c>
      <c r="AJ462" s="3" t="s">
        <v>3401</v>
      </c>
      <c r="AK462" s="22">
        <v>0</v>
      </c>
      <c r="AL462" s="15">
        <v>0</v>
      </c>
      <c r="AM462" s="3">
        <v>0</v>
      </c>
      <c r="AN462" s="20">
        <v>0</v>
      </c>
      <c r="AO462" s="3">
        <v>0.52910052910052907</v>
      </c>
      <c r="AP462" s="3">
        <v>0.87939146110891264</v>
      </c>
      <c r="AQ462" s="3">
        <v>-0.35029093200838357</v>
      </c>
      <c r="AR462" s="3" t="s">
        <v>3401</v>
      </c>
      <c r="AS462" s="22">
        <v>0</v>
      </c>
      <c r="AT462" s="15">
        <v>0</v>
      </c>
      <c r="AU462" s="3">
        <v>0</v>
      </c>
      <c r="AV462" s="20">
        <v>0</v>
      </c>
      <c r="AW462" s="3">
        <v>0.52910052910052907</v>
      </c>
      <c r="AX462" s="3">
        <v>0.82101806239737274</v>
      </c>
      <c r="AY462" s="3">
        <v>-0.29191753329684367</v>
      </c>
      <c r="AZ462" s="3" t="s">
        <v>3401</v>
      </c>
      <c r="BA462" s="22">
        <v>0</v>
      </c>
      <c r="BB462" s="15">
        <v>0</v>
      </c>
      <c r="BC462" s="3">
        <v>0</v>
      </c>
      <c r="BD462" s="20">
        <v>0</v>
      </c>
      <c r="BE462" s="15">
        <v>0</v>
      </c>
    </row>
    <row r="463" spans="1:57" x14ac:dyDescent="0.25">
      <c r="A463" t="s">
        <v>4163</v>
      </c>
      <c r="B463" t="s">
        <v>518</v>
      </c>
      <c r="C463" t="s">
        <v>3262</v>
      </c>
      <c r="D463">
        <v>6</v>
      </c>
      <c r="E463" s="10">
        <v>0</v>
      </c>
      <c r="F463" s="5" t="e">
        <v>#N/A</v>
      </c>
      <c r="G463" s="5" t="e">
        <v>#N/A</v>
      </c>
      <c r="H463" s="5" t="e">
        <v>#N/A</v>
      </c>
      <c r="I463" s="5">
        <v>0.20774647887323941</v>
      </c>
      <c r="J463" s="5">
        <v>0.5</v>
      </c>
      <c r="K463" s="5">
        <v>9.6004339179171949E-2</v>
      </c>
      <c r="L463" s="5" t="e">
        <v>#N/A</v>
      </c>
      <c r="M463" s="5" t="e">
        <v>#N/A</v>
      </c>
      <c r="N463" s="5">
        <v>0</v>
      </c>
      <c r="O463" s="5">
        <v>0.3857500506789166</v>
      </c>
      <c r="P463" s="22">
        <v>0</v>
      </c>
      <c r="Q463" s="18">
        <v>0</v>
      </c>
      <c r="R463" s="5">
        <v>0</v>
      </c>
      <c r="S463" s="20">
        <v>0</v>
      </c>
      <c r="T463" s="3">
        <v>0.52910052910052907</v>
      </c>
      <c r="U463" s="3">
        <v>0.88924458672357831</v>
      </c>
      <c r="V463" s="3">
        <v>-0.36014405762304924</v>
      </c>
      <c r="W463" s="3" t="s">
        <v>3401</v>
      </c>
      <c r="X463" s="25">
        <v>0</v>
      </c>
      <c r="Y463" s="3">
        <v>0.52910052910052907</v>
      </c>
      <c r="Z463" s="3">
        <v>6.3492063492063489E-2</v>
      </c>
      <c r="AA463" s="3">
        <v>0.46560846560846558</v>
      </c>
      <c r="AB463" s="3" t="s">
        <v>3402</v>
      </c>
      <c r="AC463" s="22">
        <v>0</v>
      </c>
      <c r="AD463" s="15">
        <v>0</v>
      </c>
      <c r="AE463" s="5">
        <v>0</v>
      </c>
      <c r="AF463" s="20">
        <v>0</v>
      </c>
      <c r="AG463" s="3">
        <v>0.52910052910052907</v>
      </c>
      <c r="AH463" s="3">
        <v>1.4214641080312722E-2</v>
      </c>
      <c r="AI463" s="3">
        <v>0.5148858880202164</v>
      </c>
      <c r="AJ463" s="3" t="s">
        <v>3401</v>
      </c>
      <c r="AK463" s="22">
        <v>0</v>
      </c>
      <c r="AL463" s="15">
        <v>0</v>
      </c>
      <c r="AM463" s="3">
        <v>0</v>
      </c>
      <c r="AN463" s="20">
        <v>0</v>
      </c>
      <c r="AO463" s="3">
        <v>0.52910052910052907</v>
      </c>
      <c r="AP463" s="3">
        <v>0.87939146110891264</v>
      </c>
      <c r="AQ463" s="3">
        <v>-0.35029093200838357</v>
      </c>
      <c r="AR463" s="3" t="s">
        <v>3401</v>
      </c>
      <c r="AS463" s="22">
        <v>0</v>
      </c>
      <c r="AT463" s="15">
        <v>0</v>
      </c>
      <c r="AU463" s="3">
        <v>0</v>
      </c>
      <c r="AV463" s="20">
        <v>0</v>
      </c>
      <c r="AW463" s="3">
        <v>0.52910052910052907</v>
      </c>
      <c r="AX463" s="3">
        <v>0.82101806239737274</v>
      </c>
      <c r="AY463" s="3">
        <v>-0.29191753329684367</v>
      </c>
      <c r="AZ463" s="3" t="s">
        <v>3401</v>
      </c>
      <c r="BA463" s="22">
        <v>0</v>
      </c>
      <c r="BB463" s="15">
        <v>0</v>
      </c>
      <c r="BC463" s="3">
        <v>0</v>
      </c>
      <c r="BD463" s="20">
        <v>0</v>
      </c>
      <c r="BE463" s="15">
        <v>0</v>
      </c>
    </row>
    <row r="464" spans="1:57" x14ac:dyDescent="0.25">
      <c r="A464" t="s">
        <v>395</v>
      </c>
      <c r="B464" t="s">
        <v>518</v>
      </c>
      <c r="C464" t="s">
        <v>3262</v>
      </c>
      <c r="D464">
        <v>6</v>
      </c>
      <c r="E464" s="10">
        <v>0</v>
      </c>
      <c r="F464" s="5">
        <v>0.11904761904761904</v>
      </c>
      <c r="G464" s="5">
        <v>9.5238095238095233E-2</v>
      </c>
      <c r="H464" s="5">
        <v>0.25396825396825395</v>
      </c>
      <c r="I464" s="5">
        <v>0.20774647887323941</v>
      </c>
      <c r="J464" s="5">
        <v>0.5</v>
      </c>
      <c r="K464" s="5">
        <v>9.6004339179171949E-2</v>
      </c>
      <c r="L464" s="5" t="e">
        <v>#N/A</v>
      </c>
      <c r="M464" s="5" t="e">
        <v>#N/A</v>
      </c>
      <c r="N464" s="5">
        <v>0</v>
      </c>
      <c r="O464" s="5">
        <v>0.2413941485711566</v>
      </c>
      <c r="P464" s="22">
        <v>0</v>
      </c>
      <c r="Q464" s="18">
        <v>0</v>
      </c>
      <c r="R464" s="5">
        <v>0</v>
      </c>
      <c r="S464" s="20">
        <v>0</v>
      </c>
      <c r="T464" s="3">
        <v>0.52910052910052907</v>
      </c>
      <c r="U464" s="3">
        <v>0.88924458672357831</v>
      </c>
      <c r="V464" s="3">
        <v>-0.36014405762304924</v>
      </c>
      <c r="W464" s="3" t="s">
        <v>3401</v>
      </c>
      <c r="X464" s="25">
        <v>0</v>
      </c>
      <c r="Y464" s="3">
        <v>0.52910052910052907</v>
      </c>
      <c r="Z464" s="3">
        <v>6.3492063492063489E-2</v>
      </c>
      <c r="AA464" s="3">
        <v>0.46560846560846558</v>
      </c>
      <c r="AB464" s="3" t="s">
        <v>3402</v>
      </c>
      <c r="AC464" s="22">
        <v>0</v>
      </c>
      <c r="AD464" s="15">
        <v>0</v>
      </c>
      <c r="AE464" s="5">
        <v>0</v>
      </c>
      <c r="AF464" s="20">
        <v>0</v>
      </c>
      <c r="AG464" s="3">
        <v>0.52910052910052907</v>
      </c>
      <c r="AH464" s="3">
        <v>1.4214641080312722E-2</v>
      </c>
      <c r="AI464" s="3">
        <v>0.5148858880202164</v>
      </c>
      <c r="AJ464" s="3" t="s">
        <v>3401</v>
      </c>
      <c r="AK464" s="22">
        <v>0</v>
      </c>
      <c r="AL464" s="15">
        <v>0</v>
      </c>
      <c r="AM464" s="3">
        <v>0</v>
      </c>
      <c r="AN464" s="20">
        <v>0</v>
      </c>
      <c r="AO464" s="3">
        <v>0.52910052910052907</v>
      </c>
      <c r="AP464" s="3">
        <v>0.87939146110891264</v>
      </c>
      <c r="AQ464" s="3">
        <v>-0.35029093200838357</v>
      </c>
      <c r="AR464" s="3" t="s">
        <v>3401</v>
      </c>
      <c r="AS464" s="22">
        <v>0</v>
      </c>
      <c r="AT464" s="15">
        <v>0</v>
      </c>
      <c r="AU464" s="3">
        <v>0</v>
      </c>
      <c r="AV464" s="20">
        <v>0</v>
      </c>
      <c r="AW464" s="3">
        <v>0.52910052910052907</v>
      </c>
      <c r="AX464" s="3">
        <v>0.82101806239737274</v>
      </c>
      <c r="AY464" s="3">
        <v>-0.29191753329684367</v>
      </c>
      <c r="AZ464" s="3" t="s">
        <v>3401</v>
      </c>
      <c r="BA464" s="22">
        <v>0</v>
      </c>
      <c r="BB464" s="15">
        <v>0</v>
      </c>
      <c r="BC464" s="3">
        <v>0</v>
      </c>
      <c r="BD464" s="20">
        <v>0</v>
      </c>
      <c r="BE464" s="15">
        <v>0</v>
      </c>
    </row>
    <row r="465" spans="1:57" x14ac:dyDescent="0.25">
      <c r="A465" t="s">
        <v>3953</v>
      </c>
      <c r="B465" t="s">
        <v>518</v>
      </c>
      <c r="C465" t="s">
        <v>3262</v>
      </c>
      <c r="D465">
        <v>6</v>
      </c>
      <c r="E465" s="10">
        <v>0</v>
      </c>
      <c r="F465" s="5" t="e">
        <v>#N/A</v>
      </c>
      <c r="G465" s="5" t="e">
        <v>#N/A</v>
      </c>
      <c r="H465" s="5" t="e">
        <v>#N/A</v>
      </c>
      <c r="I465" s="5">
        <v>0.20774647887323941</v>
      </c>
      <c r="J465" s="5">
        <v>0.5</v>
      </c>
      <c r="K465" s="5">
        <v>9.6004339179171949E-2</v>
      </c>
      <c r="L465" s="5" t="e">
        <v>#N/A</v>
      </c>
      <c r="M465" s="5" t="e">
        <v>#N/A</v>
      </c>
      <c r="N465" s="5">
        <v>0</v>
      </c>
      <c r="O465" s="5">
        <v>0.3857500506789166</v>
      </c>
      <c r="P465" s="22">
        <v>0</v>
      </c>
      <c r="Q465" s="18">
        <v>0</v>
      </c>
      <c r="R465" s="5">
        <v>0</v>
      </c>
      <c r="S465" s="20">
        <v>0</v>
      </c>
      <c r="T465" s="3">
        <v>0.52910052910052907</v>
      </c>
      <c r="U465" s="3">
        <v>0.88924458672357831</v>
      </c>
      <c r="V465" s="3">
        <v>-0.36014405762304924</v>
      </c>
      <c r="W465" s="3" t="s">
        <v>3401</v>
      </c>
      <c r="X465" s="25">
        <v>0</v>
      </c>
      <c r="Y465" s="3">
        <v>0.52910052910052907</v>
      </c>
      <c r="Z465" s="3">
        <v>6.3492063492063489E-2</v>
      </c>
      <c r="AA465" s="3">
        <v>0.46560846560846558</v>
      </c>
      <c r="AB465" s="3" t="s">
        <v>3402</v>
      </c>
      <c r="AC465" s="22">
        <v>0</v>
      </c>
      <c r="AD465" s="15">
        <v>0</v>
      </c>
      <c r="AE465" s="5">
        <v>0</v>
      </c>
      <c r="AF465" s="20">
        <v>0</v>
      </c>
      <c r="AG465" s="3">
        <v>0.52910052910052907</v>
      </c>
      <c r="AH465" s="3">
        <v>1.4214641080312722E-2</v>
      </c>
      <c r="AI465" s="3">
        <v>0.5148858880202164</v>
      </c>
      <c r="AJ465" s="3" t="s">
        <v>3401</v>
      </c>
      <c r="AK465" s="22">
        <v>0</v>
      </c>
      <c r="AL465" s="15">
        <v>0</v>
      </c>
      <c r="AM465" s="3">
        <v>0</v>
      </c>
      <c r="AN465" s="20">
        <v>0</v>
      </c>
      <c r="AO465" s="3">
        <v>0.52910052910052907</v>
      </c>
      <c r="AP465" s="3">
        <v>0.87939146110891264</v>
      </c>
      <c r="AQ465" s="3">
        <v>-0.35029093200838357</v>
      </c>
      <c r="AR465" s="3" t="s">
        <v>3401</v>
      </c>
      <c r="AS465" s="22">
        <v>0</v>
      </c>
      <c r="AT465" s="15">
        <v>0</v>
      </c>
      <c r="AU465" s="3">
        <v>0</v>
      </c>
      <c r="AV465" s="20">
        <v>0</v>
      </c>
      <c r="AW465" s="3">
        <v>0.52910052910052907</v>
      </c>
      <c r="AX465" s="3">
        <v>0.82101806239737274</v>
      </c>
      <c r="AY465" s="3">
        <v>-0.29191753329684367</v>
      </c>
      <c r="AZ465" s="3" t="s">
        <v>3401</v>
      </c>
      <c r="BA465" s="22">
        <v>0</v>
      </c>
      <c r="BB465" s="15">
        <v>0</v>
      </c>
      <c r="BC465" s="3">
        <v>0</v>
      </c>
      <c r="BD465" s="20">
        <v>0</v>
      </c>
      <c r="BE465" s="15">
        <v>0</v>
      </c>
    </row>
    <row r="466" spans="1:57" x14ac:dyDescent="0.25">
      <c r="A466" t="s">
        <v>396</v>
      </c>
      <c r="B466" t="s">
        <v>518</v>
      </c>
      <c r="C466" t="s">
        <v>3262</v>
      </c>
      <c r="D466">
        <v>5.5</v>
      </c>
      <c r="E466" s="10">
        <v>1</v>
      </c>
      <c r="F466" s="5">
        <v>7.9365079365079361E-2</v>
      </c>
      <c r="G466" s="5">
        <v>9.5238095238095233E-2</v>
      </c>
      <c r="H466" s="5">
        <v>0.3968253968253968</v>
      </c>
      <c r="I466" s="5">
        <v>0.20774647887323941</v>
      </c>
      <c r="J466" s="5">
        <v>0.5</v>
      </c>
      <c r="K466" s="5">
        <v>9.6004339179171949E-2</v>
      </c>
      <c r="L466" s="5" t="e">
        <v>#N/A</v>
      </c>
      <c r="M466" s="5" t="e">
        <v>#N/A</v>
      </c>
      <c r="N466" s="5">
        <v>0</v>
      </c>
      <c r="O466" s="5">
        <v>0.80510904083292023</v>
      </c>
      <c r="P466" s="22">
        <v>4.1036788462533655</v>
      </c>
      <c r="Q466" s="18">
        <v>72.709552095580804</v>
      </c>
      <c r="R466" s="5">
        <v>5.3154639343048295E-2</v>
      </c>
      <c r="S466" s="20">
        <v>4.2099881249394624</v>
      </c>
      <c r="T466" s="3">
        <v>0.52910052910052907</v>
      </c>
      <c r="U466" s="3">
        <v>0.88924458672357831</v>
      </c>
      <c r="V466" s="3">
        <v>-0.36014405762304924</v>
      </c>
      <c r="W466" s="3" t="s">
        <v>3401</v>
      </c>
      <c r="X466" s="25">
        <v>1.2102905153478041</v>
      </c>
      <c r="Y466" s="3">
        <v>0.52910052910052907</v>
      </c>
      <c r="Z466" s="3">
        <v>6.3492063492063489E-2</v>
      </c>
      <c r="AA466" s="3">
        <v>0.46560846560846558</v>
      </c>
      <c r="AB466" s="3" t="s">
        <v>3402</v>
      </c>
      <c r="AC466" s="22">
        <v>3.5510436012586202</v>
      </c>
      <c r="AD466" s="15">
        <v>28.334211195270548</v>
      </c>
      <c r="AE466" s="5">
        <v>4.2010490869285683E-2</v>
      </c>
      <c r="AF466" s="20">
        <v>3.6350645829971917</v>
      </c>
      <c r="AG466" s="3">
        <v>0.52910052910052907</v>
      </c>
      <c r="AH466" s="3">
        <v>1.4214641080312722E-2</v>
      </c>
      <c r="AI466" s="3">
        <v>0.5148858880202164</v>
      </c>
      <c r="AJ466" s="3" t="s">
        <v>3401</v>
      </c>
      <c r="AK466" s="22">
        <v>4.1195644529112263</v>
      </c>
      <c r="AL466" s="15">
        <v>35.666766369506398</v>
      </c>
      <c r="AM466" s="3">
        <v>9.4896579757860047E-2</v>
      </c>
      <c r="AN466" s="20">
        <v>4.3093576124269468</v>
      </c>
      <c r="AO466" s="3">
        <v>0.52910052910052907</v>
      </c>
      <c r="AP466" s="3">
        <v>0.87939146110891264</v>
      </c>
      <c r="AQ466" s="3">
        <v>-0.35029093200838357</v>
      </c>
      <c r="AR466" s="3" t="s">
        <v>3401</v>
      </c>
      <c r="AS466" s="22">
        <v>4.1038577234205356</v>
      </c>
      <c r="AT466" s="15">
        <v>37.33563611586942</v>
      </c>
      <c r="AU466" s="3">
        <v>5.1076024428386345E-2</v>
      </c>
      <c r="AV466" s="20">
        <v>4.2060097722773087</v>
      </c>
      <c r="AW466" s="3">
        <v>0.52910052910052907</v>
      </c>
      <c r="AX466" s="3">
        <v>0.82101806239737274</v>
      </c>
      <c r="AY466" s="3">
        <v>-0.29191753329684367</v>
      </c>
      <c r="AZ466" s="3" t="s">
        <v>3401</v>
      </c>
      <c r="BA466" s="22">
        <v>4.1049174549826732</v>
      </c>
      <c r="BB466" s="15">
        <v>113.42465290277373</v>
      </c>
      <c r="BC466" s="3">
        <v>5.6034128349489259E-2</v>
      </c>
      <c r="BD466" s="20">
        <v>4.2169857116816516</v>
      </c>
      <c r="BE466" s="15">
        <v>14.31644300861112</v>
      </c>
    </row>
    <row r="467" spans="1:57" x14ac:dyDescent="0.25">
      <c r="A467" t="s">
        <v>399</v>
      </c>
      <c r="B467" t="s">
        <v>518</v>
      </c>
      <c r="C467" t="s">
        <v>3262</v>
      </c>
      <c r="D467">
        <v>5</v>
      </c>
      <c r="E467" s="10">
        <v>0</v>
      </c>
      <c r="F467" s="5">
        <v>0.11904761904761904</v>
      </c>
      <c r="G467" s="5">
        <v>6.3492063492063489E-2</v>
      </c>
      <c r="H467" s="5">
        <v>0.28011204481792717</v>
      </c>
      <c r="I467" s="5">
        <v>0.20774647887323941</v>
      </c>
      <c r="J467" s="5">
        <v>0.5</v>
      </c>
      <c r="K467" s="5">
        <v>9.6004339179171949E-2</v>
      </c>
      <c r="L467" s="5" t="e">
        <v>#N/A</v>
      </c>
      <c r="M467" s="5" t="e">
        <v>#N/A</v>
      </c>
      <c r="N467" s="5">
        <v>0</v>
      </c>
      <c r="O467" s="5">
        <v>0.37658809962845297</v>
      </c>
      <c r="P467" s="22">
        <v>0</v>
      </c>
      <c r="Q467" s="18">
        <v>0</v>
      </c>
      <c r="R467" s="5">
        <v>0</v>
      </c>
      <c r="S467" s="20">
        <v>0</v>
      </c>
      <c r="T467" s="3">
        <v>0.52910052910052907</v>
      </c>
      <c r="U467" s="3">
        <v>0.88924458672357831</v>
      </c>
      <c r="V467" s="3">
        <v>-0.36014405762304924</v>
      </c>
      <c r="W467" s="3" t="s">
        <v>3401</v>
      </c>
      <c r="X467" s="25">
        <v>0</v>
      </c>
      <c r="Y467" s="3">
        <v>0.52910052910052907</v>
      </c>
      <c r="Z467" s="3">
        <v>6.3492063492063489E-2</v>
      </c>
      <c r="AA467" s="3">
        <v>0.46560846560846558</v>
      </c>
      <c r="AB467" s="3" t="s">
        <v>3402</v>
      </c>
      <c r="AC467" s="22">
        <v>0</v>
      </c>
      <c r="AD467" s="15">
        <v>0</v>
      </c>
      <c r="AE467" s="5">
        <v>0</v>
      </c>
      <c r="AF467" s="20">
        <v>0</v>
      </c>
      <c r="AG467" s="3">
        <v>0.52910052910052907</v>
      </c>
      <c r="AH467" s="3">
        <v>1.4214641080312722E-2</v>
      </c>
      <c r="AI467" s="3">
        <v>0.5148858880202164</v>
      </c>
      <c r="AJ467" s="3" t="s">
        <v>3401</v>
      </c>
      <c r="AK467" s="22">
        <v>0</v>
      </c>
      <c r="AL467" s="15">
        <v>0</v>
      </c>
      <c r="AM467" s="3">
        <v>0</v>
      </c>
      <c r="AN467" s="20">
        <v>0</v>
      </c>
      <c r="AO467" s="3">
        <v>0.52910052910052907</v>
      </c>
      <c r="AP467" s="3">
        <v>0.87939146110891264</v>
      </c>
      <c r="AQ467" s="3">
        <v>-0.35029093200838357</v>
      </c>
      <c r="AR467" s="3" t="s">
        <v>3401</v>
      </c>
      <c r="AS467" s="22">
        <v>0</v>
      </c>
      <c r="AT467" s="15">
        <v>0</v>
      </c>
      <c r="AU467" s="3">
        <v>0</v>
      </c>
      <c r="AV467" s="20">
        <v>0</v>
      </c>
      <c r="AW467" s="3">
        <v>0.52910052910052907</v>
      </c>
      <c r="AX467" s="3">
        <v>0.82101806239737274</v>
      </c>
      <c r="AY467" s="3">
        <v>-0.29191753329684367</v>
      </c>
      <c r="AZ467" s="3" t="s">
        <v>3401</v>
      </c>
      <c r="BA467" s="22">
        <v>0</v>
      </c>
      <c r="BB467" s="15">
        <v>0</v>
      </c>
      <c r="BC467" s="3">
        <v>0</v>
      </c>
      <c r="BD467" s="20">
        <v>0</v>
      </c>
      <c r="BE467" s="15">
        <v>0</v>
      </c>
    </row>
    <row r="468" spans="1:57" x14ac:dyDescent="0.25">
      <c r="A468" t="s">
        <v>407</v>
      </c>
      <c r="B468" t="s">
        <v>518</v>
      </c>
      <c r="C468" t="s">
        <v>3262</v>
      </c>
      <c r="D468">
        <v>5</v>
      </c>
      <c r="E468" s="10">
        <v>1</v>
      </c>
      <c r="F468" s="5">
        <v>7.9365079365079361E-2</v>
      </c>
      <c r="G468" s="5">
        <v>6.3492063492063489E-2</v>
      </c>
      <c r="H468" s="5">
        <v>0.31746031746031744</v>
      </c>
      <c r="I468" s="5">
        <v>0.20774647887323941</v>
      </c>
      <c r="J468" s="5">
        <v>0.5</v>
      </c>
      <c r="K468" s="5">
        <v>9.6004339179171949E-2</v>
      </c>
      <c r="L468" s="5" t="e">
        <v>#N/A</v>
      </c>
      <c r="M468" s="5" t="e">
        <v>#N/A</v>
      </c>
      <c r="N468" s="5">
        <v>0</v>
      </c>
      <c r="O468" s="5">
        <v>0.3857500506789166</v>
      </c>
      <c r="P468" s="22">
        <v>3.2490878500723426</v>
      </c>
      <c r="Q468" s="18">
        <v>29.779342306153492</v>
      </c>
      <c r="R468" s="5">
        <v>2.1770319779661748E-2</v>
      </c>
      <c r="S468" s="20">
        <v>3.292628489631666</v>
      </c>
      <c r="T468" s="3">
        <v>0.52910052910052907</v>
      </c>
      <c r="U468" s="3">
        <v>0.88924458672357831</v>
      </c>
      <c r="V468" s="3">
        <v>-0.36014405762304924</v>
      </c>
      <c r="W468" s="3" t="s">
        <v>3401</v>
      </c>
      <c r="X468" s="25">
        <v>0.95824755196536571</v>
      </c>
      <c r="Y468" s="3">
        <v>0.52910052910052907</v>
      </c>
      <c r="Z468" s="3">
        <v>6.3492063492063489E-2</v>
      </c>
      <c r="AA468" s="3">
        <v>0.46560846560846558</v>
      </c>
      <c r="AB468" s="3" t="s">
        <v>3402</v>
      </c>
      <c r="AC468" s="22">
        <v>2.8115388782093236</v>
      </c>
      <c r="AD468" s="15">
        <v>14.121062599445581</v>
      </c>
      <c r="AE468" s="5">
        <v>2.093697852783848E-2</v>
      </c>
      <c r="AF468" s="20">
        <v>2.8534128352650003</v>
      </c>
      <c r="AG468" s="3">
        <v>0.52910052910052907</v>
      </c>
      <c r="AH468" s="3">
        <v>1.4214641080312722E-2</v>
      </c>
      <c r="AI468" s="3">
        <v>0.5148858880202164</v>
      </c>
      <c r="AJ468" s="3" t="s">
        <v>3401</v>
      </c>
      <c r="AK468" s="22">
        <v>3.2616652796219783</v>
      </c>
      <c r="AL468" s="15">
        <v>16.943567630963486</v>
      </c>
      <c r="AM468" s="3">
        <v>4.5080807169811117E-2</v>
      </c>
      <c r="AN468" s="20">
        <v>3.3518268939616007</v>
      </c>
      <c r="AO468" s="3">
        <v>0.52910052910052907</v>
      </c>
      <c r="AP468" s="3">
        <v>0.87939146110891264</v>
      </c>
      <c r="AQ468" s="3">
        <v>-0.35029093200838357</v>
      </c>
      <c r="AR468" s="3" t="s">
        <v>3401</v>
      </c>
      <c r="AS468" s="22">
        <v>3.2492294760748344</v>
      </c>
      <c r="AT468" s="15">
        <v>17.568264934733509</v>
      </c>
      <c r="AU468" s="3">
        <v>2.4033797795383203E-2</v>
      </c>
      <c r="AV468" s="20">
        <v>3.2972970716656009</v>
      </c>
      <c r="AW468" s="3">
        <v>0.52910052910052907</v>
      </c>
      <c r="AX468" s="3">
        <v>0.82101806239737274</v>
      </c>
      <c r="AY468" s="3">
        <v>-0.29191753329684367</v>
      </c>
      <c r="AZ468" s="3" t="s">
        <v>3401</v>
      </c>
      <c r="BA468" s="22">
        <v>3.2500685185710632</v>
      </c>
      <c r="BB468" s="15">
        <v>42.34622419354956</v>
      </c>
      <c r="BC468" s="3">
        <v>2.0919912037214418E-2</v>
      </c>
      <c r="BD468" s="20">
        <v>3.2919083426454918</v>
      </c>
      <c r="BE468" s="15">
        <v>11.194584951854313</v>
      </c>
    </row>
    <row r="469" spans="1:57" x14ac:dyDescent="0.25">
      <c r="A469" t="s">
        <v>414</v>
      </c>
      <c r="B469" t="s">
        <v>518</v>
      </c>
      <c r="C469" t="s">
        <v>3262</v>
      </c>
      <c r="D469">
        <v>4.5</v>
      </c>
      <c r="E469" s="10">
        <v>0</v>
      </c>
      <c r="F469" s="5" t="e">
        <v>#N/A</v>
      </c>
      <c r="G469" s="5" t="e">
        <v>#N/A</v>
      </c>
      <c r="H469" s="5" t="e">
        <v>#N/A</v>
      </c>
      <c r="I469" s="5">
        <v>0.20774647887323941</v>
      </c>
      <c r="J469" s="5">
        <v>0.5</v>
      </c>
      <c r="K469" s="5">
        <v>9.6004339179171949E-2</v>
      </c>
      <c r="L469" s="5" t="e">
        <v>#N/A</v>
      </c>
      <c r="M469" s="5" t="e">
        <v>#N/A</v>
      </c>
      <c r="N469" s="5">
        <v>0</v>
      </c>
      <c r="O469" s="5">
        <v>0.82725216313640093</v>
      </c>
      <c r="P469" s="22">
        <v>0</v>
      </c>
      <c r="Q469" s="18">
        <v>0</v>
      </c>
      <c r="R469" s="5">
        <v>0</v>
      </c>
      <c r="S469" s="20">
        <v>0</v>
      </c>
      <c r="T469" s="3">
        <v>0.52910052910052907</v>
      </c>
      <c r="U469" s="3">
        <v>0.88924458672357831</v>
      </c>
      <c r="V469" s="3">
        <v>-0.36014405762304924</v>
      </c>
      <c r="W469" s="3" t="s">
        <v>3401</v>
      </c>
      <c r="X469" s="25">
        <v>0</v>
      </c>
      <c r="Y469" s="3">
        <v>0.52910052910052907</v>
      </c>
      <c r="Z469" s="3">
        <v>6.3492063492063489E-2</v>
      </c>
      <c r="AA469" s="3">
        <v>0.46560846560846558</v>
      </c>
      <c r="AB469" s="3" t="s">
        <v>3402</v>
      </c>
      <c r="AC469" s="22">
        <v>0</v>
      </c>
      <c r="AD469" s="15">
        <v>0</v>
      </c>
      <c r="AE469" s="5">
        <v>0</v>
      </c>
      <c r="AF469" s="20">
        <v>0</v>
      </c>
      <c r="AG469" s="3">
        <v>0.52910052910052907</v>
      </c>
      <c r="AH469" s="3">
        <v>1.4214641080312722E-2</v>
      </c>
      <c r="AI469" s="3">
        <v>0.5148858880202164</v>
      </c>
      <c r="AJ469" s="3" t="s">
        <v>3401</v>
      </c>
      <c r="AK469" s="22">
        <v>0</v>
      </c>
      <c r="AL469" s="15">
        <v>0</v>
      </c>
      <c r="AM469" s="3">
        <v>0</v>
      </c>
      <c r="AN469" s="20">
        <v>0</v>
      </c>
      <c r="AO469" s="3">
        <v>0.52910052910052907</v>
      </c>
      <c r="AP469" s="3">
        <v>0.87939146110891264</v>
      </c>
      <c r="AQ469" s="3">
        <v>-0.35029093200838357</v>
      </c>
      <c r="AR469" s="3" t="s">
        <v>3401</v>
      </c>
      <c r="AS469" s="22">
        <v>0</v>
      </c>
      <c r="AT469" s="15">
        <v>0</v>
      </c>
      <c r="AU469" s="3">
        <v>0</v>
      </c>
      <c r="AV469" s="20">
        <v>0</v>
      </c>
      <c r="AW469" s="3">
        <v>0.52910052910052907</v>
      </c>
      <c r="AX469" s="3">
        <v>0.82101806239737274</v>
      </c>
      <c r="AY469" s="3">
        <v>-0.29191753329684367</v>
      </c>
      <c r="AZ469" s="3" t="s">
        <v>3401</v>
      </c>
      <c r="BA469" s="22">
        <v>0</v>
      </c>
      <c r="BB469" s="15">
        <v>0</v>
      </c>
      <c r="BC469" s="3">
        <v>0</v>
      </c>
      <c r="BD469" s="20">
        <v>0</v>
      </c>
      <c r="BE469" s="15">
        <v>0</v>
      </c>
    </row>
    <row r="470" spans="1:57" x14ac:dyDescent="0.25">
      <c r="A470" t="s">
        <v>4164</v>
      </c>
      <c r="B470" t="s">
        <v>518</v>
      </c>
      <c r="C470" t="s">
        <v>3262</v>
      </c>
      <c r="D470">
        <v>4.5</v>
      </c>
      <c r="E470" s="10">
        <v>0</v>
      </c>
      <c r="F470" s="5" t="e">
        <v>#N/A</v>
      </c>
      <c r="G470" s="5" t="e">
        <v>#N/A</v>
      </c>
      <c r="H470" s="5" t="e">
        <v>#N/A</v>
      </c>
      <c r="I470" s="5">
        <v>0.20774647887323941</v>
      </c>
      <c r="J470" s="5">
        <v>0.5</v>
      </c>
      <c r="K470" s="5">
        <v>9.6004339179171949E-2</v>
      </c>
      <c r="L470" s="5" t="e">
        <v>#N/A</v>
      </c>
      <c r="M470" s="5" t="e">
        <v>#N/A</v>
      </c>
      <c r="N470" s="5">
        <v>0</v>
      </c>
      <c r="O470" s="5">
        <v>0.3857500506789166</v>
      </c>
      <c r="P470" s="22">
        <v>0</v>
      </c>
      <c r="Q470" s="18">
        <v>0</v>
      </c>
      <c r="R470" s="5">
        <v>0</v>
      </c>
      <c r="S470" s="20">
        <v>0</v>
      </c>
      <c r="T470" s="3">
        <v>0.52910052910052907</v>
      </c>
      <c r="U470" s="3">
        <v>0.88924458672357831</v>
      </c>
      <c r="V470" s="3">
        <v>-0.36014405762304924</v>
      </c>
      <c r="W470" s="3" t="s">
        <v>3401</v>
      </c>
      <c r="X470" s="25">
        <v>0</v>
      </c>
      <c r="Y470" s="3">
        <v>0.52910052910052907</v>
      </c>
      <c r="Z470" s="3">
        <v>6.3492063492063489E-2</v>
      </c>
      <c r="AA470" s="3">
        <v>0.46560846560846558</v>
      </c>
      <c r="AB470" s="3" t="s">
        <v>3402</v>
      </c>
      <c r="AC470" s="22">
        <v>0</v>
      </c>
      <c r="AD470" s="15">
        <v>0</v>
      </c>
      <c r="AE470" s="5">
        <v>0</v>
      </c>
      <c r="AF470" s="20">
        <v>0</v>
      </c>
      <c r="AG470" s="3">
        <v>0.52910052910052907</v>
      </c>
      <c r="AH470" s="3">
        <v>1.4214641080312722E-2</v>
      </c>
      <c r="AI470" s="3">
        <v>0.5148858880202164</v>
      </c>
      <c r="AJ470" s="3" t="s">
        <v>3401</v>
      </c>
      <c r="AK470" s="22">
        <v>0</v>
      </c>
      <c r="AL470" s="15">
        <v>0</v>
      </c>
      <c r="AM470" s="3">
        <v>0</v>
      </c>
      <c r="AN470" s="20">
        <v>0</v>
      </c>
      <c r="AO470" s="3">
        <v>0.52910052910052907</v>
      </c>
      <c r="AP470" s="3">
        <v>0.87939146110891264</v>
      </c>
      <c r="AQ470" s="3">
        <v>-0.35029093200838357</v>
      </c>
      <c r="AR470" s="3" t="s">
        <v>3401</v>
      </c>
      <c r="AS470" s="22">
        <v>0</v>
      </c>
      <c r="AT470" s="15">
        <v>0</v>
      </c>
      <c r="AU470" s="3">
        <v>0</v>
      </c>
      <c r="AV470" s="20">
        <v>0</v>
      </c>
      <c r="AW470" s="3">
        <v>0.52910052910052907</v>
      </c>
      <c r="AX470" s="3">
        <v>0.82101806239737274</v>
      </c>
      <c r="AY470" s="3">
        <v>-0.29191753329684367</v>
      </c>
      <c r="AZ470" s="3" t="s">
        <v>3401</v>
      </c>
      <c r="BA470" s="22">
        <v>0</v>
      </c>
      <c r="BB470" s="15">
        <v>0</v>
      </c>
      <c r="BC470" s="3">
        <v>0</v>
      </c>
      <c r="BD470" s="20">
        <v>0</v>
      </c>
      <c r="BE470" s="15">
        <v>0</v>
      </c>
    </row>
    <row r="471" spans="1:57" x14ac:dyDescent="0.25">
      <c r="A471" t="s">
        <v>401</v>
      </c>
      <c r="B471" t="s">
        <v>518</v>
      </c>
      <c r="C471" t="s">
        <v>3262</v>
      </c>
      <c r="D471">
        <v>4.5</v>
      </c>
      <c r="E471" s="10">
        <v>0</v>
      </c>
      <c r="F471" s="5">
        <v>0.11204481792717086</v>
      </c>
      <c r="G471" s="5">
        <v>5.6022408963585429E-2</v>
      </c>
      <c r="H471" s="5">
        <v>0.13605442176870747</v>
      </c>
      <c r="I471" s="5">
        <v>0.20774647887323941</v>
      </c>
      <c r="J471" s="5">
        <v>0.5</v>
      </c>
      <c r="K471" s="5">
        <v>9.6004339179171949E-2</v>
      </c>
      <c r="L471" s="5" t="e">
        <v>#N/A</v>
      </c>
      <c r="M471" s="5" t="e">
        <v>#N/A</v>
      </c>
      <c r="N471" s="5">
        <v>0</v>
      </c>
      <c r="O471" s="5">
        <v>0.3857500506789166</v>
      </c>
      <c r="P471" s="22">
        <v>0</v>
      </c>
      <c r="Q471" s="18">
        <v>0</v>
      </c>
      <c r="R471" s="5">
        <v>0</v>
      </c>
      <c r="S471" s="20">
        <v>0</v>
      </c>
      <c r="T471" s="3">
        <v>0.52910052910052907</v>
      </c>
      <c r="U471" s="3">
        <v>0.88924458672357831</v>
      </c>
      <c r="V471" s="3">
        <v>-0.36014405762304924</v>
      </c>
      <c r="W471" s="3" t="s">
        <v>3401</v>
      </c>
      <c r="X471" s="25">
        <v>0</v>
      </c>
      <c r="Y471" s="3">
        <v>0.52910052910052907</v>
      </c>
      <c r="Z471" s="3">
        <v>6.3492063492063489E-2</v>
      </c>
      <c r="AA471" s="3">
        <v>0.46560846560846558</v>
      </c>
      <c r="AB471" s="3" t="s">
        <v>3402</v>
      </c>
      <c r="AC471" s="22">
        <v>0</v>
      </c>
      <c r="AD471" s="15">
        <v>0</v>
      </c>
      <c r="AE471" s="5">
        <v>0</v>
      </c>
      <c r="AF471" s="20">
        <v>0</v>
      </c>
      <c r="AG471" s="3">
        <v>0.52910052910052907</v>
      </c>
      <c r="AH471" s="3">
        <v>1.4214641080312722E-2</v>
      </c>
      <c r="AI471" s="3">
        <v>0.5148858880202164</v>
      </c>
      <c r="AJ471" s="3" t="s">
        <v>3401</v>
      </c>
      <c r="AK471" s="22">
        <v>0</v>
      </c>
      <c r="AL471" s="15">
        <v>0</v>
      </c>
      <c r="AM471" s="3">
        <v>0</v>
      </c>
      <c r="AN471" s="20">
        <v>0</v>
      </c>
      <c r="AO471" s="3">
        <v>0.52910052910052907</v>
      </c>
      <c r="AP471" s="3">
        <v>0.87939146110891264</v>
      </c>
      <c r="AQ471" s="3">
        <v>-0.35029093200838357</v>
      </c>
      <c r="AR471" s="3" t="s">
        <v>3401</v>
      </c>
      <c r="AS471" s="22">
        <v>0</v>
      </c>
      <c r="AT471" s="15">
        <v>0</v>
      </c>
      <c r="AU471" s="3">
        <v>0</v>
      </c>
      <c r="AV471" s="20">
        <v>0</v>
      </c>
      <c r="AW471" s="3">
        <v>0.52910052910052907</v>
      </c>
      <c r="AX471" s="3">
        <v>0.82101806239737274</v>
      </c>
      <c r="AY471" s="3">
        <v>-0.29191753329684367</v>
      </c>
      <c r="AZ471" s="3" t="s">
        <v>3401</v>
      </c>
      <c r="BA471" s="22">
        <v>0</v>
      </c>
      <c r="BB471" s="15">
        <v>0</v>
      </c>
      <c r="BC471" s="3">
        <v>0</v>
      </c>
      <c r="BD471" s="20">
        <v>0</v>
      </c>
      <c r="BE471" s="15">
        <v>0</v>
      </c>
    </row>
    <row r="472" spans="1:57" x14ac:dyDescent="0.25">
      <c r="A472" t="s">
        <v>4165</v>
      </c>
      <c r="B472" t="s">
        <v>518</v>
      </c>
      <c r="C472" t="s">
        <v>3262</v>
      </c>
      <c r="D472">
        <v>4.5</v>
      </c>
      <c r="E472" s="10">
        <v>0</v>
      </c>
      <c r="F472" s="5" t="e">
        <v>#N/A</v>
      </c>
      <c r="G472" s="5" t="e">
        <v>#N/A</v>
      </c>
      <c r="H472" s="5" t="e">
        <v>#N/A</v>
      </c>
      <c r="I472" s="5">
        <v>0.20774647887323941</v>
      </c>
      <c r="J472" s="5">
        <v>0.5</v>
      </c>
      <c r="K472" s="5">
        <v>9.6004339179171949E-2</v>
      </c>
      <c r="L472" s="5" t="e">
        <v>#N/A</v>
      </c>
      <c r="M472" s="5" t="e">
        <v>#N/A</v>
      </c>
      <c r="N472" s="5">
        <v>0</v>
      </c>
      <c r="O472" s="5">
        <v>0.3857500506789166</v>
      </c>
      <c r="P472" s="22">
        <v>0</v>
      </c>
      <c r="Q472" s="18">
        <v>0</v>
      </c>
      <c r="R472" s="5">
        <v>0</v>
      </c>
      <c r="S472" s="20">
        <v>0</v>
      </c>
      <c r="T472" s="3">
        <v>0.52910052910052907</v>
      </c>
      <c r="U472" s="3">
        <v>0.88924458672357831</v>
      </c>
      <c r="V472" s="3">
        <v>-0.36014405762304924</v>
      </c>
      <c r="W472" s="3" t="s">
        <v>3401</v>
      </c>
      <c r="X472" s="25">
        <v>0</v>
      </c>
      <c r="Y472" s="3">
        <v>0.52910052910052907</v>
      </c>
      <c r="Z472" s="3">
        <v>6.3492063492063489E-2</v>
      </c>
      <c r="AA472" s="3">
        <v>0.46560846560846558</v>
      </c>
      <c r="AB472" s="3" t="s">
        <v>3402</v>
      </c>
      <c r="AC472" s="22">
        <v>0</v>
      </c>
      <c r="AD472" s="15">
        <v>0</v>
      </c>
      <c r="AE472" s="5">
        <v>0</v>
      </c>
      <c r="AF472" s="20">
        <v>0</v>
      </c>
      <c r="AG472" s="3">
        <v>0.52910052910052907</v>
      </c>
      <c r="AH472" s="3">
        <v>1.4214641080312722E-2</v>
      </c>
      <c r="AI472" s="3">
        <v>0.5148858880202164</v>
      </c>
      <c r="AJ472" s="3" t="s">
        <v>3401</v>
      </c>
      <c r="AK472" s="22">
        <v>0</v>
      </c>
      <c r="AL472" s="15">
        <v>0</v>
      </c>
      <c r="AM472" s="3">
        <v>0</v>
      </c>
      <c r="AN472" s="20">
        <v>0</v>
      </c>
      <c r="AO472" s="3">
        <v>0.52910052910052907</v>
      </c>
      <c r="AP472" s="3">
        <v>0.87939146110891264</v>
      </c>
      <c r="AQ472" s="3">
        <v>-0.35029093200838357</v>
      </c>
      <c r="AR472" s="3" t="s">
        <v>3401</v>
      </c>
      <c r="AS472" s="22">
        <v>0</v>
      </c>
      <c r="AT472" s="15">
        <v>0</v>
      </c>
      <c r="AU472" s="3">
        <v>0</v>
      </c>
      <c r="AV472" s="20">
        <v>0</v>
      </c>
      <c r="AW472" s="3">
        <v>0.52910052910052907</v>
      </c>
      <c r="AX472" s="3">
        <v>0.82101806239737274</v>
      </c>
      <c r="AY472" s="3">
        <v>-0.29191753329684367</v>
      </c>
      <c r="AZ472" s="3" t="s">
        <v>3401</v>
      </c>
      <c r="BA472" s="22">
        <v>0</v>
      </c>
      <c r="BB472" s="15">
        <v>0</v>
      </c>
      <c r="BC472" s="3">
        <v>0</v>
      </c>
      <c r="BD472" s="20">
        <v>0</v>
      </c>
      <c r="BE472" s="15">
        <v>0</v>
      </c>
    </row>
    <row r="473" spans="1:57" x14ac:dyDescent="0.25">
      <c r="A473" t="s">
        <v>4166</v>
      </c>
      <c r="B473" t="s">
        <v>518</v>
      </c>
      <c r="C473" t="s">
        <v>3262</v>
      </c>
      <c r="D473">
        <v>4.5</v>
      </c>
      <c r="E473" s="10">
        <v>0</v>
      </c>
      <c r="F473" s="5" t="e">
        <v>#N/A</v>
      </c>
      <c r="G473" s="5" t="e">
        <v>#N/A</v>
      </c>
      <c r="H473" s="5" t="e">
        <v>#N/A</v>
      </c>
      <c r="I473" s="5">
        <v>0.20774647887323941</v>
      </c>
      <c r="J473" s="5">
        <v>0.5</v>
      </c>
      <c r="K473" s="5">
        <v>9.6004339179171949E-2</v>
      </c>
      <c r="L473" s="5" t="e">
        <v>#N/A</v>
      </c>
      <c r="M473" s="5" t="e">
        <v>#N/A</v>
      </c>
      <c r="N473" s="5">
        <v>0</v>
      </c>
      <c r="O473" s="5">
        <v>0.3857500506789166</v>
      </c>
      <c r="P473" s="22">
        <v>0</v>
      </c>
      <c r="Q473" s="18">
        <v>0</v>
      </c>
      <c r="R473" s="5">
        <v>0</v>
      </c>
      <c r="S473" s="20">
        <v>0</v>
      </c>
      <c r="T473" s="3">
        <v>0.52910052910052907</v>
      </c>
      <c r="U473" s="3">
        <v>0.88924458672357831</v>
      </c>
      <c r="V473" s="3">
        <v>-0.36014405762304924</v>
      </c>
      <c r="W473" s="3" t="s">
        <v>3401</v>
      </c>
      <c r="X473" s="25">
        <v>0</v>
      </c>
      <c r="Y473" s="3">
        <v>0.52910052910052907</v>
      </c>
      <c r="Z473" s="3">
        <v>6.3492063492063489E-2</v>
      </c>
      <c r="AA473" s="3">
        <v>0.46560846560846558</v>
      </c>
      <c r="AB473" s="3" t="s">
        <v>3402</v>
      </c>
      <c r="AC473" s="22">
        <v>0</v>
      </c>
      <c r="AD473" s="15">
        <v>0</v>
      </c>
      <c r="AE473" s="5">
        <v>0</v>
      </c>
      <c r="AF473" s="20">
        <v>0</v>
      </c>
      <c r="AG473" s="3">
        <v>0.52910052910052907</v>
      </c>
      <c r="AH473" s="3">
        <v>1.4214641080312722E-2</v>
      </c>
      <c r="AI473" s="3">
        <v>0.5148858880202164</v>
      </c>
      <c r="AJ473" s="3" t="s">
        <v>3401</v>
      </c>
      <c r="AK473" s="22">
        <v>0</v>
      </c>
      <c r="AL473" s="15">
        <v>0</v>
      </c>
      <c r="AM473" s="3">
        <v>0</v>
      </c>
      <c r="AN473" s="20">
        <v>0</v>
      </c>
      <c r="AO473" s="3">
        <v>0.52910052910052907</v>
      </c>
      <c r="AP473" s="3">
        <v>0.87939146110891264</v>
      </c>
      <c r="AQ473" s="3">
        <v>-0.35029093200838357</v>
      </c>
      <c r="AR473" s="3" t="s">
        <v>3401</v>
      </c>
      <c r="AS473" s="22">
        <v>0</v>
      </c>
      <c r="AT473" s="15">
        <v>0</v>
      </c>
      <c r="AU473" s="3">
        <v>0</v>
      </c>
      <c r="AV473" s="20">
        <v>0</v>
      </c>
      <c r="AW473" s="3">
        <v>0.52910052910052907</v>
      </c>
      <c r="AX473" s="3">
        <v>0.82101806239737274</v>
      </c>
      <c r="AY473" s="3">
        <v>-0.29191753329684367</v>
      </c>
      <c r="AZ473" s="3" t="s">
        <v>3401</v>
      </c>
      <c r="BA473" s="22">
        <v>0</v>
      </c>
      <c r="BB473" s="15">
        <v>0</v>
      </c>
      <c r="BC473" s="3">
        <v>0</v>
      </c>
      <c r="BD473" s="20">
        <v>0</v>
      </c>
      <c r="BE473" s="15">
        <v>0</v>
      </c>
    </row>
    <row r="474" spans="1:57" x14ac:dyDescent="0.25">
      <c r="A474" t="s">
        <v>4167</v>
      </c>
      <c r="B474" t="s">
        <v>546</v>
      </c>
      <c r="C474" t="s">
        <v>3262</v>
      </c>
      <c r="D474">
        <v>6.5</v>
      </c>
      <c r="E474" s="10">
        <v>0</v>
      </c>
      <c r="F474" s="5" t="e">
        <v>#N/A</v>
      </c>
      <c r="G474" s="5" t="e">
        <v>#N/A</v>
      </c>
      <c r="H474" s="5" t="e">
        <v>#N/A</v>
      </c>
      <c r="I474" s="5">
        <v>0.20774647887323941</v>
      </c>
      <c r="J474" s="5">
        <v>0.5</v>
      </c>
      <c r="K474" s="5">
        <v>9.6004339179171949E-2</v>
      </c>
      <c r="L474" s="5" t="e">
        <v>#N/A</v>
      </c>
      <c r="M474" s="5" t="e">
        <v>#N/A</v>
      </c>
      <c r="N474" s="5">
        <v>0</v>
      </c>
      <c r="O474" s="5">
        <v>0</v>
      </c>
      <c r="P474" s="22">
        <v>0</v>
      </c>
      <c r="Q474" s="18">
        <v>0</v>
      </c>
      <c r="R474" s="5">
        <v>0</v>
      </c>
      <c r="S474" s="20">
        <v>0</v>
      </c>
      <c r="T474" s="3">
        <v>0.52910052910052907</v>
      </c>
      <c r="U474" s="3">
        <v>0.88924458672357831</v>
      </c>
      <c r="V474" s="3">
        <v>-0.36014405762304924</v>
      </c>
      <c r="W474" s="3" t="s">
        <v>3401</v>
      </c>
      <c r="X474" s="25">
        <v>0</v>
      </c>
      <c r="Y474" s="3">
        <v>0.52910052910052907</v>
      </c>
      <c r="Z474" s="3">
        <v>6.3492063492063489E-2</v>
      </c>
      <c r="AA474" s="3">
        <v>0.46560846560846558</v>
      </c>
      <c r="AB474" s="3" t="s">
        <v>3402</v>
      </c>
      <c r="AC474" s="22">
        <v>0</v>
      </c>
      <c r="AD474" s="15">
        <v>0</v>
      </c>
      <c r="AE474" s="5">
        <v>0</v>
      </c>
      <c r="AF474" s="20">
        <v>0</v>
      </c>
      <c r="AG474" s="3">
        <v>0.52910052910052907</v>
      </c>
      <c r="AH474" s="3">
        <v>1.4214641080312722E-2</v>
      </c>
      <c r="AI474" s="3">
        <v>0.5148858880202164</v>
      </c>
      <c r="AJ474" s="3" t="s">
        <v>3401</v>
      </c>
      <c r="AK474" s="22">
        <v>0</v>
      </c>
      <c r="AL474" s="15">
        <v>0</v>
      </c>
      <c r="AM474" s="3">
        <v>0</v>
      </c>
      <c r="AN474" s="20">
        <v>0</v>
      </c>
      <c r="AO474" s="3">
        <v>0.52910052910052907</v>
      </c>
      <c r="AP474" s="3">
        <v>0.87939146110891264</v>
      </c>
      <c r="AQ474" s="3">
        <v>-0.35029093200838357</v>
      </c>
      <c r="AR474" s="3" t="s">
        <v>3401</v>
      </c>
      <c r="AS474" s="22">
        <v>0</v>
      </c>
      <c r="AT474" s="15">
        <v>0</v>
      </c>
      <c r="AU474" s="3">
        <v>0</v>
      </c>
      <c r="AV474" s="20">
        <v>0</v>
      </c>
      <c r="AW474" s="3">
        <v>0.52910052910052907</v>
      </c>
      <c r="AX474" s="3">
        <v>0.82101806239737274</v>
      </c>
      <c r="AY474" s="3">
        <v>-0.29191753329684367</v>
      </c>
      <c r="AZ474" s="3" t="s">
        <v>3401</v>
      </c>
      <c r="BA474" s="22">
        <v>0</v>
      </c>
      <c r="BB474" s="15">
        <v>0</v>
      </c>
      <c r="BC474" s="3">
        <v>0</v>
      </c>
      <c r="BD474" s="20">
        <v>0</v>
      </c>
      <c r="BE474" s="15">
        <v>0</v>
      </c>
    </row>
    <row r="475" spans="1:57" x14ac:dyDescent="0.25">
      <c r="A475" t="s">
        <v>392</v>
      </c>
      <c r="B475" t="s">
        <v>546</v>
      </c>
      <c r="C475" t="s">
        <v>3262</v>
      </c>
      <c r="D475">
        <v>6</v>
      </c>
      <c r="E475" s="10">
        <v>0</v>
      </c>
      <c r="F475" s="5">
        <v>0.21994941163532386</v>
      </c>
      <c r="G475" s="5">
        <v>7.3260073260073263E-2</v>
      </c>
      <c r="H475" s="5">
        <v>0.21164021164021163</v>
      </c>
      <c r="I475" s="5">
        <v>0.20774647887323941</v>
      </c>
      <c r="J475" s="5">
        <v>0.5</v>
      </c>
      <c r="K475" s="5">
        <v>9.6004339179171949E-2</v>
      </c>
      <c r="L475" s="5" t="e">
        <v>#N/A</v>
      </c>
      <c r="M475" s="5" t="e">
        <v>#N/A</v>
      </c>
      <c r="N475" s="5">
        <v>0</v>
      </c>
      <c r="O475" s="5">
        <v>0</v>
      </c>
      <c r="P475" s="22">
        <v>0</v>
      </c>
      <c r="Q475" s="18">
        <v>0</v>
      </c>
      <c r="R475" s="5">
        <v>0</v>
      </c>
      <c r="S475" s="20">
        <v>0</v>
      </c>
      <c r="T475" s="3">
        <v>0.52910052910052907</v>
      </c>
      <c r="U475" s="3">
        <v>0.88924458672357831</v>
      </c>
      <c r="V475" s="3">
        <v>-0.36014405762304924</v>
      </c>
      <c r="W475" s="3" t="s">
        <v>3401</v>
      </c>
      <c r="X475" s="25">
        <v>0</v>
      </c>
      <c r="Y475" s="3">
        <v>0.52910052910052907</v>
      </c>
      <c r="Z475" s="3">
        <v>6.3492063492063489E-2</v>
      </c>
      <c r="AA475" s="3">
        <v>0.46560846560846558</v>
      </c>
      <c r="AB475" s="3" t="s">
        <v>3402</v>
      </c>
      <c r="AC475" s="22">
        <v>0</v>
      </c>
      <c r="AD475" s="15">
        <v>0</v>
      </c>
      <c r="AE475" s="5">
        <v>0</v>
      </c>
      <c r="AF475" s="20">
        <v>0</v>
      </c>
      <c r="AG475" s="3">
        <v>0.52910052910052907</v>
      </c>
      <c r="AH475" s="3">
        <v>1.4214641080312722E-2</v>
      </c>
      <c r="AI475" s="3">
        <v>0.5148858880202164</v>
      </c>
      <c r="AJ475" s="3" t="s">
        <v>3401</v>
      </c>
      <c r="AK475" s="22">
        <v>0</v>
      </c>
      <c r="AL475" s="15">
        <v>0</v>
      </c>
      <c r="AM475" s="3">
        <v>0</v>
      </c>
      <c r="AN475" s="20">
        <v>0</v>
      </c>
      <c r="AO475" s="3">
        <v>0.52910052910052907</v>
      </c>
      <c r="AP475" s="3">
        <v>0.87939146110891264</v>
      </c>
      <c r="AQ475" s="3">
        <v>-0.35029093200838357</v>
      </c>
      <c r="AR475" s="3" t="s">
        <v>3401</v>
      </c>
      <c r="AS475" s="22">
        <v>0</v>
      </c>
      <c r="AT475" s="15">
        <v>0</v>
      </c>
      <c r="AU475" s="3">
        <v>0</v>
      </c>
      <c r="AV475" s="20">
        <v>0</v>
      </c>
      <c r="AW475" s="3">
        <v>0.52910052910052907</v>
      </c>
      <c r="AX475" s="3">
        <v>0.82101806239737274</v>
      </c>
      <c r="AY475" s="3">
        <v>-0.29191753329684367</v>
      </c>
      <c r="AZ475" s="3" t="s">
        <v>3401</v>
      </c>
      <c r="BA475" s="22">
        <v>0</v>
      </c>
      <c r="BB475" s="15">
        <v>0</v>
      </c>
      <c r="BC475" s="3">
        <v>0</v>
      </c>
      <c r="BD475" s="20">
        <v>0</v>
      </c>
      <c r="BE475" s="15">
        <v>0</v>
      </c>
    </row>
    <row r="476" spans="1:57" x14ac:dyDescent="0.25">
      <c r="A476" t="s">
        <v>4168</v>
      </c>
      <c r="B476" t="s">
        <v>546</v>
      </c>
      <c r="C476" t="s">
        <v>3262</v>
      </c>
      <c r="D476">
        <v>4.5</v>
      </c>
      <c r="E476" s="10">
        <v>0</v>
      </c>
      <c r="F476" s="5" t="e">
        <v>#N/A</v>
      </c>
      <c r="G476" s="5" t="e">
        <v>#N/A</v>
      </c>
      <c r="H476" s="5" t="e">
        <v>#N/A</v>
      </c>
      <c r="I476" s="5">
        <v>0.20774647887323941</v>
      </c>
      <c r="J476" s="5">
        <v>0.5</v>
      </c>
      <c r="K476" s="5">
        <v>9.6004339179171949E-2</v>
      </c>
      <c r="L476" s="5" t="e">
        <v>#N/A</v>
      </c>
      <c r="M476" s="5" t="e">
        <v>#N/A</v>
      </c>
      <c r="N476" s="5">
        <v>0</v>
      </c>
      <c r="O476" s="5">
        <v>0</v>
      </c>
      <c r="P476" s="22">
        <v>0</v>
      </c>
      <c r="Q476" s="18">
        <v>0</v>
      </c>
      <c r="R476" s="5">
        <v>0</v>
      </c>
      <c r="S476" s="20">
        <v>0</v>
      </c>
      <c r="T476" s="3">
        <v>0.52910052910052907</v>
      </c>
      <c r="U476" s="3">
        <v>0.88924458672357831</v>
      </c>
      <c r="V476" s="3">
        <v>-0.36014405762304924</v>
      </c>
      <c r="W476" s="3" t="s">
        <v>3401</v>
      </c>
      <c r="X476" s="25">
        <v>0</v>
      </c>
      <c r="Y476" s="3">
        <v>0.52910052910052907</v>
      </c>
      <c r="Z476" s="3">
        <v>6.3492063492063489E-2</v>
      </c>
      <c r="AA476" s="3">
        <v>0.46560846560846558</v>
      </c>
      <c r="AB476" s="3" t="s">
        <v>3402</v>
      </c>
      <c r="AC476" s="22">
        <v>0</v>
      </c>
      <c r="AD476" s="15">
        <v>0</v>
      </c>
      <c r="AE476" s="5">
        <v>0</v>
      </c>
      <c r="AF476" s="20">
        <v>0</v>
      </c>
      <c r="AG476" s="3">
        <v>0.52910052910052907</v>
      </c>
      <c r="AH476" s="3">
        <v>1.4214641080312722E-2</v>
      </c>
      <c r="AI476" s="3">
        <v>0.5148858880202164</v>
      </c>
      <c r="AJ476" s="3" t="s">
        <v>3401</v>
      </c>
      <c r="AK476" s="22">
        <v>0</v>
      </c>
      <c r="AL476" s="15">
        <v>0</v>
      </c>
      <c r="AM476" s="3">
        <v>0</v>
      </c>
      <c r="AN476" s="20">
        <v>0</v>
      </c>
      <c r="AO476" s="3">
        <v>0.52910052910052907</v>
      </c>
      <c r="AP476" s="3">
        <v>0.87939146110891264</v>
      </c>
      <c r="AQ476" s="3">
        <v>-0.35029093200838357</v>
      </c>
      <c r="AR476" s="3" t="s">
        <v>3401</v>
      </c>
      <c r="AS476" s="22">
        <v>0</v>
      </c>
      <c r="AT476" s="15">
        <v>0</v>
      </c>
      <c r="AU476" s="3">
        <v>0</v>
      </c>
      <c r="AV476" s="20">
        <v>0</v>
      </c>
      <c r="AW476" s="3">
        <v>0.52910052910052907</v>
      </c>
      <c r="AX476" s="3">
        <v>0.82101806239737274</v>
      </c>
      <c r="AY476" s="3">
        <v>-0.29191753329684367</v>
      </c>
      <c r="AZ476" s="3" t="s">
        <v>3401</v>
      </c>
      <c r="BA476" s="22">
        <v>0</v>
      </c>
      <c r="BB476" s="15">
        <v>0</v>
      </c>
      <c r="BC476" s="3">
        <v>0</v>
      </c>
      <c r="BD476" s="20">
        <v>0</v>
      </c>
      <c r="BE476" s="15">
        <v>0</v>
      </c>
    </row>
    <row r="477" spans="1:57" x14ac:dyDescent="0.25">
      <c r="A477" t="s">
        <v>4169</v>
      </c>
      <c r="B477" t="s">
        <v>546</v>
      </c>
      <c r="C477" t="s">
        <v>3262</v>
      </c>
      <c r="D477">
        <v>4.5</v>
      </c>
      <c r="E477" s="10">
        <v>0</v>
      </c>
      <c r="F477" s="5" t="e">
        <v>#N/A</v>
      </c>
      <c r="G477" s="5" t="e">
        <v>#N/A</v>
      </c>
      <c r="H477" s="5" t="e">
        <v>#N/A</v>
      </c>
      <c r="I477" s="5">
        <v>0.20774647887323941</v>
      </c>
      <c r="J477" s="5">
        <v>0.5</v>
      </c>
      <c r="K477" s="5">
        <v>9.6004339179171949E-2</v>
      </c>
      <c r="L477" s="5" t="e">
        <v>#N/A</v>
      </c>
      <c r="M477" s="5" t="e">
        <v>#N/A</v>
      </c>
      <c r="N477" s="5">
        <v>0</v>
      </c>
      <c r="O477" s="5">
        <v>0</v>
      </c>
      <c r="P477" s="22">
        <v>0</v>
      </c>
      <c r="Q477" s="18">
        <v>0</v>
      </c>
      <c r="R477" s="5">
        <v>0</v>
      </c>
      <c r="S477" s="20">
        <v>0</v>
      </c>
      <c r="T477" s="3">
        <v>0.52910052910052907</v>
      </c>
      <c r="U477" s="3">
        <v>0.88924458672357831</v>
      </c>
      <c r="V477" s="3">
        <v>-0.36014405762304924</v>
      </c>
      <c r="W477" s="3" t="s">
        <v>3401</v>
      </c>
      <c r="X477" s="25">
        <v>0</v>
      </c>
      <c r="Y477" s="3">
        <v>0.52910052910052907</v>
      </c>
      <c r="Z477" s="3">
        <v>6.3492063492063489E-2</v>
      </c>
      <c r="AA477" s="3">
        <v>0.46560846560846558</v>
      </c>
      <c r="AB477" s="3" t="s">
        <v>3402</v>
      </c>
      <c r="AC477" s="22">
        <v>0</v>
      </c>
      <c r="AD477" s="15">
        <v>0</v>
      </c>
      <c r="AE477" s="5">
        <v>0</v>
      </c>
      <c r="AF477" s="20">
        <v>0</v>
      </c>
      <c r="AG477" s="3">
        <v>0.52910052910052907</v>
      </c>
      <c r="AH477" s="3">
        <v>1.4214641080312722E-2</v>
      </c>
      <c r="AI477" s="3">
        <v>0.5148858880202164</v>
      </c>
      <c r="AJ477" s="3" t="s">
        <v>3401</v>
      </c>
      <c r="AK477" s="22">
        <v>0</v>
      </c>
      <c r="AL477" s="15">
        <v>0</v>
      </c>
      <c r="AM477" s="3">
        <v>0</v>
      </c>
      <c r="AN477" s="20">
        <v>0</v>
      </c>
      <c r="AO477" s="3">
        <v>0.52910052910052907</v>
      </c>
      <c r="AP477" s="3">
        <v>0.87939146110891264</v>
      </c>
      <c r="AQ477" s="3">
        <v>-0.35029093200838357</v>
      </c>
      <c r="AR477" s="3" t="s">
        <v>3401</v>
      </c>
      <c r="AS477" s="22">
        <v>0</v>
      </c>
      <c r="AT477" s="15">
        <v>0</v>
      </c>
      <c r="AU477" s="3">
        <v>0</v>
      </c>
      <c r="AV477" s="20">
        <v>0</v>
      </c>
      <c r="AW477" s="3">
        <v>0.52910052910052907</v>
      </c>
      <c r="AX477" s="3">
        <v>0.82101806239737274</v>
      </c>
      <c r="AY477" s="3">
        <v>-0.29191753329684367</v>
      </c>
      <c r="AZ477" s="3" t="s">
        <v>3401</v>
      </c>
      <c r="BA477" s="22">
        <v>0</v>
      </c>
      <c r="BB477" s="15">
        <v>0</v>
      </c>
      <c r="BC477" s="3">
        <v>0</v>
      </c>
      <c r="BD477" s="20">
        <v>0</v>
      </c>
      <c r="BE477" s="15">
        <v>0</v>
      </c>
    </row>
    <row r="478" spans="1:57" x14ac:dyDescent="0.25">
      <c r="A478" t="s">
        <v>3292</v>
      </c>
      <c r="B478" t="s">
        <v>486</v>
      </c>
      <c r="C478" t="s">
        <v>52</v>
      </c>
      <c r="D478">
        <v>5</v>
      </c>
      <c r="E478" s="10">
        <v>1</v>
      </c>
      <c r="F478" s="5" t="e">
        <v>#N/A</v>
      </c>
      <c r="G478" s="5" t="e">
        <v>#N/A</v>
      </c>
      <c r="H478" s="5">
        <v>0.23809523809523808</v>
      </c>
      <c r="I478" s="5">
        <v>0.20774647887323941</v>
      </c>
      <c r="J478" s="5">
        <v>0.5</v>
      </c>
      <c r="K478" s="5">
        <v>9.6004339179171949E-2</v>
      </c>
      <c r="L478" s="5">
        <v>0.71607590404582877</v>
      </c>
      <c r="M478" s="5">
        <v>0.19047619047619047</v>
      </c>
      <c r="N478" s="5">
        <v>0</v>
      </c>
      <c r="O478" s="5">
        <v>0</v>
      </c>
      <c r="P478" s="22">
        <v>2.3074340935613948</v>
      </c>
      <c r="Q478" s="18">
        <v>14.9724596093037</v>
      </c>
      <c r="R478" s="5">
        <v>7.489595243983474E-3</v>
      </c>
      <c r="S478" s="20">
        <v>2.3224132840493619</v>
      </c>
      <c r="T478" s="3">
        <v>0.50125313283208017</v>
      </c>
      <c r="U478" s="3">
        <v>0.42328042328042326</v>
      </c>
      <c r="V478" s="3">
        <v>7.7972709551656916E-2</v>
      </c>
      <c r="W478" s="3" t="s">
        <v>3402</v>
      </c>
      <c r="X478" s="25">
        <v>0.78801177567301706</v>
      </c>
      <c r="Y478" s="3">
        <v>0.50125313283208017</v>
      </c>
      <c r="Z478" s="3">
        <v>0.89678055779750687</v>
      </c>
      <c r="AA478" s="3">
        <v>-0.3955274249654267</v>
      </c>
      <c r="AB478" s="3" t="s">
        <v>3401</v>
      </c>
      <c r="AC478" s="22">
        <v>2.6714147611253067</v>
      </c>
      <c r="AD478" s="15">
        <v>10.778738395362522</v>
      </c>
      <c r="AE478" s="5">
        <v>8.7673989310529839E-3</v>
      </c>
      <c r="AF478" s="20">
        <v>2.6889495589874128</v>
      </c>
      <c r="AG478" s="3">
        <v>0.50125313283208017</v>
      </c>
      <c r="AH478" s="3">
        <v>2.8011204481792715E-2</v>
      </c>
      <c r="AI478" s="3">
        <v>0.47324192835028744</v>
      </c>
      <c r="AJ478" s="3" t="s">
        <v>3402</v>
      </c>
      <c r="AK478" s="22">
        <v>2.3121062455460111</v>
      </c>
      <c r="AL478" s="15">
        <v>23.824088491986199</v>
      </c>
      <c r="AM478" s="3">
        <v>5.2237097967183475E-3</v>
      </c>
      <c r="AN478" s="20">
        <v>2.3225536651394476</v>
      </c>
      <c r="AO478" s="3">
        <v>0.50125313283208017</v>
      </c>
      <c r="AP478" s="3">
        <v>4.5351473922902487E-2</v>
      </c>
      <c r="AQ478" s="3">
        <v>0.45590165890917767</v>
      </c>
      <c r="AR478" s="3" t="s">
        <v>3402</v>
      </c>
      <c r="AS478" s="22">
        <v>2.3119012804983172</v>
      </c>
      <c r="AT478" s="15">
        <v>27.433476742551846</v>
      </c>
      <c r="AU478" s="3">
        <v>7.2889839234881936E-3</v>
      </c>
      <c r="AV478" s="20">
        <v>2.3264792483452936</v>
      </c>
      <c r="AW478" s="3">
        <v>0.50125313283208017</v>
      </c>
      <c r="AX478" s="3">
        <v>9.5238095238095233E-2</v>
      </c>
      <c r="AY478" s="3">
        <v>0.40601503759398494</v>
      </c>
      <c r="AZ478" s="3" t="s">
        <v>3402</v>
      </c>
      <c r="BA478" s="22">
        <v>2.3113116118226436</v>
      </c>
      <c r="BB478" s="15">
        <v>6.8401520516966885</v>
      </c>
      <c r="BC478" s="3">
        <v>1.4125498298039694E-2</v>
      </c>
      <c r="BD478" s="20">
        <v>2.3395626084187229</v>
      </c>
      <c r="BE478" s="15">
        <v>8.4491966047436762</v>
      </c>
    </row>
    <row r="479" spans="1:57" x14ac:dyDescent="0.25">
      <c r="A479" t="s">
        <v>3298</v>
      </c>
      <c r="B479" t="s">
        <v>486</v>
      </c>
      <c r="C479" t="s">
        <v>52</v>
      </c>
      <c r="D479">
        <v>4</v>
      </c>
      <c r="E479" s="10">
        <v>1</v>
      </c>
      <c r="F479" s="5" t="e">
        <v>#N/A</v>
      </c>
      <c r="G479" s="5" t="e">
        <v>#N/A</v>
      </c>
      <c r="H479" s="5">
        <v>0.15873015873015872</v>
      </c>
      <c r="I479" s="5">
        <v>0.20774647887323941</v>
      </c>
      <c r="J479" s="5">
        <v>0.5</v>
      </c>
      <c r="K479" s="5">
        <v>9.6004339179171949E-2</v>
      </c>
      <c r="L479" s="5">
        <v>0.78064012490241996</v>
      </c>
      <c r="M479" s="5">
        <v>0.25396825396825395</v>
      </c>
      <c r="N479" s="5">
        <v>0</v>
      </c>
      <c r="O479" s="5">
        <v>0</v>
      </c>
      <c r="P479" s="22">
        <v>2.5148554572751287</v>
      </c>
      <c r="Q479" s="18">
        <v>19.096042173147424</v>
      </c>
      <c r="R479" s="5">
        <v>9.5523134054768758E-3</v>
      </c>
      <c r="S479" s="20">
        <v>2.5339600840860825</v>
      </c>
      <c r="T479" s="3">
        <v>0.50125313283208017</v>
      </c>
      <c r="U479" s="3">
        <v>0.42328042328042326</v>
      </c>
      <c r="V479" s="3">
        <v>7.7972709551656916E-2</v>
      </c>
      <c r="W479" s="3" t="s">
        <v>3402</v>
      </c>
      <c r="X479" s="25">
        <v>0.85884824185363995</v>
      </c>
      <c r="Y479" s="3">
        <v>0.50125313283208017</v>
      </c>
      <c r="Z479" s="3">
        <v>0.89678055779750687</v>
      </c>
      <c r="AA479" s="3">
        <v>-0.3955274249654267</v>
      </c>
      <c r="AB479" s="3" t="s">
        <v>3401</v>
      </c>
      <c r="AC479" s="22">
        <v>2.9115553113337738</v>
      </c>
      <c r="AD479" s="15">
        <v>13.347139465260868</v>
      </c>
      <c r="AE479" s="5">
        <v>1.0856529956297125E-2</v>
      </c>
      <c r="AF479" s="20">
        <v>2.9332683712463679</v>
      </c>
      <c r="AG479" s="3">
        <v>0.50125313283208017</v>
      </c>
      <c r="AH479" s="3">
        <v>2.8011204481792715E-2</v>
      </c>
      <c r="AI479" s="3">
        <v>0.47324192835028744</v>
      </c>
      <c r="AJ479" s="3" t="s">
        <v>3402</v>
      </c>
      <c r="AK479" s="22">
        <v>2.5199476013794899</v>
      </c>
      <c r="AL479" s="15">
        <v>31.681076945185936</v>
      </c>
      <c r="AM479" s="3">
        <v>6.9464463274144985E-3</v>
      </c>
      <c r="AN479" s="20">
        <v>2.5338404940343189</v>
      </c>
      <c r="AO479" s="3">
        <v>0.50125313283208017</v>
      </c>
      <c r="AP479" s="3">
        <v>4.5351473922902487E-2</v>
      </c>
      <c r="AQ479" s="3">
        <v>0.45590165890917767</v>
      </c>
      <c r="AR479" s="3" t="s">
        <v>3402</v>
      </c>
      <c r="AS479" s="22">
        <v>2.5197242114806486</v>
      </c>
      <c r="AT479" s="15">
        <v>36.94636589134528</v>
      </c>
      <c r="AU479" s="3">
        <v>9.8165270680262307E-3</v>
      </c>
      <c r="AV479" s="20">
        <v>2.5393572656167009</v>
      </c>
      <c r="AW479" s="3">
        <v>0.50125313283208017</v>
      </c>
      <c r="AX479" s="3">
        <v>9.5238095238095233E-2</v>
      </c>
      <c r="AY479" s="3">
        <v>0.40601503759398494</v>
      </c>
      <c r="AZ479" s="3" t="s">
        <v>3402</v>
      </c>
      <c r="BA479" s="22">
        <v>2.5190815359255199</v>
      </c>
      <c r="BB479" s="15">
        <v>8.1307766072342993</v>
      </c>
      <c r="BC479" s="3">
        <v>1.6790748255185409E-2</v>
      </c>
      <c r="BD479" s="20">
        <v>2.5526630324358908</v>
      </c>
      <c r="BE479" s="15">
        <v>9.2186382545330616</v>
      </c>
    </row>
    <row r="480" spans="1:57" x14ac:dyDescent="0.25">
      <c r="A480" t="s">
        <v>3473</v>
      </c>
      <c r="B480" t="s">
        <v>486</v>
      </c>
      <c r="C480" t="s">
        <v>52</v>
      </c>
      <c r="D480">
        <v>4</v>
      </c>
      <c r="E480" s="10">
        <v>0</v>
      </c>
      <c r="F480" s="5" t="e">
        <v>#N/A</v>
      </c>
      <c r="G480" s="5" t="e">
        <v>#N/A</v>
      </c>
      <c r="H480" s="5">
        <v>0.23809523809523808</v>
      </c>
      <c r="I480" s="5">
        <v>0.20774647887323941</v>
      </c>
      <c r="J480" s="5">
        <v>0.5</v>
      </c>
      <c r="K480" s="5">
        <v>9.6004339179171949E-2</v>
      </c>
      <c r="L480" s="5" t="e">
        <v>#N/A</v>
      </c>
      <c r="M480" s="5" t="e">
        <v>#N/A</v>
      </c>
      <c r="N480" s="5">
        <v>0</v>
      </c>
      <c r="O480" s="5">
        <v>0</v>
      </c>
      <c r="P480" s="22">
        <v>0</v>
      </c>
      <c r="Q480" s="18">
        <v>0</v>
      </c>
      <c r="R480" s="5">
        <v>0</v>
      </c>
      <c r="S480" s="20">
        <v>0</v>
      </c>
      <c r="T480" s="3">
        <v>0.50125313283208017</v>
      </c>
      <c r="U480" s="3">
        <v>0.42328042328042326</v>
      </c>
      <c r="V480" s="3">
        <v>7.7972709551656916E-2</v>
      </c>
      <c r="W480" s="3" t="s">
        <v>3402</v>
      </c>
      <c r="X480" s="25">
        <v>0</v>
      </c>
      <c r="Y480" s="3">
        <v>0.50125313283208017</v>
      </c>
      <c r="Z480" s="3">
        <v>0.89678055779750687</v>
      </c>
      <c r="AA480" s="3">
        <v>-0.3955274249654267</v>
      </c>
      <c r="AB480" s="3" t="s">
        <v>3401</v>
      </c>
      <c r="AC480" s="22">
        <v>0</v>
      </c>
      <c r="AD480" s="15">
        <v>0</v>
      </c>
      <c r="AE480" s="5">
        <v>0</v>
      </c>
      <c r="AF480" s="20">
        <v>0</v>
      </c>
      <c r="AG480" s="3">
        <v>0.50125313283208017</v>
      </c>
      <c r="AH480" s="3">
        <v>2.8011204481792715E-2</v>
      </c>
      <c r="AI480" s="3">
        <v>0.47324192835028744</v>
      </c>
      <c r="AJ480" s="3" t="s">
        <v>3402</v>
      </c>
      <c r="AK480" s="22">
        <v>0</v>
      </c>
      <c r="AL480" s="15">
        <v>0</v>
      </c>
      <c r="AM480" s="3">
        <v>0</v>
      </c>
      <c r="AN480" s="20">
        <v>0</v>
      </c>
      <c r="AO480" s="3">
        <v>0.50125313283208017</v>
      </c>
      <c r="AP480" s="3">
        <v>4.5351473922902487E-2</v>
      </c>
      <c r="AQ480" s="3">
        <v>0.45590165890917767</v>
      </c>
      <c r="AR480" s="3" t="s">
        <v>3402</v>
      </c>
      <c r="AS480" s="22">
        <v>0</v>
      </c>
      <c r="AT480" s="15">
        <v>0</v>
      </c>
      <c r="AU480" s="3">
        <v>0</v>
      </c>
      <c r="AV480" s="20">
        <v>0</v>
      </c>
      <c r="AW480" s="3">
        <v>0.50125313283208017</v>
      </c>
      <c r="AX480" s="3">
        <v>9.5238095238095233E-2</v>
      </c>
      <c r="AY480" s="3">
        <v>0.40601503759398494</v>
      </c>
      <c r="AZ480" s="3" t="s">
        <v>3402</v>
      </c>
      <c r="BA480" s="22">
        <v>0</v>
      </c>
      <c r="BB480" s="15">
        <v>0</v>
      </c>
      <c r="BC480" s="3">
        <v>0</v>
      </c>
      <c r="BD480" s="20">
        <v>0</v>
      </c>
      <c r="BE480" s="15">
        <v>0</v>
      </c>
    </row>
    <row r="481" spans="1:57" x14ac:dyDescent="0.25">
      <c r="A481" t="s">
        <v>4171</v>
      </c>
      <c r="B481" t="s">
        <v>486</v>
      </c>
      <c r="C481" t="s">
        <v>52</v>
      </c>
      <c r="D481">
        <v>4</v>
      </c>
      <c r="E481" s="10">
        <v>0</v>
      </c>
      <c r="F481" s="5" t="e">
        <v>#N/A</v>
      </c>
      <c r="G481" s="5" t="e">
        <v>#N/A</v>
      </c>
      <c r="H481" s="5" t="e">
        <v>#N/A</v>
      </c>
      <c r="I481" s="5">
        <v>0.20774647887323941</v>
      </c>
      <c r="J481" s="5">
        <v>0.5</v>
      </c>
      <c r="K481" s="5">
        <v>9.6004339179171949E-2</v>
      </c>
      <c r="L481" s="5" t="e">
        <v>#N/A</v>
      </c>
      <c r="M481" s="5" t="e">
        <v>#N/A</v>
      </c>
      <c r="N481" s="5">
        <v>0</v>
      </c>
      <c r="O481" s="5">
        <v>0</v>
      </c>
      <c r="P481" s="22">
        <v>0</v>
      </c>
      <c r="Q481" s="18">
        <v>0</v>
      </c>
      <c r="R481" s="5">
        <v>0</v>
      </c>
      <c r="S481" s="20">
        <v>0</v>
      </c>
      <c r="T481" s="3">
        <v>0.50125313283208017</v>
      </c>
      <c r="U481" s="3">
        <v>0.42328042328042326</v>
      </c>
      <c r="V481" s="3">
        <v>7.7972709551656916E-2</v>
      </c>
      <c r="W481" s="3" t="s">
        <v>3402</v>
      </c>
      <c r="X481" s="25">
        <v>0</v>
      </c>
      <c r="Y481" s="3">
        <v>0.50125313283208017</v>
      </c>
      <c r="Z481" s="3">
        <v>0.89678055779750687</v>
      </c>
      <c r="AA481" s="3">
        <v>-0.3955274249654267</v>
      </c>
      <c r="AB481" s="3" t="s">
        <v>3401</v>
      </c>
      <c r="AC481" s="22">
        <v>0</v>
      </c>
      <c r="AD481" s="15">
        <v>0</v>
      </c>
      <c r="AE481" s="5">
        <v>0</v>
      </c>
      <c r="AF481" s="20">
        <v>0</v>
      </c>
      <c r="AG481" s="3">
        <v>0.50125313283208017</v>
      </c>
      <c r="AH481" s="3">
        <v>2.8011204481792715E-2</v>
      </c>
      <c r="AI481" s="3">
        <v>0.47324192835028744</v>
      </c>
      <c r="AJ481" s="3" t="s">
        <v>3402</v>
      </c>
      <c r="AK481" s="22">
        <v>0</v>
      </c>
      <c r="AL481" s="15">
        <v>0</v>
      </c>
      <c r="AM481" s="3">
        <v>0</v>
      </c>
      <c r="AN481" s="20">
        <v>0</v>
      </c>
      <c r="AO481" s="3">
        <v>0.50125313283208017</v>
      </c>
      <c r="AP481" s="3">
        <v>4.5351473922902487E-2</v>
      </c>
      <c r="AQ481" s="3">
        <v>0.45590165890917767</v>
      </c>
      <c r="AR481" s="3" t="s">
        <v>3402</v>
      </c>
      <c r="AS481" s="22">
        <v>0</v>
      </c>
      <c r="AT481" s="15">
        <v>0</v>
      </c>
      <c r="AU481" s="3">
        <v>0</v>
      </c>
      <c r="AV481" s="20">
        <v>0</v>
      </c>
      <c r="AW481" s="3">
        <v>0.50125313283208017</v>
      </c>
      <c r="AX481" s="3">
        <v>9.5238095238095233E-2</v>
      </c>
      <c r="AY481" s="3">
        <v>0.40601503759398494</v>
      </c>
      <c r="AZ481" s="3" t="s">
        <v>3402</v>
      </c>
      <c r="BA481" s="22">
        <v>0</v>
      </c>
      <c r="BB481" s="15">
        <v>0</v>
      </c>
      <c r="BC481" s="3">
        <v>0</v>
      </c>
      <c r="BD481" s="20">
        <v>0</v>
      </c>
      <c r="BE481" s="15">
        <v>0</v>
      </c>
    </row>
    <row r="482" spans="1:57" x14ac:dyDescent="0.25">
      <c r="A482" t="s">
        <v>71</v>
      </c>
      <c r="B482" t="s">
        <v>495</v>
      </c>
      <c r="C482" t="s">
        <v>52</v>
      </c>
      <c r="D482">
        <v>5.5</v>
      </c>
      <c r="E482" s="10">
        <v>0</v>
      </c>
      <c r="F482" s="5">
        <v>8.6580086580086577E-2</v>
      </c>
      <c r="G482" s="5">
        <v>0.17316017316017315</v>
      </c>
      <c r="H482" s="5">
        <v>0.23809523809523808</v>
      </c>
      <c r="I482" s="5">
        <v>0.20774647887323941</v>
      </c>
      <c r="J482" s="5">
        <v>0.5</v>
      </c>
      <c r="K482" s="5">
        <v>9.6004339179171949E-2</v>
      </c>
      <c r="L482" s="5" t="e">
        <v>#N/A</v>
      </c>
      <c r="M482" s="5" t="e">
        <v>#N/A</v>
      </c>
      <c r="N482" s="5">
        <v>0.29152339856241527</v>
      </c>
      <c r="O482" s="5">
        <v>0</v>
      </c>
      <c r="P482" s="22">
        <v>0</v>
      </c>
      <c r="Q482" s="18">
        <v>0</v>
      </c>
      <c r="R482" s="5">
        <v>0</v>
      </c>
      <c r="S482" s="20">
        <v>0</v>
      </c>
      <c r="T482" s="3">
        <v>0.50125313283208017</v>
      </c>
      <c r="U482" s="3">
        <v>0.42328042328042326</v>
      </c>
      <c r="V482" s="3">
        <v>7.7972709551656916E-2</v>
      </c>
      <c r="W482" s="3" t="s">
        <v>3402</v>
      </c>
      <c r="X482" s="25">
        <v>0</v>
      </c>
      <c r="Y482" s="3">
        <v>0.50125313283208017</v>
      </c>
      <c r="Z482" s="3">
        <v>0.89678055779750687</v>
      </c>
      <c r="AA482" s="3">
        <v>-0.3955274249654267</v>
      </c>
      <c r="AB482" s="3" t="s">
        <v>3401</v>
      </c>
      <c r="AC482" s="22">
        <v>0</v>
      </c>
      <c r="AD482" s="15">
        <v>0</v>
      </c>
      <c r="AE482" s="5">
        <v>0</v>
      </c>
      <c r="AF482" s="20">
        <v>0</v>
      </c>
      <c r="AG482" s="3">
        <v>0.50125313283208017</v>
      </c>
      <c r="AH482" s="3">
        <v>2.8011204481792715E-2</v>
      </c>
      <c r="AI482" s="3">
        <v>0.47324192835028744</v>
      </c>
      <c r="AJ482" s="3" t="s">
        <v>3402</v>
      </c>
      <c r="AK482" s="22">
        <v>0</v>
      </c>
      <c r="AL482" s="15">
        <v>0</v>
      </c>
      <c r="AM482" s="3">
        <v>0</v>
      </c>
      <c r="AN482" s="20">
        <v>0</v>
      </c>
      <c r="AO482" s="3">
        <v>0.50125313283208017</v>
      </c>
      <c r="AP482" s="3">
        <v>4.5351473922902487E-2</v>
      </c>
      <c r="AQ482" s="3">
        <v>0.45590165890917767</v>
      </c>
      <c r="AR482" s="3" t="s">
        <v>3402</v>
      </c>
      <c r="AS482" s="22">
        <v>0</v>
      </c>
      <c r="AT482" s="15">
        <v>0</v>
      </c>
      <c r="AU482" s="3">
        <v>0</v>
      </c>
      <c r="AV482" s="20">
        <v>0</v>
      </c>
      <c r="AW482" s="3">
        <v>0.50125313283208017</v>
      </c>
      <c r="AX482" s="3">
        <v>9.5238095238095233E-2</v>
      </c>
      <c r="AY482" s="3">
        <v>0.40601503759398494</v>
      </c>
      <c r="AZ482" s="3" t="s">
        <v>3402</v>
      </c>
      <c r="BA482" s="22">
        <v>0</v>
      </c>
      <c r="BB482" s="15">
        <v>0</v>
      </c>
      <c r="BC482" s="3">
        <v>0</v>
      </c>
      <c r="BD482" s="20">
        <v>0</v>
      </c>
      <c r="BE482" s="15">
        <v>0</v>
      </c>
    </row>
    <row r="483" spans="1:57" x14ac:dyDescent="0.25">
      <c r="A483" t="s">
        <v>85</v>
      </c>
      <c r="B483" t="s">
        <v>495</v>
      </c>
      <c r="C483" t="s">
        <v>52</v>
      </c>
      <c r="D483">
        <v>5.5</v>
      </c>
      <c r="E483" s="10">
        <v>1</v>
      </c>
      <c r="F483" s="5">
        <v>0.13605442176870747</v>
      </c>
      <c r="G483" s="5">
        <v>3.6630036630036632E-2</v>
      </c>
      <c r="H483" s="5">
        <v>0.29761904761904762</v>
      </c>
      <c r="I483" s="5">
        <v>0.20774647887323941</v>
      </c>
      <c r="J483" s="5">
        <v>0.5</v>
      </c>
      <c r="K483" s="5">
        <v>9.6004339179171949E-2</v>
      </c>
      <c r="L483" s="5" t="e">
        <v>#N/A</v>
      </c>
      <c r="M483" s="5" t="e">
        <v>#N/A</v>
      </c>
      <c r="N483" s="5">
        <v>0.29152339856241527</v>
      </c>
      <c r="O483" s="5">
        <v>0</v>
      </c>
      <c r="P483" s="22">
        <v>2.8506216271427514</v>
      </c>
      <c r="Q483" s="18">
        <v>28.311709652301957</v>
      </c>
      <c r="R483" s="5">
        <v>1.4162218599618777E-2</v>
      </c>
      <c r="S483" s="20">
        <v>2.8789460643419891</v>
      </c>
      <c r="T483" s="3">
        <v>0.50125313283208017</v>
      </c>
      <c r="U483" s="3">
        <v>0.42328042328042326</v>
      </c>
      <c r="V483" s="3">
        <v>7.7972709551656916E-2</v>
      </c>
      <c r="W483" s="3" t="s">
        <v>3402</v>
      </c>
      <c r="X483" s="25">
        <v>0.97351574046892519</v>
      </c>
      <c r="Y483" s="3">
        <v>0.50125313283208017</v>
      </c>
      <c r="Z483" s="3">
        <v>0.89678055779750687</v>
      </c>
      <c r="AA483" s="3">
        <v>-0.3955274249654267</v>
      </c>
      <c r="AB483" s="3" t="s">
        <v>3401</v>
      </c>
      <c r="AC483" s="22">
        <v>3.3002861119116793</v>
      </c>
      <c r="AD483" s="15">
        <v>18.864368666968787</v>
      </c>
      <c r="AE483" s="5">
        <v>1.5344230430244979E-2</v>
      </c>
      <c r="AF483" s="20">
        <v>3.3309745727721691</v>
      </c>
      <c r="AG483" s="3">
        <v>0.50125313283208017</v>
      </c>
      <c r="AH483" s="3">
        <v>2.8011204481792715E-2</v>
      </c>
      <c r="AI483" s="3">
        <v>0.47324192835028744</v>
      </c>
      <c r="AJ483" s="3" t="s">
        <v>3402</v>
      </c>
      <c r="AK483" s="22">
        <v>2.8563936392361016</v>
      </c>
      <c r="AL483" s="15">
        <v>50.254667187982754</v>
      </c>
      <c r="AM483" s="3">
        <v>1.101892302863923E-2</v>
      </c>
      <c r="AN483" s="20">
        <v>2.8784314852933801</v>
      </c>
      <c r="AO483" s="3">
        <v>0.50125313283208017</v>
      </c>
      <c r="AP483" s="3">
        <v>4.5351473922902487E-2</v>
      </c>
      <c r="AQ483" s="3">
        <v>0.45590165890917767</v>
      </c>
      <c r="AR483" s="3" t="s">
        <v>3402</v>
      </c>
      <c r="AS483" s="22">
        <v>2.8561404238574282</v>
      </c>
      <c r="AT483" s="15">
        <v>59.82229927157524</v>
      </c>
      <c r="AU483" s="3">
        <v>1.5894586812624713E-2</v>
      </c>
      <c r="AV483" s="20">
        <v>2.8879295974826777</v>
      </c>
      <c r="AW483" s="3">
        <v>0.50125313283208017</v>
      </c>
      <c r="AX483" s="3">
        <v>9.5238095238095233E-2</v>
      </c>
      <c r="AY483" s="3">
        <v>0.40601503759398494</v>
      </c>
      <c r="AZ483" s="3" t="s">
        <v>3402</v>
      </c>
      <c r="BA483" s="22">
        <v>2.8554119426910907</v>
      </c>
      <c r="BB483" s="15">
        <v>10.755895780495949</v>
      </c>
      <c r="BC483" s="3">
        <v>2.2211843595436053E-2</v>
      </c>
      <c r="BD483" s="20">
        <v>2.899835629881963</v>
      </c>
      <c r="BE483" s="15">
        <v>10.473472021471956</v>
      </c>
    </row>
    <row r="484" spans="1:57" x14ac:dyDescent="0.25">
      <c r="A484" t="s">
        <v>89</v>
      </c>
      <c r="B484" t="s">
        <v>495</v>
      </c>
      <c r="C484" t="s">
        <v>52</v>
      </c>
      <c r="D484">
        <v>5</v>
      </c>
      <c r="E484" s="10">
        <v>0</v>
      </c>
      <c r="F484" s="5">
        <v>7.3260073260073263E-2</v>
      </c>
      <c r="G484" s="5">
        <v>5.6022408963585429E-2</v>
      </c>
      <c r="H484" s="5">
        <v>0.19047619047619047</v>
      </c>
      <c r="I484" s="5">
        <v>0.20774647887323941</v>
      </c>
      <c r="J484" s="5">
        <v>0.5</v>
      </c>
      <c r="K484" s="5">
        <v>9.6004339179171949E-2</v>
      </c>
      <c r="L484" s="5" t="e">
        <v>#N/A</v>
      </c>
      <c r="M484" s="5" t="e">
        <v>#N/A</v>
      </c>
      <c r="N484" s="5">
        <v>0.29152339856241527</v>
      </c>
      <c r="O484" s="5">
        <v>0</v>
      </c>
      <c r="P484" s="22">
        <v>0</v>
      </c>
      <c r="Q484" s="18">
        <v>0</v>
      </c>
      <c r="R484" s="5">
        <v>0</v>
      </c>
      <c r="S484" s="20">
        <v>0</v>
      </c>
      <c r="T484" s="3">
        <v>0.50125313283208017</v>
      </c>
      <c r="U484" s="3">
        <v>0.42328042328042326</v>
      </c>
      <c r="V484" s="3">
        <v>7.7972709551656916E-2</v>
      </c>
      <c r="W484" s="3" t="s">
        <v>3402</v>
      </c>
      <c r="X484" s="25">
        <v>0</v>
      </c>
      <c r="Y484" s="3">
        <v>0.50125313283208017</v>
      </c>
      <c r="Z484" s="3">
        <v>0.89678055779750687</v>
      </c>
      <c r="AA484" s="3">
        <v>-0.3955274249654267</v>
      </c>
      <c r="AB484" s="3" t="s">
        <v>3401</v>
      </c>
      <c r="AC484" s="22">
        <v>0</v>
      </c>
      <c r="AD484" s="15">
        <v>0</v>
      </c>
      <c r="AE484" s="5">
        <v>0</v>
      </c>
      <c r="AF484" s="20">
        <v>0</v>
      </c>
      <c r="AG484" s="3">
        <v>0.50125313283208017</v>
      </c>
      <c r="AH484" s="3">
        <v>2.8011204481792715E-2</v>
      </c>
      <c r="AI484" s="3">
        <v>0.47324192835028744</v>
      </c>
      <c r="AJ484" s="3" t="s">
        <v>3402</v>
      </c>
      <c r="AK484" s="22">
        <v>0</v>
      </c>
      <c r="AL484" s="15">
        <v>0</v>
      </c>
      <c r="AM484" s="3">
        <v>0</v>
      </c>
      <c r="AN484" s="20">
        <v>0</v>
      </c>
      <c r="AO484" s="3">
        <v>0.50125313283208017</v>
      </c>
      <c r="AP484" s="3">
        <v>4.5351473922902487E-2</v>
      </c>
      <c r="AQ484" s="3">
        <v>0.45590165890917767</v>
      </c>
      <c r="AR484" s="3" t="s">
        <v>3402</v>
      </c>
      <c r="AS484" s="22">
        <v>0</v>
      </c>
      <c r="AT484" s="15">
        <v>0</v>
      </c>
      <c r="AU484" s="3">
        <v>0</v>
      </c>
      <c r="AV484" s="20">
        <v>0</v>
      </c>
      <c r="AW484" s="3">
        <v>0.50125313283208017</v>
      </c>
      <c r="AX484" s="3">
        <v>9.5238095238095233E-2</v>
      </c>
      <c r="AY484" s="3">
        <v>0.40601503759398494</v>
      </c>
      <c r="AZ484" s="3" t="s">
        <v>3402</v>
      </c>
      <c r="BA484" s="22">
        <v>0</v>
      </c>
      <c r="BB484" s="15">
        <v>0</v>
      </c>
      <c r="BC484" s="3">
        <v>0</v>
      </c>
      <c r="BD484" s="20">
        <v>0</v>
      </c>
      <c r="BE484" s="15">
        <v>0</v>
      </c>
    </row>
    <row r="485" spans="1:57" x14ac:dyDescent="0.25">
      <c r="A485" t="s">
        <v>93</v>
      </c>
      <c r="B485" t="s">
        <v>495</v>
      </c>
      <c r="C485" t="s">
        <v>52</v>
      </c>
      <c r="D485">
        <v>5</v>
      </c>
      <c r="E485" s="10">
        <v>1</v>
      </c>
      <c r="F485" s="5">
        <v>7.3260073260073263E-2</v>
      </c>
      <c r="G485" s="5">
        <v>3.2840722495894911E-2</v>
      </c>
      <c r="H485" s="5">
        <v>0.26455026455026454</v>
      </c>
      <c r="I485" s="5">
        <v>0.20774647887323941</v>
      </c>
      <c r="J485" s="5">
        <v>0.5</v>
      </c>
      <c r="K485" s="5">
        <v>9.6004339179171949E-2</v>
      </c>
      <c r="L485" s="5" t="e">
        <v>#N/A</v>
      </c>
      <c r="M485" s="5" t="e">
        <v>#N/A</v>
      </c>
      <c r="N485" s="5">
        <v>0.29152339856241527</v>
      </c>
      <c r="O485" s="5">
        <v>0</v>
      </c>
      <c r="P485" s="22">
        <v>2.4955563767573041</v>
      </c>
      <c r="Q485" s="18">
        <v>18.668669408501533</v>
      </c>
      <c r="R485" s="5">
        <v>9.3385309603059453E-3</v>
      </c>
      <c r="S485" s="20">
        <v>2.5142334386779162</v>
      </c>
      <c r="T485" s="3">
        <v>0.50125313283208017</v>
      </c>
      <c r="U485" s="3">
        <v>0.42328042328042326</v>
      </c>
      <c r="V485" s="3">
        <v>7.7972709551656916E-2</v>
      </c>
      <c r="W485" s="3" t="s">
        <v>3402</v>
      </c>
      <c r="X485" s="25">
        <v>0.85225741321409476</v>
      </c>
      <c r="Y485" s="3">
        <v>0.50125313283208017</v>
      </c>
      <c r="Z485" s="3">
        <v>0.89678055779750687</v>
      </c>
      <c r="AA485" s="3">
        <v>-0.3955274249654267</v>
      </c>
      <c r="AB485" s="3" t="s">
        <v>3401</v>
      </c>
      <c r="AC485" s="22">
        <v>2.8892119435577137</v>
      </c>
      <c r="AD485" s="15">
        <v>13.084343401244436</v>
      </c>
      <c r="AE485" s="5">
        <v>1.0642772293180086E-2</v>
      </c>
      <c r="AF485" s="20">
        <v>2.9104974881440739</v>
      </c>
      <c r="AG485" s="3">
        <v>0.50125313283208017</v>
      </c>
      <c r="AH485" s="3">
        <v>2.8011204481792715E-2</v>
      </c>
      <c r="AI485" s="3">
        <v>0.47324192835028744</v>
      </c>
      <c r="AJ485" s="3" t="s">
        <v>3402</v>
      </c>
      <c r="AK485" s="22">
        <v>2.5006094435863515</v>
      </c>
      <c r="AL485" s="15">
        <v>30.851959315428058</v>
      </c>
      <c r="AM485" s="3">
        <v>6.7646525984894658E-3</v>
      </c>
      <c r="AN485" s="20">
        <v>2.5141387487833304</v>
      </c>
      <c r="AO485" s="3">
        <v>0.50125313283208017</v>
      </c>
      <c r="AP485" s="3">
        <v>4.5351473922902487E-2</v>
      </c>
      <c r="AQ485" s="3">
        <v>0.45590165890917767</v>
      </c>
      <c r="AR485" s="3" t="s">
        <v>3402</v>
      </c>
      <c r="AS485" s="22">
        <v>2.500387767988677</v>
      </c>
      <c r="AT485" s="15">
        <v>35.937025825994482</v>
      </c>
      <c r="AU485" s="3">
        <v>9.5483487551307686E-3</v>
      </c>
      <c r="AV485" s="20">
        <v>2.5194844654989383</v>
      </c>
      <c r="AW485" s="3">
        <v>0.50125313283208017</v>
      </c>
      <c r="AX485" s="3">
        <v>9.5238095238095233E-2</v>
      </c>
      <c r="AY485" s="3">
        <v>0.40601503759398494</v>
      </c>
      <c r="AZ485" s="3" t="s">
        <v>3402</v>
      </c>
      <c r="BA485" s="22">
        <v>2.4997500243461359</v>
      </c>
      <c r="BB485" s="15">
        <v>8.0010622063104613</v>
      </c>
      <c r="BC485" s="3">
        <v>1.6522876936590023E-2</v>
      </c>
      <c r="BD485" s="20">
        <v>2.5327957782193158</v>
      </c>
      <c r="BE485" s="15">
        <v>9.1468881950608534</v>
      </c>
    </row>
    <row r="486" spans="1:57" x14ac:dyDescent="0.25">
      <c r="A486" t="s">
        <v>87</v>
      </c>
      <c r="B486" t="s">
        <v>495</v>
      </c>
      <c r="C486" t="s">
        <v>52</v>
      </c>
      <c r="D486">
        <v>5</v>
      </c>
      <c r="E486" s="10">
        <v>1</v>
      </c>
      <c r="F486" s="5">
        <v>7.3260073260073263E-2</v>
      </c>
      <c r="G486" s="5">
        <v>6.3492063492063489E-2</v>
      </c>
      <c r="H486" s="5">
        <v>0.19047619047619047</v>
      </c>
      <c r="I486" s="5">
        <v>0.20774647887323941</v>
      </c>
      <c r="J486" s="5">
        <v>0.5</v>
      </c>
      <c r="K486" s="5">
        <v>9.6004339179171949E-2</v>
      </c>
      <c r="L486" s="5" t="e">
        <v>#N/A</v>
      </c>
      <c r="M486" s="5" t="e">
        <v>#N/A</v>
      </c>
      <c r="N486" s="5">
        <v>0.29152339856241527</v>
      </c>
      <c r="O486" s="5">
        <v>0</v>
      </c>
      <c r="P486" s="22">
        <v>2.6615844738198842</v>
      </c>
      <c r="Q486" s="18">
        <v>22.681924009573997</v>
      </c>
      <c r="R486" s="5">
        <v>1.1346060341411082E-2</v>
      </c>
      <c r="S486" s="20">
        <v>2.6842765945027063</v>
      </c>
      <c r="T486" s="3">
        <v>0.50125313283208017</v>
      </c>
      <c r="U486" s="3">
        <v>0.42328042328042326</v>
      </c>
      <c r="V486" s="3">
        <v>7.7972709551656916E-2</v>
      </c>
      <c r="W486" s="3" t="s">
        <v>3402</v>
      </c>
      <c r="X486" s="25">
        <v>0.90895766564729163</v>
      </c>
      <c r="Y486" s="3">
        <v>0.50125313283208017</v>
      </c>
      <c r="Z486" s="3">
        <v>0.89678055779750687</v>
      </c>
      <c r="AA486" s="3">
        <v>-0.3955274249654267</v>
      </c>
      <c r="AB486" s="3" t="s">
        <v>3401</v>
      </c>
      <c r="AC486" s="22">
        <v>3.0814297453541495</v>
      </c>
      <c r="AD486" s="15">
        <v>15.525617135178482</v>
      </c>
      <c r="AE486" s="5">
        <v>1.262849826037768E-2</v>
      </c>
      <c r="AF486" s="20">
        <v>3.1066867418749049</v>
      </c>
      <c r="AG486" s="3">
        <v>0.50125313283208017</v>
      </c>
      <c r="AH486" s="3">
        <v>2.8011204481792715E-2</v>
      </c>
      <c r="AI486" s="3">
        <v>0.47324192835028744</v>
      </c>
      <c r="AJ486" s="3" t="s">
        <v>3402</v>
      </c>
      <c r="AK486" s="22">
        <v>2.6669737186162061</v>
      </c>
      <c r="AL486" s="15">
        <v>38.758233447709848</v>
      </c>
      <c r="AM486" s="3">
        <v>8.4981955902489834E-3</v>
      </c>
      <c r="AN486" s="20">
        <v>2.6839701097967041</v>
      </c>
      <c r="AO486" s="3">
        <v>0.50125313283208017</v>
      </c>
      <c r="AP486" s="3">
        <v>4.5351473922902487E-2</v>
      </c>
      <c r="AQ486" s="3">
        <v>0.45590165890917767</v>
      </c>
      <c r="AR486" s="3" t="s">
        <v>3402</v>
      </c>
      <c r="AS486" s="22">
        <v>2.6667372950537129</v>
      </c>
      <c r="AT486" s="15">
        <v>45.607005607762247</v>
      </c>
      <c r="AU486" s="3">
        <v>1.2117630360638443E-2</v>
      </c>
      <c r="AV486" s="20">
        <v>2.6909725557749899</v>
      </c>
      <c r="AW486" s="3">
        <v>0.50125313283208017</v>
      </c>
      <c r="AX486" s="3">
        <v>9.5238095238095233E-2</v>
      </c>
      <c r="AY486" s="3">
        <v>0.40601503759398494</v>
      </c>
      <c r="AZ486" s="3" t="s">
        <v>3402</v>
      </c>
      <c r="BA486" s="22">
        <v>2.6660571226508476</v>
      </c>
      <c r="BB486" s="15">
        <v>9.1882668727833448</v>
      </c>
      <c r="BC486" s="3">
        <v>1.8974555988304637E-2</v>
      </c>
      <c r="BD486" s="20">
        <v>2.7040062346274567</v>
      </c>
      <c r="BE486" s="15">
        <v>9.7653768014812972</v>
      </c>
    </row>
    <row r="487" spans="1:57" x14ac:dyDescent="0.25">
      <c r="A487" t="s">
        <v>76</v>
      </c>
      <c r="B487" t="s">
        <v>495</v>
      </c>
      <c r="C487" t="s">
        <v>52</v>
      </c>
      <c r="D487">
        <v>5</v>
      </c>
      <c r="E487" s="10">
        <v>1</v>
      </c>
      <c r="F487" s="5">
        <v>8.6580086580086577E-2</v>
      </c>
      <c r="G487" s="5">
        <v>0.13605442176870747</v>
      </c>
      <c r="H487" s="5">
        <v>0.23809523809523808</v>
      </c>
      <c r="I487" s="5">
        <v>0.20774647887323941</v>
      </c>
      <c r="J487" s="5">
        <v>0.5</v>
      </c>
      <c r="K487" s="5">
        <v>9.6004339179171949E-2</v>
      </c>
      <c r="L487" s="5" t="e">
        <v>#N/A</v>
      </c>
      <c r="M487" s="5" t="e">
        <v>#N/A</v>
      </c>
      <c r="N487" s="5">
        <v>0.29152339856241527</v>
      </c>
      <c r="O487" s="5">
        <v>0</v>
      </c>
      <c r="P487" s="22">
        <v>2.9115725809508479</v>
      </c>
      <c r="Q487" s="18">
        <v>30.409655922174256</v>
      </c>
      <c r="R487" s="5">
        <v>1.5211663301089516E-2</v>
      </c>
      <c r="S487" s="20">
        <v>2.9419959075530269</v>
      </c>
      <c r="T487" s="3">
        <v>0.50125313283208017</v>
      </c>
      <c r="U487" s="3">
        <v>0.42328042328042326</v>
      </c>
      <c r="V487" s="3">
        <v>7.7972709551656916E-2</v>
      </c>
      <c r="W487" s="3" t="s">
        <v>3402</v>
      </c>
      <c r="X487" s="25">
        <v>0.99433109960455734</v>
      </c>
      <c r="Y487" s="3">
        <v>0.50125313283208017</v>
      </c>
      <c r="Z487" s="3">
        <v>0.89678055779750687</v>
      </c>
      <c r="AA487" s="3">
        <v>-0.3955274249654267</v>
      </c>
      <c r="AB487" s="3" t="s">
        <v>3401</v>
      </c>
      <c r="AC487" s="22">
        <v>3.3708516280241261</v>
      </c>
      <c r="AD487" s="15">
        <v>20.087116296614113</v>
      </c>
      <c r="AE487" s="5">
        <v>1.6338810302942541E-2</v>
      </c>
      <c r="AF487" s="20">
        <v>3.4035292486300111</v>
      </c>
      <c r="AG487" s="3">
        <v>0.50125313283208017</v>
      </c>
      <c r="AH487" s="3">
        <v>2.8011204481792715E-2</v>
      </c>
      <c r="AI487" s="3">
        <v>0.47324192835028744</v>
      </c>
      <c r="AJ487" s="3" t="s">
        <v>3402</v>
      </c>
      <c r="AK487" s="22">
        <v>2.9174680081053666</v>
      </c>
      <c r="AL487" s="15">
        <v>54.644988094643679</v>
      </c>
      <c r="AM487" s="3">
        <v>1.1981552190236592E-2</v>
      </c>
      <c r="AN487" s="20">
        <v>2.9414311124858399</v>
      </c>
      <c r="AO487" s="3">
        <v>0.50125313283208017</v>
      </c>
      <c r="AP487" s="3">
        <v>4.5351473922902487E-2</v>
      </c>
      <c r="AQ487" s="3">
        <v>0.45590165890917767</v>
      </c>
      <c r="AR487" s="3" t="s">
        <v>3402</v>
      </c>
      <c r="AS487" s="22">
        <v>2.9172093785676543</v>
      </c>
      <c r="AT487" s="15">
        <v>65.291303793812645</v>
      </c>
      <c r="AU487" s="3">
        <v>1.7347683203365473E-2</v>
      </c>
      <c r="AV487" s="20">
        <v>2.9519047449743852</v>
      </c>
      <c r="AW487" s="3">
        <v>0.50125313283208017</v>
      </c>
      <c r="AX487" s="3">
        <v>9.5238095238095233E-2</v>
      </c>
      <c r="AY487" s="3">
        <v>0.40601503759398494</v>
      </c>
      <c r="AZ487" s="3" t="s">
        <v>3402</v>
      </c>
      <c r="BA487" s="22">
        <v>2.916465321282236</v>
      </c>
      <c r="BB487" s="15">
        <v>11.316311071332235</v>
      </c>
      <c r="BC487" s="3">
        <v>2.3369149043776166E-2</v>
      </c>
      <c r="BD487" s="20">
        <v>2.9632036193697884</v>
      </c>
      <c r="BE487" s="15">
        <v>10.702826605112451</v>
      </c>
    </row>
    <row r="488" spans="1:57" x14ac:dyDescent="0.25">
      <c r="A488" t="s">
        <v>94</v>
      </c>
      <c r="B488" t="s">
        <v>495</v>
      </c>
      <c r="C488" t="s">
        <v>52</v>
      </c>
      <c r="D488">
        <v>4.5</v>
      </c>
      <c r="E488" s="10">
        <v>0</v>
      </c>
      <c r="F488" s="5">
        <v>5.6022408963585429E-2</v>
      </c>
      <c r="G488" s="5">
        <v>4.1407867494824016E-2</v>
      </c>
      <c r="H488" s="5">
        <v>0.21994941163532386</v>
      </c>
      <c r="I488" s="5">
        <v>0.20774647887323941</v>
      </c>
      <c r="J488" s="5">
        <v>0.5</v>
      </c>
      <c r="K488" s="5">
        <v>9.6004339179171949E-2</v>
      </c>
      <c r="L488" s="5" t="e">
        <v>#N/A</v>
      </c>
      <c r="M488" s="5" t="e">
        <v>#N/A</v>
      </c>
      <c r="N488" s="5">
        <v>0.29152339856241527</v>
      </c>
      <c r="O488" s="5">
        <v>0</v>
      </c>
      <c r="P488" s="22">
        <v>0</v>
      </c>
      <c r="Q488" s="18">
        <v>0</v>
      </c>
      <c r="R488" s="5">
        <v>0</v>
      </c>
      <c r="S488" s="20">
        <v>0</v>
      </c>
      <c r="T488" s="3">
        <v>0.50125313283208017</v>
      </c>
      <c r="U488" s="3">
        <v>0.42328042328042326</v>
      </c>
      <c r="V488" s="3">
        <v>7.7972709551656916E-2</v>
      </c>
      <c r="W488" s="3" t="s">
        <v>3402</v>
      </c>
      <c r="X488" s="25">
        <v>0</v>
      </c>
      <c r="Y488" s="3">
        <v>0.50125313283208017</v>
      </c>
      <c r="Z488" s="3">
        <v>0.89678055779750687</v>
      </c>
      <c r="AA488" s="3">
        <v>-0.3955274249654267</v>
      </c>
      <c r="AB488" s="3" t="s">
        <v>3401</v>
      </c>
      <c r="AC488" s="22">
        <v>0</v>
      </c>
      <c r="AD488" s="15">
        <v>0</v>
      </c>
      <c r="AE488" s="5">
        <v>0</v>
      </c>
      <c r="AF488" s="20">
        <v>0</v>
      </c>
      <c r="AG488" s="3">
        <v>0.50125313283208017</v>
      </c>
      <c r="AH488" s="3">
        <v>2.8011204481792715E-2</v>
      </c>
      <c r="AI488" s="3">
        <v>0.47324192835028744</v>
      </c>
      <c r="AJ488" s="3" t="s">
        <v>3402</v>
      </c>
      <c r="AK488" s="22">
        <v>0</v>
      </c>
      <c r="AL488" s="15">
        <v>0</v>
      </c>
      <c r="AM488" s="3">
        <v>0</v>
      </c>
      <c r="AN488" s="20">
        <v>0</v>
      </c>
      <c r="AO488" s="3">
        <v>0.50125313283208017</v>
      </c>
      <c r="AP488" s="3">
        <v>4.5351473922902487E-2</v>
      </c>
      <c r="AQ488" s="3">
        <v>0.45590165890917767</v>
      </c>
      <c r="AR488" s="3" t="s">
        <v>3402</v>
      </c>
      <c r="AS488" s="22">
        <v>0</v>
      </c>
      <c r="AT488" s="15">
        <v>0</v>
      </c>
      <c r="AU488" s="3">
        <v>0</v>
      </c>
      <c r="AV488" s="20">
        <v>0</v>
      </c>
      <c r="AW488" s="3">
        <v>0.50125313283208017</v>
      </c>
      <c r="AX488" s="3">
        <v>9.5238095238095233E-2</v>
      </c>
      <c r="AY488" s="3">
        <v>0.40601503759398494</v>
      </c>
      <c r="AZ488" s="3" t="s">
        <v>3402</v>
      </c>
      <c r="BA488" s="22">
        <v>0</v>
      </c>
      <c r="BB488" s="15">
        <v>0</v>
      </c>
      <c r="BC488" s="3">
        <v>0</v>
      </c>
      <c r="BD488" s="20">
        <v>0</v>
      </c>
      <c r="BE488" s="15">
        <v>0</v>
      </c>
    </row>
    <row r="489" spans="1:57" x14ac:dyDescent="0.25">
      <c r="A489" t="s">
        <v>92</v>
      </c>
      <c r="B489" t="s">
        <v>495</v>
      </c>
      <c r="C489" t="s">
        <v>52</v>
      </c>
      <c r="D489">
        <v>4.5</v>
      </c>
      <c r="E489" s="10">
        <v>0</v>
      </c>
      <c r="F489" s="5">
        <v>5.6022408963585429E-2</v>
      </c>
      <c r="G489" s="5">
        <v>5.0125313283208017E-2</v>
      </c>
      <c r="H489" s="5">
        <v>0.29761904761904762</v>
      </c>
      <c r="I489" s="5">
        <v>0.20774647887323941</v>
      </c>
      <c r="J489" s="5">
        <v>0.5</v>
      </c>
      <c r="K489" s="5">
        <v>9.6004339179171949E-2</v>
      </c>
      <c r="L489" s="5" t="e">
        <v>#N/A</v>
      </c>
      <c r="M489" s="5" t="e">
        <v>#N/A</v>
      </c>
      <c r="N489" s="5">
        <v>0.29152339856241527</v>
      </c>
      <c r="O489" s="5">
        <v>0</v>
      </c>
      <c r="P489" s="22">
        <v>0</v>
      </c>
      <c r="Q489" s="18">
        <v>0</v>
      </c>
      <c r="R489" s="5">
        <v>0</v>
      </c>
      <c r="S489" s="20">
        <v>0</v>
      </c>
      <c r="T489" s="3">
        <v>0.50125313283208017</v>
      </c>
      <c r="U489" s="3">
        <v>0.42328042328042326</v>
      </c>
      <c r="V489" s="3">
        <v>7.7972709551656916E-2</v>
      </c>
      <c r="W489" s="3" t="s">
        <v>3402</v>
      </c>
      <c r="X489" s="25">
        <v>0</v>
      </c>
      <c r="Y489" s="3">
        <v>0.50125313283208017</v>
      </c>
      <c r="Z489" s="3">
        <v>0.89678055779750687</v>
      </c>
      <c r="AA489" s="3">
        <v>-0.3955274249654267</v>
      </c>
      <c r="AB489" s="3" t="s">
        <v>3401</v>
      </c>
      <c r="AC489" s="22">
        <v>0</v>
      </c>
      <c r="AD489" s="15">
        <v>0</v>
      </c>
      <c r="AE489" s="5">
        <v>0</v>
      </c>
      <c r="AF489" s="20">
        <v>0</v>
      </c>
      <c r="AG489" s="3">
        <v>0.50125313283208017</v>
      </c>
      <c r="AH489" s="3">
        <v>2.8011204481792715E-2</v>
      </c>
      <c r="AI489" s="3">
        <v>0.47324192835028744</v>
      </c>
      <c r="AJ489" s="3" t="s">
        <v>3402</v>
      </c>
      <c r="AK489" s="22">
        <v>0</v>
      </c>
      <c r="AL489" s="15">
        <v>0</v>
      </c>
      <c r="AM489" s="3">
        <v>0</v>
      </c>
      <c r="AN489" s="20">
        <v>0</v>
      </c>
      <c r="AO489" s="3">
        <v>0.50125313283208017</v>
      </c>
      <c r="AP489" s="3">
        <v>4.5351473922902487E-2</v>
      </c>
      <c r="AQ489" s="3">
        <v>0.45590165890917767</v>
      </c>
      <c r="AR489" s="3" t="s">
        <v>3402</v>
      </c>
      <c r="AS489" s="22">
        <v>0</v>
      </c>
      <c r="AT489" s="15">
        <v>0</v>
      </c>
      <c r="AU489" s="3">
        <v>0</v>
      </c>
      <c r="AV489" s="20">
        <v>0</v>
      </c>
      <c r="AW489" s="3">
        <v>0.50125313283208017</v>
      </c>
      <c r="AX489" s="3">
        <v>9.5238095238095233E-2</v>
      </c>
      <c r="AY489" s="3">
        <v>0.40601503759398494</v>
      </c>
      <c r="AZ489" s="3" t="s">
        <v>3402</v>
      </c>
      <c r="BA489" s="22">
        <v>0</v>
      </c>
      <c r="BB489" s="15">
        <v>0</v>
      </c>
      <c r="BC489" s="3">
        <v>0</v>
      </c>
      <c r="BD489" s="20">
        <v>0</v>
      </c>
      <c r="BE489" s="15">
        <v>0</v>
      </c>
    </row>
    <row r="490" spans="1:57" x14ac:dyDescent="0.25">
      <c r="A490" t="s">
        <v>3470</v>
      </c>
      <c r="B490" t="s">
        <v>495</v>
      </c>
      <c r="C490" t="s">
        <v>52</v>
      </c>
      <c r="D490">
        <v>4</v>
      </c>
      <c r="E490" s="10">
        <v>0</v>
      </c>
      <c r="F490" s="5">
        <v>8.6580086580086577E-2</v>
      </c>
      <c r="G490" s="5">
        <v>4.1407867494824016E-2</v>
      </c>
      <c r="H490" s="5">
        <v>0.36630036630036628</v>
      </c>
      <c r="I490" s="5">
        <v>0.20774647887323941</v>
      </c>
      <c r="J490" s="5">
        <v>0.5</v>
      </c>
      <c r="K490" s="5">
        <v>9.6004339179171949E-2</v>
      </c>
      <c r="L490" s="5" t="e">
        <v>#N/A</v>
      </c>
      <c r="M490" s="5" t="e">
        <v>#N/A</v>
      </c>
      <c r="N490" s="5">
        <v>0.29152339856241527</v>
      </c>
      <c r="O490" s="5">
        <v>0</v>
      </c>
      <c r="P490" s="22">
        <v>0</v>
      </c>
      <c r="Q490" s="18">
        <v>0</v>
      </c>
      <c r="R490" s="5">
        <v>0</v>
      </c>
      <c r="S490" s="20">
        <v>0</v>
      </c>
      <c r="T490" s="3">
        <v>0.50125313283208017</v>
      </c>
      <c r="U490" s="3">
        <v>0.42328042328042326</v>
      </c>
      <c r="V490" s="3">
        <v>7.7972709551656916E-2</v>
      </c>
      <c r="W490" s="3" t="s">
        <v>3402</v>
      </c>
      <c r="X490" s="25">
        <v>0</v>
      </c>
      <c r="Y490" s="3">
        <v>0.50125313283208017</v>
      </c>
      <c r="Z490" s="3">
        <v>0.89678055779750687</v>
      </c>
      <c r="AA490" s="3">
        <v>-0.3955274249654267</v>
      </c>
      <c r="AB490" s="3" t="s">
        <v>3401</v>
      </c>
      <c r="AC490" s="22">
        <v>0</v>
      </c>
      <c r="AD490" s="15">
        <v>0</v>
      </c>
      <c r="AE490" s="5">
        <v>0</v>
      </c>
      <c r="AF490" s="20">
        <v>0</v>
      </c>
      <c r="AG490" s="3">
        <v>0.50125313283208017</v>
      </c>
      <c r="AH490" s="3">
        <v>2.8011204481792715E-2</v>
      </c>
      <c r="AI490" s="3">
        <v>0.47324192835028744</v>
      </c>
      <c r="AJ490" s="3" t="s">
        <v>3402</v>
      </c>
      <c r="AK490" s="22">
        <v>0</v>
      </c>
      <c r="AL490" s="15">
        <v>0</v>
      </c>
      <c r="AM490" s="3">
        <v>0</v>
      </c>
      <c r="AN490" s="20">
        <v>0</v>
      </c>
      <c r="AO490" s="3">
        <v>0.50125313283208017</v>
      </c>
      <c r="AP490" s="3">
        <v>4.5351473922902487E-2</v>
      </c>
      <c r="AQ490" s="3">
        <v>0.45590165890917767</v>
      </c>
      <c r="AR490" s="3" t="s">
        <v>3402</v>
      </c>
      <c r="AS490" s="22">
        <v>0</v>
      </c>
      <c r="AT490" s="15">
        <v>0</v>
      </c>
      <c r="AU490" s="3">
        <v>0</v>
      </c>
      <c r="AV490" s="20">
        <v>0</v>
      </c>
      <c r="AW490" s="3">
        <v>0.50125313283208017</v>
      </c>
      <c r="AX490" s="3">
        <v>9.5238095238095233E-2</v>
      </c>
      <c r="AY490" s="3">
        <v>0.40601503759398494</v>
      </c>
      <c r="AZ490" s="3" t="s">
        <v>3402</v>
      </c>
      <c r="BA490" s="22">
        <v>0</v>
      </c>
      <c r="BB490" s="15">
        <v>0</v>
      </c>
      <c r="BC490" s="3">
        <v>0</v>
      </c>
      <c r="BD490" s="20">
        <v>0</v>
      </c>
      <c r="BE490" s="15">
        <v>0</v>
      </c>
    </row>
    <row r="491" spans="1:57" x14ac:dyDescent="0.25">
      <c r="A491" t="s">
        <v>3469</v>
      </c>
      <c r="B491" t="s">
        <v>495</v>
      </c>
      <c r="C491" t="s">
        <v>52</v>
      </c>
      <c r="D491">
        <v>4</v>
      </c>
      <c r="E491" s="10">
        <v>0</v>
      </c>
      <c r="F491" s="5">
        <v>8.6580086580086577E-2</v>
      </c>
      <c r="G491" s="5">
        <v>5.6022408963585429E-2</v>
      </c>
      <c r="H491" s="5">
        <v>0.3968253968253968</v>
      </c>
      <c r="I491" s="5">
        <v>0.20774647887323941</v>
      </c>
      <c r="J491" s="5">
        <v>0.5</v>
      </c>
      <c r="K491" s="5">
        <v>9.6004339179171949E-2</v>
      </c>
      <c r="L491" s="5" t="e">
        <v>#N/A</v>
      </c>
      <c r="M491" s="5" t="e">
        <v>#N/A</v>
      </c>
      <c r="N491" s="5">
        <v>0.29152339856241527</v>
      </c>
      <c r="O491" s="5">
        <v>0</v>
      </c>
      <c r="P491" s="22">
        <v>0</v>
      </c>
      <c r="Q491" s="18">
        <v>0</v>
      </c>
      <c r="R491" s="5">
        <v>0</v>
      </c>
      <c r="S491" s="20">
        <v>0</v>
      </c>
      <c r="T491" s="3">
        <v>0.50125313283208017</v>
      </c>
      <c r="U491" s="3">
        <v>0.42328042328042326</v>
      </c>
      <c r="V491" s="3">
        <v>7.7972709551656916E-2</v>
      </c>
      <c r="W491" s="3" t="s">
        <v>3402</v>
      </c>
      <c r="X491" s="25">
        <v>0</v>
      </c>
      <c r="Y491" s="3">
        <v>0.50125313283208017</v>
      </c>
      <c r="Z491" s="3">
        <v>0.89678055779750687</v>
      </c>
      <c r="AA491" s="3">
        <v>-0.3955274249654267</v>
      </c>
      <c r="AB491" s="3" t="s">
        <v>3401</v>
      </c>
      <c r="AC491" s="22">
        <v>0</v>
      </c>
      <c r="AD491" s="15">
        <v>0</v>
      </c>
      <c r="AE491" s="5">
        <v>0</v>
      </c>
      <c r="AF491" s="20">
        <v>0</v>
      </c>
      <c r="AG491" s="3">
        <v>0.50125313283208017</v>
      </c>
      <c r="AH491" s="3">
        <v>2.8011204481792715E-2</v>
      </c>
      <c r="AI491" s="3">
        <v>0.47324192835028744</v>
      </c>
      <c r="AJ491" s="3" t="s">
        <v>3402</v>
      </c>
      <c r="AK491" s="22">
        <v>0</v>
      </c>
      <c r="AL491" s="15">
        <v>0</v>
      </c>
      <c r="AM491" s="3">
        <v>0</v>
      </c>
      <c r="AN491" s="20">
        <v>0</v>
      </c>
      <c r="AO491" s="3">
        <v>0.50125313283208017</v>
      </c>
      <c r="AP491" s="3">
        <v>4.5351473922902487E-2</v>
      </c>
      <c r="AQ491" s="3">
        <v>0.45590165890917767</v>
      </c>
      <c r="AR491" s="3" t="s">
        <v>3402</v>
      </c>
      <c r="AS491" s="22">
        <v>0</v>
      </c>
      <c r="AT491" s="15">
        <v>0</v>
      </c>
      <c r="AU491" s="3">
        <v>0</v>
      </c>
      <c r="AV491" s="20">
        <v>0</v>
      </c>
      <c r="AW491" s="3">
        <v>0.50125313283208017</v>
      </c>
      <c r="AX491" s="3">
        <v>9.5238095238095233E-2</v>
      </c>
      <c r="AY491" s="3">
        <v>0.40601503759398494</v>
      </c>
      <c r="AZ491" s="3" t="s">
        <v>3402</v>
      </c>
      <c r="BA491" s="22">
        <v>0</v>
      </c>
      <c r="BB491" s="15">
        <v>0</v>
      </c>
      <c r="BC491" s="3">
        <v>0</v>
      </c>
      <c r="BD491" s="20">
        <v>0</v>
      </c>
      <c r="BE491" s="15">
        <v>0</v>
      </c>
    </row>
    <row r="492" spans="1:57" x14ac:dyDescent="0.25">
      <c r="A492" t="s">
        <v>4172</v>
      </c>
      <c r="B492" t="s">
        <v>495</v>
      </c>
      <c r="C492" t="s">
        <v>52</v>
      </c>
      <c r="D492">
        <v>4</v>
      </c>
      <c r="E492" s="10">
        <v>0</v>
      </c>
      <c r="F492" s="5" t="e">
        <v>#N/A</v>
      </c>
      <c r="G492" s="5" t="e">
        <v>#N/A</v>
      </c>
      <c r="H492" s="5" t="e">
        <v>#N/A</v>
      </c>
      <c r="I492" s="5">
        <v>0.20774647887323941</v>
      </c>
      <c r="J492" s="5">
        <v>0.5</v>
      </c>
      <c r="K492" s="5">
        <v>9.6004339179171949E-2</v>
      </c>
      <c r="L492" s="5" t="e">
        <v>#N/A</v>
      </c>
      <c r="M492" s="5" t="e">
        <v>#N/A</v>
      </c>
      <c r="N492" s="5">
        <v>0.29152339856241527</v>
      </c>
      <c r="O492" s="5">
        <v>0</v>
      </c>
      <c r="P492" s="22">
        <v>0</v>
      </c>
      <c r="Q492" s="18">
        <v>0</v>
      </c>
      <c r="R492" s="5">
        <v>0</v>
      </c>
      <c r="S492" s="20">
        <v>0</v>
      </c>
      <c r="T492" s="3">
        <v>0.50125313283208017</v>
      </c>
      <c r="U492" s="3">
        <v>0.42328042328042326</v>
      </c>
      <c r="V492" s="3">
        <v>7.7972709551656916E-2</v>
      </c>
      <c r="W492" s="3" t="s">
        <v>3402</v>
      </c>
      <c r="X492" s="25">
        <v>0</v>
      </c>
      <c r="Y492" s="3">
        <v>0.50125313283208017</v>
      </c>
      <c r="Z492" s="3">
        <v>0.89678055779750687</v>
      </c>
      <c r="AA492" s="3">
        <v>-0.3955274249654267</v>
      </c>
      <c r="AB492" s="3" t="s">
        <v>3401</v>
      </c>
      <c r="AC492" s="22">
        <v>0</v>
      </c>
      <c r="AD492" s="15">
        <v>0</v>
      </c>
      <c r="AE492" s="5">
        <v>0</v>
      </c>
      <c r="AF492" s="20">
        <v>0</v>
      </c>
      <c r="AG492" s="3">
        <v>0.50125313283208017</v>
      </c>
      <c r="AH492" s="3">
        <v>2.8011204481792715E-2</v>
      </c>
      <c r="AI492" s="3">
        <v>0.47324192835028744</v>
      </c>
      <c r="AJ492" s="3" t="s">
        <v>3402</v>
      </c>
      <c r="AK492" s="22">
        <v>0</v>
      </c>
      <c r="AL492" s="15">
        <v>0</v>
      </c>
      <c r="AM492" s="3">
        <v>0</v>
      </c>
      <c r="AN492" s="20">
        <v>0</v>
      </c>
      <c r="AO492" s="3">
        <v>0.50125313283208017</v>
      </c>
      <c r="AP492" s="3">
        <v>4.5351473922902487E-2</v>
      </c>
      <c r="AQ492" s="3">
        <v>0.45590165890917767</v>
      </c>
      <c r="AR492" s="3" t="s">
        <v>3402</v>
      </c>
      <c r="AS492" s="22">
        <v>0</v>
      </c>
      <c r="AT492" s="15">
        <v>0</v>
      </c>
      <c r="AU492" s="3">
        <v>0</v>
      </c>
      <c r="AV492" s="20">
        <v>0</v>
      </c>
      <c r="AW492" s="3">
        <v>0.50125313283208017</v>
      </c>
      <c r="AX492" s="3">
        <v>9.5238095238095233E-2</v>
      </c>
      <c r="AY492" s="3">
        <v>0.40601503759398494</v>
      </c>
      <c r="AZ492" s="3" t="s">
        <v>3402</v>
      </c>
      <c r="BA492" s="22">
        <v>0</v>
      </c>
      <c r="BB492" s="15">
        <v>0</v>
      </c>
      <c r="BC492" s="3">
        <v>0</v>
      </c>
      <c r="BD492" s="20">
        <v>0</v>
      </c>
      <c r="BE492" s="15">
        <v>0</v>
      </c>
    </row>
    <row r="493" spans="1:57" x14ac:dyDescent="0.25">
      <c r="A493" t="s">
        <v>86</v>
      </c>
      <c r="B493" t="s">
        <v>495</v>
      </c>
      <c r="C493" t="s">
        <v>52</v>
      </c>
      <c r="D493">
        <v>4</v>
      </c>
      <c r="E493" s="10">
        <v>0</v>
      </c>
      <c r="F493" s="5">
        <v>5.6022408963585429E-2</v>
      </c>
      <c r="G493" s="5">
        <v>9.5238095238095233E-2</v>
      </c>
      <c r="H493" s="5">
        <v>0.21994941163532386</v>
      </c>
      <c r="I493" s="5">
        <v>0.20774647887323941</v>
      </c>
      <c r="J493" s="5">
        <v>0.5</v>
      </c>
      <c r="K493" s="5">
        <v>9.6004339179171949E-2</v>
      </c>
      <c r="L493" s="5" t="e">
        <v>#N/A</v>
      </c>
      <c r="M493" s="5" t="e">
        <v>#N/A</v>
      </c>
      <c r="N493" s="5">
        <v>0.29152339856241527</v>
      </c>
      <c r="O493" s="5">
        <v>0</v>
      </c>
      <c r="P493" s="22">
        <v>0</v>
      </c>
      <c r="Q493" s="18">
        <v>0</v>
      </c>
      <c r="R493" s="5">
        <v>0</v>
      </c>
      <c r="S493" s="20">
        <v>0</v>
      </c>
      <c r="T493" s="3">
        <v>0.50125313283208017</v>
      </c>
      <c r="U493" s="3">
        <v>0.42328042328042326</v>
      </c>
      <c r="V493" s="3">
        <v>7.7972709551656916E-2</v>
      </c>
      <c r="W493" s="3" t="s">
        <v>3402</v>
      </c>
      <c r="X493" s="25">
        <v>0</v>
      </c>
      <c r="Y493" s="3">
        <v>0.50125313283208017</v>
      </c>
      <c r="Z493" s="3">
        <v>0.89678055779750687</v>
      </c>
      <c r="AA493" s="3">
        <v>-0.3955274249654267</v>
      </c>
      <c r="AB493" s="3" t="s">
        <v>3401</v>
      </c>
      <c r="AC493" s="22">
        <v>0</v>
      </c>
      <c r="AD493" s="15">
        <v>0</v>
      </c>
      <c r="AE493" s="5">
        <v>0</v>
      </c>
      <c r="AF493" s="20">
        <v>0</v>
      </c>
      <c r="AG493" s="3">
        <v>0.50125313283208017</v>
      </c>
      <c r="AH493" s="3">
        <v>2.8011204481792715E-2</v>
      </c>
      <c r="AI493" s="3">
        <v>0.47324192835028744</v>
      </c>
      <c r="AJ493" s="3" t="s">
        <v>3402</v>
      </c>
      <c r="AK493" s="22">
        <v>0</v>
      </c>
      <c r="AL493" s="15">
        <v>0</v>
      </c>
      <c r="AM493" s="3">
        <v>0</v>
      </c>
      <c r="AN493" s="20">
        <v>0</v>
      </c>
      <c r="AO493" s="3">
        <v>0.50125313283208017</v>
      </c>
      <c r="AP493" s="3">
        <v>4.5351473922902487E-2</v>
      </c>
      <c r="AQ493" s="3">
        <v>0.45590165890917767</v>
      </c>
      <c r="AR493" s="3" t="s">
        <v>3402</v>
      </c>
      <c r="AS493" s="22">
        <v>0</v>
      </c>
      <c r="AT493" s="15">
        <v>0</v>
      </c>
      <c r="AU493" s="3">
        <v>0</v>
      </c>
      <c r="AV493" s="20">
        <v>0</v>
      </c>
      <c r="AW493" s="3">
        <v>0.50125313283208017</v>
      </c>
      <c r="AX493" s="3">
        <v>9.5238095238095233E-2</v>
      </c>
      <c r="AY493" s="3">
        <v>0.40601503759398494</v>
      </c>
      <c r="AZ493" s="3" t="s">
        <v>3402</v>
      </c>
      <c r="BA493" s="22">
        <v>0</v>
      </c>
      <c r="BB493" s="15">
        <v>0</v>
      </c>
      <c r="BC493" s="3">
        <v>0</v>
      </c>
      <c r="BD493" s="20">
        <v>0</v>
      </c>
      <c r="BE493" s="15">
        <v>0</v>
      </c>
    </row>
    <row r="494" spans="1:57" x14ac:dyDescent="0.25">
      <c r="A494" t="s">
        <v>56</v>
      </c>
      <c r="B494" t="s">
        <v>518</v>
      </c>
      <c r="C494" t="s">
        <v>52</v>
      </c>
      <c r="D494">
        <v>7.5</v>
      </c>
      <c r="E494" s="10">
        <v>1</v>
      </c>
      <c r="F494" s="5">
        <v>0.27210884353741494</v>
      </c>
      <c r="G494" s="5">
        <v>0.17316017316017315</v>
      </c>
      <c r="H494" s="5">
        <v>0.34632034632034631</v>
      </c>
      <c r="I494" s="5">
        <v>0.20774647887323941</v>
      </c>
      <c r="J494" s="5">
        <v>0.5</v>
      </c>
      <c r="K494" s="5">
        <v>9.6004339179171949E-2</v>
      </c>
      <c r="L494" s="5" t="e">
        <v>#N/A</v>
      </c>
      <c r="M494" s="5" t="e">
        <v>#N/A</v>
      </c>
      <c r="N494" s="5">
        <v>0</v>
      </c>
      <c r="O494" s="5">
        <v>0.3857500506789166</v>
      </c>
      <c r="P494" s="22">
        <v>4.5129509710783209</v>
      </c>
      <c r="Q494" s="18">
        <v>198.91828027217616</v>
      </c>
      <c r="R494" s="5">
        <v>9.9503852055283434E-2</v>
      </c>
      <c r="S494" s="20">
        <v>4.711958675188888</v>
      </c>
      <c r="T494" s="3">
        <v>0.50125313283208017</v>
      </c>
      <c r="U494" s="3">
        <v>0.42328042328042326</v>
      </c>
      <c r="V494" s="3">
        <v>7.7972709551656916E-2</v>
      </c>
      <c r="W494" s="3" t="s">
        <v>3402</v>
      </c>
      <c r="X494" s="25">
        <v>1.5412178047329661</v>
      </c>
      <c r="Y494" s="3">
        <v>0.50125313283208017</v>
      </c>
      <c r="Z494" s="3">
        <v>0.89678055779750687</v>
      </c>
      <c r="AA494" s="3">
        <v>-0.3955274249654267</v>
      </c>
      <c r="AB494" s="3" t="s">
        <v>3401</v>
      </c>
      <c r="AC494" s="22">
        <v>5.2248356189301646</v>
      </c>
      <c r="AD494" s="15">
        <v>104.59918452479968</v>
      </c>
      <c r="AE494" s="5">
        <v>8.508071584577119E-2</v>
      </c>
      <c r="AF494" s="20">
        <v>5.3949970506217069</v>
      </c>
      <c r="AG494" s="3">
        <v>0.50125313283208017</v>
      </c>
      <c r="AH494" s="3">
        <v>2.8011204481792715E-2</v>
      </c>
      <c r="AI494" s="3">
        <v>0.47324192835028744</v>
      </c>
      <c r="AJ494" s="3" t="s">
        <v>3402</v>
      </c>
      <c r="AK494" s="22">
        <v>4.5220889104434523</v>
      </c>
      <c r="AL494" s="15">
        <v>493.41353568760462</v>
      </c>
      <c r="AM494" s="3">
        <v>0.10818668345157317</v>
      </c>
      <c r="AN494" s="20">
        <v>4.7384622773465983</v>
      </c>
      <c r="AO494" s="3">
        <v>0.50125313283208017</v>
      </c>
      <c r="AP494" s="3">
        <v>4.5351473922902487E-2</v>
      </c>
      <c r="AQ494" s="3">
        <v>0.45590165890917767</v>
      </c>
      <c r="AR494" s="3" t="s">
        <v>3402</v>
      </c>
      <c r="AS494" s="22">
        <v>4.5216880334634295</v>
      </c>
      <c r="AT494" s="15">
        <v>650.1808519238873</v>
      </c>
      <c r="AU494" s="3">
        <v>0.17275089925740991</v>
      </c>
      <c r="AV494" s="20">
        <v>4.8671898319782496</v>
      </c>
      <c r="AW494" s="3">
        <v>0.50125313283208017</v>
      </c>
      <c r="AX494" s="3">
        <v>9.5238095238095233E-2</v>
      </c>
      <c r="AY494" s="3">
        <v>0.40601503759398494</v>
      </c>
      <c r="AZ494" s="3" t="s">
        <v>3402</v>
      </c>
      <c r="BA494" s="22">
        <v>4.5205347412285954</v>
      </c>
      <c r="BB494" s="15">
        <v>42.978122028982575</v>
      </c>
      <c r="BC494" s="3">
        <v>8.8753493341240663E-2</v>
      </c>
      <c r="BD494" s="20">
        <v>4.6980417279110771</v>
      </c>
      <c r="BE494" s="15">
        <v>17.170800861112426</v>
      </c>
    </row>
    <row r="495" spans="1:57" x14ac:dyDescent="0.25">
      <c r="A495" t="s">
        <v>55</v>
      </c>
      <c r="B495" t="s">
        <v>518</v>
      </c>
      <c r="C495" t="s">
        <v>52</v>
      </c>
      <c r="D495">
        <v>7</v>
      </c>
      <c r="E495" s="10">
        <v>0</v>
      </c>
      <c r="F495" s="5">
        <v>0.27210884353741494</v>
      </c>
      <c r="G495" s="5">
        <v>0.17316017316017315</v>
      </c>
      <c r="H495" s="5">
        <v>0.12698412698412698</v>
      </c>
      <c r="I495" s="5">
        <v>0.20774647887323941</v>
      </c>
      <c r="J495" s="5">
        <v>0.5</v>
      </c>
      <c r="K495" s="5">
        <v>9.6004339179171949E-2</v>
      </c>
      <c r="L495" s="5" t="e">
        <v>#N/A</v>
      </c>
      <c r="M495" s="5" t="e">
        <v>#N/A</v>
      </c>
      <c r="N495" s="5">
        <v>0</v>
      </c>
      <c r="O495" s="5">
        <v>0.3857500506789166</v>
      </c>
      <c r="P495" s="22">
        <v>0</v>
      </c>
      <c r="Q495" s="18">
        <v>0</v>
      </c>
      <c r="R495" s="5">
        <v>0</v>
      </c>
      <c r="S495" s="20">
        <v>0</v>
      </c>
      <c r="T495" s="3">
        <v>0.50125313283208017</v>
      </c>
      <c r="U495" s="3">
        <v>0.42328042328042326</v>
      </c>
      <c r="V495" s="3">
        <v>7.7972709551656916E-2</v>
      </c>
      <c r="W495" s="3" t="s">
        <v>3402</v>
      </c>
      <c r="X495" s="25">
        <v>0</v>
      </c>
      <c r="Y495" s="3">
        <v>0.50125313283208017</v>
      </c>
      <c r="Z495" s="3">
        <v>0.89678055779750687</v>
      </c>
      <c r="AA495" s="3">
        <v>-0.3955274249654267</v>
      </c>
      <c r="AB495" s="3" t="s">
        <v>3401</v>
      </c>
      <c r="AC495" s="22">
        <v>0</v>
      </c>
      <c r="AD495" s="15">
        <v>0</v>
      </c>
      <c r="AE495" s="5">
        <v>0</v>
      </c>
      <c r="AF495" s="20">
        <v>0</v>
      </c>
      <c r="AG495" s="3">
        <v>0.50125313283208017</v>
      </c>
      <c r="AH495" s="3">
        <v>2.8011204481792715E-2</v>
      </c>
      <c r="AI495" s="3">
        <v>0.47324192835028744</v>
      </c>
      <c r="AJ495" s="3" t="s">
        <v>3402</v>
      </c>
      <c r="AK495" s="22">
        <v>0</v>
      </c>
      <c r="AL495" s="15">
        <v>0</v>
      </c>
      <c r="AM495" s="3">
        <v>0</v>
      </c>
      <c r="AN495" s="20">
        <v>0</v>
      </c>
      <c r="AO495" s="3">
        <v>0.50125313283208017</v>
      </c>
      <c r="AP495" s="3">
        <v>4.5351473922902487E-2</v>
      </c>
      <c r="AQ495" s="3">
        <v>0.45590165890917767</v>
      </c>
      <c r="AR495" s="3" t="s">
        <v>3402</v>
      </c>
      <c r="AS495" s="22">
        <v>0</v>
      </c>
      <c r="AT495" s="15">
        <v>0</v>
      </c>
      <c r="AU495" s="3">
        <v>0</v>
      </c>
      <c r="AV495" s="20">
        <v>0</v>
      </c>
      <c r="AW495" s="3">
        <v>0.50125313283208017</v>
      </c>
      <c r="AX495" s="3">
        <v>9.5238095238095233E-2</v>
      </c>
      <c r="AY495" s="3">
        <v>0.40601503759398494</v>
      </c>
      <c r="AZ495" s="3" t="s">
        <v>3402</v>
      </c>
      <c r="BA495" s="22">
        <v>0</v>
      </c>
      <c r="BB495" s="15">
        <v>0</v>
      </c>
      <c r="BC495" s="3">
        <v>0</v>
      </c>
      <c r="BD495" s="20">
        <v>0</v>
      </c>
      <c r="BE495" s="15">
        <v>0</v>
      </c>
    </row>
    <row r="496" spans="1:57" x14ac:dyDescent="0.25">
      <c r="A496" t="s">
        <v>53</v>
      </c>
      <c r="B496" t="s">
        <v>518</v>
      </c>
      <c r="C496" t="s">
        <v>52</v>
      </c>
      <c r="D496">
        <v>6.5</v>
      </c>
      <c r="E496" s="10">
        <v>1</v>
      </c>
      <c r="F496" s="5">
        <v>0.27210884353741494</v>
      </c>
      <c r="G496" s="5">
        <v>0.19047619047619047</v>
      </c>
      <c r="H496" s="5">
        <v>0.19047619047619047</v>
      </c>
      <c r="I496" s="5">
        <v>0.20774647887323941</v>
      </c>
      <c r="J496" s="5">
        <v>0.5</v>
      </c>
      <c r="K496" s="5">
        <v>9.6004339179171949E-2</v>
      </c>
      <c r="L496" s="5" t="e">
        <v>#N/A</v>
      </c>
      <c r="M496" s="5" t="e">
        <v>#N/A</v>
      </c>
      <c r="N496" s="5">
        <v>0</v>
      </c>
      <c r="O496" s="5">
        <v>0.3857500506789166</v>
      </c>
      <c r="P496" s="22">
        <v>4.7207431788705279</v>
      </c>
      <c r="Q496" s="18">
        <v>253.81296387792932</v>
      </c>
      <c r="R496" s="5">
        <v>0.12696353282798359</v>
      </c>
      <c r="S496" s="20">
        <v>4.9746702445264948</v>
      </c>
      <c r="T496" s="3">
        <v>0.50125313283208017</v>
      </c>
      <c r="U496" s="3">
        <v>0.42328042328042326</v>
      </c>
      <c r="V496" s="3">
        <v>7.7972709551656916E-2</v>
      </c>
      <c r="W496" s="3" t="s">
        <v>3402</v>
      </c>
      <c r="X496" s="25">
        <v>1.6121809178681394</v>
      </c>
      <c r="Y496" s="3">
        <v>0.50125313283208017</v>
      </c>
      <c r="Z496" s="3">
        <v>0.89678055779750687</v>
      </c>
      <c r="AA496" s="3">
        <v>-0.3955274249654267</v>
      </c>
      <c r="AB496" s="3" t="s">
        <v>3401</v>
      </c>
      <c r="AC496" s="22">
        <v>5.4654055111285391</v>
      </c>
      <c r="AD496" s="15">
        <v>129.57300084929966</v>
      </c>
      <c r="AE496" s="5">
        <v>0.10539435576507183</v>
      </c>
      <c r="AF496" s="20">
        <v>5.6761942226586832</v>
      </c>
      <c r="AG496" s="3">
        <v>0.50125313283208017</v>
      </c>
      <c r="AH496" s="3">
        <v>2.8011204481792715E-2</v>
      </c>
      <c r="AI496" s="3">
        <v>0.47324192835028744</v>
      </c>
      <c r="AJ496" s="3" t="s">
        <v>3402</v>
      </c>
      <c r="AK496" s="22">
        <v>4.7303018612500454</v>
      </c>
      <c r="AL496" s="15">
        <v>656.47170492792827</v>
      </c>
      <c r="AM496" s="3">
        <v>0.14393909246324008</v>
      </c>
      <c r="AN496" s="20">
        <v>5.0181800461765258</v>
      </c>
      <c r="AO496" s="3">
        <v>0.50125313283208017</v>
      </c>
      <c r="AP496" s="3">
        <v>4.5351473922902487E-2</v>
      </c>
      <c r="AQ496" s="3">
        <v>0.45590165890917767</v>
      </c>
      <c r="AR496" s="3" t="s">
        <v>3402</v>
      </c>
      <c r="AS496" s="22">
        <v>4.7298825264774909</v>
      </c>
      <c r="AT496" s="15">
        <v>876.10509825780457</v>
      </c>
      <c r="AU496" s="3">
        <v>0.23277822335154619</v>
      </c>
      <c r="AV496" s="20">
        <v>5.1954389731805835</v>
      </c>
      <c r="AW496" s="3">
        <v>0.50125313283208017</v>
      </c>
      <c r="AX496" s="3">
        <v>9.5238095238095233E-2</v>
      </c>
      <c r="AY496" s="3">
        <v>0.40601503759398494</v>
      </c>
      <c r="AZ496" s="3" t="s">
        <v>3402</v>
      </c>
      <c r="BA496" s="22">
        <v>4.7286761325933719</v>
      </c>
      <c r="BB496" s="15">
        <v>51.103178971999895</v>
      </c>
      <c r="BC496" s="3">
        <v>0.10553243000122296</v>
      </c>
      <c r="BD496" s="20">
        <v>4.9397409925958176</v>
      </c>
      <c r="BE496" s="15">
        <v>18.145549198397593</v>
      </c>
    </row>
    <row r="497" spans="1:57" x14ac:dyDescent="0.25">
      <c r="A497" t="s">
        <v>75</v>
      </c>
      <c r="B497" t="s">
        <v>518</v>
      </c>
      <c r="C497" t="s">
        <v>52</v>
      </c>
      <c r="D497">
        <v>6.5</v>
      </c>
      <c r="E497" s="10">
        <v>1</v>
      </c>
      <c r="F497" s="5">
        <v>0.10582010582010581</v>
      </c>
      <c r="G497" s="5">
        <v>0.13605442176870747</v>
      </c>
      <c r="H497" s="5">
        <v>0.36630036630036628</v>
      </c>
      <c r="I497" s="5">
        <v>0.20774647887323941</v>
      </c>
      <c r="J497" s="5">
        <v>0.5</v>
      </c>
      <c r="K497" s="5">
        <v>9.6004339179171949E-2</v>
      </c>
      <c r="L497" s="5" t="e">
        <v>#N/A</v>
      </c>
      <c r="M497" s="5" t="e">
        <v>#N/A</v>
      </c>
      <c r="N497" s="5">
        <v>0</v>
      </c>
      <c r="O497" s="5">
        <v>0.1456874333953132</v>
      </c>
      <c r="P497" s="22">
        <v>3.0700847737701515</v>
      </c>
      <c r="Q497" s="18">
        <v>36.622652927740496</v>
      </c>
      <c r="R497" s="5">
        <v>1.8319558332234403E-2</v>
      </c>
      <c r="S497" s="20">
        <v>3.1067238904346204</v>
      </c>
      <c r="T497" s="3">
        <v>0.50125313283208017</v>
      </c>
      <c r="U497" s="3">
        <v>0.42328042328042326</v>
      </c>
      <c r="V497" s="3">
        <v>7.7972709551656916E-2</v>
      </c>
      <c r="W497" s="3" t="s">
        <v>3402</v>
      </c>
      <c r="X497" s="25">
        <v>1.048464595715197</v>
      </c>
      <c r="Y497" s="3">
        <v>0.50125313283208017</v>
      </c>
      <c r="Z497" s="3">
        <v>0.89678055779750687</v>
      </c>
      <c r="AA497" s="3">
        <v>-0.3955274249654267</v>
      </c>
      <c r="AB497" s="3" t="s">
        <v>3401</v>
      </c>
      <c r="AC497" s="22">
        <v>3.554367947253966</v>
      </c>
      <c r="AD497" s="15">
        <v>23.651091811833325</v>
      </c>
      <c r="AE497" s="5">
        <v>1.9237739099273257E-2</v>
      </c>
      <c r="AF497" s="20">
        <v>3.5928434254525126</v>
      </c>
      <c r="AG497" s="3">
        <v>0.50125313283208017</v>
      </c>
      <c r="AH497" s="3">
        <v>2.8011204481792715E-2</v>
      </c>
      <c r="AI497" s="3">
        <v>0.47324192835028744</v>
      </c>
      <c r="AJ497" s="3" t="s">
        <v>3402</v>
      </c>
      <c r="AK497" s="22">
        <v>3.0763011604954476</v>
      </c>
      <c r="AL497" s="15">
        <v>67.943241838042653</v>
      </c>
      <c r="AM497" s="3">
        <v>1.4897349719363731E-2</v>
      </c>
      <c r="AN497" s="20">
        <v>3.1060958599341748</v>
      </c>
      <c r="AO497" s="3">
        <v>0.50125313283208017</v>
      </c>
      <c r="AP497" s="3">
        <v>4.5351473922902487E-2</v>
      </c>
      <c r="AQ497" s="3">
        <v>0.45590165890917767</v>
      </c>
      <c r="AR497" s="3" t="s">
        <v>3402</v>
      </c>
      <c r="AS497" s="22">
        <v>3.0760284506166102</v>
      </c>
      <c r="AT497" s="15">
        <v>81.970940668578933</v>
      </c>
      <c r="AU497" s="3">
        <v>2.1779407485735206E-2</v>
      </c>
      <c r="AV497" s="20">
        <v>3.1195872655880805</v>
      </c>
      <c r="AW497" s="3">
        <v>0.50125313283208017</v>
      </c>
      <c r="AX497" s="3">
        <v>9.5238095238095233E-2</v>
      </c>
      <c r="AY497" s="3">
        <v>0.40601503759398494</v>
      </c>
      <c r="AZ497" s="3" t="s">
        <v>3402</v>
      </c>
      <c r="BA497" s="22">
        <v>3.0752438852728776</v>
      </c>
      <c r="BB497" s="15">
        <v>12.914298123826114</v>
      </c>
      <c r="BC497" s="3">
        <v>2.6669128813186806E-2</v>
      </c>
      <c r="BD497" s="20">
        <v>3.1285821428992513</v>
      </c>
      <c r="BE497" s="15">
        <v>11.302113757256324</v>
      </c>
    </row>
    <row r="498" spans="1:57" x14ac:dyDescent="0.25">
      <c r="A498" t="s">
        <v>61</v>
      </c>
      <c r="B498" t="s">
        <v>518</v>
      </c>
      <c r="C498" t="s">
        <v>52</v>
      </c>
      <c r="D498">
        <v>6.5</v>
      </c>
      <c r="E498" s="10">
        <v>1</v>
      </c>
      <c r="F498" s="5">
        <v>0.21164021164021163</v>
      </c>
      <c r="G498" s="5">
        <v>0.19047619047619047</v>
      </c>
      <c r="H498" s="5">
        <v>0.21994941163532386</v>
      </c>
      <c r="I498" s="5">
        <v>0.20774647887323941</v>
      </c>
      <c r="J498" s="5">
        <v>0.5</v>
      </c>
      <c r="K498" s="5">
        <v>9.6004339179171949E-2</v>
      </c>
      <c r="L498" s="5" t="e">
        <v>#N/A</v>
      </c>
      <c r="M498" s="5" t="e">
        <v>#N/A</v>
      </c>
      <c r="N498" s="5">
        <v>0</v>
      </c>
      <c r="O498" s="5">
        <v>0.3857500506789166</v>
      </c>
      <c r="P498" s="22">
        <v>4.3889267982253788</v>
      </c>
      <c r="Q498" s="18">
        <v>171.98988170043995</v>
      </c>
      <c r="R498" s="5">
        <v>8.6033599930132029E-2</v>
      </c>
      <c r="S498" s="20">
        <v>4.5609939980856424</v>
      </c>
      <c r="T498" s="3">
        <v>0.50125313283208017</v>
      </c>
      <c r="U498" s="3">
        <v>0.42328042328042326</v>
      </c>
      <c r="V498" s="3">
        <v>7.7972709551656916E-2</v>
      </c>
      <c r="W498" s="3" t="s">
        <v>3402</v>
      </c>
      <c r="X498" s="25">
        <v>1.4988623116989788</v>
      </c>
      <c r="Y498" s="3">
        <v>0.50125313283208017</v>
      </c>
      <c r="Z498" s="3">
        <v>0.89678055779750687</v>
      </c>
      <c r="AA498" s="3">
        <v>-0.3955274249654267</v>
      </c>
      <c r="AB498" s="3" t="s">
        <v>3401</v>
      </c>
      <c r="AC498" s="22">
        <v>5.081247549819019</v>
      </c>
      <c r="AD498" s="15">
        <v>92.050882336852695</v>
      </c>
      <c r="AE498" s="5">
        <v>7.4873958138721747E-2</v>
      </c>
      <c r="AF498" s="20">
        <v>5.2309954660964628</v>
      </c>
      <c r="AG498" s="3">
        <v>0.50125313283208017</v>
      </c>
      <c r="AH498" s="3">
        <v>2.8011204481792715E-2</v>
      </c>
      <c r="AI498" s="3">
        <v>0.47324192835028744</v>
      </c>
      <c r="AJ498" s="3" t="s">
        <v>3402</v>
      </c>
      <c r="AK498" s="22">
        <v>4.3978136102508589</v>
      </c>
      <c r="AL498" s="15">
        <v>416.09900560194575</v>
      </c>
      <c r="AM498" s="3">
        <v>9.1234569276334831E-2</v>
      </c>
      <c r="AN498" s="20">
        <v>4.5802827488035289</v>
      </c>
      <c r="AO498" s="3">
        <v>0.50125313283208017</v>
      </c>
      <c r="AP498" s="3">
        <v>4.5351473922902487E-2</v>
      </c>
      <c r="AQ498" s="3">
        <v>0.45590165890917767</v>
      </c>
      <c r="AR498" s="3" t="s">
        <v>3402</v>
      </c>
      <c r="AS498" s="22">
        <v>4.3974237501057587</v>
      </c>
      <c r="AT498" s="15">
        <v>544.16027597004302</v>
      </c>
      <c r="AU498" s="3">
        <v>0.1445815833176671</v>
      </c>
      <c r="AV498" s="20">
        <v>4.686586916741093</v>
      </c>
      <c r="AW498" s="3">
        <v>0.50125313283208017</v>
      </c>
      <c r="AX498" s="3">
        <v>9.5238095238095233E-2</v>
      </c>
      <c r="AY498" s="3">
        <v>0.40601503759398494</v>
      </c>
      <c r="AZ498" s="3" t="s">
        <v>3402</v>
      </c>
      <c r="BA498" s="22">
        <v>4.3963021524575492</v>
      </c>
      <c r="BB498" s="15">
        <v>38.758128524182048</v>
      </c>
      <c r="BC498" s="3">
        <v>8.0038846266251684E-2</v>
      </c>
      <c r="BD498" s="20">
        <v>4.5563798449900528</v>
      </c>
      <c r="BE498" s="15">
        <v>16.613712810633729</v>
      </c>
    </row>
    <row r="499" spans="1:57" x14ac:dyDescent="0.25">
      <c r="A499" t="s">
        <v>58</v>
      </c>
      <c r="B499" t="s">
        <v>518</v>
      </c>
      <c r="C499" t="s">
        <v>52</v>
      </c>
      <c r="D499">
        <v>6</v>
      </c>
      <c r="E499" s="10">
        <v>1</v>
      </c>
      <c r="F499" s="5">
        <v>0.23809523809523808</v>
      </c>
      <c r="G499" s="5">
        <v>9.5238095238095233E-2</v>
      </c>
      <c r="H499" s="5">
        <v>0.34632034632034631</v>
      </c>
      <c r="I499" s="5">
        <v>0.20774647887323941</v>
      </c>
      <c r="J499" s="5">
        <v>0.5</v>
      </c>
      <c r="K499" s="5">
        <v>9.6004339179171949E-2</v>
      </c>
      <c r="L499" s="5" t="e">
        <v>#N/A</v>
      </c>
      <c r="M499" s="5" t="e">
        <v>#N/A</v>
      </c>
      <c r="N499" s="5">
        <v>0</v>
      </c>
      <c r="O499" s="5">
        <v>0.3857500506789166</v>
      </c>
      <c r="P499" s="22">
        <v>4.1091167101012029</v>
      </c>
      <c r="Q499" s="18">
        <v>123.87436351159708</v>
      </c>
      <c r="R499" s="5">
        <v>6.1965025654932039E-2</v>
      </c>
      <c r="S499" s="20">
        <v>4.2330467614110674</v>
      </c>
      <c r="T499" s="3">
        <v>0.50125313283208017</v>
      </c>
      <c r="U499" s="3">
        <v>0.42328042328042326</v>
      </c>
      <c r="V499" s="3">
        <v>7.7972709551656916E-2</v>
      </c>
      <c r="W499" s="3" t="s">
        <v>3402</v>
      </c>
      <c r="X499" s="25">
        <v>1.4033043735506197</v>
      </c>
      <c r="Y499" s="3">
        <v>0.50125313283208017</v>
      </c>
      <c r="Z499" s="3">
        <v>0.89678055779750687</v>
      </c>
      <c r="AA499" s="3">
        <v>-0.3955274249654267</v>
      </c>
      <c r="AB499" s="3" t="s">
        <v>3401</v>
      </c>
      <c r="AC499" s="22">
        <v>4.7572994891517748</v>
      </c>
      <c r="AD499" s="15">
        <v>68.994426889000266</v>
      </c>
      <c r="AE499" s="5">
        <v>5.6119894775021995E-2</v>
      </c>
      <c r="AF499" s="20">
        <v>4.8695392787018186</v>
      </c>
      <c r="AG499" s="3">
        <v>0.50125313283208017</v>
      </c>
      <c r="AH499" s="3">
        <v>2.8011204481792715E-2</v>
      </c>
      <c r="AI499" s="3">
        <v>0.47324192835028744</v>
      </c>
      <c r="AJ499" s="3" t="s">
        <v>3402</v>
      </c>
      <c r="AK499" s="22">
        <v>4.1174369554532548</v>
      </c>
      <c r="AL499" s="15">
        <v>283.27832022191126</v>
      </c>
      <c r="AM499" s="3">
        <v>6.2112081939204887E-2</v>
      </c>
      <c r="AN499" s="20">
        <v>4.2416611193316642</v>
      </c>
      <c r="AO499" s="3">
        <v>0.50125313283208017</v>
      </c>
      <c r="AP499" s="3">
        <v>4.5351473922902487E-2</v>
      </c>
      <c r="AQ499" s="3">
        <v>0.45590165890917767</v>
      </c>
      <c r="AR499" s="3" t="s">
        <v>3402</v>
      </c>
      <c r="AS499" s="22">
        <v>4.1170719503140756</v>
      </c>
      <c r="AT499" s="15">
        <v>364.17847500306948</v>
      </c>
      <c r="AU499" s="3">
        <v>9.6761014817362198E-2</v>
      </c>
      <c r="AV499" s="20">
        <v>4.3105939799488002</v>
      </c>
      <c r="AW499" s="3">
        <v>0.50125313283208017</v>
      </c>
      <c r="AX499" s="3">
        <v>9.5238095238095233E-2</v>
      </c>
      <c r="AY499" s="3">
        <v>0.40601503759398494</v>
      </c>
      <c r="AZ499" s="3" t="s">
        <v>3402</v>
      </c>
      <c r="BA499" s="22">
        <v>4.1160218586059765</v>
      </c>
      <c r="BB499" s="15">
        <v>30.697208073671636</v>
      </c>
      <c r="BC499" s="3">
        <v>6.3392356942074402E-2</v>
      </c>
      <c r="BD499" s="20">
        <v>4.2428065724901254</v>
      </c>
      <c r="BE499" s="15">
        <v>15.409267249807668</v>
      </c>
    </row>
    <row r="500" spans="1:57" x14ac:dyDescent="0.25">
      <c r="A500" t="s">
        <v>81</v>
      </c>
      <c r="B500" t="s">
        <v>518</v>
      </c>
      <c r="C500" t="s">
        <v>52</v>
      </c>
      <c r="D500">
        <v>5.5</v>
      </c>
      <c r="E500" s="10">
        <v>1</v>
      </c>
      <c r="F500" s="5">
        <v>0.13605442176870747</v>
      </c>
      <c r="G500" s="5">
        <v>8.6580086580086577E-2</v>
      </c>
      <c r="H500" s="5">
        <v>0.36630036630036628</v>
      </c>
      <c r="I500" s="5">
        <v>0.20774647887323941</v>
      </c>
      <c r="J500" s="5">
        <v>0.5</v>
      </c>
      <c r="K500" s="5">
        <v>9.6004339179171949E-2</v>
      </c>
      <c r="L500" s="5" t="e">
        <v>#N/A</v>
      </c>
      <c r="M500" s="5" t="e">
        <v>#N/A</v>
      </c>
      <c r="N500" s="5">
        <v>0</v>
      </c>
      <c r="O500" s="5">
        <v>0.45413219073256972</v>
      </c>
      <c r="P500" s="22">
        <v>3.6897228626218097</v>
      </c>
      <c r="Q500" s="18">
        <v>75.74655575453292</v>
      </c>
      <c r="R500" s="5">
        <v>3.7890303833229833E-2</v>
      </c>
      <c r="S500" s="20">
        <v>3.7655034702882695</v>
      </c>
      <c r="T500" s="3">
        <v>0.50125313283208017</v>
      </c>
      <c r="U500" s="3">
        <v>0.42328042328042326</v>
      </c>
      <c r="V500" s="3">
        <v>7.7972709551656916E-2</v>
      </c>
      <c r="W500" s="3" t="s">
        <v>3402</v>
      </c>
      <c r="X500" s="25">
        <v>1.260077188262529</v>
      </c>
      <c r="Y500" s="3">
        <v>0.50125313283208017</v>
      </c>
      <c r="Z500" s="3">
        <v>0.89678055779750687</v>
      </c>
      <c r="AA500" s="3">
        <v>-0.3955274249654267</v>
      </c>
      <c r="AB500" s="3" t="s">
        <v>3401</v>
      </c>
      <c r="AC500" s="22">
        <v>4.2717493631447727</v>
      </c>
      <c r="AD500" s="15">
        <v>44.785442418124177</v>
      </c>
      <c r="AE500" s="5">
        <v>3.6428367178141421E-2</v>
      </c>
      <c r="AF500" s="20">
        <v>4.3446060975010559</v>
      </c>
      <c r="AG500" s="3">
        <v>0.50125313283208017</v>
      </c>
      <c r="AH500" s="3">
        <v>2.8011204481792715E-2</v>
      </c>
      <c r="AI500" s="3">
        <v>0.47324192835028744</v>
      </c>
      <c r="AJ500" s="3" t="s">
        <v>3402</v>
      </c>
      <c r="AK500" s="22">
        <v>3.6971939085092678</v>
      </c>
      <c r="AL500" s="15">
        <v>159.19523473432088</v>
      </c>
      <c r="AM500" s="3">
        <v>3.4905415481153619E-2</v>
      </c>
      <c r="AN500" s="20">
        <v>3.7670047394715751</v>
      </c>
      <c r="AO500" s="3">
        <v>0.50125313283208017</v>
      </c>
      <c r="AP500" s="3">
        <v>4.5351473922902487E-2</v>
      </c>
      <c r="AQ500" s="3">
        <v>0.45590165890917767</v>
      </c>
      <c r="AR500" s="3" t="s">
        <v>3402</v>
      </c>
      <c r="AS500" s="22">
        <v>3.6968661573398518</v>
      </c>
      <c r="AT500" s="15">
        <v>199.47831675552729</v>
      </c>
      <c r="AU500" s="3">
        <v>5.3000728181865665E-2</v>
      </c>
      <c r="AV500" s="20">
        <v>3.8028676137035831</v>
      </c>
      <c r="AW500" s="3">
        <v>0.50125313283208017</v>
      </c>
      <c r="AX500" s="3">
        <v>9.5238095238095233E-2</v>
      </c>
      <c r="AY500" s="3">
        <v>0.40601503759398494</v>
      </c>
      <c r="AZ500" s="3" t="s">
        <v>3402</v>
      </c>
      <c r="BA500" s="22">
        <v>3.6959232424370705</v>
      </c>
      <c r="BB500" s="15">
        <v>21.643090269731278</v>
      </c>
      <c r="BC500" s="3">
        <v>4.4694830240444058E-2</v>
      </c>
      <c r="BD500" s="20">
        <v>3.7853129029179584</v>
      </c>
      <c r="BE500" s="15">
        <v>13.701024319498423</v>
      </c>
    </row>
    <row r="501" spans="1:57" x14ac:dyDescent="0.25">
      <c r="A501" t="s">
        <v>4173</v>
      </c>
      <c r="B501" t="s">
        <v>518</v>
      </c>
      <c r="C501" t="s">
        <v>52</v>
      </c>
      <c r="D501">
        <v>5</v>
      </c>
      <c r="E501" s="10">
        <v>0</v>
      </c>
      <c r="F501" s="5" t="e">
        <v>#N/A</v>
      </c>
      <c r="G501" s="5" t="e">
        <v>#N/A</v>
      </c>
      <c r="H501" s="5" t="e">
        <v>#N/A</v>
      </c>
      <c r="I501" s="5">
        <v>0.20774647887323941</v>
      </c>
      <c r="J501" s="5">
        <v>0.5</v>
      </c>
      <c r="K501" s="5">
        <v>9.6004339179171949E-2</v>
      </c>
      <c r="L501" s="5" t="e">
        <v>#N/A</v>
      </c>
      <c r="M501" s="5" t="e">
        <v>#N/A</v>
      </c>
      <c r="N501" s="5">
        <v>0</v>
      </c>
      <c r="O501" s="5">
        <v>0.3857500506789166</v>
      </c>
      <c r="P501" s="22">
        <v>0</v>
      </c>
      <c r="Q501" s="18">
        <v>0</v>
      </c>
      <c r="R501" s="5">
        <v>0</v>
      </c>
      <c r="S501" s="20">
        <v>0</v>
      </c>
      <c r="T501" s="3">
        <v>0.50125313283208017</v>
      </c>
      <c r="U501" s="3">
        <v>0.42328042328042326</v>
      </c>
      <c r="V501" s="3">
        <v>7.7972709551656916E-2</v>
      </c>
      <c r="W501" s="3" t="s">
        <v>3402</v>
      </c>
      <c r="X501" s="25">
        <v>0</v>
      </c>
      <c r="Y501" s="3">
        <v>0.50125313283208017</v>
      </c>
      <c r="Z501" s="3">
        <v>0.89678055779750687</v>
      </c>
      <c r="AA501" s="3">
        <v>-0.3955274249654267</v>
      </c>
      <c r="AB501" s="3" t="s">
        <v>3401</v>
      </c>
      <c r="AC501" s="22">
        <v>0</v>
      </c>
      <c r="AD501" s="15">
        <v>0</v>
      </c>
      <c r="AE501" s="5">
        <v>0</v>
      </c>
      <c r="AF501" s="20">
        <v>0</v>
      </c>
      <c r="AG501" s="3">
        <v>0.50125313283208017</v>
      </c>
      <c r="AH501" s="3">
        <v>2.8011204481792715E-2</v>
      </c>
      <c r="AI501" s="3">
        <v>0.47324192835028744</v>
      </c>
      <c r="AJ501" s="3" t="s">
        <v>3402</v>
      </c>
      <c r="AK501" s="22">
        <v>0</v>
      </c>
      <c r="AL501" s="15">
        <v>0</v>
      </c>
      <c r="AM501" s="3">
        <v>0</v>
      </c>
      <c r="AN501" s="20">
        <v>0</v>
      </c>
      <c r="AO501" s="3">
        <v>0.50125313283208017</v>
      </c>
      <c r="AP501" s="3">
        <v>4.5351473922902487E-2</v>
      </c>
      <c r="AQ501" s="3">
        <v>0.45590165890917767</v>
      </c>
      <c r="AR501" s="3" t="s">
        <v>3402</v>
      </c>
      <c r="AS501" s="22">
        <v>0</v>
      </c>
      <c r="AT501" s="15">
        <v>0</v>
      </c>
      <c r="AU501" s="3">
        <v>0</v>
      </c>
      <c r="AV501" s="20">
        <v>0</v>
      </c>
      <c r="AW501" s="3">
        <v>0.50125313283208017</v>
      </c>
      <c r="AX501" s="3">
        <v>9.5238095238095233E-2</v>
      </c>
      <c r="AY501" s="3">
        <v>0.40601503759398494</v>
      </c>
      <c r="AZ501" s="3" t="s">
        <v>3402</v>
      </c>
      <c r="BA501" s="22">
        <v>0</v>
      </c>
      <c r="BB501" s="15">
        <v>0</v>
      </c>
      <c r="BC501" s="3">
        <v>0</v>
      </c>
      <c r="BD501" s="20">
        <v>0</v>
      </c>
      <c r="BE501" s="15">
        <v>0</v>
      </c>
    </row>
    <row r="502" spans="1:57" x14ac:dyDescent="0.25">
      <c r="A502" t="s">
        <v>68</v>
      </c>
      <c r="B502" t="s">
        <v>518</v>
      </c>
      <c r="C502" t="s">
        <v>52</v>
      </c>
      <c r="D502">
        <v>5</v>
      </c>
      <c r="E502" s="10">
        <v>0</v>
      </c>
      <c r="F502" s="5" t="e">
        <v>#N/A</v>
      </c>
      <c r="G502" s="5" t="e">
        <v>#N/A</v>
      </c>
      <c r="H502" s="5" t="e">
        <v>#N/A</v>
      </c>
      <c r="I502" s="5">
        <v>0.20774647887323941</v>
      </c>
      <c r="J502" s="5">
        <v>0.5</v>
      </c>
      <c r="K502" s="5">
        <v>9.6004339179171949E-2</v>
      </c>
      <c r="L502" s="5" t="e">
        <v>#N/A</v>
      </c>
      <c r="M502" s="5" t="e">
        <v>#N/A</v>
      </c>
      <c r="N502" s="5">
        <v>0</v>
      </c>
      <c r="O502" s="5">
        <v>0.3857500506789166</v>
      </c>
      <c r="P502" s="22">
        <v>0</v>
      </c>
      <c r="Q502" s="18">
        <v>0</v>
      </c>
      <c r="R502" s="5">
        <v>0</v>
      </c>
      <c r="S502" s="20">
        <v>0</v>
      </c>
      <c r="T502" s="3">
        <v>0.50125313283208017</v>
      </c>
      <c r="U502" s="3">
        <v>0.42328042328042326</v>
      </c>
      <c r="V502" s="3">
        <v>7.7972709551656916E-2</v>
      </c>
      <c r="W502" s="3" t="s">
        <v>3402</v>
      </c>
      <c r="X502" s="25">
        <v>0</v>
      </c>
      <c r="Y502" s="3">
        <v>0.50125313283208017</v>
      </c>
      <c r="Z502" s="3">
        <v>0.89678055779750687</v>
      </c>
      <c r="AA502" s="3">
        <v>-0.3955274249654267</v>
      </c>
      <c r="AB502" s="3" t="s">
        <v>3401</v>
      </c>
      <c r="AC502" s="22">
        <v>0</v>
      </c>
      <c r="AD502" s="15">
        <v>0</v>
      </c>
      <c r="AE502" s="5">
        <v>0</v>
      </c>
      <c r="AF502" s="20">
        <v>0</v>
      </c>
      <c r="AG502" s="3">
        <v>0.50125313283208017</v>
      </c>
      <c r="AH502" s="3">
        <v>2.8011204481792715E-2</v>
      </c>
      <c r="AI502" s="3">
        <v>0.47324192835028744</v>
      </c>
      <c r="AJ502" s="3" t="s">
        <v>3402</v>
      </c>
      <c r="AK502" s="22">
        <v>0</v>
      </c>
      <c r="AL502" s="15">
        <v>0</v>
      </c>
      <c r="AM502" s="3">
        <v>0</v>
      </c>
      <c r="AN502" s="20">
        <v>0</v>
      </c>
      <c r="AO502" s="3">
        <v>0.50125313283208017</v>
      </c>
      <c r="AP502" s="3">
        <v>4.5351473922902487E-2</v>
      </c>
      <c r="AQ502" s="3">
        <v>0.45590165890917767</v>
      </c>
      <c r="AR502" s="3" t="s">
        <v>3402</v>
      </c>
      <c r="AS502" s="22">
        <v>0</v>
      </c>
      <c r="AT502" s="15">
        <v>0</v>
      </c>
      <c r="AU502" s="3">
        <v>0</v>
      </c>
      <c r="AV502" s="20">
        <v>0</v>
      </c>
      <c r="AW502" s="3">
        <v>0.50125313283208017</v>
      </c>
      <c r="AX502" s="3">
        <v>9.5238095238095233E-2</v>
      </c>
      <c r="AY502" s="3">
        <v>0.40601503759398494</v>
      </c>
      <c r="AZ502" s="3" t="s">
        <v>3402</v>
      </c>
      <c r="BA502" s="22">
        <v>0</v>
      </c>
      <c r="BB502" s="15">
        <v>0</v>
      </c>
      <c r="BC502" s="3">
        <v>0</v>
      </c>
      <c r="BD502" s="20">
        <v>0</v>
      </c>
      <c r="BE502" s="15">
        <v>0</v>
      </c>
    </row>
    <row r="503" spans="1:57" x14ac:dyDescent="0.25">
      <c r="A503" t="s">
        <v>4174</v>
      </c>
      <c r="B503" t="s">
        <v>518</v>
      </c>
      <c r="C503" t="s">
        <v>52</v>
      </c>
      <c r="D503">
        <v>4.5</v>
      </c>
      <c r="E503" s="10">
        <v>0</v>
      </c>
      <c r="F503" s="5" t="e">
        <v>#N/A</v>
      </c>
      <c r="G503" s="5" t="e">
        <v>#N/A</v>
      </c>
      <c r="H503" s="5" t="e">
        <v>#N/A</v>
      </c>
      <c r="I503" s="5">
        <v>0.20774647887323941</v>
      </c>
      <c r="J503" s="5">
        <v>0.5</v>
      </c>
      <c r="K503" s="5">
        <v>9.6004339179171949E-2</v>
      </c>
      <c r="L503" s="5" t="e">
        <v>#N/A</v>
      </c>
      <c r="M503" s="5" t="e">
        <v>#N/A</v>
      </c>
      <c r="N503" s="5">
        <v>0</v>
      </c>
      <c r="O503" s="5">
        <v>0.3857500506789166</v>
      </c>
      <c r="P503" s="22">
        <v>0</v>
      </c>
      <c r="Q503" s="18">
        <v>0</v>
      </c>
      <c r="R503" s="5">
        <v>0</v>
      </c>
      <c r="S503" s="20">
        <v>0</v>
      </c>
      <c r="T503" s="3">
        <v>0.50125313283208017</v>
      </c>
      <c r="U503" s="3">
        <v>0.42328042328042326</v>
      </c>
      <c r="V503" s="3">
        <v>7.7972709551656916E-2</v>
      </c>
      <c r="W503" s="3" t="s">
        <v>3402</v>
      </c>
      <c r="X503" s="25">
        <v>0</v>
      </c>
      <c r="Y503" s="3">
        <v>0.50125313283208017</v>
      </c>
      <c r="Z503" s="3">
        <v>0.89678055779750687</v>
      </c>
      <c r="AA503" s="3">
        <v>-0.3955274249654267</v>
      </c>
      <c r="AB503" s="3" t="s">
        <v>3401</v>
      </c>
      <c r="AC503" s="22">
        <v>0</v>
      </c>
      <c r="AD503" s="15">
        <v>0</v>
      </c>
      <c r="AE503" s="5">
        <v>0</v>
      </c>
      <c r="AF503" s="20">
        <v>0</v>
      </c>
      <c r="AG503" s="3">
        <v>0.50125313283208017</v>
      </c>
      <c r="AH503" s="3">
        <v>2.8011204481792715E-2</v>
      </c>
      <c r="AI503" s="3">
        <v>0.47324192835028744</v>
      </c>
      <c r="AJ503" s="3" t="s">
        <v>3402</v>
      </c>
      <c r="AK503" s="22">
        <v>0</v>
      </c>
      <c r="AL503" s="15">
        <v>0</v>
      </c>
      <c r="AM503" s="3">
        <v>0</v>
      </c>
      <c r="AN503" s="20">
        <v>0</v>
      </c>
      <c r="AO503" s="3">
        <v>0.50125313283208017</v>
      </c>
      <c r="AP503" s="3">
        <v>4.5351473922902487E-2</v>
      </c>
      <c r="AQ503" s="3">
        <v>0.45590165890917767</v>
      </c>
      <c r="AR503" s="3" t="s">
        <v>3402</v>
      </c>
      <c r="AS503" s="22">
        <v>0</v>
      </c>
      <c r="AT503" s="15">
        <v>0</v>
      </c>
      <c r="AU503" s="3">
        <v>0</v>
      </c>
      <c r="AV503" s="20">
        <v>0</v>
      </c>
      <c r="AW503" s="3">
        <v>0.50125313283208017</v>
      </c>
      <c r="AX503" s="3">
        <v>9.5238095238095233E-2</v>
      </c>
      <c r="AY503" s="3">
        <v>0.40601503759398494</v>
      </c>
      <c r="AZ503" s="3" t="s">
        <v>3402</v>
      </c>
      <c r="BA503" s="22">
        <v>0</v>
      </c>
      <c r="BB503" s="15">
        <v>0</v>
      </c>
      <c r="BC503" s="3">
        <v>0</v>
      </c>
      <c r="BD503" s="20">
        <v>0</v>
      </c>
      <c r="BE503" s="15">
        <v>0</v>
      </c>
    </row>
    <row r="504" spans="1:57" x14ac:dyDescent="0.25">
      <c r="A504" t="s">
        <v>51</v>
      </c>
      <c r="B504" t="s">
        <v>518</v>
      </c>
      <c r="C504" t="s">
        <v>52</v>
      </c>
      <c r="D504">
        <v>4.5</v>
      </c>
      <c r="E504" s="10">
        <v>0</v>
      </c>
      <c r="F504" s="5" t="e">
        <v>#N/A</v>
      </c>
      <c r="G504" s="5" t="e">
        <v>#N/A</v>
      </c>
      <c r="H504" s="5" t="e">
        <v>#N/A</v>
      </c>
      <c r="I504" s="5">
        <v>0.20774647887323941</v>
      </c>
      <c r="J504" s="5">
        <v>0.5</v>
      </c>
      <c r="K504" s="5">
        <v>9.6004339179171949E-2</v>
      </c>
      <c r="L504" s="5" t="e">
        <v>#N/A</v>
      </c>
      <c r="M504" s="5" t="e">
        <v>#N/A</v>
      </c>
      <c r="N504" s="5">
        <v>0</v>
      </c>
      <c r="O504" s="5">
        <v>0.3857500506789166</v>
      </c>
      <c r="P504" s="22">
        <v>0</v>
      </c>
      <c r="Q504" s="18">
        <v>0</v>
      </c>
      <c r="R504" s="5">
        <v>0</v>
      </c>
      <c r="S504" s="20">
        <v>0</v>
      </c>
      <c r="T504" s="3">
        <v>0.50125313283208017</v>
      </c>
      <c r="U504" s="3">
        <v>0.42328042328042326</v>
      </c>
      <c r="V504" s="3">
        <v>7.7972709551656916E-2</v>
      </c>
      <c r="W504" s="3" t="s">
        <v>3402</v>
      </c>
      <c r="X504" s="25">
        <v>0</v>
      </c>
      <c r="Y504" s="3">
        <v>0.50125313283208017</v>
      </c>
      <c r="Z504" s="3">
        <v>0.89678055779750687</v>
      </c>
      <c r="AA504" s="3">
        <v>-0.3955274249654267</v>
      </c>
      <c r="AB504" s="3" t="s">
        <v>3401</v>
      </c>
      <c r="AC504" s="22">
        <v>0</v>
      </c>
      <c r="AD504" s="15">
        <v>0</v>
      </c>
      <c r="AE504" s="5">
        <v>0</v>
      </c>
      <c r="AF504" s="20">
        <v>0</v>
      </c>
      <c r="AG504" s="3">
        <v>0.50125313283208017</v>
      </c>
      <c r="AH504" s="3">
        <v>2.8011204481792715E-2</v>
      </c>
      <c r="AI504" s="3">
        <v>0.47324192835028744</v>
      </c>
      <c r="AJ504" s="3" t="s">
        <v>3402</v>
      </c>
      <c r="AK504" s="22">
        <v>0</v>
      </c>
      <c r="AL504" s="15">
        <v>0</v>
      </c>
      <c r="AM504" s="3">
        <v>0</v>
      </c>
      <c r="AN504" s="20">
        <v>0</v>
      </c>
      <c r="AO504" s="3">
        <v>0.50125313283208017</v>
      </c>
      <c r="AP504" s="3">
        <v>4.5351473922902487E-2</v>
      </c>
      <c r="AQ504" s="3">
        <v>0.45590165890917767</v>
      </c>
      <c r="AR504" s="3" t="s">
        <v>3402</v>
      </c>
      <c r="AS504" s="22">
        <v>0</v>
      </c>
      <c r="AT504" s="15">
        <v>0</v>
      </c>
      <c r="AU504" s="3">
        <v>0</v>
      </c>
      <c r="AV504" s="20">
        <v>0</v>
      </c>
      <c r="AW504" s="3">
        <v>0.50125313283208017</v>
      </c>
      <c r="AX504" s="3">
        <v>9.5238095238095233E-2</v>
      </c>
      <c r="AY504" s="3">
        <v>0.40601503759398494</v>
      </c>
      <c r="AZ504" s="3" t="s">
        <v>3402</v>
      </c>
      <c r="BA504" s="22">
        <v>0</v>
      </c>
      <c r="BB504" s="15">
        <v>0</v>
      </c>
      <c r="BC504" s="3">
        <v>0</v>
      </c>
      <c r="BD504" s="20">
        <v>0</v>
      </c>
      <c r="BE504" s="15">
        <v>0</v>
      </c>
    </row>
    <row r="505" spans="1:57" x14ac:dyDescent="0.25">
      <c r="A505" t="s">
        <v>77</v>
      </c>
      <c r="B505" t="s">
        <v>518</v>
      </c>
      <c r="C505" t="s">
        <v>52</v>
      </c>
      <c r="D505">
        <v>4.5</v>
      </c>
      <c r="E505" s="10">
        <v>0</v>
      </c>
      <c r="F505" s="5">
        <v>0.10582010582010581</v>
      </c>
      <c r="G505" s="5">
        <v>0.13605442176870747</v>
      </c>
      <c r="H505" s="5">
        <v>0.20050125313283207</v>
      </c>
      <c r="I505" s="5">
        <v>0.20774647887323941</v>
      </c>
      <c r="J505" s="5">
        <v>0.5</v>
      </c>
      <c r="K505" s="5">
        <v>9.6004339179171949E-2</v>
      </c>
      <c r="L505" s="5" t="e">
        <v>#N/A</v>
      </c>
      <c r="M505" s="5" t="e">
        <v>#N/A</v>
      </c>
      <c r="N505" s="5">
        <v>0</v>
      </c>
      <c r="O505" s="5">
        <v>0.5</v>
      </c>
      <c r="P505" s="22">
        <v>0</v>
      </c>
      <c r="Q505" s="18">
        <v>0</v>
      </c>
      <c r="R505" s="5">
        <v>0</v>
      </c>
      <c r="S505" s="20">
        <v>0</v>
      </c>
      <c r="T505" s="3">
        <v>0.50125313283208017</v>
      </c>
      <c r="U505" s="3">
        <v>0.42328042328042326</v>
      </c>
      <c r="V505" s="3">
        <v>7.7972709551656916E-2</v>
      </c>
      <c r="W505" s="3" t="s">
        <v>3402</v>
      </c>
      <c r="X505" s="25">
        <v>0</v>
      </c>
      <c r="Y505" s="3">
        <v>0.50125313283208017</v>
      </c>
      <c r="Z505" s="3">
        <v>0.89678055779750687</v>
      </c>
      <c r="AA505" s="3">
        <v>-0.3955274249654267</v>
      </c>
      <c r="AB505" s="3" t="s">
        <v>3401</v>
      </c>
      <c r="AC505" s="22">
        <v>0</v>
      </c>
      <c r="AD505" s="15">
        <v>0</v>
      </c>
      <c r="AE505" s="5">
        <v>0</v>
      </c>
      <c r="AF505" s="20">
        <v>0</v>
      </c>
      <c r="AG505" s="3">
        <v>0.50125313283208017</v>
      </c>
      <c r="AH505" s="3">
        <v>2.8011204481792715E-2</v>
      </c>
      <c r="AI505" s="3">
        <v>0.47324192835028744</v>
      </c>
      <c r="AJ505" s="3" t="s">
        <v>3402</v>
      </c>
      <c r="AK505" s="22">
        <v>0</v>
      </c>
      <c r="AL505" s="15">
        <v>0</v>
      </c>
      <c r="AM505" s="3">
        <v>0</v>
      </c>
      <c r="AN505" s="20">
        <v>0</v>
      </c>
      <c r="AO505" s="3">
        <v>0.50125313283208017</v>
      </c>
      <c r="AP505" s="3">
        <v>4.5351473922902487E-2</v>
      </c>
      <c r="AQ505" s="3">
        <v>0.45590165890917767</v>
      </c>
      <c r="AR505" s="3" t="s">
        <v>3402</v>
      </c>
      <c r="AS505" s="22">
        <v>0</v>
      </c>
      <c r="AT505" s="15">
        <v>0</v>
      </c>
      <c r="AU505" s="3">
        <v>0</v>
      </c>
      <c r="AV505" s="20">
        <v>0</v>
      </c>
      <c r="AW505" s="3">
        <v>0.50125313283208017</v>
      </c>
      <c r="AX505" s="3">
        <v>9.5238095238095233E-2</v>
      </c>
      <c r="AY505" s="3">
        <v>0.40601503759398494</v>
      </c>
      <c r="AZ505" s="3" t="s">
        <v>3402</v>
      </c>
      <c r="BA505" s="22">
        <v>0</v>
      </c>
      <c r="BB505" s="15">
        <v>0</v>
      </c>
      <c r="BC505" s="3">
        <v>0</v>
      </c>
      <c r="BD505" s="20">
        <v>0</v>
      </c>
      <c r="BE505" s="15">
        <v>0</v>
      </c>
    </row>
    <row r="506" spans="1:57" x14ac:dyDescent="0.25">
      <c r="A506" t="s">
        <v>4175</v>
      </c>
      <c r="B506" t="s">
        <v>518</v>
      </c>
      <c r="C506" t="s">
        <v>52</v>
      </c>
      <c r="D506">
        <v>4.5</v>
      </c>
      <c r="E506" s="10">
        <v>0</v>
      </c>
      <c r="F506" s="5" t="e">
        <v>#N/A</v>
      </c>
      <c r="G506" s="5" t="e">
        <v>#N/A</v>
      </c>
      <c r="H506" s="5" t="e">
        <v>#N/A</v>
      </c>
      <c r="I506" s="5">
        <v>0.20774647887323941</v>
      </c>
      <c r="J506" s="5">
        <v>0.5</v>
      </c>
      <c r="K506" s="5">
        <v>9.6004339179171949E-2</v>
      </c>
      <c r="L506" s="5" t="e">
        <v>#N/A</v>
      </c>
      <c r="M506" s="5" t="e">
        <v>#N/A</v>
      </c>
      <c r="N506" s="5">
        <v>0</v>
      </c>
      <c r="O506" s="5">
        <v>0.3857500506789166</v>
      </c>
      <c r="P506" s="22">
        <v>0</v>
      </c>
      <c r="Q506" s="18">
        <v>0</v>
      </c>
      <c r="R506" s="5">
        <v>0</v>
      </c>
      <c r="S506" s="20">
        <v>0</v>
      </c>
      <c r="T506" s="3">
        <v>0.50125313283208017</v>
      </c>
      <c r="U506" s="3">
        <v>0.42328042328042326</v>
      </c>
      <c r="V506" s="3">
        <v>7.7972709551656916E-2</v>
      </c>
      <c r="W506" s="3" t="s">
        <v>3402</v>
      </c>
      <c r="X506" s="25">
        <v>0</v>
      </c>
      <c r="Y506" s="3">
        <v>0.50125313283208017</v>
      </c>
      <c r="Z506" s="3">
        <v>0.89678055779750687</v>
      </c>
      <c r="AA506" s="3">
        <v>-0.3955274249654267</v>
      </c>
      <c r="AB506" s="3" t="s">
        <v>3401</v>
      </c>
      <c r="AC506" s="22">
        <v>0</v>
      </c>
      <c r="AD506" s="15">
        <v>0</v>
      </c>
      <c r="AE506" s="5">
        <v>0</v>
      </c>
      <c r="AF506" s="20">
        <v>0</v>
      </c>
      <c r="AG506" s="3">
        <v>0.50125313283208017</v>
      </c>
      <c r="AH506" s="3">
        <v>2.8011204481792715E-2</v>
      </c>
      <c r="AI506" s="3">
        <v>0.47324192835028744</v>
      </c>
      <c r="AJ506" s="3" t="s">
        <v>3402</v>
      </c>
      <c r="AK506" s="22">
        <v>0</v>
      </c>
      <c r="AL506" s="15">
        <v>0</v>
      </c>
      <c r="AM506" s="3">
        <v>0</v>
      </c>
      <c r="AN506" s="20">
        <v>0</v>
      </c>
      <c r="AO506" s="3">
        <v>0.50125313283208017</v>
      </c>
      <c r="AP506" s="3">
        <v>4.5351473922902487E-2</v>
      </c>
      <c r="AQ506" s="3">
        <v>0.45590165890917767</v>
      </c>
      <c r="AR506" s="3" t="s">
        <v>3402</v>
      </c>
      <c r="AS506" s="22">
        <v>0</v>
      </c>
      <c r="AT506" s="15">
        <v>0</v>
      </c>
      <c r="AU506" s="3">
        <v>0</v>
      </c>
      <c r="AV506" s="20">
        <v>0</v>
      </c>
      <c r="AW506" s="3">
        <v>0.50125313283208017</v>
      </c>
      <c r="AX506" s="3">
        <v>9.5238095238095233E-2</v>
      </c>
      <c r="AY506" s="3">
        <v>0.40601503759398494</v>
      </c>
      <c r="AZ506" s="3" t="s">
        <v>3402</v>
      </c>
      <c r="BA506" s="22">
        <v>0</v>
      </c>
      <c r="BB506" s="15">
        <v>0</v>
      </c>
      <c r="BC506" s="3">
        <v>0</v>
      </c>
      <c r="BD506" s="20">
        <v>0</v>
      </c>
      <c r="BE506" s="15">
        <v>0</v>
      </c>
    </row>
    <row r="507" spans="1:57" x14ac:dyDescent="0.25">
      <c r="A507" t="s">
        <v>3879</v>
      </c>
      <c r="B507" t="s">
        <v>546</v>
      </c>
      <c r="C507" t="s">
        <v>52</v>
      </c>
      <c r="D507">
        <v>10.5</v>
      </c>
      <c r="E507" s="10">
        <v>0</v>
      </c>
      <c r="F507" s="5" t="e">
        <v>#N/A</v>
      </c>
      <c r="G507" s="5" t="e">
        <v>#N/A</v>
      </c>
      <c r="H507" s="5" t="e">
        <v>#N/A</v>
      </c>
      <c r="I507" s="5">
        <v>0.20774647887323941</v>
      </c>
      <c r="J507" s="5">
        <v>0.5</v>
      </c>
      <c r="K507" s="5">
        <v>9.6004339179171949E-2</v>
      </c>
      <c r="L507" s="5" t="e">
        <v>#N/A</v>
      </c>
      <c r="M507" s="5" t="e">
        <v>#N/A</v>
      </c>
      <c r="N507" s="5">
        <v>0</v>
      </c>
      <c r="O507" s="5">
        <v>0</v>
      </c>
      <c r="P507" s="22">
        <v>0</v>
      </c>
      <c r="Q507" s="18">
        <v>0</v>
      </c>
      <c r="R507" s="5">
        <v>0</v>
      </c>
      <c r="S507" s="20">
        <v>0</v>
      </c>
      <c r="T507" s="3">
        <v>0.50125313283208017</v>
      </c>
      <c r="U507" s="3">
        <v>0.42328042328042326</v>
      </c>
      <c r="V507" s="3">
        <v>7.7972709551656916E-2</v>
      </c>
      <c r="W507" s="3" t="s">
        <v>3402</v>
      </c>
      <c r="X507" s="25">
        <v>0</v>
      </c>
      <c r="Y507" s="3">
        <v>0.50125313283208017</v>
      </c>
      <c r="Z507" s="3">
        <v>0.89678055779750687</v>
      </c>
      <c r="AA507" s="3">
        <v>-0.3955274249654267</v>
      </c>
      <c r="AB507" s="3" t="s">
        <v>3401</v>
      </c>
      <c r="AC507" s="22">
        <v>0</v>
      </c>
      <c r="AD507" s="15">
        <v>0</v>
      </c>
      <c r="AE507" s="5">
        <v>0</v>
      </c>
      <c r="AF507" s="20">
        <v>0</v>
      </c>
      <c r="AG507" s="3">
        <v>0.50125313283208017</v>
      </c>
      <c r="AH507" s="3">
        <v>2.8011204481792715E-2</v>
      </c>
      <c r="AI507" s="3">
        <v>0.47324192835028744</v>
      </c>
      <c r="AJ507" s="3" t="s">
        <v>3402</v>
      </c>
      <c r="AK507" s="22">
        <v>0</v>
      </c>
      <c r="AL507" s="15">
        <v>0</v>
      </c>
      <c r="AM507" s="3">
        <v>0</v>
      </c>
      <c r="AN507" s="20">
        <v>0</v>
      </c>
      <c r="AO507" s="3">
        <v>0.50125313283208017</v>
      </c>
      <c r="AP507" s="3">
        <v>4.5351473922902487E-2</v>
      </c>
      <c r="AQ507" s="3">
        <v>0.45590165890917767</v>
      </c>
      <c r="AR507" s="3" t="s">
        <v>3402</v>
      </c>
      <c r="AS507" s="22">
        <v>0</v>
      </c>
      <c r="AT507" s="15">
        <v>0</v>
      </c>
      <c r="AU507" s="3">
        <v>0</v>
      </c>
      <c r="AV507" s="20">
        <v>0</v>
      </c>
      <c r="AW507" s="3">
        <v>0.50125313283208017</v>
      </c>
      <c r="AX507" s="3">
        <v>9.5238095238095233E-2</v>
      </c>
      <c r="AY507" s="3">
        <v>0.40601503759398494</v>
      </c>
      <c r="AZ507" s="3" t="s">
        <v>3402</v>
      </c>
      <c r="BA507" s="22">
        <v>0</v>
      </c>
      <c r="BB507" s="15">
        <v>0</v>
      </c>
      <c r="BC507" s="3">
        <v>0</v>
      </c>
      <c r="BD507" s="20">
        <v>0</v>
      </c>
      <c r="BE507" s="15">
        <v>0</v>
      </c>
    </row>
    <row r="508" spans="1:57" x14ac:dyDescent="0.25">
      <c r="A508" t="s">
        <v>63</v>
      </c>
      <c r="B508" t="s">
        <v>546</v>
      </c>
      <c r="C508" t="s">
        <v>52</v>
      </c>
      <c r="D508">
        <v>5.5</v>
      </c>
      <c r="E508" s="10">
        <v>0</v>
      </c>
      <c r="F508" s="5">
        <v>0.27210884353741494</v>
      </c>
      <c r="G508" s="5">
        <v>0.10582010582010581</v>
      </c>
      <c r="H508" s="5">
        <v>0.26455026455026454</v>
      </c>
      <c r="I508" s="5">
        <v>0.20774647887323941</v>
      </c>
      <c r="J508" s="5">
        <v>0.5</v>
      </c>
      <c r="K508" s="5">
        <v>9.6004339179171949E-2</v>
      </c>
      <c r="L508" s="5" t="e">
        <v>#N/A</v>
      </c>
      <c r="M508" s="5" t="e">
        <v>#N/A</v>
      </c>
      <c r="N508" s="5">
        <v>0</v>
      </c>
      <c r="O508" s="5">
        <v>0</v>
      </c>
      <c r="P508" s="22">
        <v>0</v>
      </c>
      <c r="Q508" s="18">
        <v>0</v>
      </c>
      <c r="R508" s="5">
        <v>0</v>
      </c>
      <c r="S508" s="20">
        <v>0</v>
      </c>
      <c r="T508" s="3">
        <v>0.50125313283208017</v>
      </c>
      <c r="U508" s="3">
        <v>0.42328042328042326</v>
      </c>
      <c r="V508" s="3">
        <v>7.7972709551656916E-2</v>
      </c>
      <c r="W508" s="3" t="s">
        <v>3402</v>
      </c>
      <c r="X508" s="25">
        <v>0</v>
      </c>
      <c r="Y508" s="3">
        <v>0.50125313283208017</v>
      </c>
      <c r="Z508" s="3">
        <v>0.89678055779750687</v>
      </c>
      <c r="AA508" s="3">
        <v>-0.3955274249654267</v>
      </c>
      <c r="AB508" s="3" t="s">
        <v>3401</v>
      </c>
      <c r="AC508" s="22">
        <v>0</v>
      </c>
      <c r="AD508" s="15">
        <v>0</v>
      </c>
      <c r="AE508" s="5">
        <v>0</v>
      </c>
      <c r="AF508" s="20">
        <v>0</v>
      </c>
      <c r="AG508" s="3">
        <v>0.50125313283208017</v>
      </c>
      <c r="AH508" s="3">
        <v>2.8011204481792715E-2</v>
      </c>
      <c r="AI508" s="3">
        <v>0.47324192835028744</v>
      </c>
      <c r="AJ508" s="3" t="s">
        <v>3402</v>
      </c>
      <c r="AK508" s="22">
        <v>0</v>
      </c>
      <c r="AL508" s="15">
        <v>0</v>
      </c>
      <c r="AM508" s="3">
        <v>0</v>
      </c>
      <c r="AN508" s="20">
        <v>0</v>
      </c>
      <c r="AO508" s="3">
        <v>0.50125313283208017</v>
      </c>
      <c r="AP508" s="3">
        <v>4.5351473922902487E-2</v>
      </c>
      <c r="AQ508" s="3">
        <v>0.45590165890917767</v>
      </c>
      <c r="AR508" s="3" t="s">
        <v>3402</v>
      </c>
      <c r="AS508" s="22">
        <v>0</v>
      </c>
      <c r="AT508" s="15">
        <v>0</v>
      </c>
      <c r="AU508" s="3">
        <v>0</v>
      </c>
      <c r="AV508" s="20">
        <v>0</v>
      </c>
      <c r="AW508" s="3">
        <v>0.50125313283208017</v>
      </c>
      <c r="AX508" s="3">
        <v>9.5238095238095233E-2</v>
      </c>
      <c r="AY508" s="3">
        <v>0.40601503759398494</v>
      </c>
      <c r="AZ508" s="3" t="s">
        <v>3402</v>
      </c>
      <c r="BA508" s="22">
        <v>0</v>
      </c>
      <c r="BB508" s="15">
        <v>0</v>
      </c>
      <c r="BC508" s="3">
        <v>0</v>
      </c>
      <c r="BD508" s="20">
        <v>0</v>
      </c>
      <c r="BE508" s="15">
        <v>0</v>
      </c>
    </row>
    <row r="509" spans="1:57" x14ac:dyDescent="0.25">
      <c r="A509" t="s">
        <v>3477</v>
      </c>
      <c r="B509" t="s">
        <v>546</v>
      </c>
      <c r="C509" t="s">
        <v>52</v>
      </c>
      <c r="D509">
        <v>4.5</v>
      </c>
      <c r="E509" s="10">
        <v>0</v>
      </c>
      <c r="F509" s="5">
        <v>0.29304029304029305</v>
      </c>
      <c r="G509" s="5">
        <v>7.3260073260073263E-2</v>
      </c>
      <c r="H509" s="5">
        <v>0.21994941163532386</v>
      </c>
      <c r="I509" s="5">
        <v>0.20774647887323941</v>
      </c>
      <c r="J509" s="5">
        <v>0.5</v>
      </c>
      <c r="K509" s="5">
        <v>9.6004339179171949E-2</v>
      </c>
      <c r="L509" s="5" t="e">
        <v>#N/A</v>
      </c>
      <c r="M509" s="5" t="e">
        <v>#N/A</v>
      </c>
      <c r="N509" s="5">
        <v>0</v>
      </c>
      <c r="O509" s="5">
        <v>0</v>
      </c>
      <c r="P509" s="22">
        <v>0</v>
      </c>
      <c r="Q509" s="18">
        <v>0</v>
      </c>
      <c r="R509" s="5">
        <v>0</v>
      </c>
      <c r="S509" s="20">
        <v>0</v>
      </c>
      <c r="T509" s="3">
        <v>0.50125313283208017</v>
      </c>
      <c r="U509" s="3">
        <v>0.42328042328042326</v>
      </c>
      <c r="V509" s="3">
        <v>7.7972709551656916E-2</v>
      </c>
      <c r="W509" s="3" t="s">
        <v>3402</v>
      </c>
      <c r="X509" s="25">
        <v>0</v>
      </c>
      <c r="Y509" s="3">
        <v>0.50125313283208017</v>
      </c>
      <c r="Z509" s="3">
        <v>0.89678055779750687</v>
      </c>
      <c r="AA509" s="3">
        <v>-0.3955274249654267</v>
      </c>
      <c r="AB509" s="3" t="s">
        <v>3401</v>
      </c>
      <c r="AC509" s="22">
        <v>0</v>
      </c>
      <c r="AD509" s="15">
        <v>0</v>
      </c>
      <c r="AE509" s="5">
        <v>0</v>
      </c>
      <c r="AF509" s="20">
        <v>0</v>
      </c>
      <c r="AG509" s="3">
        <v>0.50125313283208017</v>
      </c>
      <c r="AH509" s="3">
        <v>2.8011204481792715E-2</v>
      </c>
      <c r="AI509" s="3">
        <v>0.47324192835028744</v>
      </c>
      <c r="AJ509" s="3" t="s">
        <v>3402</v>
      </c>
      <c r="AK509" s="22">
        <v>0</v>
      </c>
      <c r="AL509" s="15">
        <v>0</v>
      </c>
      <c r="AM509" s="3">
        <v>0</v>
      </c>
      <c r="AN509" s="20">
        <v>0</v>
      </c>
      <c r="AO509" s="3">
        <v>0.50125313283208017</v>
      </c>
      <c r="AP509" s="3">
        <v>4.5351473922902487E-2</v>
      </c>
      <c r="AQ509" s="3">
        <v>0.45590165890917767</v>
      </c>
      <c r="AR509" s="3" t="s">
        <v>3402</v>
      </c>
      <c r="AS509" s="22">
        <v>0</v>
      </c>
      <c r="AT509" s="15">
        <v>0</v>
      </c>
      <c r="AU509" s="3">
        <v>0</v>
      </c>
      <c r="AV509" s="20">
        <v>0</v>
      </c>
      <c r="AW509" s="3">
        <v>0.50125313283208017</v>
      </c>
      <c r="AX509" s="3">
        <v>9.5238095238095233E-2</v>
      </c>
      <c r="AY509" s="3">
        <v>0.40601503759398494</v>
      </c>
      <c r="AZ509" s="3" t="s">
        <v>3402</v>
      </c>
      <c r="BA509" s="22">
        <v>0</v>
      </c>
      <c r="BB509" s="15">
        <v>0</v>
      </c>
      <c r="BC509" s="3">
        <v>0</v>
      </c>
      <c r="BD509" s="20">
        <v>0</v>
      </c>
      <c r="BE509" s="15">
        <v>0</v>
      </c>
    </row>
    <row r="510" spans="1:57" x14ac:dyDescent="0.25">
      <c r="A510" t="s">
        <v>3302</v>
      </c>
      <c r="B510" t="s">
        <v>486</v>
      </c>
      <c r="C510" t="s">
        <v>3427</v>
      </c>
      <c r="D510">
        <v>5</v>
      </c>
      <c r="E510" s="10">
        <v>1</v>
      </c>
      <c r="F510" s="5" t="e">
        <v>#N/A</v>
      </c>
      <c r="G510" s="5" t="e">
        <v>#N/A</v>
      </c>
      <c r="H510" s="5">
        <v>0.13605442176870747</v>
      </c>
      <c r="I510" s="5" t="e">
        <v>#N/A</v>
      </c>
      <c r="J510" s="5" t="e">
        <v>#N/A</v>
      </c>
      <c r="K510" s="5" t="e">
        <v>#N/A</v>
      </c>
      <c r="L510" s="5">
        <v>0.57372346528973039</v>
      </c>
      <c r="M510" s="5">
        <v>8.6580086580086577E-2</v>
      </c>
      <c r="N510" s="5">
        <v>0</v>
      </c>
      <c r="O510" s="5">
        <v>0</v>
      </c>
      <c r="P510" s="22">
        <v>2.5242491301011096</v>
      </c>
      <c r="Q510" s="18">
        <v>22.169520444709292</v>
      </c>
      <c r="R510" s="5">
        <v>1.1907354728395835E-2</v>
      </c>
      <c r="S510" s="20">
        <v>2.5480638395579014</v>
      </c>
      <c r="T510" s="3">
        <v>0.10582010582010581</v>
      </c>
      <c r="U510" s="3">
        <v>5.6022408963585429E-2</v>
      </c>
      <c r="V510" s="3">
        <v>4.9797696856520385E-2</v>
      </c>
      <c r="W510" s="3" t="s">
        <v>3401</v>
      </c>
      <c r="X510" s="25">
        <v>0.74330974644114944</v>
      </c>
      <c r="Y510" s="3">
        <v>0.10582010582010581</v>
      </c>
      <c r="Z510" s="3">
        <v>0.10582010582010581</v>
      </c>
      <c r="AA510" s="3">
        <v>0</v>
      </c>
      <c r="AB510" s="3" t="s">
        <v>3402</v>
      </c>
      <c r="AC510" s="22">
        <v>2.1750816323188542</v>
      </c>
      <c r="AD510" s="15">
        <v>13.728094922069253</v>
      </c>
      <c r="AE510" s="5">
        <v>8.2833360580930031E-3</v>
      </c>
      <c r="AF510" s="20">
        <v>2.1916483044350401</v>
      </c>
      <c r="AG510" s="3">
        <v>0.10582010582010581</v>
      </c>
      <c r="AH510" s="3">
        <v>6.3492063492063489E-2</v>
      </c>
      <c r="AI510" s="3">
        <v>4.2328042328042326E-2</v>
      </c>
      <c r="AJ510" s="3" t="s">
        <v>3401</v>
      </c>
      <c r="AK510" s="22">
        <v>2.5241658460959067</v>
      </c>
      <c r="AL510" s="15">
        <v>119.46613721231343</v>
      </c>
      <c r="AM510" s="3">
        <v>3.7437050934276185E-3</v>
      </c>
      <c r="AN510" s="20">
        <v>2.5316532562827621</v>
      </c>
      <c r="AO510" s="3">
        <v>0.10582010582010581</v>
      </c>
      <c r="AP510" s="3">
        <v>0.88924458672357831</v>
      </c>
      <c r="AQ510" s="3">
        <v>-0.7834244809034725</v>
      </c>
      <c r="AR510" s="3" t="s">
        <v>3401</v>
      </c>
      <c r="AS510" s="22">
        <v>2.5149589976159112</v>
      </c>
      <c r="AT510" s="15">
        <v>15.463426991406186</v>
      </c>
      <c r="AU510" s="3">
        <v>5.4495009806046057E-3</v>
      </c>
      <c r="AV510" s="20">
        <v>2.5258579995771204</v>
      </c>
      <c r="AW510" s="3">
        <v>0.10582010582010581</v>
      </c>
      <c r="AX510" s="3">
        <v>1.4214641080312722E-2</v>
      </c>
      <c r="AY510" s="3">
        <v>9.1605464739793085E-2</v>
      </c>
      <c r="AZ510" s="3" t="s">
        <v>3402</v>
      </c>
      <c r="BA510" s="22">
        <v>2.1761030008403797</v>
      </c>
      <c r="BB510" s="15">
        <v>11.233972852789305</v>
      </c>
      <c r="BC510" s="3">
        <v>1.5118345888872325E-2</v>
      </c>
      <c r="BD510" s="20">
        <v>2.2063396926181245</v>
      </c>
      <c r="BE510" s="15">
        <v>8.4548799545402851</v>
      </c>
    </row>
    <row r="511" spans="1:57" x14ac:dyDescent="0.25">
      <c r="A511" t="s">
        <v>4176</v>
      </c>
      <c r="B511" t="s">
        <v>486</v>
      </c>
      <c r="C511" t="s">
        <v>3427</v>
      </c>
      <c r="D511">
        <v>4</v>
      </c>
      <c r="E511" s="10">
        <v>0</v>
      </c>
      <c r="F511" s="5" t="e">
        <v>#N/A</v>
      </c>
      <c r="G511" s="5" t="e">
        <v>#N/A</v>
      </c>
      <c r="H511" s="5" t="e">
        <v>#N/A</v>
      </c>
      <c r="I511" s="5" t="e">
        <v>#N/A</v>
      </c>
      <c r="J511" s="5" t="e">
        <v>#N/A</v>
      </c>
      <c r="K511" s="5" t="e">
        <v>#N/A</v>
      </c>
      <c r="L511" s="5" t="e">
        <v>#N/A</v>
      </c>
      <c r="M511" s="5" t="e">
        <v>#N/A</v>
      </c>
      <c r="N511" s="5">
        <v>0</v>
      </c>
      <c r="O511" s="5">
        <v>0</v>
      </c>
      <c r="P511" s="22">
        <v>0</v>
      </c>
      <c r="Q511" s="18">
        <v>0</v>
      </c>
      <c r="R511" s="5">
        <v>0</v>
      </c>
      <c r="S511" s="20">
        <v>0</v>
      </c>
      <c r="T511" s="3">
        <v>0.10582010582010581</v>
      </c>
      <c r="U511" s="3">
        <v>5.6022408963585429E-2</v>
      </c>
      <c r="V511" s="3">
        <v>4.9797696856520385E-2</v>
      </c>
      <c r="W511" s="3" t="s">
        <v>3401</v>
      </c>
      <c r="X511" s="25">
        <v>0</v>
      </c>
      <c r="Y511" s="3">
        <v>0.10582010582010581</v>
      </c>
      <c r="Z511" s="3">
        <v>0.10582010582010581</v>
      </c>
      <c r="AA511" s="3">
        <v>0</v>
      </c>
      <c r="AB511" s="3" t="s">
        <v>3402</v>
      </c>
      <c r="AC511" s="22">
        <v>0</v>
      </c>
      <c r="AD511" s="15">
        <v>0</v>
      </c>
      <c r="AE511" s="5">
        <v>0</v>
      </c>
      <c r="AF511" s="20">
        <v>0</v>
      </c>
      <c r="AG511" s="3">
        <v>0.10582010582010581</v>
      </c>
      <c r="AH511" s="3">
        <v>6.3492063492063489E-2</v>
      </c>
      <c r="AI511" s="3">
        <v>4.2328042328042326E-2</v>
      </c>
      <c r="AJ511" s="3" t="s">
        <v>3401</v>
      </c>
      <c r="AK511" s="22">
        <v>0</v>
      </c>
      <c r="AL511" s="15">
        <v>0</v>
      </c>
      <c r="AM511" s="3">
        <v>0</v>
      </c>
      <c r="AN511" s="20">
        <v>0</v>
      </c>
      <c r="AO511" s="3">
        <v>0.10582010582010581</v>
      </c>
      <c r="AP511" s="3">
        <v>0.88924458672357831</v>
      </c>
      <c r="AQ511" s="3">
        <v>-0.7834244809034725</v>
      </c>
      <c r="AR511" s="3" t="s">
        <v>3401</v>
      </c>
      <c r="AS511" s="22">
        <v>0</v>
      </c>
      <c r="AT511" s="15">
        <v>0</v>
      </c>
      <c r="AU511" s="3">
        <v>0</v>
      </c>
      <c r="AV511" s="20">
        <v>0</v>
      </c>
      <c r="AW511" s="3">
        <v>0.10582010582010581</v>
      </c>
      <c r="AX511" s="3">
        <v>1.4214641080312722E-2</v>
      </c>
      <c r="AY511" s="3">
        <v>9.1605464739793085E-2</v>
      </c>
      <c r="AZ511" s="3" t="s">
        <v>3402</v>
      </c>
      <c r="BA511" s="22">
        <v>0</v>
      </c>
      <c r="BB511" s="15">
        <v>0</v>
      </c>
      <c r="BC511" s="3">
        <v>0</v>
      </c>
      <c r="BD511" s="20">
        <v>0</v>
      </c>
      <c r="BE511" s="15">
        <v>0</v>
      </c>
    </row>
    <row r="512" spans="1:57" x14ac:dyDescent="0.25">
      <c r="A512" t="s">
        <v>4177</v>
      </c>
      <c r="B512" t="s">
        <v>486</v>
      </c>
      <c r="C512" t="s">
        <v>3427</v>
      </c>
      <c r="D512">
        <v>4</v>
      </c>
      <c r="E512" s="10">
        <v>0</v>
      </c>
      <c r="F512" s="5" t="e">
        <v>#N/A</v>
      </c>
      <c r="G512" s="5" t="e">
        <v>#N/A</v>
      </c>
      <c r="H512" s="5" t="e">
        <v>#N/A</v>
      </c>
      <c r="I512" s="5" t="e">
        <v>#N/A</v>
      </c>
      <c r="J512" s="5" t="e">
        <v>#N/A</v>
      </c>
      <c r="K512" s="5" t="e">
        <v>#N/A</v>
      </c>
      <c r="L512" s="5" t="e">
        <v>#N/A</v>
      </c>
      <c r="M512" s="5" t="e">
        <v>#N/A</v>
      </c>
      <c r="N512" s="5">
        <v>0</v>
      </c>
      <c r="O512" s="5">
        <v>0</v>
      </c>
      <c r="P512" s="22">
        <v>0</v>
      </c>
      <c r="Q512" s="18">
        <v>0</v>
      </c>
      <c r="R512" s="5">
        <v>0</v>
      </c>
      <c r="S512" s="20">
        <v>0</v>
      </c>
      <c r="T512" s="3">
        <v>0.10582010582010581</v>
      </c>
      <c r="U512" s="3">
        <v>5.6022408963585429E-2</v>
      </c>
      <c r="V512" s="3">
        <v>4.9797696856520385E-2</v>
      </c>
      <c r="W512" s="3" t="s">
        <v>3401</v>
      </c>
      <c r="X512" s="25">
        <v>0</v>
      </c>
      <c r="Y512" s="3">
        <v>0.10582010582010581</v>
      </c>
      <c r="Z512" s="3">
        <v>0.10582010582010581</v>
      </c>
      <c r="AA512" s="3">
        <v>0</v>
      </c>
      <c r="AB512" s="3" t="s">
        <v>3402</v>
      </c>
      <c r="AC512" s="22">
        <v>0</v>
      </c>
      <c r="AD512" s="15">
        <v>0</v>
      </c>
      <c r="AE512" s="5">
        <v>0</v>
      </c>
      <c r="AF512" s="20">
        <v>0</v>
      </c>
      <c r="AG512" s="3">
        <v>0.10582010582010581</v>
      </c>
      <c r="AH512" s="3">
        <v>6.3492063492063489E-2</v>
      </c>
      <c r="AI512" s="3">
        <v>4.2328042328042326E-2</v>
      </c>
      <c r="AJ512" s="3" t="s">
        <v>3401</v>
      </c>
      <c r="AK512" s="22">
        <v>0</v>
      </c>
      <c r="AL512" s="15">
        <v>0</v>
      </c>
      <c r="AM512" s="3">
        <v>0</v>
      </c>
      <c r="AN512" s="20">
        <v>0</v>
      </c>
      <c r="AO512" s="3">
        <v>0.10582010582010581</v>
      </c>
      <c r="AP512" s="3">
        <v>0.88924458672357831</v>
      </c>
      <c r="AQ512" s="3">
        <v>-0.7834244809034725</v>
      </c>
      <c r="AR512" s="3" t="s">
        <v>3401</v>
      </c>
      <c r="AS512" s="22">
        <v>0</v>
      </c>
      <c r="AT512" s="15">
        <v>0</v>
      </c>
      <c r="AU512" s="3">
        <v>0</v>
      </c>
      <c r="AV512" s="20">
        <v>0</v>
      </c>
      <c r="AW512" s="3">
        <v>0.10582010582010581</v>
      </c>
      <c r="AX512" s="3">
        <v>1.4214641080312722E-2</v>
      </c>
      <c r="AY512" s="3">
        <v>9.1605464739793085E-2</v>
      </c>
      <c r="AZ512" s="3" t="s">
        <v>3402</v>
      </c>
      <c r="BA512" s="22">
        <v>0</v>
      </c>
      <c r="BB512" s="15">
        <v>0</v>
      </c>
      <c r="BC512" s="3">
        <v>0</v>
      </c>
      <c r="BD512" s="20">
        <v>0</v>
      </c>
      <c r="BE512" s="15">
        <v>0</v>
      </c>
    </row>
    <row r="513" spans="1:57" x14ac:dyDescent="0.25">
      <c r="A513" t="s">
        <v>356</v>
      </c>
      <c r="B513" t="s">
        <v>495</v>
      </c>
      <c r="C513" t="s">
        <v>3427</v>
      </c>
      <c r="D513">
        <v>5.5</v>
      </c>
      <c r="E513" s="10">
        <v>1</v>
      </c>
      <c r="F513" s="5">
        <v>0.10582010582010581</v>
      </c>
      <c r="G513" s="5">
        <v>3.6630036630036632E-2</v>
      </c>
      <c r="H513" s="5">
        <v>0.25396825396825395</v>
      </c>
      <c r="I513" s="5" t="e">
        <v>#N/A</v>
      </c>
      <c r="J513" s="5" t="e">
        <v>#N/A</v>
      </c>
      <c r="K513" s="5" t="e">
        <v>#N/A</v>
      </c>
      <c r="L513" s="5" t="e">
        <v>#N/A</v>
      </c>
      <c r="M513" s="5" t="e">
        <v>#N/A</v>
      </c>
      <c r="N513" s="5">
        <v>0.29152339856241527</v>
      </c>
      <c r="O513" s="5">
        <v>0</v>
      </c>
      <c r="P513" s="22">
        <v>3.0738892879673214</v>
      </c>
      <c r="Q513" s="18">
        <v>43.529801614417778</v>
      </c>
      <c r="R513" s="5">
        <v>2.3380063198582508E-2</v>
      </c>
      <c r="S513" s="20">
        <v>3.1206494143644865</v>
      </c>
      <c r="T513" s="3">
        <v>0.10582010582010581</v>
      </c>
      <c r="U513" s="3">
        <v>5.6022408963585429E-2</v>
      </c>
      <c r="V513" s="3">
        <v>4.9797696856520385E-2</v>
      </c>
      <c r="W513" s="3" t="s">
        <v>3401</v>
      </c>
      <c r="X513" s="25">
        <v>0.90516100014883816</v>
      </c>
      <c r="Y513" s="3">
        <v>0.10582010582010581</v>
      </c>
      <c r="Z513" s="3">
        <v>0.10582010582010581</v>
      </c>
      <c r="AA513" s="3">
        <v>0</v>
      </c>
      <c r="AB513" s="3" t="s">
        <v>3402</v>
      </c>
      <c r="AC513" s="22">
        <v>2.6486926549011405</v>
      </c>
      <c r="AD513" s="15">
        <v>24.28388176626364</v>
      </c>
      <c r="AE513" s="5">
        <v>1.4652546810525621E-2</v>
      </c>
      <c r="AF513" s="20">
        <v>2.6779977485221917</v>
      </c>
      <c r="AG513" s="3">
        <v>0.10582010582010581</v>
      </c>
      <c r="AH513" s="3">
        <v>6.3492063492063489E-2</v>
      </c>
      <c r="AI513" s="3">
        <v>4.2328042328042326E-2</v>
      </c>
      <c r="AJ513" s="3" t="s">
        <v>3401</v>
      </c>
      <c r="AK513" s="22">
        <v>3.0737878693678655</v>
      </c>
      <c r="AL513" s="15">
        <v>338.49516015395409</v>
      </c>
      <c r="AM513" s="3">
        <v>1.0607407962951546E-2</v>
      </c>
      <c r="AN513" s="20">
        <v>3.0950026852937684</v>
      </c>
      <c r="AO513" s="3">
        <v>0.10582010582010581</v>
      </c>
      <c r="AP513" s="3">
        <v>0.88924458672357831</v>
      </c>
      <c r="AQ513" s="3">
        <v>-0.7834244809034725</v>
      </c>
      <c r="AR513" s="3" t="s">
        <v>3401</v>
      </c>
      <c r="AS513" s="22">
        <v>3.0625762846708104</v>
      </c>
      <c r="AT513" s="15">
        <v>28.071780870866466</v>
      </c>
      <c r="AU513" s="3">
        <v>9.8928392437279029E-3</v>
      </c>
      <c r="AV513" s="20">
        <v>3.0823619631582662</v>
      </c>
      <c r="AW513" s="3">
        <v>0.10582010582010581</v>
      </c>
      <c r="AX513" s="3">
        <v>1.4214641080312722E-2</v>
      </c>
      <c r="AY513" s="3">
        <v>9.1605464739793085E-2</v>
      </c>
      <c r="AZ513" s="3" t="s">
        <v>3402</v>
      </c>
      <c r="BA513" s="22">
        <v>2.6499364203123852</v>
      </c>
      <c r="BB513" s="15">
        <v>19.023075483672898</v>
      </c>
      <c r="BC513" s="3">
        <v>2.5600688091469433E-2</v>
      </c>
      <c r="BD513" s="20">
        <v>2.701137796495324</v>
      </c>
      <c r="BE513" s="15">
        <v>10.339203578649164</v>
      </c>
    </row>
    <row r="514" spans="1:57" x14ac:dyDescent="0.25">
      <c r="A514" t="s">
        <v>353</v>
      </c>
      <c r="B514" t="s">
        <v>495</v>
      </c>
      <c r="C514" t="s">
        <v>3427</v>
      </c>
      <c r="D514">
        <v>5.5</v>
      </c>
      <c r="E514" s="10">
        <v>1</v>
      </c>
      <c r="F514" s="5">
        <v>8.6580086580086577E-2</v>
      </c>
      <c r="G514" s="5">
        <v>8.6580086580086577E-2</v>
      </c>
      <c r="H514" s="5">
        <v>0.15873015873015872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>
        <v>0.29152339856241527</v>
      </c>
      <c r="O514" s="5">
        <v>0</v>
      </c>
      <c r="P514" s="22">
        <v>3.2035374176154514</v>
      </c>
      <c r="Q514" s="18">
        <v>51.039471392502989</v>
      </c>
      <c r="R514" s="5">
        <v>2.7413542504722131E-2</v>
      </c>
      <c r="S514" s="20">
        <v>3.2583645026248957</v>
      </c>
      <c r="T514" s="3">
        <v>0.10582010582010581</v>
      </c>
      <c r="U514" s="3">
        <v>5.6022408963585429E-2</v>
      </c>
      <c r="V514" s="3">
        <v>4.9797696856520385E-2</v>
      </c>
      <c r="W514" s="3" t="s">
        <v>3401</v>
      </c>
      <c r="X514" s="25">
        <v>0.94333818211798104</v>
      </c>
      <c r="Y514" s="3">
        <v>0.10582010582010581</v>
      </c>
      <c r="Z514" s="3">
        <v>0.10582010582010581</v>
      </c>
      <c r="AA514" s="3">
        <v>0</v>
      </c>
      <c r="AB514" s="3" t="s">
        <v>3402</v>
      </c>
      <c r="AC514" s="22">
        <v>2.7604071691697243</v>
      </c>
      <c r="AD514" s="15">
        <v>27.780943269139389</v>
      </c>
      <c r="AE514" s="5">
        <v>1.6762623686347029E-2</v>
      </c>
      <c r="AF514" s="20">
        <v>2.7939324165424182</v>
      </c>
      <c r="AG514" s="3">
        <v>0.10582010582010581</v>
      </c>
      <c r="AH514" s="3">
        <v>6.3492063492063489E-2</v>
      </c>
      <c r="AI514" s="3">
        <v>4.2328042328042326E-2</v>
      </c>
      <c r="AJ514" s="3" t="s">
        <v>3401</v>
      </c>
      <c r="AK514" s="22">
        <v>3.2034317214605927</v>
      </c>
      <c r="AL514" s="15">
        <v>432.75488076845636</v>
      </c>
      <c r="AM514" s="3">
        <v>1.3561220686823602E-2</v>
      </c>
      <c r="AN514" s="20">
        <v>3.23055416283424</v>
      </c>
      <c r="AO514" s="3">
        <v>0.10582010582010581</v>
      </c>
      <c r="AP514" s="3">
        <v>0.88924458672357831</v>
      </c>
      <c r="AQ514" s="3">
        <v>-0.7834244809034725</v>
      </c>
      <c r="AR514" s="3" t="s">
        <v>3401</v>
      </c>
      <c r="AS514" s="22">
        <v>3.1917472631984243</v>
      </c>
      <c r="AT514" s="15">
        <v>32.311266235361714</v>
      </c>
      <c r="AU514" s="3">
        <v>1.1386885787480157E-2</v>
      </c>
      <c r="AV514" s="20">
        <v>3.2145210347733846</v>
      </c>
      <c r="AW514" s="3">
        <v>0.10582010582010581</v>
      </c>
      <c r="AX514" s="3">
        <v>1.4214641080312722E-2</v>
      </c>
      <c r="AY514" s="3">
        <v>9.1605464739793085E-2</v>
      </c>
      <c r="AZ514" s="3" t="s">
        <v>3402</v>
      </c>
      <c r="BA514" s="22">
        <v>2.7617033931584198</v>
      </c>
      <c r="BB514" s="15">
        <v>21.539580776323241</v>
      </c>
      <c r="BC514" s="3">
        <v>2.8987325921559916E-2</v>
      </c>
      <c r="BD514" s="20">
        <v>2.8196780450015395</v>
      </c>
      <c r="BE514" s="15">
        <v>10.790452757795896</v>
      </c>
    </row>
    <row r="515" spans="1:57" x14ac:dyDescent="0.25">
      <c r="A515" t="s">
        <v>357</v>
      </c>
      <c r="B515" t="s">
        <v>495</v>
      </c>
      <c r="C515" t="s">
        <v>3427</v>
      </c>
      <c r="D515">
        <v>5</v>
      </c>
      <c r="E515" s="10">
        <v>1</v>
      </c>
      <c r="F515" s="5">
        <v>8.6580086580086577E-2</v>
      </c>
      <c r="G515" s="5">
        <v>5.6022408963585429E-2</v>
      </c>
      <c r="H515" s="5">
        <v>0.25396825396825395</v>
      </c>
      <c r="I515" s="5" t="e">
        <v>#N/A</v>
      </c>
      <c r="J515" s="5" t="e">
        <v>#N/A</v>
      </c>
      <c r="K515" s="5" t="e">
        <v>#N/A</v>
      </c>
      <c r="L515" s="5" t="e">
        <v>#N/A</v>
      </c>
      <c r="M515" s="5" t="e">
        <v>#N/A</v>
      </c>
      <c r="N515" s="5">
        <v>0.29152339856241527</v>
      </c>
      <c r="O515" s="5">
        <v>0</v>
      </c>
      <c r="P515" s="22">
        <v>3.0166262895278524</v>
      </c>
      <c r="Q515" s="18">
        <v>40.574949623807491</v>
      </c>
      <c r="R515" s="5">
        <v>2.1792998159902342E-2</v>
      </c>
      <c r="S515" s="20">
        <v>3.060212285847657</v>
      </c>
      <c r="T515" s="3">
        <v>0.10582010582010581</v>
      </c>
      <c r="U515" s="3">
        <v>5.6022408963585429E-2</v>
      </c>
      <c r="V515" s="3">
        <v>4.9797696856520385E-2</v>
      </c>
      <c r="W515" s="3" t="s">
        <v>3401</v>
      </c>
      <c r="X515" s="25">
        <v>0.88829889872511825</v>
      </c>
      <c r="Y515" s="3">
        <v>0.10582010582010581</v>
      </c>
      <c r="Z515" s="3">
        <v>0.10582010582010581</v>
      </c>
      <c r="AA515" s="3">
        <v>0</v>
      </c>
      <c r="AB515" s="3" t="s">
        <v>3402</v>
      </c>
      <c r="AC515" s="22">
        <v>2.5993505774366219</v>
      </c>
      <c r="AD515" s="15">
        <v>22.882909197836391</v>
      </c>
      <c r="AE515" s="5">
        <v>1.3807220007474684E-2</v>
      </c>
      <c r="AF515" s="20">
        <v>2.6269650174515711</v>
      </c>
      <c r="AG515" s="3">
        <v>0.10582010582010581</v>
      </c>
      <c r="AH515" s="3">
        <v>6.3492063492063489E-2</v>
      </c>
      <c r="AI515" s="3">
        <v>4.2328042328042326E-2</v>
      </c>
      <c r="AJ515" s="3" t="s">
        <v>3401</v>
      </c>
      <c r="AK515" s="22">
        <v>3.0165267602394801</v>
      </c>
      <c r="AL515" s="15">
        <v>303.68953726421353</v>
      </c>
      <c r="AM515" s="3">
        <v>9.5167056875387901E-3</v>
      </c>
      <c r="AN515" s="20">
        <v>3.0355601716145575</v>
      </c>
      <c r="AO515" s="3">
        <v>0.10582010582010581</v>
      </c>
      <c r="AP515" s="3">
        <v>0.88924458672357831</v>
      </c>
      <c r="AQ515" s="3">
        <v>-0.7834244809034725</v>
      </c>
      <c r="AR515" s="3" t="s">
        <v>3401</v>
      </c>
      <c r="AS515" s="22">
        <v>3.0055240343843894</v>
      </c>
      <c r="AT515" s="15">
        <v>26.380946457747832</v>
      </c>
      <c r="AU515" s="3">
        <v>9.2969684967420755E-3</v>
      </c>
      <c r="AV515" s="20">
        <v>3.0241179713778736</v>
      </c>
      <c r="AW515" s="3">
        <v>0.10582010582010581</v>
      </c>
      <c r="AX515" s="3">
        <v>1.4214641080312722E-2</v>
      </c>
      <c r="AY515" s="3">
        <v>9.1605464739793085E-2</v>
      </c>
      <c r="AZ515" s="3" t="s">
        <v>3402</v>
      </c>
      <c r="BA515" s="22">
        <v>2.6005711729383054</v>
      </c>
      <c r="BB515" s="15">
        <v>18.007325392331548</v>
      </c>
      <c r="BC515" s="3">
        <v>2.4233721888258491E-2</v>
      </c>
      <c r="BD515" s="20">
        <v>2.6490386167148223</v>
      </c>
      <c r="BE515" s="15">
        <v>10.140905001755442</v>
      </c>
    </row>
    <row r="516" spans="1:57" x14ac:dyDescent="0.25">
      <c r="A516" t="s">
        <v>346</v>
      </c>
      <c r="B516" t="s">
        <v>495</v>
      </c>
      <c r="C516" t="s">
        <v>3427</v>
      </c>
      <c r="D516">
        <v>5</v>
      </c>
      <c r="E516" s="10">
        <v>1</v>
      </c>
      <c r="F516" s="5">
        <v>0.10582010582010581</v>
      </c>
      <c r="G516" s="5">
        <v>8.6580086580086577E-2</v>
      </c>
      <c r="H516" s="5">
        <v>0.25396825396825395</v>
      </c>
      <c r="I516" s="5" t="e">
        <v>#N/A</v>
      </c>
      <c r="J516" s="5" t="e">
        <v>#N/A</v>
      </c>
      <c r="K516" s="5" t="e">
        <v>#N/A</v>
      </c>
      <c r="L516" s="5" t="e">
        <v>#N/A</v>
      </c>
      <c r="M516" s="5" t="e">
        <v>#N/A</v>
      </c>
      <c r="N516" s="5">
        <v>0.29152339856241527</v>
      </c>
      <c r="O516" s="5">
        <v>0</v>
      </c>
      <c r="P516" s="22">
        <v>3.2237394378174713</v>
      </c>
      <c r="Q516" s="18">
        <v>52.321055630961276</v>
      </c>
      <c r="R516" s="5">
        <v>2.8101887486279262E-2</v>
      </c>
      <c r="S516" s="20">
        <v>3.2799432127900299</v>
      </c>
      <c r="T516" s="3">
        <v>0.10582010582010581</v>
      </c>
      <c r="U516" s="3">
        <v>5.6022408963585429E-2</v>
      </c>
      <c r="V516" s="3">
        <v>4.9797696856520385E-2</v>
      </c>
      <c r="W516" s="3" t="s">
        <v>3401</v>
      </c>
      <c r="X516" s="25">
        <v>0.94928702382892616</v>
      </c>
      <c r="Y516" s="3">
        <v>0.10582010582010581</v>
      </c>
      <c r="Z516" s="3">
        <v>0.10582010582010581</v>
      </c>
      <c r="AA516" s="3">
        <v>0</v>
      </c>
      <c r="AB516" s="3" t="s">
        <v>3402</v>
      </c>
      <c r="AC516" s="22">
        <v>2.777814739030068</v>
      </c>
      <c r="AD516" s="15">
        <v>28.369487314573583</v>
      </c>
      <c r="AE516" s="5">
        <v>1.7117742742632381E-2</v>
      </c>
      <c r="AF516" s="20">
        <v>2.8120502245153327</v>
      </c>
      <c r="AG516" s="3">
        <v>0.10582010582010581</v>
      </c>
      <c r="AH516" s="3">
        <v>6.3492063492063489E-2</v>
      </c>
      <c r="AI516" s="3">
        <v>4.2328042328042326E-2</v>
      </c>
      <c r="AJ516" s="3" t="s">
        <v>3401</v>
      </c>
      <c r="AK516" s="22">
        <v>3.2236330751257261</v>
      </c>
      <c r="AL516" s="15">
        <v>449.64165634911262</v>
      </c>
      <c r="AM516" s="3">
        <v>1.4090400831323629E-2</v>
      </c>
      <c r="AN516" s="20">
        <v>3.2518138767883733</v>
      </c>
      <c r="AO516" s="3">
        <v>0.10582010582010581</v>
      </c>
      <c r="AP516" s="3">
        <v>0.88924458672357831</v>
      </c>
      <c r="AQ516" s="3">
        <v>-0.7834244809034725</v>
      </c>
      <c r="AR516" s="3" t="s">
        <v>3401</v>
      </c>
      <c r="AS516" s="22">
        <v>3.2118749327977612</v>
      </c>
      <c r="AT516" s="15">
        <v>33.027234176104322</v>
      </c>
      <c r="AU516" s="3">
        <v>1.1639201654934808E-2</v>
      </c>
      <c r="AV516" s="20">
        <v>3.2351533361076306</v>
      </c>
      <c r="AW516" s="3">
        <v>0.10582010582010581</v>
      </c>
      <c r="AX516" s="3">
        <v>1.4214641080312722E-2</v>
      </c>
      <c r="AY516" s="3">
        <v>9.1605464739793085E-2</v>
      </c>
      <c r="AZ516" s="3" t="s">
        <v>3402</v>
      </c>
      <c r="BA516" s="22">
        <v>2.779119137214908</v>
      </c>
      <c r="BB516" s="15">
        <v>21.960632993736713</v>
      </c>
      <c r="BC516" s="3">
        <v>2.9553965448248197E-2</v>
      </c>
      <c r="BD516" s="20">
        <v>2.8382270681114043</v>
      </c>
      <c r="BE516" s="15">
        <v>10.861080779483684</v>
      </c>
    </row>
    <row r="517" spans="1:57" x14ac:dyDescent="0.25">
      <c r="A517" t="s">
        <v>4178</v>
      </c>
      <c r="B517" t="s">
        <v>495</v>
      </c>
      <c r="C517" t="s">
        <v>3427</v>
      </c>
      <c r="D517">
        <v>4.5</v>
      </c>
      <c r="E517" s="10">
        <v>0</v>
      </c>
      <c r="F517" s="5" t="e">
        <v>#N/A</v>
      </c>
      <c r="G517" s="5" t="e">
        <v>#N/A</v>
      </c>
      <c r="H517" s="5" t="e">
        <v>#N/A</v>
      </c>
      <c r="I517" s="5" t="e">
        <v>#N/A</v>
      </c>
      <c r="J517" s="5" t="e">
        <v>#N/A</v>
      </c>
      <c r="K517" s="5" t="e">
        <v>#N/A</v>
      </c>
      <c r="L517" s="5" t="e">
        <v>#N/A</v>
      </c>
      <c r="M517" s="5" t="e">
        <v>#N/A</v>
      </c>
      <c r="N517" s="5">
        <v>0.29152339856241527</v>
      </c>
      <c r="O517" s="5">
        <v>0</v>
      </c>
      <c r="P517" s="22">
        <v>0</v>
      </c>
      <c r="Q517" s="18">
        <v>0</v>
      </c>
      <c r="R517" s="5">
        <v>0</v>
      </c>
      <c r="S517" s="20">
        <v>0</v>
      </c>
      <c r="T517" s="3">
        <v>0.10582010582010581</v>
      </c>
      <c r="U517" s="3">
        <v>5.6022408963585429E-2</v>
      </c>
      <c r="V517" s="3">
        <v>4.9797696856520385E-2</v>
      </c>
      <c r="W517" s="3" t="s">
        <v>3401</v>
      </c>
      <c r="X517" s="25">
        <v>0</v>
      </c>
      <c r="Y517" s="3">
        <v>0.10582010582010581</v>
      </c>
      <c r="Z517" s="3">
        <v>0.10582010582010581</v>
      </c>
      <c r="AA517" s="3">
        <v>0</v>
      </c>
      <c r="AB517" s="3" t="s">
        <v>3402</v>
      </c>
      <c r="AC517" s="22">
        <v>0</v>
      </c>
      <c r="AD517" s="15">
        <v>0</v>
      </c>
      <c r="AE517" s="5">
        <v>0</v>
      </c>
      <c r="AF517" s="20">
        <v>0</v>
      </c>
      <c r="AG517" s="3">
        <v>0.10582010582010581</v>
      </c>
      <c r="AH517" s="3">
        <v>6.3492063492063489E-2</v>
      </c>
      <c r="AI517" s="3">
        <v>4.2328042328042326E-2</v>
      </c>
      <c r="AJ517" s="3" t="s">
        <v>3401</v>
      </c>
      <c r="AK517" s="22">
        <v>0</v>
      </c>
      <c r="AL517" s="15">
        <v>0</v>
      </c>
      <c r="AM517" s="3">
        <v>0</v>
      </c>
      <c r="AN517" s="20">
        <v>0</v>
      </c>
      <c r="AO517" s="3">
        <v>0.10582010582010581</v>
      </c>
      <c r="AP517" s="3">
        <v>0.88924458672357831</v>
      </c>
      <c r="AQ517" s="3">
        <v>-0.7834244809034725</v>
      </c>
      <c r="AR517" s="3" t="s">
        <v>3401</v>
      </c>
      <c r="AS517" s="22">
        <v>0</v>
      </c>
      <c r="AT517" s="15">
        <v>0</v>
      </c>
      <c r="AU517" s="3">
        <v>0</v>
      </c>
      <c r="AV517" s="20">
        <v>0</v>
      </c>
      <c r="AW517" s="3">
        <v>0.10582010582010581</v>
      </c>
      <c r="AX517" s="3">
        <v>1.4214641080312722E-2</v>
      </c>
      <c r="AY517" s="3">
        <v>9.1605464739793085E-2</v>
      </c>
      <c r="AZ517" s="3" t="s">
        <v>3402</v>
      </c>
      <c r="BA517" s="22">
        <v>0</v>
      </c>
      <c r="BB517" s="15">
        <v>0</v>
      </c>
      <c r="BC517" s="3">
        <v>0</v>
      </c>
      <c r="BD517" s="20">
        <v>0</v>
      </c>
      <c r="BE517" s="15">
        <v>0</v>
      </c>
    </row>
    <row r="518" spans="1:57" x14ac:dyDescent="0.25">
      <c r="A518" t="s">
        <v>4179</v>
      </c>
      <c r="B518" t="s">
        <v>495</v>
      </c>
      <c r="C518" t="s">
        <v>3427</v>
      </c>
      <c r="D518">
        <v>4.5</v>
      </c>
      <c r="E518" s="10">
        <v>0</v>
      </c>
      <c r="F518" s="5" t="e">
        <v>#N/A</v>
      </c>
      <c r="G518" s="5" t="e">
        <v>#N/A</v>
      </c>
      <c r="H518" s="5" t="e">
        <v>#N/A</v>
      </c>
      <c r="I518" s="5" t="e">
        <v>#N/A</v>
      </c>
      <c r="J518" s="5" t="e">
        <v>#N/A</v>
      </c>
      <c r="K518" s="5" t="e">
        <v>#N/A</v>
      </c>
      <c r="L518" s="5" t="e">
        <v>#N/A</v>
      </c>
      <c r="M518" s="5" t="e">
        <v>#N/A</v>
      </c>
      <c r="N518" s="5">
        <v>0.29152339856241527</v>
      </c>
      <c r="O518" s="5">
        <v>0</v>
      </c>
      <c r="P518" s="22">
        <v>0</v>
      </c>
      <c r="Q518" s="18">
        <v>0</v>
      </c>
      <c r="R518" s="5">
        <v>0</v>
      </c>
      <c r="S518" s="20">
        <v>0</v>
      </c>
      <c r="T518" s="3">
        <v>0.10582010582010581</v>
      </c>
      <c r="U518" s="3">
        <v>5.6022408963585429E-2</v>
      </c>
      <c r="V518" s="3">
        <v>4.9797696856520385E-2</v>
      </c>
      <c r="W518" s="3" t="s">
        <v>3401</v>
      </c>
      <c r="X518" s="25">
        <v>0</v>
      </c>
      <c r="Y518" s="3">
        <v>0.10582010582010581</v>
      </c>
      <c r="Z518" s="3">
        <v>0.10582010582010581</v>
      </c>
      <c r="AA518" s="3">
        <v>0</v>
      </c>
      <c r="AB518" s="3" t="s">
        <v>3402</v>
      </c>
      <c r="AC518" s="22">
        <v>0</v>
      </c>
      <c r="AD518" s="15">
        <v>0</v>
      </c>
      <c r="AE518" s="5">
        <v>0</v>
      </c>
      <c r="AF518" s="20">
        <v>0</v>
      </c>
      <c r="AG518" s="3">
        <v>0.10582010582010581</v>
      </c>
      <c r="AH518" s="3">
        <v>6.3492063492063489E-2</v>
      </c>
      <c r="AI518" s="3">
        <v>4.2328042328042326E-2</v>
      </c>
      <c r="AJ518" s="3" t="s">
        <v>3401</v>
      </c>
      <c r="AK518" s="22">
        <v>0</v>
      </c>
      <c r="AL518" s="15">
        <v>0</v>
      </c>
      <c r="AM518" s="3">
        <v>0</v>
      </c>
      <c r="AN518" s="20">
        <v>0</v>
      </c>
      <c r="AO518" s="3">
        <v>0.10582010582010581</v>
      </c>
      <c r="AP518" s="3">
        <v>0.88924458672357831</v>
      </c>
      <c r="AQ518" s="3">
        <v>-0.7834244809034725</v>
      </c>
      <c r="AR518" s="3" t="s">
        <v>3401</v>
      </c>
      <c r="AS518" s="22">
        <v>0</v>
      </c>
      <c r="AT518" s="15">
        <v>0</v>
      </c>
      <c r="AU518" s="3">
        <v>0</v>
      </c>
      <c r="AV518" s="20">
        <v>0</v>
      </c>
      <c r="AW518" s="3">
        <v>0.10582010582010581</v>
      </c>
      <c r="AX518" s="3">
        <v>1.4214641080312722E-2</v>
      </c>
      <c r="AY518" s="3">
        <v>9.1605464739793085E-2</v>
      </c>
      <c r="AZ518" s="3" t="s">
        <v>3402</v>
      </c>
      <c r="BA518" s="22">
        <v>0</v>
      </c>
      <c r="BB518" s="15">
        <v>0</v>
      </c>
      <c r="BC518" s="3">
        <v>0</v>
      </c>
      <c r="BD518" s="20">
        <v>0</v>
      </c>
      <c r="BE518" s="15">
        <v>0</v>
      </c>
    </row>
    <row r="519" spans="1:57" x14ac:dyDescent="0.25">
      <c r="A519" t="s">
        <v>4180</v>
      </c>
      <c r="B519" t="s">
        <v>495</v>
      </c>
      <c r="C519" t="s">
        <v>3427</v>
      </c>
      <c r="D519">
        <v>4.5</v>
      </c>
      <c r="E519" s="10">
        <v>0</v>
      </c>
      <c r="F519" s="5" t="e">
        <v>#N/A</v>
      </c>
      <c r="G519" s="5" t="e">
        <v>#N/A</v>
      </c>
      <c r="H519" s="5" t="e">
        <v>#N/A</v>
      </c>
      <c r="I519" s="5" t="e">
        <v>#N/A</v>
      </c>
      <c r="J519" s="5" t="e">
        <v>#N/A</v>
      </c>
      <c r="K519" s="5" t="e">
        <v>#N/A</v>
      </c>
      <c r="L519" s="5" t="e">
        <v>#N/A</v>
      </c>
      <c r="M519" s="5" t="e">
        <v>#N/A</v>
      </c>
      <c r="N519" s="5">
        <v>0.29152339856241527</v>
      </c>
      <c r="O519" s="5">
        <v>0</v>
      </c>
      <c r="P519" s="22">
        <v>0</v>
      </c>
      <c r="Q519" s="18">
        <v>0</v>
      </c>
      <c r="R519" s="5">
        <v>0</v>
      </c>
      <c r="S519" s="20">
        <v>0</v>
      </c>
      <c r="T519" s="3">
        <v>0.10582010582010581</v>
      </c>
      <c r="U519" s="3">
        <v>5.6022408963585429E-2</v>
      </c>
      <c r="V519" s="3">
        <v>4.9797696856520385E-2</v>
      </c>
      <c r="W519" s="3" t="s">
        <v>3401</v>
      </c>
      <c r="X519" s="25">
        <v>0</v>
      </c>
      <c r="Y519" s="3">
        <v>0.10582010582010581</v>
      </c>
      <c r="Z519" s="3">
        <v>0.10582010582010581</v>
      </c>
      <c r="AA519" s="3">
        <v>0</v>
      </c>
      <c r="AB519" s="3" t="s">
        <v>3402</v>
      </c>
      <c r="AC519" s="22">
        <v>0</v>
      </c>
      <c r="AD519" s="15">
        <v>0</v>
      </c>
      <c r="AE519" s="5">
        <v>0</v>
      </c>
      <c r="AF519" s="20">
        <v>0</v>
      </c>
      <c r="AG519" s="3">
        <v>0.10582010582010581</v>
      </c>
      <c r="AH519" s="3">
        <v>6.3492063492063489E-2</v>
      </c>
      <c r="AI519" s="3">
        <v>4.2328042328042326E-2</v>
      </c>
      <c r="AJ519" s="3" t="s">
        <v>3401</v>
      </c>
      <c r="AK519" s="22">
        <v>0</v>
      </c>
      <c r="AL519" s="15">
        <v>0</v>
      </c>
      <c r="AM519" s="3">
        <v>0</v>
      </c>
      <c r="AN519" s="20">
        <v>0</v>
      </c>
      <c r="AO519" s="3">
        <v>0.10582010582010581</v>
      </c>
      <c r="AP519" s="3">
        <v>0.88924458672357831</v>
      </c>
      <c r="AQ519" s="3">
        <v>-0.7834244809034725</v>
      </c>
      <c r="AR519" s="3" t="s">
        <v>3401</v>
      </c>
      <c r="AS519" s="22">
        <v>0</v>
      </c>
      <c r="AT519" s="15">
        <v>0</v>
      </c>
      <c r="AU519" s="3">
        <v>0</v>
      </c>
      <c r="AV519" s="20">
        <v>0</v>
      </c>
      <c r="AW519" s="3">
        <v>0.10582010582010581</v>
      </c>
      <c r="AX519" s="3">
        <v>1.4214641080312722E-2</v>
      </c>
      <c r="AY519" s="3">
        <v>9.1605464739793085E-2</v>
      </c>
      <c r="AZ519" s="3" t="s">
        <v>3402</v>
      </c>
      <c r="BA519" s="22">
        <v>0</v>
      </c>
      <c r="BB519" s="15">
        <v>0</v>
      </c>
      <c r="BC519" s="3">
        <v>0</v>
      </c>
      <c r="BD519" s="20">
        <v>0</v>
      </c>
      <c r="BE519" s="15">
        <v>0</v>
      </c>
    </row>
    <row r="520" spans="1:57" x14ac:dyDescent="0.25">
      <c r="A520" t="s">
        <v>363</v>
      </c>
      <c r="B520" t="s">
        <v>495</v>
      </c>
      <c r="C520" t="s">
        <v>3427</v>
      </c>
      <c r="D520">
        <v>4.5</v>
      </c>
      <c r="E520" s="10">
        <v>0</v>
      </c>
      <c r="F520" s="5">
        <v>8.6580086580086577E-2</v>
      </c>
      <c r="G520" s="5">
        <v>4.1407867494824016E-2</v>
      </c>
      <c r="H520" s="5">
        <v>0.15873015873015872</v>
      </c>
      <c r="I520" s="5" t="e">
        <v>#N/A</v>
      </c>
      <c r="J520" s="5" t="e">
        <v>#N/A</v>
      </c>
      <c r="K520" s="5" t="e">
        <v>#N/A</v>
      </c>
      <c r="L520" s="5" t="e">
        <v>#N/A</v>
      </c>
      <c r="M520" s="5" t="e">
        <v>#N/A</v>
      </c>
      <c r="N520" s="5">
        <v>0.29152339856241527</v>
      </c>
      <c r="O520" s="5">
        <v>0</v>
      </c>
      <c r="P520" s="22">
        <v>0</v>
      </c>
      <c r="Q520" s="18">
        <v>0</v>
      </c>
      <c r="R520" s="5">
        <v>0</v>
      </c>
      <c r="S520" s="20">
        <v>0</v>
      </c>
      <c r="T520" s="3">
        <v>0.10582010582010581</v>
      </c>
      <c r="U520" s="3">
        <v>5.6022408963585429E-2</v>
      </c>
      <c r="V520" s="3">
        <v>4.9797696856520385E-2</v>
      </c>
      <c r="W520" s="3" t="s">
        <v>3401</v>
      </c>
      <c r="X520" s="25">
        <v>0</v>
      </c>
      <c r="Y520" s="3">
        <v>0.10582010582010581</v>
      </c>
      <c r="Z520" s="3">
        <v>0.10582010582010581</v>
      </c>
      <c r="AA520" s="3">
        <v>0</v>
      </c>
      <c r="AB520" s="3" t="s">
        <v>3402</v>
      </c>
      <c r="AC520" s="22">
        <v>0</v>
      </c>
      <c r="AD520" s="15">
        <v>0</v>
      </c>
      <c r="AE520" s="5">
        <v>0</v>
      </c>
      <c r="AF520" s="20">
        <v>0</v>
      </c>
      <c r="AG520" s="3">
        <v>0.10582010582010581</v>
      </c>
      <c r="AH520" s="3">
        <v>6.3492063492063489E-2</v>
      </c>
      <c r="AI520" s="3">
        <v>4.2328042328042326E-2</v>
      </c>
      <c r="AJ520" s="3" t="s">
        <v>3401</v>
      </c>
      <c r="AK520" s="22">
        <v>0</v>
      </c>
      <c r="AL520" s="15">
        <v>0</v>
      </c>
      <c r="AM520" s="3">
        <v>0</v>
      </c>
      <c r="AN520" s="20">
        <v>0</v>
      </c>
      <c r="AO520" s="3">
        <v>0.10582010582010581</v>
      </c>
      <c r="AP520" s="3">
        <v>0.88924458672357831</v>
      </c>
      <c r="AQ520" s="3">
        <v>-0.7834244809034725</v>
      </c>
      <c r="AR520" s="3" t="s">
        <v>3401</v>
      </c>
      <c r="AS520" s="22">
        <v>0</v>
      </c>
      <c r="AT520" s="15">
        <v>0</v>
      </c>
      <c r="AU520" s="3">
        <v>0</v>
      </c>
      <c r="AV520" s="20">
        <v>0</v>
      </c>
      <c r="AW520" s="3">
        <v>0.10582010582010581</v>
      </c>
      <c r="AX520" s="3">
        <v>1.4214641080312722E-2</v>
      </c>
      <c r="AY520" s="3">
        <v>9.1605464739793085E-2</v>
      </c>
      <c r="AZ520" s="3" t="s">
        <v>3402</v>
      </c>
      <c r="BA520" s="22">
        <v>0</v>
      </c>
      <c r="BB520" s="15">
        <v>0</v>
      </c>
      <c r="BC520" s="3">
        <v>0</v>
      </c>
      <c r="BD520" s="20">
        <v>0</v>
      </c>
      <c r="BE520" s="15">
        <v>0</v>
      </c>
    </row>
    <row r="521" spans="1:57" x14ac:dyDescent="0.25">
      <c r="A521" t="s">
        <v>364</v>
      </c>
      <c r="B521" t="s">
        <v>495</v>
      </c>
      <c r="C521" t="s">
        <v>3427</v>
      </c>
      <c r="D521">
        <v>4</v>
      </c>
      <c r="E521" s="10">
        <v>0</v>
      </c>
      <c r="F521" s="5">
        <v>7.3260073260073263E-2</v>
      </c>
      <c r="G521" s="5">
        <v>5.6022408963585429E-2</v>
      </c>
      <c r="H521" s="5">
        <v>0.20050125313283207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>
        <v>0.29152339856241527</v>
      </c>
      <c r="O521" s="5">
        <v>0</v>
      </c>
      <c r="P521" s="22">
        <v>0</v>
      </c>
      <c r="Q521" s="18">
        <v>0</v>
      </c>
      <c r="R521" s="5">
        <v>0</v>
      </c>
      <c r="S521" s="20">
        <v>0</v>
      </c>
      <c r="T521" s="3">
        <v>0.10582010582010581</v>
      </c>
      <c r="U521" s="3">
        <v>5.6022408963585429E-2</v>
      </c>
      <c r="V521" s="3">
        <v>4.9797696856520385E-2</v>
      </c>
      <c r="W521" s="3" t="s">
        <v>3401</v>
      </c>
      <c r="X521" s="25">
        <v>0</v>
      </c>
      <c r="Y521" s="3">
        <v>0.10582010582010581</v>
      </c>
      <c r="Z521" s="3">
        <v>0.10582010582010581</v>
      </c>
      <c r="AA521" s="3">
        <v>0</v>
      </c>
      <c r="AB521" s="3" t="s">
        <v>3402</v>
      </c>
      <c r="AC521" s="22">
        <v>0</v>
      </c>
      <c r="AD521" s="15">
        <v>0</v>
      </c>
      <c r="AE521" s="5">
        <v>0</v>
      </c>
      <c r="AF521" s="20">
        <v>0</v>
      </c>
      <c r="AG521" s="3">
        <v>0.10582010582010581</v>
      </c>
      <c r="AH521" s="3">
        <v>6.3492063492063489E-2</v>
      </c>
      <c r="AI521" s="3">
        <v>4.2328042328042326E-2</v>
      </c>
      <c r="AJ521" s="3" t="s">
        <v>3401</v>
      </c>
      <c r="AK521" s="22">
        <v>0</v>
      </c>
      <c r="AL521" s="15">
        <v>0</v>
      </c>
      <c r="AM521" s="3">
        <v>0</v>
      </c>
      <c r="AN521" s="20">
        <v>0</v>
      </c>
      <c r="AO521" s="3">
        <v>0.10582010582010581</v>
      </c>
      <c r="AP521" s="3">
        <v>0.88924458672357831</v>
      </c>
      <c r="AQ521" s="3">
        <v>-0.7834244809034725</v>
      </c>
      <c r="AR521" s="3" t="s">
        <v>3401</v>
      </c>
      <c r="AS521" s="22">
        <v>0</v>
      </c>
      <c r="AT521" s="15">
        <v>0</v>
      </c>
      <c r="AU521" s="3">
        <v>0</v>
      </c>
      <c r="AV521" s="20">
        <v>0</v>
      </c>
      <c r="AW521" s="3">
        <v>0.10582010582010581</v>
      </c>
      <c r="AX521" s="3">
        <v>1.4214641080312722E-2</v>
      </c>
      <c r="AY521" s="3">
        <v>9.1605464739793085E-2</v>
      </c>
      <c r="AZ521" s="3" t="s">
        <v>3402</v>
      </c>
      <c r="BA521" s="22">
        <v>0</v>
      </c>
      <c r="BB521" s="15">
        <v>0</v>
      </c>
      <c r="BC521" s="3">
        <v>0</v>
      </c>
      <c r="BD521" s="20">
        <v>0</v>
      </c>
      <c r="BE521" s="15">
        <v>0</v>
      </c>
    </row>
    <row r="522" spans="1:57" x14ac:dyDescent="0.25">
      <c r="A522" t="s">
        <v>359</v>
      </c>
      <c r="B522" t="s">
        <v>495</v>
      </c>
      <c r="C522" t="s">
        <v>3427</v>
      </c>
      <c r="D522">
        <v>4</v>
      </c>
      <c r="E522" s="10">
        <v>0</v>
      </c>
      <c r="F522" s="5">
        <v>8.6580086580086577E-2</v>
      </c>
      <c r="G522" s="5">
        <v>5.0125313283208017E-2</v>
      </c>
      <c r="H522" s="5">
        <v>0.15873015873015872</v>
      </c>
      <c r="I522" s="5" t="e">
        <v>#N/A</v>
      </c>
      <c r="J522" s="5" t="e">
        <v>#N/A</v>
      </c>
      <c r="K522" s="5" t="e">
        <v>#N/A</v>
      </c>
      <c r="L522" s="5" t="e">
        <v>#N/A</v>
      </c>
      <c r="M522" s="5" t="e">
        <v>#N/A</v>
      </c>
      <c r="N522" s="5">
        <v>0.29152339856241527</v>
      </c>
      <c r="O522" s="5">
        <v>0</v>
      </c>
      <c r="P522" s="22">
        <v>0</v>
      </c>
      <c r="Q522" s="18">
        <v>0</v>
      </c>
      <c r="R522" s="5">
        <v>0</v>
      </c>
      <c r="S522" s="20">
        <v>0</v>
      </c>
      <c r="T522" s="3">
        <v>0.10582010582010581</v>
      </c>
      <c r="U522" s="3">
        <v>5.6022408963585429E-2</v>
      </c>
      <c r="V522" s="3">
        <v>4.9797696856520385E-2</v>
      </c>
      <c r="W522" s="3" t="s">
        <v>3401</v>
      </c>
      <c r="X522" s="25">
        <v>0</v>
      </c>
      <c r="Y522" s="3">
        <v>0.10582010582010581</v>
      </c>
      <c r="Z522" s="3">
        <v>0.10582010582010581</v>
      </c>
      <c r="AA522" s="3">
        <v>0</v>
      </c>
      <c r="AB522" s="3" t="s">
        <v>3402</v>
      </c>
      <c r="AC522" s="22">
        <v>0</v>
      </c>
      <c r="AD522" s="15">
        <v>0</v>
      </c>
      <c r="AE522" s="5">
        <v>0</v>
      </c>
      <c r="AF522" s="20">
        <v>0</v>
      </c>
      <c r="AG522" s="3">
        <v>0.10582010582010581</v>
      </c>
      <c r="AH522" s="3">
        <v>6.3492063492063489E-2</v>
      </c>
      <c r="AI522" s="3">
        <v>4.2328042328042326E-2</v>
      </c>
      <c r="AJ522" s="3" t="s">
        <v>3401</v>
      </c>
      <c r="AK522" s="22">
        <v>0</v>
      </c>
      <c r="AL522" s="15">
        <v>0</v>
      </c>
      <c r="AM522" s="3">
        <v>0</v>
      </c>
      <c r="AN522" s="20">
        <v>0</v>
      </c>
      <c r="AO522" s="3">
        <v>0.10582010582010581</v>
      </c>
      <c r="AP522" s="3">
        <v>0.88924458672357831</v>
      </c>
      <c r="AQ522" s="3">
        <v>-0.7834244809034725</v>
      </c>
      <c r="AR522" s="3" t="s">
        <v>3401</v>
      </c>
      <c r="AS522" s="22">
        <v>0</v>
      </c>
      <c r="AT522" s="15">
        <v>0</v>
      </c>
      <c r="AU522" s="3">
        <v>0</v>
      </c>
      <c r="AV522" s="20">
        <v>0</v>
      </c>
      <c r="AW522" s="3">
        <v>0.10582010582010581</v>
      </c>
      <c r="AX522" s="3">
        <v>1.4214641080312722E-2</v>
      </c>
      <c r="AY522" s="3">
        <v>9.1605464739793085E-2</v>
      </c>
      <c r="AZ522" s="3" t="s">
        <v>3402</v>
      </c>
      <c r="BA522" s="22">
        <v>0</v>
      </c>
      <c r="BB522" s="15">
        <v>0</v>
      </c>
      <c r="BC522" s="3">
        <v>0</v>
      </c>
      <c r="BD522" s="20">
        <v>0</v>
      </c>
      <c r="BE522" s="15">
        <v>0</v>
      </c>
    </row>
    <row r="523" spans="1:57" x14ac:dyDescent="0.25">
      <c r="A523" t="s">
        <v>329</v>
      </c>
      <c r="B523" t="s">
        <v>518</v>
      </c>
      <c r="C523" t="s">
        <v>3427</v>
      </c>
      <c r="D523">
        <v>7.5</v>
      </c>
      <c r="E523" s="10">
        <v>1</v>
      </c>
      <c r="F523" s="5">
        <v>0.27210884353741494</v>
      </c>
      <c r="G523" s="5">
        <v>0.19047619047619047</v>
      </c>
      <c r="H523" s="5">
        <v>0.25396825396825395</v>
      </c>
      <c r="I523" s="5" t="e">
        <v>#N/A</v>
      </c>
      <c r="J523" s="5" t="e">
        <v>#N/A</v>
      </c>
      <c r="K523" s="5" t="e">
        <v>#N/A</v>
      </c>
      <c r="L523" s="5" t="e">
        <v>#N/A</v>
      </c>
      <c r="M523" s="5" t="e">
        <v>#N/A</v>
      </c>
      <c r="N523" s="5">
        <v>0</v>
      </c>
      <c r="O523" s="5">
        <v>0.25034743957675709</v>
      </c>
      <c r="P523" s="22">
        <v>4.1786994143009064</v>
      </c>
      <c r="Q523" s="18">
        <v>168.96454423569287</v>
      </c>
      <c r="R523" s="5">
        <v>9.0751659232045562E-2</v>
      </c>
      <c r="S523" s="20">
        <v>4.3602027327649973</v>
      </c>
      <c r="T523" s="3">
        <v>0.10582010582010581</v>
      </c>
      <c r="U523" s="3">
        <v>5.6022408963585429E-2</v>
      </c>
      <c r="V523" s="3">
        <v>4.9797696856520385E-2</v>
      </c>
      <c r="W523" s="3" t="s">
        <v>3401</v>
      </c>
      <c r="X523" s="25">
        <v>1.2304918579781274</v>
      </c>
      <c r="Y523" s="3">
        <v>0.10582010582010581</v>
      </c>
      <c r="Z523" s="3">
        <v>0.10582010582010581</v>
      </c>
      <c r="AA523" s="3">
        <v>0</v>
      </c>
      <c r="AB523" s="3" t="s">
        <v>3402</v>
      </c>
      <c r="AC523" s="22">
        <v>3.6006795980012449</v>
      </c>
      <c r="AD523" s="15">
        <v>76.423322938132671</v>
      </c>
      <c r="AE523" s="5">
        <v>4.611273961655428E-2</v>
      </c>
      <c r="AF523" s="20">
        <v>3.6929050772343537</v>
      </c>
      <c r="AG523" s="3">
        <v>0.10582010582010581</v>
      </c>
      <c r="AH523" s="3">
        <v>6.3492063492063489E-2</v>
      </c>
      <c r="AI523" s="3">
        <v>4.2328042328042326E-2</v>
      </c>
      <c r="AJ523" s="3" t="s">
        <v>3401</v>
      </c>
      <c r="AK523" s="22">
        <v>4.1785615440647188</v>
      </c>
      <c r="AL523" s="15">
        <v>2746.1124464334539</v>
      </c>
      <c r="AM523" s="3">
        <v>8.6054805091482195E-2</v>
      </c>
      <c r="AN523" s="20">
        <v>4.3506711542476832</v>
      </c>
      <c r="AO523" s="3">
        <v>0.10582010582010581</v>
      </c>
      <c r="AP523" s="3">
        <v>0.88924458672357831</v>
      </c>
      <c r="AQ523" s="3">
        <v>-0.7834244809034725</v>
      </c>
      <c r="AR523" s="3" t="s">
        <v>3401</v>
      </c>
      <c r="AS523" s="22">
        <v>4.1633203177165994</v>
      </c>
      <c r="AT523" s="15">
        <v>93.068728743986867</v>
      </c>
      <c r="AU523" s="3">
        <v>3.2798559390220888E-2</v>
      </c>
      <c r="AV523" s="20">
        <v>4.2289174364970412</v>
      </c>
      <c r="AW523" s="3">
        <v>0.10582010582010581</v>
      </c>
      <c r="AX523" s="3">
        <v>1.4214641080312722E-2</v>
      </c>
      <c r="AY523" s="3">
        <v>9.1605464739793085E-2</v>
      </c>
      <c r="AZ523" s="3" t="s">
        <v>3402</v>
      </c>
      <c r="BA523" s="22">
        <v>3.6023703946788745</v>
      </c>
      <c r="BB523" s="15">
        <v>54.837396929672714</v>
      </c>
      <c r="BC523" s="3">
        <v>7.3798534613899361E-2</v>
      </c>
      <c r="BD523" s="20">
        <v>3.7499674639066733</v>
      </c>
      <c r="BE523" s="15">
        <v>14.370533432023619</v>
      </c>
    </row>
    <row r="524" spans="1:57" x14ac:dyDescent="0.25">
      <c r="A524" t="s">
        <v>334</v>
      </c>
      <c r="B524" t="s">
        <v>518</v>
      </c>
      <c r="C524" t="s">
        <v>3427</v>
      </c>
      <c r="D524">
        <v>6</v>
      </c>
      <c r="E524" s="10">
        <v>1</v>
      </c>
      <c r="F524" s="5">
        <v>0.23809523809523808</v>
      </c>
      <c r="G524" s="5">
        <v>0.11904761904761904</v>
      </c>
      <c r="H524" s="5">
        <v>0.11904761904761904</v>
      </c>
      <c r="I524" s="5" t="e">
        <v>#N/A</v>
      </c>
      <c r="J524" s="5" t="e">
        <v>#N/A</v>
      </c>
      <c r="K524" s="5" t="e">
        <v>#N/A</v>
      </c>
      <c r="L524" s="5" t="e">
        <v>#N/A</v>
      </c>
      <c r="M524" s="5" t="e">
        <v>#N/A</v>
      </c>
      <c r="N524" s="5">
        <v>0</v>
      </c>
      <c r="O524" s="5">
        <v>0.3857500506789166</v>
      </c>
      <c r="P524" s="22">
        <v>4.2000715299292617</v>
      </c>
      <c r="Q524" s="18">
        <v>173.45615918749527</v>
      </c>
      <c r="R524" s="5">
        <v>9.3164126956273727E-2</v>
      </c>
      <c r="S524" s="20">
        <v>4.3863997838418092</v>
      </c>
      <c r="T524" s="3">
        <v>0.10582010582010581</v>
      </c>
      <c r="U524" s="3">
        <v>5.6022408963585429E-2</v>
      </c>
      <c r="V524" s="3">
        <v>4.9797696856520385E-2</v>
      </c>
      <c r="W524" s="3" t="s">
        <v>3401</v>
      </c>
      <c r="X524" s="25">
        <v>1.236785254956732</v>
      </c>
      <c r="Y524" s="3">
        <v>0.10582010582010581</v>
      </c>
      <c r="Z524" s="3">
        <v>0.10582010582010581</v>
      </c>
      <c r="AA524" s="3">
        <v>0</v>
      </c>
      <c r="AB524" s="3" t="s">
        <v>3402</v>
      </c>
      <c r="AC524" s="22">
        <v>3.6190954094965102</v>
      </c>
      <c r="AD524" s="15">
        <v>78.137182479953978</v>
      </c>
      <c r="AE524" s="5">
        <v>4.7146857942648675E-2</v>
      </c>
      <c r="AF524" s="20">
        <v>3.7133891253818074</v>
      </c>
      <c r="AG524" s="3">
        <v>0.10582010582010581</v>
      </c>
      <c r="AH524" s="3">
        <v>6.3492063492063489E-2</v>
      </c>
      <c r="AI524" s="3">
        <v>4.2328042328042326E-2</v>
      </c>
      <c r="AJ524" s="3" t="s">
        <v>3401</v>
      </c>
      <c r="AK524" s="22">
        <v>4.1999329545505555</v>
      </c>
      <c r="AL524" s="15">
        <v>2859.603177410228</v>
      </c>
      <c r="AM524" s="3">
        <v>8.961125914221868E-2</v>
      </c>
      <c r="AN524" s="20">
        <v>4.3791554728349933</v>
      </c>
      <c r="AO524" s="3">
        <v>0.10582010582010581</v>
      </c>
      <c r="AP524" s="3">
        <v>0.88924458672357831</v>
      </c>
      <c r="AQ524" s="3">
        <v>-0.7834244809034725</v>
      </c>
      <c r="AR524" s="3" t="s">
        <v>3401</v>
      </c>
      <c r="AS524" s="22">
        <v>4.1846137763759144</v>
      </c>
      <c r="AT524" s="15">
        <v>95.251824456997966</v>
      </c>
      <c r="AU524" s="3">
        <v>3.3567909045728643E-2</v>
      </c>
      <c r="AV524" s="20">
        <v>4.2517495944673716</v>
      </c>
      <c r="AW524" s="3">
        <v>0.10582010582010581</v>
      </c>
      <c r="AX524" s="3">
        <v>1.4214641080312722E-2</v>
      </c>
      <c r="AY524" s="3">
        <v>9.1605464739793085E-2</v>
      </c>
      <c r="AZ524" s="3" t="s">
        <v>3402</v>
      </c>
      <c r="BA524" s="22">
        <v>3.6207948538174648</v>
      </c>
      <c r="BB524" s="15">
        <v>55.972074706733501</v>
      </c>
      <c r="BC524" s="3">
        <v>7.5325550152463921E-2</v>
      </c>
      <c r="BD524" s="20">
        <v>3.7714459541223926</v>
      </c>
      <c r="BE524" s="15">
        <v>14.455230030006852</v>
      </c>
    </row>
    <row r="525" spans="1:57" x14ac:dyDescent="0.25">
      <c r="A525" t="s">
        <v>336</v>
      </c>
      <c r="B525" t="s">
        <v>518</v>
      </c>
      <c r="C525" t="s">
        <v>3427</v>
      </c>
      <c r="D525">
        <v>5.5</v>
      </c>
      <c r="E525" s="10">
        <v>1</v>
      </c>
      <c r="F525" s="5">
        <v>0.12698412698412698</v>
      </c>
      <c r="G525" s="5">
        <v>0.19047619047619047</v>
      </c>
      <c r="H525" s="5">
        <v>0.20050125313283207</v>
      </c>
      <c r="I525" s="5" t="e">
        <v>#N/A</v>
      </c>
      <c r="J525" s="5" t="e">
        <v>#N/A</v>
      </c>
      <c r="K525" s="5" t="e">
        <v>#N/A</v>
      </c>
      <c r="L525" s="5" t="e">
        <v>#N/A</v>
      </c>
      <c r="M525" s="5" t="e">
        <v>#N/A</v>
      </c>
      <c r="N525" s="5">
        <v>0</v>
      </c>
      <c r="O525" s="5">
        <v>0.68049612861084929</v>
      </c>
      <c r="P525" s="22">
        <v>4.366840210438073</v>
      </c>
      <c r="Q525" s="18">
        <v>212.86258615974478</v>
      </c>
      <c r="R525" s="5">
        <v>0.11432950604994647</v>
      </c>
      <c r="S525" s="20">
        <v>4.5954992225379661</v>
      </c>
      <c r="T525" s="3">
        <v>0.10582010582010581</v>
      </c>
      <c r="U525" s="3">
        <v>5.6022408963585429E-2</v>
      </c>
      <c r="V525" s="3">
        <v>4.9797696856520385E-2</v>
      </c>
      <c r="W525" s="3" t="s">
        <v>3401</v>
      </c>
      <c r="X525" s="25">
        <v>1.2858932388498925</v>
      </c>
      <c r="Y525" s="3">
        <v>0.10582010582010581</v>
      </c>
      <c r="Z525" s="3">
        <v>0.10582010582010581</v>
      </c>
      <c r="AA525" s="3">
        <v>0</v>
      </c>
      <c r="AB525" s="3" t="s">
        <v>3402</v>
      </c>
      <c r="AC525" s="22">
        <v>3.7627957635920022</v>
      </c>
      <c r="AD525" s="15">
        <v>92.900028108395645</v>
      </c>
      <c r="AE525" s="5">
        <v>5.6054547772032462E-2</v>
      </c>
      <c r="AF525" s="20">
        <v>3.8749048591360671</v>
      </c>
      <c r="AG525" s="3">
        <v>0.10582010582010581</v>
      </c>
      <c r="AH525" s="3">
        <v>6.3492063492063489E-2</v>
      </c>
      <c r="AI525" s="3">
        <v>4.2328042328042326E-2</v>
      </c>
      <c r="AJ525" s="3" t="s">
        <v>3401</v>
      </c>
      <c r="AK525" s="22">
        <v>4.3666961327642531</v>
      </c>
      <c r="AL525" s="15">
        <v>3922.3141514504082</v>
      </c>
      <c r="AM525" s="3">
        <v>0.12291338624862339</v>
      </c>
      <c r="AN525" s="20">
        <v>4.6125229052614998</v>
      </c>
      <c r="AO525" s="3">
        <v>0.10582010582010581</v>
      </c>
      <c r="AP525" s="3">
        <v>0.88924458672357831</v>
      </c>
      <c r="AQ525" s="3">
        <v>-0.7834244809034725</v>
      </c>
      <c r="AR525" s="3" t="s">
        <v>3401</v>
      </c>
      <c r="AS525" s="22">
        <v>4.3507686889654531</v>
      </c>
      <c r="AT525" s="15">
        <v>114.14233377923175</v>
      </c>
      <c r="AU525" s="3">
        <v>4.0225155795290984E-2</v>
      </c>
      <c r="AV525" s="20">
        <v>4.4312190005560348</v>
      </c>
      <c r="AW525" s="3">
        <v>0.10582010582010581</v>
      </c>
      <c r="AX525" s="3">
        <v>1.4214641080312722E-2</v>
      </c>
      <c r="AY525" s="3">
        <v>9.1605464739793085E-2</v>
      </c>
      <c r="AZ525" s="3" t="s">
        <v>3402</v>
      </c>
      <c r="BA525" s="22">
        <v>3.7645626863082615</v>
      </c>
      <c r="BB525" s="15">
        <v>65.671452839861402</v>
      </c>
      <c r="BC525" s="3">
        <v>8.8378684199087787E-2</v>
      </c>
      <c r="BD525" s="20">
        <v>3.9413200547064369</v>
      </c>
      <c r="BE525" s="15">
        <v>15.131632858675067</v>
      </c>
    </row>
    <row r="526" spans="1:57" x14ac:dyDescent="0.25">
      <c r="A526" t="s">
        <v>4181</v>
      </c>
      <c r="B526" t="s">
        <v>518</v>
      </c>
      <c r="C526" t="s">
        <v>3427</v>
      </c>
      <c r="D526">
        <v>5.5</v>
      </c>
      <c r="E526" s="10">
        <v>0</v>
      </c>
      <c r="F526" s="5" t="e">
        <v>#N/A</v>
      </c>
      <c r="G526" s="5" t="e">
        <v>#N/A</v>
      </c>
      <c r="H526" s="5" t="e">
        <v>#N/A</v>
      </c>
      <c r="I526" s="5" t="e">
        <v>#N/A</v>
      </c>
      <c r="J526" s="5" t="e">
        <v>#N/A</v>
      </c>
      <c r="K526" s="5" t="e">
        <v>#N/A</v>
      </c>
      <c r="L526" s="5" t="e">
        <v>#N/A</v>
      </c>
      <c r="M526" s="5" t="e">
        <v>#N/A</v>
      </c>
      <c r="N526" s="5">
        <v>0</v>
      </c>
      <c r="O526" s="5">
        <v>0.3857500506789166</v>
      </c>
      <c r="P526" s="22">
        <v>0</v>
      </c>
      <c r="Q526" s="18">
        <v>0</v>
      </c>
      <c r="R526" s="5">
        <v>0</v>
      </c>
      <c r="S526" s="20">
        <v>0</v>
      </c>
      <c r="T526" s="3">
        <v>0.10582010582010581</v>
      </c>
      <c r="U526" s="3">
        <v>5.6022408963585429E-2</v>
      </c>
      <c r="V526" s="3">
        <v>4.9797696856520385E-2</v>
      </c>
      <c r="W526" s="3" t="s">
        <v>3401</v>
      </c>
      <c r="X526" s="25">
        <v>0</v>
      </c>
      <c r="Y526" s="3">
        <v>0.10582010582010581</v>
      </c>
      <c r="Z526" s="3">
        <v>0.10582010582010581</v>
      </c>
      <c r="AA526" s="3">
        <v>0</v>
      </c>
      <c r="AB526" s="3" t="s">
        <v>3402</v>
      </c>
      <c r="AC526" s="22">
        <v>0</v>
      </c>
      <c r="AD526" s="15">
        <v>0</v>
      </c>
      <c r="AE526" s="5">
        <v>0</v>
      </c>
      <c r="AF526" s="20">
        <v>0</v>
      </c>
      <c r="AG526" s="3">
        <v>0.10582010582010581</v>
      </c>
      <c r="AH526" s="3">
        <v>6.3492063492063489E-2</v>
      </c>
      <c r="AI526" s="3">
        <v>4.2328042328042326E-2</v>
      </c>
      <c r="AJ526" s="3" t="s">
        <v>3401</v>
      </c>
      <c r="AK526" s="22">
        <v>0</v>
      </c>
      <c r="AL526" s="15">
        <v>0</v>
      </c>
      <c r="AM526" s="3">
        <v>0</v>
      </c>
      <c r="AN526" s="20">
        <v>0</v>
      </c>
      <c r="AO526" s="3">
        <v>0.10582010582010581</v>
      </c>
      <c r="AP526" s="3">
        <v>0.88924458672357831</v>
      </c>
      <c r="AQ526" s="3">
        <v>-0.7834244809034725</v>
      </c>
      <c r="AR526" s="3" t="s">
        <v>3401</v>
      </c>
      <c r="AS526" s="22">
        <v>0</v>
      </c>
      <c r="AT526" s="15">
        <v>0</v>
      </c>
      <c r="AU526" s="3">
        <v>0</v>
      </c>
      <c r="AV526" s="20">
        <v>0</v>
      </c>
      <c r="AW526" s="3">
        <v>0.10582010582010581</v>
      </c>
      <c r="AX526" s="3">
        <v>1.4214641080312722E-2</v>
      </c>
      <c r="AY526" s="3">
        <v>9.1605464739793085E-2</v>
      </c>
      <c r="AZ526" s="3" t="s">
        <v>3402</v>
      </c>
      <c r="BA526" s="22">
        <v>0</v>
      </c>
      <c r="BB526" s="15">
        <v>0</v>
      </c>
      <c r="BC526" s="3">
        <v>0</v>
      </c>
      <c r="BD526" s="20">
        <v>0</v>
      </c>
      <c r="BE526" s="15">
        <v>0</v>
      </c>
    </row>
    <row r="527" spans="1:57" x14ac:dyDescent="0.25">
      <c r="A527" t="s">
        <v>4182</v>
      </c>
      <c r="B527" t="s">
        <v>518</v>
      </c>
      <c r="C527" t="s">
        <v>3427</v>
      </c>
      <c r="D527">
        <v>5</v>
      </c>
      <c r="E527" s="10">
        <v>0</v>
      </c>
      <c r="F527" s="5" t="e">
        <v>#N/A</v>
      </c>
      <c r="G527" s="5" t="e">
        <v>#N/A</v>
      </c>
      <c r="H527" s="5" t="e">
        <v>#N/A</v>
      </c>
      <c r="I527" s="5" t="e">
        <v>#N/A</v>
      </c>
      <c r="J527" s="5" t="e">
        <v>#N/A</v>
      </c>
      <c r="K527" s="5" t="e">
        <v>#N/A</v>
      </c>
      <c r="L527" s="5" t="e">
        <v>#N/A</v>
      </c>
      <c r="M527" s="5" t="e">
        <v>#N/A</v>
      </c>
      <c r="N527" s="5">
        <v>0</v>
      </c>
      <c r="O527" s="5">
        <v>0.3857500506789166</v>
      </c>
      <c r="P527" s="22">
        <v>0</v>
      </c>
      <c r="Q527" s="18">
        <v>0</v>
      </c>
      <c r="R527" s="5">
        <v>0</v>
      </c>
      <c r="S527" s="20">
        <v>0</v>
      </c>
      <c r="T527" s="3">
        <v>0.10582010582010581</v>
      </c>
      <c r="U527" s="3">
        <v>5.6022408963585429E-2</v>
      </c>
      <c r="V527" s="3">
        <v>4.9797696856520385E-2</v>
      </c>
      <c r="W527" s="3" t="s">
        <v>3401</v>
      </c>
      <c r="X527" s="25">
        <v>0</v>
      </c>
      <c r="Y527" s="3">
        <v>0.10582010582010581</v>
      </c>
      <c r="Z527" s="3">
        <v>0.10582010582010581</v>
      </c>
      <c r="AA527" s="3">
        <v>0</v>
      </c>
      <c r="AB527" s="3" t="s">
        <v>3402</v>
      </c>
      <c r="AC527" s="22">
        <v>0</v>
      </c>
      <c r="AD527" s="15">
        <v>0</v>
      </c>
      <c r="AE527" s="5">
        <v>0</v>
      </c>
      <c r="AF527" s="20">
        <v>0</v>
      </c>
      <c r="AG527" s="3">
        <v>0.10582010582010581</v>
      </c>
      <c r="AH527" s="3">
        <v>6.3492063492063489E-2</v>
      </c>
      <c r="AI527" s="3">
        <v>4.2328042328042326E-2</v>
      </c>
      <c r="AJ527" s="3" t="s">
        <v>3401</v>
      </c>
      <c r="AK527" s="22">
        <v>0</v>
      </c>
      <c r="AL527" s="15">
        <v>0</v>
      </c>
      <c r="AM527" s="3">
        <v>0</v>
      </c>
      <c r="AN527" s="20">
        <v>0</v>
      </c>
      <c r="AO527" s="3">
        <v>0.10582010582010581</v>
      </c>
      <c r="AP527" s="3">
        <v>0.88924458672357831</v>
      </c>
      <c r="AQ527" s="3">
        <v>-0.7834244809034725</v>
      </c>
      <c r="AR527" s="3" t="s">
        <v>3401</v>
      </c>
      <c r="AS527" s="22">
        <v>0</v>
      </c>
      <c r="AT527" s="15">
        <v>0</v>
      </c>
      <c r="AU527" s="3">
        <v>0</v>
      </c>
      <c r="AV527" s="20">
        <v>0</v>
      </c>
      <c r="AW527" s="3">
        <v>0.10582010582010581</v>
      </c>
      <c r="AX527" s="3">
        <v>1.4214641080312722E-2</v>
      </c>
      <c r="AY527" s="3">
        <v>9.1605464739793085E-2</v>
      </c>
      <c r="AZ527" s="3" t="s">
        <v>3402</v>
      </c>
      <c r="BA527" s="22">
        <v>0</v>
      </c>
      <c r="BB527" s="15">
        <v>0</v>
      </c>
      <c r="BC527" s="3">
        <v>0</v>
      </c>
      <c r="BD527" s="20">
        <v>0</v>
      </c>
      <c r="BE527" s="15">
        <v>0</v>
      </c>
    </row>
    <row r="528" spans="1:57" x14ac:dyDescent="0.25">
      <c r="A528" t="s">
        <v>4183</v>
      </c>
      <c r="B528" t="s">
        <v>518</v>
      </c>
      <c r="C528" t="s">
        <v>3427</v>
      </c>
      <c r="D528">
        <v>5</v>
      </c>
      <c r="E528" s="10">
        <v>0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>
        <v>0</v>
      </c>
      <c r="O528" s="5">
        <v>0.3857500506789166</v>
      </c>
      <c r="P528" s="22">
        <v>0</v>
      </c>
      <c r="Q528" s="18">
        <v>0</v>
      </c>
      <c r="R528" s="5">
        <v>0</v>
      </c>
      <c r="S528" s="20">
        <v>0</v>
      </c>
      <c r="T528" s="3">
        <v>0.10582010582010581</v>
      </c>
      <c r="U528" s="3">
        <v>5.6022408963585429E-2</v>
      </c>
      <c r="V528" s="3">
        <v>4.9797696856520385E-2</v>
      </c>
      <c r="W528" s="3" t="s">
        <v>3401</v>
      </c>
      <c r="X528" s="25">
        <v>0</v>
      </c>
      <c r="Y528" s="3">
        <v>0.10582010582010581</v>
      </c>
      <c r="Z528" s="3">
        <v>0.10582010582010581</v>
      </c>
      <c r="AA528" s="3">
        <v>0</v>
      </c>
      <c r="AB528" s="3" t="s">
        <v>3402</v>
      </c>
      <c r="AC528" s="22">
        <v>0</v>
      </c>
      <c r="AD528" s="15">
        <v>0</v>
      </c>
      <c r="AE528" s="5">
        <v>0</v>
      </c>
      <c r="AF528" s="20">
        <v>0</v>
      </c>
      <c r="AG528" s="3">
        <v>0.10582010582010581</v>
      </c>
      <c r="AH528" s="3">
        <v>6.3492063492063489E-2</v>
      </c>
      <c r="AI528" s="3">
        <v>4.2328042328042326E-2</v>
      </c>
      <c r="AJ528" s="3" t="s">
        <v>3401</v>
      </c>
      <c r="AK528" s="22">
        <v>0</v>
      </c>
      <c r="AL528" s="15">
        <v>0</v>
      </c>
      <c r="AM528" s="3">
        <v>0</v>
      </c>
      <c r="AN528" s="20">
        <v>0</v>
      </c>
      <c r="AO528" s="3">
        <v>0.10582010582010581</v>
      </c>
      <c r="AP528" s="3">
        <v>0.88924458672357831</v>
      </c>
      <c r="AQ528" s="3">
        <v>-0.7834244809034725</v>
      </c>
      <c r="AR528" s="3" t="s">
        <v>3401</v>
      </c>
      <c r="AS528" s="22">
        <v>0</v>
      </c>
      <c r="AT528" s="15">
        <v>0</v>
      </c>
      <c r="AU528" s="3">
        <v>0</v>
      </c>
      <c r="AV528" s="20">
        <v>0</v>
      </c>
      <c r="AW528" s="3">
        <v>0.10582010582010581</v>
      </c>
      <c r="AX528" s="3">
        <v>1.4214641080312722E-2</v>
      </c>
      <c r="AY528" s="3">
        <v>9.1605464739793085E-2</v>
      </c>
      <c r="AZ528" s="3" t="s">
        <v>3402</v>
      </c>
      <c r="BA528" s="22">
        <v>0</v>
      </c>
      <c r="BB528" s="15">
        <v>0</v>
      </c>
      <c r="BC528" s="3">
        <v>0</v>
      </c>
      <c r="BD528" s="20">
        <v>0</v>
      </c>
      <c r="BE528" s="15">
        <v>0</v>
      </c>
    </row>
    <row r="529" spans="1:57" x14ac:dyDescent="0.25">
      <c r="A529" t="s">
        <v>345</v>
      </c>
      <c r="B529" t="s">
        <v>518</v>
      </c>
      <c r="C529" t="s">
        <v>3427</v>
      </c>
      <c r="D529">
        <v>5</v>
      </c>
      <c r="E529" s="10">
        <v>1</v>
      </c>
      <c r="F529" s="5">
        <v>0.10582010582010581</v>
      </c>
      <c r="G529" s="5">
        <v>8.6580086580086577E-2</v>
      </c>
      <c r="H529" s="5">
        <v>0.25396825396825395</v>
      </c>
      <c r="I529" s="5" t="e">
        <v>#N/A</v>
      </c>
      <c r="J529" s="5" t="e">
        <v>#N/A</v>
      </c>
      <c r="K529" s="5" t="e">
        <v>#N/A</v>
      </c>
      <c r="L529" s="5" t="e">
        <v>#N/A</v>
      </c>
      <c r="M529" s="5" t="e">
        <v>#N/A</v>
      </c>
      <c r="N529" s="5">
        <v>0</v>
      </c>
      <c r="O529" s="5">
        <v>0.3857500506789166</v>
      </c>
      <c r="P529" s="22">
        <v>3.3063726362303685</v>
      </c>
      <c r="Q529" s="18">
        <v>57.906970516277426</v>
      </c>
      <c r="R529" s="5">
        <v>3.110210890234328E-2</v>
      </c>
      <c r="S529" s="20">
        <v>3.3685768540350551</v>
      </c>
      <c r="T529" s="3">
        <v>0.10582010582010581</v>
      </c>
      <c r="U529" s="3">
        <v>5.6022408963585429E-2</v>
      </c>
      <c r="V529" s="3">
        <v>4.9797696856520385E-2</v>
      </c>
      <c r="W529" s="3" t="s">
        <v>3401</v>
      </c>
      <c r="X529" s="25">
        <v>0.97361982879158504</v>
      </c>
      <c r="Y529" s="3">
        <v>0.10582010582010581</v>
      </c>
      <c r="Z529" s="3">
        <v>0.10582010582010581</v>
      </c>
      <c r="AA529" s="3">
        <v>0</v>
      </c>
      <c r="AB529" s="3" t="s">
        <v>3402</v>
      </c>
      <c r="AC529" s="22">
        <v>2.8490176761508001</v>
      </c>
      <c r="AD529" s="15">
        <v>30.909502672541045</v>
      </c>
      <c r="AE529" s="5">
        <v>1.8650351667774526E-2</v>
      </c>
      <c r="AF529" s="20">
        <v>2.8863183794863492</v>
      </c>
      <c r="AG529" s="3">
        <v>0.10582010582010581</v>
      </c>
      <c r="AH529" s="3">
        <v>6.3492063492063489E-2</v>
      </c>
      <c r="AI529" s="3">
        <v>4.2328042328042326E-2</v>
      </c>
      <c r="AJ529" s="3" t="s">
        <v>3401</v>
      </c>
      <c r="AK529" s="22">
        <v>3.3062635471739217</v>
      </c>
      <c r="AL529" s="15">
        <v>525.85585560450068</v>
      </c>
      <c r="AM529" s="3">
        <v>1.6478721845142222E-2</v>
      </c>
      <c r="AN529" s="20">
        <v>3.3392209908642063</v>
      </c>
      <c r="AO529" s="3">
        <v>0.10582010582010581</v>
      </c>
      <c r="AP529" s="3">
        <v>0.88924458672357831</v>
      </c>
      <c r="AQ529" s="3">
        <v>-0.7834244809034725</v>
      </c>
      <c r="AR529" s="3" t="s">
        <v>3401</v>
      </c>
      <c r="AS529" s="22">
        <v>3.2942040117195281</v>
      </c>
      <c r="AT529" s="15">
        <v>36.124764627514395</v>
      </c>
      <c r="AU529" s="3">
        <v>1.2730809307093213E-2</v>
      </c>
      <c r="AV529" s="20">
        <v>3.3196656303337146</v>
      </c>
      <c r="AW529" s="3">
        <v>0.10582010582010581</v>
      </c>
      <c r="AX529" s="3">
        <v>1.4214641080312722E-2</v>
      </c>
      <c r="AY529" s="3">
        <v>9.1605464739793085E-2</v>
      </c>
      <c r="AZ529" s="3" t="s">
        <v>3402</v>
      </c>
      <c r="BA529" s="22">
        <v>2.8503555096042454</v>
      </c>
      <c r="BB529" s="15">
        <v>23.770310567842095</v>
      </c>
      <c r="BC529" s="3">
        <v>3.1989375598439847E-2</v>
      </c>
      <c r="BD529" s="20">
        <v>2.9143342608011253</v>
      </c>
      <c r="BE529" s="15">
        <v>11.150951971207389</v>
      </c>
    </row>
    <row r="530" spans="1:57" x14ac:dyDescent="0.25">
      <c r="A530" t="s">
        <v>347</v>
      </c>
      <c r="B530" t="s">
        <v>518</v>
      </c>
      <c r="C530" t="s">
        <v>3427</v>
      </c>
      <c r="D530">
        <v>5</v>
      </c>
      <c r="E530" s="10">
        <v>0</v>
      </c>
      <c r="F530" s="5">
        <v>0.11904761904761904</v>
      </c>
      <c r="G530" s="5">
        <v>8.6580086580086577E-2</v>
      </c>
      <c r="H530" s="5">
        <v>0.29304029304029305</v>
      </c>
      <c r="I530" s="5" t="e">
        <v>#N/A</v>
      </c>
      <c r="J530" s="5" t="e">
        <v>#N/A</v>
      </c>
      <c r="K530" s="5" t="e">
        <v>#N/A</v>
      </c>
      <c r="L530" s="5" t="e">
        <v>#N/A</v>
      </c>
      <c r="M530" s="5" t="e">
        <v>#N/A</v>
      </c>
      <c r="N530" s="5">
        <v>0</v>
      </c>
      <c r="O530" s="5">
        <v>0.54525263424997061</v>
      </c>
      <c r="P530" s="22">
        <v>0</v>
      </c>
      <c r="Q530" s="18">
        <v>0</v>
      </c>
      <c r="R530" s="5">
        <v>0</v>
      </c>
      <c r="S530" s="20">
        <v>0</v>
      </c>
      <c r="T530" s="3">
        <v>0.10582010582010581</v>
      </c>
      <c r="U530" s="3">
        <v>5.6022408963585429E-2</v>
      </c>
      <c r="V530" s="3">
        <v>4.9797696856520385E-2</v>
      </c>
      <c r="W530" s="3" t="s">
        <v>3401</v>
      </c>
      <c r="X530" s="25">
        <v>0</v>
      </c>
      <c r="Y530" s="3">
        <v>0.10582010582010581</v>
      </c>
      <c r="Z530" s="3">
        <v>0.10582010582010581</v>
      </c>
      <c r="AA530" s="3">
        <v>0</v>
      </c>
      <c r="AB530" s="3" t="s">
        <v>3402</v>
      </c>
      <c r="AC530" s="22">
        <v>0</v>
      </c>
      <c r="AD530" s="15">
        <v>0</v>
      </c>
      <c r="AE530" s="5">
        <v>0</v>
      </c>
      <c r="AF530" s="20">
        <v>0</v>
      </c>
      <c r="AG530" s="3">
        <v>0.10582010582010581</v>
      </c>
      <c r="AH530" s="3">
        <v>6.3492063492063489E-2</v>
      </c>
      <c r="AI530" s="3">
        <v>4.2328042328042326E-2</v>
      </c>
      <c r="AJ530" s="3" t="s">
        <v>3401</v>
      </c>
      <c r="AK530" s="22">
        <v>0</v>
      </c>
      <c r="AL530" s="15">
        <v>0</v>
      </c>
      <c r="AM530" s="3">
        <v>0</v>
      </c>
      <c r="AN530" s="20">
        <v>0</v>
      </c>
      <c r="AO530" s="3">
        <v>0.10582010582010581</v>
      </c>
      <c r="AP530" s="3">
        <v>0.88924458672357831</v>
      </c>
      <c r="AQ530" s="3">
        <v>-0.7834244809034725</v>
      </c>
      <c r="AR530" s="3" t="s">
        <v>3401</v>
      </c>
      <c r="AS530" s="22">
        <v>0</v>
      </c>
      <c r="AT530" s="15">
        <v>0</v>
      </c>
      <c r="AU530" s="3">
        <v>0</v>
      </c>
      <c r="AV530" s="20">
        <v>0</v>
      </c>
      <c r="AW530" s="3">
        <v>0.10582010582010581</v>
      </c>
      <c r="AX530" s="3">
        <v>1.4214641080312722E-2</v>
      </c>
      <c r="AY530" s="3">
        <v>9.1605464739793085E-2</v>
      </c>
      <c r="AZ530" s="3" t="s">
        <v>3402</v>
      </c>
      <c r="BA530" s="22">
        <v>0</v>
      </c>
      <c r="BB530" s="15">
        <v>0</v>
      </c>
      <c r="BC530" s="3">
        <v>0</v>
      </c>
      <c r="BD530" s="20">
        <v>0</v>
      </c>
      <c r="BE530" s="15">
        <v>0</v>
      </c>
    </row>
    <row r="531" spans="1:57" x14ac:dyDescent="0.25">
      <c r="A531" t="s">
        <v>3961</v>
      </c>
      <c r="B531" t="s">
        <v>518</v>
      </c>
      <c r="C531" t="s">
        <v>3427</v>
      </c>
      <c r="D531">
        <v>4.5</v>
      </c>
      <c r="E531" s="10">
        <v>0</v>
      </c>
      <c r="F531" s="5" t="e">
        <v>#N/A</v>
      </c>
      <c r="G531" s="5" t="e">
        <v>#N/A</v>
      </c>
      <c r="H531" s="5" t="e">
        <v>#N/A</v>
      </c>
      <c r="I531" s="5" t="e">
        <v>#N/A</v>
      </c>
      <c r="J531" s="5" t="e">
        <v>#N/A</v>
      </c>
      <c r="K531" s="5" t="e">
        <v>#N/A</v>
      </c>
      <c r="L531" s="5" t="e">
        <v>#N/A</v>
      </c>
      <c r="M531" s="5" t="e">
        <v>#N/A</v>
      </c>
      <c r="N531" s="5">
        <v>0</v>
      </c>
      <c r="O531" s="5">
        <v>0.3857500506789166</v>
      </c>
      <c r="P531" s="22">
        <v>0</v>
      </c>
      <c r="Q531" s="18">
        <v>0</v>
      </c>
      <c r="R531" s="5">
        <v>0</v>
      </c>
      <c r="S531" s="20">
        <v>0</v>
      </c>
      <c r="T531" s="3">
        <v>0.10582010582010581</v>
      </c>
      <c r="U531" s="3">
        <v>5.6022408963585429E-2</v>
      </c>
      <c r="V531" s="3">
        <v>4.9797696856520385E-2</v>
      </c>
      <c r="W531" s="3" t="s">
        <v>3401</v>
      </c>
      <c r="X531" s="25">
        <v>0</v>
      </c>
      <c r="Y531" s="3">
        <v>0.10582010582010581</v>
      </c>
      <c r="Z531" s="3">
        <v>0.10582010582010581</v>
      </c>
      <c r="AA531" s="3">
        <v>0</v>
      </c>
      <c r="AB531" s="3" t="s">
        <v>3402</v>
      </c>
      <c r="AC531" s="22">
        <v>0</v>
      </c>
      <c r="AD531" s="15">
        <v>0</v>
      </c>
      <c r="AE531" s="5">
        <v>0</v>
      </c>
      <c r="AF531" s="20">
        <v>0</v>
      </c>
      <c r="AG531" s="3">
        <v>0.10582010582010581</v>
      </c>
      <c r="AH531" s="3">
        <v>6.3492063492063489E-2</v>
      </c>
      <c r="AI531" s="3">
        <v>4.2328042328042326E-2</v>
      </c>
      <c r="AJ531" s="3" t="s">
        <v>3401</v>
      </c>
      <c r="AK531" s="22">
        <v>0</v>
      </c>
      <c r="AL531" s="15">
        <v>0</v>
      </c>
      <c r="AM531" s="3">
        <v>0</v>
      </c>
      <c r="AN531" s="20">
        <v>0</v>
      </c>
      <c r="AO531" s="3">
        <v>0.10582010582010581</v>
      </c>
      <c r="AP531" s="3">
        <v>0.88924458672357831</v>
      </c>
      <c r="AQ531" s="3">
        <v>-0.7834244809034725</v>
      </c>
      <c r="AR531" s="3" t="s">
        <v>3401</v>
      </c>
      <c r="AS531" s="22">
        <v>0</v>
      </c>
      <c r="AT531" s="15">
        <v>0</v>
      </c>
      <c r="AU531" s="3">
        <v>0</v>
      </c>
      <c r="AV531" s="20">
        <v>0</v>
      </c>
      <c r="AW531" s="3">
        <v>0.10582010582010581</v>
      </c>
      <c r="AX531" s="3">
        <v>1.4214641080312722E-2</v>
      </c>
      <c r="AY531" s="3">
        <v>9.1605464739793085E-2</v>
      </c>
      <c r="AZ531" s="3" t="s">
        <v>3402</v>
      </c>
      <c r="BA531" s="22">
        <v>0</v>
      </c>
      <c r="BB531" s="15">
        <v>0</v>
      </c>
      <c r="BC531" s="3">
        <v>0</v>
      </c>
      <c r="BD531" s="20">
        <v>0</v>
      </c>
      <c r="BE531" s="15">
        <v>0</v>
      </c>
    </row>
    <row r="532" spans="1:57" x14ac:dyDescent="0.25">
      <c r="A532" t="s">
        <v>4184</v>
      </c>
      <c r="B532" t="s">
        <v>518</v>
      </c>
      <c r="C532" t="s">
        <v>3427</v>
      </c>
      <c r="D532">
        <v>4.5</v>
      </c>
      <c r="E532" s="10">
        <v>0</v>
      </c>
      <c r="F532" s="5" t="e">
        <v>#N/A</v>
      </c>
      <c r="G532" s="5" t="e">
        <v>#N/A</v>
      </c>
      <c r="H532" s="5" t="e">
        <v>#N/A</v>
      </c>
      <c r="I532" s="5" t="e">
        <v>#N/A</v>
      </c>
      <c r="J532" s="5" t="e">
        <v>#N/A</v>
      </c>
      <c r="K532" s="5" t="e">
        <v>#N/A</v>
      </c>
      <c r="L532" s="5" t="e">
        <v>#N/A</v>
      </c>
      <c r="M532" s="5" t="e">
        <v>#N/A</v>
      </c>
      <c r="N532" s="5">
        <v>0</v>
      </c>
      <c r="O532" s="5">
        <v>0.3857500506789166</v>
      </c>
      <c r="P532" s="22">
        <v>0</v>
      </c>
      <c r="Q532" s="18">
        <v>0</v>
      </c>
      <c r="R532" s="5">
        <v>0</v>
      </c>
      <c r="S532" s="20">
        <v>0</v>
      </c>
      <c r="T532" s="3">
        <v>0.10582010582010581</v>
      </c>
      <c r="U532" s="3">
        <v>5.6022408963585429E-2</v>
      </c>
      <c r="V532" s="3">
        <v>4.9797696856520385E-2</v>
      </c>
      <c r="W532" s="3" t="s">
        <v>3401</v>
      </c>
      <c r="X532" s="25">
        <v>0</v>
      </c>
      <c r="Y532" s="3">
        <v>0.10582010582010581</v>
      </c>
      <c r="Z532" s="3">
        <v>0.10582010582010581</v>
      </c>
      <c r="AA532" s="3">
        <v>0</v>
      </c>
      <c r="AB532" s="3" t="s">
        <v>3402</v>
      </c>
      <c r="AC532" s="22">
        <v>0</v>
      </c>
      <c r="AD532" s="15">
        <v>0</v>
      </c>
      <c r="AE532" s="5">
        <v>0</v>
      </c>
      <c r="AF532" s="20">
        <v>0</v>
      </c>
      <c r="AG532" s="3">
        <v>0.10582010582010581</v>
      </c>
      <c r="AH532" s="3">
        <v>6.3492063492063489E-2</v>
      </c>
      <c r="AI532" s="3">
        <v>4.2328042328042326E-2</v>
      </c>
      <c r="AJ532" s="3" t="s">
        <v>3401</v>
      </c>
      <c r="AK532" s="22">
        <v>0</v>
      </c>
      <c r="AL532" s="15">
        <v>0</v>
      </c>
      <c r="AM532" s="3">
        <v>0</v>
      </c>
      <c r="AN532" s="20">
        <v>0</v>
      </c>
      <c r="AO532" s="3">
        <v>0.10582010582010581</v>
      </c>
      <c r="AP532" s="3">
        <v>0.88924458672357831</v>
      </c>
      <c r="AQ532" s="3">
        <v>-0.7834244809034725</v>
      </c>
      <c r="AR532" s="3" t="s">
        <v>3401</v>
      </c>
      <c r="AS532" s="22">
        <v>0</v>
      </c>
      <c r="AT532" s="15">
        <v>0</v>
      </c>
      <c r="AU532" s="3">
        <v>0</v>
      </c>
      <c r="AV532" s="20">
        <v>0</v>
      </c>
      <c r="AW532" s="3">
        <v>0.10582010582010581</v>
      </c>
      <c r="AX532" s="3">
        <v>1.4214641080312722E-2</v>
      </c>
      <c r="AY532" s="3">
        <v>9.1605464739793085E-2</v>
      </c>
      <c r="AZ532" s="3" t="s">
        <v>3402</v>
      </c>
      <c r="BA532" s="22">
        <v>0</v>
      </c>
      <c r="BB532" s="15">
        <v>0</v>
      </c>
      <c r="BC532" s="3">
        <v>0</v>
      </c>
      <c r="BD532" s="20">
        <v>0</v>
      </c>
      <c r="BE532" s="15">
        <v>0</v>
      </c>
    </row>
    <row r="533" spans="1:57" x14ac:dyDescent="0.25">
      <c r="A533" t="s">
        <v>328</v>
      </c>
      <c r="B533" t="s">
        <v>546</v>
      </c>
      <c r="C533" t="s">
        <v>3427</v>
      </c>
      <c r="D533">
        <v>7.5</v>
      </c>
      <c r="E533" s="10">
        <v>1</v>
      </c>
      <c r="F533" s="5">
        <v>0.34632034632034631</v>
      </c>
      <c r="G533" s="5">
        <v>0.10582010582010581</v>
      </c>
      <c r="H533" s="5">
        <v>0.10582010582010581</v>
      </c>
      <c r="I533" s="5" t="e">
        <v>#N/A</v>
      </c>
      <c r="J533" s="5" t="e">
        <v>#N/A</v>
      </c>
      <c r="K533" s="5" t="e">
        <v>#N/A</v>
      </c>
      <c r="L533" s="5" t="e">
        <v>#N/A</v>
      </c>
      <c r="M533" s="5" t="e">
        <v>#N/A</v>
      </c>
      <c r="N533" s="5">
        <v>0</v>
      </c>
      <c r="O533" s="5">
        <v>0</v>
      </c>
      <c r="P533" s="22">
        <v>3.5969215969215966</v>
      </c>
      <c r="Q533" s="18">
        <v>82.724013912731351</v>
      </c>
      <c r="R533" s="5">
        <v>4.4431460782938068E-2</v>
      </c>
      <c r="S533" s="20">
        <v>3.6857845184874729</v>
      </c>
      <c r="T533" s="3">
        <v>0.10582010582010581</v>
      </c>
      <c r="U533" s="3">
        <v>5.6022408963585429E-2</v>
      </c>
      <c r="V533" s="3">
        <v>4.9797696856520385E-2</v>
      </c>
      <c r="W533" s="3" t="s">
        <v>3401</v>
      </c>
      <c r="X533" s="25">
        <v>1.059177102724957</v>
      </c>
      <c r="Y533" s="3">
        <v>0.10582010582010581</v>
      </c>
      <c r="Z533" s="3">
        <v>0.10582010582010581</v>
      </c>
      <c r="AA533" s="3">
        <v>0</v>
      </c>
      <c r="AB533" s="3" t="s">
        <v>3402</v>
      </c>
      <c r="AC533" s="22">
        <v>3.0993763670394094</v>
      </c>
      <c r="AD533" s="15">
        <v>41.786357335155365</v>
      </c>
      <c r="AE533" s="5">
        <v>2.5213290148089887E-2</v>
      </c>
      <c r="AF533" s="20">
        <v>3.1498029473355893</v>
      </c>
      <c r="AG533" s="3">
        <v>0.10582010582010581</v>
      </c>
      <c r="AH533" s="3">
        <v>6.3492063492063489E-2</v>
      </c>
      <c r="AI533" s="3">
        <v>4.2328042328042326E-2</v>
      </c>
      <c r="AJ533" s="3" t="s">
        <v>3401</v>
      </c>
      <c r="AK533" s="22">
        <v>3.59680292161597</v>
      </c>
      <c r="AL533" s="15">
        <v>911.93541664658358</v>
      </c>
      <c r="AM533" s="3">
        <v>2.857728008824385E-2</v>
      </c>
      <c r="AN533" s="20">
        <v>3.6539574817924576</v>
      </c>
      <c r="AO533" s="3">
        <v>0.10582010582010581</v>
      </c>
      <c r="AP533" s="3">
        <v>0.88924458672357831</v>
      </c>
      <c r="AQ533" s="3">
        <v>-0.7834244809034725</v>
      </c>
      <c r="AR533" s="3" t="s">
        <v>3401</v>
      </c>
      <c r="AS533" s="22">
        <v>3.5836836491391071</v>
      </c>
      <c r="AT533" s="15">
        <v>49.510559385277716</v>
      </c>
      <c r="AU533" s="3">
        <v>1.7448127253441262E-2</v>
      </c>
      <c r="AV533" s="20">
        <v>3.6185799036459896</v>
      </c>
      <c r="AW533" s="3">
        <v>0.10582010582010581</v>
      </c>
      <c r="AX533" s="3">
        <v>1.4214641080312722E-2</v>
      </c>
      <c r="AY533" s="3">
        <v>9.1605464739793085E-2</v>
      </c>
      <c r="AZ533" s="3" t="s">
        <v>3402</v>
      </c>
      <c r="BA533" s="22">
        <v>3.1008317632004627</v>
      </c>
      <c r="BB533" s="15">
        <v>31.401798954916647</v>
      </c>
      <c r="BC533" s="3">
        <v>4.2259605248679624E-2</v>
      </c>
      <c r="BD533" s="20">
        <v>3.1853509736978221</v>
      </c>
      <c r="BE533" s="15">
        <v>12.185246597461868</v>
      </c>
    </row>
    <row r="534" spans="1:57" x14ac:dyDescent="0.25">
      <c r="A534" t="s">
        <v>4185</v>
      </c>
      <c r="B534" t="s">
        <v>546</v>
      </c>
      <c r="C534" t="s">
        <v>3427</v>
      </c>
      <c r="D534">
        <v>6</v>
      </c>
      <c r="E534" s="10">
        <v>0</v>
      </c>
      <c r="F534" s="5" t="e">
        <v>#N/A</v>
      </c>
      <c r="G534" s="5" t="e">
        <v>#N/A</v>
      </c>
      <c r="H534" s="5" t="e">
        <v>#N/A</v>
      </c>
      <c r="I534" s="5" t="e">
        <v>#N/A</v>
      </c>
      <c r="J534" s="5" t="e">
        <v>#N/A</v>
      </c>
      <c r="K534" s="5" t="e">
        <v>#N/A</v>
      </c>
      <c r="L534" s="5" t="e">
        <v>#N/A</v>
      </c>
      <c r="M534" s="5" t="e">
        <v>#N/A</v>
      </c>
      <c r="N534" s="5">
        <v>0</v>
      </c>
      <c r="O534" s="5">
        <v>0</v>
      </c>
      <c r="P534" s="22">
        <v>0</v>
      </c>
      <c r="Q534" s="18">
        <v>0</v>
      </c>
      <c r="R534" s="5">
        <v>0</v>
      </c>
      <c r="S534" s="20">
        <v>0</v>
      </c>
      <c r="T534" s="3">
        <v>0.10582010582010581</v>
      </c>
      <c r="U534" s="3">
        <v>5.6022408963585429E-2</v>
      </c>
      <c r="V534" s="3">
        <v>4.9797696856520385E-2</v>
      </c>
      <c r="W534" s="3" t="s">
        <v>3401</v>
      </c>
      <c r="X534" s="25">
        <v>0</v>
      </c>
      <c r="Y534" s="3">
        <v>0.10582010582010581</v>
      </c>
      <c r="Z534" s="3">
        <v>0.10582010582010581</v>
      </c>
      <c r="AA534" s="3">
        <v>0</v>
      </c>
      <c r="AB534" s="3" t="s">
        <v>3402</v>
      </c>
      <c r="AC534" s="22">
        <v>0</v>
      </c>
      <c r="AD534" s="15">
        <v>0</v>
      </c>
      <c r="AE534" s="5">
        <v>0</v>
      </c>
      <c r="AF534" s="20">
        <v>0</v>
      </c>
      <c r="AG534" s="3">
        <v>0.10582010582010581</v>
      </c>
      <c r="AH534" s="3">
        <v>6.3492063492063489E-2</v>
      </c>
      <c r="AI534" s="3">
        <v>4.2328042328042326E-2</v>
      </c>
      <c r="AJ534" s="3" t="s">
        <v>3401</v>
      </c>
      <c r="AK534" s="22">
        <v>0</v>
      </c>
      <c r="AL534" s="15">
        <v>0</v>
      </c>
      <c r="AM534" s="3">
        <v>0</v>
      </c>
      <c r="AN534" s="20">
        <v>0</v>
      </c>
      <c r="AO534" s="3">
        <v>0.10582010582010581</v>
      </c>
      <c r="AP534" s="3">
        <v>0.88924458672357831</v>
      </c>
      <c r="AQ534" s="3">
        <v>-0.7834244809034725</v>
      </c>
      <c r="AR534" s="3" t="s">
        <v>3401</v>
      </c>
      <c r="AS534" s="22">
        <v>0</v>
      </c>
      <c r="AT534" s="15">
        <v>0</v>
      </c>
      <c r="AU534" s="3">
        <v>0</v>
      </c>
      <c r="AV534" s="20">
        <v>0</v>
      </c>
      <c r="AW534" s="3">
        <v>0.10582010582010581</v>
      </c>
      <c r="AX534" s="3">
        <v>1.4214641080312722E-2</v>
      </c>
      <c r="AY534" s="3">
        <v>9.1605464739793085E-2</v>
      </c>
      <c r="AZ534" s="3" t="s">
        <v>3402</v>
      </c>
      <c r="BA534" s="22">
        <v>0</v>
      </c>
      <c r="BB534" s="15">
        <v>0</v>
      </c>
      <c r="BC534" s="3">
        <v>0</v>
      </c>
      <c r="BD534" s="20">
        <v>0</v>
      </c>
      <c r="BE534" s="15">
        <v>0</v>
      </c>
    </row>
    <row r="535" spans="1:57" x14ac:dyDescent="0.25">
      <c r="A535" t="s">
        <v>325</v>
      </c>
      <c r="B535" t="s">
        <v>546</v>
      </c>
      <c r="C535" t="s">
        <v>3427</v>
      </c>
      <c r="D535">
        <v>5.5</v>
      </c>
      <c r="E535" s="10">
        <v>0</v>
      </c>
      <c r="F535" s="5">
        <v>0.36350418029807341</v>
      </c>
      <c r="G535" s="5">
        <v>0.13605442176870747</v>
      </c>
      <c r="H535" s="5">
        <v>0.13605442176870747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>
        <v>0</v>
      </c>
      <c r="O535" s="5">
        <v>0</v>
      </c>
      <c r="P535" s="22">
        <v>0</v>
      </c>
      <c r="Q535" s="18">
        <v>0</v>
      </c>
      <c r="R535" s="5">
        <v>0</v>
      </c>
      <c r="S535" s="20">
        <v>0</v>
      </c>
      <c r="T535" s="3">
        <v>0.10582010582010581</v>
      </c>
      <c r="U535" s="3">
        <v>5.6022408963585429E-2</v>
      </c>
      <c r="V535" s="3">
        <v>4.9797696856520385E-2</v>
      </c>
      <c r="W535" s="3" t="s">
        <v>3401</v>
      </c>
      <c r="X535" s="25">
        <v>0</v>
      </c>
      <c r="Y535" s="3">
        <v>0.10582010582010581</v>
      </c>
      <c r="Z535" s="3">
        <v>0.10582010582010581</v>
      </c>
      <c r="AA535" s="3">
        <v>0</v>
      </c>
      <c r="AB535" s="3" t="s">
        <v>3402</v>
      </c>
      <c r="AC535" s="22">
        <v>0</v>
      </c>
      <c r="AD535" s="15">
        <v>0</v>
      </c>
      <c r="AE535" s="5">
        <v>0</v>
      </c>
      <c r="AF535" s="20">
        <v>0</v>
      </c>
      <c r="AG535" s="3">
        <v>0.10582010582010581</v>
      </c>
      <c r="AH535" s="3">
        <v>6.3492063492063489E-2</v>
      </c>
      <c r="AI535" s="3">
        <v>4.2328042328042326E-2</v>
      </c>
      <c r="AJ535" s="3" t="s">
        <v>3401</v>
      </c>
      <c r="AK535" s="22">
        <v>0</v>
      </c>
      <c r="AL535" s="15">
        <v>0</v>
      </c>
      <c r="AM535" s="3">
        <v>0</v>
      </c>
      <c r="AN535" s="20">
        <v>0</v>
      </c>
      <c r="AO535" s="3">
        <v>0.10582010582010581</v>
      </c>
      <c r="AP535" s="3">
        <v>0.88924458672357831</v>
      </c>
      <c r="AQ535" s="3">
        <v>-0.7834244809034725</v>
      </c>
      <c r="AR535" s="3" t="s">
        <v>3401</v>
      </c>
      <c r="AS535" s="22">
        <v>0</v>
      </c>
      <c r="AT535" s="15">
        <v>0</v>
      </c>
      <c r="AU535" s="3">
        <v>0</v>
      </c>
      <c r="AV535" s="20">
        <v>0</v>
      </c>
      <c r="AW535" s="3">
        <v>0.10582010582010581</v>
      </c>
      <c r="AX535" s="3">
        <v>1.4214641080312722E-2</v>
      </c>
      <c r="AY535" s="3">
        <v>9.1605464739793085E-2</v>
      </c>
      <c r="AZ535" s="3" t="s">
        <v>3402</v>
      </c>
      <c r="BA535" s="22">
        <v>0</v>
      </c>
      <c r="BB535" s="15">
        <v>0</v>
      </c>
      <c r="BC535" s="3">
        <v>0</v>
      </c>
      <c r="BD535" s="20">
        <v>0</v>
      </c>
      <c r="BE535" s="15">
        <v>0</v>
      </c>
    </row>
    <row r="536" spans="1:57" x14ac:dyDescent="0.25">
      <c r="A536" t="s">
        <v>3295</v>
      </c>
      <c r="B536" t="s">
        <v>486</v>
      </c>
      <c r="C536" t="s">
        <v>147</v>
      </c>
      <c r="D536">
        <v>4.5</v>
      </c>
      <c r="E536" s="10">
        <v>0</v>
      </c>
      <c r="F536" s="5" t="e">
        <v>#N/A</v>
      </c>
      <c r="G536" s="5" t="e">
        <v>#N/A</v>
      </c>
      <c r="H536" s="5">
        <v>0.14652014652014653</v>
      </c>
      <c r="I536" s="5">
        <v>0.23371647509578544</v>
      </c>
      <c r="J536" s="5">
        <v>0.4414893617021276</v>
      </c>
      <c r="K536" s="5">
        <v>7.4074074074074084E-2</v>
      </c>
      <c r="L536" s="5">
        <v>0.57372346528973039</v>
      </c>
      <c r="M536" s="5">
        <v>8.6580086580086577E-2</v>
      </c>
      <c r="N536" s="5">
        <v>0</v>
      </c>
      <c r="O536" s="5">
        <v>0</v>
      </c>
      <c r="P536" s="22">
        <v>0</v>
      </c>
      <c r="Q536" s="18">
        <v>0</v>
      </c>
      <c r="R536" s="5">
        <v>0</v>
      </c>
      <c r="S536" s="20">
        <v>0</v>
      </c>
      <c r="T536" s="3">
        <v>1.8674136321195144E-2</v>
      </c>
      <c r="U536" s="3">
        <v>6.3492063492063489E-2</v>
      </c>
      <c r="V536" s="3">
        <v>-4.4817927170868341E-2</v>
      </c>
      <c r="W536" s="3" t="s">
        <v>3401</v>
      </c>
      <c r="X536" s="25">
        <v>0</v>
      </c>
      <c r="Y536" s="3">
        <v>1.8674136321195144E-2</v>
      </c>
      <c r="Z536" s="3">
        <v>1.4214641080312722E-2</v>
      </c>
      <c r="AA536" s="3">
        <v>4.4594952408824225E-3</v>
      </c>
      <c r="AB536" s="3" t="s">
        <v>3402</v>
      </c>
      <c r="AC536" s="22">
        <v>0</v>
      </c>
      <c r="AD536" s="15">
        <v>0</v>
      </c>
      <c r="AE536" s="5">
        <v>0</v>
      </c>
      <c r="AF536" s="20">
        <v>0</v>
      </c>
      <c r="AG536" s="3">
        <v>1.8674136321195144E-2</v>
      </c>
      <c r="AH536" s="3">
        <v>5.6022408963585429E-2</v>
      </c>
      <c r="AI536" s="3">
        <v>-3.7348272642390282E-2</v>
      </c>
      <c r="AJ536" s="3" t="s">
        <v>3401</v>
      </c>
      <c r="AK536" s="22">
        <v>0</v>
      </c>
      <c r="AL536" s="15">
        <v>0</v>
      </c>
      <c r="AM536" s="3">
        <v>0</v>
      </c>
      <c r="AN536" s="20">
        <v>0</v>
      </c>
      <c r="AO536" s="3">
        <v>1.8674136321195144E-2</v>
      </c>
      <c r="AP536" s="3">
        <v>0.10582010582010581</v>
      </c>
      <c r="AQ536" s="3">
        <v>-8.7145969498910666E-2</v>
      </c>
      <c r="AR536" s="3" t="s">
        <v>3401</v>
      </c>
      <c r="AS536" s="22">
        <v>0</v>
      </c>
      <c r="AT536" s="15">
        <v>0</v>
      </c>
      <c r="AU536" s="3">
        <v>0</v>
      </c>
      <c r="AV536" s="20">
        <v>0</v>
      </c>
      <c r="AW536" s="3">
        <v>1.8674136321195144E-2</v>
      </c>
      <c r="AX536" s="3">
        <v>0.42328042328042326</v>
      </c>
      <c r="AY536" s="3">
        <v>-0.40460628695922812</v>
      </c>
      <c r="AZ536" s="3" t="s">
        <v>3401</v>
      </c>
      <c r="BA536" s="22">
        <v>0</v>
      </c>
      <c r="BB536" s="15">
        <v>0</v>
      </c>
      <c r="BC536" s="3">
        <v>0</v>
      </c>
      <c r="BD536" s="20">
        <v>0</v>
      </c>
      <c r="BE536" s="15">
        <v>0</v>
      </c>
    </row>
    <row r="537" spans="1:57" x14ac:dyDescent="0.25">
      <c r="A537" t="s">
        <v>3493</v>
      </c>
      <c r="B537" t="s">
        <v>486</v>
      </c>
      <c r="C537" t="s">
        <v>147</v>
      </c>
      <c r="D537">
        <v>4</v>
      </c>
      <c r="E537" s="10">
        <v>0</v>
      </c>
      <c r="F537" s="5" t="e">
        <v>#N/A</v>
      </c>
      <c r="G537" s="5" t="e">
        <v>#N/A</v>
      </c>
      <c r="H537" s="5">
        <v>0.14652014652014653</v>
      </c>
      <c r="I537" s="5">
        <v>0.23371647509578544</v>
      </c>
      <c r="J537" s="5">
        <v>0.4414893617021276</v>
      </c>
      <c r="K537" s="5">
        <v>7.4074074074074084E-2</v>
      </c>
      <c r="L537" s="5" t="e">
        <v>#N/A</v>
      </c>
      <c r="M537" s="5" t="e">
        <v>#N/A</v>
      </c>
      <c r="N537" s="5">
        <v>0</v>
      </c>
      <c r="O537" s="5">
        <v>0</v>
      </c>
      <c r="P537" s="22">
        <v>0</v>
      </c>
      <c r="Q537" s="18">
        <v>0</v>
      </c>
      <c r="R537" s="5">
        <v>0</v>
      </c>
      <c r="S537" s="20">
        <v>0</v>
      </c>
      <c r="T537" s="3">
        <v>1.8674136321195144E-2</v>
      </c>
      <c r="U537" s="3">
        <v>6.3492063492063489E-2</v>
      </c>
      <c r="V537" s="3">
        <v>-4.4817927170868341E-2</v>
      </c>
      <c r="W537" s="3" t="s">
        <v>3401</v>
      </c>
      <c r="X537" s="25">
        <v>0</v>
      </c>
      <c r="Y537" s="3">
        <v>1.8674136321195144E-2</v>
      </c>
      <c r="Z537" s="3">
        <v>1.4214641080312722E-2</v>
      </c>
      <c r="AA537" s="3">
        <v>4.4594952408824225E-3</v>
      </c>
      <c r="AB537" s="3" t="s">
        <v>3402</v>
      </c>
      <c r="AC537" s="22">
        <v>0</v>
      </c>
      <c r="AD537" s="15">
        <v>0</v>
      </c>
      <c r="AE537" s="5">
        <v>0</v>
      </c>
      <c r="AF537" s="20">
        <v>0</v>
      </c>
      <c r="AG537" s="3">
        <v>1.8674136321195144E-2</v>
      </c>
      <c r="AH537" s="3">
        <v>5.6022408963585429E-2</v>
      </c>
      <c r="AI537" s="3">
        <v>-3.7348272642390282E-2</v>
      </c>
      <c r="AJ537" s="3" t="s">
        <v>3401</v>
      </c>
      <c r="AK537" s="22">
        <v>0</v>
      </c>
      <c r="AL537" s="15">
        <v>0</v>
      </c>
      <c r="AM537" s="3">
        <v>0</v>
      </c>
      <c r="AN537" s="20">
        <v>0</v>
      </c>
      <c r="AO537" s="3">
        <v>1.8674136321195144E-2</v>
      </c>
      <c r="AP537" s="3">
        <v>0.10582010582010581</v>
      </c>
      <c r="AQ537" s="3">
        <v>-8.7145969498910666E-2</v>
      </c>
      <c r="AR537" s="3" t="s">
        <v>3401</v>
      </c>
      <c r="AS537" s="22">
        <v>0</v>
      </c>
      <c r="AT537" s="15">
        <v>0</v>
      </c>
      <c r="AU537" s="3">
        <v>0</v>
      </c>
      <c r="AV537" s="20">
        <v>0</v>
      </c>
      <c r="AW537" s="3">
        <v>1.8674136321195144E-2</v>
      </c>
      <c r="AX537" s="3">
        <v>0.42328042328042326</v>
      </c>
      <c r="AY537" s="3">
        <v>-0.40460628695922812</v>
      </c>
      <c r="AZ537" s="3" t="s">
        <v>3401</v>
      </c>
      <c r="BA537" s="22">
        <v>0</v>
      </c>
      <c r="BB537" s="15">
        <v>0</v>
      </c>
      <c r="BC537" s="3">
        <v>0</v>
      </c>
      <c r="BD537" s="20">
        <v>0</v>
      </c>
      <c r="BE537" s="15">
        <v>0</v>
      </c>
    </row>
    <row r="538" spans="1:57" x14ac:dyDescent="0.25">
      <c r="A538" t="s">
        <v>3494</v>
      </c>
      <c r="B538" t="s">
        <v>486</v>
      </c>
      <c r="C538" t="s">
        <v>147</v>
      </c>
      <c r="D538">
        <v>4</v>
      </c>
      <c r="E538" s="10">
        <v>0</v>
      </c>
      <c r="F538" s="5" t="e">
        <v>#N/A</v>
      </c>
      <c r="G538" s="5" t="e">
        <v>#N/A</v>
      </c>
      <c r="H538" s="5">
        <v>0.14652014652014653</v>
      </c>
      <c r="I538" s="5">
        <v>0.23371647509578544</v>
      </c>
      <c r="J538" s="5">
        <v>0.4414893617021276</v>
      </c>
      <c r="K538" s="5">
        <v>7.4074074074074084E-2</v>
      </c>
      <c r="L538" s="5" t="e">
        <v>#N/A</v>
      </c>
      <c r="M538" s="5" t="e">
        <v>#N/A</v>
      </c>
      <c r="N538" s="5">
        <v>0</v>
      </c>
      <c r="O538" s="5">
        <v>0</v>
      </c>
      <c r="P538" s="22">
        <v>0</v>
      </c>
      <c r="Q538" s="18">
        <v>0</v>
      </c>
      <c r="R538" s="5">
        <v>0</v>
      </c>
      <c r="S538" s="20">
        <v>0</v>
      </c>
      <c r="T538" s="3">
        <v>1.8674136321195144E-2</v>
      </c>
      <c r="U538" s="3">
        <v>6.3492063492063489E-2</v>
      </c>
      <c r="V538" s="3">
        <v>-4.4817927170868341E-2</v>
      </c>
      <c r="W538" s="3" t="s">
        <v>3401</v>
      </c>
      <c r="X538" s="25">
        <v>0</v>
      </c>
      <c r="Y538" s="3">
        <v>1.8674136321195144E-2</v>
      </c>
      <c r="Z538" s="3">
        <v>1.4214641080312722E-2</v>
      </c>
      <c r="AA538" s="3">
        <v>4.4594952408824225E-3</v>
      </c>
      <c r="AB538" s="3" t="s">
        <v>3402</v>
      </c>
      <c r="AC538" s="22">
        <v>0</v>
      </c>
      <c r="AD538" s="15">
        <v>0</v>
      </c>
      <c r="AE538" s="5">
        <v>0</v>
      </c>
      <c r="AF538" s="20">
        <v>0</v>
      </c>
      <c r="AG538" s="3">
        <v>1.8674136321195144E-2</v>
      </c>
      <c r="AH538" s="3">
        <v>5.6022408963585429E-2</v>
      </c>
      <c r="AI538" s="3">
        <v>-3.7348272642390282E-2</v>
      </c>
      <c r="AJ538" s="3" t="s">
        <v>3401</v>
      </c>
      <c r="AK538" s="22">
        <v>0</v>
      </c>
      <c r="AL538" s="15">
        <v>0</v>
      </c>
      <c r="AM538" s="3">
        <v>0</v>
      </c>
      <c r="AN538" s="20">
        <v>0</v>
      </c>
      <c r="AO538" s="3">
        <v>1.8674136321195144E-2</v>
      </c>
      <c r="AP538" s="3">
        <v>0.10582010582010581</v>
      </c>
      <c r="AQ538" s="3">
        <v>-8.7145969498910666E-2</v>
      </c>
      <c r="AR538" s="3" t="s">
        <v>3401</v>
      </c>
      <c r="AS538" s="22">
        <v>0</v>
      </c>
      <c r="AT538" s="15">
        <v>0</v>
      </c>
      <c r="AU538" s="3">
        <v>0</v>
      </c>
      <c r="AV538" s="20">
        <v>0</v>
      </c>
      <c r="AW538" s="3">
        <v>1.8674136321195144E-2</v>
      </c>
      <c r="AX538" s="3">
        <v>0.42328042328042326</v>
      </c>
      <c r="AY538" s="3">
        <v>-0.40460628695922812</v>
      </c>
      <c r="AZ538" s="3" t="s">
        <v>3401</v>
      </c>
      <c r="BA538" s="22">
        <v>0</v>
      </c>
      <c r="BB538" s="15">
        <v>0</v>
      </c>
      <c r="BC538" s="3">
        <v>0</v>
      </c>
      <c r="BD538" s="20">
        <v>0</v>
      </c>
      <c r="BE538" s="15">
        <v>0</v>
      </c>
    </row>
    <row r="539" spans="1:57" x14ac:dyDescent="0.25">
      <c r="A539" t="s">
        <v>180</v>
      </c>
      <c r="B539" t="s">
        <v>495</v>
      </c>
      <c r="C539" t="s">
        <v>147</v>
      </c>
      <c r="D539">
        <v>4.5</v>
      </c>
      <c r="E539" s="10">
        <v>1</v>
      </c>
      <c r="F539" s="5">
        <v>7.3260073260073263E-2</v>
      </c>
      <c r="G539" s="5">
        <v>3.6630036630036632E-2</v>
      </c>
      <c r="H539" s="5">
        <v>0.23809523809523808</v>
      </c>
      <c r="I539" s="5">
        <v>0.23371647509578544</v>
      </c>
      <c r="J539" s="5">
        <v>0.4414893617021276</v>
      </c>
      <c r="K539" s="5">
        <v>7.4074074074074084E-2</v>
      </c>
      <c r="L539" s="5" t="e">
        <v>#N/A</v>
      </c>
      <c r="M539" s="5" t="e">
        <v>#N/A</v>
      </c>
      <c r="N539" s="5">
        <v>0.29152339856241527</v>
      </c>
      <c r="O539" s="5">
        <v>0</v>
      </c>
      <c r="P539" s="22">
        <v>2.7981411373108802</v>
      </c>
      <c r="Q539" s="18">
        <v>50.027606164396019</v>
      </c>
      <c r="R539" s="5">
        <v>1.3660353279101799E-2</v>
      </c>
      <c r="S539" s="20">
        <v>2.8254618438690837</v>
      </c>
      <c r="T539" s="3">
        <v>1.8674136321195144E-2</v>
      </c>
      <c r="U539" s="3">
        <v>6.3492063492063489E-2</v>
      </c>
      <c r="V539" s="3">
        <v>-4.4817927170868341E-2</v>
      </c>
      <c r="W539" s="3" t="s">
        <v>3401</v>
      </c>
      <c r="X539" s="25">
        <v>0.8243489052846007</v>
      </c>
      <c r="Y539" s="3">
        <v>1.8674136321195144E-2</v>
      </c>
      <c r="Z539" s="3">
        <v>1.4214641080312722E-2</v>
      </c>
      <c r="AA539" s="3">
        <v>4.4594952408824225E-3</v>
      </c>
      <c r="AB539" s="3" t="s">
        <v>3402</v>
      </c>
      <c r="AC539" s="22">
        <v>2.4121308275707078</v>
      </c>
      <c r="AD539" s="15">
        <v>13.569050863298903</v>
      </c>
      <c r="AE539" s="5">
        <v>2.3074080932148758E-2</v>
      </c>
      <c r="AF539" s="20">
        <v>2.4582789894350054</v>
      </c>
      <c r="AG539" s="3">
        <v>1.8674136321195144E-2</v>
      </c>
      <c r="AH539" s="3">
        <v>5.6022408963585429E-2</v>
      </c>
      <c r="AI539" s="3">
        <v>-3.7348272642390282E-2</v>
      </c>
      <c r="AJ539" s="3" t="s">
        <v>3401</v>
      </c>
      <c r="AK539" s="22">
        <v>2.7982335013338808</v>
      </c>
      <c r="AL539" s="15">
        <v>25.680750542316321</v>
      </c>
      <c r="AM539" s="3">
        <v>2.1077950137760908E-2</v>
      </c>
      <c r="AN539" s="20">
        <v>2.8403894016094027</v>
      </c>
      <c r="AO539" s="3">
        <v>1.8674136321195144E-2</v>
      </c>
      <c r="AP539" s="3">
        <v>0.10582010582010581</v>
      </c>
      <c r="AQ539" s="3">
        <v>-8.7145969498910666E-2</v>
      </c>
      <c r="AR539" s="3" t="s">
        <v>3401</v>
      </c>
      <c r="AS539" s="22">
        <v>2.7976177411805403</v>
      </c>
      <c r="AT539" s="15">
        <v>24.30859013364093</v>
      </c>
      <c r="AU539" s="3">
        <v>2.3888468357488691E-2</v>
      </c>
      <c r="AV539" s="20">
        <v>2.8453946778955177</v>
      </c>
      <c r="AW539" s="3">
        <v>1.8674136321195144E-2</v>
      </c>
      <c r="AX539" s="3">
        <v>0.42328042328042326</v>
      </c>
      <c r="AY539" s="3">
        <v>-0.40460628695922812</v>
      </c>
      <c r="AZ539" s="3" t="s">
        <v>3401</v>
      </c>
      <c r="BA539" s="22">
        <v>2.7936922702029947</v>
      </c>
      <c r="BB539" s="15">
        <v>37.047392777516237</v>
      </c>
      <c r="BC539" s="3">
        <v>2.0442401887983241E-2</v>
      </c>
      <c r="BD539" s="20">
        <v>2.8345770739789611</v>
      </c>
      <c r="BE539" s="15">
        <v>9.6020694684495389</v>
      </c>
    </row>
    <row r="540" spans="1:57" x14ac:dyDescent="0.25">
      <c r="A540" t="s">
        <v>171</v>
      </c>
      <c r="B540" t="s">
        <v>495</v>
      </c>
      <c r="C540" t="s">
        <v>147</v>
      </c>
      <c r="D540">
        <v>4.5</v>
      </c>
      <c r="E540" s="10">
        <v>1</v>
      </c>
      <c r="F540" s="5">
        <v>7.3260073260073263E-2</v>
      </c>
      <c r="G540" s="5">
        <v>9.5238095238095233E-2</v>
      </c>
      <c r="H540" s="5">
        <v>0.31746031746031744</v>
      </c>
      <c r="I540" s="5">
        <v>0.23371647509578544</v>
      </c>
      <c r="J540" s="5">
        <v>0.4414893617021276</v>
      </c>
      <c r="K540" s="5">
        <v>7.4074074074074084E-2</v>
      </c>
      <c r="L540" s="5" t="e">
        <v>#N/A</v>
      </c>
      <c r="M540" s="5" t="e">
        <v>#N/A</v>
      </c>
      <c r="N540" s="5">
        <v>0.29152339856241527</v>
      </c>
      <c r="O540" s="5">
        <v>0</v>
      </c>
      <c r="P540" s="22">
        <v>2.8946002337699768</v>
      </c>
      <c r="Q540" s="18">
        <v>57.251363770263488</v>
      </c>
      <c r="R540" s="5">
        <v>1.5632845837999745E-2</v>
      </c>
      <c r="S540" s="20">
        <v>2.9258659254459762</v>
      </c>
      <c r="T540" s="3">
        <v>1.8674136321195144E-2</v>
      </c>
      <c r="U540" s="3">
        <v>6.3492063492063489E-2</v>
      </c>
      <c r="V540" s="3">
        <v>-4.4817927170868341E-2</v>
      </c>
      <c r="W540" s="3" t="s">
        <v>3401</v>
      </c>
      <c r="X540" s="25">
        <v>0.85276632480305137</v>
      </c>
      <c r="Y540" s="3">
        <v>1.8674136321195144E-2</v>
      </c>
      <c r="Z540" s="3">
        <v>1.4214641080312722E-2</v>
      </c>
      <c r="AA540" s="3">
        <v>4.4594952408824225E-3</v>
      </c>
      <c r="AB540" s="3" t="s">
        <v>3402</v>
      </c>
      <c r="AC540" s="22">
        <v>2.4952831593334333</v>
      </c>
      <c r="AD540" s="15">
        <v>14.845381179871534</v>
      </c>
      <c r="AE540" s="5">
        <v>2.5244472164184569E-2</v>
      </c>
      <c r="AF540" s="20">
        <v>2.5457721036618022</v>
      </c>
      <c r="AG540" s="3">
        <v>1.8674136321195144E-2</v>
      </c>
      <c r="AH540" s="3">
        <v>5.6022408963585429E-2</v>
      </c>
      <c r="AI540" s="3">
        <v>-3.7348272642390282E-2</v>
      </c>
      <c r="AJ540" s="3" t="s">
        <v>3401</v>
      </c>
      <c r="AK540" s="22">
        <v>2.8946957818175734</v>
      </c>
      <c r="AL540" s="15">
        <v>28.721062548892014</v>
      </c>
      <c r="AM540" s="3">
        <v>2.3573342348835208E-2</v>
      </c>
      <c r="AN540" s="20">
        <v>2.9418424665152436</v>
      </c>
      <c r="AO540" s="3">
        <v>1.8674136321195144E-2</v>
      </c>
      <c r="AP540" s="3">
        <v>0.10582010582010581</v>
      </c>
      <c r="AQ540" s="3">
        <v>-8.7145969498910666E-2</v>
      </c>
      <c r="AR540" s="3" t="s">
        <v>3401</v>
      </c>
      <c r="AS540" s="22">
        <v>2.8940587948335934</v>
      </c>
      <c r="AT540" s="15">
        <v>27.135039742062567</v>
      </c>
      <c r="AU540" s="3">
        <v>2.6666068854416546E-2</v>
      </c>
      <c r="AV540" s="20">
        <v>2.9473909325424263</v>
      </c>
      <c r="AW540" s="3">
        <v>1.8674136321195144E-2</v>
      </c>
      <c r="AX540" s="3">
        <v>0.42328042328042326</v>
      </c>
      <c r="AY540" s="3">
        <v>-0.40460628695922812</v>
      </c>
      <c r="AZ540" s="3" t="s">
        <v>3401</v>
      </c>
      <c r="BA540" s="22">
        <v>2.8899980028107217</v>
      </c>
      <c r="BB540" s="15">
        <v>41.960122419491071</v>
      </c>
      <c r="BC540" s="3">
        <v>2.31531997654848E-2</v>
      </c>
      <c r="BD540" s="20">
        <v>2.9363044023416913</v>
      </c>
      <c r="BE540" s="15">
        <v>9.944648713954189</v>
      </c>
    </row>
    <row r="541" spans="1:57" x14ac:dyDescent="0.25">
      <c r="A541" t="s">
        <v>4186</v>
      </c>
      <c r="B541" t="s">
        <v>495</v>
      </c>
      <c r="C541" t="s">
        <v>147</v>
      </c>
      <c r="D541">
        <v>4</v>
      </c>
      <c r="E541" s="10">
        <v>0</v>
      </c>
      <c r="F541" s="5" t="e">
        <v>#N/A</v>
      </c>
      <c r="G541" s="5" t="e">
        <v>#N/A</v>
      </c>
      <c r="H541" s="5" t="e">
        <v>#N/A</v>
      </c>
      <c r="I541" s="5">
        <v>0.23371647509578544</v>
      </c>
      <c r="J541" s="5">
        <v>0.4414893617021276</v>
      </c>
      <c r="K541" s="5">
        <v>7.4074074074074084E-2</v>
      </c>
      <c r="L541" s="5" t="e">
        <v>#N/A</v>
      </c>
      <c r="M541" s="5" t="e">
        <v>#N/A</v>
      </c>
      <c r="N541" s="5">
        <v>0.29152339856241527</v>
      </c>
      <c r="O541" s="5">
        <v>0</v>
      </c>
      <c r="P541" s="22">
        <v>0</v>
      </c>
      <c r="Q541" s="18">
        <v>0</v>
      </c>
      <c r="R541" s="5">
        <v>0</v>
      </c>
      <c r="S541" s="20">
        <v>0</v>
      </c>
      <c r="T541" s="3">
        <v>1.8674136321195144E-2</v>
      </c>
      <c r="U541" s="3">
        <v>6.3492063492063489E-2</v>
      </c>
      <c r="V541" s="3">
        <v>-4.4817927170868341E-2</v>
      </c>
      <c r="W541" s="3" t="s">
        <v>3401</v>
      </c>
      <c r="X541" s="25">
        <v>0</v>
      </c>
      <c r="Y541" s="3">
        <v>1.8674136321195144E-2</v>
      </c>
      <c r="Z541" s="3">
        <v>1.4214641080312722E-2</v>
      </c>
      <c r="AA541" s="3">
        <v>4.4594952408824225E-3</v>
      </c>
      <c r="AB541" s="3" t="s">
        <v>3402</v>
      </c>
      <c r="AC541" s="22">
        <v>0</v>
      </c>
      <c r="AD541" s="15">
        <v>0</v>
      </c>
      <c r="AE541" s="5">
        <v>0</v>
      </c>
      <c r="AF541" s="20">
        <v>0</v>
      </c>
      <c r="AG541" s="3">
        <v>1.8674136321195144E-2</v>
      </c>
      <c r="AH541" s="3">
        <v>5.6022408963585429E-2</v>
      </c>
      <c r="AI541" s="3">
        <v>-3.7348272642390282E-2</v>
      </c>
      <c r="AJ541" s="3" t="s">
        <v>3401</v>
      </c>
      <c r="AK541" s="22">
        <v>0</v>
      </c>
      <c r="AL541" s="15">
        <v>0</v>
      </c>
      <c r="AM541" s="3">
        <v>0</v>
      </c>
      <c r="AN541" s="20">
        <v>0</v>
      </c>
      <c r="AO541" s="3">
        <v>1.8674136321195144E-2</v>
      </c>
      <c r="AP541" s="3">
        <v>0.10582010582010581</v>
      </c>
      <c r="AQ541" s="3">
        <v>-8.7145969498910666E-2</v>
      </c>
      <c r="AR541" s="3" t="s">
        <v>3401</v>
      </c>
      <c r="AS541" s="22">
        <v>0</v>
      </c>
      <c r="AT541" s="15">
        <v>0</v>
      </c>
      <c r="AU541" s="3">
        <v>0</v>
      </c>
      <c r="AV541" s="20">
        <v>0</v>
      </c>
      <c r="AW541" s="3">
        <v>1.8674136321195144E-2</v>
      </c>
      <c r="AX541" s="3">
        <v>0.42328042328042326</v>
      </c>
      <c r="AY541" s="3">
        <v>-0.40460628695922812</v>
      </c>
      <c r="AZ541" s="3" t="s">
        <v>3401</v>
      </c>
      <c r="BA541" s="22">
        <v>0</v>
      </c>
      <c r="BB541" s="15">
        <v>0</v>
      </c>
      <c r="BC541" s="3">
        <v>0</v>
      </c>
      <c r="BD541" s="20">
        <v>0</v>
      </c>
      <c r="BE541" s="15">
        <v>0</v>
      </c>
    </row>
    <row r="542" spans="1:57" x14ac:dyDescent="0.25">
      <c r="A542" t="s">
        <v>4187</v>
      </c>
      <c r="B542" t="s">
        <v>495</v>
      </c>
      <c r="C542" t="s">
        <v>147</v>
      </c>
      <c r="D542">
        <v>4</v>
      </c>
      <c r="E542" s="10">
        <v>0</v>
      </c>
      <c r="F542" s="5" t="e">
        <v>#N/A</v>
      </c>
      <c r="G542" s="5" t="e">
        <v>#N/A</v>
      </c>
      <c r="H542" s="5" t="e">
        <v>#N/A</v>
      </c>
      <c r="I542" s="5">
        <v>0.23371647509578544</v>
      </c>
      <c r="J542" s="5">
        <v>0.4414893617021276</v>
      </c>
      <c r="K542" s="5">
        <v>7.4074074074074084E-2</v>
      </c>
      <c r="L542" s="5" t="e">
        <v>#N/A</v>
      </c>
      <c r="M542" s="5" t="e">
        <v>#N/A</v>
      </c>
      <c r="N542" s="5">
        <v>0.29152339856241527</v>
      </c>
      <c r="O542" s="5">
        <v>0</v>
      </c>
      <c r="P542" s="22">
        <v>0</v>
      </c>
      <c r="Q542" s="18">
        <v>0</v>
      </c>
      <c r="R542" s="5">
        <v>0</v>
      </c>
      <c r="S542" s="20">
        <v>0</v>
      </c>
      <c r="T542" s="3">
        <v>1.8674136321195144E-2</v>
      </c>
      <c r="U542" s="3">
        <v>6.3492063492063489E-2</v>
      </c>
      <c r="V542" s="3">
        <v>-4.4817927170868341E-2</v>
      </c>
      <c r="W542" s="3" t="s">
        <v>3401</v>
      </c>
      <c r="X542" s="25">
        <v>0</v>
      </c>
      <c r="Y542" s="3">
        <v>1.8674136321195144E-2</v>
      </c>
      <c r="Z542" s="3">
        <v>1.4214641080312722E-2</v>
      </c>
      <c r="AA542" s="3">
        <v>4.4594952408824225E-3</v>
      </c>
      <c r="AB542" s="3" t="s">
        <v>3402</v>
      </c>
      <c r="AC542" s="22">
        <v>0</v>
      </c>
      <c r="AD542" s="15">
        <v>0</v>
      </c>
      <c r="AE542" s="5">
        <v>0</v>
      </c>
      <c r="AF542" s="20">
        <v>0</v>
      </c>
      <c r="AG542" s="3">
        <v>1.8674136321195144E-2</v>
      </c>
      <c r="AH542" s="3">
        <v>5.6022408963585429E-2</v>
      </c>
      <c r="AI542" s="3">
        <v>-3.7348272642390282E-2</v>
      </c>
      <c r="AJ542" s="3" t="s">
        <v>3401</v>
      </c>
      <c r="AK542" s="22">
        <v>0</v>
      </c>
      <c r="AL542" s="15">
        <v>0</v>
      </c>
      <c r="AM542" s="3">
        <v>0</v>
      </c>
      <c r="AN542" s="20">
        <v>0</v>
      </c>
      <c r="AO542" s="3">
        <v>1.8674136321195144E-2</v>
      </c>
      <c r="AP542" s="3">
        <v>0.10582010582010581</v>
      </c>
      <c r="AQ542" s="3">
        <v>-8.7145969498910666E-2</v>
      </c>
      <c r="AR542" s="3" t="s">
        <v>3401</v>
      </c>
      <c r="AS542" s="22">
        <v>0</v>
      </c>
      <c r="AT542" s="15">
        <v>0</v>
      </c>
      <c r="AU542" s="3">
        <v>0</v>
      </c>
      <c r="AV542" s="20">
        <v>0</v>
      </c>
      <c r="AW542" s="3">
        <v>1.8674136321195144E-2</v>
      </c>
      <c r="AX542" s="3">
        <v>0.42328042328042326</v>
      </c>
      <c r="AY542" s="3">
        <v>-0.40460628695922812</v>
      </c>
      <c r="AZ542" s="3" t="s">
        <v>3401</v>
      </c>
      <c r="BA542" s="22">
        <v>0</v>
      </c>
      <c r="BB542" s="15">
        <v>0</v>
      </c>
      <c r="BC542" s="3">
        <v>0</v>
      </c>
      <c r="BD542" s="20">
        <v>0</v>
      </c>
      <c r="BE542" s="15">
        <v>0</v>
      </c>
    </row>
    <row r="543" spans="1:57" x14ac:dyDescent="0.25">
      <c r="A543" t="s">
        <v>167</v>
      </c>
      <c r="B543" t="s">
        <v>495</v>
      </c>
      <c r="C543" t="s">
        <v>147</v>
      </c>
      <c r="D543">
        <v>4</v>
      </c>
      <c r="E543" s="10">
        <v>0</v>
      </c>
      <c r="F543" s="5">
        <v>7.3260073260073263E-2</v>
      </c>
      <c r="G543" s="5">
        <v>0.10582010582010581</v>
      </c>
      <c r="H543" s="5">
        <v>0.29304029304029305</v>
      </c>
      <c r="I543" s="5">
        <v>0.23371647509578544</v>
      </c>
      <c r="J543" s="5">
        <v>0.4414893617021276</v>
      </c>
      <c r="K543" s="5">
        <v>7.4074074074074084E-2</v>
      </c>
      <c r="L543" s="5" t="e">
        <v>#N/A</v>
      </c>
      <c r="M543" s="5" t="e">
        <v>#N/A</v>
      </c>
      <c r="N543" s="5">
        <v>0.29152339856241527</v>
      </c>
      <c r="O543" s="5">
        <v>0</v>
      </c>
      <c r="P543" s="22">
        <v>0</v>
      </c>
      <c r="Q543" s="18">
        <v>0</v>
      </c>
      <c r="R543" s="5">
        <v>0</v>
      </c>
      <c r="S543" s="20">
        <v>0</v>
      </c>
      <c r="T543" s="3">
        <v>1.8674136321195144E-2</v>
      </c>
      <c r="U543" s="3">
        <v>6.3492063492063489E-2</v>
      </c>
      <c r="V543" s="3">
        <v>-4.4817927170868341E-2</v>
      </c>
      <c r="W543" s="3" t="s">
        <v>3401</v>
      </c>
      <c r="X543" s="25">
        <v>0</v>
      </c>
      <c r="Y543" s="3">
        <v>1.8674136321195144E-2</v>
      </c>
      <c r="Z543" s="3">
        <v>1.4214641080312722E-2</v>
      </c>
      <c r="AA543" s="3">
        <v>4.4594952408824225E-3</v>
      </c>
      <c r="AB543" s="3" t="s">
        <v>3402</v>
      </c>
      <c r="AC543" s="22">
        <v>0</v>
      </c>
      <c r="AD543" s="15">
        <v>0</v>
      </c>
      <c r="AE543" s="5">
        <v>0</v>
      </c>
      <c r="AF543" s="20">
        <v>0</v>
      </c>
      <c r="AG543" s="3">
        <v>1.8674136321195144E-2</v>
      </c>
      <c r="AH543" s="3">
        <v>5.6022408963585429E-2</v>
      </c>
      <c r="AI543" s="3">
        <v>-3.7348272642390282E-2</v>
      </c>
      <c r="AJ543" s="3" t="s">
        <v>3401</v>
      </c>
      <c r="AK543" s="22">
        <v>0</v>
      </c>
      <c r="AL543" s="15">
        <v>0</v>
      </c>
      <c r="AM543" s="3">
        <v>0</v>
      </c>
      <c r="AN543" s="20">
        <v>0</v>
      </c>
      <c r="AO543" s="3">
        <v>1.8674136321195144E-2</v>
      </c>
      <c r="AP543" s="3">
        <v>0.10582010582010581</v>
      </c>
      <c r="AQ543" s="3">
        <v>-8.7145969498910666E-2</v>
      </c>
      <c r="AR543" s="3" t="s">
        <v>3401</v>
      </c>
      <c r="AS543" s="22">
        <v>0</v>
      </c>
      <c r="AT543" s="15">
        <v>0</v>
      </c>
      <c r="AU543" s="3">
        <v>0</v>
      </c>
      <c r="AV543" s="20">
        <v>0</v>
      </c>
      <c r="AW543" s="3">
        <v>1.8674136321195144E-2</v>
      </c>
      <c r="AX543" s="3">
        <v>0.42328042328042326</v>
      </c>
      <c r="AY543" s="3">
        <v>-0.40460628695922812</v>
      </c>
      <c r="AZ543" s="3" t="s">
        <v>3401</v>
      </c>
      <c r="BA543" s="22">
        <v>0</v>
      </c>
      <c r="BB543" s="15">
        <v>0</v>
      </c>
      <c r="BC543" s="3">
        <v>0</v>
      </c>
      <c r="BD543" s="20">
        <v>0</v>
      </c>
      <c r="BE543" s="15">
        <v>0</v>
      </c>
    </row>
    <row r="544" spans="1:57" x14ac:dyDescent="0.25">
      <c r="A544" t="s">
        <v>4188</v>
      </c>
      <c r="B544" t="s">
        <v>495</v>
      </c>
      <c r="C544" t="s">
        <v>147</v>
      </c>
      <c r="D544">
        <v>4</v>
      </c>
      <c r="E544" s="10">
        <v>0</v>
      </c>
      <c r="F544" s="5" t="e">
        <v>#N/A</v>
      </c>
      <c r="G544" s="5" t="e">
        <v>#N/A</v>
      </c>
      <c r="H544" s="5" t="e">
        <v>#N/A</v>
      </c>
      <c r="I544" s="5">
        <v>0.23371647509578544</v>
      </c>
      <c r="J544" s="5">
        <v>0.4414893617021276</v>
      </c>
      <c r="K544" s="5">
        <v>7.4074074074074084E-2</v>
      </c>
      <c r="L544" s="5" t="e">
        <v>#N/A</v>
      </c>
      <c r="M544" s="5" t="e">
        <v>#N/A</v>
      </c>
      <c r="N544" s="5">
        <v>0.29152339856241527</v>
      </c>
      <c r="O544" s="5">
        <v>0</v>
      </c>
      <c r="P544" s="22">
        <v>0</v>
      </c>
      <c r="Q544" s="18">
        <v>0</v>
      </c>
      <c r="R544" s="5">
        <v>0</v>
      </c>
      <c r="S544" s="20">
        <v>0</v>
      </c>
      <c r="T544" s="3">
        <v>1.8674136321195144E-2</v>
      </c>
      <c r="U544" s="3">
        <v>6.3492063492063489E-2</v>
      </c>
      <c r="V544" s="3">
        <v>-4.4817927170868341E-2</v>
      </c>
      <c r="W544" s="3" t="s">
        <v>3401</v>
      </c>
      <c r="X544" s="25">
        <v>0</v>
      </c>
      <c r="Y544" s="3">
        <v>1.8674136321195144E-2</v>
      </c>
      <c r="Z544" s="3">
        <v>1.4214641080312722E-2</v>
      </c>
      <c r="AA544" s="3">
        <v>4.4594952408824225E-3</v>
      </c>
      <c r="AB544" s="3" t="s">
        <v>3402</v>
      </c>
      <c r="AC544" s="22">
        <v>0</v>
      </c>
      <c r="AD544" s="15">
        <v>0</v>
      </c>
      <c r="AE544" s="5">
        <v>0</v>
      </c>
      <c r="AF544" s="20">
        <v>0</v>
      </c>
      <c r="AG544" s="3">
        <v>1.8674136321195144E-2</v>
      </c>
      <c r="AH544" s="3">
        <v>5.6022408963585429E-2</v>
      </c>
      <c r="AI544" s="3">
        <v>-3.7348272642390282E-2</v>
      </c>
      <c r="AJ544" s="3" t="s">
        <v>3401</v>
      </c>
      <c r="AK544" s="22">
        <v>0</v>
      </c>
      <c r="AL544" s="15">
        <v>0</v>
      </c>
      <c r="AM544" s="3">
        <v>0</v>
      </c>
      <c r="AN544" s="20">
        <v>0</v>
      </c>
      <c r="AO544" s="3">
        <v>1.8674136321195144E-2</v>
      </c>
      <c r="AP544" s="3">
        <v>0.10582010582010581</v>
      </c>
      <c r="AQ544" s="3">
        <v>-8.7145969498910666E-2</v>
      </c>
      <c r="AR544" s="3" t="s">
        <v>3401</v>
      </c>
      <c r="AS544" s="22">
        <v>0</v>
      </c>
      <c r="AT544" s="15">
        <v>0</v>
      </c>
      <c r="AU544" s="3">
        <v>0</v>
      </c>
      <c r="AV544" s="20">
        <v>0</v>
      </c>
      <c r="AW544" s="3">
        <v>1.8674136321195144E-2</v>
      </c>
      <c r="AX544" s="3">
        <v>0.42328042328042326</v>
      </c>
      <c r="AY544" s="3">
        <v>-0.40460628695922812</v>
      </c>
      <c r="AZ544" s="3" t="s">
        <v>3401</v>
      </c>
      <c r="BA544" s="22">
        <v>0</v>
      </c>
      <c r="BB544" s="15">
        <v>0</v>
      </c>
      <c r="BC544" s="3">
        <v>0</v>
      </c>
      <c r="BD544" s="20">
        <v>0</v>
      </c>
      <c r="BE544" s="15">
        <v>0</v>
      </c>
    </row>
    <row r="545" spans="1:57" x14ac:dyDescent="0.25">
      <c r="A545" t="s">
        <v>184</v>
      </c>
      <c r="B545" t="s">
        <v>495</v>
      </c>
      <c r="C545" t="s">
        <v>147</v>
      </c>
      <c r="D545">
        <v>4</v>
      </c>
      <c r="E545" s="10">
        <v>0</v>
      </c>
      <c r="F545" s="5">
        <v>5.0125313283208017E-2</v>
      </c>
      <c r="G545" s="5">
        <v>4.5351473922902487E-2</v>
      </c>
      <c r="H545" s="5">
        <v>0.14652014652014653</v>
      </c>
      <c r="I545" s="5">
        <v>0.23371647509578544</v>
      </c>
      <c r="J545" s="5">
        <v>0.4414893617021276</v>
      </c>
      <c r="K545" s="5">
        <v>7.4074074074074084E-2</v>
      </c>
      <c r="L545" s="5" t="e">
        <v>#N/A</v>
      </c>
      <c r="M545" s="5" t="e">
        <v>#N/A</v>
      </c>
      <c r="N545" s="5">
        <v>0.29152339856241527</v>
      </c>
      <c r="O545" s="5">
        <v>0</v>
      </c>
      <c r="P545" s="22">
        <v>0</v>
      </c>
      <c r="Q545" s="18">
        <v>0</v>
      </c>
      <c r="R545" s="5">
        <v>0</v>
      </c>
      <c r="S545" s="20">
        <v>0</v>
      </c>
      <c r="T545" s="3">
        <v>1.8674136321195144E-2</v>
      </c>
      <c r="U545" s="3">
        <v>6.3492063492063489E-2</v>
      </c>
      <c r="V545" s="3">
        <v>-4.4817927170868341E-2</v>
      </c>
      <c r="W545" s="3" t="s">
        <v>3401</v>
      </c>
      <c r="X545" s="25">
        <v>0</v>
      </c>
      <c r="Y545" s="3">
        <v>1.8674136321195144E-2</v>
      </c>
      <c r="Z545" s="3">
        <v>1.4214641080312722E-2</v>
      </c>
      <c r="AA545" s="3">
        <v>4.4594952408824225E-3</v>
      </c>
      <c r="AB545" s="3" t="s">
        <v>3402</v>
      </c>
      <c r="AC545" s="22">
        <v>0</v>
      </c>
      <c r="AD545" s="15">
        <v>0</v>
      </c>
      <c r="AE545" s="5">
        <v>0</v>
      </c>
      <c r="AF545" s="20">
        <v>0</v>
      </c>
      <c r="AG545" s="3">
        <v>1.8674136321195144E-2</v>
      </c>
      <c r="AH545" s="3">
        <v>5.6022408963585429E-2</v>
      </c>
      <c r="AI545" s="3">
        <v>-3.7348272642390282E-2</v>
      </c>
      <c r="AJ545" s="3" t="s">
        <v>3401</v>
      </c>
      <c r="AK545" s="22">
        <v>0</v>
      </c>
      <c r="AL545" s="15">
        <v>0</v>
      </c>
      <c r="AM545" s="3">
        <v>0</v>
      </c>
      <c r="AN545" s="20">
        <v>0</v>
      </c>
      <c r="AO545" s="3">
        <v>1.8674136321195144E-2</v>
      </c>
      <c r="AP545" s="3">
        <v>0.10582010582010581</v>
      </c>
      <c r="AQ545" s="3">
        <v>-8.7145969498910666E-2</v>
      </c>
      <c r="AR545" s="3" t="s">
        <v>3401</v>
      </c>
      <c r="AS545" s="22">
        <v>0</v>
      </c>
      <c r="AT545" s="15">
        <v>0</v>
      </c>
      <c r="AU545" s="3">
        <v>0</v>
      </c>
      <c r="AV545" s="20">
        <v>0</v>
      </c>
      <c r="AW545" s="3">
        <v>1.8674136321195144E-2</v>
      </c>
      <c r="AX545" s="3">
        <v>0.42328042328042326</v>
      </c>
      <c r="AY545" s="3">
        <v>-0.40460628695922812</v>
      </c>
      <c r="AZ545" s="3" t="s">
        <v>3401</v>
      </c>
      <c r="BA545" s="22">
        <v>0</v>
      </c>
      <c r="BB545" s="15">
        <v>0</v>
      </c>
      <c r="BC545" s="3">
        <v>0</v>
      </c>
      <c r="BD545" s="20">
        <v>0</v>
      </c>
      <c r="BE545" s="15">
        <v>0</v>
      </c>
    </row>
    <row r="546" spans="1:57" x14ac:dyDescent="0.25">
      <c r="A546" t="s">
        <v>4189</v>
      </c>
      <c r="B546" t="s">
        <v>495</v>
      </c>
      <c r="C546" t="s">
        <v>147</v>
      </c>
      <c r="D546">
        <v>4</v>
      </c>
      <c r="E546" s="10">
        <v>0</v>
      </c>
      <c r="F546" s="5" t="e">
        <v>#N/A</v>
      </c>
      <c r="G546" s="5" t="e">
        <v>#N/A</v>
      </c>
      <c r="H546" s="5" t="e">
        <v>#N/A</v>
      </c>
      <c r="I546" s="5">
        <v>0.23371647509578544</v>
      </c>
      <c r="J546" s="5">
        <v>0.4414893617021276</v>
      </c>
      <c r="K546" s="5">
        <v>7.4074074074074084E-2</v>
      </c>
      <c r="L546" s="5" t="e">
        <v>#N/A</v>
      </c>
      <c r="M546" s="5" t="e">
        <v>#N/A</v>
      </c>
      <c r="N546" s="5">
        <v>0.29152339856241527</v>
      </c>
      <c r="O546" s="5">
        <v>0</v>
      </c>
      <c r="P546" s="22">
        <v>0</v>
      </c>
      <c r="Q546" s="18">
        <v>0</v>
      </c>
      <c r="R546" s="5">
        <v>0</v>
      </c>
      <c r="S546" s="20">
        <v>0</v>
      </c>
      <c r="T546" s="3">
        <v>1.8674136321195144E-2</v>
      </c>
      <c r="U546" s="3">
        <v>6.3492063492063489E-2</v>
      </c>
      <c r="V546" s="3">
        <v>-4.4817927170868341E-2</v>
      </c>
      <c r="W546" s="3" t="s">
        <v>3401</v>
      </c>
      <c r="X546" s="25">
        <v>0</v>
      </c>
      <c r="Y546" s="3">
        <v>1.8674136321195144E-2</v>
      </c>
      <c r="Z546" s="3">
        <v>1.4214641080312722E-2</v>
      </c>
      <c r="AA546" s="3">
        <v>4.4594952408824225E-3</v>
      </c>
      <c r="AB546" s="3" t="s">
        <v>3402</v>
      </c>
      <c r="AC546" s="22">
        <v>0</v>
      </c>
      <c r="AD546" s="15">
        <v>0</v>
      </c>
      <c r="AE546" s="5">
        <v>0</v>
      </c>
      <c r="AF546" s="20">
        <v>0</v>
      </c>
      <c r="AG546" s="3">
        <v>1.8674136321195144E-2</v>
      </c>
      <c r="AH546" s="3">
        <v>5.6022408963585429E-2</v>
      </c>
      <c r="AI546" s="3">
        <v>-3.7348272642390282E-2</v>
      </c>
      <c r="AJ546" s="3" t="s">
        <v>3401</v>
      </c>
      <c r="AK546" s="22">
        <v>0</v>
      </c>
      <c r="AL546" s="15">
        <v>0</v>
      </c>
      <c r="AM546" s="3">
        <v>0</v>
      </c>
      <c r="AN546" s="20">
        <v>0</v>
      </c>
      <c r="AO546" s="3">
        <v>1.8674136321195144E-2</v>
      </c>
      <c r="AP546" s="3">
        <v>0.10582010582010581</v>
      </c>
      <c r="AQ546" s="3">
        <v>-8.7145969498910666E-2</v>
      </c>
      <c r="AR546" s="3" t="s">
        <v>3401</v>
      </c>
      <c r="AS546" s="22">
        <v>0</v>
      </c>
      <c r="AT546" s="15">
        <v>0</v>
      </c>
      <c r="AU546" s="3">
        <v>0</v>
      </c>
      <c r="AV546" s="20">
        <v>0</v>
      </c>
      <c r="AW546" s="3">
        <v>1.8674136321195144E-2</v>
      </c>
      <c r="AX546" s="3">
        <v>0.42328042328042326</v>
      </c>
      <c r="AY546" s="3">
        <v>-0.40460628695922812</v>
      </c>
      <c r="AZ546" s="3" t="s">
        <v>3401</v>
      </c>
      <c r="BA546" s="22">
        <v>0</v>
      </c>
      <c r="BB546" s="15">
        <v>0</v>
      </c>
      <c r="BC546" s="3">
        <v>0</v>
      </c>
      <c r="BD546" s="20">
        <v>0</v>
      </c>
      <c r="BE546" s="15">
        <v>0</v>
      </c>
    </row>
    <row r="547" spans="1:57" x14ac:dyDescent="0.25">
      <c r="A547" t="s">
        <v>178</v>
      </c>
      <c r="B547" t="s">
        <v>495</v>
      </c>
      <c r="C547" t="s">
        <v>147</v>
      </c>
      <c r="D547">
        <v>4</v>
      </c>
      <c r="E547" s="10">
        <v>0</v>
      </c>
      <c r="F547" s="5">
        <v>7.3260073260073263E-2</v>
      </c>
      <c r="G547" s="5">
        <v>4.5351473922902487E-2</v>
      </c>
      <c r="H547" s="5">
        <v>0.31746031746031744</v>
      </c>
      <c r="I547" s="5">
        <v>0.23371647509578544</v>
      </c>
      <c r="J547" s="5">
        <v>0.4414893617021276</v>
      </c>
      <c r="K547" s="5">
        <v>7.4074074074074084E-2</v>
      </c>
      <c r="L547" s="5" t="e">
        <v>#N/A</v>
      </c>
      <c r="M547" s="5" t="e">
        <v>#N/A</v>
      </c>
      <c r="N547" s="5">
        <v>0.29152339856241527</v>
      </c>
      <c r="O547" s="5">
        <v>0</v>
      </c>
      <c r="P547" s="22">
        <v>0</v>
      </c>
      <c r="Q547" s="18">
        <v>0</v>
      </c>
      <c r="R547" s="5">
        <v>0</v>
      </c>
      <c r="S547" s="20">
        <v>0</v>
      </c>
      <c r="T547" s="3">
        <v>1.8674136321195144E-2</v>
      </c>
      <c r="U547" s="3">
        <v>6.3492063492063489E-2</v>
      </c>
      <c r="V547" s="3">
        <v>-4.4817927170868341E-2</v>
      </c>
      <c r="W547" s="3" t="s">
        <v>3401</v>
      </c>
      <c r="X547" s="25">
        <v>0</v>
      </c>
      <c r="Y547" s="3">
        <v>1.8674136321195144E-2</v>
      </c>
      <c r="Z547" s="3">
        <v>1.4214641080312722E-2</v>
      </c>
      <c r="AA547" s="3">
        <v>4.4594952408824225E-3</v>
      </c>
      <c r="AB547" s="3" t="s">
        <v>3402</v>
      </c>
      <c r="AC547" s="22">
        <v>0</v>
      </c>
      <c r="AD547" s="15">
        <v>0</v>
      </c>
      <c r="AE547" s="5">
        <v>0</v>
      </c>
      <c r="AF547" s="20">
        <v>0</v>
      </c>
      <c r="AG547" s="3">
        <v>1.8674136321195144E-2</v>
      </c>
      <c r="AH547" s="3">
        <v>5.6022408963585429E-2</v>
      </c>
      <c r="AI547" s="3">
        <v>-3.7348272642390282E-2</v>
      </c>
      <c r="AJ547" s="3" t="s">
        <v>3401</v>
      </c>
      <c r="AK547" s="22">
        <v>0</v>
      </c>
      <c r="AL547" s="15">
        <v>0</v>
      </c>
      <c r="AM547" s="3">
        <v>0</v>
      </c>
      <c r="AN547" s="20">
        <v>0</v>
      </c>
      <c r="AO547" s="3">
        <v>1.8674136321195144E-2</v>
      </c>
      <c r="AP547" s="3">
        <v>0.10582010582010581</v>
      </c>
      <c r="AQ547" s="3">
        <v>-8.7145969498910666E-2</v>
      </c>
      <c r="AR547" s="3" t="s">
        <v>3401</v>
      </c>
      <c r="AS547" s="22">
        <v>0</v>
      </c>
      <c r="AT547" s="15">
        <v>0</v>
      </c>
      <c r="AU547" s="3">
        <v>0</v>
      </c>
      <c r="AV547" s="20">
        <v>0</v>
      </c>
      <c r="AW547" s="3">
        <v>1.8674136321195144E-2</v>
      </c>
      <c r="AX547" s="3">
        <v>0.42328042328042326</v>
      </c>
      <c r="AY547" s="3">
        <v>-0.40460628695922812</v>
      </c>
      <c r="AZ547" s="3" t="s">
        <v>3401</v>
      </c>
      <c r="BA547" s="22">
        <v>0</v>
      </c>
      <c r="BB547" s="15">
        <v>0</v>
      </c>
      <c r="BC547" s="3">
        <v>0</v>
      </c>
      <c r="BD547" s="20">
        <v>0</v>
      </c>
      <c r="BE547" s="15">
        <v>0</v>
      </c>
    </row>
    <row r="548" spans="1:57" x14ac:dyDescent="0.25">
      <c r="A548" t="s">
        <v>4190</v>
      </c>
      <c r="B548" t="s">
        <v>495</v>
      </c>
      <c r="C548" t="s">
        <v>147</v>
      </c>
      <c r="D548">
        <v>4</v>
      </c>
      <c r="E548" s="10">
        <v>0</v>
      </c>
      <c r="F548" s="5" t="e">
        <v>#N/A</v>
      </c>
      <c r="G548" s="5" t="e">
        <v>#N/A</v>
      </c>
      <c r="H548" s="5" t="e">
        <v>#N/A</v>
      </c>
      <c r="I548" s="5">
        <v>0.23371647509578544</v>
      </c>
      <c r="J548" s="5">
        <v>0.4414893617021276</v>
      </c>
      <c r="K548" s="5">
        <v>7.4074074074074084E-2</v>
      </c>
      <c r="L548" s="5" t="e">
        <v>#N/A</v>
      </c>
      <c r="M548" s="5" t="e">
        <v>#N/A</v>
      </c>
      <c r="N548" s="5">
        <v>0.29152339856241527</v>
      </c>
      <c r="O548" s="5">
        <v>0</v>
      </c>
      <c r="P548" s="22">
        <v>0</v>
      </c>
      <c r="Q548" s="18">
        <v>0</v>
      </c>
      <c r="R548" s="5">
        <v>0</v>
      </c>
      <c r="S548" s="20">
        <v>0</v>
      </c>
      <c r="T548" s="3">
        <v>1.8674136321195144E-2</v>
      </c>
      <c r="U548" s="3">
        <v>6.3492063492063489E-2</v>
      </c>
      <c r="V548" s="3">
        <v>-4.4817927170868341E-2</v>
      </c>
      <c r="W548" s="3" t="s">
        <v>3401</v>
      </c>
      <c r="X548" s="25">
        <v>0</v>
      </c>
      <c r="Y548" s="3">
        <v>1.8674136321195144E-2</v>
      </c>
      <c r="Z548" s="3">
        <v>1.4214641080312722E-2</v>
      </c>
      <c r="AA548" s="3">
        <v>4.4594952408824225E-3</v>
      </c>
      <c r="AB548" s="3" t="s">
        <v>3402</v>
      </c>
      <c r="AC548" s="22">
        <v>0</v>
      </c>
      <c r="AD548" s="15">
        <v>0</v>
      </c>
      <c r="AE548" s="5">
        <v>0</v>
      </c>
      <c r="AF548" s="20">
        <v>0</v>
      </c>
      <c r="AG548" s="3">
        <v>1.8674136321195144E-2</v>
      </c>
      <c r="AH548" s="3">
        <v>5.6022408963585429E-2</v>
      </c>
      <c r="AI548" s="3">
        <v>-3.7348272642390282E-2</v>
      </c>
      <c r="AJ548" s="3" t="s">
        <v>3401</v>
      </c>
      <c r="AK548" s="22">
        <v>0</v>
      </c>
      <c r="AL548" s="15">
        <v>0</v>
      </c>
      <c r="AM548" s="3">
        <v>0</v>
      </c>
      <c r="AN548" s="20">
        <v>0</v>
      </c>
      <c r="AO548" s="3">
        <v>1.8674136321195144E-2</v>
      </c>
      <c r="AP548" s="3">
        <v>0.10582010582010581</v>
      </c>
      <c r="AQ548" s="3">
        <v>-8.7145969498910666E-2</v>
      </c>
      <c r="AR548" s="3" t="s">
        <v>3401</v>
      </c>
      <c r="AS548" s="22">
        <v>0</v>
      </c>
      <c r="AT548" s="15">
        <v>0</v>
      </c>
      <c r="AU548" s="3">
        <v>0</v>
      </c>
      <c r="AV548" s="20">
        <v>0</v>
      </c>
      <c r="AW548" s="3">
        <v>1.8674136321195144E-2</v>
      </c>
      <c r="AX548" s="3">
        <v>0.42328042328042326</v>
      </c>
      <c r="AY548" s="3">
        <v>-0.40460628695922812</v>
      </c>
      <c r="AZ548" s="3" t="s">
        <v>3401</v>
      </c>
      <c r="BA548" s="22">
        <v>0</v>
      </c>
      <c r="BB548" s="15">
        <v>0</v>
      </c>
      <c r="BC548" s="3">
        <v>0</v>
      </c>
      <c r="BD548" s="20">
        <v>0</v>
      </c>
      <c r="BE548" s="15">
        <v>0</v>
      </c>
    </row>
    <row r="549" spans="1:57" x14ac:dyDescent="0.25">
      <c r="A549" t="s">
        <v>185</v>
      </c>
      <c r="B549" t="s">
        <v>495</v>
      </c>
      <c r="C549" t="s">
        <v>147</v>
      </c>
      <c r="D549">
        <v>4</v>
      </c>
      <c r="E549" s="10">
        <v>1</v>
      </c>
      <c r="F549" s="5">
        <v>6.3492063492063489E-2</v>
      </c>
      <c r="G549" s="5">
        <v>3.6630036630036632E-2</v>
      </c>
      <c r="H549" s="5">
        <v>0.27210884353741494</v>
      </c>
      <c r="I549" s="5">
        <v>0.23371647509578544</v>
      </c>
      <c r="J549" s="5">
        <v>0.4414893617021276</v>
      </c>
      <c r="K549" s="5">
        <v>7.4074074074074084E-2</v>
      </c>
      <c r="L549" s="5" t="e">
        <v>#N/A</v>
      </c>
      <c r="M549" s="5" t="e">
        <v>#N/A</v>
      </c>
      <c r="N549" s="5">
        <v>0.29152339856241527</v>
      </c>
      <c r="O549" s="5">
        <v>0</v>
      </c>
      <c r="P549" s="22">
        <v>2.7055194732606447</v>
      </c>
      <c r="Q549" s="18">
        <v>43.950512312245046</v>
      </c>
      <c r="R549" s="5">
        <v>1.2000964487684455E-2</v>
      </c>
      <c r="S549" s="20">
        <v>2.7295214022360135</v>
      </c>
      <c r="T549" s="3">
        <v>1.8674136321195144E-2</v>
      </c>
      <c r="U549" s="3">
        <v>6.3492063492063489E-2</v>
      </c>
      <c r="V549" s="3">
        <v>-4.4817927170868341E-2</v>
      </c>
      <c r="W549" s="3" t="s">
        <v>3401</v>
      </c>
      <c r="X549" s="25">
        <v>0.79706201601824034</v>
      </c>
      <c r="Y549" s="3">
        <v>1.8674136321195144E-2</v>
      </c>
      <c r="Z549" s="3">
        <v>1.4214641080312722E-2</v>
      </c>
      <c r="AA549" s="3">
        <v>4.4594952408824225E-3</v>
      </c>
      <c r="AB549" s="3" t="s">
        <v>3402</v>
      </c>
      <c r="AC549" s="22">
        <v>2.3322865451728654</v>
      </c>
      <c r="AD549" s="15">
        <v>12.446888261673895</v>
      </c>
      <c r="AE549" s="5">
        <v>2.1165850876135022E-2</v>
      </c>
      <c r="AF549" s="20">
        <v>2.3746182469251353</v>
      </c>
      <c r="AG549" s="3">
        <v>1.8674136321195144E-2</v>
      </c>
      <c r="AH549" s="3">
        <v>5.6022408963585429E-2</v>
      </c>
      <c r="AI549" s="3">
        <v>-3.7348272642390282E-2</v>
      </c>
      <c r="AJ549" s="3" t="s">
        <v>3401</v>
      </c>
      <c r="AK549" s="22">
        <v>2.7056087799291055</v>
      </c>
      <c r="AL549" s="15">
        <v>23.064714793752756</v>
      </c>
      <c r="AM549" s="3">
        <v>1.8930790498638876E-2</v>
      </c>
      <c r="AN549" s="20">
        <v>2.7434703609263833</v>
      </c>
      <c r="AO549" s="3">
        <v>1.8674136321195144E-2</v>
      </c>
      <c r="AP549" s="3">
        <v>0.10582010582010581</v>
      </c>
      <c r="AQ549" s="3">
        <v>-8.7145969498910666E-2</v>
      </c>
      <c r="AR549" s="3" t="s">
        <v>3401</v>
      </c>
      <c r="AS549" s="22">
        <v>2.7050134021393628</v>
      </c>
      <c r="AT549" s="15">
        <v>21.872052598330125</v>
      </c>
      <c r="AU549" s="3">
        <v>2.1494041140849955E-2</v>
      </c>
      <c r="AV549" s="20">
        <v>2.7480014844210627</v>
      </c>
      <c r="AW549" s="3">
        <v>1.8674136321195144E-2</v>
      </c>
      <c r="AX549" s="3">
        <v>0.42328042328042326</v>
      </c>
      <c r="AY549" s="3">
        <v>-0.40460628695922812</v>
      </c>
      <c r="AZ549" s="3" t="s">
        <v>3401</v>
      </c>
      <c r="BA549" s="22">
        <v>2.7012178687297523</v>
      </c>
      <c r="BB549" s="15">
        <v>32.87229167592367</v>
      </c>
      <c r="BC549" s="3">
        <v>1.8138620481440795E-2</v>
      </c>
      <c r="BD549" s="20">
        <v>2.7374951096926341</v>
      </c>
      <c r="BE549" s="15">
        <v>9.2747750250794834</v>
      </c>
    </row>
    <row r="550" spans="1:57" x14ac:dyDescent="0.25">
      <c r="A550" t="s">
        <v>181</v>
      </c>
      <c r="B550" t="s">
        <v>495</v>
      </c>
      <c r="C550" t="s">
        <v>147</v>
      </c>
      <c r="D550">
        <v>4</v>
      </c>
      <c r="E550" s="10">
        <v>1</v>
      </c>
      <c r="F550" s="5">
        <v>7.3260073260073263E-2</v>
      </c>
      <c r="G550" s="5">
        <v>3.6630036630036632E-2</v>
      </c>
      <c r="H550" s="5">
        <v>0.23809523809523808</v>
      </c>
      <c r="I550" s="5">
        <v>0.23371647509578544</v>
      </c>
      <c r="J550" s="5">
        <v>0.4414893617021276</v>
      </c>
      <c r="K550" s="5">
        <v>7.4074074074074084E-2</v>
      </c>
      <c r="L550" s="5" t="e">
        <v>#N/A</v>
      </c>
      <c r="M550" s="5" t="e">
        <v>#N/A</v>
      </c>
      <c r="N550" s="5">
        <v>0.29152339856241527</v>
      </c>
      <c r="O550" s="5">
        <v>0</v>
      </c>
      <c r="P550" s="22">
        <v>2.7981411373108802</v>
      </c>
      <c r="Q550" s="18">
        <v>50.027606164396019</v>
      </c>
      <c r="R550" s="5">
        <v>1.3660353279101799E-2</v>
      </c>
      <c r="S550" s="20">
        <v>2.8254618438690837</v>
      </c>
      <c r="T550" s="3">
        <v>1.8674136321195144E-2</v>
      </c>
      <c r="U550" s="3">
        <v>6.3492063492063489E-2</v>
      </c>
      <c r="V550" s="3">
        <v>-4.4817927170868341E-2</v>
      </c>
      <c r="W550" s="3" t="s">
        <v>3401</v>
      </c>
      <c r="X550" s="25">
        <v>0.8243489052846007</v>
      </c>
      <c r="Y550" s="3">
        <v>1.8674136321195144E-2</v>
      </c>
      <c r="Z550" s="3">
        <v>1.4214641080312722E-2</v>
      </c>
      <c r="AA550" s="3">
        <v>4.4594952408824225E-3</v>
      </c>
      <c r="AB550" s="3" t="s">
        <v>3402</v>
      </c>
      <c r="AC550" s="22">
        <v>2.4121308275707078</v>
      </c>
      <c r="AD550" s="15">
        <v>13.569050863298903</v>
      </c>
      <c r="AE550" s="5">
        <v>2.3074080932148758E-2</v>
      </c>
      <c r="AF550" s="20">
        <v>2.4582789894350054</v>
      </c>
      <c r="AG550" s="3">
        <v>1.8674136321195144E-2</v>
      </c>
      <c r="AH550" s="3">
        <v>5.6022408963585429E-2</v>
      </c>
      <c r="AI550" s="3">
        <v>-3.7348272642390282E-2</v>
      </c>
      <c r="AJ550" s="3" t="s">
        <v>3401</v>
      </c>
      <c r="AK550" s="22">
        <v>2.7982335013338808</v>
      </c>
      <c r="AL550" s="15">
        <v>25.680750542316321</v>
      </c>
      <c r="AM550" s="3">
        <v>2.1077950137760908E-2</v>
      </c>
      <c r="AN550" s="20">
        <v>2.8403894016094027</v>
      </c>
      <c r="AO550" s="3">
        <v>1.8674136321195144E-2</v>
      </c>
      <c r="AP550" s="3">
        <v>0.10582010582010581</v>
      </c>
      <c r="AQ550" s="3">
        <v>-8.7145969498910666E-2</v>
      </c>
      <c r="AR550" s="3" t="s">
        <v>3401</v>
      </c>
      <c r="AS550" s="22">
        <v>2.7976177411805403</v>
      </c>
      <c r="AT550" s="15">
        <v>24.30859013364093</v>
      </c>
      <c r="AU550" s="3">
        <v>2.3888468357488691E-2</v>
      </c>
      <c r="AV550" s="20">
        <v>2.8453946778955177</v>
      </c>
      <c r="AW550" s="3">
        <v>1.8674136321195144E-2</v>
      </c>
      <c r="AX550" s="3">
        <v>0.42328042328042326</v>
      </c>
      <c r="AY550" s="3">
        <v>-0.40460628695922812</v>
      </c>
      <c r="AZ550" s="3" t="s">
        <v>3401</v>
      </c>
      <c r="BA550" s="22">
        <v>2.7936922702029947</v>
      </c>
      <c r="BB550" s="15">
        <v>37.047392777516237</v>
      </c>
      <c r="BC550" s="3">
        <v>2.0442401887983241E-2</v>
      </c>
      <c r="BD550" s="20">
        <v>2.8345770739789611</v>
      </c>
      <c r="BE550" s="15">
        <v>9.6020694684495389</v>
      </c>
    </row>
    <row r="551" spans="1:57" x14ac:dyDescent="0.25">
      <c r="A551" t="s">
        <v>150</v>
      </c>
      <c r="B551" t="s">
        <v>518</v>
      </c>
      <c r="C551" t="s">
        <v>147</v>
      </c>
      <c r="D551">
        <v>5.5</v>
      </c>
      <c r="E551" s="10">
        <v>1</v>
      </c>
      <c r="F551" s="5">
        <v>0.21994941163532386</v>
      </c>
      <c r="G551" s="5">
        <v>0.13605442176870747</v>
      </c>
      <c r="H551" s="5">
        <v>0.17316017316017315</v>
      </c>
      <c r="I551" s="5">
        <v>0.23371647509578544</v>
      </c>
      <c r="J551" s="5">
        <v>0.4414893617021276</v>
      </c>
      <c r="K551" s="5">
        <v>7.4074074074074084E-2</v>
      </c>
      <c r="L551" s="5" t="e">
        <v>#N/A</v>
      </c>
      <c r="M551" s="5" t="e">
        <v>#N/A</v>
      </c>
      <c r="N551" s="5">
        <v>0</v>
      </c>
      <c r="O551" s="5">
        <v>0.3857500506789166</v>
      </c>
      <c r="P551" s="22">
        <v>4.3399667267761872</v>
      </c>
      <c r="Q551" s="18">
        <v>432.02067866644285</v>
      </c>
      <c r="R551" s="5">
        <v>0.11796597012992768</v>
      </c>
      <c r="S551" s="20">
        <v>4.5758986670360429</v>
      </c>
      <c r="T551" s="3">
        <v>1.8674136321195144E-2</v>
      </c>
      <c r="U551" s="3">
        <v>6.3492063492063489E-2</v>
      </c>
      <c r="V551" s="3">
        <v>-4.4817927170868341E-2</v>
      </c>
      <c r="W551" s="3" t="s">
        <v>3401</v>
      </c>
      <c r="X551" s="25">
        <v>1.2785798301896223</v>
      </c>
      <c r="Y551" s="3">
        <v>1.8674136321195144E-2</v>
      </c>
      <c r="Z551" s="3">
        <v>1.4214641080312722E-2</v>
      </c>
      <c r="AA551" s="3">
        <v>4.4594952408824225E-3</v>
      </c>
      <c r="AB551" s="3" t="s">
        <v>3402</v>
      </c>
      <c r="AC551" s="22">
        <v>3.7412578631929452</v>
      </c>
      <c r="AD551" s="15">
        <v>57.095830494699854</v>
      </c>
      <c r="AE551" s="5">
        <v>9.7091080798164045E-2</v>
      </c>
      <c r="AF551" s="20">
        <v>3.9354400247892731</v>
      </c>
      <c r="AG551" s="3">
        <v>1.8674136321195144E-2</v>
      </c>
      <c r="AH551" s="3">
        <v>5.6022408963585429E-2</v>
      </c>
      <c r="AI551" s="3">
        <v>-3.7348272642390282E-2</v>
      </c>
      <c r="AJ551" s="3" t="s">
        <v>3401</v>
      </c>
      <c r="AK551" s="22">
        <v>4.3401099850204652</v>
      </c>
      <c r="AL551" s="15">
        <v>153.5771700656224</v>
      </c>
      <c r="AM551" s="3">
        <v>0.12605129774566318</v>
      </c>
      <c r="AN551" s="20">
        <v>4.5922125805117915</v>
      </c>
      <c r="AO551" s="3">
        <v>1.8674136321195144E-2</v>
      </c>
      <c r="AP551" s="3">
        <v>0.10582010582010581</v>
      </c>
      <c r="AQ551" s="3">
        <v>-8.7145969498910666E-2</v>
      </c>
      <c r="AR551" s="3" t="s">
        <v>3401</v>
      </c>
      <c r="AS551" s="22">
        <v>4.3391549300586059</v>
      </c>
      <c r="AT551" s="15">
        <v>141.03862954140175</v>
      </c>
      <c r="AU551" s="3">
        <v>0.1386010797195793</v>
      </c>
      <c r="AV551" s="20">
        <v>4.6163570894977646</v>
      </c>
      <c r="AW551" s="3">
        <v>1.8674136321195144E-2</v>
      </c>
      <c r="AX551" s="3">
        <v>0.42328042328042326</v>
      </c>
      <c r="AY551" s="3">
        <v>-0.40460628695922812</v>
      </c>
      <c r="AZ551" s="3" t="s">
        <v>3401</v>
      </c>
      <c r="BA551" s="22">
        <v>4.333066454676751</v>
      </c>
      <c r="BB551" s="15">
        <v>271.12592555512651</v>
      </c>
      <c r="BC551" s="3">
        <v>0.14960472834711866</v>
      </c>
      <c r="BD551" s="20">
        <v>4.6322759113709884</v>
      </c>
      <c r="BE551" s="15">
        <v>15.527478258237345</v>
      </c>
    </row>
    <row r="552" spans="1:57" x14ac:dyDescent="0.25">
      <c r="A552" t="s">
        <v>164</v>
      </c>
      <c r="B552" t="s">
        <v>518</v>
      </c>
      <c r="C552" t="s">
        <v>147</v>
      </c>
      <c r="D552">
        <v>5.5</v>
      </c>
      <c r="E552" s="10">
        <v>1</v>
      </c>
      <c r="F552" s="5">
        <v>0.14652014652014653</v>
      </c>
      <c r="G552" s="5">
        <v>7.3260073260073263E-2</v>
      </c>
      <c r="H552" s="5">
        <v>0.21994941163532386</v>
      </c>
      <c r="I552" s="5">
        <v>0.23371647509578544</v>
      </c>
      <c r="J552" s="5">
        <v>0.4414893617021276</v>
      </c>
      <c r="K552" s="5">
        <v>7.4074074074074084E-2</v>
      </c>
      <c r="L552" s="5" t="e">
        <v>#N/A</v>
      </c>
      <c r="M552" s="5" t="e">
        <v>#N/A</v>
      </c>
      <c r="N552" s="5">
        <v>0</v>
      </c>
      <c r="O552" s="5">
        <v>0.3857500506789166</v>
      </c>
      <c r="P552" s="22">
        <v>3.7376481171992477</v>
      </c>
      <c r="Q552" s="18">
        <v>186.09652697386642</v>
      </c>
      <c r="R552" s="5">
        <v>5.0814829998524345E-2</v>
      </c>
      <c r="S552" s="20">
        <v>3.8392777771962963</v>
      </c>
      <c r="T552" s="3">
        <v>1.8674136321195144E-2</v>
      </c>
      <c r="U552" s="3">
        <v>6.3492063492063489E-2</v>
      </c>
      <c r="V552" s="3">
        <v>-4.4817927170868341E-2</v>
      </c>
      <c r="W552" s="3" t="s">
        <v>3401</v>
      </c>
      <c r="X552" s="25">
        <v>1.1011332104260216</v>
      </c>
      <c r="Y552" s="3">
        <v>1.8674136321195144E-2</v>
      </c>
      <c r="Z552" s="3">
        <v>1.4214641080312722E-2</v>
      </c>
      <c r="AA552" s="3">
        <v>4.4594952408824225E-3</v>
      </c>
      <c r="AB552" s="3" t="s">
        <v>3402</v>
      </c>
      <c r="AC552" s="22">
        <v>3.2220305566045702</v>
      </c>
      <c r="AD552" s="15">
        <v>32.569833620974691</v>
      </c>
      <c r="AE552" s="5">
        <v>5.5384785899039703E-2</v>
      </c>
      <c r="AF552" s="20">
        <v>3.3328001284026496</v>
      </c>
      <c r="AG552" s="3">
        <v>1.8674136321195144E-2</v>
      </c>
      <c r="AH552" s="3">
        <v>5.6022408963585429E-2</v>
      </c>
      <c r="AI552" s="3">
        <v>-3.7348272642390282E-2</v>
      </c>
      <c r="AJ552" s="3" t="s">
        <v>3401</v>
      </c>
      <c r="AK552" s="22">
        <v>3.7377714934693231</v>
      </c>
      <c r="AL552" s="15">
        <v>76.365845623391024</v>
      </c>
      <c r="AM552" s="3">
        <v>6.2678677697735205E-2</v>
      </c>
      <c r="AN552" s="20">
        <v>3.8631288488647937</v>
      </c>
      <c r="AO552" s="3">
        <v>1.8674136321195144E-2</v>
      </c>
      <c r="AP552" s="3">
        <v>0.10582010582010581</v>
      </c>
      <c r="AQ552" s="3">
        <v>-8.7145969498910666E-2</v>
      </c>
      <c r="AR552" s="3" t="s">
        <v>3401</v>
      </c>
      <c r="AS552" s="22">
        <v>3.7369489850021513</v>
      </c>
      <c r="AT552" s="15">
        <v>70.964968251055836</v>
      </c>
      <c r="AU552" s="3">
        <v>6.9738491176807055E-2</v>
      </c>
      <c r="AV552" s="20">
        <v>3.8764259673557655</v>
      </c>
      <c r="AW552" s="3">
        <v>1.8674136321195144E-2</v>
      </c>
      <c r="AX552" s="3">
        <v>0.42328042328042326</v>
      </c>
      <c r="AY552" s="3">
        <v>-0.40460628695922812</v>
      </c>
      <c r="AZ552" s="3" t="s">
        <v>3401</v>
      </c>
      <c r="BA552" s="22">
        <v>3.7317054935239322</v>
      </c>
      <c r="BB552" s="15">
        <v>124.59065320867062</v>
      </c>
      <c r="BC552" s="3">
        <v>6.8747947248900765E-2</v>
      </c>
      <c r="BD552" s="20">
        <v>3.8692013880217337</v>
      </c>
      <c r="BE552" s="15">
        <v>13.056062917798267</v>
      </c>
    </row>
    <row r="553" spans="1:57" x14ac:dyDescent="0.25">
      <c r="A553" t="s">
        <v>149</v>
      </c>
      <c r="B553" t="s">
        <v>518</v>
      </c>
      <c r="C553" t="s">
        <v>147</v>
      </c>
      <c r="D553">
        <v>5.5</v>
      </c>
      <c r="E553" s="10">
        <v>0</v>
      </c>
      <c r="F553" s="5">
        <v>0.15873015873015872</v>
      </c>
      <c r="G553" s="5">
        <v>0.15873015873015872</v>
      </c>
      <c r="H553" s="5">
        <v>0.21994941163532386</v>
      </c>
      <c r="I553" s="5">
        <v>0.23371647509578544</v>
      </c>
      <c r="J553" s="5">
        <v>0.4414893617021276</v>
      </c>
      <c r="K553" s="5">
        <v>7.4074074074074084E-2</v>
      </c>
      <c r="L553" s="5" t="e">
        <v>#N/A</v>
      </c>
      <c r="M553" s="5" t="e">
        <v>#N/A</v>
      </c>
      <c r="N553" s="5">
        <v>0</v>
      </c>
      <c r="O553" s="5">
        <v>0.3857500506789166</v>
      </c>
      <c r="P553" s="22">
        <v>0</v>
      </c>
      <c r="Q553" s="18">
        <v>0</v>
      </c>
      <c r="R553" s="5">
        <v>0</v>
      </c>
      <c r="S553" s="20">
        <v>0</v>
      </c>
      <c r="T553" s="3">
        <v>1.8674136321195144E-2</v>
      </c>
      <c r="U553" s="3">
        <v>6.3492063492063489E-2</v>
      </c>
      <c r="V553" s="3">
        <v>-4.4817927170868341E-2</v>
      </c>
      <c r="W553" s="3" t="s">
        <v>3401</v>
      </c>
      <c r="X553" s="25">
        <v>0</v>
      </c>
      <c r="Y553" s="3">
        <v>1.8674136321195144E-2</v>
      </c>
      <c r="Z553" s="3">
        <v>1.4214641080312722E-2</v>
      </c>
      <c r="AA553" s="3">
        <v>4.4594952408824225E-3</v>
      </c>
      <c r="AB553" s="3" t="s">
        <v>3402</v>
      </c>
      <c r="AC553" s="22">
        <v>0</v>
      </c>
      <c r="AD553" s="15">
        <v>0</v>
      </c>
      <c r="AE553" s="5">
        <v>0</v>
      </c>
      <c r="AF553" s="20">
        <v>0</v>
      </c>
      <c r="AG553" s="3">
        <v>1.8674136321195144E-2</v>
      </c>
      <c r="AH553" s="3">
        <v>5.6022408963585429E-2</v>
      </c>
      <c r="AI553" s="3">
        <v>-3.7348272642390282E-2</v>
      </c>
      <c r="AJ553" s="3" t="s">
        <v>3401</v>
      </c>
      <c r="AK553" s="22">
        <v>0</v>
      </c>
      <c r="AL553" s="15">
        <v>0</v>
      </c>
      <c r="AM553" s="3">
        <v>0</v>
      </c>
      <c r="AN553" s="20">
        <v>0</v>
      </c>
      <c r="AO553" s="3">
        <v>1.8674136321195144E-2</v>
      </c>
      <c r="AP553" s="3">
        <v>0.10582010582010581</v>
      </c>
      <c r="AQ553" s="3">
        <v>-8.7145969498910666E-2</v>
      </c>
      <c r="AR553" s="3" t="s">
        <v>3401</v>
      </c>
      <c r="AS553" s="22">
        <v>0</v>
      </c>
      <c r="AT553" s="15">
        <v>0</v>
      </c>
      <c r="AU553" s="3">
        <v>0</v>
      </c>
      <c r="AV553" s="20">
        <v>0</v>
      </c>
      <c r="AW553" s="3">
        <v>1.8674136321195144E-2</v>
      </c>
      <c r="AX553" s="3">
        <v>0.42328042328042326</v>
      </c>
      <c r="AY553" s="3">
        <v>-0.40460628695922812</v>
      </c>
      <c r="AZ553" s="3" t="s">
        <v>3401</v>
      </c>
      <c r="BA553" s="22">
        <v>0</v>
      </c>
      <c r="BB553" s="15">
        <v>0</v>
      </c>
      <c r="BC553" s="3">
        <v>0</v>
      </c>
      <c r="BD553" s="20">
        <v>0</v>
      </c>
      <c r="BE553" s="15">
        <v>0</v>
      </c>
    </row>
    <row r="554" spans="1:57" x14ac:dyDescent="0.25">
      <c r="A554" t="s">
        <v>4191</v>
      </c>
      <c r="B554" t="s">
        <v>518</v>
      </c>
      <c r="C554" t="s">
        <v>147</v>
      </c>
      <c r="D554">
        <v>5</v>
      </c>
      <c r="E554" s="10">
        <v>0</v>
      </c>
      <c r="F554" s="5" t="e">
        <v>#N/A</v>
      </c>
      <c r="G554" s="5" t="e">
        <v>#N/A</v>
      </c>
      <c r="H554" s="5" t="e">
        <v>#N/A</v>
      </c>
      <c r="I554" s="5">
        <v>0.23371647509578544</v>
      </c>
      <c r="J554" s="5">
        <v>0.4414893617021276</v>
      </c>
      <c r="K554" s="5">
        <v>7.4074074074074084E-2</v>
      </c>
      <c r="L554" s="5" t="e">
        <v>#N/A</v>
      </c>
      <c r="M554" s="5" t="e">
        <v>#N/A</v>
      </c>
      <c r="N554" s="5">
        <v>0</v>
      </c>
      <c r="O554" s="5">
        <v>0.3857500506789166</v>
      </c>
      <c r="P554" s="22">
        <v>0</v>
      </c>
      <c r="Q554" s="18">
        <v>0</v>
      </c>
      <c r="R554" s="5">
        <v>0</v>
      </c>
      <c r="S554" s="20">
        <v>0</v>
      </c>
      <c r="T554" s="3">
        <v>1.8674136321195144E-2</v>
      </c>
      <c r="U554" s="3">
        <v>6.3492063492063489E-2</v>
      </c>
      <c r="V554" s="3">
        <v>-4.4817927170868341E-2</v>
      </c>
      <c r="W554" s="3" t="s">
        <v>3401</v>
      </c>
      <c r="X554" s="25">
        <v>0</v>
      </c>
      <c r="Y554" s="3">
        <v>1.8674136321195144E-2</v>
      </c>
      <c r="Z554" s="3">
        <v>1.4214641080312722E-2</v>
      </c>
      <c r="AA554" s="3">
        <v>4.4594952408824225E-3</v>
      </c>
      <c r="AB554" s="3" t="s">
        <v>3402</v>
      </c>
      <c r="AC554" s="22">
        <v>0</v>
      </c>
      <c r="AD554" s="15">
        <v>0</v>
      </c>
      <c r="AE554" s="5">
        <v>0</v>
      </c>
      <c r="AF554" s="20">
        <v>0</v>
      </c>
      <c r="AG554" s="3">
        <v>1.8674136321195144E-2</v>
      </c>
      <c r="AH554" s="3">
        <v>5.6022408963585429E-2</v>
      </c>
      <c r="AI554" s="3">
        <v>-3.7348272642390282E-2</v>
      </c>
      <c r="AJ554" s="3" t="s">
        <v>3401</v>
      </c>
      <c r="AK554" s="22">
        <v>0</v>
      </c>
      <c r="AL554" s="15">
        <v>0</v>
      </c>
      <c r="AM554" s="3">
        <v>0</v>
      </c>
      <c r="AN554" s="20">
        <v>0</v>
      </c>
      <c r="AO554" s="3">
        <v>1.8674136321195144E-2</v>
      </c>
      <c r="AP554" s="3">
        <v>0.10582010582010581</v>
      </c>
      <c r="AQ554" s="3">
        <v>-8.7145969498910666E-2</v>
      </c>
      <c r="AR554" s="3" t="s">
        <v>3401</v>
      </c>
      <c r="AS554" s="22">
        <v>0</v>
      </c>
      <c r="AT554" s="15">
        <v>0</v>
      </c>
      <c r="AU554" s="3">
        <v>0</v>
      </c>
      <c r="AV554" s="20">
        <v>0</v>
      </c>
      <c r="AW554" s="3">
        <v>1.8674136321195144E-2</v>
      </c>
      <c r="AX554" s="3">
        <v>0.42328042328042326</v>
      </c>
      <c r="AY554" s="3">
        <v>-0.40460628695922812</v>
      </c>
      <c r="AZ554" s="3" t="s">
        <v>3401</v>
      </c>
      <c r="BA554" s="22">
        <v>0</v>
      </c>
      <c r="BB554" s="15">
        <v>0</v>
      </c>
      <c r="BC554" s="3">
        <v>0</v>
      </c>
      <c r="BD554" s="20">
        <v>0</v>
      </c>
      <c r="BE554" s="15">
        <v>0</v>
      </c>
    </row>
    <row r="555" spans="1:57" x14ac:dyDescent="0.25">
      <c r="A555" t="s">
        <v>4192</v>
      </c>
      <c r="B555" t="s">
        <v>518</v>
      </c>
      <c r="C555" t="s">
        <v>147</v>
      </c>
      <c r="D555">
        <v>5</v>
      </c>
      <c r="E555" s="10">
        <v>0</v>
      </c>
      <c r="F555" s="5" t="e">
        <v>#N/A</v>
      </c>
      <c r="G555" s="5" t="e">
        <v>#N/A</v>
      </c>
      <c r="H555" s="5" t="e">
        <v>#N/A</v>
      </c>
      <c r="I555" s="5">
        <v>0.23371647509578544</v>
      </c>
      <c r="J555" s="5">
        <v>0.4414893617021276</v>
      </c>
      <c r="K555" s="5">
        <v>7.4074074074074084E-2</v>
      </c>
      <c r="L555" s="5" t="e">
        <v>#N/A</v>
      </c>
      <c r="M555" s="5" t="e">
        <v>#N/A</v>
      </c>
      <c r="N555" s="5">
        <v>0</v>
      </c>
      <c r="O555" s="5">
        <v>0.3857500506789166</v>
      </c>
      <c r="P555" s="22">
        <v>0</v>
      </c>
      <c r="Q555" s="18">
        <v>0</v>
      </c>
      <c r="R555" s="5">
        <v>0</v>
      </c>
      <c r="S555" s="20">
        <v>0</v>
      </c>
      <c r="T555" s="3">
        <v>1.8674136321195144E-2</v>
      </c>
      <c r="U555" s="3">
        <v>6.3492063492063489E-2</v>
      </c>
      <c r="V555" s="3">
        <v>-4.4817927170868341E-2</v>
      </c>
      <c r="W555" s="3" t="s">
        <v>3401</v>
      </c>
      <c r="X555" s="25">
        <v>0</v>
      </c>
      <c r="Y555" s="3">
        <v>1.8674136321195144E-2</v>
      </c>
      <c r="Z555" s="3">
        <v>1.4214641080312722E-2</v>
      </c>
      <c r="AA555" s="3">
        <v>4.4594952408824225E-3</v>
      </c>
      <c r="AB555" s="3" t="s">
        <v>3402</v>
      </c>
      <c r="AC555" s="22">
        <v>0</v>
      </c>
      <c r="AD555" s="15">
        <v>0</v>
      </c>
      <c r="AE555" s="5">
        <v>0</v>
      </c>
      <c r="AF555" s="20">
        <v>0</v>
      </c>
      <c r="AG555" s="3">
        <v>1.8674136321195144E-2</v>
      </c>
      <c r="AH555" s="3">
        <v>5.6022408963585429E-2</v>
      </c>
      <c r="AI555" s="3">
        <v>-3.7348272642390282E-2</v>
      </c>
      <c r="AJ555" s="3" t="s">
        <v>3401</v>
      </c>
      <c r="AK555" s="22">
        <v>0</v>
      </c>
      <c r="AL555" s="15">
        <v>0</v>
      </c>
      <c r="AM555" s="3">
        <v>0</v>
      </c>
      <c r="AN555" s="20">
        <v>0</v>
      </c>
      <c r="AO555" s="3">
        <v>1.8674136321195144E-2</v>
      </c>
      <c r="AP555" s="3">
        <v>0.10582010582010581</v>
      </c>
      <c r="AQ555" s="3">
        <v>-8.7145969498910666E-2</v>
      </c>
      <c r="AR555" s="3" t="s">
        <v>3401</v>
      </c>
      <c r="AS555" s="22">
        <v>0</v>
      </c>
      <c r="AT555" s="15">
        <v>0</v>
      </c>
      <c r="AU555" s="3">
        <v>0</v>
      </c>
      <c r="AV555" s="20">
        <v>0</v>
      </c>
      <c r="AW555" s="3">
        <v>1.8674136321195144E-2</v>
      </c>
      <c r="AX555" s="3">
        <v>0.42328042328042326</v>
      </c>
      <c r="AY555" s="3">
        <v>-0.40460628695922812</v>
      </c>
      <c r="AZ555" s="3" t="s">
        <v>3401</v>
      </c>
      <c r="BA555" s="22">
        <v>0</v>
      </c>
      <c r="BB555" s="15">
        <v>0</v>
      </c>
      <c r="BC555" s="3">
        <v>0</v>
      </c>
      <c r="BD555" s="20">
        <v>0</v>
      </c>
      <c r="BE555" s="15">
        <v>0</v>
      </c>
    </row>
    <row r="556" spans="1:57" x14ac:dyDescent="0.25">
      <c r="A556" t="s">
        <v>4193</v>
      </c>
      <c r="B556" t="s">
        <v>518</v>
      </c>
      <c r="C556" t="s">
        <v>147</v>
      </c>
      <c r="D556">
        <v>5</v>
      </c>
      <c r="E556" s="10">
        <v>0</v>
      </c>
      <c r="F556" s="5" t="e">
        <v>#N/A</v>
      </c>
      <c r="G556" s="5" t="e">
        <v>#N/A</v>
      </c>
      <c r="H556" s="5" t="e">
        <v>#N/A</v>
      </c>
      <c r="I556" s="5">
        <v>0.23371647509578544</v>
      </c>
      <c r="J556" s="5">
        <v>0.4414893617021276</v>
      </c>
      <c r="K556" s="5">
        <v>7.4074074074074084E-2</v>
      </c>
      <c r="L556" s="5" t="e">
        <v>#N/A</v>
      </c>
      <c r="M556" s="5" t="e">
        <v>#N/A</v>
      </c>
      <c r="N556" s="5">
        <v>0</v>
      </c>
      <c r="O556" s="5">
        <v>0.3857500506789166</v>
      </c>
      <c r="P556" s="22">
        <v>0</v>
      </c>
      <c r="Q556" s="18">
        <v>0</v>
      </c>
      <c r="R556" s="5">
        <v>0</v>
      </c>
      <c r="S556" s="20">
        <v>0</v>
      </c>
      <c r="T556" s="3">
        <v>1.8674136321195144E-2</v>
      </c>
      <c r="U556" s="3">
        <v>6.3492063492063489E-2</v>
      </c>
      <c r="V556" s="3">
        <v>-4.4817927170868341E-2</v>
      </c>
      <c r="W556" s="3" t="s">
        <v>3401</v>
      </c>
      <c r="X556" s="25">
        <v>0</v>
      </c>
      <c r="Y556" s="3">
        <v>1.8674136321195144E-2</v>
      </c>
      <c r="Z556" s="3">
        <v>1.4214641080312722E-2</v>
      </c>
      <c r="AA556" s="3">
        <v>4.4594952408824225E-3</v>
      </c>
      <c r="AB556" s="3" t="s">
        <v>3402</v>
      </c>
      <c r="AC556" s="22">
        <v>0</v>
      </c>
      <c r="AD556" s="15">
        <v>0</v>
      </c>
      <c r="AE556" s="5">
        <v>0</v>
      </c>
      <c r="AF556" s="20">
        <v>0</v>
      </c>
      <c r="AG556" s="3">
        <v>1.8674136321195144E-2</v>
      </c>
      <c r="AH556" s="3">
        <v>5.6022408963585429E-2</v>
      </c>
      <c r="AI556" s="3">
        <v>-3.7348272642390282E-2</v>
      </c>
      <c r="AJ556" s="3" t="s">
        <v>3401</v>
      </c>
      <c r="AK556" s="22">
        <v>0</v>
      </c>
      <c r="AL556" s="15">
        <v>0</v>
      </c>
      <c r="AM556" s="3">
        <v>0</v>
      </c>
      <c r="AN556" s="20">
        <v>0</v>
      </c>
      <c r="AO556" s="3">
        <v>1.8674136321195144E-2</v>
      </c>
      <c r="AP556" s="3">
        <v>0.10582010582010581</v>
      </c>
      <c r="AQ556" s="3">
        <v>-8.7145969498910666E-2</v>
      </c>
      <c r="AR556" s="3" t="s">
        <v>3401</v>
      </c>
      <c r="AS556" s="22">
        <v>0</v>
      </c>
      <c r="AT556" s="15">
        <v>0</v>
      </c>
      <c r="AU556" s="3">
        <v>0</v>
      </c>
      <c r="AV556" s="20">
        <v>0</v>
      </c>
      <c r="AW556" s="3">
        <v>1.8674136321195144E-2</v>
      </c>
      <c r="AX556" s="3">
        <v>0.42328042328042326</v>
      </c>
      <c r="AY556" s="3">
        <v>-0.40460628695922812</v>
      </c>
      <c r="AZ556" s="3" t="s">
        <v>3401</v>
      </c>
      <c r="BA556" s="22">
        <v>0</v>
      </c>
      <c r="BB556" s="15">
        <v>0</v>
      </c>
      <c r="BC556" s="3">
        <v>0</v>
      </c>
      <c r="BD556" s="20">
        <v>0</v>
      </c>
      <c r="BE556" s="15">
        <v>0</v>
      </c>
    </row>
    <row r="557" spans="1:57" x14ac:dyDescent="0.25">
      <c r="A557" t="s">
        <v>175</v>
      </c>
      <c r="B557" t="s">
        <v>518</v>
      </c>
      <c r="C557" t="s">
        <v>147</v>
      </c>
      <c r="D557">
        <v>5</v>
      </c>
      <c r="E557" s="10">
        <v>0</v>
      </c>
      <c r="F557" s="5">
        <v>7.3260073260073263E-2</v>
      </c>
      <c r="G557" s="5">
        <v>6.3492063492063489E-2</v>
      </c>
      <c r="H557" s="5">
        <v>0.17316017316017315</v>
      </c>
      <c r="I557" s="5">
        <v>0.23371647509578544</v>
      </c>
      <c r="J557" s="5">
        <v>0.4414893617021276</v>
      </c>
      <c r="K557" s="5">
        <v>7.4074074074074084E-2</v>
      </c>
      <c r="L557" s="5" t="e">
        <v>#N/A</v>
      </c>
      <c r="M557" s="5" t="e">
        <v>#N/A</v>
      </c>
      <c r="N557" s="5">
        <v>0</v>
      </c>
      <c r="O557" s="5">
        <v>0.3857500506789166</v>
      </c>
      <c r="P557" s="22">
        <v>0</v>
      </c>
      <c r="Q557" s="18">
        <v>0</v>
      </c>
      <c r="R557" s="5">
        <v>0</v>
      </c>
      <c r="S557" s="20">
        <v>0</v>
      </c>
      <c r="T557" s="3">
        <v>1.8674136321195144E-2</v>
      </c>
      <c r="U557" s="3">
        <v>6.3492063492063489E-2</v>
      </c>
      <c r="V557" s="3">
        <v>-4.4817927170868341E-2</v>
      </c>
      <c r="W557" s="3" t="s">
        <v>3401</v>
      </c>
      <c r="X557" s="25">
        <v>0</v>
      </c>
      <c r="Y557" s="3">
        <v>1.8674136321195144E-2</v>
      </c>
      <c r="Z557" s="3">
        <v>1.4214641080312722E-2</v>
      </c>
      <c r="AA557" s="3">
        <v>4.4594952408824225E-3</v>
      </c>
      <c r="AB557" s="3" t="s">
        <v>3402</v>
      </c>
      <c r="AC557" s="22">
        <v>0</v>
      </c>
      <c r="AD557" s="15">
        <v>0</v>
      </c>
      <c r="AE557" s="5">
        <v>0</v>
      </c>
      <c r="AF557" s="20">
        <v>0</v>
      </c>
      <c r="AG557" s="3">
        <v>1.8674136321195144E-2</v>
      </c>
      <c r="AH557" s="3">
        <v>5.6022408963585429E-2</v>
      </c>
      <c r="AI557" s="3">
        <v>-3.7348272642390282E-2</v>
      </c>
      <c r="AJ557" s="3" t="s">
        <v>3401</v>
      </c>
      <c r="AK557" s="22">
        <v>0</v>
      </c>
      <c r="AL557" s="15">
        <v>0</v>
      </c>
      <c r="AM557" s="3">
        <v>0</v>
      </c>
      <c r="AN557" s="20">
        <v>0</v>
      </c>
      <c r="AO557" s="3">
        <v>1.8674136321195144E-2</v>
      </c>
      <c r="AP557" s="3">
        <v>0.10582010582010581</v>
      </c>
      <c r="AQ557" s="3">
        <v>-8.7145969498910666E-2</v>
      </c>
      <c r="AR557" s="3" t="s">
        <v>3401</v>
      </c>
      <c r="AS557" s="22">
        <v>0</v>
      </c>
      <c r="AT557" s="15">
        <v>0</v>
      </c>
      <c r="AU557" s="3">
        <v>0</v>
      </c>
      <c r="AV557" s="20">
        <v>0</v>
      </c>
      <c r="AW557" s="3">
        <v>1.8674136321195144E-2</v>
      </c>
      <c r="AX557" s="3">
        <v>0.42328042328042326</v>
      </c>
      <c r="AY557" s="3">
        <v>-0.40460628695922812</v>
      </c>
      <c r="AZ557" s="3" t="s">
        <v>3401</v>
      </c>
      <c r="BA557" s="22">
        <v>0</v>
      </c>
      <c r="BB557" s="15">
        <v>0</v>
      </c>
      <c r="BC557" s="3">
        <v>0</v>
      </c>
      <c r="BD557" s="20">
        <v>0</v>
      </c>
      <c r="BE557" s="15">
        <v>0</v>
      </c>
    </row>
    <row r="558" spans="1:57" x14ac:dyDescent="0.25">
      <c r="A558" t="s">
        <v>160</v>
      </c>
      <c r="B558" t="s">
        <v>518</v>
      </c>
      <c r="C558" t="s">
        <v>147</v>
      </c>
      <c r="D558">
        <v>5</v>
      </c>
      <c r="E558" s="10">
        <v>0</v>
      </c>
      <c r="F558" s="5">
        <v>0.14652014652014653</v>
      </c>
      <c r="G558" s="5">
        <v>0.10582010582010581</v>
      </c>
      <c r="H558" s="5">
        <v>0.14652014652014653</v>
      </c>
      <c r="I558" s="5">
        <v>0.23371647509578544</v>
      </c>
      <c r="J558" s="5">
        <v>0.4414893617021276</v>
      </c>
      <c r="K558" s="5">
        <v>7.4074074074074084E-2</v>
      </c>
      <c r="L558" s="5" t="e">
        <v>#N/A</v>
      </c>
      <c r="M558" s="5" t="e">
        <v>#N/A</v>
      </c>
      <c r="N558" s="5">
        <v>0</v>
      </c>
      <c r="O558" s="5">
        <v>0.3857500506789166</v>
      </c>
      <c r="P558" s="22">
        <v>0</v>
      </c>
      <c r="Q558" s="18">
        <v>0</v>
      </c>
      <c r="R558" s="5">
        <v>0</v>
      </c>
      <c r="S558" s="20">
        <v>0</v>
      </c>
      <c r="T558" s="3">
        <v>1.8674136321195144E-2</v>
      </c>
      <c r="U558" s="3">
        <v>6.3492063492063489E-2</v>
      </c>
      <c r="V558" s="3">
        <v>-4.4817927170868341E-2</v>
      </c>
      <c r="W558" s="3" t="s">
        <v>3401</v>
      </c>
      <c r="X558" s="25">
        <v>0</v>
      </c>
      <c r="Y558" s="3">
        <v>1.8674136321195144E-2</v>
      </c>
      <c r="Z558" s="3">
        <v>1.4214641080312722E-2</v>
      </c>
      <c r="AA558" s="3">
        <v>4.4594952408824225E-3</v>
      </c>
      <c r="AB558" s="3" t="s">
        <v>3402</v>
      </c>
      <c r="AC558" s="22">
        <v>0</v>
      </c>
      <c r="AD558" s="15">
        <v>0</v>
      </c>
      <c r="AE558" s="5">
        <v>0</v>
      </c>
      <c r="AF558" s="20">
        <v>0</v>
      </c>
      <c r="AG558" s="3">
        <v>1.8674136321195144E-2</v>
      </c>
      <c r="AH558" s="3">
        <v>5.6022408963585429E-2</v>
      </c>
      <c r="AI558" s="3">
        <v>-3.7348272642390282E-2</v>
      </c>
      <c r="AJ558" s="3" t="s">
        <v>3401</v>
      </c>
      <c r="AK558" s="22">
        <v>0</v>
      </c>
      <c r="AL558" s="15">
        <v>0</v>
      </c>
      <c r="AM558" s="3">
        <v>0</v>
      </c>
      <c r="AN558" s="20">
        <v>0</v>
      </c>
      <c r="AO558" s="3">
        <v>1.8674136321195144E-2</v>
      </c>
      <c r="AP558" s="3">
        <v>0.10582010582010581</v>
      </c>
      <c r="AQ558" s="3">
        <v>-8.7145969498910666E-2</v>
      </c>
      <c r="AR558" s="3" t="s">
        <v>3401</v>
      </c>
      <c r="AS558" s="22">
        <v>0</v>
      </c>
      <c r="AT558" s="15">
        <v>0</v>
      </c>
      <c r="AU558" s="3">
        <v>0</v>
      </c>
      <c r="AV558" s="20">
        <v>0</v>
      </c>
      <c r="AW558" s="3">
        <v>1.8674136321195144E-2</v>
      </c>
      <c r="AX558" s="3">
        <v>0.42328042328042326</v>
      </c>
      <c r="AY558" s="3">
        <v>-0.40460628695922812</v>
      </c>
      <c r="AZ558" s="3" t="s">
        <v>3401</v>
      </c>
      <c r="BA558" s="22">
        <v>0</v>
      </c>
      <c r="BB558" s="15">
        <v>0</v>
      </c>
      <c r="BC558" s="3">
        <v>0</v>
      </c>
      <c r="BD558" s="20">
        <v>0</v>
      </c>
      <c r="BE558" s="15">
        <v>0</v>
      </c>
    </row>
    <row r="559" spans="1:57" x14ac:dyDescent="0.25">
      <c r="A559" t="s">
        <v>153</v>
      </c>
      <c r="B559" t="s">
        <v>518</v>
      </c>
      <c r="C559" t="s">
        <v>147</v>
      </c>
      <c r="D559">
        <v>5</v>
      </c>
      <c r="E559" s="10">
        <v>0</v>
      </c>
      <c r="F559" s="5">
        <v>0.15873015873015872</v>
      </c>
      <c r="G559" s="5">
        <v>0.11904761904761904</v>
      </c>
      <c r="H559" s="5">
        <v>0.23809523809523808</v>
      </c>
      <c r="I559" s="5">
        <v>0.23371647509578544</v>
      </c>
      <c r="J559" s="5">
        <v>0.4414893617021276</v>
      </c>
      <c r="K559" s="5">
        <v>7.4074074074074084E-2</v>
      </c>
      <c r="L559" s="5" t="e">
        <v>#N/A</v>
      </c>
      <c r="M559" s="5" t="e">
        <v>#N/A</v>
      </c>
      <c r="N559" s="5">
        <v>0</v>
      </c>
      <c r="O559" s="5">
        <v>0.3857500506789166</v>
      </c>
      <c r="P559" s="22">
        <v>0</v>
      </c>
      <c r="Q559" s="18">
        <v>0</v>
      </c>
      <c r="R559" s="5">
        <v>0</v>
      </c>
      <c r="S559" s="20">
        <v>0</v>
      </c>
      <c r="T559" s="3">
        <v>1.8674136321195144E-2</v>
      </c>
      <c r="U559" s="3">
        <v>6.3492063492063489E-2</v>
      </c>
      <c r="V559" s="3">
        <v>-4.4817927170868341E-2</v>
      </c>
      <c r="W559" s="3" t="s">
        <v>3401</v>
      </c>
      <c r="X559" s="25">
        <v>0</v>
      </c>
      <c r="Y559" s="3">
        <v>1.8674136321195144E-2</v>
      </c>
      <c r="Z559" s="3">
        <v>1.4214641080312722E-2</v>
      </c>
      <c r="AA559" s="3">
        <v>4.4594952408824225E-3</v>
      </c>
      <c r="AB559" s="3" t="s">
        <v>3402</v>
      </c>
      <c r="AC559" s="22">
        <v>0</v>
      </c>
      <c r="AD559" s="15">
        <v>0</v>
      </c>
      <c r="AE559" s="5">
        <v>0</v>
      </c>
      <c r="AF559" s="20">
        <v>0</v>
      </c>
      <c r="AG559" s="3">
        <v>1.8674136321195144E-2</v>
      </c>
      <c r="AH559" s="3">
        <v>5.6022408963585429E-2</v>
      </c>
      <c r="AI559" s="3">
        <v>-3.7348272642390282E-2</v>
      </c>
      <c r="AJ559" s="3" t="s">
        <v>3401</v>
      </c>
      <c r="AK559" s="22">
        <v>0</v>
      </c>
      <c r="AL559" s="15">
        <v>0</v>
      </c>
      <c r="AM559" s="3">
        <v>0</v>
      </c>
      <c r="AN559" s="20">
        <v>0</v>
      </c>
      <c r="AO559" s="3">
        <v>1.8674136321195144E-2</v>
      </c>
      <c r="AP559" s="3">
        <v>0.10582010582010581</v>
      </c>
      <c r="AQ559" s="3">
        <v>-8.7145969498910666E-2</v>
      </c>
      <c r="AR559" s="3" t="s">
        <v>3401</v>
      </c>
      <c r="AS559" s="22">
        <v>0</v>
      </c>
      <c r="AT559" s="15">
        <v>0</v>
      </c>
      <c r="AU559" s="3">
        <v>0</v>
      </c>
      <c r="AV559" s="20">
        <v>0</v>
      </c>
      <c r="AW559" s="3">
        <v>1.8674136321195144E-2</v>
      </c>
      <c r="AX559" s="3">
        <v>0.42328042328042326</v>
      </c>
      <c r="AY559" s="3">
        <v>-0.40460628695922812</v>
      </c>
      <c r="AZ559" s="3" t="s">
        <v>3401</v>
      </c>
      <c r="BA559" s="22">
        <v>0</v>
      </c>
      <c r="BB559" s="15">
        <v>0</v>
      </c>
      <c r="BC559" s="3">
        <v>0</v>
      </c>
      <c r="BD559" s="20">
        <v>0</v>
      </c>
      <c r="BE559" s="15">
        <v>0</v>
      </c>
    </row>
    <row r="560" spans="1:57" x14ac:dyDescent="0.25">
      <c r="A560" t="s">
        <v>162</v>
      </c>
      <c r="B560" t="s">
        <v>518</v>
      </c>
      <c r="C560" t="s">
        <v>147</v>
      </c>
      <c r="D560">
        <v>5</v>
      </c>
      <c r="E560" s="10">
        <v>1</v>
      </c>
      <c r="F560" s="5">
        <v>0.12698412698412698</v>
      </c>
      <c r="G560" s="5">
        <v>0.10582010582010581</v>
      </c>
      <c r="H560" s="5">
        <v>0.23809523809523808</v>
      </c>
      <c r="I560" s="5">
        <v>0.23371647509578544</v>
      </c>
      <c r="J560" s="5">
        <v>0.4414893617021276</v>
      </c>
      <c r="K560" s="5">
        <v>7.4074074074074084E-2</v>
      </c>
      <c r="L560" s="5" t="e">
        <v>#N/A</v>
      </c>
      <c r="M560" s="5" t="e">
        <v>#N/A</v>
      </c>
      <c r="N560" s="5">
        <v>0</v>
      </c>
      <c r="O560" s="5">
        <v>0.3857500506789166</v>
      </c>
      <c r="P560" s="22">
        <v>3.7195022907393334</v>
      </c>
      <c r="Q560" s="18">
        <v>181.43412111263729</v>
      </c>
      <c r="R560" s="5">
        <v>4.9541730682405714E-2</v>
      </c>
      <c r="S560" s="20">
        <v>3.8185857521041449</v>
      </c>
      <c r="T560" s="3">
        <v>1.8674136321195144E-2</v>
      </c>
      <c r="U560" s="3">
        <v>6.3492063492063489E-2</v>
      </c>
      <c r="V560" s="3">
        <v>-4.4817927170868341E-2</v>
      </c>
      <c r="W560" s="3" t="s">
        <v>3401</v>
      </c>
      <c r="X560" s="25">
        <v>1.0957873427790128</v>
      </c>
      <c r="Y560" s="3">
        <v>1.8674136321195144E-2</v>
      </c>
      <c r="Z560" s="3">
        <v>1.4214641080312722E-2</v>
      </c>
      <c r="AA560" s="3">
        <v>4.4594952408824225E-3</v>
      </c>
      <c r="AB560" s="3" t="s">
        <v>3402</v>
      </c>
      <c r="AC560" s="22">
        <v>3.2063879906124302</v>
      </c>
      <c r="AD560" s="15">
        <v>32.023662850183975</v>
      </c>
      <c r="AE560" s="5">
        <v>5.4456026128370291E-2</v>
      </c>
      <c r="AF560" s="20">
        <v>3.3153000428691706</v>
      </c>
      <c r="AG560" s="3">
        <v>1.8674136321195144E-2</v>
      </c>
      <c r="AH560" s="3">
        <v>5.6022408963585429E-2</v>
      </c>
      <c r="AI560" s="3">
        <v>-3.7348272642390282E-2</v>
      </c>
      <c r="AJ560" s="3" t="s">
        <v>3401</v>
      </c>
      <c r="AK560" s="22">
        <v>3.7196250680326415</v>
      </c>
      <c r="AL560" s="15">
        <v>74.775257806024527</v>
      </c>
      <c r="AM560" s="3">
        <v>6.1373173380447552E-2</v>
      </c>
      <c r="AN560" s="20">
        <v>3.8423714147935364</v>
      </c>
      <c r="AO560" s="3">
        <v>1.8674136321195144E-2</v>
      </c>
      <c r="AP560" s="3">
        <v>0.10582010582010581</v>
      </c>
      <c r="AQ560" s="3">
        <v>-8.7145969498910666E-2</v>
      </c>
      <c r="AR560" s="3" t="s">
        <v>3401</v>
      </c>
      <c r="AS560" s="22">
        <v>3.7188065527439176</v>
      </c>
      <c r="AT560" s="15">
        <v>69.511621516444535</v>
      </c>
      <c r="AU560" s="3">
        <v>6.8310262419345111E-2</v>
      </c>
      <c r="AV560" s="20">
        <v>3.8554270775826076</v>
      </c>
      <c r="AW560" s="3">
        <v>1.8674136321195144E-2</v>
      </c>
      <c r="AX560" s="3">
        <v>0.42328042328042326</v>
      </c>
      <c r="AY560" s="3">
        <v>-0.40460628695922812</v>
      </c>
      <c r="AZ560" s="3" t="s">
        <v>3401</v>
      </c>
      <c r="BA560" s="22">
        <v>3.7135885177783035</v>
      </c>
      <c r="BB560" s="15">
        <v>121.70604117470091</v>
      </c>
      <c r="BC560" s="3">
        <v>6.7156245537434892E-2</v>
      </c>
      <c r="BD560" s="20">
        <v>3.8479010088531731</v>
      </c>
      <c r="BE560" s="15">
        <v>12.985896075110118</v>
      </c>
    </row>
    <row r="561" spans="1:57" x14ac:dyDescent="0.25">
      <c r="A561" t="s">
        <v>148</v>
      </c>
      <c r="B561" t="s">
        <v>518</v>
      </c>
      <c r="C561" t="s">
        <v>147</v>
      </c>
      <c r="D561">
        <v>5</v>
      </c>
      <c r="E561" s="10">
        <v>1</v>
      </c>
      <c r="F561" s="5">
        <v>0.15873015873015872</v>
      </c>
      <c r="G561" s="5">
        <v>0.15873015873015872</v>
      </c>
      <c r="H561" s="5">
        <v>0.14652014652014653</v>
      </c>
      <c r="I561" s="5">
        <v>0.23371647509578544</v>
      </c>
      <c r="J561" s="5">
        <v>0.4414893617021276</v>
      </c>
      <c r="K561" s="5">
        <v>7.4074074074074084E-2</v>
      </c>
      <c r="L561" s="5" t="e">
        <v>#N/A</v>
      </c>
      <c r="M561" s="5" t="e">
        <v>#N/A</v>
      </c>
      <c r="N561" s="5">
        <v>0</v>
      </c>
      <c r="O561" s="5">
        <v>0.3857500506789166</v>
      </c>
      <c r="P561" s="22">
        <v>4.1285376997747418</v>
      </c>
      <c r="Q561" s="18">
        <v>321.44845878072658</v>
      </c>
      <c r="R561" s="5">
        <v>8.7773528350285221E-2</v>
      </c>
      <c r="S561" s="20">
        <v>4.3040847564753122</v>
      </c>
      <c r="T561" s="3">
        <v>1.8674136321195144E-2</v>
      </c>
      <c r="U561" s="3">
        <v>6.3492063492063489E-2</v>
      </c>
      <c r="V561" s="3">
        <v>-4.4817927170868341E-2</v>
      </c>
      <c r="W561" s="3" t="s">
        <v>3401</v>
      </c>
      <c r="X561" s="25">
        <v>1.216291590104088</v>
      </c>
      <c r="Y561" s="3">
        <v>1.8674136321195144E-2</v>
      </c>
      <c r="Z561" s="3">
        <v>1.4214641080312722E-2</v>
      </c>
      <c r="AA561" s="3">
        <v>4.4594952408824225E-3</v>
      </c>
      <c r="AB561" s="3" t="s">
        <v>3402</v>
      </c>
      <c r="AC561" s="22">
        <v>3.5589959797328459</v>
      </c>
      <c r="AD561" s="15">
        <v>46.884399331126765</v>
      </c>
      <c r="AE561" s="5">
        <v>7.9726609880109892E-2</v>
      </c>
      <c r="AF561" s="20">
        <v>3.7184491994930657</v>
      </c>
      <c r="AG561" s="3">
        <v>1.8674136321195144E-2</v>
      </c>
      <c r="AH561" s="3">
        <v>5.6022408963585429E-2</v>
      </c>
      <c r="AI561" s="3">
        <v>-3.7348272642390282E-2</v>
      </c>
      <c r="AJ561" s="3" t="s">
        <v>3401</v>
      </c>
      <c r="AK561" s="22">
        <v>4.1286739789445006</v>
      </c>
      <c r="AL561" s="15">
        <v>120.17550478698011</v>
      </c>
      <c r="AM561" s="3">
        <v>9.8636264290885511E-2</v>
      </c>
      <c r="AN561" s="20">
        <v>4.3259465075262717</v>
      </c>
      <c r="AO561" s="3">
        <v>1.8674136321195144E-2</v>
      </c>
      <c r="AP561" s="3">
        <v>0.10582010582010581</v>
      </c>
      <c r="AQ561" s="3">
        <v>-8.7145969498910666E-2</v>
      </c>
      <c r="AR561" s="3" t="s">
        <v>3401</v>
      </c>
      <c r="AS561" s="22">
        <v>4.1277654511461037</v>
      </c>
      <c r="AT561" s="15">
        <v>110.82285564884663</v>
      </c>
      <c r="AU561" s="3">
        <v>0.10890752058838078</v>
      </c>
      <c r="AV561" s="20">
        <v>4.3455804923228651</v>
      </c>
      <c r="AW561" s="3">
        <v>1.8674136321195144E-2</v>
      </c>
      <c r="AX561" s="3">
        <v>0.42328042328042326</v>
      </c>
      <c r="AY561" s="3">
        <v>-0.40460628695922812</v>
      </c>
      <c r="AZ561" s="3" t="s">
        <v>3401</v>
      </c>
      <c r="BA561" s="22">
        <v>4.1219735864313218</v>
      </c>
      <c r="BB561" s="15">
        <v>206.36445189830812</v>
      </c>
      <c r="BC561" s="3">
        <v>0.11386995804084832</v>
      </c>
      <c r="BD561" s="20">
        <v>4.3497135025130182</v>
      </c>
      <c r="BE561" s="15">
        <v>14.62288380309559</v>
      </c>
    </row>
    <row r="562" spans="1:57" x14ac:dyDescent="0.25">
      <c r="A562" t="s">
        <v>4194</v>
      </c>
      <c r="B562" t="s">
        <v>518</v>
      </c>
      <c r="C562" t="s">
        <v>147</v>
      </c>
      <c r="D562">
        <v>4.5</v>
      </c>
      <c r="E562" s="10">
        <v>0</v>
      </c>
      <c r="F562" s="5" t="e">
        <v>#N/A</v>
      </c>
      <c r="G562" s="5" t="e">
        <v>#N/A</v>
      </c>
      <c r="H562" s="5" t="e">
        <v>#N/A</v>
      </c>
      <c r="I562" s="5">
        <v>0.23371647509578544</v>
      </c>
      <c r="J562" s="5">
        <v>0.4414893617021276</v>
      </c>
      <c r="K562" s="5">
        <v>7.4074074074074084E-2</v>
      </c>
      <c r="L562" s="5" t="e">
        <v>#N/A</v>
      </c>
      <c r="M562" s="5" t="e">
        <v>#N/A</v>
      </c>
      <c r="N562" s="5">
        <v>0</v>
      </c>
      <c r="O562" s="5">
        <v>0.3857500506789166</v>
      </c>
      <c r="P562" s="22">
        <v>0</v>
      </c>
      <c r="Q562" s="18">
        <v>0</v>
      </c>
      <c r="R562" s="5">
        <v>0</v>
      </c>
      <c r="S562" s="20">
        <v>0</v>
      </c>
      <c r="T562" s="3">
        <v>1.8674136321195144E-2</v>
      </c>
      <c r="U562" s="3">
        <v>6.3492063492063489E-2</v>
      </c>
      <c r="V562" s="3">
        <v>-4.4817927170868341E-2</v>
      </c>
      <c r="W562" s="3" t="s">
        <v>3401</v>
      </c>
      <c r="X562" s="25">
        <v>0</v>
      </c>
      <c r="Y562" s="3">
        <v>1.8674136321195144E-2</v>
      </c>
      <c r="Z562" s="3">
        <v>1.4214641080312722E-2</v>
      </c>
      <c r="AA562" s="3">
        <v>4.4594952408824225E-3</v>
      </c>
      <c r="AB562" s="3" t="s">
        <v>3402</v>
      </c>
      <c r="AC562" s="22">
        <v>0</v>
      </c>
      <c r="AD562" s="15">
        <v>0</v>
      </c>
      <c r="AE562" s="5">
        <v>0</v>
      </c>
      <c r="AF562" s="20">
        <v>0</v>
      </c>
      <c r="AG562" s="3">
        <v>1.8674136321195144E-2</v>
      </c>
      <c r="AH562" s="3">
        <v>5.6022408963585429E-2</v>
      </c>
      <c r="AI562" s="3">
        <v>-3.7348272642390282E-2</v>
      </c>
      <c r="AJ562" s="3" t="s">
        <v>3401</v>
      </c>
      <c r="AK562" s="22">
        <v>0</v>
      </c>
      <c r="AL562" s="15">
        <v>0</v>
      </c>
      <c r="AM562" s="3">
        <v>0</v>
      </c>
      <c r="AN562" s="20">
        <v>0</v>
      </c>
      <c r="AO562" s="3">
        <v>1.8674136321195144E-2</v>
      </c>
      <c r="AP562" s="3">
        <v>0.10582010582010581</v>
      </c>
      <c r="AQ562" s="3">
        <v>-8.7145969498910666E-2</v>
      </c>
      <c r="AR562" s="3" t="s">
        <v>3401</v>
      </c>
      <c r="AS562" s="22">
        <v>0</v>
      </c>
      <c r="AT562" s="15">
        <v>0</v>
      </c>
      <c r="AU562" s="3">
        <v>0</v>
      </c>
      <c r="AV562" s="20">
        <v>0</v>
      </c>
      <c r="AW562" s="3">
        <v>1.8674136321195144E-2</v>
      </c>
      <c r="AX562" s="3">
        <v>0.42328042328042326</v>
      </c>
      <c r="AY562" s="3">
        <v>-0.40460628695922812</v>
      </c>
      <c r="AZ562" s="3" t="s">
        <v>3401</v>
      </c>
      <c r="BA562" s="22">
        <v>0</v>
      </c>
      <c r="BB562" s="15">
        <v>0</v>
      </c>
      <c r="BC562" s="3">
        <v>0</v>
      </c>
      <c r="BD562" s="20">
        <v>0</v>
      </c>
      <c r="BE562" s="15">
        <v>0</v>
      </c>
    </row>
    <row r="563" spans="1:57" x14ac:dyDescent="0.25">
      <c r="A563" t="s">
        <v>166</v>
      </c>
      <c r="B563" t="s">
        <v>518</v>
      </c>
      <c r="C563" t="s">
        <v>147</v>
      </c>
      <c r="D563">
        <v>4.5</v>
      </c>
      <c r="E563" s="10">
        <v>0</v>
      </c>
      <c r="F563" s="5">
        <v>0.11904761904761904</v>
      </c>
      <c r="G563" s="5">
        <v>6.3492063492063489E-2</v>
      </c>
      <c r="H563" s="5">
        <v>0.17316017316017315</v>
      </c>
      <c r="I563" s="5">
        <v>0.23371647509578544</v>
      </c>
      <c r="J563" s="5">
        <v>0.4414893617021276</v>
      </c>
      <c r="K563" s="5">
        <v>7.4074074074074084E-2</v>
      </c>
      <c r="L563" s="5" t="e">
        <v>#N/A</v>
      </c>
      <c r="M563" s="5" t="e">
        <v>#N/A</v>
      </c>
      <c r="N563" s="5">
        <v>0</v>
      </c>
      <c r="O563" s="5">
        <v>0.3857500506789166</v>
      </c>
      <c r="P563" s="22">
        <v>0</v>
      </c>
      <c r="Q563" s="18">
        <v>0</v>
      </c>
      <c r="R563" s="5">
        <v>0</v>
      </c>
      <c r="S563" s="20">
        <v>0</v>
      </c>
      <c r="T563" s="3">
        <v>1.8674136321195144E-2</v>
      </c>
      <c r="U563" s="3">
        <v>6.3492063492063489E-2</v>
      </c>
      <c r="V563" s="3">
        <v>-4.4817927170868341E-2</v>
      </c>
      <c r="W563" s="3" t="s">
        <v>3401</v>
      </c>
      <c r="X563" s="25">
        <v>0</v>
      </c>
      <c r="Y563" s="3">
        <v>1.8674136321195144E-2</v>
      </c>
      <c r="Z563" s="3">
        <v>1.4214641080312722E-2</v>
      </c>
      <c r="AA563" s="3">
        <v>4.4594952408824225E-3</v>
      </c>
      <c r="AB563" s="3" t="s">
        <v>3402</v>
      </c>
      <c r="AC563" s="22">
        <v>0</v>
      </c>
      <c r="AD563" s="15">
        <v>0</v>
      </c>
      <c r="AE563" s="5">
        <v>0</v>
      </c>
      <c r="AF563" s="20">
        <v>0</v>
      </c>
      <c r="AG563" s="3">
        <v>1.8674136321195144E-2</v>
      </c>
      <c r="AH563" s="3">
        <v>5.6022408963585429E-2</v>
      </c>
      <c r="AI563" s="3">
        <v>-3.7348272642390282E-2</v>
      </c>
      <c r="AJ563" s="3" t="s">
        <v>3401</v>
      </c>
      <c r="AK563" s="22">
        <v>0</v>
      </c>
      <c r="AL563" s="15">
        <v>0</v>
      </c>
      <c r="AM563" s="3">
        <v>0</v>
      </c>
      <c r="AN563" s="20">
        <v>0</v>
      </c>
      <c r="AO563" s="3">
        <v>1.8674136321195144E-2</v>
      </c>
      <c r="AP563" s="3">
        <v>0.10582010582010581</v>
      </c>
      <c r="AQ563" s="3">
        <v>-8.7145969498910666E-2</v>
      </c>
      <c r="AR563" s="3" t="s">
        <v>3401</v>
      </c>
      <c r="AS563" s="22">
        <v>0</v>
      </c>
      <c r="AT563" s="15">
        <v>0</v>
      </c>
      <c r="AU563" s="3">
        <v>0</v>
      </c>
      <c r="AV563" s="20">
        <v>0</v>
      </c>
      <c r="AW563" s="3">
        <v>1.8674136321195144E-2</v>
      </c>
      <c r="AX563" s="3">
        <v>0.42328042328042326</v>
      </c>
      <c r="AY563" s="3">
        <v>-0.40460628695922812</v>
      </c>
      <c r="AZ563" s="3" t="s">
        <v>3401</v>
      </c>
      <c r="BA563" s="22">
        <v>0</v>
      </c>
      <c r="BB563" s="15">
        <v>0</v>
      </c>
      <c r="BC563" s="3">
        <v>0</v>
      </c>
      <c r="BD563" s="20">
        <v>0</v>
      </c>
      <c r="BE563" s="15">
        <v>0</v>
      </c>
    </row>
    <row r="564" spans="1:57" x14ac:dyDescent="0.25">
      <c r="A564" t="s">
        <v>4195</v>
      </c>
      <c r="B564" t="s">
        <v>518</v>
      </c>
      <c r="C564" t="s">
        <v>147</v>
      </c>
      <c r="D564">
        <v>4.5</v>
      </c>
      <c r="E564" s="10">
        <v>0</v>
      </c>
      <c r="F564" s="5" t="e">
        <v>#N/A</v>
      </c>
      <c r="G564" s="5" t="e">
        <v>#N/A</v>
      </c>
      <c r="H564" s="5" t="e">
        <v>#N/A</v>
      </c>
      <c r="I564" s="5">
        <v>0.23371647509578544</v>
      </c>
      <c r="J564" s="5">
        <v>0.4414893617021276</v>
      </c>
      <c r="K564" s="5">
        <v>7.4074074074074084E-2</v>
      </c>
      <c r="L564" s="5" t="e">
        <v>#N/A</v>
      </c>
      <c r="M564" s="5" t="e">
        <v>#N/A</v>
      </c>
      <c r="N564" s="5">
        <v>0</v>
      </c>
      <c r="O564" s="5">
        <v>0.3857500506789166</v>
      </c>
      <c r="P564" s="22">
        <v>0</v>
      </c>
      <c r="Q564" s="18">
        <v>0</v>
      </c>
      <c r="R564" s="5">
        <v>0</v>
      </c>
      <c r="S564" s="20">
        <v>0</v>
      </c>
      <c r="T564" s="3">
        <v>1.8674136321195144E-2</v>
      </c>
      <c r="U564" s="3">
        <v>6.3492063492063489E-2</v>
      </c>
      <c r="V564" s="3">
        <v>-4.4817927170868341E-2</v>
      </c>
      <c r="W564" s="3" t="s">
        <v>3401</v>
      </c>
      <c r="X564" s="25">
        <v>0</v>
      </c>
      <c r="Y564" s="3">
        <v>1.8674136321195144E-2</v>
      </c>
      <c r="Z564" s="3">
        <v>1.4214641080312722E-2</v>
      </c>
      <c r="AA564" s="3">
        <v>4.4594952408824225E-3</v>
      </c>
      <c r="AB564" s="3" t="s">
        <v>3402</v>
      </c>
      <c r="AC564" s="22">
        <v>0</v>
      </c>
      <c r="AD564" s="15">
        <v>0</v>
      </c>
      <c r="AE564" s="5">
        <v>0</v>
      </c>
      <c r="AF564" s="20">
        <v>0</v>
      </c>
      <c r="AG564" s="3">
        <v>1.8674136321195144E-2</v>
      </c>
      <c r="AH564" s="3">
        <v>5.6022408963585429E-2</v>
      </c>
      <c r="AI564" s="3">
        <v>-3.7348272642390282E-2</v>
      </c>
      <c r="AJ564" s="3" t="s">
        <v>3401</v>
      </c>
      <c r="AK564" s="22">
        <v>0</v>
      </c>
      <c r="AL564" s="15">
        <v>0</v>
      </c>
      <c r="AM564" s="3">
        <v>0</v>
      </c>
      <c r="AN564" s="20">
        <v>0</v>
      </c>
      <c r="AO564" s="3">
        <v>1.8674136321195144E-2</v>
      </c>
      <c r="AP564" s="3">
        <v>0.10582010582010581</v>
      </c>
      <c r="AQ564" s="3">
        <v>-8.7145969498910666E-2</v>
      </c>
      <c r="AR564" s="3" t="s">
        <v>3401</v>
      </c>
      <c r="AS564" s="22">
        <v>0</v>
      </c>
      <c r="AT564" s="15">
        <v>0</v>
      </c>
      <c r="AU564" s="3">
        <v>0</v>
      </c>
      <c r="AV564" s="20">
        <v>0</v>
      </c>
      <c r="AW564" s="3">
        <v>1.8674136321195144E-2</v>
      </c>
      <c r="AX564" s="3">
        <v>0.42328042328042326</v>
      </c>
      <c r="AY564" s="3">
        <v>-0.40460628695922812</v>
      </c>
      <c r="AZ564" s="3" t="s">
        <v>3401</v>
      </c>
      <c r="BA564" s="22">
        <v>0</v>
      </c>
      <c r="BB564" s="15">
        <v>0</v>
      </c>
      <c r="BC564" s="3">
        <v>0</v>
      </c>
      <c r="BD564" s="20">
        <v>0</v>
      </c>
      <c r="BE564" s="15">
        <v>0</v>
      </c>
    </row>
    <row r="565" spans="1:57" x14ac:dyDescent="0.25">
      <c r="A565" t="s">
        <v>4196</v>
      </c>
      <c r="B565" t="s">
        <v>518</v>
      </c>
      <c r="C565" t="s">
        <v>147</v>
      </c>
      <c r="D565">
        <v>4.5</v>
      </c>
      <c r="E565" s="10">
        <v>0</v>
      </c>
      <c r="F565" s="5" t="e">
        <v>#N/A</v>
      </c>
      <c r="G565" s="5" t="e">
        <v>#N/A</v>
      </c>
      <c r="H565" s="5" t="e">
        <v>#N/A</v>
      </c>
      <c r="I565" s="5">
        <v>0.23371647509578544</v>
      </c>
      <c r="J565" s="5">
        <v>0.4414893617021276</v>
      </c>
      <c r="K565" s="5">
        <v>7.4074074074074084E-2</v>
      </c>
      <c r="L565" s="5" t="e">
        <v>#N/A</v>
      </c>
      <c r="M565" s="5" t="e">
        <v>#N/A</v>
      </c>
      <c r="N565" s="5">
        <v>0</v>
      </c>
      <c r="O565" s="5">
        <v>0.3857500506789166</v>
      </c>
      <c r="P565" s="22">
        <v>0</v>
      </c>
      <c r="Q565" s="18">
        <v>0</v>
      </c>
      <c r="R565" s="5">
        <v>0</v>
      </c>
      <c r="S565" s="20">
        <v>0</v>
      </c>
      <c r="T565" s="3">
        <v>1.8674136321195144E-2</v>
      </c>
      <c r="U565" s="3">
        <v>6.3492063492063489E-2</v>
      </c>
      <c r="V565" s="3">
        <v>-4.4817927170868341E-2</v>
      </c>
      <c r="W565" s="3" t="s">
        <v>3401</v>
      </c>
      <c r="X565" s="25">
        <v>0</v>
      </c>
      <c r="Y565" s="3">
        <v>1.8674136321195144E-2</v>
      </c>
      <c r="Z565" s="3">
        <v>1.4214641080312722E-2</v>
      </c>
      <c r="AA565" s="3">
        <v>4.4594952408824225E-3</v>
      </c>
      <c r="AB565" s="3" t="s">
        <v>3402</v>
      </c>
      <c r="AC565" s="22">
        <v>0</v>
      </c>
      <c r="AD565" s="15">
        <v>0</v>
      </c>
      <c r="AE565" s="5">
        <v>0</v>
      </c>
      <c r="AF565" s="20">
        <v>0</v>
      </c>
      <c r="AG565" s="3">
        <v>1.8674136321195144E-2</v>
      </c>
      <c r="AH565" s="3">
        <v>5.6022408963585429E-2</v>
      </c>
      <c r="AI565" s="3">
        <v>-3.7348272642390282E-2</v>
      </c>
      <c r="AJ565" s="3" t="s">
        <v>3401</v>
      </c>
      <c r="AK565" s="22">
        <v>0</v>
      </c>
      <c r="AL565" s="15">
        <v>0</v>
      </c>
      <c r="AM565" s="3">
        <v>0</v>
      </c>
      <c r="AN565" s="20">
        <v>0</v>
      </c>
      <c r="AO565" s="3">
        <v>1.8674136321195144E-2</v>
      </c>
      <c r="AP565" s="3">
        <v>0.10582010582010581</v>
      </c>
      <c r="AQ565" s="3">
        <v>-8.7145969498910666E-2</v>
      </c>
      <c r="AR565" s="3" t="s">
        <v>3401</v>
      </c>
      <c r="AS565" s="22">
        <v>0</v>
      </c>
      <c r="AT565" s="15">
        <v>0</v>
      </c>
      <c r="AU565" s="3">
        <v>0</v>
      </c>
      <c r="AV565" s="20">
        <v>0</v>
      </c>
      <c r="AW565" s="3">
        <v>1.8674136321195144E-2</v>
      </c>
      <c r="AX565" s="3">
        <v>0.42328042328042326</v>
      </c>
      <c r="AY565" s="3">
        <v>-0.40460628695922812</v>
      </c>
      <c r="AZ565" s="3" t="s">
        <v>3401</v>
      </c>
      <c r="BA565" s="22">
        <v>0</v>
      </c>
      <c r="BB565" s="15">
        <v>0</v>
      </c>
      <c r="BC565" s="3">
        <v>0</v>
      </c>
      <c r="BD565" s="20">
        <v>0</v>
      </c>
      <c r="BE565" s="15">
        <v>0</v>
      </c>
    </row>
    <row r="566" spans="1:57" x14ac:dyDescent="0.25">
      <c r="A566" t="s">
        <v>4197</v>
      </c>
      <c r="B566" t="s">
        <v>518</v>
      </c>
      <c r="C566" t="s">
        <v>147</v>
      </c>
      <c r="D566">
        <v>4.5</v>
      </c>
      <c r="E566" s="10">
        <v>0</v>
      </c>
      <c r="F566" s="5" t="e">
        <v>#N/A</v>
      </c>
      <c r="G566" s="5" t="e">
        <v>#N/A</v>
      </c>
      <c r="H566" s="5" t="e">
        <v>#N/A</v>
      </c>
      <c r="I566" s="5">
        <v>0.23371647509578544</v>
      </c>
      <c r="J566" s="5">
        <v>0.4414893617021276</v>
      </c>
      <c r="K566" s="5">
        <v>7.4074074074074084E-2</v>
      </c>
      <c r="L566" s="5" t="e">
        <v>#N/A</v>
      </c>
      <c r="M566" s="5" t="e">
        <v>#N/A</v>
      </c>
      <c r="N566" s="5">
        <v>0</v>
      </c>
      <c r="O566" s="5">
        <v>0.3857500506789166</v>
      </c>
      <c r="P566" s="22">
        <v>0</v>
      </c>
      <c r="Q566" s="18">
        <v>0</v>
      </c>
      <c r="R566" s="5">
        <v>0</v>
      </c>
      <c r="S566" s="20">
        <v>0</v>
      </c>
      <c r="T566" s="3">
        <v>1.8674136321195144E-2</v>
      </c>
      <c r="U566" s="3">
        <v>6.3492063492063489E-2</v>
      </c>
      <c r="V566" s="3">
        <v>-4.4817927170868341E-2</v>
      </c>
      <c r="W566" s="3" t="s">
        <v>3401</v>
      </c>
      <c r="X566" s="25">
        <v>0</v>
      </c>
      <c r="Y566" s="3">
        <v>1.8674136321195144E-2</v>
      </c>
      <c r="Z566" s="3">
        <v>1.4214641080312722E-2</v>
      </c>
      <c r="AA566" s="3">
        <v>4.4594952408824225E-3</v>
      </c>
      <c r="AB566" s="3" t="s">
        <v>3402</v>
      </c>
      <c r="AC566" s="22">
        <v>0</v>
      </c>
      <c r="AD566" s="15">
        <v>0</v>
      </c>
      <c r="AE566" s="5">
        <v>0</v>
      </c>
      <c r="AF566" s="20">
        <v>0</v>
      </c>
      <c r="AG566" s="3">
        <v>1.8674136321195144E-2</v>
      </c>
      <c r="AH566" s="3">
        <v>5.6022408963585429E-2</v>
      </c>
      <c r="AI566" s="3">
        <v>-3.7348272642390282E-2</v>
      </c>
      <c r="AJ566" s="3" t="s">
        <v>3401</v>
      </c>
      <c r="AK566" s="22">
        <v>0</v>
      </c>
      <c r="AL566" s="15">
        <v>0</v>
      </c>
      <c r="AM566" s="3">
        <v>0</v>
      </c>
      <c r="AN566" s="20">
        <v>0</v>
      </c>
      <c r="AO566" s="3">
        <v>1.8674136321195144E-2</v>
      </c>
      <c r="AP566" s="3">
        <v>0.10582010582010581</v>
      </c>
      <c r="AQ566" s="3">
        <v>-8.7145969498910666E-2</v>
      </c>
      <c r="AR566" s="3" t="s">
        <v>3401</v>
      </c>
      <c r="AS566" s="22">
        <v>0</v>
      </c>
      <c r="AT566" s="15">
        <v>0</v>
      </c>
      <c r="AU566" s="3">
        <v>0</v>
      </c>
      <c r="AV566" s="20">
        <v>0</v>
      </c>
      <c r="AW566" s="3">
        <v>1.8674136321195144E-2</v>
      </c>
      <c r="AX566" s="3">
        <v>0.42328042328042326</v>
      </c>
      <c r="AY566" s="3">
        <v>-0.40460628695922812</v>
      </c>
      <c r="AZ566" s="3" t="s">
        <v>3401</v>
      </c>
      <c r="BA566" s="22">
        <v>0</v>
      </c>
      <c r="BB566" s="15">
        <v>0</v>
      </c>
      <c r="BC566" s="3">
        <v>0</v>
      </c>
      <c r="BD566" s="20">
        <v>0</v>
      </c>
      <c r="BE566" s="15">
        <v>0</v>
      </c>
    </row>
    <row r="567" spans="1:57" x14ac:dyDescent="0.25">
      <c r="A567" t="s">
        <v>4198</v>
      </c>
      <c r="B567" t="s">
        <v>518</v>
      </c>
      <c r="C567" t="s">
        <v>147</v>
      </c>
      <c r="D567">
        <v>4.5</v>
      </c>
      <c r="E567" s="10">
        <v>0</v>
      </c>
      <c r="F567" s="5" t="e">
        <v>#N/A</v>
      </c>
      <c r="G567" s="5" t="e">
        <v>#N/A</v>
      </c>
      <c r="H567" s="5" t="e">
        <v>#N/A</v>
      </c>
      <c r="I567" s="5">
        <v>0.23371647509578544</v>
      </c>
      <c r="J567" s="5">
        <v>0.4414893617021276</v>
      </c>
      <c r="K567" s="5">
        <v>7.4074074074074084E-2</v>
      </c>
      <c r="L567" s="5" t="e">
        <v>#N/A</v>
      </c>
      <c r="M567" s="5" t="e">
        <v>#N/A</v>
      </c>
      <c r="N567" s="5">
        <v>0</v>
      </c>
      <c r="O567" s="5">
        <v>0.3857500506789166</v>
      </c>
      <c r="P567" s="22">
        <v>0</v>
      </c>
      <c r="Q567" s="18">
        <v>0</v>
      </c>
      <c r="R567" s="5">
        <v>0</v>
      </c>
      <c r="S567" s="20">
        <v>0</v>
      </c>
      <c r="T567" s="3">
        <v>1.8674136321195144E-2</v>
      </c>
      <c r="U567" s="3">
        <v>6.3492063492063489E-2</v>
      </c>
      <c r="V567" s="3">
        <v>-4.4817927170868341E-2</v>
      </c>
      <c r="W567" s="3" t="s">
        <v>3401</v>
      </c>
      <c r="X567" s="25">
        <v>0</v>
      </c>
      <c r="Y567" s="3">
        <v>1.8674136321195144E-2</v>
      </c>
      <c r="Z567" s="3">
        <v>1.4214641080312722E-2</v>
      </c>
      <c r="AA567" s="3">
        <v>4.4594952408824225E-3</v>
      </c>
      <c r="AB567" s="3" t="s">
        <v>3402</v>
      </c>
      <c r="AC567" s="22">
        <v>0</v>
      </c>
      <c r="AD567" s="15">
        <v>0</v>
      </c>
      <c r="AE567" s="5">
        <v>0</v>
      </c>
      <c r="AF567" s="20">
        <v>0</v>
      </c>
      <c r="AG567" s="3">
        <v>1.8674136321195144E-2</v>
      </c>
      <c r="AH567" s="3">
        <v>5.6022408963585429E-2</v>
      </c>
      <c r="AI567" s="3">
        <v>-3.7348272642390282E-2</v>
      </c>
      <c r="AJ567" s="3" t="s">
        <v>3401</v>
      </c>
      <c r="AK567" s="22">
        <v>0</v>
      </c>
      <c r="AL567" s="15">
        <v>0</v>
      </c>
      <c r="AM567" s="3">
        <v>0</v>
      </c>
      <c r="AN567" s="20">
        <v>0</v>
      </c>
      <c r="AO567" s="3">
        <v>1.8674136321195144E-2</v>
      </c>
      <c r="AP567" s="3">
        <v>0.10582010582010581</v>
      </c>
      <c r="AQ567" s="3">
        <v>-8.7145969498910666E-2</v>
      </c>
      <c r="AR567" s="3" t="s">
        <v>3401</v>
      </c>
      <c r="AS567" s="22">
        <v>0</v>
      </c>
      <c r="AT567" s="15">
        <v>0</v>
      </c>
      <c r="AU567" s="3">
        <v>0</v>
      </c>
      <c r="AV567" s="20">
        <v>0</v>
      </c>
      <c r="AW567" s="3">
        <v>1.8674136321195144E-2</v>
      </c>
      <c r="AX567" s="3">
        <v>0.42328042328042326</v>
      </c>
      <c r="AY567" s="3">
        <v>-0.40460628695922812</v>
      </c>
      <c r="AZ567" s="3" t="s">
        <v>3401</v>
      </c>
      <c r="BA567" s="22">
        <v>0</v>
      </c>
      <c r="BB567" s="15">
        <v>0</v>
      </c>
      <c r="BC567" s="3">
        <v>0</v>
      </c>
      <c r="BD567" s="20">
        <v>0</v>
      </c>
      <c r="BE567" s="15">
        <v>0</v>
      </c>
    </row>
    <row r="568" spans="1:57" x14ac:dyDescent="0.25">
      <c r="A568" t="s">
        <v>151</v>
      </c>
      <c r="B568" t="s">
        <v>546</v>
      </c>
      <c r="C568" t="s">
        <v>147</v>
      </c>
      <c r="D568">
        <v>5.5</v>
      </c>
      <c r="E568" s="10">
        <v>0</v>
      </c>
      <c r="F568" s="5">
        <v>0.27210884353741494</v>
      </c>
      <c r="G568" s="5">
        <v>8.6580086580086577E-2</v>
      </c>
      <c r="H568" s="5">
        <v>0.21994941163532386</v>
      </c>
      <c r="I568" s="5">
        <v>0.23371647509578544</v>
      </c>
      <c r="J568" s="5">
        <v>0.4414893617021276</v>
      </c>
      <c r="K568" s="5">
        <v>7.4074074074074084E-2</v>
      </c>
      <c r="L568" s="5" t="e">
        <v>#N/A</v>
      </c>
      <c r="M568" s="5" t="e">
        <v>#N/A</v>
      </c>
      <c r="N568" s="5">
        <v>0</v>
      </c>
      <c r="O568" s="5">
        <v>0</v>
      </c>
      <c r="P568" s="22">
        <v>0</v>
      </c>
      <c r="Q568" s="18">
        <v>0</v>
      </c>
      <c r="R568" s="5">
        <v>0</v>
      </c>
      <c r="S568" s="20">
        <v>0</v>
      </c>
      <c r="T568" s="3">
        <v>1.8674136321195144E-2</v>
      </c>
      <c r="U568" s="3">
        <v>6.3492063492063489E-2</v>
      </c>
      <c r="V568" s="3">
        <v>-4.4817927170868341E-2</v>
      </c>
      <c r="W568" s="3" t="s">
        <v>3401</v>
      </c>
      <c r="X568" s="25">
        <v>0</v>
      </c>
      <c r="Y568" s="3">
        <v>1.8674136321195144E-2</v>
      </c>
      <c r="Z568" s="3">
        <v>1.4214641080312722E-2</v>
      </c>
      <c r="AA568" s="3">
        <v>4.4594952408824225E-3</v>
      </c>
      <c r="AB568" s="3" t="s">
        <v>3402</v>
      </c>
      <c r="AC568" s="22">
        <v>0</v>
      </c>
      <c r="AD568" s="15">
        <v>0</v>
      </c>
      <c r="AE568" s="5">
        <v>0</v>
      </c>
      <c r="AF568" s="20">
        <v>0</v>
      </c>
      <c r="AG568" s="3">
        <v>1.8674136321195144E-2</v>
      </c>
      <c r="AH568" s="3">
        <v>5.6022408963585429E-2</v>
      </c>
      <c r="AI568" s="3">
        <v>-3.7348272642390282E-2</v>
      </c>
      <c r="AJ568" s="3" t="s">
        <v>3401</v>
      </c>
      <c r="AK568" s="22">
        <v>0</v>
      </c>
      <c r="AL568" s="15">
        <v>0</v>
      </c>
      <c r="AM568" s="3">
        <v>0</v>
      </c>
      <c r="AN568" s="20">
        <v>0</v>
      </c>
      <c r="AO568" s="3">
        <v>1.8674136321195144E-2</v>
      </c>
      <c r="AP568" s="3">
        <v>0.10582010582010581</v>
      </c>
      <c r="AQ568" s="3">
        <v>-8.7145969498910666E-2</v>
      </c>
      <c r="AR568" s="3" t="s">
        <v>3401</v>
      </c>
      <c r="AS568" s="22">
        <v>0</v>
      </c>
      <c r="AT568" s="15">
        <v>0</v>
      </c>
      <c r="AU568" s="3">
        <v>0</v>
      </c>
      <c r="AV568" s="20">
        <v>0</v>
      </c>
      <c r="AW568" s="3">
        <v>1.8674136321195144E-2</v>
      </c>
      <c r="AX568" s="3">
        <v>0.42328042328042326</v>
      </c>
      <c r="AY568" s="3">
        <v>-0.40460628695922812</v>
      </c>
      <c r="AZ568" s="3" t="s">
        <v>3401</v>
      </c>
      <c r="BA568" s="22">
        <v>0</v>
      </c>
      <c r="BB568" s="15">
        <v>0</v>
      </c>
      <c r="BC568" s="3">
        <v>0</v>
      </c>
      <c r="BD568" s="20">
        <v>0</v>
      </c>
      <c r="BE568" s="15">
        <v>0</v>
      </c>
    </row>
    <row r="569" spans="1:57" x14ac:dyDescent="0.25">
      <c r="A569" t="s">
        <v>3449</v>
      </c>
      <c r="B569" t="s">
        <v>546</v>
      </c>
      <c r="C569" t="s">
        <v>147</v>
      </c>
      <c r="D569">
        <v>5.5</v>
      </c>
      <c r="E569" s="10">
        <v>1</v>
      </c>
      <c r="F569" s="5" t="e">
        <v>#N/A</v>
      </c>
      <c r="G569" s="5" t="e">
        <v>#N/A</v>
      </c>
      <c r="H569" s="5" t="e">
        <v>#N/A</v>
      </c>
      <c r="I569" s="5">
        <v>0.23371647509578544</v>
      </c>
      <c r="J569" s="5">
        <v>0.4414893617021276</v>
      </c>
      <c r="K569" s="5">
        <v>7.4074074074074084E-2</v>
      </c>
      <c r="L569" s="5" t="e">
        <v>#N/A</v>
      </c>
      <c r="M569" s="5" t="e">
        <v>#N/A</v>
      </c>
      <c r="N569" s="5">
        <v>0</v>
      </c>
      <c r="O569" s="5">
        <v>0</v>
      </c>
      <c r="P569" s="22">
        <v>2</v>
      </c>
      <c r="Q569" s="18">
        <v>16.388059427625244</v>
      </c>
      <c r="R569" s="5">
        <v>4.4748629507601464E-3</v>
      </c>
      <c r="S569" s="20">
        <v>2.0089497259015201</v>
      </c>
      <c r="T569" s="3">
        <v>1.8674136321195144E-2</v>
      </c>
      <c r="U569" s="3">
        <v>6.3492063492063489E-2</v>
      </c>
      <c r="V569" s="3">
        <v>-4.4817927170868341E-2</v>
      </c>
      <c r="W569" s="3" t="s">
        <v>3401</v>
      </c>
      <c r="X569" s="25">
        <v>0.58921181229395125</v>
      </c>
      <c r="Y569" s="3">
        <v>1.8674136321195144E-2</v>
      </c>
      <c r="Z569" s="3">
        <v>1.4214641080312722E-2</v>
      </c>
      <c r="AA569" s="3">
        <v>4.4594952408824225E-3</v>
      </c>
      <c r="AB569" s="3" t="s">
        <v>3402</v>
      </c>
      <c r="AC569" s="22">
        <v>1.7240951826246032</v>
      </c>
      <c r="AD569" s="15">
        <v>6.4491327823143667</v>
      </c>
      <c r="AE569" s="5">
        <v>1.0966707491957715E-2</v>
      </c>
      <c r="AF569" s="20">
        <v>1.7460285976085186</v>
      </c>
      <c r="AG569" s="3">
        <v>1.8674136321195144E-2</v>
      </c>
      <c r="AH569" s="3">
        <v>5.6022408963585429E-2</v>
      </c>
      <c r="AI569" s="3">
        <v>-3.7348272642390282E-2</v>
      </c>
      <c r="AJ569" s="3" t="s">
        <v>3401</v>
      </c>
      <c r="AK569" s="22">
        <v>2.0000660181302288</v>
      </c>
      <c r="AL569" s="15">
        <v>10.17493236706907</v>
      </c>
      <c r="AM569" s="3">
        <v>8.351263594682589E-3</v>
      </c>
      <c r="AN569" s="20">
        <v>2.0167685453195938</v>
      </c>
      <c r="AO569" s="3">
        <v>1.8674136321195144E-2</v>
      </c>
      <c r="AP569" s="3">
        <v>0.10582010582010581</v>
      </c>
      <c r="AQ569" s="3">
        <v>-8.7145969498910666E-2</v>
      </c>
      <c r="AR569" s="3" t="s">
        <v>3401</v>
      </c>
      <c r="AS569" s="22">
        <v>1.9996258972620355</v>
      </c>
      <c r="AT569" s="15">
        <v>9.783313518668157</v>
      </c>
      <c r="AU569" s="3">
        <v>9.6142299548118999E-3</v>
      </c>
      <c r="AV569" s="20">
        <v>2.0188543571716595</v>
      </c>
      <c r="AW569" s="3">
        <v>1.8674136321195144E-2</v>
      </c>
      <c r="AX569" s="3">
        <v>0.42328042328042326</v>
      </c>
      <c r="AY569" s="3">
        <v>-0.40460628695922812</v>
      </c>
      <c r="AZ569" s="3" t="s">
        <v>3401</v>
      </c>
      <c r="BA569" s="22">
        <v>1.9968201267273025</v>
      </c>
      <c r="BB569" s="15">
        <v>13.221647579834043</v>
      </c>
      <c r="BC569" s="3">
        <v>7.2955804223902255E-3</v>
      </c>
      <c r="BD569" s="20">
        <v>2.0114112875720829</v>
      </c>
      <c r="BE569" s="15">
        <v>6.8197464270657218</v>
      </c>
    </row>
    <row r="570" spans="1:57" x14ac:dyDescent="0.25">
      <c r="A570" t="s">
        <v>4199</v>
      </c>
      <c r="B570" t="s">
        <v>546</v>
      </c>
      <c r="C570" t="s">
        <v>147</v>
      </c>
      <c r="D570">
        <v>4.5</v>
      </c>
      <c r="E570" s="10">
        <v>0</v>
      </c>
      <c r="F570" s="5" t="e">
        <v>#N/A</v>
      </c>
      <c r="G570" s="5" t="e">
        <v>#N/A</v>
      </c>
      <c r="H570" s="5" t="e">
        <v>#N/A</v>
      </c>
      <c r="I570" s="5">
        <v>0.23371647509578544</v>
      </c>
      <c r="J570" s="5">
        <v>0.4414893617021276</v>
      </c>
      <c r="K570" s="5">
        <v>7.4074074074074084E-2</v>
      </c>
      <c r="L570" s="5" t="e">
        <v>#N/A</v>
      </c>
      <c r="M570" s="5" t="e">
        <v>#N/A</v>
      </c>
      <c r="N570" s="5">
        <v>0</v>
      </c>
      <c r="O570" s="5">
        <v>0</v>
      </c>
      <c r="P570" s="22">
        <v>0</v>
      </c>
      <c r="Q570" s="18">
        <v>0</v>
      </c>
      <c r="R570" s="5">
        <v>0</v>
      </c>
      <c r="S570" s="20">
        <v>0</v>
      </c>
      <c r="T570" s="3">
        <v>1.8674136321195144E-2</v>
      </c>
      <c r="U570" s="3">
        <v>6.3492063492063489E-2</v>
      </c>
      <c r="V570" s="3">
        <v>-4.4817927170868341E-2</v>
      </c>
      <c r="W570" s="3" t="s">
        <v>3401</v>
      </c>
      <c r="X570" s="25">
        <v>0</v>
      </c>
      <c r="Y570" s="3">
        <v>1.8674136321195144E-2</v>
      </c>
      <c r="Z570" s="3">
        <v>1.4214641080312722E-2</v>
      </c>
      <c r="AA570" s="3">
        <v>4.4594952408824225E-3</v>
      </c>
      <c r="AB570" s="3" t="s">
        <v>3402</v>
      </c>
      <c r="AC570" s="22">
        <v>0</v>
      </c>
      <c r="AD570" s="15">
        <v>0</v>
      </c>
      <c r="AE570" s="5">
        <v>0</v>
      </c>
      <c r="AF570" s="20">
        <v>0</v>
      </c>
      <c r="AG570" s="3">
        <v>1.8674136321195144E-2</v>
      </c>
      <c r="AH570" s="3">
        <v>5.6022408963585429E-2</v>
      </c>
      <c r="AI570" s="3">
        <v>-3.7348272642390282E-2</v>
      </c>
      <c r="AJ570" s="3" t="s">
        <v>3401</v>
      </c>
      <c r="AK570" s="22">
        <v>0</v>
      </c>
      <c r="AL570" s="15">
        <v>0</v>
      </c>
      <c r="AM570" s="3">
        <v>0</v>
      </c>
      <c r="AN570" s="20">
        <v>0</v>
      </c>
      <c r="AO570" s="3">
        <v>1.8674136321195144E-2</v>
      </c>
      <c r="AP570" s="3">
        <v>0.10582010582010581</v>
      </c>
      <c r="AQ570" s="3">
        <v>-8.7145969498910666E-2</v>
      </c>
      <c r="AR570" s="3" t="s">
        <v>3401</v>
      </c>
      <c r="AS570" s="22">
        <v>0</v>
      </c>
      <c r="AT570" s="15">
        <v>0</v>
      </c>
      <c r="AU570" s="3">
        <v>0</v>
      </c>
      <c r="AV570" s="20">
        <v>0</v>
      </c>
      <c r="AW570" s="3">
        <v>1.8674136321195144E-2</v>
      </c>
      <c r="AX570" s="3">
        <v>0.42328042328042326</v>
      </c>
      <c r="AY570" s="3">
        <v>-0.40460628695922812</v>
      </c>
      <c r="AZ570" s="3" t="s">
        <v>3401</v>
      </c>
      <c r="BA570" s="22">
        <v>0</v>
      </c>
      <c r="BB570" s="15">
        <v>0</v>
      </c>
      <c r="BC570" s="3">
        <v>0</v>
      </c>
      <c r="BD570" s="20">
        <v>0</v>
      </c>
      <c r="BE570" s="15">
        <v>0</v>
      </c>
    </row>
    <row r="571" spans="1:57" x14ac:dyDescent="0.25">
      <c r="A571" t="s">
        <v>4200</v>
      </c>
      <c r="B571" t="s">
        <v>546</v>
      </c>
      <c r="C571" t="s">
        <v>147</v>
      </c>
      <c r="D571">
        <v>4.5</v>
      </c>
      <c r="E571" s="10">
        <v>0</v>
      </c>
      <c r="F571" s="5" t="e">
        <v>#N/A</v>
      </c>
      <c r="G571" s="5" t="e">
        <v>#N/A</v>
      </c>
      <c r="H571" s="5" t="e">
        <v>#N/A</v>
      </c>
      <c r="I571" s="5">
        <v>0.23371647509578544</v>
      </c>
      <c r="J571" s="5">
        <v>0.4414893617021276</v>
      </c>
      <c r="K571" s="5">
        <v>7.4074074074074084E-2</v>
      </c>
      <c r="L571" s="5" t="e">
        <v>#N/A</v>
      </c>
      <c r="M571" s="5" t="e">
        <v>#N/A</v>
      </c>
      <c r="N571" s="5">
        <v>0</v>
      </c>
      <c r="O571" s="5">
        <v>0</v>
      </c>
      <c r="P571" s="22">
        <v>0</v>
      </c>
      <c r="Q571" s="18">
        <v>0</v>
      </c>
      <c r="R571" s="5">
        <v>0</v>
      </c>
      <c r="S571" s="20">
        <v>0</v>
      </c>
      <c r="T571" s="3">
        <v>1.8674136321195144E-2</v>
      </c>
      <c r="U571" s="3">
        <v>6.3492063492063489E-2</v>
      </c>
      <c r="V571" s="3">
        <v>-4.4817927170868341E-2</v>
      </c>
      <c r="W571" s="3" t="s">
        <v>3401</v>
      </c>
      <c r="X571" s="25">
        <v>0</v>
      </c>
      <c r="Y571" s="3">
        <v>1.8674136321195144E-2</v>
      </c>
      <c r="Z571" s="3">
        <v>1.4214641080312722E-2</v>
      </c>
      <c r="AA571" s="3">
        <v>4.4594952408824225E-3</v>
      </c>
      <c r="AB571" s="3" t="s">
        <v>3402</v>
      </c>
      <c r="AC571" s="22">
        <v>0</v>
      </c>
      <c r="AD571" s="15">
        <v>0</v>
      </c>
      <c r="AE571" s="5">
        <v>0</v>
      </c>
      <c r="AF571" s="20">
        <v>0</v>
      </c>
      <c r="AG571" s="3">
        <v>1.8674136321195144E-2</v>
      </c>
      <c r="AH571" s="3">
        <v>5.6022408963585429E-2</v>
      </c>
      <c r="AI571" s="3">
        <v>-3.7348272642390282E-2</v>
      </c>
      <c r="AJ571" s="3" t="s">
        <v>3401</v>
      </c>
      <c r="AK571" s="22">
        <v>0</v>
      </c>
      <c r="AL571" s="15">
        <v>0</v>
      </c>
      <c r="AM571" s="3">
        <v>0</v>
      </c>
      <c r="AN571" s="20">
        <v>0</v>
      </c>
      <c r="AO571" s="3">
        <v>1.8674136321195144E-2</v>
      </c>
      <c r="AP571" s="3">
        <v>0.10582010582010581</v>
      </c>
      <c r="AQ571" s="3">
        <v>-8.7145969498910666E-2</v>
      </c>
      <c r="AR571" s="3" t="s">
        <v>3401</v>
      </c>
      <c r="AS571" s="22">
        <v>0</v>
      </c>
      <c r="AT571" s="15">
        <v>0</v>
      </c>
      <c r="AU571" s="3">
        <v>0</v>
      </c>
      <c r="AV571" s="20">
        <v>0</v>
      </c>
      <c r="AW571" s="3">
        <v>1.8674136321195144E-2</v>
      </c>
      <c r="AX571" s="3">
        <v>0.42328042328042326</v>
      </c>
      <c r="AY571" s="3">
        <v>-0.40460628695922812</v>
      </c>
      <c r="AZ571" s="3" t="s">
        <v>3401</v>
      </c>
      <c r="BA571" s="22">
        <v>0</v>
      </c>
      <c r="BB571" s="15">
        <v>0</v>
      </c>
      <c r="BC571" s="3">
        <v>0</v>
      </c>
      <c r="BD571" s="20">
        <v>0</v>
      </c>
      <c r="BE571" s="15">
        <v>0</v>
      </c>
    </row>
    <row r="572" spans="1:57" x14ac:dyDescent="0.25">
      <c r="A572" t="s">
        <v>4201</v>
      </c>
      <c r="B572" t="s">
        <v>546</v>
      </c>
      <c r="C572" t="s">
        <v>147</v>
      </c>
      <c r="D572">
        <v>4.5</v>
      </c>
      <c r="E572" s="10">
        <v>0</v>
      </c>
      <c r="F572" s="5" t="e">
        <v>#N/A</v>
      </c>
      <c r="G572" s="5" t="e">
        <v>#N/A</v>
      </c>
      <c r="H572" s="5" t="e">
        <v>#N/A</v>
      </c>
      <c r="I572" s="5">
        <v>0.23371647509578544</v>
      </c>
      <c r="J572" s="5">
        <v>0.4414893617021276</v>
      </c>
      <c r="K572" s="5">
        <v>7.4074074074074084E-2</v>
      </c>
      <c r="L572" s="5" t="e">
        <v>#N/A</v>
      </c>
      <c r="M572" s="5" t="e">
        <v>#N/A</v>
      </c>
      <c r="N572" s="5">
        <v>0</v>
      </c>
      <c r="O572" s="5">
        <v>0</v>
      </c>
      <c r="P572" s="22">
        <v>0</v>
      </c>
      <c r="Q572" s="18">
        <v>0</v>
      </c>
      <c r="R572" s="5">
        <v>0</v>
      </c>
      <c r="S572" s="20">
        <v>0</v>
      </c>
      <c r="T572" s="3">
        <v>1.8674136321195144E-2</v>
      </c>
      <c r="U572" s="3">
        <v>6.3492063492063489E-2</v>
      </c>
      <c r="V572" s="3">
        <v>-4.4817927170868341E-2</v>
      </c>
      <c r="W572" s="3" t="s">
        <v>3401</v>
      </c>
      <c r="X572" s="25">
        <v>0</v>
      </c>
      <c r="Y572" s="3">
        <v>1.8674136321195144E-2</v>
      </c>
      <c r="Z572" s="3">
        <v>1.4214641080312722E-2</v>
      </c>
      <c r="AA572" s="3">
        <v>4.4594952408824225E-3</v>
      </c>
      <c r="AB572" s="3" t="s">
        <v>3402</v>
      </c>
      <c r="AC572" s="22">
        <v>0</v>
      </c>
      <c r="AD572" s="15">
        <v>0</v>
      </c>
      <c r="AE572" s="5">
        <v>0</v>
      </c>
      <c r="AF572" s="20">
        <v>0</v>
      </c>
      <c r="AG572" s="3">
        <v>1.8674136321195144E-2</v>
      </c>
      <c r="AH572" s="3">
        <v>5.6022408963585429E-2</v>
      </c>
      <c r="AI572" s="3">
        <v>-3.7348272642390282E-2</v>
      </c>
      <c r="AJ572" s="3" t="s">
        <v>3401</v>
      </c>
      <c r="AK572" s="22">
        <v>0</v>
      </c>
      <c r="AL572" s="15">
        <v>0</v>
      </c>
      <c r="AM572" s="3">
        <v>0</v>
      </c>
      <c r="AN572" s="20">
        <v>0</v>
      </c>
      <c r="AO572" s="3">
        <v>1.8674136321195144E-2</v>
      </c>
      <c r="AP572" s="3">
        <v>0.10582010582010581</v>
      </c>
      <c r="AQ572" s="3">
        <v>-8.7145969498910666E-2</v>
      </c>
      <c r="AR572" s="3" t="s">
        <v>3401</v>
      </c>
      <c r="AS572" s="22">
        <v>0</v>
      </c>
      <c r="AT572" s="15">
        <v>0</v>
      </c>
      <c r="AU572" s="3">
        <v>0</v>
      </c>
      <c r="AV572" s="20">
        <v>0</v>
      </c>
      <c r="AW572" s="3">
        <v>1.8674136321195144E-2</v>
      </c>
      <c r="AX572" s="3">
        <v>0.42328042328042326</v>
      </c>
      <c r="AY572" s="3">
        <v>-0.40460628695922812</v>
      </c>
      <c r="AZ572" s="3" t="s">
        <v>3401</v>
      </c>
      <c r="BA572" s="22">
        <v>0</v>
      </c>
      <c r="BB572" s="15">
        <v>0</v>
      </c>
      <c r="BC572" s="3">
        <v>0</v>
      </c>
      <c r="BD572" s="20">
        <v>0</v>
      </c>
      <c r="BE572" s="15">
        <v>0</v>
      </c>
    </row>
    <row r="573" spans="1:57" x14ac:dyDescent="0.25">
      <c r="A573" t="s">
        <v>163</v>
      </c>
      <c r="B573" t="s">
        <v>518</v>
      </c>
      <c r="C573" t="s">
        <v>147</v>
      </c>
      <c r="D573">
        <v>5</v>
      </c>
      <c r="E573" s="10">
        <v>1</v>
      </c>
      <c r="F573" s="5">
        <v>0.11904761904761904</v>
      </c>
      <c r="G573" s="5">
        <v>0.10582010582010581</v>
      </c>
      <c r="H573" s="5">
        <v>0.21994941163532386</v>
      </c>
      <c r="I573" s="5">
        <v>0.23371647509578544</v>
      </c>
      <c r="J573" s="5">
        <v>0.4414893617021276</v>
      </c>
      <c r="K573" s="5">
        <v>7.4074074074074084E-2</v>
      </c>
      <c r="L573" s="5" t="e">
        <v>#N/A</v>
      </c>
      <c r="M573" s="5" t="e">
        <v>#N/A</v>
      </c>
      <c r="N573" s="5">
        <v>0</v>
      </c>
      <c r="O573" s="5">
        <v>0.3857500506789166</v>
      </c>
      <c r="P573" s="22">
        <v>3.6979655775167082</v>
      </c>
      <c r="Q573" s="18">
        <v>176.05181214530572</v>
      </c>
      <c r="R573" s="5">
        <v>4.8072057284293916E-2</v>
      </c>
      <c r="S573" s="20">
        <v>3.7941096920852959</v>
      </c>
      <c r="T573" s="3">
        <v>1.8674136321195144E-2</v>
      </c>
      <c r="U573" s="3">
        <v>6.3492063492063489E-2</v>
      </c>
      <c r="V573" s="3">
        <v>-4.4817927170868341E-2</v>
      </c>
      <c r="W573" s="3" t="s">
        <v>3401</v>
      </c>
      <c r="X573" s="25">
        <v>1.0894424998646337</v>
      </c>
      <c r="Y573" s="3">
        <v>1.8674136321195144E-2</v>
      </c>
      <c r="Z573" s="3">
        <v>1.4214641080312722E-2</v>
      </c>
      <c r="AA573" s="3">
        <v>4.4594952408824225E-3</v>
      </c>
      <c r="AB573" s="3" t="s">
        <v>3402</v>
      </c>
      <c r="AC573" s="22">
        <v>3.187822318854082</v>
      </c>
      <c r="AD573" s="15">
        <v>31.387303434609706</v>
      </c>
      <c r="AE573" s="5">
        <v>5.3373901165849093E-2</v>
      </c>
      <c r="AF573" s="20">
        <v>3.2945701211857803</v>
      </c>
      <c r="AG573" s="3">
        <v>1.8674136321195144E-2</v>
      </c>
      <c r="AH573" s="3">
        <v>5.6022408963585429E-2</v>
      </c>
      <c r="AI573" s="3">
        <v>-3.7348272642390282E-2</v>
      </c>
      <c r="AJ573" s="3" t="s">
        <v>3401</v>
      </c>
      <c r="AK573" s="22">
        <v>3.6980876439032468</v>
      </c>
      <c r="AL573" s="15">
        <v>72.930377276215623</v>
      </c>
      <c r="AM573" s="3">
        <v>5.985895362455055E-2</v>
      </c>
      <c r="AN573" s="20">
        <v>3.8178055511523481</v>
      </c>
      <c r="AO573" s="3">
        <v>1.8674136321195144E-2</v>
      </c>
      <c r="AP573" s="3">
        <v>0.10582010582010581</v>
      </c>
      <c r="AQ573" s="3">
        <v>-8.7145969498910666E-2</v>
      </c>
      <c r="AR573" s="3" t="s">
        <v>3401</v>
      </c>
      <c r="AS573" s="22">
        <v>3.6972738679929842</v>
      </c>
      <c r="AT573" s="15">
        <v>67.82526720322322</v>
      </c>
      <c r="AU573" s="3">
        <v>6.6653053118870223E-2</v>
      </c>
      <c r="AV573" s="20">
        <v>3.8305799742307247</v>
      </c>
      <c r="AW573" s="3">
        <v>1.8674136321195144E-2</v>
      </c>
      <c r="AX573" s="3">
        <v>0.42328042328042326</v>
      </c>
      <c r="AY573" s="3">
        <v>-0.40460628695922812</v>
      </c>
      <c r="AZ573" s="3" t="s">
        <v>3401</v>
      </c>
      <c r="BA573" s="22">
        <v>3.6920860465650573</v>
      </c>
      <c r="BB573" s="15">
        <v>118.36893306896022</v>
      </c>
      <c r="BC573" s="3">
        <v>6.5314860761699761E-2</v>
      </c>
      <c r="BD573" s="20">
        <v>3.8227157680884569</v>
      </c>
      <c r="BE573" s="15">
        <v>12.902863473962134</v>
      </c>
    </row>
    <row r="574" spans="1:57" x14ac:dyDescent="0.25">
      <c r="A574" t="s">
        <v>3297</v>
      </c>
      <c r="B574" t="s">
        <v>486</v>
      </c>
      <c r="C574" t="s">
        <v>3428</v>
      </c>
      <c r="D574">
        <v>5</v>
      </c>
      <c r="E574" s="10">
        <v>1</v>
      </c>
      <c r="F574" s="5" t="e">
        <v>#N/A</v>
      </c>
      <c r="G574" s="5" t="e">
        <v>#N/A</v>
      </c>
      <c r="H574" s="5">
        <v>0.19047619047619047</v>
      </c>
      <c r="I574" s="5" t="e">
        <v>#N/A</v>
      </c>
      <c r="J574" s="5" t="e">
        <v>#N/A</v>
      </c>
      <c r="K574" s="5" t="e">
        <v>#N/A</v>
      </c>
      <c r="L574" s="5">
        <v>0.34632034632034631</v>
      </c>
      <c r="M574" s="5">
        <v>0</v>
      </c>
      <c r="N574" s="5">
        <v>0</v>
      </c>
      <c r="O574" s="5">
        <v>0</v>
      </c>
      <c r="P574" s="22">
        <v>2.1558441558441559</v>
      </c>
      <c r="Q574" s="18">
        <v>6.5236310428987645</v>
      </c>
      <c r="R574" s="5">
        <v>1.8106983866824255E-2</v>
      </c>
      <c r="S574" s="20">
        <v>2.1920581235778043</v>
      </c>
      <c r="T574" s="3">
        <v>0.36350418029807341</v>
      </c>
      <c r="U574" s="3">
        <v>1.4214641080312722E-2</v>
      </c>
      <c r="V574" s="3">
        <v>0.34928953921776068</v>
      </c>
      <c r="W574" s="3" t="s">
        <v>3401</v>
      </c>
      <c r="X574" s="25">
        <v>0.63389164521599395</v>
      </c>
      <c r="Y574" s="3">
        <v>0.36350418029807341</v>
      </c>
      <c r="Z574" s="3">
        <v>0.87939146110891264</v>
      </c>
      <c r="AA574" s="3">
        <v>-0.51588728081083923</v>
      </c>
      <c r="AB574" s="3" t="s">
        <v>3402</v>
      </c>
      <c r="AC574" s="22">
        <v>1.8503225488700945</v>
      </c>
      <c r="AD574" s="15">
        <v>3.6466866783614882</v>
      </c>
      <c r="AE574" s="5">
        <v>8.742413600599061E-3</v>
      </c>
      <c r="AF574" s="20">
        <v>1.8678073760712925</v>
      </c>
      <c r="AG574" s="3">
        <v>0.36350418029807341</v>
      </c>
      <c r="AH574" s="3">
        <v>9.5238095238095233E-2</v>
      </c>
      <c r="AI574" s="3">
        <v>0.26826608505997818</v>
      </c>
      <c r="AJ574" s="3" t="s">
        <v>3401</v>
      </c>
      <c r="AK574" s="22">
        <v>2.1550737544842984</v>
      </c>
      <c r="AL574" s="15">
        <v>5.8378146397652246</v>
      </c>
      <c r="AM574" s="3">
        <v>1.6657790886626878E-2</v>
      </c>
      <c r="AN574" s="20">
        <v>2.1883893362575519</v>
      </c>
      <c r="AO574" s="3">
        <v>0.36350418029807341</v>
      </c>
      <c r="AP574" s="3">
        <v>6.3492063492063489E-2</v>
      </c>
      <c r="AQ574" s="3">
        <v>0.30001211680600992</v>
      </c>
      <c r="AR574" s="3" t="s">
        <v>3401</v>
      </c>
      <c r="AS574" s="22">
        <v>2.1553756076486867</v>
      </c>
      <c r="AT574" s="15">
        <v>12.005030370191806</v>
      </c>
      <c r="AU574" s="3">
        <v>7.3782582012337297E-3</v>
      </c>
      <c r="AV574" s="20">
        <v>2.1701321240511544</v>
      </c>
      <c r="AW574" s="3">
        <v>0.36350418029807341</v>
      </c>
      <c r="AX574" s="3">
        <v>0.17316017316017315</v>
      </c>
      <c r="AY574" s="3">
        <v>0.19034400713790026</v>
      </c>
      <c r="AZ574" s="3" t="s">
        <v>3402</v>
      </c>
      <c r="BA574" s="22">
        <v>1.8570376605654071</v>
      </c>
      <c r="BB574" s="15">
        <v>5.4638141442625496</v>
      </c>
      <c r="BC574" s="3">
        <v>6.9277074817688643E-3</v>
      </c>
      <c r="BD574" s="20">
        <v>1.8708930755289448</v>
      </c>
      <c r="BE574" s="15">
        <v>7.2534968270584024</v>
      </c>
    </row>
    <row r="575" spans="1:57" x14ac:dyDescent="0.25">
      <c r="A575" t="s">
        <v>3497</v>
      </c>
      <c r="B575" t="s">
        <v>486</v>
      </c>
      <c r="C575" t="s">
        <v>3428</v>
      </c>
      <c r="D575">
        <v>4</v>
      </c>
      <c r="E575" s="10">
        <v>0</v>
      </c>
      <c r="F575" s="5" t="e">
        <v>#N/A</v>
      </c>
      <c r="G575" s="5" t="e">
        <v>#N/A</v>
      </c>
      <c r="H575" s="5">
        <v>0.12698412698412698</v>
      </c>
      <c r="I575" s="5" t="e">
        <v>#N/A</v>
      </c>
      <c r="J575" s="5" t="e">
        <v>#N/A</v>
      </c>
      <c r="K575" s="5" t="e">
        <v>#N/A</v>
      </c>
      <c r="L575" s="5" t="e">
        <v>#N/A</v>
      </c>
      <c r="M575" s="5" t="e">
        <v>#N/A</v>
      </c>
      <c r="N575" s="5">
        <v>0</v>
      </c>
      <c r="O575" s="5">
        <v>0</v>
      </c>
      <c r="P575" s="22">
        <v>0</v>
      </c>
      <c r="Q575" s="18">
        <v>0</v>
      </c>
      <c r="R575" s="5">
        <v>0</v>
      </c>
      <c r="S575" s="20">
        <v>0</v>
      </c>
      <c r="T575" s="3">
        <v>0.36350418029807341</v>
      </c>
      <c r="U575" s="3">
        <v>1.4214641080312722E-2</v>
      </c>
      <c r="V575" s="3">
        <v>0.34928953921776068</v>
      </c>
      <c r="W575" s="3" t="s">
        <v>3401</v>
      </c>
      <c r="X575" s="25">
        <v>0</v>
      </c>
      <c r="Y575" s="3">
        <v>0.36350418029807341</v>
      </c>
      <c r="Z575" s="3">
        <v>0.87939146110891264</v>
      </c>
      <c r="AA575" s="3">
        <v>-0.51588728081083923</v>
      </c>
      <c r="AB575" s="3" t="s">
        <v>3402</v>
      </c>
      <c r="AC575" s="22">
        <v>0</v>
      </c>
      <c r="AD575" s="15">
        <v>0</v>
      </c>
      <c r="AE575" s="5">
        <v>0</v>
      </c>
      <c r="AF575" s="20">
        <v>0</v>
      </c>
      <c r="AG575" s="3">
        <v>0.36350418029807341</v>
      </c>
      <c r="AH575" s="3">
        <v>9.5238095238095233E-2</v>
      </c>
      <c r="AI575" s="3">
        <v>0.26826608505997818</v>
      </c>
      <c r="AJ575" s="3" t="s">
        <v>3401</v>
      </c>
      <c r="AK575" s="22">
        <v>0</v>
      </c>
      <c r="AL575" s="15">
        <v>0</v>
      </c>
      <c r="AM575" s="3">
        <v>0</v>
      </c>
      <c r="AN575" s="20">
        <v>0</v>
      </c>
      <c r="AO575" s="3">
        <v>0.36350418029807341</v>
      </c>
      <c r="AP575" s="3">
        <v>6.3492063492063489E-2</v>
      </c>
      <c r="AQ575" s="3">
        <v>0.30001211680600992</v>
      </c>
      <c r="AR575" s="3" t="s">
        <v>3401</v>
      </c>
      <c r="AS575" s="22">
        <v>0</v>
      </c>
      <c r="AT575" s="15">
        <v>0</v>
      </c>
      <c r="AU575" s="3">
        <v>0</v>
      </c>
      <c r="AV575" s="20">
        <v>0</v>
      </c>
      <c r="AW575" s="3">
        <v>0.36350418029807341</v>
      </c>
      <c r="AX575" s="3">
        <v>0.17316017316017315</v>
      </c>
      <c r="AY575" s="3">
        <v>0.19034400713790026</v>
      </c>
      <c r="AZ575" s="3" t="s">
        <v>3402</v>
      </c>
      <c r="BA575" s="22">
        <v>0</v>
      </c>
      <c r="BB575" s="15">
        <v>0</v>
      </c>
      <c r="BC575" s="3">
        <v>0</v>
      </c>
      <c r="BD575" s="20">
        <v>0</v>
      </c>
      <c r="BE575" s="15">
        <v>0</v>
      </c>
    </row>
    <row r="576" spans="1:57" x14ac:dyDescent="0.25">
      <c r="A576" t="s">
        <v>4202</v>
      </c>
      <c r="B576" t="s">
        <v>486</v>
      </c>
      <c r="C576" t="s">
        <v>3428</v>
      </c>
      <c r="D576">
        <v>4</v>
      </c>
      <c r="E576" s="10">
        <v>0</v>
      </c>
      <c r="F576" s="5" t="e">
        <v>#N/A</v>
      </c>
      <c r="G576" s="5" t="e">
        <v>#N/A</v>
      </c>
      <c r="H576" s="5" t="e">
        <v>#N/A</v>
      </c>
      <c r="I576" s="5" t="e">
        <v>#N/A</v>
      </c>
      <c r="J576" s="5" t="e">
        <v>#N/A</v>
      </c>
      <c r="K576" s="5" t="e">
        <v>#N/A</v>
      </c>
      <c r="L576" s="5" t="e">
        <v>#N/A</v>
      </c>
      <c r="M576" s="5" t="e">
        <v>#N/A</v>
      </c>
      <c r="N576" s="5">
        <v>0</v>
      </c>
      <c r="O576" s="5">
        <v>0</v>
      </c>
      <c r="P576" s="22">
        <v>0</v>
      </c>
      <c r="Q576" s="18">
        <v>0</v>
      </c>
      <c r="R576" s="5">
        <v>0</v>
      </c>
      <c r="S576" s="20">
        <v>0</v>
      </c>
      <c r="T576" s="3">
        <v>0.36350418029807341</v>
      </c>
      <c r="U576" s="3">
        <v>1.4214641080312722E-2</v>
      </c>
      <c r="V576" s="3">
        <v>0.34928953921776068</v>
      </c>
      <c r="W576" s="3" t="s">
        <v>3401</v>
      </c>
      <c r="X576" s="25">
        <v>0</v>
      </c>
      <c r="Y576" s="3">
        <v>0.36350418029807341</v>
      </c>
      <c r="Z576" s="3">
        <v>0.87939146110891264</v>
      </c>
      <c r="AA576" s="3">
        <v>-0.51588728081083923</v>
      </c>
      <c r="AB576" s="3" t="s">
        <v>3402</v>
      </c>
      <c r="AC576" s="22">
        <v>0</v>
      </c>
      <c r="AD576" s="15">
        <v>0</v>
      </c>
      <c r="AE576" s="5">
        <v>0</v>
      </c>
      <c r="AF576" s="20">
        <v>0</v>
      </c>
      <c r="AG576" s="3">
        <v>0.36350418029807341</v>
      </c>
      <c r="AH576" s="3">
        <v>9.5238095238095233E-2</v>
      </c>
      <c r="AI576" s="3">
        <v>0.26826608505997818</v>
      </c>
      <c r="AJ576" s="3" t="s">
        <v>3401</v>
      </c>
      <c r="AK576" s="22">
        <v>0</v>
      </c>
      <c r="AL576" s="15">
        <v>0</v>
      </c>
      <c r="AM576" s="3">
        <v>0</v>
      </c>
      <c r="AN576" s="20">
        <v>0</v>
      </c>
      <c r="AO576" s="3">
        <v>0.36350418029807341</v>
      </c>
      <c r="AP576" s="3">
        <v>6.3492063492063489E-2</v>
      </c>
      <c r="AQ576" s="3">
        <v>0.30001211680600992</v>
      </c>
      <c r="AR576" s="3" t="s">
        <v>3401</v>
      </c>
      <c r="AS576" s="22">
        <v>0</v>
      </c>
      <c r="AT576" s="15">
        <v>0</v>
      </c>
      <c r="AU576" s="3">
        <v>0</v>
      </c>
      <c r="AV576" s="20">
        <v>0</v>
      </c>
      <c r="AW576" s="3">
        <v>0.36350418029807341</v>
      </c>
      <c r="AX576" s="3">
        <v>0.17316017316017315</v>
      </c>
      <c r="AY576" s="3">
        <v>0.19034400713790026</v>
      </c>
      <c r="AZ576" s="3" t="s">
        <v>3402</v>
      </c>
      <c r="BA576" s="22">
        <v>0</v>
      </c>
      <c r="BB576" s="15">
        <v>0</v>
      </c>
      <c r="BC576" s="3">
        <v>0</v>
      </c>
      <c r="BD576" s="20">
        <v>0</v>
      </c>
      <c r="BE576" s="15">
        <v>0</v>
      </c>
    </row>
    <row r="577" spans="1:57" x14ac:dyDescent="0.25">
      <c r="A577" t="s">
        <v>194</v>
      </c>
      <c r="B577" t="s">
        <v>495</v>
      </c>
      <c r="C577" t="s">
        <v>3428</v>
      </c>
      <c r="D577">
        <v>5.5</v>
      </c>
      <c r="E577" s="10">
        <v>1</v>
      </c>
      <c r="F577" s="5">
        <v>0.13605442176870747</v>
      </c>
      <c r="G577" s="5">
        <v>0.21164021164021163</v>
      </c>
      <c r="H577" s="5">
        <v>0.19047619047619047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>
        <v>0.29152339856241527</v>
      </c>
      <c r="O577" s="5">
        <v>0</v>
      </c>
      <c r="P577" s="22">
        <v>3.8438177721815201</v>
      </c>
      <c r="Q577" s="18">
        <v>28.32792751843073</v>
      </c>
      <c r="R577" s="5">
        <v>7.8626967586577529E-2</v>
      </c>
      <c r="S577" s="20">
        <v>4.0010717073546749</v>
      </c>
      <c r="T577" s="3">
        <v>0.36350418029807341</v>
      </c>
      <c r="U577" s="3">
        <v>1.4214641080312722E-2</v>
      </c>
      <c r="V577" s="3">
        <v>0.34928953921776068</v>
      </c>
      <c r="W577" s="3" t="s">
        <v>3401</v>
      </c>
      <c r="X577" s="25">
        <v>1.1302134084755047</v>
      </c>
      <c r="Y577" s="3">
        <v>0.36350418029807341</v>
      </c>
      <c r="Z577" s="3">
        <v>0.87939146110891264</v>
      </c>
      <c r="AA577" s="3">
        <v>-0.51588728081083923</v>
      </c>
      <c r="AB577" s="3" t="s">
        <v>3402</v>
      </c>
      <c r="AC577" s="22">
        <v>3.2990801669660303</v>
      </c>
      <c r="AD577" s="15">
        <v>10.042718530947372</v>
      </c>
      <c r="AE577" s="5">
        <v>2.4075991938904751E-2</v>
      </c>
      <c r="AF577" s="20">
        <v>3.3472321508438396</v>
      </c>
      <c r="AG577" s="3">
        <v>0.36350418029807341</v>
      </c>
      <c r="AH577" s="3">
        <v>9.5238095238095233E-2</v>
      </c>
      <c r="AI577" s="3">
        <v>0.26826608505997818</v>
      </c>
      <c r="AJ577" s="3" t="s">
        <v>3401</v>
      </c>
      <c r="AK577" s="22">
        <v>3.8424441652671684</v>
      </c>
      <c r="AL577" s="15">
        <v>23.238370831055274</v>
      </c>
      <c r="AM577" s="3">
        <v>6.6309046404593633E-2</v>
      </c>
      <c r="AN577" s="20">
        <v>3.9750622580763557</v>
      </c>
      <c r="AO577" s="3">
        <v>0.36350418029807341</v>
      </c>
      <c r="AP577" s="3">
        <v>6.3492063492063489E-2</v>
      </c>
      <c r="AQ577" s="3">
        <v>0.30001211680600992</v>
      </c>
      <c r="AR577" s="3" t="s">
        <v>3401</v>
      </c>
      <c r="AS577" s="22">
        <v>3.842982362128347</v>
      </c>
      <c r="AT577" s="15">
        <v>84.03853717382178</v>
      </c>
      <c r="AU577" s="3">
        <v>5.1649850687760443E-2</v>
      </c>
      <c r="AV577" s="20">
        <v>3.946282063503868</v>
      </c>
      <c r="AW577" s="3">
        <v>0.36350418029807341</v>
      </c>
      <c r="AX577" s="3">
        <v>0.17316017316017315</v>
      </c>
      <c r="AY577" s="3">
        <v>0.19034400713790026</v>
      </c>
      <c r="AZ577" s="3" t="s">
        <v>3402</v>
      </c>
      <c r="BA577" s="22">
        <v>3.3110530480328992</v>
      </c>
      <c r="BB577" s="15">
        <v>20.65082045464235</v>
      </c>
      <c r="BC577" s="3">
        <v>2.6183695050923165E-2</v>
      </c>
      <c r="BD577" s="20">
        <v>3.3634204381347454</v>
      </c>
      <c r="BE577" s="15">
        <v>13.144585926406414</v>
      </c>
    </row>
    <row r="578" spans="1:57" x14ac:dyDescent="0.25">
      <c r="A578" t="s">
        <v>221</v>
      </c>
      <c r="B578" t="s">
        <v>495</v>
      </c>
      <c r="C578" t="s">
        <v>3428</v>
      </c>
      <c r="D578">
        <v>5</v>
      </c>
      <c r="E578" s="10">
        <v>1</v>
      </c>
      <c r="F578" s="5">
        <v>0.11904761904761904</v>
      </c>
      <c r="G578" s="5">
        <v>3.6630036630036632E-2</v>
      </c>
      <c r="H578" s="5">
        <v>0.25396825396825395</v>
      </c>
      <c r="I578" s="5" t="e">
        <v>#N/A</v>
      </c>
      <c r="J578" s="5" t="e">
        <v>#N/A</v>
      </c>
      <c r="K578" s="5" t="e">
        <v>#N/A</v>
      </c>
      <c r="L578" s="5" t="e">
        <v>#N/A</v>
      </c>
      <c r="M578" s="5" t="e">
        <v>#N/A</v>
      </c>
      <c r="N578" s="5">
        <v>0.29152339856241527</v>
      </c>
      <c r="O578" s="5">
        <v>0</v>
      </c>
      <c r="P578" s="22">
        <v>3.1532543673324009</v>
      </c>
      <c r="Q578" s="18">
        <v>15.535179461029884</v>
      </c>
      <c r="R578" s="5">
        <v>4.3119428738277413E-2</v>
      </c>
      <c r="S578" s="20">
        <v>3.2394932248089559</v>
      </c>
      <c r="T578" s="3">
        <v>0.36350418029807341</v>
      </c>
      <c r="U578" s="3">
        <v>1.4214641080312722E-2</v>
      </c>
      <c r="V578" s="3">
        <v>0.34928953921776068</v>
      </c>
      <c r="W578" s="3" t="s">
        <v>3401</v>
      </c>
      <c r="X578" s="25">
        <v>0.92716423553825145</v>
      </c>
      <c r="Y578" s="3">
        <v>0.36350418029807341</v>
      </c>
      <c r="Z578" s="3">
        <v>0.87939146110891264</v>
      </c>
      <c r="AA578" s="3">
        <v>-0.51588728081083923</v>
      </c>
      <c r="AB578" s="3" t="s">
        <v>3402</v>
      </c>
      <c r="AC578" s="22">
        <v>2.7063819257907524</v>
      </c>
      <c r="AD578" s="15">
        <v>6.635338630163492</v>
      </c>
      <c r="AE578" s="5">
        <v>1.5907282363777392E-2</v>
      </c>
      <c r="AF578" s="20">
        <v>2.7381964905183072</v>
      </c>
      <c r="AG578" s="3">
        <v>0.36350418029807341</v>
      </c>
      <c r="AH578" s="3">
        <v>9.5238095238095233E-2</v>
      </c>
      <c r="AI578" s="3">
        <v>0.26826608505997818</v>
      </c>
      <c r="AJ578" s="3" t="s">
        <v>3401</v>
      </c>
      <c r="AK578" s="22">
        <v>3.1521275365983779</v>
      </c>
      <c r="AL578" s="15">
        <v>13.205631404171836</v>
      </c>
      <c r="AM578" s="3">
        <v>3.768133454566381E-2</v>
      </c>
      <c r="AN578" s="20">
        <v>3.2274902056897057</v>
      </c>
      <c r="AO578" s="3">
        <v>0.36350418029807341</v>
      </c>
      <c r="AP578" s="3">
        <v>6.3492063492063489E-2</v>
      </c>
      <c r="AQ578" s="3">
        <v>0.30001211680600992</v>
      </c>
      <c r="AR578" s="3" t="s">
        <v>3401</v>
      </c>
      <c r="AS578" s="22">
        <v>3.1525690433772056</v>
      </c>
      <c r="AT578" s="15">
        <v>37.908372463789497</v>
      </c>
      <c r="AU578" s="3">
        <v>2.3298380045823155E-2</v>
      </c>
      <c r="AV578" s="20">
        <v>3.1991658034688517</v>
      </c>
      <c r="AW578" s="3">
        <v>0.36350418029807341</v>
      </c>
      <c r="AX578" s="3">
        <v>0.17316017316017315</v>
      </c>
      <c r="AY578" s="3">
        <v>0.19034400713790026</v>
      </c>
      <c r="AZ578" s="3" t="s">
        <v>3402</v>
      </c>
      <c r="BA578" s="22">
        <v>2.7162038116738154</v>
      </c>
      <c r="BB578" s="15">
        <v>11.986750163861846</v>
      </c>
      <c r="BC578" s="3">
        <v>1.5198302248161091E-2</v>
      </c>
      <c r="BD578" s="20">
        <v>2.7466004161701374</v>
      </c>
      <c r="BE578" s="15">
        <v>10.684384744108232</v>
      </c>
    </row>
    <row r="579" spans="1:57" x14ac:dyDescent="0.25">
      <c r="A579" t="s">
        <v>215</v>
      </c>
      <c r="B579" t="s">
        <v>495</v>
      </c>
      <c r="C579" t="s">
        <v>3428</v>
      </c>
      <c r="D579">
        <v>4.5</v>
      </c>
      <c r="E579" s="10">
        <v>0</v>
      </c>
      <c r="F579" s="5">
        <v>0.11904761904761904</v>
      </c>
      <c r="G579" s="5">
        <v>6.3492063492063489E-2</v>
      </c>
      <c r="H579" s="5">
        <v>0.21164021164021163</v>
      </c>
      <c r="I579" s="5" t="e">
        <v>#N/A</v>
      </c>
      <c r="J579" s="5" t="e">
        <v>#N/A</v>
      </c>
      <c r="K579" s="5" t="e">
        <v>#N/A</v>
      </c>
      <c r="L579" s="5" t="e">
        <v>#N/A</v>
      </c>
      <c r="M579" s="5" t="e">
        <v>#N/A</v>
      </c>
      <c r="N579" s="5">
        <v>0.29152339856241527</v>
      </c>
      <c r="O579" s="5">
        <v>0</v>
      </c>
      <c r="P579" s="22">
        <v>0</v>
      </c>
      <c r="Q579" s="18">
        <v>0</v>
      </c>
      <c r="R579" s="5">
        <v>0</v>
      </c>
      <c r="S579" s="20">
        <v>0</v>
      </c>
      <c r="T579" s="3">
        <v>0.36350418029807341</v>
      </c>
      <c r="U579" s="3">
        <v>1.4214641080312722E-2</v>
      </c>
      <c r="V579" s="3">
        <v>0.34928953921776068</v>
      </c>
      <c r="W579" s="3" t="s">
        <v>3401</v>
      </c>
      <c r="X579" s="25">
        <v>0</v>
      </c>
      <c r="Y579" s="3">
        <v>0.36350418029807341</v>
      </c>
      <c r="Z579" s="3">
        <v>0.87939146110891264</v>
      </c>
      <c r="AA579" s="3">
        <v>-0.51588728081083923</v>
      </c>
      <c r="AB579" s="3" t="s">
        <v>3402</v>
      </c>
      <c r="AC579" s="22">
        <v>0</v>
      </c>
      <c r="AD579" s="15">
        <v>0</v>
      </c>
      <c r="AE579" s="5">
        <v>0</v>
      </c>
      <c r="AF579" s="20">
        <v>0</v>
      </c>
      <c r="AG579" s="3">
        <v>0.36350418029807341</v>
      </c>
      <c r="AH579" s="3">
        <v>9.5238095238095233E-2</v>
      </c>
      <c r="AI579" s="3">
        <v>0.26826608505997818</v>
      </c>
      <c r="AJ579" s="3" t="s">
        <v>3401</v>
      </c>
      <c r="AK579" s="22">
        <v>0</v>
      </c>
      <c r="AL579" s="15">
        <v>0</v>
      </c>
      <c r="AM579" s="3">
        <v>0</v>
      </c>
      <c r="AN579" s="20">
        <v>0</v>
      </c>
      <c r="AO579" s="3">
        <v>0.36350418029807341</v>
      </c>
      <c r="AP579" s="3">
        <v>6.3492063492063489E-2</v>
      </c>
      <c r="AQ579" s="3">
        <v>0.30001211680600992</v>
      </c>
      <c r="AR579" s="3" t="s">
        <v>3401</v>
      </c>
      <c r="AS579" s="22">
        <v>0</v>
      </c>
      <c r="AT579" s="15">
        <v>0</v>
      </c>
      <c r="AU579" s="3">
        <v>0</v>
      </c>
      <c r="AV579" s="20">
        <v>0</v>
      </c>
      <c r="AW579" s="3">
        <v>0.36350418029807341</v>
      </c>
      <c r="AX579" s="3">
        <v>0.17316017316017315</v>
      </c>
      <c r="AY579" s="3">
        <v>0.19034400713790026</v>
      </c>
      <c r="AZ579" s="3" t="s">
        <v>3402</v>
      </c>
      <c r="BA579" s="22">
        <v>0</v>
      </c>
      <c r="BB579" s="15">
        <v>0</v>
      </c>
      <c r="BC579" s="3">
        <v>0</v>
      </c>
      <c r="BD579" s="20">
        <v>0</v>
      </c>
      <c r="BE579" s="15">
        <v>0</v>
      </c>
    </row>
    <row r="580" spans="1:57" x14ac:dyDescent="0.25">
      <c r="A580" t="s">
        <v>223</v>
      </c>
      <c r="B580" t="s">
        <v>495</v>
      </c>
      <c r="C580" t="s">
        <v>3428</v>
      </c>
      <c r="D580">
        <v>4.5</v>
      </c>
      <c r="E580" s="10">
        <v>0</v>
      </c>
      <c r="F580" s="5">
        <v>7.9365079365079361E-2</v>
      </c>
      <c r="G580" s="5">
        <v>5.0125313283208017E-2</v>
      </c>
      <c r="H580" s="5">
        <v>0.19047619047619047</v>
      </c>
      <c r="I580" s="5" t="e">
        <v>#N/A</v>
      </c>
      <c r="J580" s="5" t="e">
        <v>#N/A</v>
      </c>
      <c r="K580" s="5" t="e">
        <v>#N/A</v>
      </c>
      <c r="L580" s="5" t="e">
        <v>#N/A</v>
      </c>
      <c r="M580" s="5" t="e">
        <v>#N/A</v>
      </c>
      <c r="N580" s="5">
        <v>0.29152339856241527</v>
      </c>
      <c r="O580" s="5">
        <v>0</v>
      </c>
      <c r="P580" s="22">
        <v>0</v>
      </c>
      <c r="Q580" s="18">
        <v>0</v>
      </c>
      <c r="R580" s="5">
        <v>0</v>
      </c>
      <c r="S580" s="20">
        <v>0</v>
      </c>
      <c r="T580" s="3">
        <v>0.36350418029807341</v>
      </c>
      <c r="U580" s="3">
        <v>1.4214641080312722E-2</v>
      </c>
      <c r="V580" s="3">
        <v>0.34928953921776068</v>
      </c>
      <c r="W580" s="3" t="s">
        <v>3401</v>
      </c>
      <c r="X580" s="25">
        <v>0</v>
      </c>
      <c r="Y580" s="3">
        <v>0.36350418029807341</v>
      </c>
      <c r="Z580" s="3">
        <v>0.87939146110891264</v>
      </c>
      <c r="AA580" s="3">
        <v>-0.51588728081083923</v>
      </c>
      <c r="AB580" s="3" t="s">
        <v>3402</v>
      </c>
      <c r="AC580" s="22">
        <v>0</v>
      </c>
      <c r="AD580" s="15">
        <v>0</v>
      </c>
      <c r="AE580" s="5">
        <v>0</v>
      </c>
      <c r="AF580" s="20">
        <v>0</v>
      </c>
      <c r="AG580" s="3">
        <v>0.36350418029807341</v>
      </c>
      <c r="AH580" s="3">
        <v>9.5238095238095233E-2</v>
      </c>
      <c r="AI580" s="3">
        <v>0.26826608505997818</v>
      </c>
      <c r="AJ580" s="3" t="s">
        <v>3401</v>
      </c>
      <c r="AK580" s="22">
        <v>0</v>
      </c>
      <c r="AL580" s="15">
        <v>0</v>
      </c>
      <c r="AM580" s="3">
        <v>0</v>
      </c>
      <c r="AN580" s="20">
        <v>0</v>
      </c>
      <c r="AO580" s="3">
        <v>0.36350418029807341</v>
      </c>
      <c r="AP580" s="3">
        <v>6.3492063492063489E-2</v>
      </c>
      <c r="AQ580" s="3">
        <v>0.30001211680600992</v>
      </c>
      <c r="AR580" s="3" t="s">
        <v>3401</v>
      </c>
      <c r="AS580" s="22">
        <v>0</v>
      </c>
      <c r="AT580" s="15">
        <v>0</v>
      </c>
      <c r="AU580" s="3">
        <v>0</v>
      </c>
      <c r="AV580" s="20">
        <v>0</v>
      </c>
      <c r="AW580" s="3">
        <v>0.36350418029807341</v>
      </c>
      <c r="AX580" s="3">
        <v>0.17316017316017315</v>
      </c>
      <c r="AY580" s="3">
        <v>0.19034400713790026</v>
      </c>
      <c r="AZ580" s="3" t="s">
        <v>3402</v>
      </c>
      <c r="BA580" s="22">
        <v>0</v>
      </c>
      <c r="BB580" s="15">
        <v>0</v>
      </c>
      <c r="BC580" s="3">
        <v>0</v>
      </c>
      <c r="BD580" s="20">
        <v>0</v>
      </c>
      <c r="BE580" s="15">
        <v>0</v>
      </c>
    </row>
    <row r="581" spans="1:57" x14ac:dyDescent="0.25">
      <c r="A581" t="s">
        <v>4203</v>
      </c>
      <c r="B581" t="s">
        <v>495</v>
      </c>
      <c r="C581" t="s">
        <v>3428</v>
      </c>
      <c r="D581">
        <v>4.5</v>
      </c>
      <c r="E581" s="10">
        <v>0</v>
      </c>
      <c r="F581" s="5" t="e">
        <v>#N/A</v>
      </c>
      <c r="G581" s="5" t="e">
        <v>#N/A</v>
      </c>
      <c r="H581" s="5" t="e">
        <v>#N/A</v>
      </c>
      <c r="I581" s="5" t="e">
        <v>#N/A</v>
      </c>
      <c r="J581" s="5" t="e">
        <v>#N/A</v>
      </c>
      <c r="K581" s="5" t="e">
        <v>#N/A</v>
      </c>
      <c r="L581" s="5" t="e">
        <v>#N/A</v>
      </c>
      <c r="M581" s="5" t="e">
        <v>#N/A</v>
      </c>
      <c r="N581" s="5">
        <v>0.29152339856241527</v>
      </c>
      <c r="O581" s="5">
        <v>0</v>
      </c>
      <c r="P581" s="22">
        <v>0</v>
      </c>
      <c r="Q581" s="18">
        <v>0</v>
      </c>
      <c r="R581" s="5">
        <v>0</v>
      </c>
      <c r="S581" s="20">
        <v>0</v>
      </c>
      <c r="T581" s="3">
        <v>0.36350418029807341</v>
      </c>
      <c r="U581" s="3">
        <v>1.4214641080312722E-2</v>
      </c>
      <c r="V581" s="3">
        <v>0.34928953921776068</v>
      </c>
      <c r="W581" s="3" t="s">
        <v>3401</v>
      </c>
      <c r="X581" s="25">
        <v>0</v>
      </c>
      <c r="Y581" s="3">
        <v>0.36350418029807341</v>
      </c>
      <c r="Z581" s="3">
        <v>0.87939146110891264</v>
      </c>
      <c r="AA581" s="3">
        <v>-0.51588728081083923</v>
      </c>
      <c r="AB581" s="3" t="s">
        <v>3402</v>
      </c>
      <c r="AC581" s="22">
        <v>0</v>
      </c>
      <c r="AD581" s="15">
        <v>0</v>
      </c>
      <c r="AE581" s="5">
        <v>0</v>
      </c>
      <c r="AF581" s="20">
        <v>0</v>
      </c>
      <c r="AG581" s="3">
        <v>0.36350418029807341</v>
      </c>
      <c r="AH581" s="3">
        <v>9.5238095238095233E-2</v>
      </c>
      <c r="AI581" s="3">
        <v>0.26826608505997818</v>
      </c>
      <c r="AJ581" s="3" t="s">
        <v>3401</v>
      </c>
      <c r="AK581" s="22">
        <v>0</v>
      </c>
      <c r="AL581" s="15">
        <v>0</v>
      </c>
      <c r="AM581" s="3">
        <v>0</v>
      </c>
      <c r="AN581" s="20">
        <v>0</v>
      </c>
      <c r="AO581" s="3">
        <v>0.36350418029807341</v>
      </c>
      <c r="AP581" s="3">
        <v>6.3492063492063489E-2</v>
      </c>
      <c r="AQ581" s="3">
        <v>0.30001211680600992</v>
      </c>
      <c r="AR581" s="3" t="s">
        <v>3401</v>
      </c>
      <c r="AS581" s="22">
        <v>0</v>
      </c>
      <c r="AT581" s="15">
        <v>0</v>
      </c>
      <c r="AU581" s="3">
        <v>0</v>
      </c>
      <c r="AV581" s="20">
        <v>0</v>
      </c>
      <c r="AW581" s="3">
        <v>0.36350418029807341</v>
      </c>
      <c r="AX581" s="3">
        <v>0.17316017316017315</v>
      </c>
      <c r="AY581" s="3">
        <v>0.19034400713790026</v>
      </c>
      <c r="AZ581" s="3" t="s">
        <v>3402</v>
      </c>
      <c r="BA581" s="22">
        <v>0</v>
      </c>
      <c r="BB581" s="15">
        <v>0</v>
      </c>
      <c r="BC581" s="3">
        <v>0</v>
      </c>
      <c r="BD581" s="20">
        <v>0</v>
      </c>
      <c r="BE581" s="15">
        <v>0</v>
      </c>
    </row>
    <row r="582" spans="1:57" x14ac:dyDescent="0.25">
      <c r="A582" t="s">
        <v>205</v>
      </c>
      <c r="B582" t="s">
        <v>495</v>
      </c>
      <c r="C582" t="s">
        <v>3428</v>
      </c>
      <c r="D582">
        <v>4.5</v>
      </c>
      <c r="E582" s="10">
        <v>1</v>
      </c>
      <c r="F582" s="5">
        <v>0.10025062656641603</v>
      </c>
      <c r="G582" s="5">
        <v>0.13605442176870747</v>
      </c>
      <c r="H582" s="5">
        <v>0.17316017316017315</v>
      </c>
      <c r="I582" s="5" t="e">
        <v>#N/A</v>
      </c>
      <c r="J582" s="5" t="e">
        <v>#N/A</v>
      </c>
      <c r="K582" s="5" t="e">
        <v>#N/A</v>
      </c>
      <c r="L582" s="5" t="e">
        <v>#N/A</v>
      </c>
      <c r="M582" s="5" t="e">
        <v>#N/A</v>
      </c>
      <c r="N582" s="5">
        <v>0.29152339856241527</v>
      </c>
      <c r="O582" s="5">
        <v>0</v>
      </c>
      <c r="P582" s="22">
        <v>3.4195536486692761</v>
      </c>
      <c r="Q582" s="18">
        <v>19.585089462203211</v>
      </c>
      <c r="R582" s="5">
        <v>5.4360354929705743E-2</v>
      </c>
      <c r="S582" s="20">
        <v>3.5282743585286878</v>
      </c>
      <c r="T582" s="3">
        <v>0.36350418029807341</v>
      </c>
      <c r="U582" s="3">
        <v>1.4214641080312722E-2</v>
      </c>
      <c r="V582" s="3">
        <v>0.34928953921776068</v>
      </c>
      <c r="W582" s="3" t="s">
        <v>3401</v>
      </c>
      <c r="X582" s="25">
        <v>1.0054652987708905</v>
      </c>
      <c r="Y582" s="3">
        <v>0.36350418029807341</v>
      </c>
      <c r="Z582" s="3">
        <v>0.87939146110891264</v>
      </c>
      <c r="AA582" s="3">
        <v>-0.51588728081083923</v>
      </c>
      <c r="AB582" s="3" t="s">
        <v>3402</v>
      </c>
      <c r="AC582" s="22">
        <v>2.9349418444981326</v>
      </c>
      <c r="AD582" s="15">
        <v>7.7852263024768744</v>
      </c>
      <c r="AE582" s="5">
        <v>1.8663974811539474E-2</v>
      </c>
      <c r="AF582" s="20">
        <v>2.9722697941212113</v>
      </c>
      <c r="AG582" s="3">
        <v>0.36350418029807341</v>
      </c>
      <c r="AH582" s="3">
        <v>9.5238095238095233E-2</v>
      </c>
      <c r="AI582" s="3">
        <v>0.26826608505997818</v>
      </c>
      <c r="AJ582" s="3" t="s">
        <v>3401</v>
      </c>
      <c r="AK582" s="22">
        <v>3.4183316545961429</v>
      </c>
      <c r="AL582" s="15">
        <v>16.421383867278411</v>
      </c>
      <c r="AM582" s="3">
        <v>4.6857256595107116E-2</v>
      </c>
      <c r="AN582" s="20">
        <v>3.512046167786357</v>
      </c>
      <c r="AO582" s="3">
        <v>0.36350418029807341</v>
      </c>
      <c r="AP582" s="3">
        <v>6.3492063492063489E-2</v>
      </c>
      <c r="AQ582" s="3">
        <v>0.30001211680600992</v>
      </c>
      <c r="AR582" s="3" t="s">
        <v>3401</v>
      </c>
      <c r="AS582" s="22">
        <v>3.4188104475955576</v>
      </c>
      <c r="AT582" s="15">
        <v>51.530315469393841</v>
      </c>
      <c r="AU582" s="3">
        <v>3.1670388245601901E-2</v>
      </c>
      <c r="AV582" s="20">
        <v>3.4821512240867616</v>
      </c>
      <c r="AW582" s="3">
        <v>0.36350418029807341</v>
      </c>
      <c r="AX582" s="3">
        <v>0.17316017316017315</v>
      </c>
      <c r="AY582" s="3">
        <v>0.19034400713790026</v>
      </c>
      <c r="AZ582" s="3" t="s">
        <v>3402</v>
      </c>
      <c r="BA582" s="22">
        <v>2.9455932102922135</v>
      </c>
      <c r="BB582" s="15">
        <v>14.784279652028552</v>
      </c>
      <c r="BC582" s="3">
        <v>1.8745360302101777E-2</v>
      </c>
      <c r="BD582" s="20">
        <v>2.983083930896417</v>
      </c>
      <c r="BE582" s="15">
        <v>11.621552746588453</v>
      </c>
    </row>
    <row r="583" spans="1:57" x14ac:dyDescent="0.25">
      <c r="A583" t="s">
        <v>199</v>
      </c>
      <c r="B583" t="s">
        <v>495</v>
      </c>
      <c r="C583" t="s">
        <v>3428</v>
      </c>
      <c r="D583">
        <v>4.5</v>
      </c>
      <c r="E583" s="10">
        <v>0</v>
      </c>
      <c r="F583" s="5" t="e">
        <v>#N/A</v>
      </c>
      <c r="G583" s="5" t="e">
        <v>#N/A</v>
      </c>
      <c r="H583" s="5" t="e">
        <v>#N/A</v>
      </c>
      <c r="I583" s="5" t="e">
        <v>#N/A</v>
      </c>
      <c r="J583" s="5" t="e">
        <v>#N/A</v>
      </c>
      <c r="K583" s="5" t="e">
        <v>#N/A</v>
      </c>
      <c r="L583" s="5" t="e">
        <v>#N/A</v>
      </c>
      <c r="M583" s="5" t="e">
        <v>#N/A</v>
      </c>
      <c r="N583" s="5">
        <v>0.29152339856241527</v>
      </c>
      <c r="O583" s="5">
        <v>0</v>
      </c>
      <c r="P583" s="22">
        <v>0</v>
      </c>
      <c r="Q583" s="18">
        <v>0</v>
      </c>
      <c r="R583" s="5">
        <v>0</v>
      </c>
      <c r="S583" s="20">
        <v>0</v>
      </c>
      <c r="T583" s="3">
        <v>0.36350418029807341</v>
      </c>
      <c r="U583" s="3">
        <v>1.4214641080312722E-2</v>
      </c>
      <c r="V583" s="3">
        <v>0.34928953921776068</v>
      </c>
      <c r="W583" s="3" t="s">
        <v>3401</v>
      </c>
      <c r="X583" s="25">
        <v>0</v>
      </c>
      <c r="Y583" s="3">
        <v>0.36350418029807341</v>
      </c>
      <c r="Z583" s="3">
        <v>0.87939146110891264</v>
      </c>
      <c r="AA583" s="3">
        <v>-0.51588728081083923</v>
      </c>
      <c r="AB583" s="3" t="s">
        <v>3402</v>
      </c>
      <c r="AC583" s="22">
        <v>0</v>
      </c>
      <c r="AD583" s="15">
        <v>0</v>
      </c>
      <c r="AE583" s="5">
        <v>0</v>
      </c>
      <c r="AF583" s="20">
        <v>0</v>
      </c>
      <c r="AG583" s="3">
        <v>0.36350418029807341</v>
      </c>
      <c r="AH583" s="3">
        <v>9.5238095238095233E-2</v>
      </c>
      <c r="AI583" s="3">
        <v>0.26826608505997818</v>
      </c>
      <c r="AJ583" s="3" t="s">
        <v>3401</v>
      </c>
      <c r="AK583" s="22">
        <v>0</v>
      </c>
      <c r="AL583" s="15">
        <v>0</v>
      </c>
      <c r="AM583" s="3">
        <v>0</v>
      </c>
      <c r="AN583" s="20">
        <v>0</v>
      </c>
      <c r="AO583" s="3">
        <v>0.36350418029807341</v>
      </c>
      <c r="AP583" s="3">
        <v>6.3492063492063489E-2</v>
      </c>
      <c r="AQ583" s="3">
        <v>0.30001211680600992</v>
      </c>
      <c r="AR583" s="3" t="s">
        <v>3401</v>
      </c>
      <c r="AS583" s="22">
        <v>0</v>
      </c>
      <c r="AT583" s="15">
        <v>0</v>
      </c>
      <c r="AU583" s="3">
        <v>0</v>
      </c>
      <c r="AV583" s="20">
        <v>0</v>
      </c>
      <c r="AW583" s="3">
        <v>0.36350418029807341</v>
      </c>
      <c r="AX583" s="3">
        <v>0.17316017316017315</v>
      </c>
      <c r="AY583" s="3">
        <v>0.19034400713790026</v>
      </c>
      <c r="AZ583" s="3" t="s">
        <v>3402</v>
      </c>
      <c r="BA583" s="22">
        <v>0</v>
      </c>
      <c r="BB583" s="15">
        <v>0</v>
      </c>
      <c r="BC583" s="3">
        <v>0</v>
      </c>
      <c r="BD583" s="20">
        <v>0</v>
      </c>
      <c r="BE583" s="15">
        <v>0</v>
      </c>
    </row>
    <row r="584" spans="1:57" x14ac:dyDescent="0.25">
      <c r="A584" t="s">
        <v>228</v>
      </c>
      <c r="B584" t="s">
        <v>495</v>
      </c>
      <c r="C584" t="s">
        <v>3428</v>
      </c>
      <c r="D584">
        <v>4.5</v>
      </c>
      <c r="E584" s="10">
        <v>1</v>
      </c>
      <c r="F584" s="5">
        <v>7.9365079365079361E-2</v>
      </c>
      <c r="G584" s="5">
        <v>3.6630036630036632E-2</v>
      </c>
      <c r="H584" s="5">
        <v>0.19047619047619047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>
        <v>0.29152339856241527</v>
      </c>
      <c r="O584" s="5">
        <v>0</v>
      </c>
      <c r="P584" s="22">
        <v>2.9786511927292265</v>
      </c>
      <c r="Q584" s="18">
        <v>13.345973750939104</v>
      </c>
      <c r="R584" s="5">
        <v>3.7043071535807645E-2</v>
      </c>
      <c r="S584" s="20">
        <v>3.0527373358008418</v>
      </c>
      <c r="T584" s="3">
        <v>0.36350418029807341</v>
      </c>
      <c r="U584" s="3">
        <v>1.4214641080312722E-2</v>
      </c>
      <c r="V584" s="3">
        <v>0.34928953921776068</v>
      </c>
      <c r="W584" s="3" t="s">
        <v>3401</v>
      </c>
      <c r="X584" s="25">
        <v>0.87582495235810731</v>
      </c>
      <c r="Y584" s="3">
        <v>0.36350418029807341</v>
      </c>
      <c r="Z584" s="3">
        <v>0.87939146110891264</v>
      </c>
      <c r="AA584" s="3">
        <v>-0.51588728081083923</v>
      </c>
      <c r="AB584" s="3" t="s">
        <v>3402</v>
      </c>
      <c r="AC584" s="22">
        <v>2.5565231383655305</v>
      </c>
      <c r="AD584" s="15">
        <v>5.9752293911096661</v>
      </c>
      <c r="AE584" s="5">
        <v>1.4324764177164703E-2</v>
      </c>
      <c r="AF584" s="20">
        <v>2.5851726667198598</v>
      </c>
      <c r="AG584" s="3">
        <v>0.36350418029807341</v>
      </c>
      <c r="AH584" s="3">
        <v>9.5238095238095233E-2</v>
      </c>
      <c r="AI584" s="3">
        <v>0.26826608505997818</v>
      </c>
      <c r="AJ584" s="3" t="s">
        <v>3401</v>
      </c>
      <c r="AK584" s="22">
        <v>2.9775867572860615</v>
      </c>
      <c r="AL584" s="15">
        <v>11.44722125483791</v>
      </c>
      <c r="AM584" s="3">
        <v>3.2663835641021495E-2</v>
      </c>
      <c r="AN584" s="20">
        <v>3.0429144285681047</v>
      </c>
      <c r="AO584" s="3">
        <v>0.36350418029807341</v>
      </c>
      <c r="AP584" s="3">
        <v>6.3492063492063489E-2</v>
      </c>
      <c r="AQ584" s="3">
        <v>0.30001211680600992</v>
      </c>
      <c r="AR584" s="3" t="s">
        <v>3401</v>
      </c>
      <c r="AS584" s="22">
        <v>2.9780038167871843</v>
      </c>
      <c r="AT584" s="15">
        <v>30.996797727654869</v>
      </c>
      <c r="AU584" s="3">
        <v>1.9050545479161379E-2</v>
      </c>
      <c r="AV584" s="20">
        <v>3.0161049077455071</v>
      </c>
      <c r="AW584" s="3">
        <v>0.36350418029807341</v>
      </c>
      <c r="AX584" s="3">
        <v>0.17316017316017315</v>
      </c>
      <c r="AY584" s="3">
        <v>0.19034400713790026</v>
      </c>
      <c r="AZ584" s="3" t="s">
        <v>3402</v>
      </c>
      <c r="BA584" s="22">
        <v>2.565801163127353</v>
      </c>
      <c r="BB584" s="15">
        <v>10.446509297603953</v>
      </c>
      <c r="BC584" s="3">
        <v>1.3245392084826621E-2</v>
      </c>
      <c r="BD584" s="20">
        <v>2.5922919472970061</v>
      </c>
      <c r="BE584" s="15">
        <v>10.075948680689228</v>
      </c>
    </row>
    <row r="585" spans="1:57" x14ac:dyDescent="0.25">
      <c r="A585" t="s">
        <v>4204</v>
      </c>
      <c r="B585" t="s">
        <v>495</v>
      </c>
      <c r="C585" t="s">
        <v>3428</v>
      </c>
      <c r="D585">
        <v>4</v>
      </c>
      <c r="E585" s="10">
        <v>0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>
        <v>0.29152339856241527</v>
      </c>
      <c r="O585" s="5">
        <v>0</v>
      </c>
      <c r="P585" s="22">
        <v>0</v>
      </c>
      <c r="Q585" s="18">
        <v>0</v>
      </c>
      <c r="R585" s="5">
        <v>0</v>
      </c>
      <c r="S585" s="20">
        <v>0</v>
      </c>
      <c r="T585" s="3">
        <v>0.36350418029807341</v>
      </c>
      <c r="U585" s="3">
        <v>1.4214641080312722E-2</v>
      </c>
      <c r="V585" s="3">
        <v>0.34928953921776068</v>
      </c>
      <c r="W585" s="3" t="s">
        <v>3401</v>
      </c>
      <c r="X585" s="25">
        <v>0</v>
      </c>
      <c r="Y585" s="3">
        <v>0.36350418029807341</v>
      </c>
      <c r="Z585" s="3">
        <v>0.87939146110891264</v>
      </c>
      <c r="AA585" s="3">
        <v>-0.51588728081083923</v>
      </c>
      <c r="AB585" s="3" t="s">
        <v>3402</v>
      </c>
      <c r="AC585" s="22">
        <v>0</v>
      </c>
      <c r="AD585" s="15">
        <v>0</v>
      </c>
      <c r="AE585" s="5">
        <v>0</v>
      </c>
      <c r="AF585" s="20">
        <v>0</v>
      </c>
      <c r="AG585" s="3">
        <v>0.36350418029807341</v>
      </c>
      <c r="AH585" s="3">
        <v>9.5238095238095233E-2</v>
      </c>
      <c r="AI585" s="3">
        <v>0.26826608505997818</v>
      </c>
      <c r="AJ585" s="3" t="s">
        <v>3401</v>
      </c>
      <c r="AK585" s="22">
        <v>0</v>
      </c>
      <c r="AL585" s="15">
        <v>0</v>
      </c>
      <c r="AM585" s="3">
        <v>0</v>
      </c>
      <c r="AN585" s="20">
        <v>0</v>
      </c>
      <c r="AO585" s="3">
        <v>0.36350418029807341</v>
      </c>
      <c r="AP585" s="3">
        <v>6.3492063492063489E-2</v>
      </c>
      <c r="AQ585" s="3">
        <v>0.30001211680600992</v>
      </c>
      <c r="AR585" s="3" t="s">
        <v>3401</v>
      </c>
      <c r="AS585" s="22">
        <v>0</v>
      </c>
      <c r="AT585" s="15">
        <v>0</v>
      </c>
      <c r="AU585" s="3">
        <v>0</v>
      </c>
      <c r="AV585" s="20">
        <v>0</v>
      </c>
      <c r="AW585" s="3">
        <v>0.36350418029807341</v>
      </c>
      <c r="AX585" s="3">
        <v>0.17316017316017315</v>
      </c>
      <c r="AY585" s="3">
        <v>0.19034400713790026</v>
      </c>
      <c r="AZ585" s="3" t="s">
        <v>3402</v>
      </c>
      <c r="BA585" s="22">
        <v>0</v>
      </c>
      <c r="BB585" s="15">
        <v>0</v>
      </c>
      <c r="BC585" s="3">
        <v>0</v>
      </c>
      <c r="BD585" s="20">
        <v>0</v>
      </c>
      <c r="BE585" s="15">
        <v>0</v>
      </c>
    </row>
    <row r="586" spans="1:57" x14ac:dyDescent="0.25">
      <c r="A586" t="s">
        <v>4205</v>
      </c>
      <c r="B586" t="s">
        <v>495</v>
      </c>
      <c r="C586" t="s">
        <v>3428</v>
      </c>
      <c r="D586">
        <v>4</v>
      </c>
      <c r="E586" s="10">
        <v>0</v>
      </c>
      <c r="F586" s="5" t="e">
        <v>#N/A</v>
      </c>
      <c r="G586" s="5" t="e">
        <v>#N/A</v>
      </c>
      <c r="H586" s="5" t="e">
        <v>#N/A</v>
      </c>
      <c r="I586" s="5" t="e">
        <v>#N/A</v>
      </c>
      <c r="J586" s="5" t="e">
        <v>#N/A</v>
      </c>
      <c r="K586" s="5" t="e">
        <v>#N/A</v>
      </c>
      <c r="L586" s="5" t="e">
        <v>#N/A</v>
      </c>
      <c r="M586" s="5" t="e">
        <v>#N/A</v>
      </c>
      <c r="N586" s="5">
        <v>0.29152339856241527</v>
      </c>
      <c r="O586" s="5">
        <v>0</v>
      </c>
      <c r="P586" s="22">
        <v>0</v>
      </c>
      <c r="Q586" s="18">
        <v>0</v>
      </c>
      <c r="R586" s="5">
        <v>0</v>
      </c>
      <c r="S586" s="20">
        <v>0</v>
      </c>
      <c r="T586" s="3">
        <v>0.36350418029807341</v>
      </c>
      <c r="U586" s="3">
        <v>1.4214641080312722E-2</v>
      </c>
      <c r="V586" s="3">
        <v>0.34928953921776068</v>
      </c>
      <c r="W586" s="3" t="s">
        <v>3401</v>
      </c>
      <c r="X586" s="25">
        <v>0</v>
      </c>
      <c r="Y586" s="3">
        <v>0.36350418029807341</v>
      </c>
      <c r="Z586" s="3">
        <v>0.87939146110891264</v>
      </c>
      <c r="AA586" s="3">
        <v>-0.51588728081083923</v>
      </c>
      <c r="AB586" s="3" t="s">
        <v>3402</v>
      </c>
      <c r="AC586" s="22">
        <v>0</v>
      </c>
      <c r="AD586" s="15">
        <v>0</v>
      </c>
      <c r="AE586" s="5">
        <v>0</v>
      </c>
      <c r="AF586" s="20">
        <v>0</v>
      </c>
      <c r="AG586" s="3">
        <v>0.36350418029807341</v>
      </c>
      <c r="AH586" s="3">
        <v>9.5238095238095233E-2</v>
      </c>
      <c r="AI586" s="3">
        <v>0.26826608505997818</v>
      </c>
      <c r="AJ586" s="3" t="s">
        <v>3401</v>
      </c>
      <c r="AK586" s="22">
        <v>0</v>
      </c>
      <c r="AL586" s="15">
        <v>0</v>
      </c>
      <c r="AM586" s="3">
        <v>0</v>
      </c>
      <c r="AN586" s="20">
        <v>0</v>
      </c>
      <c r="AO586" s="3">
        <v>0.36350418029807341</v>
      </c>
      <c r="AP586" s="3">
        <v>6.3492063492063489E-2</v>
      </c>
      <c r="AQ586" s="3">
        <v>0.30001211680600992</v>
      </c>
      <c r="AR586" s="3" t="s">
        <v>3401</v>
      </c>
      <c r="AS586" s="22">
        <v>0</v>
      </c>
      <c r="AT586" s="15">
        <v>0</v>
      </c>
      <c r="AU586" s="3">
        <v>0</v>
      </c>
      <c r="AV586" s="20">
        <v>0</v>
      </c>
      <c r="AW586" s="3">
        <v>0.36350418029807341</v>
      </c>
      <c r="AX586" s="3">
        <v>0.17316017316017315</v>
      </c>
      <c r="AY586" s="3">
        <v>0.19034400713790026</v>
      </c>
      <c r="AZ586" s="3" t="s">
        <v>3402</v>
      </c>
      <c r="BA586" s="22">
        <v>0</v>
      </c>
      <c r="BB586" s="15">
        <v>0</v>
      </c>
      <c r="BC586" s="3">
        <v>0</v>
      </c>
      <c r="BD586" s="20">
        <v>0</v>
      </c>
      <c r="BE586" s="15">
        <v>0</v>
      </c>
    </row>
    <row r="587" spans="1:57" x14ac:dyDescent="0.25">
      <c r="A587" t="s">
        <v>4206</v>
      </c>
      <c r="B587" t="s">
        <v>495</v>
      </c>
      <c r="C587" t="s">
        <v>3428</v>
      </c>
      <c r="D587">
        <v>4</v>
      </c>
      <c r="E587" s="10">
        <v>0</v>
      </c>
      <c r="F587" s="5" t="e">
        <v>#N/A</v>
      </c>
      <c r="G587" s="5" t="e">
        <v>#N/A</v>
      </c>
      <c r="H587" s="5" t="e">
        <v>#N/A</v>
      </c>
      <c r="I587" s="5" t="e">
        <v>#N/A</v>
      </c>
      <c r="J587" s="5" t="e">
        <v>#N/A</v>
      </c>
      <c r="K587" s="5" t="e">
        <v>#N/A</v>
      </c>
      <c r="L587" s="5" t="e">
        <v>#N/A</v>
      </c>
      <c r="M587" s="5" t="e">
        <v>#N/A</v>
      </c>
      <c r="N587" s="5">
        <v>0.29152339856241527</v>
      </c>
      <c r="O587" s="5">
        <v>0</v>
      </c>
      <c r="P587" s="22">
        <v>0</v>
      </c>
      <c r="Q587" s="18">
        <v>0</v>
      </c>
      <c r="R587" s="5">
        <v>0</v>
      </c>
      <c r="S587" s="20">
        <v>0</v>
      </c>
      <c r="T587" s="3">
        <v>0.36350418029807341</v>
      </c>
      <c r="U587" s="3">
        <v>1.4214641080312722E-2</v>
      </c>
      <c r="V587" s="3">
        <v>0.34928953921776068</v>
      </c>
      <c r="W587" s="3" t="s">
        <v>3401</v>
      </c>
      <c r="X587" s="25">
        <v>0</v>
      </c>
      <c r="Y587" s="3">
        <v>0.36350418029807341</v>
      </c>
      <c r="Z587" s="3">
        <v>0.87939146110891264</v>
      </c>
      <c r="AA587" s="3">
        <v>-0.51588728081083923</v>
      </c>
      <c r="AB587" s="3" t="s">
        <v>3402</v>
      </c>
      <c r="AC587" s="22">
        <v>0</v>
      </c>
      <c r="AD587" s="15">
        <v>0</v>
      </c>
      <c r="AE587" s="5">
        <v>0</v>
      </c>
      <c r="AF587" s="20">
        <v>0</v>
      </c>
      <c r="AG587" s="3">
        <v>0.36350418029807341</v>
      </c>
      <c r="AH587" s="3">
        <v>9.5238095238095233E-2</v>
      </c>
      <c r="AI587" s="3">
        <v>0.26826608505997818</v>
      </c>
      <c r="AJ587" s="3" t="s">
        <v>3401</v>
      </c>
      <c r="AK587" s="22">
        <v>0</v>
      </c>
      <c r="AL587" s="15">
        <v>0</v>
      </c>
      <c r="AM587" s="3">
        <v>0</v>
      </c>
      <c r="AN587" s="20">
        <v>0</v>
      </c>
      <c r="AO587" s="3">
        <v>0.36350418029807341</v>
      </c>
      <c r="AP587" s="3">
        <v>6.3492063492063489E-2</v>
      </c>
      <c r="AQ587" s="3">
        <v>0.30001211680600992</v>
      </c>
      <c r="AR587" s="3" t="s">
        <v>3401</v>
      </c>
      <c r="AS587" s="22">
        <v>0</v>
      </c>
      <c r="AT587" s="15">
        <v>0</v>
      </c>
      <c r="AU587" s="3">
        <v>0</v>
      </c>
      <c r="AV587" s="20">
        <v>0</v>
      </c>
      <c r="AW587" s="3">
        <v>0.36350418029807341</v>
      </c>
      <c r="AX587" s="3">
        <v>0.17316017316017315</v>
      </c>
      <c r="AY587" s="3">
        <v>0.19034400713790026</v>
      </c>
      <c r="AZ587" s="3" t="s">
        <v>3402</v>
      </c>
      <c r="BA587" s="22">
        <v>0</v>
      </c>
      <c r="BB587" s="15">
        <v>0</v>
      </c>
      <c r="BC587" s="3">
        <v>0</v>
      </c>
      <c r="BD587" s="20">
        <v>0</v>
      </c>
      <c r="BE587" s="15">
        <v>0</v>
      </c>
    </row>
    <row r="588" spans="1:57" x14ac:dyDescent="0.25">
      <c r="A588" t="s">
        <v>3871</v>
      </c>
      <c r="B588" t="s">
        <v>518</v>
      </c>
      <c r="C588" t="s">
        <v>3428</v>
      </c>
      <c r="D588">
        <v>8.5</v>
      </c>
      <c r="E588" s="10">
        <v>0</v>
      </c>
      <c r="F588" s="5" t="e">
        <v>#N/A</v>
      </c>
      <c r="G588" s="5" t="e">
        <v>#N/A</v>
      </c>
      <c r="H588" s="5" t="e">
        <v>#N/A</v>
      </c>
      <c r="I588" s="5" t="e">
        <v>#N/A</v>
      </c>
      <c r="J588" s="5" t="e">
        <v>#N/A</v>
      </c>
      <c r="K588" s="5" t="e">
        <v>#N/A</v>
      </c>
      <c r="L588" s="5" t="e">
        <v>#N/A</v>
      </c>
      <c r="M588" s="5" t="e">
        <v>#N/A</v>
      </c>
      <c r="N588" s="5">
        <v>0</v>
      </c>
      <c r="O588" s="5">
        <v>0.3857500506789166</v>
      </c>
      <c r="P588" s="22">
        <v>0</v>
      </c>
      <c r="Q588" s="18">
        <v>0</v>
      </c>
      <c r="R588" s="5">
        <v>0</v>
      </c>
      <c r="S588" s="20">
        <v>0</v>
      </c>
      <c r="T588" s="3">
        <v>0.36350418029807341</v>
      </c>
      <c r="U588" s="3">
        <v>1.4214641080312722E-2</v>
      </c>
      <c r="V588" s="3">
        <v>0.34928953921776068</v>
      </c>
      <c r="W588" s="3" t="s">
        <v>3401</v>
      </c>
      <c r="X588" s="25">
        <v>0</v>
      </c>
      <c r="Y588" s="3">
        <v>0.36350418029807341</v>
      </c>
      <c r="Z588" s="3">
        <v>0.87939146110891264</v>
      </c>
      <c r="AA588" s="3">
        <v>-0.51588728081083923</v>
      </c>
      <c r="AB588" s="3" t="s">
        <v>3402</v>
      </c>
      <c r="AC588" s="22">
        <v>0</v>
      </c>
      <c r="AD588" s="15">
        <v>0</v>
      </c>
      <c r="AE588" s="5">
        <v>0</v>
      </c>
      <c r="AF588" s="20">
        <v>0</v>
      </c>
      <c r="AG588" s="3">
        <v>0.36350418029807341</v>
      </c>
      <c r="AH588" s="3">
        <v>9.5238095238095233E-2</v>
      </c>
      <c r="AI588" s="3">
        <v>0.26826608505997818</v>
      </c>
      <c r="AJ588" s="3" t="s">
        <v>3401</v>
      </c>
      <c r="AK588" s="22">
        <v>0</v>
      </c>
      <c r="AL588" s="15">
        <v>0</v>
      </c>
      <c r="AM588" s="3">
        <v>0</v>
      </c>
      <c r="AN588" s="20">
        <v>0</v>
      </c>
      <c r="AO588" s="3">
        <v>0.36350418029807341</v>
      </c>
      <c r="AP588" s="3">
        <v>6.3492063492063489E-2</v>
      </c>
      <c r="AQ588" s="3">
        <v>0.30001211680600992</v>
      </c>
      <c r="AR588" s="3" t="s">
        <v>3401</v>
      </c>
      <c r="AS588" s="22">
        <v>0</v>
      </c>
      <c r="AT588" s="15">
        <v>0</v>
      </c>
      <c r="AU588" s="3">
        <v>0</v>
      </c>
      <c r="AV588" s="20">
        <v>0</v>
      </c>
      <c r="AW588" s="3">
        <v>0.36350418029807341</v>
      </c>
      <c r="AX588" s="3">
        <v>0.17316017316017315</v>
      </c>
      <c r="AY588" s="3">
        <v>0.19034400713790026</v>
      </c>
      <c r="AZ588" s="3" t="s">
        <v>3402</v>
      </c>
      <c r="BA588" s="22">
        <v>0</v>
      </c>
      <c r="BB588" s="15">
        <v>0</v>
      </c>
      <c r="BC588" s="3">
        <v>0</v>
      </c>
      <c r="BD588" s="20">
        <v>0</v>
      </c>
      <c r="BE588" s="15">
        <v>0</v>
      </c>
    </row>
    <row r="589" spans="1:57" x14ac:dyDescent="0.25">
      <c r="A589" t="s">
        <v>190</v>
      </c>
      <c r="B589" t="s">
        <v>518</v>
      </c>
      <c r="C589" t="s">
        <v>3428</v>
      </c>
      <c r="D589">
        <v>7</v>
      </c>
      <c r="E589" s="10">
        <v>0.2</v>
      </c>
      <c r="F589" s="5">
        <v>0.36350418029807341</v>
      </c>
      <c r="G589" s="5">
        <v>0.21994941163532386</v>
      </c>
      <c r="H589" s="5">
        <v>9.5238095238095233E-2</v>
      </c>
      <c r="I589" s="5" t="e">
        <v>#N/A</v>
      </c>
      <c r="J589" s="5" t="e">
        <v>#N/A</v>
      </c>
      <c r="K589" s="5" t="e">
        <v>#N/A</v>
      </c>
      <c r="L589" s="5" t="e">
        <v>#N/A</v>
      </c>
      <c r="M589" s="5" t="e">
        <v>#N/A</v>
      </c>
      <c r="N589" s="5">
        <v>0</v>
      </c>
      <c r="O589" s="5">
        <v>0.3857500506789166</v>
      </c>
      <c r="P589" s="22">
        <v>1.0307262285032153</v>
      </c>
      <c r="Q589" s="18">
        <v>2.4513981406191108</v>
      </c>
      <c r="R589" s="5">
        <v>6.8040982531761543E-3</v>
      </c>
      <c r="S589" s="20">
        <v>1.0443344250095676</v>
      </c>
      <c r="T589" s="3">
        <v>0.36350418029807341</v>
      </c>
      <c r="U589" s="3">
        <v>1.4214641080312722E-2</v>
      </c>
      <c r="V589" s="3">
        <v>0.34928953921776068</v>
      </c>
      <c r="W589" s="3" t="s">
        <v>3401</v>
      </c>
      <c r="X589" s="25">
        <v>0.30306863461442668</v>
      </c>
      <c r="Y589" s="3">
        <v>0.36350418029807341</v>
      </c>
      <c r="Z589" s="3">
        <v>0.87939146110891264</v>
      </c>
      <c r="AA589" s="3">
        <v>-0.51588728081083923</v>
      </c>
      <c r="AB589" s="3" t="s">
        <v>3402</v>
      </c>
      <c r="AC589" s="22">
        <v>0.88465391950585726</v>
      </c>
      <c r="AD589" s="15">
        <v>1.8562997916950861</v>
      </c>
      <c r="AE589" s="5">
        <v>4.4502152164594671E-3</v>
      </c>
      <c r="AF589" s="20">
        <v>0.89355434993877614</v>
      </c>
      <c r="AG589" s="3">
        <v>0.36350418029807341</v>
      </c>
      <c r="AH589" s="3">
        <v>9.5238095238095233E-2</v>
      </c>
      <c r="AI589" s="3">
        <v>0.26826608505997818</v>
      </c>
      <c r="AJ589" s="3" t="s">
        <v>3401</v>
      </c>
      <c r="AK589" s="22">
        <v>1.0303578934888651</v>
      </c>
      <c r="AL589" s="15">
        <v>2.3246113838638087</v>
      </c>
      <c r="AM589" s="3">
        <v>6.6331140528697805E-3</v>
      </c>
      <c r="AN589" s="20">
        <v>1.0436241215946047</v>
      </c>
      <c r="AO589" s="3">
        <v>0.36350418029807341</v>
      </c>
      <c r="AP589" s="3">
        <v>6.3492063492063489E-2</v>
      </c>
      <c r="AQ589" s="3">
        <v>0.30001211680600992</v>
      </c>
      <c r="AR589" s="3" t="s">
        <v>3401</v>
      </c>
      <c r="AS589" s="22">
        <v>1.0305022118863003</v>
      </c>
      <c r="AT589" s="15">
        <v>3.2813469787981933</v>
      </c>
      <c r="AU589" s="3">
        <v>2.0167067063425075E-3</v>
      </c>
      <c r="AV589" s="20">
        <v>1.0345356252989852</v>
      </c>
      <c r="AW589" s="3">
        <v>0.36350418029807341</v>
      </c>
      <c r="AX589" s="3">
        <v>0.17316017316017315</v>
      </c>
      <c r="AY589" s="3">
        <v>0.19034400713790026</v>
      </c>
      <c r="AZ589" s="3" t="s">
        <v>3402</v>
      </c>
      <c r="BA589" s="22">
        <v>0.88786446778826644</v>
      </c>
      <c r="BB589" s="15">
        <v>2.2521777366962783</v>
      </c>
      <c r="BC589" s="3">
        <v>2.8555928413428735E-3</v>
      </c>
      <c r="BD589" s="20">
        <v>0.89357565347095214</v>
      </c>
      <c r="BE589" s="15">
        <v>3.4608173628765737</v>
      </c>
    </row>
    <row r="590" spans="1:57" x14ac:dyDescent="0.25">
      <c r="A590" t="s">
        <v>3714</v>
      </c>
      <c r="B590" t="s">
        <v>518</v>
      </c>
      <c r="C590" t="s">
        <v>3428</v>
      </c>
      <c r="D590">
        <v>7</v>
      </c>
      <c r="E590" s="10">
        <v>0</v>
      </c>
      <c r="F590" s="5" t="e">
        <v>#N/A</v>
      </c>
      <c r="G590" s="5" t="e">
        <v>#N/A</v>
      </c>
      <c r="H590" s="5" t="e">
        <v>#N/A</v>
      </c>
      <c r="I590" s="5" t="e">
        <v>#N/A</v>
      </c>
      <c r="J590" s="5" t="e">
        <v>#N/A</v>
      </c>
      <c r="K590" s="5" t="e">
        <v>#N/A</v>
      </c>
      <c r="L590" s="5" t="e">
        <v>#N/A</v>
      </c>
      <c r="M590" s="5" t="e">
        <v>#N/A</v>
      </c>
      <c r="N590" s="5">
        <v>0</v>
      </c>
      <c r="O590" s="5">
        <v>0.2451217442952569</v>
      </c>
      <c r="P590" s="22">
        <v>0</v>
      </c>
      <c r="Q590" s="18">
        <v>0</v>
      </c>
      <c r="R590" s="5">
        <v>0</v>
      </c>
      <c r="S590" s="20">
        <v>0</v>
      </c>
      <c r="T590" s="3">
        <v>0.36350418029807341</v>
      </c>
      <c r="U590" s="3">
        <v>1.4214641080312722E-2</v>
      </c>
      <c r="V590" s="3">
        <v>0.34928953921776068</v>
      </c>
      <c r="W590" s="3" t="s">
        <v>3401</v>
      </c>
      <c r="X590" s="25">
        <v>0</v>
      </c>
      <c r="Y590" s="3">
        <v>0.36350418029807341</v>
      </c>
      <c r="Z590" s="3">
        <v>0.87939146110891264</v>
      </c>
      <c r="AA590" s="3">
        <v>-0.51588728081083923</v>
      </c>
      <c r="AB590" s="3" t="s">
        <v>3402</v>
      </c>
      <c r="AC590" s="22">
        <v>0</v>
      </c>
      <c r="AD590" s="15">
        <v>0</v>
      </c>
      <c r="AE590" s="5">
        <v>0</v>
      </c>
      <c r="AF590" s="20">
        <v>0</v>
      </c>
      <c r="AG590" s="3">
        <v>0.36350418029807341</v>
      </c>
      <c r="AH590" s="3">
        <v>9.5238095238095233E-2</v>
      </c>
      <c r="AI590" s="3">
        <v>0.26826608505997818</v>
      </c>
      <c r="AJ590" s="3" t="s">
        <v>3401</v>
      </c>
      <c r="AK590" s="22">
        <v>0</v>
      </c>
      <c r="AL590" s="15">
        <v>0</v>
      </c>
      <c r="AM590" s="3">
        <v>0</v>
      </c>
      <c r="AN590" s="20">
        <v>0</v>
      </c>
      <c r="AO590" s="3">
        <v>0.36350418029807341</v>
      </c>
      <c r="AP590" s="3">
        <v>6.3492063492063489E-2</v>
      </c>
      <c r="AQ590" s="3">
        <v>0.30001211680600992</v>
      </c>
      <c r="AR590" s="3" t="s">
        <v>3401</v>
      </c>
      <c r="AS590" s="22">
        <v>0</v>
      </c>
      <c r="AT590" s="15">
        <v>0</v>
      </c>
      <c r="AU590" s="3">
        <v>0</v>
      </c>
      <c r="AV590" s="20">
        <v>0</v>
      </c>
      <c r="AW590" s="3">
        <v>0.36350418029807341</v>
      </c>
      <c r="AX590" s="3">
        <v>0.17316017316017315</v>
      </c>
      <c r="AY590" s="3">
        <v>0.19034400713790026</v>
      </c>
      <c r="AZ590" s="3" t="s">
        <v>3402</v>
      </c>
      <c r="BA590" s="22">
        <v>0</v>
      </c>
      <c r="BB590" s="15">
        <v>0</v>
      </c>
      <c r="BC590" s="3">
        <v>0</v>
      </c>
      <c r="BD590" s="20">
        <v>0</v>
      </c>
      <c r="BE590" s="15">
        <v>0</v>
      </c>
    </row>
    <row r="591" spans="1:57" x14ac:dyDescent="0.25">
      <c r="A591" t="s">
        <v>192</v>
      </c>
      <c r="B591" t="s">
        <v>518</v>
      </c>
      <c r="C591" t="s">
        <v>3428</v>
      </c>
      <c r="D591">
        <v>6.5</v>
      </c>
      <c r="E591" s="10">
        <v>1</v>
      </c>
      <c r="F591" s="5">
        <v>0.34632034632034631</v>
      </c>
      <c r="G591" s="5">
        <v>0.21994941163532386</v>
      </c>
      <c r="H591" s="5">
        <v>0.15873015873015872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>
        <v>0</v>
      </c>
      <c r="O591" s="5">
        <v>0.3857500506789166</v>
      </c>
      <c r="P591" s="22">
        <v>5.0042199091353767</v>
      </c>
      <c r="Q591" s="18">
        <v>77.735769675755193</v>
      </c>
      <c r="R591" s="5">
        <v>0.21576332538399021</v>
      </c>
      <c r="S591" s="20">
        <v>5.4357465599033574</v>
      </c>
      <c r="T591" s="3">
        <v>0.36350418029807341</v>
      </c>
      <c r="U591" s="3">
        <v>1.4214641080312722E-2</v>
      </c>
      <c r="V591" s="3">
        <v>0.34928953921776068</v>
      </c>
      <c r="W591" s="3" t="s">
        <v>3401</v>
      </c>
      <c r="X591" s="25">
        <v>1.4714111790619462</v>
      </c>
      <c r="Y591" s="3">
        <v>0.36350418029807341</v>
      </c>
      <c r="Z591" s="3">
        <v>0.87939146110891264</v>
      </c>
      <c r="AA591" s="3">
        <v>-0.51588728081083923</v>
      </c>
      <c r="AB591" s="3" t="s">
        <v>3402</v>
      </c>
      <c r="AC591" s="22">
        <v>4.2950326034824933</v>
      </c>
      <c r="AD591" s="15">
        <v>20.151068958022947</v>
      </c>
      <c r="AE591" s="5">
        <v>4.8309327031184582E-2</v>
      </c>
      <c r="AF591" s="20">
        <v>4.3916512575448623</v>
      </c>
      <c r="AG591" s="3">
        <v>0.36350418029807341</v>
      </c>
      <c r="AH591" s="3">
        <v>9.5238095238095233E-2</v>
      </c>
      <c r="AI591" s="3">
        <v>0.26826608505997818</v>
      </c>
      <c r="AJ591" s="3" t="s">
        <v>3401</v>
      </c>
      <c r="AK591" s="22">
        <v>5.0024316268921662</v>
      </c>
      <c r="AL591" s="15">
        <v>60.068482798746246</v>
      </c>
      <c r="AM591" s="3">
        <v>0.17140116414842169</v>
      </c>
      <c r="AN591" s="20">
        <v>5.34523395518901</v>
      </c>
      <c r="AO591" s="3">
        <v>0.36350418029807341</v>
      </c>
      <c r="AP591" s="3">
        <v>6.3492063492063489E-2</v>
      </c>
      <c r="AQ591" s="3">
        <v>0.30001211680600992</v>
      </c>
      <c r="AR591" s="3" t="s">
        <v>3401</v>
      </c>
      <c r="AS591" s="22">
        <v>5.0031322988821954</v>
      </c>
      <c r="AT591" s="15">
        <v>320.2250361132356</v>
      </c>
      <c r="AU591" s="3">
        <v>0.19680941456086451</v>
      </c>
      <c r="AV591" s="20">
        <v>5.396751128003924</v>
      </c>
      <c r="AW591" s="3">
        <v>0.36350418029807341</v>
      </c>
      <c r="AX591" s="3">
        <v>0.17316017316017315</v>
      </c>
      <c r="AY591" s="3">
        <v>0.19034400713790026</v>
      </c>
      <c r="AZ591" s="3" t="s">
        <v>3402</v>
      </c>
      <c r="BA591" s="22">
        <v>4.3106199526638598</v>
      </c>
      <c r="BB591" s="15">
        <v>51.511120298253211</v>
      </c>
      <c r="BC591" s="3">
        <v>6.5312245999295304E-2</v>
      </c>
      <c r="BD591" s="20">
        <v>4.4412444446624502</v>
      </c>
      <c r="BE591" s="15">
        <v>17.655024795715935</v>
      </c>
    </row>
    <row r="592" spans="1:57" x14ac:dyDescent="0.25">
      <c r="A592" t="s">
        <v>3900</v>
      </c>
      <c r="B592" t="s">
        <v>518</v>
      </c>
      <c r="C592" t="s">
        <v>3428</v>
      </c>
      <c r="D592">
        <v>6.5</v>
      </c>
      <c r="E592" s="10">
        <v>0</v>
      </c>
      <c r="F592" s="5" t="e">
        <v>#N/A</v>
      </c>
      <c r="G592" s="5" t="e">
        <v>#N/A</v>
      </c>
      <c r="H592" s="5" t="e">
        <v>#N/A</v>
      </c>
      <c r="I592" s="5" t="e">
        <v>#N/A</v>
      </c>
      <c r="J592" s="5" t="e">
        <v>#N/A</v>
      </c>
      <c r="K592" s="5" t="e">
        <v>#N/A</v>
      </c>
      <c r="L592" s="5" t="e">
        <v>#N/A</v>
      </c>
      <c r="M592" s="5" t="e">
        <v>#N/A</v>
      </c>
      <c r="N592" s="5">
        <v>0</v>
      </c>
      <c r="O592" s="5">
        <v>0.3857500506789166</v>
      </c>
      <c r="P592" s="22">
        <v>0</v>
      </c>
      <c r="Q592" s="18">
        <v>0</v>
      </c>
      <c r="R592" s="5">
        <v>0</v>
      </c>
      <c r="S592" s="20">
        <v>0</v>
      </c>
      <c r="T592" s="3">
        <v>0.36350418029807341</v>
      </c>
      <c r="U592" s="3">
        <v>1.4214641080312722E-2</v>
      </c>
      <c r="V592" s="3">
        <v>0.34928953921776068</v>
      </c>
      <c r="W592" s="3" t="s">
        <v>3401</v>
      </c>
      <c r="X592" s="25">
        <v>0</v>
      </c>
      <c r="Y592" s="3">
        <v>0.36350418029807341</v>
      </c>
      <c r="Z592" s="3">
        <v>0.87939146110891264</v>
      </c>
      <c r="AA592" s="3">
        <v>-0.51588728081083923</v>
      </c>
      <c r="AB592" s="3" t="s">
        <v>3402</v>
      </c>
      <c r="AC592" s="22">
        <v>0</v>
      </c>
      <c r="AD592" s="15">
        <v>0</v>
      </c>
      <c r="AE592" s="5">
        <v>0</v>
      </c>
      <c r="AF592" s="20">
        <v>0</v>
      </c>
      <c r="AG592" s="3">
        <v>0.36350418029807341</v>
      </c>
      <c r="AH592" s="3">
        <v>9.5238095238095233E-2</v>
      </c>
      <c r="AI592" s="3">
        <v>0.26826608505997818</v>
      </c>
      <c r="AJ592" s="3" t="s">
        <v>3401</v>
      </c>
      <c r="AK592" s="22">
        <v>0</v>
      </c>
      <c r="AL592" s="15">
        <v>0</v>
      </c>
      <c r="AM592" s="3">
        <v>0</v>
      </c>
      <c r="AN592" s="20">
        <v>0</v>
      </c>
      <c r="AO592" s="3">
        <v>0.36350418029807341</v>
      </c>
      <c r="AP592" s="3">
        <v>6.3492063492063489E-2</v>
      </c>
      <c r="AQ592" s="3">
        <v>0.30001211680600992</v>
      </c>
      <c r="AR592" s="3" t="s">
        <v>3401</v>
      </c>
      <c r="AS592" s="22">
        <v>0</v>
      </c>
      <c r="AT592" s="15">
        <v>0</v>
      </c>
      <c r="AU592" s="3">
        <v>0</v>
      </c>
      <c r="AV592" s="20">
        <v>0</v>
      </c>
      <c r="AW592" s="3">
        <v>0.36350418029807341</v>
      </c>
      <c r="AX592" s="3">
        <v>0.17316017316017315</v>
      </c>
      <c r="AY592" s="3">
        <v>0.19034400713790026</v>
      </c>
      <c r="AZ592" s="3" t="s">
        <v>3402</v>
      </c>
      <c r="BA592" s="22">
        <v>0</v>
      </c>
      <c r="BB592" s="15">
        <v>0</v>
      </c>
      <c r="BC592" s="3">
        <v>0</v>
      </c>
      <c r="BD592" s="20">
        <v>0</v>
      </c>
      <c r="BE592" s="15">
        <v>0</v>
      </c>
    </row>
    <row r="593" spans="1:57" x14ac:dyDescent="0.25">
      <c r="A593" t="s">
        <v>191</v>
      </c>
      <c r="B593" t="s">
        <v>518</v>
      </c>
      <c r="C593" t="s">
        <v>3428</v>
      </c>
      <c r="D593">
        <v>6.5</v>
      </c>
      <c r="E593" s="10">
        <v>0</v>
      </c>
      <c r="F593" s="5">
        <v>0.36350418029807341</v>
      </c>
      <c r="G593" s="5">
        <v>0.19047619047619047</v>
      </c>
      <c r="H593" s="5">
        <v>0.17316017316017315</v>
      </c>
      <c r="I593" s="5" t="e">
        <v>#N/A</v>
      </c>
      <c r="J593" s="5" t="e">
        <v>#N/A</v>
      </c>
      <c r="K593" s="5" t="e">
        <v>#N/A</v>
      </c>
      <c r="L593" s="5" t="e">
        <v>#N/A</v>
      </c>
      <c r="M593" s="5" t="e">
        <v>#N/A</v>
      </c>
      <c r="N593" s="5">
        <v>0</v>
      </c>
      <c r="O593" s="5">
        <v>0.3857500506789166</v>
      </c>
      <c r="P593" s="22">
        <v>0</v>
      </c>
      <c r="Q593" s="18">
        <v>0</v>
      </c>
      <c r="R593" s="5">
        <v>0</v>
      </c>
      <c r="S593" s="20">
        <v>0</v>
      </c>
      <c r="T593" s="3">
        <v>0.36350418029807341</v>
      </c>
      <c r="U593" s="3">
        <v>1.4214641080312722E-2</v>
      </c>
      <c r="V593" s="3">
        <v>0.34928953921776068</v>
      </c>
      <c r="W593" s="3" t="s">
        <v>3401</v>
      </c>
      <c r="X593" s="25">
        <v>0</v>
      </c>
      <c r="Y593" s="3">
        <v>0.36350418029807341</v>
      </c>
      <c r="Z593" s="3">
        <v>0.87939146110891264</v>
      </c>
      <c r="AA593" s="3">
        <v>-0.51588728081083923</v>
      </c>
      <c r="AB593" s="3" t="s">
        <v>3402</v>
      </c>
      <c r="AC593" s="22">
        <v>0</v>
      </c>
      <c r="AD593" s="15">
        <v>0</v>
      </c>
      <c r="AE593" s="5">
        <v>0</v>
      </c>
      <c r="AF593" s="20">
        <v>0</v>
      </c>
      <c r="AG593" s="3">
        <v>0.36350418029807341</v>
      </c>
      <c r="AH593" s="3">
        <v>9.5238095238095233E-2</v>
      </c>
      <c r="AI593" s="3">
        <v>0.26826608505997818</v>
      </c>
      <c r="AJ593" s="3" t="s">
        <v>3401</v>
      </c>
      <c r="AK593" s="22">
        <v>0</v>
      </c>
      <c r="AL593" s="15">
        <v>0</v>
      </c>
      <c r="AM593" s="3">
        <v>0</v>
      </c>
      <c r="AN593" s="20">
        <v>0</v>
      </c>
      <c r="AO593" s="3">
        <v>0.36350418029807341</v>
      </c>
      <c r="AP593" s="3">
        <v>6.3492063492063489E-2</v>
      </c>
      <c r="AQ593" s="3">
        <v>0.30001211680600992</v>
      </c>
      <c r="AR593" s="3" t="s">
        <v>3401</v>
      </c>
      <c r="AS593" s="22">
        <v>0</v>
      </c>
      <c r="AT593" s="15">
        <v>0</v>
      </c>
      <c r="AU593" s="3">
        <v>0</v>
      </c>
      <c r="AV593" s="20">
        <v>0</v>
      </c>
      <c r="AW593" s="3">
        <v>0.36350418029807341</v>
      </c>
      <c r="AX593" s="3">
        <v>0.17316017316017315</v>
      </c>
      <c r="AY593" s="3">
        <v>0.19034400713790026</v>
      </c>
      <c r="AZ593" s="3" t="s">
        <v>3402</v>
      </c>
      <c r="BA593" s="22">
        <v>0</v>
      </c>
      <c r="BB593" s="15">
        <v>0</v>
      </c>
      <c r="BC593" s="3">
        <v>0</v>
      </c>
      <c r="BD593" s="20">
        <v>0</v>
      </c>
      <c r="BE593" s="15">
        <v>0</v>
      </c>
    </row>
    <row r="594" spans="1:57" x14ac:dyDescent="0.25">
      <c r="A594" t="s">
        <v>201</v>
      </c>
      <c r="B594" t="s">
        <v>518</v>
      </c>
      <c r="C594" t="s">
        <v>3428</v>
      </c>
      <c r="D594">
        <v>5.5</v>
      </c>
      <c r="E594" s="10">
        <v>1</v>
      </c>
      <c r="F594" s="5">
        <v>0.13605442176870747</v>
      </c>
      <c r="G594" s="5">
        <v>9.5238095238095233E-2</v>
      </c>
      <c r="H594" s="5">
        <v>0.29304029304029305</v>
      </c>
      <c r="I594" s="5" t="e">
        <v>#N/A</v>
      </c>
      <c r="J594" s="5" t="e">
        <v>#N/A</v>
      </c>
      <c r="K594" s="5" t="e">
        <v>#N/A</v>
      </c>
      <c r="L594" s="5" t="e">
        <v>#N/A</v>
      </c>
      <c r="M594" s="5" t="e">
        <v>#N/A</v>
      </c>
      <c r="N594" s="5">
        <v>0</v>
      </c>
      <c r="O594" s="5">
        <v>0.64857231520701319</v>
      </c>
      <c r="P594" s="22">
        <v>3.9700907319315561</v>
      </c>
      <c r="Q594" s="18">
        <v>31.617053817607957</v>
      </c>
      <c r="R594" s="5">
        <v>8.7756263287624064E-2</v>
      </c>
      <c r="S594" s="20">
        <v>4.1456032585068039</v>
      </c>
      <c r="T594" s="3">
        <v>0.36350418029807341</v>
      </c>
      <c r="U594" s="3">
        <v>1.4214641080312722E-2</v>
      </c>
      <c r="V594" s="3">
        <v>0.34928953921776068</v>
      </c>
      <c r="W594" s="3" t="s">
        <v>3401</v>
      </c>
      <c r="X594" s="25">
        <v>1.1673419615693164</v>
      </c>
      <c r="Y594" s="3">
        <v>0.36350418029807341</v>
      </c>
      <c r="Z594" s="3">
        <v>0.87939146110891264</v>
      </c>
      <c r="AA594" s="3">
        <v>-0.51588728081083923</v>
      </c>
      <c r="AB594" s="3" t="s">
        <v>3402</v>
      </c>
      <c r="AC594" s="22">
        <v>3.4074579938625993</v>
      </c>
      <c r="AD594" s="15">
        <v>10.833356373994064</v>
      </c>
      <c r="AE594" s="5">
        <v>2.5971433922778564E-2</v>
      </c>
      <c r="AF594" s="20">
        <v>3.4594008617081564</v>
      </c>
      <c r="AG594" s="3">
        <v>0.36350418029807341</v>
      </c>
      <c r="AH594" s="3">
        <v>9.5238095238095233E-2</v>
      </c>
      <c r="AI594" s="3">
        <v>0.26826608505997818</v>
      </c>
      <c r="AJ594" s="3" t="s">
        <v>3401</v>
      </c>
      <c r="AK594" s="22">
        <v>3.9686720007629113</v>
      </c>
      <c r="AL594" s="15">
        <v>25.768360913381802</v>
      </c>
      <c r="AM594" s="3">
        <v>7.3528194037264974E-2</v>
      </c>
      <c r="AN594" s="20">
        <v>4.1157283888374412</v>
      </c>
      <c r="AO594" s="3">
        <v>0.36350418029807341</v>
      </c>
      <c r="AP594" s="3">
        <v>6.3492063492063489E-2</v>
      </c>
      <c r="AQ594" s="3">
        <v>0.30001211680600992</v>
      </c>
      <c r="AR594" s="3" t="s">
        <v>3401</v>
      </c>
      <c r="AS594" s="22">
        <v>3.9692278778874677</v>
      </c>
      <c r="AT594" s="15">
        <v>97.207411305216567</v>
      </c>
      <c r="AU594" s="3">
        <v>5.9743404020389447E-2</v>
      </c>
      <c r="AV594" s="20">
        <v>4.0887146859282462</v>
      </c>
      <c r="AW594" s="3">
        <v>0.36350418029807341</v>
      </c>
      <c r="AX594" s="3">
        <v>0.17316017316017315</v>
      </c>
      <c r="AY594" s="3">
        <v>0.19034400713790026</v>
      </c>
      <c r="AZ594" s="3" t="s">
        <v>3402</v>
      </c>
      <c r="BA594" s="22">
        <v>3.4198241951175352</v>
      </c>
      <c r="BB594" s="15">
        <v>22.810468985028436</v>
      </c>
      <c r="BC594" s="3">
        <v>2.892196778255653E-2</v>
      </c>
      <c r="BD594" s="20">
        <v>3.4776681306826482</v>
      </c>
      <c r="BE594" s="15">
        <v>13.606964192678541</v>
      </c>
    </row>
    <row r="595" spans="1:57" x14ac:dyDescent="0.25">
      <c r="A595" t="s">
        <v>197</v>
      </c>
      <c r="B595" t="s">
        <v>518</v>
      </c>
      <c r="C595" t="s">
        <v>3428</v>
      </c>
      <c r="D595">
        <v>5.5</v>
      </c>
      <c r="E595" s="10">
        <v>0</v>
      </c>
      <c r="F595" s="5">
        <v>0.17316017316017315</v>
      </c>
      <c r="G595" s="5">
        <v>0.10582010582010581</v>
      </c>
      <c r="H595" s="5">
        <v>0.23809523809523808</v>
      </c>
      <c r="I595" s="5" t="e">
        <v>#N/A</v>
      </c>
      <c r="J595" s="5" t="e">
        <v>#N/A</v>
      </c>
      <c r="K595" s="5" t="e">
        <v>#N/A</v>
      </c>
      <c r="L595" s="5" t="e">
        <v>#N/A</v>
      </c>
      <c r="M595" s="5" t="e">
        <v>#N/A</v>
      </c>
      <c r="N595" s="5">
        <v>0</v>
      </c>
      <c r="O595" s="5">
        <v>0.56476056716192291</v>
      </c>
      <c r="P595" s="22">
        <v>0</v>
      </c>
      <c r="Q595" s="18">
        <v>0</v>
      </c>
      <c r="R595" s="5">
        <v>0</v>
      </c>
      <c r="S595" s="20">
        <v>0</v>
      </c>
      <c r="T595" s="3">
        <v>0.36350418029807341</v>
      </c>
      <c r="U595" s="3">
        <v>1.4214641080312722E-2</v>
      </c>
      <c r="V595" s="3">
        <v>0.34928953921776068</v>
      </c>
      <c r="W595" s="3" t="s">
        <v>3401</v>
      </c>
      <c r="X595" s="25">
        <v>0</v>
      </c>
      <c r="Y595" s="3">
        <v>0.36350418029807341</v>
      </c>
      <c r="Z595" s="3">
        <v>0.87939146110891264</v>
      </c>
      <c r="AA595" s="3">
        <v>-0.51588728081083923</v>
      </c>
      <c r="AB595" s="3" t="s">
        <v>3402</v>
      </c>
      <c r="AC595" s="22">
        <v>0</v>
      </c>
      <c r="AD595" s="15">
        <v>0</v>
      </c>
      <c r="AE595" s="5">
        <v>0</v>
      </c>
      <c r="AF595" s="20">
        <v>0</v>
      </c>
      <c r="AG595" s="3">
        <v>0.36350418029807341</v>
      </c>
      <c r="AH595" s="3">
        <v>9.5238095238095233E-2</v>
      </c>
      <c r="AI595" s="3">
        <v>0.26826608505997818</v>
      </c>
      <c r="AJ595" s="3" t="s">
        <v>3401</v>
      </c>
      <c r="AK595" s="22">
        <v>0</v>
      </c>
      <c r="AL595" s="15">
        <v>0</v>
      </c>
      <c r="AM595" s="3">
        <v>0</v>
      </c>
      <c r="AN595" s="20">
        <v>0</v>
      </c>
      <c r="AO595" s="3">
        <v>0.36350418029807341</v>
      </c>
      <c r="AP595" s="3">
        <v>6.3492063492063489E-2</v>
      </c>
      <c r="AQ595" s="3">
        <v>0.30001211680600992</v>
      </c>
      <c r="AR595" s="3" t="s">
        <v>3401</v>
      </c>
      <c r="AS595" s="22">
        <v>0</v>
      </c>
      <c r="AT595" s="15">
        <v>0</v>
      </c>
      <c r="AU595" s="3">
        <v>0</v>
      </c>
      <c r="AV595" s="20">
        <v>0</v>
      </c>
      <c r="AW595" s="3">
        <v>0.36350418029807341</v>
      </c>
      <c r="AX595" s="3">
        <v>0.17316017316017315</v>
      </c>
      <c r="AY595" s="3">
        <v>0.19034400713790026</v>
      </c>
      <c r="AZ595" s="3" t="s">
        <v>3402</v>
      </c>
      <c r="BA595" s="22">
        <v>0</v>
      </c>
      <c r="BB595" s="15">
        <v>0</v>
      </c>
      <c r="BC595" s="3">
        <v>0</v>
      </c>
      <c r="BD595" s="20">
        <v>0</v>
      </c>
      <c r="BE595" s="15">
        <v>0</v>
      </c>
    </row>
    <row r="596" spans="1:57" x14ac:dyDescent="0.25">
      <c r="A596" t="s">
        <v>202</v>
      </c>
      <c r="B596" t="s">
        <v>518</v>
      </c>
      <c r="C596" t="s">
        <v>3428</v>
      </c>
      <c r="D596">
        <v>5.5</v>
      </c>
      <c r="E596" s="10">
        <v>0</v>
      </c>
      <c r="F596" s="5">
        <v>0.17316017316017315</v>
      </c>
      <c r="G596" s="5">
        <v>8.6580086580086577E-2</v>
      </c>
      <c r="H596" s="5">
        <v>0.27210884353741494</v>
      </c>
      <c r="I596" s="5" t="e">
        <v>#N/A</v>
      </c>
      <c r="J596" s="5" t="e">
        <v>#N/A</v>
      </c>
      <c r="K596" s="5" t="e">
        <v>#N/A</v>
      </c>
      <c r="L596" s="5" t="e">
        <v>#N/A</v>
      </c>
      <c r="M596" s="5" t="e">
        <v>#N/A</v>
      </c>
      <c r="N596" s="5">
        <v>0</v>
      </c>
      <c r="O596" s="5">
        <v>0.56326119337352909</v>
      </c>
      <c r="P596" s="22">
        <v>0</v>
      </c>
      <c r="Q596" s="18">
        <v>0</v>
      </c>
      <c r="R596" s="5">
        <v>0</v>
      </c>
      <c r="S596" s="20">
        <v>0</v>
      </c>
      <c r="T596" s="3">
        <v>0.36350418029807341</v>
      </c>
      <c r="U596" s="3">
        <v>1.4214641080312722E-2</v>
      </c>
      <c r="V596" s="3">
        <v>0.34928953921776068</v>
      </c>
      <c r="W596" s="3" t="s">
        <v>3401</v>
      </c>
      <c r="X596" s="25">
        <v>0</v>
      </c>
      <c r="Y596" s="3">
        <v>0.36350418029807341</v>
      </c>
      <c r="Z596" s="3">
        <v>0.87939146110891264</v>
      </c>
      <c r="AA596" s="3">
        <v>-0.51588728081083923</v>
      </c>
      <c r="AB596" s="3" t="s">
        <v>3402</v>
      </c>
      <c r="AC596" s="22">
        <v>0</v>
      </c>
      <c r="AD596" s="15">
        <v>0</v>
      </c>
      <c r="AE596" s="5">
        <v>0</v>
      </c>
      <c r="AF596" s="20">
        <v>0</v>
      </c>
      <c r="AG596" s="3">
        <v>0.36350418029807341</v>
      </c>
      <c r="AH596" s="3">
        <v>9.5238095238095233E-2</v>
      </c>
      <c r="AI596" s="3">
        <v>0.26826608505997818</v>
      </c>
      <c r="AJ596" s="3" t="s">
        <v>3401</v>
      </c>
      <c r="AK596" s="22">
        <v>0</v>
      </c>
      <c r="AL596" s="15">
        <v>0</v>
      </c>
      <c r="AM596" s="3">
        <v>0</v>
      </c>
      <c r="AN596" s="20">
        <v>0</v>
      </c>
      <c r="AO596" s="3">
        <v>0.36350418029807341</v>
      </c>
      <c r="AP596" s="3">
        <v>6.3492063492063489E-2</v>
      </c>
      <c r="AQ596" s="3">
        <v>0.30001211680600992</v>
      </c>
      <c r="AR596" s="3" t="s">
        <v>3401</v>
      </c>
      <c r="AS596" s="22">
        <v>0</v>
      </c>
      <c r="AT596" s="15">
        <v>0</v>
      </c>
      <c r="AU596" s="3">
        <v>0</v>
      </c>
      <c r="AV596" s="20">
        <v>0</v>
      </c>
      <c r="AW596" s="3">
        <v>0.36350418029807341</v>
      </c>
      <c r="AX596" s="3">
        <v>0.17316017316017315</v>
      </c>
      <c r="AY596" s="3">
        <v>0.19034400713790026</v>
      </c>
      <c r="AZ596" s="3" t="s">
        <v>3402</v>
      </c>
      <c r="BA596" s="22">
        <v>0</v>
      </c>
      <c r="BB596" s="15">
        <v>0</v>
      </c>
      <c r="BC596" s="3">
        <v>0</v>
      </c>
      <c r="BD596" s="20">
        <v>0</v>
      </c>
      <c r="BE596" s="15">
        <v>0</v>
      </c>
    </row>
    <row r="597" spans="1:57" x14ac:dyDescent="0.25">
      <c r="A597" t="s">
        <v>193</v>
      </c>
      <c r="B597" t="s">
        <v>518</v>
      </c>
      <c r="C597" t="s">
        <v>3428</v>
      </c>
      <c r="D597">
        <v>5.5</v>
      </c>
      <c r="E597" s="10">
        <v>0.8</v>
      </c>
      <c r="F597" s="5">
        <v>0.31746031746031744</v>
      </c>
      <c r="G597" s="5">
        <v>0.21164021164021163</v>
      </c>
      <c r="H597" s="5">
        <v>0.19047619047619047</v>
      </c>
      <c r="I597" s="5" t="e">
        <v>#N/A</v>
      </c>
      <c r="J597" s="5" t="e">
        <v>#N/A</v>
      </c>
      <c r="K597" s="5" t="e">
        <v>#N/A</v>
      </c>
      <c r="L597" s="5" t="e">
        <v>#N/A</v>
      </c>
      <c r="M597" s="5" t="e">
        <v>#N/A</v>
      </c>
      <c r="N597" s="5">
        <v>0</v>
      </c>
      <c r="O597" s="5">
        <v>0.3857500506789166</v>
      </c>
      <c r="P597" s="22">
        <v>3.8425969064830912</v>
      </c>
      <c r="Q597" s="18">
        <v>28.297857350907435</v>
      </c>
      <c r="R597" s="5">
        <v>7.8543504859357585E-2</v>
      </c>
      <c r="S597" s="20">
        <v>3.9996839162018065</v>
      </c>
      <c r="T597" s="3">
        <v>0.36350418029807341</v>
      </c>
      <c r="U597" s="3">
        <v>1.4214641080312722E-2</v>
      </c>
      <c r="V597" s="3">
        <v>0.34928953921776068</v>
      </c>
      <c r="W597" s="3" t="s">
        <v>3401</v>
      </c>
      <c r="X597" s="25">
        <v>1.1298544323574642</v>
      </c>
      <c r="Y597" s="3">
        <v>0.36350418029807341</v>
      </c>
      <c r="Z597" s="3">
        <v>0.87939146110891264</v>
      </c>
      <c r="AA597" s="3">
        <v>-0.51588728081083923</v>
      </c>
      <c r="AB597" s="3" t="s">
        <v>3402</v>
      </c>
      <c r="AC597" s="22">
        <v>3.2980323197342063</v>
      </c>
      <c r="AD597" s="15">
        <v>10.035362962354034</v>
      </c>
      <c r="AE597" s="5">
        <v>2.4058358007453463E-2</v>
      </c>
      <c r="AF597" s="20">
        <v>3.346149035749113</v>
      </c>
      <c r="AG597" s="3">
        <v>0.36350418029807341</v>
      </c>
      <c r="AH597" s="3">
        <v>9.5238095238095233E-2</v>
      </c>
      <c r="AI597" s="3">
        <v>0.26826608505997818</v>
      </c>
      <c r="AJ597" s="3" t="s">
        <v>3401</v>
      </c>
      <c r="AK597" s="22">
        <v>3.8412237358510146</v>
      </c>
      <c r="AL597" s="15">
        <v>23.215163478167121</v>
      </c>
      <c r="AM597" s="3">
        <v>6.624282586569373E-2</v>
      </c>
      <c r="AN597" s="20">
        <v>3.9737093875824021</v>
      </c>
      <c r="AO597" s="3">
        <v>0.36350418029807341</v>
      </c>
      <c r="AP597" s="3">
        <v>6.3492063492063489E-2</v>
      </c>
      <c r="AQ597" s="3">
        <v>0.30001211680600992</v>
      </c>
      <c r="AR597" s="3" t="s">
        <v>3401</v>
      </c>
      <c r="AS597" s="22">
        <v>3.8417617617711843</v>
      </c>
      <c r="AT597" s="15">
        <v>83.920340094338528</v>
      </c>
      <c r="AU597" s="3">
        <v>5.1577207092186994E-2</v>
      </c>
      <c r="AV597" s="20">
        <v>3.9449161759555582</v>
      </c>
      <c r="AW597" s="3">
        <v>0.36350418029807341</v>
      </c>
      <c r="AX597" s="3">
        <v>0.17316017316017315</v>
      </c>
      <c r="AY597" s="3">
        <v>0.19034400713790026</v>
      </c>
      <c r="AZ597" s="3" t="s">
        <v>3402</v>
      </c>
      <c r="BA597" s="22">
        <v>3.3100013979985823</v>
      </c>
      <c r="BB597" s="15">
        <v>20.630970736592555</v>
      </c>
      <c r="BC597" s="3">
        <v>2.6158527093775693E-2</v>
      </c>
      <c r="BD597" s="20">
        <v>3.3623184521861336</v>
      </c>
      <c r="BE597" s="15">
        <v>13.140138445546244</v>
      </c>
    </row>
    <row r="598" spans="1:57" x14ac:dyDescent="0.25">
      <c r="A598" t="s">
        <v>4207</v>
      </c>
      <c r="B598" t="s">
        <v>518</v>
      </c>
      <c r="C598" t="s">
        <v>3428</v>
      </c>
      <c r="D598">
        <v>5.5</v>
      </c>
      <c r="E598" s="10">
        <v>0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>
        <v>0</v>
      </c>
      <c r="O598" s="5">
        <v>0.3857500506789166</v>
      </c>
      <c r="P598" s="22">
        <v>0</v>
      </c>
      <c r="Q598" s="18">
        <v>0</v>
      </c>
      <c r="R598" s="5">
        <v>0</v>
      </c>
      <c r="S598" s="20">
        <v>0</v>
      </c>
      <c r="T598" s="3">
        <v>0.36350418029807341</v>
      </c>
      <c r="U598" s="3">
        <v>1.4214641080312722E-2</v>
      </c>
      <c r="V598" s="3">
        <v>0.34928953921776068</v>
      </c>
      <c r="W598" s="3" t="s">
        <v>3401</v>
      </c>
      <c r="X598" s="25">
        <v>0</v>
      </c>
      <c r="Y598" s="3">
        <v>0.36350418029807341</v>
      </c>
      <c r="Z598" s="3">
        <v>0.87939146110891264</v>
      </c>
      <c r="AA598" s="3">
        <v>-0.51588728081083923</v>
      </c>
      <c r="AB598" s="3" t="s">
        <v>3402</v>
      </c>
      <c r="AC598" s="22">
        <v>0</v>
      </c>
      <c r="AD598" s="15">
        <v>0</v>
      </c>
      <c r="AE598" s="5">
        <v>0</v>
      </c>
      <c r="AF598" s="20">
        <v>0</v>
      </c>
      <c r="AG598" s="3">
        <v>0.36350418029807341</v>
      </c>
      <c r="AH598" s="3">
        <v>9.5238095238095233E-2</v>
      </c>
      <c r="AI598" s="3">
        <v>0.26826608505997818</v>
      </c>
      <c r="AJ598" s="3" t="s">
        <v>3401</v>
      </c>
      <c r="AK598" s="22">
        <v>0</v>
      </c>
      <c r="AL598" s="15">
        <v>0</v>
      </c>
      <c r="AM598" s="3">
        <v>0</v>
      </c>
      <c r="AN598" s="20">
        <v>0</v>
      </c>
      <c r="AO598" s="3">
        <v>0.36350418029807341</v>
      </c>
      <c r="AP598" s="3">
        <v>6.3492063492063489E-2</v>
      </c>
      <c r="AQ598" s="3">
        <v>0.30001211680600992</v>
      </c>
      <c r="AR598" s="3" t="s">
        <v>3401</v>
      </c>
      <c r="AS598" s="22">
        <v>0</v>
      </c>
      <c r="AT598" s="15">
        <v>0</v>
      </c>
      <c r="AU598" s="3">
        <v>0</v>
      </c>
      <c r="AV598" s="20">
        <v>0</v>
      </c>
      <c r="AW598" s="3">
        <v>0.36350418029807341</v>
      </c>
      <c r="AX598" s="3">
        <v>0.17316017316017315</v>
      </c>
      <c r="AY598" s="3">
        <v>0.19034400713790026</v>
      </c>
      <c r="AZ598" s="3" t="s">
        <v>3402</v>
      </c>
      <c r="BA598" s="22">
        <v>0</v>
      </c>
      <c r="BB598" s="15">
        <v>0</v>
      </c>
      <c r="BC598" s="3">
        <v>0</v>
      </c>
      <c r="BD598" s="20">
        <v>0</v>
      </c>
      <c r="BE598" s="15">
        <v>0</v>
      </c>
    </row>
    <row r="599" spans="1:57" x14ac:dyDescent="0.25">
      <c r="A599" t="s">
        <v>4208</v>
      </c>
      <c r="B599" t="s">
        <v>518</v>
      </c>
      <c r="C599" t="s">
        <v>3428</v>
      </c>
      <c r="D599">
        <v>5</v>
      </c>
      <c r="E599" s="10">
        <v>0</v>
      </c>
      <c r="F599" s="5" t="e">
        <v>#N/A</v>
      </c>
      <c r="G599" s="5" t="e">
        <v>#N/A</v>
      </c>
      <c r="H599" s="5" t="e">
        <v>#N/A</v>
      </c>
      <c r="I599" s="5" t="e">
        <v>#N/A</v>
      </c>
      <c r="J599" s="5" t="e">
        <v>#N/A</v>
      </c>
      <c r="K599" s="5" t="e">
        <v>#N/A</v>
      </c>
      <c r="L599" s="5" t="e">
        <v>#N/A</v>
      </c>
      <c r="M599" s="5" t="e">
        <v>#N/A</v>
      </c>
      <c r="N599" s="5">
        <v>0</v>
      </c>
      <c r="O599" s="5">
        <v>0.3857500506789166</v>
      </c>
      <c r="P599" s="22">
        <v>0</v>
      </c>
      <c r="Q599" s="18">
        <v>0</v>
      </c>
      <c r="R599" s="5">
        <v>0</v>
      </c>
      <c r="S599" s="20">
        <v>0</v>
      </c>
      <c r="T599" s="3">
        <v>0.36350418029807341</v>
      </c>
      <c r="U599" s="3">
        <v>1.4214641080312722E-2</v>
      </c>
      <c r="V599" s="3">
        <v>0.34928953921776068</v>
      </c>
      <c r="W599" s="3" t="s">
        <v>3401</v>
      </c>
      <c r="X599" s="25">
        <v>0</v>
      </c>
      <c r="Y599" s="3">
        <v>0.36350418029807341</v>
      </c>
      <c r="Z599" s="3">
        <v>0.87939146110891264</v>
      </c>
      <c r="AA599" s="3">
        <v>-0.51588728081083923</v>
      </c>
      <c r="AB599" s="3" t="s">
        <v>3402</v>
      </c>
      <c r="AC599" s="22">
        <v>0</v>
      </c>
      <c r="AD599" s="15">
        <v>0</v>
      </c>
      <c r="AE599" s="5">
        <v>0</v>
      </c>
      <c r="AF599" s="20">
        <v>0</v>
      </c>
      <c r="AG599" s="3">
        <v>0.36350418029807341</v>
      </c>
      <c r="AH599" s="3">
        <v>9.5238095238095233E-2</v>
      </c>
      <c r="AI599" s="3">
        <v>0.26826608505997818</v>
      </c>
      <c r="AJ599" s="3" t="s">
        <v>3401</v>
      </c>
      <c r="AK599" s="22">
        <v>0</v>
      </c>
      <c r="AL599" s="15">
        <v>0</v>
      </c>
      <c r="AM599" s="3">
        <v>0</v>
      </c>
      <c r="AN599" s="20">
        <v>0</v>
      </c>
      <c r="AO599" s="3">
        <v>0.36350418029807341</v>
      </c>
      <c r="AP599" s="3">
        <v>6.3492063492063489E-2</v>
      </c>
      <c r="AQ599" s="3">
        <v>0.30001211680600992</v>
      </c>
      <c r="AR599" s="3" t="s">
        <v>3401</v>
      </c>
      <c r="AS599" s="22">
        <v>0</v>
      </c>
      <c r="AT599" s="15">
        <v>0</v>
      </c>
      <c r="AU599" s="3">
        <v>0</v>
      </c>
      <c r="AV599" s="20">
        <v>0</v>
      </c>
      <c r="AW599" s="3">
        <v>0.36350418029807341</v>
      </c>
      <c r="AX599" s="3">
        <v>0.17316017316017315</v>
      </c>
      <c r="AY599" s="3">
        <v>0.19034400713790026</v>
      </c>
      <c r="AZ599" s="3" t="s">
        <v>3402</v>
      </c>
      <c r="BA599" s="22">
        <v>0</v>
      </c>
      <c r="BB599" s="15">
        <v>0</v>
      </c>
      <c r="BC599" s="3">
        <v>0</v>
      </c>
      <c r="BD599" s="20">
        <v>0</v>
      </c>
      <c r="BE599" s="15">
        <v>0</v>
      </c>
    </row>
    <row r="600" spans="1:57" x14ac:dyDescent="0.25">
      <c r="A600" t="s">
        <v>203</v>
      </c>
      <c r="B600" t="s">
        <v>518</v>
      </c>
      <c r="C600" t="s">
        <v>3428</v>
      </c>
      <c r="D600">
        <v>5</v>
      </c>
      <c r="E600" s="10">
        <v>0</v>
      </c>
      <c r="F600" s="5">
        <v>0.11904761904761904</v>
      </c>
      <c r="G600" s="5">
        <v>0.11904761904761904</v>
      </c>
      <c r="H600" s="5">
        <v>0.19047619047619047</v>
      </c>
      <c r="I600" s="5" t="e">
        <v>#N/A</v>
      </c>
      <c r="J600" s="5" t="e">
        <v>#N/A</v>
      </c>
      <c r="K600" s="5" t="e">
        <v>#N/A</v>
      </c>
      <c r="L600" s="5" t="e">
        <v>#N/A</v>
      </c>
      <c r="M600" s="5" t="e">
        <v>#N/A</v>
      </c>
      <c r="N600" s="5">
        <v>0</v>
      </c>
      <c r="O600" s="5">
        <v>0.3857500506789166</v>
      </c>
      <c r="P600" s="22">
        <v>0</v>
      </c>
      <c r="Q600" s="18">
        <v>0</v>
      </c>
      <c r="R600" s="5">
        <v>0</v>
      </c>
      <c r="S600" s="20">
        <v>0</v>
      </c>
      <c r="T600" s="3">
        <v>0.36350418029807341</v>
      </c>
      <c r="U600" s="3">
        <v>1.4214641080312722E-2</v>
      </c>
      <c r="V600" s="3">
        <v>0.34928953921776068</v>
      </c>
      <c r="W600" s="3" t="s">
        <v>3401</v>
      </c>
      <c r="X600" s="25">
        <v>0</v>
      </c>
      <c r="Y600" s="3">
        <v>0.36350418029807341</v>
      </c>
      <c r="Z600" s="3">
        <v>0.87939146110891264</v>
      </c>
      <c r="AA600" s="3">
        <v>-0.51588728081083923</v>
      </c>
      <c r="AB600" s="3" t="s">
        <v>3402</v>
      </c>
      <c r="AC600" s="22">
        <v>0</v>
      </c>
      <c r="AD600" s="15">
        <v>0</v>
      </c>
      <c r="AE600" s="5">
        <v>0</v>
      </c>
      <c r="AF600" s="20">
        <v>0</v>
      </c>
      <c r="AG600" s="3">
        <v>0.36350418029807341</v>
      </c>
      <c r="AH600" s="3">
        <v>9.5238095238095233E-2</v>
      </c>
      <c r="AI600" s="3">
        <v>0.26826608505997818</v>
      </c>
      <c r="AJ600" s="3" t="s">
        <v>3401</v>
      </c>
      <c r="AK600" s="22">
        <v>0</v>
      </c>
      <c r="AL600" s="15">
        <v>0</v>
      </c>
      <c r="AM600" s="3">
        <v>0</v>
      </c>
      <c r="AN600" s="20">
        <v>0</v>
      </c>
      <c r="AO600" s="3">
        <v>0.36350418029807341</v>
      </c>
      <c r="AP600" s="3">
        <v>6.3492063492063489E-2</v>
      </c>
      <c r="AQ600" s="3">
        <v>0.30001211680600992</v>
      </c>
      <c r="AR600" s="3" t="s">
        <v>3401</v>
      </c>
      <c r="AS600" s="22">
        <v>0</v>
      </c>
      <c r="AT600" s="15">
        <v>0</v>
      </c>
      <c r="AU600" s="3">
        <v>0</v>
      </c>
      <c r="AV600" s="20">
        <v>0</v>
      </c>
      <c r="AW600" s="3">
        <v>0.36350418029807341</v>
      </c>
      <c r="AX600" s="3">
        <v>0.17316017316017315</v>
      </c>
      <c r="AY600" s="3">
        <v>0.19034400713790026</v>
      </c>
      <c r="AZ600" s="3" t="s">
        <v>3402</v>
      </c>
      <c r="BA600" s="22">
        <v>0</v>
      </c>
      <c r="BB600" s="15">
        <v>0</v>
      </c>
      <c r="BC600" s="3">
        <v>0</v>
      </c>
      <c r="BD600" s="20">
        <v>0</v>
      </c>
      <c r="BE600" s="15">
        <v>0</v>
      </c>
    </row>
    <row r="601" spans="1:57" x14ac:dyDescent="0.25">
      <c r="A601" t="s">
        <v>3924</v>
      </c>
      <c r="B601" t="s">
        <v>518</v>
      </c>
      <c r="C601" t="s">
        <v>3428</v>
      </c>
      <c r="D601">
        <v>5</v>
      </c>
      <c r="E601" s="10">
        <v>0</v>
      </c>
      <c r="F601" s="5" t="e">
        <v>#N/A</v>
      </c>
      <c r="G601" s="5" t="e">
        <v>#N/A</v>
      </c>
      <c r="H601" s="5" t="e">
        <v>#N/A</v>
      </c>
      <c r="I601" s="5" t="e">
        <v>#N/A</v>
      </c>
      <c r="J601" s="5" t="e">
        <v>#N/A</v>
      </c>
      <c r="K601" s="5" t="e">
        <v>#N/A</v>
      </c>
      <c r="L601" s="5" t="e">
        <v>#N/A</v>
      </c>
      <c r="M601" s="5" t="e">
        <v>#N/A</v>
      </c>
      <c r="N601" s="5">
        <v>0</v>
      </c>
      <c r="O601" s="5">
        <v>0.3857500506789166</v>
      </c>
      <c r="P601" s="22">
        <v>0</v>
      </c>
      <c r="Q601" s="18">
        <v>0</v>
      </c>
      <c r="R601" s="5">
        <v>0</v>
      </c>
      <c r="S601" s="20">
        <v>0</v>
      </c>
      <c r="T601" s="3">
        <v>0.36350418029807341</v>
      </c>
      <c r="U601" s="3">
        <v>1.4214641080312722E-2</v>
      </c>
      <c r="V601" s="3">
        <v>0.34928953921776068</v>
      </c>
      <c r="W601" s="3" t="s">
        <v>3401</v>
      </c>
      <c r="X601" s="25">
        <v>0</v>
      </c>
      <c r="Y601" s="3">
        <v>0.36350418029807341</v>
      </c>
      <c r="Z601" s="3">
        <v>0.87939146110891264</v>
      </c>
      <c r="AA601" s="3">
        <v>-0.51588728081083923</v>
      </c>
      <c r="AB601" s="3" t="s">
        <v>3402</v>
      </c>
      <c r="AC601" s="22">
        <v>0</v>
      </c>
      <c r="AD601" s="15">
        <v>0</v>
      </c>
      <c r="AE601" s="5">
        <v>0</v>
      </c>
      <c r="AF601" s="20">
        <v>0</v>
      </c>
      <c r="AG601" s="3">
        <v>0.36350418029807341</v>
      </c>
      <c r="AH601" s="3">
        <v>9.5238095238095233E-2</v>
      </c>
      <c r="AI601" s="3">
        <v>0.26826608505997818</v>
      </c>
      <c r="AJ601" s="3" t="s">
        <v>3401</v>
      </c>
      <c r="AK601" s="22">
        <v>0</v>
      </c>
      <c r="AL601" s="15">
        <v>0</v>
      </c>
      <c r="AM601" s="3">
        <v>0</v>
      </c>
      <c r="AN601" s="20">
        <v>0</v>
      </c>
      <c r="AO601" s="3">
        <v>0.36350418029807341</v>
      </c>
      <c r="AP601" s="3">
        <v>6.3492063492063489E-2</v>
      </c>
      <c r="AQ601" s="3">
        <v>0.30001211680600992</v>
      </c>
      <c r="AR601" s="3" t="s">
        <v>3401</v>
      </c>
      <c r="AS601" s="22">
        <v>0</v>
      </c>
      <c r="AT601" s="15">
        <v>0</v>
      </c>
      <c r="AU601" s="3">
        <v>0</v>
      </c>
      <c r="AV601" s="20">
        <v>0</v>
      </c>
      <c r="AW601" s="3">
        <v>0.36350418029807341</v>
      </c>
      <c r="AX601" s="3">
        <v>0.17316017316017315</v>
      </c>
      <c r="AY601" s="3">
        <v>0.19034400713790026</v>
      </c>
      <c r="AZ601" s="3" t="s">
        <v>3402</v>
      </c>
      <c r="BA601" s="22">
        <v>0</v>
      </c>
      <c r="BB601" s="15">
        <v>0</v>
      </c>
      <c r="BC601" s="3">
        <v>0</v>
      </c>
      <c r="BD601" s="20">
        <v>0</v>
      </c>
      <c r="BE601" s="15">
        <v>0</v>
      </c>
    </row>
    <row r="602" spans="1:57" x14ac:dyDescent="0.25">
      <c r="A602" t="s">
        <v>198</v>
      </c>
      <c r="B602" t="s">
        <v>518</v>
      </c>
      <c r="C602" t="s">
        <v>3428</v>
      </c>
      <c r="D602">
        <v>5</v>
      </c>
      <c r="E602" s="10">
        <v>1</v>
      </c>
      <c r="F602" s="5">
        <v>0.21164021164021163</v>
      </c>
      <c r="G602" s="5">
        <v>0.10582010582010581</v>
      </c>
      <c r="H602" s="5">
        <v>0.21164021164021163</v>
      </c>
      <c r="I602" s="5" t="e">
        <v>#N/A</v>
      </c>
      <c r="J602" s="5" t="e">
        <v>#N/A</v>
      </c>
      <c r="K602" s="5" t="e">
        <v>#N/A</v>
      </c>
      <c r="L602" s="5" t="e">
        <v>#N/A</v>
      </c>
      <c r="M602" s="5" t="e">
        <v>#N/A</v>
      </c>
      <c r="N602" s="5">
        <v>0</v>
      </c>
      <c r="O602" s="5">
        <v>0.3857500506789166</v>
      </c>
      <c r="P602" s="22">
        <v>3.9355212653789975</v>
      </c>
      <c r="Q602" s="18">
        <v>30.680389588546216</v>
      </c>
      <c r="R602" s="5">
        <v>8.5156458980371871E-2</v>
      </c>
      <c r="S602" s="20">
        <v>4.1058341833397414</v>
      </c>
      <c r="T602" s="3">
        <v>0.36350418029807341</v>
      </c>
      <c r="U602" s="3">
        <v>1.4214641080312722E-2</v>
      </c>
      <c r="V602" s="3">
        <v>0.34928953921776068</v>
      </c>
      <c r="W602" s="3" t="s">
        <v>3401</v>
      </c>
      <c r="X602" s="25">
        <v>1.1571773604000539</v>
      </c>
      <c r="Y602" s="3">
        <v>0.36350418029807341</v>
      </c>
      <c r="Z602" s="3">
        <v>0.87939146110891264</v>
      </c>
      <c r="AA602" s="3">
        <v>-0.51588728081083923</v>
      </c>
      <c r="AB602" s="3" t="s">
        <v>3402</v>
      </c>
      <c r="AC602" s="22">
        <v>3.3777876379181713</v>
      </c>
      <c r="AD602" s="15">
        <v>10.610915511544883</v>
      </c>
      <c r="AE602" s="5">
        <v>2.5438163534416469E-2</v>
      </c>
      <c r="AF602" s="20">
        <v>3.4286639649870043</v>
      </c>
      <c r="AG602" s="3">
        <v>0.36350418029807341</v>
      </c>
      <c r="AH602" s="3">
        <v>9.5238095238095233E-2</v>
      </c>
      <c r="AI602" s="3">
        <v>0.26826608505997818</v>
      </c>
      <c r="AJ602" s="3" t="s">
        <v>3401</v>
      </c>
      <c r="AK602" s="22">
        <v>3.9341148877768051</v>
      </c>
      <c r="AL602" s="15">
        <v>25.049542093402312</v>
      </c>
      <c r="AM602" s="3">
        <v>7.1477095410900957E-2</v>
      </c>
      <c r="AN602" s="20">
        <v>4.0770690785986066</v>
      </c>
      <c r="AO602" s="3">
        <v>0.36350418029807341</v>
      </c>
      <c r="AP602" s="3">
        <v>6.3492063492063489E-2</v>
      </c>
      <c r="AQ602" s="3">
        <v>0.30001211680600992</v>
      </c>
      <c r="AR602" s="3" t="s">
        <v>3401</v>
      </c>
      <c r="AS602" s="22">
        <v>3.9346659246150906</v>
      </c>
      <c r="AT602" s="15">
        <v>93.409604815424288</v>
      </c>
      <c r="AU602" s="3">
        <v>5.7409282738232217E-2</v>
      </c>
      <c r="AV602" s="20">
        <v>4.0494844900915554</v>
      </c>
      <c r="AW602" s="3">
        <v>0.36350418029807341</v>
      </c>
      <c r="AX602" s="3">
        <v>0.17316017316017315</v>
      </c>
      <c r="AY602" s="3">
        <v>0.19034400713790026</v>
      </c>
      <c r="AZ602" s="3" t="s">
        <v>3402</v>
      </c>
      <c r="BA602" s="22">
        <v>3.3900461607824783</v>
      </c>
      <c r="BB602" s="15">
        <v>22.197716196021716</v>
      </c>
      <c r="BC602" s="3">
        <v>2.8145043097932299E-2</v>
      </c>
      <c r="BD602" s="20">
        <v>3.4463362469783427</v>
      </c>
      <c r="BE602" s="15">
        <v>13.479897876939413</v>
      </c>
    </row>
    <row r="603" spans="1:57" x14ac:dyDescent="0.25">
      <c r="A603" t="s">
        <v>4209</v>
      </c>
      <c r="B603" t="s">
        <v>518</v>
      </c>
      <c r="C603" t="s">
        <v>3428</v>
      </c>
      <c r="D603">
        <v>4.5</v>
      </c>
      <c r="E603" s="10">
        <v>0</v>
      </c>
      <c r="F603" s="5" t="e">
        <v>#N/A</v>
      </c>
      <c r="G603" s="5" t="e">
        <v>#N/A</v>
      </c>
      <c r="H603" s="5" t="e">
        <v>#N/A</v>
      </c>
      <c r="I603" s="5" t="e">
        <v>#N/A</v>
      </c>
      <c r="J603" s="5" t="e">
        <v>#N/A</v>
      </c>
      <c r="K603" s="5" t="e">
        <v>#N/A</v>
      </c>
      <c r="L603" s="5" t="e">
        <v>#N/A</v>
      </c>
      <c r="M603" s="5" t="e">
        <v>#N/A</v>
      </c>
      <c r="N603" s="5">
        <v>0</v>
      </c>
      <c r="O603" s="5">
        <v>0.3857500506789166</v>
      </c>
      <c r="P603" s="22">
        <v>0</v>
      </c>
      <c r="Q603" s="18">
        <v>0</v>
      </c>
      <c r="R603" s="5">
        <v>0</v>
      </c>
      <c r="S603" s="20">
        <v>0</v>
      </c>
      <c r="T603" s="3">
        <v>0.36350418029807341</v>
      </c>
      <c r="U603" s="3">
        <v>1.4214641080312722E-2</v>
      </c>
      <c r="V603" s="3">
        <v>0.34928953921776068</v>
      </c>
      <c r="W603" s="3" t="s">
        <v>3401</v>
      </c>
      <c r="X603" s="25">
        <v>0</v>
      </c>
      <c r="Y603" s="3">
        <v>0.36350418029807341</v>
      </c>
      <c r="Z603" s="3">
        <v>0.87939146110891264</v>
      </c>
      <c r="AA603" s="3">
        <v>-0.51588728081083923</v>
      </c>
      <c r="AB603" s="3" t="s">
        <v>3402</v>
      </c>
      <c r="AC603" s="22">
        <v>0</v>
      </c>
      <c r="AD603" s="15">
        <v>0</v>
      </c>
      <c r="AE603" s="5">
        <v>0</v>
      </c>
      <c r="AF603" s="20">
        <v>0</v>
      </c>
      <c r="AG603" s="3">
        <v>0.36350418029807341</v>
      </c>
      <c r="AH603" s="3">
        <v>9.5238095238095233E-2</v>
      </c>
      <c r="AI603" s="3">
        <v>0.26826608505997818</v>
      </c>
      <c r="AJ603" s="3" t="s">
        <v>3401</v>
      </c>
      <c r="AK603" s="22">
        <v>0</v>
      </c>
      <c r="AL603" s="15">
        <v>0</v>
      </c>
      <c r="AM603" s="3">
        <v>0</v>
      </c>
      <c r="AN603" s="20">
        <v>0</v>
      </c>
      <c r="AO603" s="3">
        <v>0.36350418029807341</v>
      </c>
      <c r="AP603" s="3">
        <v>6.3492063492063489E-2</v>
      </c>
      <c r="AQ603" s="3">
        <v>0.30001211680600992</v>
      </c>
      <c r="AR603" s="3" t="s">
        <v>3401</v>
      </c>
      <c r="AS603" s="22">
        <v>0</v>
      </c>
      <c r="AT603" s="15">
        <v>0</v>
      </c>
      <c r="AU603" s="3">
        <v>0</v>
      </c>
      <c r="AV603" s="20">
        <v>0</v>
      </c>
      <c r="AW603" s="3">
        <v>0.36350418029807341</v>
      </c>
      <c r="AX603" s="3">
        <v>0.17316017316017315</v>
      </c>
      <c r="AY603" s="3">
        <v>0.19034400713790026</v>
      </c>
      <c r="AZ603" s="3" t="s">
        <v>3402</v>
      </c>
      <c r="BA603" s="22">
        <v>0</v>
      </c>
      <c r="BB603" s="15">
        <v>0</v>
      </c>
      <c r="BC603" s="3">
        <v>0</v>
      </c>
      <c r="BD603" s="20">
        <v>0</v>
      </c>
      <c r="BE603" s="15">
        <v>0</v>
      </c>
    </row>
    <row r="604" spans="1:57" x14ac:dyDescent="0.25">
      <c r="A604" t="s">
        <v>4210</v>
      </c>
      <c r="B604" t="s">
        <v>518</v>
      </c>
      <c r="C604" t="s">
        <v>3428</v>
      </c>
      <c r="D604">
        <v>4.5</v>
      </c>
      <c r="E604" s="10">
        <v>0</v>
      </c>
      <c r="F604" s="5" t="e">
        <v>#N/A</v>
      </c>
      <c r="G604" s="5" t="e">
        <v>#N/A</v>
      </c>
      <c r="H604" s="5" t="e">
        <v>#N/A</v>
      </c>
      <c r="I604" s="5" t="e">
        <v>#N/A</v>
      </c>
      <c r="J604" s="5" t="e">
        <v>#N/A</v>
      </c>
      <c r="K604" s="5" t="e">
        <v>#N/A</v>
      </c>
      <c r="L604" s="5" t="e">
        <v>#N/A</v>
      </c>
      <c r="M604" s="5" t="e">
        <v>#N/A</v>
      </c>
      <c r="N604" s="5">
        <v>0</v>
      </c>
      <c r="O604" s="5">
        <v>0.3857500506789166</v>
      </c>
      <c r="P604" s="22">
        <v>0</v>
      </c>
      <c r="Q604" s="18">
        <v>0</v>
      </c>
      <c r="R604" s="5">
        <v>0</v>
      </c>
      <c r="S604" s="20">
        <v>0</v>
      </c>
      <c r="T604" s="3">
        <v>0.36350418029807341</v>
      </c>
      <c r="U604" s="3">
        <v>1.4214641080312722E-2</v>
      </c>
      <c r="V604" s="3">
        <v>0.34928953921776068</v>
      </c>
      <c r="W604" s="3" t="s">
        <v>3401</v>
      </c>
      <c r="X604" s="25">
        <v>0</v>
      </c>
      <c r="Y604" s="3">
        <v>0.36350418029807341</v>
      </c>
      <c r="Z604" s="3">
        <v>0.87939146110891264</v>
      </c>
      <c r="AA604" s="3">
        <v>-0.51588728081083923</v>
      </c>
      <c r="AB604" s="3" t="s">
        <v>3402</v>
      </c>
      <c r="AC604" s="22">
        <v>0</v>
      </c>
      <c r="AD604" s="15">
        <v>0</v>
      </c>
      <c r="AE604" s="5">
        <v>0</v>
      </c>
      <c r="AF604" s="20">
        <v>0</v>
      </c>
      <c r="AG604" s="3">
        <v>0.36350418029807341</v>
      </c>
      <c r="AH604" s="3">
        <v>9.5238095238095233E-2</v>
      </c>
      <c r="AI604" s="3">
        <v>0.26826608505997818</v>
      </c>
      <c r="AJ604" s="3" t="s">
        <v>3401</v>
      </c>
      <c r="AK604" s="22">
        <v>0</v>
      </c>
      <c r="AL604" s="15">
        <v>0</v>
      </c>
      <c r="AM604" s="3">
        <v>0</v>
      </c>
      <c r="AN604" s="20">
        <v>0</v>
      </c>
      <c r="AO604" s="3">
        <v>0.36350418029807341</v>
      </c>
      <c r="AP604" s="3">
        <v>6.3492063492063489E-2</v>
      </c>
      <c r="AQ604" s="3">
        <v>0.30001211680600992</v>
      </c>
      <c r="AR604" s="3" t="s">
        <v>3401</v>
      </c>
      <c r="AS604" s="22">
        <v>0</v>
      </c>
      <c r="AT604" s="15">
        <v>0</v>
      </c>
      <c r="AU604" s="3">
        <v>0</v>
      </c>
      <c r="AV604" s="20">
        <v>0</v>
      </c>
      <c r="AW604" s="3">
        <v>0.36350418029807341</v>
      </c>
      <c r="AX604" s="3">
        <v>0.17316017316017315</v>
      </c>
      <c r="AY604" s="3">
        <v>0.19034400713790026</v>
      </c>
      <c r="AZ604" s="3" t="s">
        <v>3402</v>
      </c>
      <c r="BA604" s="22">
        <v>0</v>
      </c>
      <c r="BB604" s="15">
        <v>0</v>
      </c>
      <c r="BC604" s="3">
        <v>0</v>
      </c>
      <c r="BD604" s="20">
        <v>0</v>
      </c>
      <c r="BE604" s="15">
        <v>0</v>
      </c>
    </row>
    <row r="605" spans="1:57" x14ac:dyDescent="0.25">
      <c r="A605" t="s">
        <v>4211</v>
      </c>
      <c r="B605" t="s">
        <v>546</v>
      </c>
      <c r="C605" t="s">
        <v>3428</v>
      </c>
      <c r="D605">
        <v>7.5</v>
      </c>
      <c r="E605" s="10">
        <v>0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>
        <v>0</v>
      </c>
      <c r="O605" s="5">
        <v>0</v>
      </c>
      <c r="P605" s="22">
        <v>0</v>
      </c>
      <c r="Q605" s="18">
        <v>0</v>
      </c>
      <c r="R605" s="5">
        <v>0</v>
      </c>
      <c r="S605" s="20">
        <v>0</v>
      </c>
      <c r="T605" s="3">
        <v>0.36350418029807341</v>
      </c>
      <c r="U605" s="3">
        <v>1.4214641080312722E-2</v>
      </c>
      <c r="V605" s="3">
        <v>0.34928953921776068</v>
      </c>
      <c r="W605" s="3" t="s">
        <v>3401</v>
      </c>
      <c r="X605" s="25">
        <v>0</v>
      </c>
      <c r="Y605" s="3">
        <v>0.36350418029807341</v>
      </c>
      <c r="Z605" s="3">
        <v>0.87939146110891264</v>
      </c>
      <c r="AA605" s="3">
        <v>-0.51588728081083923</v>
      </c>
      <c r="AB605" s="3" t="s">
        <v>3402</v>
      </c>
      <c r="AC605" s="22">
        <v>0</v>
      </c>
      <c r="AD605" s="15">
        <v>0</v>
      </c>
      <c r="AE605" s="5">
        <v>0</v>
      </c>
      <c r="AF605" s="20">
        <v>0</v>
      </c>
      <c r="AG605" s="3">
        <v>0.36350418029807341</v>
      </c>
      <c r="AH605" s="3">
        <v>9.5238095238095233E-2</v>
      </c>
      <c r="AI605" s="3">
        <v>0.26826608505997818</v>
      </c>
      <c r="AJ605" s="3" t="s">
        <v>3401</v>
      </c>
      <c r="AK605" s="22">
        <v>0</v>
      </c>
      <c r="AL605" s="15">
        <v>0</v>
      </c>
      <c r="AM605" s="3">
        <v>0</v>
      </c>
      <c r="AN605" s="20">
        <v>0</v>
      </c>
      <c r="AO605" s="3">
        <v>0.36350418029807341</v>
      </c>
      <c r="AP605" s="3">
        <v>6.3492063492063489E-2</v>
      </c>
      <c r="AQ605" s="3">
        <v>0.30001211680600992</v>
      </c>
      <c r="AR605" s="3" t="s">
        <v>3401</v>
      </c>
      <c r="AS605" s="22">
        <v>0</v>
      </c>
      <c r="AT605" s="15">
        <v>0</v>
      </c>
      <c r="AU605" s="3">
        <v>0</v>
      </c>
      <c r="AV605" s="20">
        <v>0</v>
      </c>
      <c r="AW605" s="3">
        <v>0.36350418029807341</v>
      </c>
      <c r="AX605" s="3">
        <v>0.17316017316017315</v>
      </c>
      <c r="AY605" s="3">
        <v>0.19034400713790026</v>
      </c>
      <c r="AZ605" s="3" t="s">
        <v>3402</v>
      </c>
      <c r="BA605" s="22">
        <v>0</v>
      </c>
      <c r="BB605" s="15">
        <v>0</v>
      </c>
      <c r="BC605" s="3">
        <v>0</v>
      </c>
      <c r="BD605" s="20">
        <v>0</v>
      </c>
      <c r="BE605" s="15">
        <v>0</v>
      </c>
    </row>
    <row r="606" spans="1:57" x14ac:dyDescent="0.25">
      <c r="A606" t="s">
        <v>187</v>
      </c>
      <c r="B606" t="s">
        <v>546</v>
      </c>
      <c r="C606" t="s">
        <v>3428</v>
      </c>
      <c r="D606">
        <v>6.5</v>
      </c>
      <c r="E606" s="10">
        <v>0.5</v>
      </c>
      <c r="F606" s="5">
        <v>0.41407867494824019</v>
      </c>
      <c r="G606" s="5">
        <v>0.23809523809523808</v>
      </c>
      <c r="H606" s="5">
        <v>0.15873015873015872</v>
      </c>
      <c r="I606" s="5" t="e">
        <v>#N/A</v>
      </c>
      <c r="J606" s="5" t="e">
        <v>#N/A</v>
      </c>
      <c r="K606" s="5" t="e">
        <v>#N/A</v>
      </c>
      <c r="L606" s="5" t="e">
        <v>#N/A</v>
      </c>
      <c r="M606" s="5" t="e">
        <v>#N/A</v>
      </c>
      <c r="N606" s="5">
        <v>0</v>
      </c>
      <c r="O606" s="5">
        <v>0</v>
      </c>
      <c r="P606" s="22">
        <v>2.1059351276742579</v>
      </c>
      <c r="Q606" s="18">
        <v>6.246453255176097</v>
      </c>
      <c r="R606" s="5">
        <v>1.7337649473518919E-2</v>
      </c>
      <c r="S606" s="20">
        <v>2.1406104266212957</v>
      </c>
      <c r="T606" s="3">
        <v>0.36350418029807341</v>
      </c>
      <c r="U606" s="3">
        <v>1.4214641080312722E-2</v>
      </c>
      <c r="V606" s="3">
        <v>0.34928953921776068</v>
      </c>
      <c r="W606" s="3" t="s">
        <v>3401</v>
      </c>
      <c r="X606" s="25">
        <v>0.61921669021426751</v>
      </c>
      <c r="Y606" s="3">
        <v>0.36350418029807341</v>
      </c>
      <c r="Z606" s="3">
        <v>0.87939146110891264</v>
      </c>
      <c r="AA606" s="3">
        <v>-0.51588728081083923</v>
      </c>
      <c r="AB606" s="3" t="s">
        <v>3402</v>
      </c>
      <c r="AC606" s="22">
        <v>1.8074865210595432</v>
      </c>
      <c r="AD606" s="15">
        <v>3.5390783653045514</v>
      </c>
      <c r="AE606" s="5">
        <v>8.4844379469217936E-3</v>
      </c>
      <c r="AF606" s="20">
        <v>1.8244553969533868</v>
      </c>
      <c r="AG606" s="3">
        <v>0.36350418029807341</v>
      </c>
      <c r="AH606" s="3">
        <v>9.5238095238095233E-2</v>
      </c>
      <c r="AI606" s="3">
        <v>0.26826608505997818</v>
      </c>
      <c r="AJ606" s="3" t="s">
        <v>3401</v>
      </c>
      <c r="AK606" s="22">
        <v>2.1051825615475583</v>
      </c>
      <c r="AL606" s="15">
        <v>5.6041682784652247</v>
      </c>
      <c r="AM606" s="3">
        <v>1.5991097531643413E-2</v>
      </c>
      <c r="AN606" s="20">
        <v>2.1371647566108454</v>
      </c>
      <c r="AO606" s="3">
        <v>0.36350418029807341</v>
      </c>
      <c r="AP606" s="3">
        <v>6.3492063492063489E-2</v>
      </c>
      <c r="AQ606" s="3">
        <v>0.30001211680600992</v>
      </c>
      <c r="AR606" s="3" t="s">
        <v>3401</v>
      </c>
      <c r="AS606" s="22">
        <v>2.1054774266381364</v>
      </c>
      <c r="AT606" s="15">
        <v>11.333795825833247</v>
      </c>
      <c r="AU606" s="3">
        <v>6.9657193213520131E-3</v>
      </c>
      <c r="AV606" s="20">
        <v>2.1194088652808403</v>
      </c>
      <c r="AW606" s="3">
        <v>0.36350418029807341</v>
      </c>
      <c r="AX606" s="3">
        <v>0.17316017316017315</v>
      </c>
      <c r="AY606" s="3">
        <v>0.19034400713790026</v>
      </c>
      <c r="AZ606" s="3" t="s">
        <v>3402</v>
      </c>
      <c r="BA606" s="22">
        <v>1.8140461740692839</v>
      </c>
      <c r="BB606" s="15">
        <v>5.2531822089007099</v>
      </c>
      <c r="BC606" s="3">
        <v>6.6606419491614006E-3</v>
      </c>
      <c r="BD606" s="20">
        <v>1.8273674579676067</v>
      </c>
      <c r="BE606" s="15">
        <v>7.0840347027507704</v>
      </c>
    </row>
    <row r="607" spans="1:57" x14ac:dyDescent="0.25">
      <c r="A607" t="s">
        <v>3902</v>
      </c>
      <c r="B607" t="s">
        <v>546</v>
      </c>
      <c r="C607" t="s">
        <v>3428</v>
      </c>
      <c r="D607">
        <v>4.5</v>
      </c>
      <c r="E607" s="10">
        <v>0</v>
      </c>
      <c r="F607" s="5" t="e">
        <v>#N/A</v>
      </c>
      <c r="G607" s="5" t="e">
        <v>#N/A</v>
      </c>
      <c r="H607" s="5" t="e">
        <v>#N/A</v>
      </c>
      <c r="I607" s="5" t="e">
        <v>#N/A</v>
      </c>
      <c r="J607" s="5" t="e">
        <v>#N/A</v>
      </c>
      <c r="K607" s="5" t="e">
        <v>#N/A</v>
      </c>
      <c r="L607" s="5" t="e">
        <v>#N/A</v>
      </c>
      <c r="M607" s="5" t="e">
        <v>#N/A</v>
      </c>
      <c r="N607" s="5">
        <v>0</v>
      </c>
      <c r="O607" s="5">
        <v>0</v>
      </c>
      <c r="P607" s="22">
        <v>0</v>
      </c>
      <c r="Q607" s="18">
        <v>0</v>
      </c>
      <c r="R607" s="5">
        <v>0</v>
      </c>
      <c r="S607" s="20">
        <v>0</v>
      </c>
      <c r="T607" s="3">
        <v>0.36350418029807341</v>
      </c>
      <c r="U607" s="3">
        <v>1.4214641080312722E-2</v>
      </c>
      <c r="V607" s="3">
        <v>0.34928953921776068</v>
      </c>
      <c r="W607" s="3" t="s">
        <v>3401</v>
      </c>
      <c r="X607" s="25">
        <v>0</v>
      </c>
      <c r="Y607" s="3">
        <v>0.36350418029807341</v>
      </c>
      <c r="Z607" s="3">
        <v>0.87939146110891264</v>
      </c>
      <c r="AA607" s="3">
        <v>-0.51588728081083923</v>
      </c>
      <c r="AB607" s="3" t="s">
        <v>3402</v>
      </c>
      <c r="AC607" s="22">
        <v>0</v>
      </c>
      <c r="AD607" s="15">
        <v>0</v>
      </c>
      <c r="AE607" s="5">
        <v>0</v>
      </c>
      <c r="AF607" s="20">
        <v>0</v>
      </c>
      <c r="AG607" s="3">
        <v>0.36350418029807341</v>
      </c>
      <c r="AH607" s="3">
        <v>9.5238095238095233E-2</v>
      </c>
      <c r="AI607" s="3">
        <v>0.26826608505997818</v>
      </c>
      <c r="AJ607" s="3" t="s">
        <v>3401</v>
      </c>
      <c r="AK607" s="22">
        <v>0</v>
      </c>
      <c r="AL607" s="15">
        <v>0</v>
      </c>
      <c r="AM607" s="3">
        <v>0</v>
      </c>
      <c r="AN607" s="20">
        <v>0</v>
      </c>
      <c r="AO607" s="3">
        <v>0.36350418029807341</v>
      </c>
      <c r="AP607" s="3">
        <v>6.3492063492063489E-2</v>
      </c>
      <c r="AQ607" s="3">
        <v>0.30001211680600992</v>
      </c>
      <c r="AR607" s="3" t="s">
        <v>3401</v>
      </c>
      <c r="AS607" s="22">
        <v>0</v>
      </c>
      <c r="AT607" s="15">
        <v>0</v>
      </c>
      <c r="AU607" s="3">
        <v>0</v>
      </c>
      <c r="AV607" s="20">
        <v>0</v>
      </c>
      <c r="AW607" s="3">
        <v>0.36350418029807341</v>
      </c>
      <c r="AX607" s="3">
        <v>0.17316017316017315</v>
      </c>
      <c r="AY607" s="3">
        <v>0.19034400713790026</v>
      </c>
      <c r="AZ607" s="3" t="s">
        <v>3402</v>
      </c>
      <c r="BA607" s="22">
        <v>0</v>
      </c>
      <c r="BB607" s="15">
        <v>0</v>
      </c>
      <c r="BC607" s="3">
        <v>0</v>
      </c>
      <c r="BD607" s="20">
        <v>0</v>
      </c>
      <c r="BE607" s="15">
        <v>0</v>
      </c>
    </row>
    <row r="608" spans="1:57" x14ac:dyDescent="0.25">
      <c r="A608" t="s">
        <v>3957</v>
      </c>
      <c r="B608" t="s">
        <v>546</v>
      </c>
      <c r="C608" t="s">
        <v>3428</v>
      </c>
      <c r="D608">
        <v>4.5</v>
      </c>
      <c r="E608" s="10">
        <v>0</v>
      </c>
      <c r="F608" s="5" t="e">
        <v>#N/A</v>
      </c>
      <c r="G608" s="5" t="e">
        <v>#N/A</v>
      </c>
      <c r="H608" s="5" t="e">
        <v>#N/A</v>
      </c>
      <c r="I608" s="5" t="e">
        <v>#N/A</v>
      </c>
      <c r="J608" s="5" t="e">
        <v>#N/A</v>
      </c>
      <c r="K608" s="5" t="e">
        <v>#N/A</v>
      </c>
      <c r="L608" s="5" t="e">
        <v>#N/A</v>
      </c>
      <c r="M608" s="5" t="e">
        <v>#N/A</v>
      </c>
      <c r="N608" s="5">
        <v>0</v>
      </c>
      <c r="O608" s="5">
        <v>0</v>
      </c>
      <c r="P608" s="22">
        <v>0</v>
      </c>
      <c r="Q608" s="18">
        <v>0</v>
      </c>
      <c r="R608" s="5">
        <v>0</v>
      </c>
      <c r="S608" s="20">
        <v>0</v>
      </c>
      <c r="T608" s="3">
        <v>0.36350418029807341</v>
      </c>
      <c r="U608" s="3">
        <v>1.4214641080312722E-2</v>
      </c>
      <c r="V608" s="3">
        <v>0.34928953921776068</v>
      </c>
      <c r="W608" s="3" t="s">
        <v>3401</v>
      </c>
      <c r="X608" s="25">
        <v>0</v>
      </c>
      <c r="Y608" s="3">
        <v>0.36350418029807341</v>
      </c>
      <c r="Z608" s="3">
        <v>0.87939146110891264</v>
      </c>
      <c r="AA608" s="3">
        <v>-0.51588728081083923</v>
      </c>
      <c r="AB608" s="3" t="s">
        <v>3402</v>
      </c>
      <c r="AC608" s="22">
        <v>0</v>
      </c>
      <c r="AD608" s="15">
        <v>0</v>
      </c>
      <c r="AE608" s="5">
        <v>0</v>
      </c>
      <c r="AF608" s="20">
        <v>0</v>
      </c>
      <c r="AG608" s="3">
        <v>0.36350418029807341</v>
      </c>
      <c r="AH608" s="3">
        <v>9.5238095238095233E-2</v>
      </c>
      <c r="AI608" s="3">
        <v>0.26826608505997818</v>
      </c>
      <c r="AJ608" s="3" t="s">
        <v>3401</v>
      </c>
      <c r="AK608" s="22">
        <v>0</v>
      </c>
      <c r="AL608" s="15">
        <v>0</v>
      </c>
      <c r="AM608" s="3">
        <v>0</v>
      </c>
      <c r="AN608" s="20">
        <v>0</v>
      </c>
      <c r="AO608" s="3">
        <v>0.36350418029807341</v>
      </c>
      <c r="AP608" s="3">
        <v>6.3492063492063489E-2</v>
      </c>
      <c r="AQ608" s="3">
        <v>0.30001211680600992</v>
      </c>
      <c r="AR608" s="3" t="s">
        <v>3401</v>
      </c>
      <c r="AS608" s="22">
        <v>0</v>
      </c>
      <c r="AT608" s="15">
        <v>0</v>
      </c>
      <c r="AU608" s="3">
        <v>0</v>
      </c>
      <c r="AV608" s="20">
        <v>0</v>
      </c>
      <c r="AW608" s="3">
        <v>0.36350418029807341</v>
      </c>
      <c r="AX608" s="3">
        <v>0.17316017316017315</v>
      </c>
      <c r="AY608" s="3">
        <v>0.19034400713790026</v>
      </c>
      <c r="AZ608" s="3" t="s">
        <v>3402</v>
      </c>
      <c r="BA608" s="22">
        <v>0</v>
      </c>
      <c r="BB608" s="15">
        <v>0</v>
      </c>
      <c r="BC608" s="3">
        <v>0</v>
      </c>
      <c r="BD608" s="20">
        <v>0</v>
      </c>
      <c r="BE608" s="15">
        <v>0</v>
      </c>
    </row>
    <row r="609" spans="1:57" x14ac:dyDescent="0.25">
      <c r="A609" t="s">
        <v>3296</v>
      </c>
      <c r="B609" t="s">
        <v>486</v>
      </c>
      <c r="C609" t="s">
        <v>141</v>
      </c>
      <c r="D609">
        <v>4.5</v>
      </c>
      <c r="E609" s="10">
        <v>0</v>
      </c>
      <c r="F609" s="5" t="e">
        <v>#N/A</v>
      </c>
      <c r="G609" s="5" t="e">
        <v>#N/A</v>
      </c>
      <c r="H609" s="5">
        <v>0.19047619047619047</v>
      </c>
      <c r="I609" s="5">
        <v>0.31192660550458712</v>
      </c>
      <c r="J609" s="5">
        <v>0.33734939759036142</v>
      </c>
      <c r="K609" s="5">
        <v>4.6104928457869621E-2</v>
      </c>
      <c r="L609" s="5">
        <v>0.52042674993494653</v>
      </c>
      <c r="M609" s="5">
        <v>0</v>
      </c>
      <c r="N609" s="5">
        <v>0</v>
      </c>
      <c r="O609" s="5">
        <v>0</v>
      </c>
      <c r="P609" s="22">
        <v>0</v>
      </c>
      <c r="Q609" s="18">
        <v>0</v>
      </c>
      <c r="R609" s="5">
        <v>0</v>
      </c>
      <c r="S609" s="20">
        <v>0</v>
      </c>
      <c r="T609" s="3">
        <v>6.3492063492063489E-2</v>
      </c>
      <c r="U609" s="3">
        <v>1.8674136321195144E-2</v>
      </c>
      <c r="V609" s="3">
        <v>4.4817927170868341E-2</v>
      </c>
      <c r="W609" s="3" t="s">
        <v>3402</v>
      </c>
      <c r="X609" s="25">
        <v>0</v>
      </c>
      <c r="Y609" s="3">
        <v>6.3492063492063489E-2</v>
      </c>
      <c r="Z609" s="3">
        <v>0.82101806239737274</v>
      </c>
      <c r="AA609" s="3">
        <v>-0.75752599890530925</v>
      </c>
      <c r="AB609" s="3" t="s">
        <v>3401</v>
      </c>
      <c r="AC609" s="22">
        <v>0</v>
      </c>
      <c r="AD609" s="15">
        <v>0</v>
      </c>
      <c r="AE609" s="5">
        <v>0</v>
      </c>
      <c r="AF609" s="20">
        <v>0</v>
      </c>
      <c r="AG609" s="3">
        <v>6.3492063492063489E-2</v>
      </c>
      <c r="AH609" s="3">
        <v>0.10582010582010581</v>
      </c>
      <c r="AI609" s="3">
        <v>-4.2328042328042326E-2</v>
      </c>
      <c r="AJ609" s="3" t="s">
        <v>3402</v>
      </c>
      <c r="AK609" s="22">
        <v>0</v>
      </c>
      <c r="AL609" s="15">
        <v>0</v>
      </c>
      <c r="AM609" s="3">
        <v>0</v>
      </c>
      <c r="AN609" s="20">
        <v>0</v>
      </c>
      <c r="AO609" s="3">
        <v>6.3492063492063489E-2</v>
      </c>
      <c r="AP609" s="3">
        <v>0.36350418029807341</v>
      </c>
      <c r="AQ609" s="3">
        <v>-0.30001211680600992</v>
      </c>
      <c r="AR609" s="3" t="s">
        <v>3402</v>
      </c>
      <c r="AS609" s="22">
        <v>0</v>
      </c>
      <c r="AT609" s="15">
        <v>0</v>
      </c>
      <c r="AU609" s="3">
        <v>0</v>
      </c>
      <c r="AV609" s="20">
        <v>0</v>
      </c>
      <c r="AW609" s="3">
        <v>6.3492063492063489E-2</v>
      </c>
      <c r="AX609" s="3">
        <v>0.10582010582010581</v>
      </c>
      <c r="AY609" s="3">
        <v>-4.2328042328042326E-2</v>
      </c>
      <c r="AZ609" s="3" t="s">
        <v>3401</v>
      </c>
      <c r="BA609" s="22">
        <v>0</v>
      </c>
      <c r="BB609" s="15">
        <v>0</v>
      </c>
      <c r="BC609" s="3">
        <v>0</v>
      </c>
      <c r="BD609" s="20">
        <v>0</v>
      </c>
      <c r="BE609" s="15">
        <v>0</v>
      </c>
    </row>
    <row r="610" spans="1:57" x14ac:dyDescent="0.25">
      <c r="A610" t="s">
        <v>3490</v>
      </c>
      <c r="B610" t="s">
        <v>486</v>
      </c>
      <c r="C610" t="s">
        <v>141</v>
      </c>
      <c r="D610">
        <v>4</v>
      </c>
      <c r="E610" s="10">
        <v>0</v>
      </c>
      <c r="F610" s="5" t="e">
        <v>#N/A</v>
      </c>
      <c r="G610" s="5" t="e">
        <v>#N/A</v>
      </c>
      <c r="H610" s="5">
        <v>0.21994941163532386</v>
      </c>
      <c r="I610" s="5">
        <v>0.31192660550458712</v>
      </c>
      <c r="J610" s="5">
        <v>0.33734939759036142</v>
      </c>
      <c r="K610" s="5">
        <v>4.6104928457869621E-2</v>
      </c>
      <c r="L610" s="5" t="e">
        <v>#N/A</v>
      </c>
      <c r="M610" s="5" t="e">
        <v>#N/A</v>
      </c>
      <c r="N610" s="5">
        <v>0</v>
      </c>
      <c r="O610" s="5">
        <v>0</v>
      </c>
      <c r="P610" s="22">
        <v>0</v>
      </c>
      <c r="Q610" s="18">
        <v>0</v>
      </c>
      <c r="R610" s="5">
        <v>0</v>
      </c>
      <c r="S610" s="20">
        <v>0</v>
      </c>
      <c r="T610" s="3">
        <v>6.3492063492063489E-2</v>
      </c>
      <c r="U610" s="3">
        <v>1.8674136321195144E-2</v>
      </c>
      <c r="V610" s="3">
        <v>4.4817927170868341E-2</v>
      </c>
      <c r="W610" s="3" t="s">
        <v>3402</v>
      </c>
      <c r="X610" s="25">
        <v>0</v>
      </c>
      <c r="Y610" s="3">
        <v>6.3492063492063489E-2</v>
      </c>
      <c r="Z610" s="3">
        <v>0.82101806239737274</v>
      </c>
      <c r="AA610" s="3">
        <v>-0.75752599890530925</v>
      </c>
      <c r="AB610" s="3" t="s">
        <v>3401</v>
      </c>
      <c r="AC610" s="22">
        <v>0</v>
      </c>
      <c r="AD610" s="15">
        <v>0</v>
      </c>
      <c r="AE610" s="5">
        <v>0</v>
      </c>
      <c r="AF610" s="20">
        <v>0</v>
      </c>
      <c r="AG610" s="3">
        <v>6.3492063492063489E-2</v>
      </c>
      <c r="AH610" s="3">
        <v>0.10582010582010581</v>
      </c>
      <c r="AI610" s="3">
        <v>-4.2328042328042326E-2</v>
      </c>
      <c r="AJ610" s="3" t="s">
        <v>3402</v>
      </c>
      <c r="AK610" s="22">
        <v>0</v>
      </c>
      <c r="AL610" s="15">
        <v>0</v>
      </c>
      <c r="AM610" s="3">
        <v>0</v>
      </c>
      <c r="AN610" s="20">
        <v>0</v>
      </c>
      <c r="AO610" s="3">
        <v>6.3492063492063489E-2</v>
      </c>
      <c r="AP610" s="3">
        <v>0.36350418029807341</v>
      </c>
      <c r="AQ610" s="3">
        <v>-0.30001211680600992</v>
      </c>
      <c r="AR610" s="3" t="s">
        <v>3402</v>
      </c>
      <c r="AS610" s="22">
        <v>0</v>
      </c>
      <c r="AT610" s="15">
        <v>0</v>
      </c>
      <c r="AU610" s="3">
        <v>0</v>
      </c>
      <c r="AV610" s="20">
        <v>0</v>
      </c>
      <c r="AW610" s="3">
        <v>6.3492063492063489E-2</v>
      </c>
      <c r="AX610" s="3">
        <v>0.10582010582010581</v>
      </c>
      <c r="AY610" s="3">
        <v>-4.2328042328042326E-2</v>
      </c>
      <c r="AZ610" s="3" t="s">
        <v>3401</v>
      </c>
      <c r="BA610" s="22">
        <v>0</v>
      </c>
      <c r="BB610" s="15">
        <v>0</v>
      </c>
      <c r="BC610" s="3">
        <v>0</v>
      </c>
      <c r="BD610" s="20">
        <v>0</v>
      </c>
      <c r="BE610" s="15">
        <v>0</v>
      </c>
    </row>
    <row r="611" spans="1:57" x14ac:dyDescent="0.25">
      <c r="A611" t="s">
        <v>4212</v>
      </c>
      <c r="B611" t="s">
        <v>486</v>
      </c>
      <c r="C611" t="s">
        <v>141</v>
      </c>
      <c r="D611">
        <v>4</v>
      </c>
      <c r="E611" s="10">
        <v>0</v>
      </c>
      <c r="F611" s="5" t="e">
        <v>#N/A</v>
      </c>
      <c r="G611" s="5" t="e">
        <v>#N/A</v>
      </c>
      <c r="H611" s="5" t="e">
        <v>#N/A</v>
      </c>
      <c r="I611" s="5">
        <v>0.31192660550458712</v>
      </c>
      <c r="J611" s="5">
        <v>0.33734939759036142</v>
      </c>
      <c r="K611" s="5">
        <v>4.6104928457869621E-2</v>
      </c>
      <c r="L611" s="5" t="e">
        <v>#N/A</v>
      </c>
      <c r="M611" s="5" t="e">
        <v>#N/A</v>
      </c>
      <c r="N611" s="5">
        <v>0</v>
      </c>
      <c r="O611" s="5">
        <v>0</v>
      </c>
      <c r="P611" s="22">
        <v>0</v>
      </c>
      <c r="Q611" s="18">
        <v>0</v>
      </c>
      <c r="R611" s="5">
        <v>0</v>
      </c>
      <c r="S611" s="20">
        <v>0</v>
      </c>
      <c r="T611" s="3">
        <v>6.3492063492063489E-2</v>
      </c>
      <c r="U611" s="3">
        <v>1.8674136321195144E-2</v>
      </c>
      <c r="V611" s="3">
        <v>4.4817927170868341E-2</v>
      </c>
      <c r="W611" s="3" t="s">
        <v>3402</v>
      </c>
      <c r="X611" s="25">
        <v>0</v>
      </c>
      <c r="Y611" s="3">
        <v>6.3492063492063489E-2</v>
      </c>
      <c r="Z611" s="3">
        <v>0.82101806239737274</v>
      </c>
      <c r="AA611" s="3">
        <v>-0.75752599890530925</v>
      </c>
      <c r="AB611" s="3" t="s">
        <v>3401</v>
      </c>
      <c r="AC611" s="22">
        <v>0</v>
      </c>
      <c r="AD611" s="15">
        <v>0</v>
      </c>
      <c r="AE611" s="5">
        <v>0</v>
      </c>
      <c r="AF611" s="20">
        <v>0</v>
      </c>
      <c r="AG611" s="3">
        <v>6.3492063492063489E-2</v>
      </c>
      <c r="AH611" s="3">
        <v>0.10582010582010581</v>
      </c>
      <c r="AI611" s="3">
        <v>-4.2328042328042326E-2</v>
      </c>
      <c r="AJ611" s="3" t="s">
        <v>3402</v>
      </c>
      <c r="AK611" s="22">
        <v>0</v>
      </c>
      <c r="AL611" s="15">
        <v>0</v>
      </c>
      <c r="AM611" s="3">
        <v>0</v>
      </c>
      <c r="AN611" s="20">
        <v>0</v>
      </c>
      <c r="AO611" s="3">
        <v>6.3492063492063489E-2</v>
      </c>
      <c r="AP611" s="3">
        <v>0.36350418029807341</v>
      </c>
      <c r="AQ611" s="3">
        <v>-0.30001211680600992</v>
      </c>
      <c r="AR611" s="3" t="s">
        <v>3402</v>
      </c>
      <c r="AS611" s="22">
        <v>0</v>
      </c>
      <c r="AT611" s="15">
        <v>0</v>
      </c>
      <c r="AU611" s="3">
        <v>0</v>
      </c>
      <c r="AV611" s="20">
        <v>0</v>
      </c>
      <c r="AW611" s="3">
        <v>6.3492063492063489E-2</v>
      </c>
      <c r="AX611" s="3">
        <v>0.10582010582010581</v>
      </c>
      <c r="AY611" s="3">
        <v>-4.2328042328042326E-2</v>
      </c>
      <c r="AZ611" s="3" t="s">
        <v>3401</v>
      </c>
      <c r="BA611" s="22">
        <v>0</v>
      </c>
      <c r="BB611" s="15">
        <v>0</v>
      </c>
      <c r="BC611" s="3">
        <v>0</v>
      </c>
      <c r="BD611" s="20">
        <v>0</v>
      </c>
      <c r="BE611" s="15">
        <v>0</v>
      </c>
    </row>
    <row r="612" spans="1:57" x14ac:dyDescent="0.25">
      <c r="A612" t="s">
        <v>168</v>
      </c>
      <c r="B612" t="s">
        <v>495</v>
      </c>
      <c r="C612" t="s">
        <v>141</v>
      </c>
      <c r="D612">
        <v>4.5</v>
      </c>
      <c r="E612" s="10">
        <v>1</v>
      </c>
      <c r="F612" s="5">
        <v>0.11204481792717086</v>
      </c>
      <c r="G612" s="5">
        <v>0.11904761904761904</v>
      </c>
      <c r="H612" s="5">
        <v>0.25396825396825395</v>
      </c>
      <c r="I612" s="5">
        <v>0.31192660550458712</v>
      </c>
      <c r="J612" s="5">
        <v>0.33734939759036142</v>
      </c>
      <c r="K612" s="5">
        <v>4.6104928457869621E-2</v>
      </c>
      <c r="L612" s="5" t="e">
        <v>#N/A</v>
      </c>
      <c r="M612" s="5" t="e">
        <v>#N/A</v>
      </c>
      <c r="N612" s="5">
        <v>0.29152339856241527</v>
      </c>
      <c r="O612" s="5">
        <v>0</v>
      </c>
      <c r="P612" s="22">
        <v>3.839288077784345</v>
      </c>
      <c r="Q612" s="18">
        <v>214.51641643968617</v>
      </c>
      <c r="R612" s="5">
        <v>5.8575059999943377E-2</v>
      </c>
      <c r="S612" s="20">
        <v>3.9564381977842316</v>
      </c>
      <c r="T612" s="3">
        <v>6.3492063492063489E-2</v>
      </c>
      <c r="U612" s="3">
        <v>1.8674136321195144E-2</v>
      </c>
      <c r="V612" s="3">
        <v>4.4817927170868341E-2</v>
      </c>
      <c r="W612" s="3" t="s">
        <v>3402</v>
      </c>
      <c r="X612" s="25">
        <v>1.3117702123928441</v>
      </c>
      <c r="Y612" s="3">
        <v>6.3492063492063489E-2</v>
      </c>
      <c r="Z612" s="3">
        <v>0.82101806239737274</v>
      </c>
      <c r="AA612" s="3">
        <v>-0.75752599890530925</v>
      </c>
      <c r="AB612" s="3" t="s">
        <v>3401</v>
      </c>
      <c r="AC612" s="22">
        <v>4.4387209444617737</v>
      </c>
      <c r="AD612" s="15">
        <v>797.3344086439065</v>
      </c>
      <c r="AE612" s="5">
        <v>5.6820413478073158E-2</v>
      </c>
      <c r="AF612" s="20">
        <v>4.5523617714179201</v>
      </c>
      <c r="AG612" s="3">
        <v>6.3492063492063489E-2</v>
      </c>
      <c r="AH612" s="3">
        <v>0.10582010582010581</v>
      </c>
      <c r="AI612" s="3">
        <v>-4.2328042328042326E-2</v>
      </c>
      <c r="AJ612" s="3" t="s">
        <v>3402</v>
      </c>
      <c r="AK612" s="22">
        <v>3.8375733454805636</v>
      </c>
      <c r="AL612" s="15">
        <v>1439.144616308598</v>
      </c>
      <c r="AM612" s="3">
        <v>4.5098411616661178E-2</v>
      </c>
      <c r="AN612" s="20">
        <v>3.9277701687138862</v>
      </c>
      <c r="AO612" s="3">
        <v>6.3492063492063489E-2</v>
      </c>
      <c r="AP612" s="3">
        <v>0.36350418029807341</v>
      </c>
      <c r="AQ612" s="3">
        <v>-0.30001211680600992</v>
      </c>
      <c r="AR612" s="3" t="s">
        <v>3402</v>
      </c>
      <c r="AS612" s="22">
        <v>3.8325030110839409</v>
      </c>
      <c r="AT612" s="15">
        <v>83.029163526506395</v>
      </c>
      <c r="AU612" s="3">
        <v>5.1029492457771643E-2</v>
      </c>
      <c r="AV612" s="20">
        <v>3.9345619959994842</v>
      </c>
      <c r="AW612" s="3">
        <v>6.3492063492063489E-2</v>
      </c>
      <c r="AX612" s="3">
        <v>0.10582010582010581</v>
      </c>
      <c r="AY612" s="3">
        <v>-4.2328042328042326E-2</v>
      </c>
      <c r="AZ612" s="3" t="s">
        <v>3401</v>
      </c>
      <c r="BA612" s="22">
        <v>4.4527935750928069</v>
      </c>
      <c r="BB612" s="15">
        <v>68.648314048408352</v>
      </c>
      <c r="BC612" s="3">
        <v>7.7714292805739021E-2</v>
      </c>
      <c r="BD612" s="20">
        <v>4.608222160704285</v>
      </c>
      <c r="BE612" s="15">
        <v>14.582682783670613</v>
      </c>
    </row>
    <row r="613" spans="1:57" x14ac:dyDescent="0.25">
      <c r="A613" t="s">
        <v>4213</v>
      </c>
      <c r="B613" t="s">
        <v>495</v>
      </c>
      <c r="C613" t="s">
        <v>141</v>
      </c>
      <c r="D613">
        <v>4.5</v>
      </c>
      <c r="E613" s="10">
        <v>0</v>
      </c>
      <c r="F613" s="5" t="e">
        <v>#N/A</v>
      </c>
      <c r="G613" s="5" t="e">
        <v>#N/A</v>
      </c>
      <c r="H613" s="5" t="e">
        <v>#N/A</v>
      </c>
      <c r="I613" s="5">
        <v>0.31192660550458712</v>
      </c>
      <c r="J613" s="5">
        <v>0.33734939759036142</v>
      </c>
      <c r="K613" s="5">
        <v>4.6104928457869621E-2</v>
      </c>
      <c r="L613" s="5" t="e">
        <v>#N/A</v>
      </c>
      <c r="M613" s="5" t="e">
        <v>#N/A</v>
      </c>
      <c r="N613" s="5">
        <v>0.29152339856241527</v>
      </c>
      <c r="O613" s="5">
        <v>0</v>
      </c>
      <c r="P613" s="22">
        <v>0</v>
      </c>
      <c r="Q613" s="18">
        <v>0</v>
      </c>
      <c r="R613" s="5">
        <v>0</v>
      </c>
      <c r="S613" s="20">
        <v>0</v>
      </c>
      <c r="T613" s="3">
        <v>6.3492063492063489E-2</v>
      </c>
      <c r="U613" s="3">
        <v>1.8674136321195144E-2</v>
      </c>
      <c r="V613" s="3">
        <v>4.4817927170868341E-2</v>
      </c>
      <c r="W613" s="3" t="s">
        <v>3402</v>
      </c>
      <c r="X613" s="25">
        <v>0</v>
      </c>
      <c r="Y613" s="3">
        <v>6.3492063492063489E-2</v>
      </c>
      <c r="Z613" s="3">
        <v>0.82101806239737274</v>
      </c>
      <c r="AA613" s="3">
        <v>-0.75752599890530925</v>
      </c>
      <c r="AB613" s="3" t="s">
        <v>3401</v>
      </c>
      <c r="AC613" s="22">
        <v>0</v>
      </c>
      <c r="AD613" s="15">
        <v>0</v>
      </c>
      <c r="AE613" s="5">
        <v>0</v>
      </c>
      <c r="AF613" s="20">
        <v>0</v>
      </c>
      <c r="AG613" s="3">
        <v>6.3492063492063489E-2</v>
      </c>
      <c r="AH613" s="3">
        <v>0.10582010582010581</v>
      </c>
      <c r="AI613" s="3">
        <v>-4.2328042328042326E-2</v>
      </c>
      <c r="AJ613" s="3" t="s">
        <v>3402</v>
      </c>
      <c r="AK613" s="22">
        <v>0</v>
      </c>
      <c r="AL613" s="15">
        <v>0</v>
      </c>
      <c r="AM613" s="3">
        <v>0</v>
      </c>
      <c r="AN613" s="20">
        <v>0</v>
      </c>
      <c r="AO613" s="3">
        <v>6.3492063492063489E-2</v>
      </c>
      <c r="AP613" s="3">
        <v>0.36350418029807341</v>
      </c>
      <c r="AQ613" s="3">
        <v>-0.30001211680600992</v>
      </c>
      <c r="AR613" s="3" t="s">
        <v>3402</v>
      </c>
      <c r="AS613" s="22">
        <v>0</v>
      </c>
      <c r="AT613" s="15">
        <v>0</v>
      </c>
      <c r="AU613" s="3">
        <v>0</v>
      </c>
      <c r="AV613" s="20">
        <v>0</v>
      </c>
      <c r="AW613" s="3">
        <v>6.3492063492063489E-2</v>
      </c>
      <c r="AX613" s="3">
        <v>0.10582010582010581</v>
      </c>
      <c r="AY613" s="3">
        <v>-4.2328042328042326E-2</v>
      </c>
      <c r="AZ613" s="3" t="s">
        <v>3401</v>
      </c>
      <c r="BA613" s="22">
        <v>0</v>
      </c>
      <c r="BB613" s="15">
        <v>0</v>
      </c>
      <c r="BC613" s="3">
        <v>0</v>
      </c>
      <c r="BD613" s="20">
        <v>0</v>
      </c>
      <c r="BE613" s="15">
        <v>0</v>
      </c>
    </row>
    <row r="614" spans="1:57" x14ac:dyDescent="0.25">
      <c r="A614" t="s">
        <v>179</v>
      </c>
      <c r="B614" t="s">
        <v>495</v>
      </c>
      <c r="C614" t="s">
        <v>141</v>
      </c>
      <c r="D614">
        <v>4.5</v>
      </c>
      <c r="E614" s="10">
        <v>1</v>
      </c>
      <c r="F614" s="5">
        <v>7.3260073260073263E-2</v>
      </c>
      <c r="G614" s="5">
        <v>4.5351473922902487E-2</v>
      </c>
      <c r="H614" s="5">
        <v>0.21994941163532386</v>
      </c>
      <c r="I614" s="5">
        <v>0.31192660550458712</v>
      </c>
      <c r="J614" s="5">
        <v>0.33734939759036142</v>
      </c>
      <c r="K614" s="5">
        <v>4.6104928457869621E-2</v>
      </c>
      <c r="L614" s="5" t="e">
        <v>#N/A</v>
      </c>
      <c r="M614" s="5" t="e">
        <v>#N/A</v>
      </c>
      <c r="N614" s="5">
        <v>0.29152339856241527</v>
      </c>
      <c r="O614" s="5">
        <v>0</v>
      </c>
      <c r="P614" s="22">
        <v>3.4195100167405403</v>
      </c>
      <c r="Q614" s="18">
        <v>119.27365488710504</v>
      </c>
      <c r="R614" s="5">
        <v>3.2568423467902952E-2</v>
      </c>
      <c r="S614" s="20">
        <v>3.4846468636763461</v>
      </c>
      <c r="T614" s="3">
        <v>6.3492063492063489E-2</v>
      </c>
      <c r="U614" s="3">
        <v>1.8674136321195144E-2</v>
      </c>
      <c r="V614" s="3">
        <v>4.4817927170868341E-2</v>
      </c>
      <c r="W614" s="3" t="s">
        <v>3402</v>
      </c>
      <c r="X614" s="25">
        <v>1.1683445706756772</v>
      </c>
      <c r="Y614" s="3">
        <v>6.3492063492063489E-2</v>
      </c>
      <c r="Z614" s="3">
        <v>0.82101806239737274</v>
      </c>
      <c r="AA614" s="3">
        <v>-0.75752599890530925</v>
      </c>
      <c r="AB614" s="3" t="s">
        <v>3401</v>
      </c>
      <c r="AC614" s="22">
        <v>3.9534024078397483</v>
      </c>
      <c r="AD614" s="15">
        <v>384.04530695349115</v>
      </c>
      <c r="AE614" s="5">
        <v>2.736820698924149E-2</v>
      </c>
      <c r="AF614" s="20">
        <v>4.008138821818231</v>
      </c>
      <c r="AG614" s="3">
        <v>6.3492063492063489E-2</v>
      </c>
      <c r="AH614" s="3">
        <v>0.10582010582010581</v>
      </c>
      <c r="AI614" s="3">
        <v>-4.2328042328042326E-2</v>
      </c>
      <c r="AJ614" s="3" t="s">
        <v>3402</v>
      </c>
      <c r="AK614" s="22">
        <v>3.4179827689357358</v>
      </c>
      <c r="AL614" s="15">
        <v>649.83825649276866</v>
      </c>
      <c r="AM614" s="3">
        <v>2.0363952894974419E-2</v>
      </c>
      <c r="AN614" s="20">
        <v>3.4587106747256846</v>
      </c>
      <c r="AO614" s="3">
        <v>6.3492063492063489E-2</v>
      </c>
      <c r="AP614" s="3">
        <v>0.36350418029807341</v>
      </c>
      <c r="AQ614" s="3">
        <v>-0.30001211680600992</v>
      </c>
      <c r="AR614" s="3" t="s">
        <v>3402</v>
      </c>
      <c r="AS614" s="22">
        <v>3.4134668120952476</v>
      </c>
      <c r="AT614" s="15">
        <v>51.213779778133905</v>
      </c>
      <c r="AU614" s="3">
        <v>3.1475846292103746E-2</v>
      </c>
      <c r="AV614" s="20">
        <v>3.4764185046794549</v>
      </c>
      <c r="AW614" s="3">
        <v>6.3492063492063489E-2</v>
      </c>
      <c r="AX614" s="3">
        <v>0.10582010582010581</v>
      </c>
      <c r="AY614" s="3">
        <v>-4.2328042328042326E-2</v>
      </c>
      <c r="AZ614" s="3" t="s">
        <v>3401</v>
      </c>
      <c r="BA614" s="22">
        <v>3.9659363725826284</v>
      </c>
      <c r="BB614" s="15">
        <v>43.233202206912843</v>
      </c>
      <c r="BC614" s="3">
        <v>4.8942756742263317E-2</v>
      </c>
      <c r="BD614" s="20">
        <v>4.0638218860671547</v>
      </c>
      <c r="BE614" s="15">
        <v>12.850221266530385</v>
      </c>
    </row>
    <row r="615" spans="1:57" x14ac:dyDescent="0.25">
      <c r="A615" t="s">
        <v>174</v>
      </c>
      <c r="B615" t="s">
        <v>495</v>
      </c>
      <c r="C615" t="s">
        <v>141</v>
      </c>
      <c r="D615">
        <v>4.5</v>
      </c>
      <c r="E615" s="10">
        <v>0</v>
      </c>
      <c r="F615" s="5">
        <v>0.12698412698412698</v>
      </c>
      <c r="G615" s="5">
        <v>3.2840722495894911E-2</v>
      </c>
      <c r="H615" s="5">
        <v>0.28011204481792717</v>
      </c>
      <c r="I615" s="5">
        <v>0.31192660550458712</v>
      </c>
      <c r="J615" s="5">
        <v>0.33734939759036142</v>
      </c>
      <c r="K615" s="5">
        <v>4.6104928457869621E-2</v>
      </c>
      <c r="L615" s="5" t="e">
        <v>#N/A</v>
      </c>
      <c r="M615" s="5" t="e">
        <v>#N/A</v>
      </c>
      <c r="N615" s="5">
        <v>0.29152339856241527</v>
      </c>
      <c r="O615" s="5">
        <v>0</v>
      </c>
      <c r="P615" s="22">
        <v>0</v>
      </c>
      <c r="Q615" s="18">
        <v>0</v>
      </c>
      <c r="R615" s="5">
        <v>0</v>
      </c>
      <c r="S615" s="20">
        <v>0</v>
      </c>
      <c r="T615" s="3">
        <v>6.3492063492063489E-2</v>
      </c>
      <c r="U615" s="3">
        <v>1.8674136321195144E-2</v>
      </c>
      <c r="V615" s="3">
        <v>4.4817927170868341E-2</v>
      </c>
      <c r="W615" s="3" t="s">
        <v>3402</v>
      </c>
      <c r="X615" s="25">
        <v>0</v>
      </c>
      <c r="Y615" s="3">
        <v>6.3492063492063489E-2</v>
      </c>
      <c r="Z615" s="3">
        <v>0.82101806239737274</v>
      </c>
      <c r="AA615" s="3">
        <v>-0.75752599890530925</v>
      </c>
      <c r="AB615" s="3" t="s">
        <v>3401</v>
      </c>
      <c r="AC615" s="22">
        <v>0</v>
      </c>
      <c r="AD615" s="15">
        <v>0</v>
      </c>
      <c r="AE615" s="5">
        <v>0</v>
      </c>
      <c r="AF615" s="20">
        <v>0</v>
      </c>
      <c r="AG615" s="3">
        <v>6.3492063492063489E-2</v>
      </c>
      <c r="AH615" s="3">
        <v>0.10582010582010581</v>
      </c>
      <c r="AI615" s="3">
        <v>-4.2328042328042326E-2</v>
      </c>
      <c r="AJ615" s="3" t="s">
        <v>3402</v>
      </c>
      <c r="AK615" s="22">
        <v>0</v>
      </c>
      <c r="AL615" s="15">
        <v>0</v>
      </c>
      <c r="AM615" s="3">
        <v>0</v>
      </c>
      <c r="AN615" s="20">
        <v>0</v>
      </c>
      <c r="AO615" s="3">
        <v>6.3492063492063489E-2</v>
      </c>
      <c r="AP615" s="3">
        <v>0.36350418029807341</v>
      </c>
      <c r="AQ615" s="3">
        <v>-0.30001211680600992</v>
      </c>
      <c r="AR615" s="3" t="s">
        <v>3402</v>
      </c>
      <c r="AS615" s="22">
        <v>0</v>
      </c>
      <c r="AT615" s="15">
        <v>0</v>
      </c>
      <c r="AU615" s="3">
        <v>0</v>
      </c>
      <c r="AV615" s="20">
        <v>0</v>
      </c>
      <c r="AW615" s="3">
        <v>6.3492063492063489E-2</v>
      </c>
      <c r="AX615" s="3">
        <v>0.10582010582010581</v>
      </c>
      <c r="AY615" s="3">
        <v>-4.2328042328042326E-2</v>
      </c>
      <c r="AZ615" s="3" t="s">
        <v>3401</v>
      </c>
      <c r="BA615" s="22">
        <v>0</v>
      </c>
      <c r="BB615" s="15">
        <v>0</v>
      </c>
      <c r="BC615" s="3">
        <v>0</v>
      </c>
      <c r="BD615" s="20">
        <v>0</v>
      </c>
      <c r="BE615" s="15">
        <v>0</v>
      </c>
    </row>
    <row r="616" spans="1:57" x14ac:dyDescent="0.25">
      <c r="A616" t="s">
        <v>176</v>
      </c>
      <c r="B616" t="s">
        <v>495</v>
      </c>
      <c r="C616" t="s">
        <v>141</v>
      </c>
      <c r="D616">
        <v>4.5</v>
      </c>
      <c r="E616" s="10">
        <v>1</v>
      </c>
      <c r="F616" s="5">
        <v>7.3260073260073263E-2</v>
      </c>
      <c r="G616" s="5">
        <v>5.0125313283208017E-2</v>
      </c>
      <c r="H616" s="5">
        <v>0.20050125313283207</v>
      </c>
      <c r="I616" s="5">
        <v>0.31192660550458712</v>
      </c>
      <c r="J616" s="5">
        <v>0.33734939759036142</v>
      </c>
      <c r="K616" s="5">
        <v>4.6104928457869621E-2</v>
      </c>
      <c r="L616" s="5" t="e">
        <v>#N/A</v>
      </c>
      <c r="M616" s="5" t="e">
        <v>#N/A</v>
      </c>
      <c r="N616" s="5">
        <v>0.29152339856241527</v>
      </c>
      <c r="O616" s="5">
        <v>0</v>
      </c>
      <c r="P616" s="22">
        <v>3.4532796933239487</v>
      </c>
      <c r="Q616" s="18">
        <v>125.04076684255293</v>
      </c>
      <c r="R616" s="5">
        <v>3.4143169748040117E-2</v>
      </c>
      <c r="S616" s="20">
        <v>3.5215660328200289</v>
      </c>
      <c r="T616" s="3">
        <v>6.3492063492063489E-2</v>
      </c>
      <c r="U616" s="3">
        <v>1.8674136321195144E-2</v>
      </c>
      <c r="V616" s="3">
        <v>4.4817927170868341E-2</v>
      </c>
      <c r="W616" s="3" t="s">
        <v>3402</v>
      </c>
      <c r="X616" s="25">
        <v>1.1798826618339264</v>
      </c>
      <c r="Y616" s="3">
        <v>6.3492063492063489E-2</v>
      </c>
      <c r="Z616" s="3">
        <v>0.82101806239737274</v>
      </c>
      <c r="AA616" s="3">
        <v>-0.75752599890530925</v>
      </c>
      <c r="AB616" s="3" t="s">
        <v>3401</v>
      </c>
      <c r="AC616" s="22">
        <v>3.9924445864159854</v>
      </c>
      <c r="AD616" s="15">
        <v>407.29095191530746</v>
      </c>
      <c r="AE616" s="5">
        <v>2.9024760555694657E-2</v>
      </c>
      <c r="AF616" s="20">
        <v>4.050494107527375</v>
      </c>
      <c r="AG616" s="3">
        <v>6.3492063492063489E-2</v>
      </c>
      <c r="AH616" s="3">
        <v>0.10582010582010581</v>
      </c>
      <c r="AI616" s="3">
        <v>-4.2328042328042326E-2</v>
      </c>
      <c r="AJ616" s="3" t="s">
        <v>3402</v>
      </c>
      <c r="AK616" s="22">
        <v>3.4517373630470418</v>
      </c>
      <c r="AL616" s="15">
        <v>692.76092708606473</v>
      </c>
      <c r="AM616" s="3">
        <v>2.1709018737674789E-2</v>
      </c>
      <c r="AN616" s="20">
        <v>3.4951554005223913</v>
      </c>
      <c r="AO616" s="3">
        <v>6.3492063492063489E-2</v>
      </c>
      <c r="AP616" s="3">
        <v>0.36350418029807341</v>
      </c>
      <c r="AQ616" s="3">
        <v>-0.30001211680600992</v>
      </c>
      <c r="AR616" s="3" t="s">
        <v>3402</v>
      </c>
      <c r="AS616" s="22">
        <v>3.4471768084714332</v>
      </c>
      <c r="AT616" s="15">
        <v>53.243675996995066</v>
      </c>
      <c r="AU616" s="3">
        <v>3.2723414849835465E-2</v>
      </c>
      <c r="AV616" s="20">
        <v>3.512623638171104</v>
      </c>
      <c r="AW616" s="3">
        <v>6.3492063492063489E-2</v>
      </c>
      <c r="AX616" s="3">
        <v>0.10582010582010581</v>
      </c>
      <c r="AY616" s="3">
        <v>-4.2328042328042326E-2</v>
      </c>
      <c r="AZ616" s="3" t="s">
        <v>3401</v>
      </c>
      <c r="BA616" s="22">
        <v>4.0051023314471532</v>
      </c>
      <c r="BB616" s="15">
        <v>44.871652636828166</v>
      </c>
      <c r="BC616" s="3">
        <v>5.0797587676178736E-2</v>
      </c>
      <c r="BD616" s="20">
        <v>4.1066975067995104</v>
      </c>
      <c r="BE616" s="15">
        <v>12.985716808297882</v>
      </c>
    </row>
    <row r="617" spans="1:57" x14ac:dyDescent="0.25">
      <c r="A617" t="s">
        <v>4214</v>
      </c>
      <c r="B617" t="s">
        <v>495</v>
      </c>
      <c r="C617" t="s">
        <v>141</v>
      </c>
      <c r="D617">
        <v>4.5</v>
      </c>
      <c r="E617" s="10">
        <v>0</v>
      </c>
      <c r="F617" s="5" t="e">
        <v>#N/A</v>
      </c>
      <c r="G617" s="5" t="e">
        <v>#N/A</v>
      </c>
      <c r="H617" s="5" t="e">
        <v>#N/A</v>
      </c>
      <c r="I617" s="5">
        <v>0.31192660550458712</v>
      </c>
      <c r="J617" s="5">
        <v>0.33734939759036142</v>
      </c>
      <c r="K617" s="5">
        <v>4.6104928457869621E-2</v>
      </c>
      <c r="L617" s="5" t="e">
        <v>#N/A</v>
      </c>
      <c r="M617" s="5" t="e">
        <v>#N/A</v>
      </c>
      <c r="N617" s="5">
        <v>0.29152339856241527</v>
      </c>
      <c r="O617" s="5">
        <v>0</v>
      </c>
      <c r="P617" s="22">
        <v>0</v>
      </c>
      <c r="Q617" s="18">
        <v>0</v>
      </c>
      <c r="R617" s="5">
        <v>0</v>
      </c>
      <c r="S617" s="20">
        <v>0</v>
      </c>
      <c r="T617" s="3">
        <v>6.3492063492063489E-2</v>
      </c>
      <c r="U617" s="3">
        <v>1.8674136321195144E-2</v>
      </c>
      <c r="V617" s="3">
        <v>4.4817927170868341E-2</v>
      </c>
      <c r="W617" s="3" t="s">
        <v>3402</v>
      </c>
      <c r="X617" s="25">
        <v>0</v>
      </c>
      <c r="Y617" s="3">
        <v>6.3492063492063489E-2</v>
      </c>
      <c r="Z617" s="3">
        <v>0.82101806239737274</v>
      </c>
      <c r="AA617" s="3">
        <v>-0.75752599890530925</v>
      </c>
      <c r="AB617" s="3" t="s">
        <v>3401</v>
      </c>
      <c r="AC617" s="22">
        <v>0</v>
      </c>
      <c r="AD617" s="15">
        <v>0</v>
      </c>
      <c r="AE617" s="5">
        <v>0</v>
      </c>
      <c r="AF617" s="20">
        <v>0</v>
      </c>
      <c r="AG617" s="3">
        <v>6.3492063492063489E-2</v>
      </c>
      <c r="AH617" s="3">
        <v>0.10582010582010581</v>
      </c>
      <c r="AI617" s="3">
        <v>-4.2328042328042326E-2</v>
      </c>
      <c r="AJ617" s="3" t="s">
        <v>3402</v>
      </c>
      <c r="AK617" s="22">
        <v>0</v>
      </c>
      <c r="AL617" s="15">
        <v>0</v>
      </c>
      <c r="AM617" s="3">
        <v>0</v>
      </c>
      <c r="AN617" s="20">
        <v>0</v>
      </c>
      <c r="AO617" s="3">
        <v>6.3492063492063489E-2</v>
      </c>
      <c r="AP617" s="3">
        <v>0.36350418029807341</v>
      </c>
      <c r="AQ617" s="3">
        <v>-0.30001211680600992</v>
      </c>
      <c r="AR617" s="3" t="s">
        <v>3402</v>
      </c>
      <c r="AS617" s="22">
        <v>0</v>
      </c>
      <c r="AT617" s="15">
        <v>0</v>
      </c>
      <c r="AU617" s="3">
        <v>0</v>
      </c>
      <c r="AV617" s="20">
        <v>0</v>
      </c>
      <c r="AW617" s="3">
        <v>6.3492063492063489E-2</v>
      </c>
      <c r="AX617" s="3">
        <v>0.10582010582010581</v>
      </c>
      <c r="AY617" s="3">
        <v>-4.2328042328042326E-2</v>
      </c>
      <c r="AZ617" s="3" t="s">
        <v>3401</v>
      </c>
      <c r="BA617" s="22">
        <v>0</v>
      </c>
      <c r="BB617" s="15">
        <v>0</v>
      </c>
      <c r="BC617" s="3">
        <v>0</v>
      </c>
      <c r="BD617" s="20">
        <v>0</v>
      </c>
      <c r="BE617" s="15">
        <v>0</v>
      </c>
    </row>
    <row r="618" spans="1:57" x14ac:dyDescent="0.25">
      <c r="A618" t="s">
        <v>186</v>
      </c>
      <c r="B618" t="s">
        <v>495</v>
      </c>
      <c r="C618" t="s">
        <v>141</v>
      </c>
      <c r="D618">
        <v>4.5</v>
      </c>
      <c r="E618" s="10">
        <v>1</v>
      </c>
      <c r="F618" s="5">
        <v>6.3492063492063489E-2</v>
      </c>
      <c r="G618" s="5">
        <v>2.8011204481792715E-2</v>
      </c>
      <c r="H618" s="5">
        <v>0.33184005309440845</v>
      </c>
      <c r="I618" s="5">
        <v>0.31192660550458712</v>
      </c>
      <c r="J618" s="5">
        <v>0.33734939759036142</v>
      </c>
      <c r="K618" s="5">
        <v>4.6104928457869621E-2</v>
      </c>
      <c r="L618" s="5" t="e">
        <v>#N/A</v>
      </c>
      <c r="M618" s="5" t="e">
        <v>#N/A</v>
      </c>
      <c r="N618" s="5">
        <v>0.29152339856241527</v>
      </c>
      <c r="O618" s="5">
        <v>0</v>
      </c>
      <c r="P618" s="22">
        <v>3.1969905083500674</v>
      </c>
      <c r="Q618" s="18">
        <v>87.380895876270799</v>
      </c>
      <c r="R618" s="5">
        <v>2.385990454134054E-2</v>
      </c>
      <c r="S618" s="20">
        <v>3.2447103174327485</v>
      </c>
      <c r="T618" s="3">
        <v>6.3492063492063489E-2</v>
      </c>
      <c r="U618" s="3">
        <v>1.8674136321195144E-2</v>
      </c>
      <c r="V618" s="3">
        <v>4.4817927170868341E-2</v>
      </c>
      <c r="W618" s="3" t="s">
        <v>3402</v>
      </c>
      <c r="X618" s="25">
        <v>1.092316292289395</v>
      </c>
      <c r="Y618" s="3">
        <v>6.3492063492063489E-2</v>
      </c>
      <c r="Z618" s="3">
        <v>0.82101806239737274</v>
      </c>
      <c r="AA618" s="3">
        <v>-0.75752599890530925</v>
      </c>
      <c r="AB618" s="3" t="s">
        <v>3401</v>
      </c>
      <c r="AC618" s="22">
        <v>3.6961406492967073</v>
      </c>
      <c r="AD618" s="15">
        <v>260.73998283416984</v>
      </c>
      <c r="AE618" s="5">
        <v>1.8581104081662476E-2</v>
      </c>
      <c r="AF618" s="20">
        <v>3.7333028574600324</v>
      </c>
      <c r="AG618" s="3">
        <v>6.3492063492063489E-2</v>
      </c>
      <c r="AH618" s="3">
        <v>0.10582010582010581</v>
      </c>
      <c r="AI618" s="3">
        <v>-4.2328042328042326E-2</v>
      </c>
      <c r="AJ618" s="3" t="s">
        <v>3402</v>
      </c>
      <c r="AK618" s="22">
        <v>3.1955626439157019</v>
      </c>
      <c r="AL618" s="15">
        <v>426.34990620667298</v>
      </c>
      <c r="AM618" s="3">
        <v>1.3360508280364784E-2</v>
      </c>
      <c r="AN618" s="20">
        <v>3.2222836604764313</v>
      </c>
      <c r="AO618" s="3">
        <v>6.3492063492063489E-2</v>
      </c>
      <c r="AP618" s="3">
        <v>0.36350418029807341</v>
      </c>
      <c r="AQ618" s="3">
        <v>-0.30001211680600992</v>
      </c>
      <c r="AR618" s="3" t="s">
        <v>3402</v>
      </c>
      <c r="AS618" s="22">
        <v>3.1913405562234654</v>
      </c>
      <c r="AT618" s="15">
        <v>39.641587142219997</v>
      </c>
      <c r="AU618" s="3">
        <v>2.4363608955812511E-2</v>
      </c>
      <c r="AV618" s="20">
        <v>3.2400677741350905</v>
      </c>
      <c r="AW618" s="3">
        <v>6.3492063492063489E-2</v>
      </c>
      <c r="AX618" s="3">
        <v>0.10582010582010581</v>
      </c>
      <c r="AY618" s="3">
        <v>-4.2328042328042326E-2</v>
      </c>
      <c r="AZ618" s="3" t="s">
        <v>3401</v>
      </c>
      <c r="BA618" s="22">
        <v>3.7078589849994281</v>
      </c>
      <c r="BB618" s="15">
        <v>33.835221908147908</v>
      </c>
      <c r="BC618" s="3">
        <v>3.8303640504015093E-2</v>
      </c>
      <c r="BD618" s="20">
        <v>3.7844662660074584</v>
      </c>
      <c r="BE618" s="15">
        <v>11.969440090784561</v>
      </c>
    </row>
    <row r="619" spans="1:57" x14ac:dyDescent="0.25">
      <c r="A619" t="s">
        <v>177</v>
      </c>
      <c r="B619" t="s">
        <v>495</v>
      </c>
      <c r="C619" t="s">
        <v>141</v>
      </c>
      <c r="D619">
        <v>4.5</v>
      </c>
      <c r="E619" s="10">
        <v>1</v>
      </c>
      <c r="F619" s="5">
        <v>6.3492063492063489E-2</v>
      </c>
      <c r="G619" s="5">
        <v>6.3492063492063489E-2</v>
      </c>
      <c r="H619" s="5">
        <v>0.28011204481792717</v>
      </c>
      <c r="I619" s="5">
        <v>0.31192660550458712</v>
      </c>
      <c r="J619" s="5">
        <v>0.33734939759036142</v>
      </c>
      <c r="K619" s="5">
        <v>4.6104928457869621E-2</v>
      </c>
      <c r="L619" s="5" t="e">
        <v>#N/A</v>
      </c>
      <c r="M619" s="5" t="e">
        <v>#N/A</v>
      </c>
      <c r="N619" s="5">
        <v>0.29152339856241527</v>
      </c>
      <c r="O619" s="5">
        <v>0</v>
      </c>
      <c r="P619" s="22">
        <v>3.3551610936573608</v>
      </c>
      <c r="Q619" s="18">
        <v>109.01035605927171</v>
      </c>
      <c r="R619" s="5">
        <v>2.9765965014534591E-2</v>
      </c>
      <c r="S619" s="20">
        <v>3.4146930236864299</v>
      </c>
      <c r="T619" s="3">
        <v>6.3492063492063489E-2</v>
      </c>
      <c r="U619" s="3">
        <v>1.8674136321195144E-2</v>
      </c>
      <c r="V619" s="3">
        <v>4.4817927170868341E-2</v>
      </c>
      <c r="W619" s="3" t="s">
        <v>3402</v>
      </c>
      <c r="X619" s="25">
        <v>1.1463584631500374</v>
      </c>
      <c r="Y619" s="3">
        <v>6.3492063492063489E-2</v>
      </c>
      <c r="Z619" s="3">
        <v>0.82101806239737274</v>
      </c>
      <c r="AA619" s="3">
        <v>-0.75752599890530925</v>
      </c>
      <c r="AB619" s="3" t="s">
        <v>3401</v>
      </c>
      <c r="AC619" s="22">
        <v>3.8790066066245119</v>
      </c>
      <c r="AD619" s="15">
        <v>343.35953500883318</v>
      </c>
      <c r="AE619" s="5">
        <v>2.4468818276666176E-2</v>
      </c>
      <c r="AF619" s="20">
        <v>3.9279442431778442</v>
      </c>
      <c r="AG619" s="3">
        <v>6.3492063492063489E-2</v>
      </c>
      <c r="AH619" s="3">
        <v>0.10582010582010581</v>
      </c>
      <c r="AI619" s="3">
        <v>-4.2328042328042326E-2</v>
      </c>
      <c r="AJ619" s="3" t="s">
        <v>3402</v>
      </c>
      <c r="AK619" s="22">
        <v>3.3536625858623936</v>
      </c>
      <c r="AL619" s="15">
        <v>575.27225038465531</v>
      </c>
      <c r="AM619" s="3">
        <v>1.8027281237403436E-2</v>
      </c>
      <c r="AN619" s="20">
        <v>3.3897171483372004</v>
      </c>
      <c r="AO619" s="3">
        <v>6.3492063492063489E-2</v>
      </c>
      <c r="AP619" s="3">
        <v>0.36350418029807341</v>
      </c>
      <c r="AQ619" s="3">
        <v>-0.30001211680600992</v>
      </c>
      <c r="AR619" s="3" t="s">
        <v>3402</v>
      </c>
      <c r="AS619" s="22">
        <v>3.3492316110684421</v>
      </c>
      <c r="AT619" s="15">
        <v>47.557530659899172</v>
      </c>
      <c r="AU619" s="3">
        <v>2.9228725775911499E-2</v>
      </c>
      <c r="AV619" s="20">
        <v>3.4076890626202649</v>
      </c>
      <c r="AW619" s="3">
        <v>6.3492063492063489E-2</v>
      </c>
      <c r="AX619" s="3">
        <v>0.10582010582010581</v>
      </c>
      <c r="AY619" s="3">
        <v>-4.2328042328042326E-2</v>
      </c>
      <c r="AZ619" s="3" t="s">
        <v>3401</v>
      </c>
      <c r="BA619" s="22">
        <v>3.8913047050797607</v>
      </c>
      <c r="BB619" s="15">
        <v>40.274885375105363</v>
      </c>
      <c r="BC619" s="3">
        <v>4.5593752419781149E-2</v>
      </c>
      <c r="BD619" s="20">
        <v>3.982492209919323</v>
      </c>
      <c r="BE619" s="15">
        <v>12.593473502632513</v>
      </c>
    </row>
    <row r="620" spans="1:57" x14ac:dyDescent="0.25">
      <c r="A620" t="s">
        <v>3805</v>
      </c>
      <c r="B620" t="s">
        <v>495</v>
      </c>
      <c r="C620" t="s">
        <v>141</v>
      </c>
      <c r="D620">
        <v>4</v>
      </c>
      <c r="E620" s="10">
        <v>0</v>
      </c>
      <c r="F620" s="5" t="e">
        <v>#N/A</v>
      </c>
      <c r="G620" s="5" t="e">
        <v>#N/A</v>
      </c>
      <c r="H620" s="5" t="e">
        <v>#N/A</v>
      </c>
      <c r="I620" s="5">
        <v>0.31192660550458712</v>
      </c>
      <c r="J620" s="5">
        <v>0.33734939759036142</v>
      </c>
      <c r="K620" s="5">
        <v>4.6104928457869621E-2</v>
      </c>
      <c r="L620" s="5" t="e">
        <v>#N/A</v>
      </c>
      <c r="M620" s="5" t="e">
        <v>#N/A</v>
      </c>
      <c r="N620" s="5">
        <v>0.29152339856241527</v>
      </c>
      <c r="O620" s="5">
        <v>0</v>
      </c>
      <c r="P620" s="22">
        <v>0</v>
      </c>
      <c r="Q620" s="18">
        <v>0</v>
      </c>
      <c r="R620" s="5">
        <v>0</v>
      </c>
      <c r="S620" s="20">
        <v>0</v>
      </c>
      <c r="T620" s="3">
        <v>6.3492063492063489E-2</v>
      </c>
      <c r="U620" s="3">
        <v>1.8674136321195144E-2</v>
      </c>
      <c r="V620" s="3">
        <v>4.4817927170868341E-2</v>
      </c>
      <c r="W620" s="3" t="s">
        <v>3402</v>
      </c>
      <c r="X620" s="25">
        <v>0</v>
      </c>
      <c r="Y620" s="3">
        <v>6.3492063492063489E-2</v>
      </c>
      <c r="Z620" s="3">
        <v>0.82101806239737274</v>
      </c>
      <c r="AA620" s="3">
        <v>-0.75752599890530925</v>
      </c>
      <c r="AB620" s="3" t="s">
        <v>3401</v>
      </c>
      <c r="AC620" s="22">
        <v>0</v>
      </c>
      <c r="AD620" s="15">
        <v>0</v>
      </c>
      <c r="AE620" s="5">
        <v>0</v>
      </c>
      <c r="AF620" s="20">
        <v>0</v>
      </c>
      <c r="AG620" s="3">
        <v>6.3492063492063489E-2</v>
      </c>
      <c r="AH620" s="3">
        <v>0.10582010582010581</v>
      </c>
      <c r="AI620" s="3">
        <v>-4.2328042328042326E-2</v>
      </c>
      <c r="AJ620" s="3" t="s">
        <v>3402</v>
      </c>
      <c r="AK620" s="22">
        <v>0</v>
      </c>
      <c r="AL620" s="15">
        <v>0</v>
      </c>
      <c r="AM620" s="3">
        <v>0</v>
      </c>
      <c r="AN620" s="20">
        <v>0</v>
      </c>
      <c r="AO620" s="3">
        <v>6.3492063492063489E-2</v>
      </c>
      <c r="AP620" s="3">
        <v>0.36350418029807341</v>
      </c>
      <c r="AQ620" s="3">
        <v>-0.30001211680600992</v>
      </c>
      <c r="AR620" s="3" t="s">
        <v>3402</v>
      </c>
      <c r="AS620" s="22">
        <v>0</v>
      </c>
      <c r="AT620" s="15">
        <v>0</v>
      </c>
      <c r="AU620" s="3">
        <v>0</v>
      </c>
      <c r="AV620" s="20">
        <v>0</v>
      </c>
      <c r="AW620" s="3">
        <v>6.3492063492063489E-2</v>
      </c>
      <c r="AX620" s="3">
        <v>0.10582010582010581</v>
      </c>
      <c r="AY620" s="3">
        <v>-4.2328042328042326E-2</v>
      </c>
      <c r="AZ620" s="3" t="s">
        <v>3401</v>
      </c>
      <c r="BA620" s="22">
        <v>0</v>
      </c>
      <c r="BB620" s="15">
        <v>0</v>
      </c>
      <c r="BC620" s="3">
        <v>0</v>
      </c>
      <c r="BD620" s="20">
        <v>0</v>
      </c>
      <c r="BE620" s="15">
        <v>0</v>
      </c>
    </row>
    <row r="621" spans="1:57" x14ac:dyDescent="0.25">
      <c r="A621" t="s">
        <v>144</v>
      </c>
      <c r="B621" t="s">
        <v>518</v>
      </c>
      <c r="C621" t="s">
        <v>141</v>
      </c>
      <c r="D621">
        <v>6</v>
      </c>
      <c r="E621" s="10">
        <v>1</v>
      </c>
      <c r="F621" s="5">
        <v>0.29304029304029305</v>
      </c>
      <c r="G621" s="5">
        <v>0.15873015873015872</v>
      </c>
      <c r="H621" s="5">
        <v>0.34632034632034631</v>
      </c>
      <c r="I621" s="5">
        <v>0.31192660550458712</v>
      </c>
      <c r="J621" s="5">
        <v>0.33734939759036142</v>
      </c>
      <c r="K621" s="5">
        <v>4.6104928457869621E-2</v>
      </c>
      <c r="L621" s="5" t="e">
        <v>#N/A</v>
      </c>
      <c r="M621" s="5" t="e">
        <v>#N/A</v>
      </c>
      <c r="N621" s="5">
        <v>0</v>
      </c>
      <c r="O621" s="5">
        <v>0.3857500506789166</v>
      </c>
      <c r="P621" s="22">
        <v>4.6784983019340158</v>
      </c>
      <c r="Q621" s="18">
        <v>693.55753396951889</v>
      </c>
      <c r="R621" s="5">
        <v>0.18938025741773279</v>
      </c>
      <c r="S621" s="20">
        <v>5.0572588167694814</v>
      </c>
      <c r="T621" s="3">
        <v>6.3492063492063489E-2</v>
      </c>
      <c r="U621" s="3">
        <v>1.8674136321195144E-2</v>
      </c>
      <c r="V621" s="3">
        <v>4.4817927170868341E-2</v>
      </c>
      <c r="W621" s="3" t="s">
        <v>3402</v>
      </c>
      <c r="X621" s="25">
        <v>1.5985033128197237</v>
      </c>
      <c r="Y621" s="3">
        <v>6.3492063492063489E-2</v>
      </c>
      <c r="Z621" s="3">
        <v>0.82101806239737274</v>
      </c>
      <c r="AA621" s="3">
        <v>-0.75752599890530925</v>
      </c>
      <c r="AB621" s="3" t="s">
        <v>3401</v>
      </c>
      <c r="AC621" s="22">
        <v>5.408958114288664</v>
      </c>
      <c r="AD621" s="15">
        <v>3434.7503217290132</v>
      </c>
      <c r="AE621" s="5">
        <v>0.24477048946942978</v>
      </c>
      <c r="AF621" s="20">
        <v>5.8984990932275236</v>
      </c>
      <c r="AG621" s="3">
        <v>6.3492063492063489E-2</v>
      </c>
      <c r="AH621" s="3">
        <v>0.10582010582010581</v>
      </c>
      <c r="AI621" s="3">
        <v>-4.2328042328042326E-2</v>
      </c>
      <c r="AJ621" s="3" t="s">
        <v>3402</v>
      </c>
      <c r="AK621" s="22">
        <v>4.6764087551198728</v>
      </c>
      <c r="AL621" s="15">
        <v>7053.7203038606067</v>
      </c>
      <c r="AM621" s="3">
        <v>0.22104212327754894</v>
      </c>
      <c r="AN621" s="20">
        <v>5.1184930016749703</v>
      </c>
      <c r="AO621" s="3">
        <v>6.3492063492063489E-2</v>
      </c>
      <c r="AP621" s="3">
        <v>0.36350418029807341</v>
      </c>
      <c r="AQ621" s="3">
        <v>-0.30001211680600992</v>
      </c>
      <c r="AR621" s="3" t="s">
        <v>3402</v>
      </c>
      <c r="AS621" s="22">
        <v>4.6702301224191647</v>
      </c>
      <c r="AT621" s="15">
        <v>218.14507724475922</v>
      </c>
      <c r="AU621" s="3">
        <v>0.13407135639042908</v>
      </c>
      <c r="AV621" s="20">
        <v>4.9383728352000231</v>
      </c>
      <c r="AW621" s="3">
        <v>6.3492063492063489E-2</v>
      </c>
      <c r="AX621" s="3">
        <v>0.10582010582010581</v>
      </c>
      <c r="AY621" s="3">
        <v>-4.2328042328042326E-2</v>
      </c>
      <c r="AZ621" s="3" t="s">
        <v>3401</v>
      </c>
      <c r="BA621" s="22">
        <v>5.4261068088323228</v>
      </c>
      <c r="BB621" s="15">
        <v>173.01722776813946</v>
      </c>
      <c r="BC621" s="3">
        <v>0.19586659462210321</v>
      </c>
      <c r="BD621" s="20">
        <v>5.8178399980765292</v>
      </c>
      <c r="BE621" s="15">
        <v>18.697169205775982</v>
      </c>
    </row>
    <row r="622" spans="1:57" x14ac:dyDescent="0.25">
      <c r="A622" t="s">
        <v>4215</v>
      </c>
      <c r="B622" t="s">
        <v>518</v>
      </c>
      <c r="C622" t="s">
        <v>141</v>
      </c>
      <c r="D622">
        <v>6</v>
      </c>
      <c r="E622" s="10">
        <v>0</v>
      </c>
      <c r="F622" s="5" t="e">
        <v>#N/A</v>
      </c>
      <c r="G622" s="5" t="e">
        <v>#N/A</v>
      </c>
      <c r="H622" s="5" t="e">
        <v>#N/A</v>
      </c>
      <c r="I622" s="5">
        <v>0.31192660550458712</v>
      </c>
      <c r="J622" s="5">
        <v>0.33734939759036142</v>
      </c>
      <c r="K622" s="5">
        <v>4.6104928457869621E-2</v>
      </c>
      <c r="L622" s="5" t="e">
        <v>#N/A</v>
      </c>
      <c r="M622" s="5" t="e">
        <v>#N/A</v>
      </c>
      <c r="N622" s="5">
        <v>0</v>
      </c>
      <c r="O622" s="5">
        <v>0.3857500506789166</v>
      </c>
      <c r="P622" s="22">
        <v>0</v>
      </c>
      <c r="Q622" s="18">
        <v>0</v>
      </c>
      <c r="R622" s="5">
        <v>0</v>
      </c>
      <c r="S622" s="20">
        <v>0</v>
      </c>
      <c r="T622" s="3">
        <v>6.3492063492063489E-2</v>
      </c>
      <c r="U622" s="3">
        <v>1.8674136321195144E-2</v>
      </c>
      <c r="V622" s="3">
        <v>4.4817927170868341E-2</v>
      </c>
      <c r="W622" s="3" t="s">
        <v>3402</v>
      </c>
      <c r="X622" s="25">
        <v>0</v>
      </c>
      <c r="Y622" s="3">
        <v>6.3492063492063489E-2</v>
      </c>
      <c r="Z622" s="3">
        <v>0.82101806239737274</v>
      </c>
      <c r="AA622" s="3">
        <v>-0.75752599890530925</v>
      </c>
      <c r="AB622" s="3" t="s">
        <v>3401</v>
      </c>
      <c r="AC622" s="22">
        <v>0</v>
      </c>
      <c r="AD622" s="15">
        <v>0</v>
      </c>
      <c r="AE622" s="5">
        <v>0</v>
      </c>
      <c r="AF622" s="20">
        <v>0</v>
      </c>
      <c r="AG622" s="3">
        <v>6.3492063492063489E-2</v>
      </c>
      <c r="AH622" s="3">
        <v>0.10582010582010581</v>
      </c>
      <c r="AI622" s="3">
        <v>-4.2328042328042326E-2</v>
      </c>
      <c r="AJ622" s="3" t="s">
        <v>3402</v>
      </c>
      <c r="AK622" s="22">
        <v>0</v>
      </c>
      <c r="AL622" s="15">
        <v>0</v>
      </c>
      <c r="AM622" s="3">
        <v>0</v>
      </c>
      <c r="AN622" s="20">
        <v>0</v>
      </c>
      <c r="AO622" s="3">
        <v>6.3492063492063489E-2</v>
      </c>
      <c r="AP622" s="3">
        <v>0.36350418029807341</v>
      </c>
      <c r="AQ622" s="3">
        <v>-0.30001211680600992</v>
      </c>
      <c r="AR622" s="3" t="s">
        <v>3402</v>
      </c>
      <c r="AS622" s="22">
        <v>0</v>
      </c>
      <c r="AT622" s="15">
        <v>0</v>
      </c>
      <c r="AU622" s="3">
        <v>0</v>
      </c>
      <c r="AV622" s="20">
        <v>0</v>
      </c>
      <c r="AW622" s="3">
        <v>6.3492063492063489E-2</v>
      </c>
      <c r="AX622" s="3">
        <v>0.10582010582010581</v>
      </c>
      <c r="AY622" s="3">
        <v>-4.2328042328042326E-2</v>
      </c>
      <c r="AZ622" s="3" t="s">
        <v>3401</v>
      </c>
      <c r="BA622" s="22">
        <v>0</v>
      </c>
      <c r="BB622" s="15">
        <v>0</v>
      </c>
      <c r="BC622" s="3">
        <v>0</v>
      </c>
      <c r="BD622" s="20">
        <v>0</v>
      </c>
      <c r="BE622" s="15">
        <v>0</v>
      </c>
    </row>
    <row r="623" spans="1:57" x14ac:dyDescent="0.25">
      <c r="A623" t="s">
        <v>157</v>
      </c>
      <c r="B623" t="s">
        <v>518</v>
      </c>
      <c r="C623" t="s">
        <v>141</v>
      </c>
      <c r="D623">
        <v>6</v>
      </c>
      <c r="E623" s="10">
        <v>1</v>
      </c>
      <c r="F623" s="5">
        <v>0.12698412698412698</v>
      </c>
      <c r="G623" s="5">
        <v>0.15873015873015872</v>
      </c>
      <c r="H623" s="5">
        <v>0.19047619047619047</v>
      </c>
      <c r="I623" s="5">
        <v>0.31192660550458712</v>
      </c>
      <c r="J623" s="5">
        <v>0.33734939759036142</v>
      </c>
      <c r="K623" s="5">
        <v>4.6104928457869621E-2</v>
      </c>
      <c r="L623" s="5" t="e">
        <v>#N/A</v>
      </c>
      <c r="M623" s="5" t="e">
        <v>#N/A</v>
      </c>
      <c r="N623" s="5">
        <v>0</v>
      </c>
      <c r="O623" s="5">
        <v>0.30647715591080149</v>
      </c>
      <c r="P623" s="22">
        <v>3.845515837961111</v>
      </c>
      <c r="Q623" s="18">
        <v>216.39261063847022</v>
      </c>
      <c r="R623" s="5">
        <v>5.908736665502038E-2</v>
      </c>
      <c r="S623" s="20">
        <v>3.9636905712711519</v>
      </c>
      <c r="T623" s="3">
        <v>6.3492063492063489E-2</v>
      </c>
      <c r="U623" s="3">
        <v>1.8674136321195144E-2</v>
      </c>
      <c r="V623" s="3">
        <v>4.4817927170868341E-2</v>
      </c>
      <c r="W623" s="3" t="s">
        <v>3402</v>
      </c>
      <c r="X623" s="25">
        <v>1.3138980522746908</v>
      </c>
      <c r="Y623" s="3">
        <v>6.3492063492063489E-2</v>
      </c>
      <c r="Z623" s="3">
        <v>0.82101806239737274</v>
      </c>
      <c r="AA623" s="3">
        <v>-0.75752599890530925</v>
      </c>
      <c r="AB623" s="3" t="s">
        <v>3401</v>
      </c>
      <c r="AC623" s="22">
        <v>4.4459210526520527</v>
      </c>
      <c r="AD623" s="15">
        <v>806.02274249363302</v>
      </c>
      <c r="AE623" s="5">
        <v>5.7439569902811724E-2</v>
      </c>
      <c r="AF623" s="20">
        <v>4.560800192457676</v>
      </c>
      <c r="AG623" s="3">
        <v>6.3492063492063489E-2</v>
      </c>
      <c r="AH623" s="3">
        <v>0.10582010582010581</v>
      </c>
      <c r="AI623" s="3">
        <v>-4.2328042328042326E-2</v>
      </c>
      <c r="AJ623" s="3" t="s">
        <v>3402</v>
      </c>
      <c r="AK623" s="22">
        <v>3.8437983241672882</v>
      </c>
      <c r="AL623" s="15">
        <v>1456.2208351983618</v>
      </c>
      <c r="AM623" s="3">
        <v>4.5633528337816066E-2</v>
      </c>
      <c r="AN623" s="20">
        <v>3.9350653808429201</v>
      </c>
      <c r="AO623" s="3">
        <v>6.3492063492063489E-2</v>
      </c>
      <c r="AP623" s="3">
        <v>0.36350418029807341</v>
      </c>
      <c r="AQ623" s="3">
        <v>-0.30001211680600992</v>
      </c>
      <c r="AR623" s="3" t="s">
        <v>3402</v>
      </c>
      <c r="AS623" s="22">
        <v>3.8387197651139067</v>
      </c>
      <c r="AT623" s="15">
        <v>83.626490655055576</v>
      </c>
      <c r="AU623" s="3">
        <v>5.1396608045915462E-2</v>
      </c>
      <c r="AV623" s="20">
        <v>3.9415129812057375</v>
      </c>
      <c r="AW623" s="3">
        <v>6.3492063492063489E-2</v>
      </c>
      <c r="AX623" s="3">
        <v>0.10582010582010581</v>
      </c>
      <c r="AY623" s="3">
        <v>-4.2328042328042326E-2</v>
      </c>
      <c r="AZ623" s="3" t="s">
        <v>3401</v>
      </c>
      <c r="BA623" s="22">
        <v>4.4600165106841176</v>
      </c>
      <c r="BB623" s="15">
        <v>69.120854346817467</v>
      </c>
      <c r="BC623" s="3">
        <v>7.8249238719883124E-2</v>
      </c>
      <c r="BD623" s="20">
        <v>4.6165149881238836</v>
      </c>
      <c r="BE623" s="15">
        <v>14.609354636362932</v>
      </c>
    </row>
    <row r="624" spans="1:57" x14ac:dyDescent="0.25">
      <c r="A624" t="s">
        <v>3972</v>
      </c>
      <c r="B624" t="s">
        <v>518</v>
      </c>
      <c r="C624" t="s">
        <v>141</v>
      </c>
      <c r="D624">
        <v>5.5</v>
      </c>
      <c r="E624" s="10">
        <v>0</v>
      </c>
      <c r="F624" s="5" t="e">
        <v>#N/A</v>
      </c>
      <c r="G624" s="5" t="e">
        <v>#N/A</v>
      </c>
      <c r="H624" s="5" t="e">
        <v>#N/A</v>
      </c>
      <c r="I624" s="5">
        <v>0.31192660550458712</v>
      </c>
      <c r="J624" s="5">
        <v>0.33734939759036142</v>
      </c>
      <c r="K624" s="5">
        <v>4.6104928457869621E-2</v>
      </c>
      <c r="L624" s="5" t="e">
        <v>#N/A</v>
      </c>
      <c r="M624" s="5" t="e">
        <v>#N/A</v>
      </c>
      <c r="N624" s="5">
        <v>0</v>
      </c>
      <c r="O624" s="5">
        <v>0.3857500506789166</v>
      </c>
      <c r="P624" s="22">
        <v>0</v>
      </c>
      <c r="Q624" s="18">
        <v>0</v>
      </c>
      <c r="R624" s="5">
        <v>0</v>
      </c>
      <c r="S624" s="20">
        <v>0</v>
      </c>
      <c r="T624" s="3">
        <v>6.3492063492063489E-2</v>
      </c>
      <c r="U624" s="3">
        <v>1.8674136321195144E-2</v>
      </c>
      <c r="V624" s="3">
        <v>4.4817927170868341E-2</v>
      </c>
      <c r="W624" s="3" t="s">
        <v>3402</v>
      </c>
      <c r="X624" s="25">
        <v>0</v>
      </c>
      <c r="Y624" s="3">
        <v>6.3492063492063489E-2</v>
      </c>
      <c r="Z624" s="3">
        <v>0.82101806239737274</v>
      </c>
      <c r="AA624" s="3">
        <v>-0.75752599890530925</v>
      </c>
      <c r="AB624" s="3" t="s">
        <v>3401</v>
      </c>
      <c r="AC624" s="22">
        <v>0</v>
      </c>
      <c r="AD624" s="15">
        <v>0</v>
      </c>
      <c r="AE624" s="5">
        <v>0</v>
      </c>
      <c r="AF624" s="20">
        <v>0</v>
      </c>
      <c r="AG624" s="3">
        <v>6.3492063492063489E-2</v>
      </c>
      <c r="AH624" s="3">
        <v>0.10582010582010581</v>
      </c>
      <c r="AI624" s="3">
        <v>-4.2328042328042326E-2</v>
      </c>
      <c r="AJ624" s="3" t="s">
        <v>3402</v>
      </c>
      <c r="AK624" s="22">
        <v>0</v>
      </c>
      <c r="AL624" s="15">
        <v>0</v>
      </c>
      <c r="AM624" s="3">
        <v>0</v>
      </c>
      <c r="AN624" s="20">
        <v>0</v>
      </c>
      <c r="AO624" s="3">
        <v>6.3492063492063489E-2</v>
      </c>
      <c r="AP624" s="3">
        <v>0.36350418029807341</v>
      </c>
      <c r="AQ624" s="3">
        <v>-0.30001211680600992</v>
      </c>
      <c r="AR624" s="3" t="s">
        <v>3402</v>
      </c>
      <c r="AS624" s="22">
        <v>0</v>
      </c>
      <c r="AT624" s="15">
        <v>0</v>
      </c>
      <c r="AU624" s="3">
        <v>0</v>
      </c>
      <c r="AV624" s="20">
        <v>0</v>
      </c>
      <c r="AW624" s="3">
        <v>6.3492063492063489E-2</v>
      </c>
      <c r="AX624" s="3">
        <v>0.10582010582010581</v>
      </c>
      <c r="AY624" s="3">
        <v>-4.2328042328042326E-2</v>
      </c>
      <c r="AZ624" s="3" t="s">
        <v>3401</v>
      </c>
      <c r="BA624" s="22">
        <v>0</v>
      </c>
      <c r="BB624" s="15">
        <v>0</v>
      </c>
      <c r="BC624" s="3">
        <v>0</v>
      </c>
      <c r="BD624" s="20">
        <v>0</v>
      </c>
      <c r="BE624" s="15">
        <v>0</v>
      </c>
    </row>
    <row r="625" spans="1:57" x14ac:dyDescent="0.25">
      <c r="A625" t="s">
        <v>4216</v>
      </c>
      <c r="B625" t="s">
        <v>518</v>
      </c>
      <c r="C625" t="s">
        <v>141</v>
      </c>
      <c r="D625">
        <v>5</v>
      </c>
      <c r="E625" s="10">
        <v>0</v>
      </c>
      <c r="F625" s="5" t="e">
        <v>#N/A</v>
      </c>
      <c r="G625" s="5" t="e">
        <v>#N/A</v>
      </c>
      <c r="H625" s="5" t="e">
        <v>#N/A</v>
      </c>
      <c r="I625" s="5">
        <v>0.31192660550458712</v>
      </c>
      <c r="J625" s="5">
        <v>0.33734939759036142</v>
      </c>
      <c r="K625" s="5">
        <v>4.6104928457869621E-2</v>
      </c>
      <c r="L625" s="5" t="e">
        <v>#N/A</v>
      </c>
      <c r="M625" s="5" t="e">
        <v>#N/A</v>
      </c>
      <c r="N625" s="5">
        <v>0</v>
      </c>
      <c r="O625" s="5">
        <v>0.3857500506789166</v>
      </c>
      <c r="P625" s="22">
        <v>0</v>
      </c>
      <c r="Q625" s="18">
        <v>0</v>
      </c>
      <c r="R625" s="5">
        <v>0</v>
      </c>
      <c r="S625" s="20">
        <v>0</v>
      </c>
      <c r="T625" s="3">
        <v>6.3492063492063489E-2</v>
      </c>
      <c r="U625" s="3">
        <v>1.8674136321195144E-2</v>
      </c>
      <c r="V625" s="3">
        <v>4.4817927170868341E-2</v>
      </c>
      <c r="W625" s="3" t="s">
        <v>3402</v>
      </c>
      <c r="X625" s="25">
        <v>0</v>
      </c>
      <c r="Y625" s="3">
        <v>6.3492063492063489E-2</v>
      </c>
      <c r="Z625" s="3">
        <v>0.82101806239737274</v>
      </c>
      <c r="AA625" s="3">
        <v>-0.75752599890530925</v>
      </c>
      <c r="AB625" s="3" t="s">
        <v>3401</v>
      </c>
      <c r="AC625" s="22">
        <v>0</v>
      </c>
      <c r="AD625" s="15">
        <v>0</v>
      </c>
      <c r="AE625" s="5">
        <v>0</v>
      </c>
      <c r="AF625" s="20">
        <v>0</v>
      </c>
      <c r="AG625" s="3">
        <v>6.3492063492063489E-2</v>
      </c>
      <c r="AH625" s="3">
        <v>0.10582010582010581</v>
      </c>
      <c r="AI625" s="3">
        <v>-4.2328042328042326E-2</v>
      </c>
      <c r="AJ625" s="3" t="s">
        <v>3402</v>
      </c>
      <c r="AK625" s="22">
        <v>0</v>
      </c>
      <c r="AL625" s="15">
        <v>0</v>
      </c>
      <c r="AM625" s="3">
        <v>0</v>
      </c>
      <c r="AN625" s="20">
        <v>0</v>
      </c>
      <c r="AO625" s="3">
        <v>6.3492063492063489E-2</v>
      </c>
      <c r="AP625" s="3">
        <v>0.36350418029807341</v>
      </c>
      <c r="AQ625" s="3">
        <v>-0.30001211680600992</v>
      </c>
      <c r="AR625" s="3" t="s">
        <v>3402</v>
      </c>
      <c r="AS625" s="22">
        <v>0</v>
      </c>
      <c r="AT625" s="15">
        <v>0</v>
      </c>
      <c r="AU625" s="3">
        <v>0</v>
      </c>
      <c r="AV625" s="20">
        <v>0</v>
      </c>
      <c r="AW625" s="3">
        <v>6.3492063492063489E-2</v>
      </c>
      <c r="AX625" s="3">
        <v>0.10582010582010581</v>
      </c>
      <c r="AY625" s="3">
        <v>-4.2328042328042326E-2</v>
      </c>
      <c r="AZ625" s="3" t="s">
        <v>3401</v>
      </c>
      <c r="BA625" s="22">
        <v>0</v>
      </c>
      <c r="BB625" s="15">
        <v>0</v>
      </c>
      <c r="BC625" s="3">
        <v>0</v>
      </c>
      <c r="BD625" s="20">
        <v>0</v>
      </c>
      <c r="BE625" s="15">
        <v>0</v>
      </c>
    </row>
    <row r="626" spans="1:57" x14ac:dyDescent="0.25">
      <c r="A626" t="s">
        <v>145</v>
      </c>
      <c r="B626" t="s">
        <v>518</v>
      </c>
      <c r="C626" t="s">
        <v>141</v>
      </c>
      <c r="D626">
        <v>5</v>
      </c>
      <c r="E626" s="10">
        <v>0</v>
      </c>
      <c r="F626" s="5">
        <v>0.27210884353741494</v>
      </c>
      <c r="G626" s="5">
        <v>0.15873015873015872</v>
      </c>
      <c r="H626" s="5">
        <v>0.20050125313283207</v>
      </c>
      <c r="I626" s="5">
        <v>0.31192660550458712</v>
      </c>
      <c r="J626" s="5">
        <v>0.33734939759036142</v>
      </c>
      <c r="K626" s="5">
        <v>4.6104928457869621E-2</v>
      </c>
      <c r="L626" s="5" t="e">
        <v>#N/A</v>
      </c>
      <c r="M626" s="5" t="e">
        <v>#N/A</v>
      </c>
      <c r="N626" s="5">
        <v>0</v>
      </c>
      <c r="O626" s="5">
        <v>0.3857500506789166</v>
      </c>
      <c r="P626" s="22">
        <v>0</v>
      </c>
      <c r="Q626" s="18">
        <v>0</v>
      </c>
      <c r="R626" s="5">
        <v>0</v>
      </c>
      <c r="S626" s="20">
        <v>0</v>
      </c>
      <c r="T626" s="3">
        <v>6.3492063492063489E-2</v>
      </c>
      <c r="U626" s="3">
        <v>1.8674136321195144E-2</v>
      </c>
      <c r="V626" s="3">
        <v>4.4817927170868341E-2</v>
      </c>
      <c r="W626" s="3" t="s">
        <v>3402</v>
      </c>
      <c r="X626" s="25">
        <v>0</v>
      </c>
      <c r="Y626" s="3">
        <v>6.3492063492063489E-2</v>
      </c>
      <c r="Z626" s="3">
        <v>0.82101806239737274</v>
      </c>
      <c r="AA626" s="3">
        <v>-0.75752599890530925</v>
      </c>
      <c r="AB626" s="3" t="s">
        <v>3401</v>
      </c>
      <c r="AC626" s="22">
        <v>0</v>
      </c>
      <c r="AD626" s="15">
        <v>0</v>
      </c>
      <c r="AE626" s="5">
        <v>0</v>
      </c>
      <c r="AF626" s="20">
        <v>0</v>
      </c>
      <c r="AG626" s="3">
        <v>6.3492063492063489E-2</v>
      </c>
      <c r="AH626" s="3">
        <v>0.10582010582010581</v>
      </c>
      <c r="AI626" s="3">
        <v>-4.2328042328042326E-2</v>
      </c>
      <c r="AJ626" s="3" t="s">
        <v>3402</v>
      </c>
      <c r="AK626" s="22">
        <v>0</v>
      </c>
      <c r="AL626" s="15">
        <v>0</v>
      </c>
      <c r="AM626" s="3">
        <v>0</v>
      </c>
      <c r="AN626" s="20">
        <v>0</v>
      </c>
      <c r="AO626" s="3">
        <v>6.3492063492063489E-2</v>
      </c>
      <c r="AP626" s="3">
        <v>0.36350418029807341</v>
      </c>
      <c r="AQ626" s="3">
        <v>-0.30001211680600992</v>
      </c>
      <c r="AR626" s="3" t="s">
        <v>3402</v>
      </c>
      <c r="AS626" s="22">
        <v>0</v>
      </c>
      <c r="AT626" s="15">
        <v>0</v>
      </c>
      <c r="AU626" s="3">
        <v>0</v>
      </c>
      <c r="AV626" s="20">
        <v>0</v>
      </c>
      <c r="AW626" s="3">
        <v>6.3492063492063489E-2</v>
      </c>
      <c r="AX626" s="3">
        <v>0.10582010582010581</v>
      </c>
      <c r="AY626" s="3">
        <v>-4.2328042328042326E-2</v>
      </c>
      <c r="AZ626" s="3" t="s">
        <v>3401</v>
      </c>
      <c r="BA626" s="22">
        <v>0</v>
      </c>
      <c r="BB626" s="15">
        <v>0</v>
      </c>
      <c r="BC626" s="3">
        <v>0</v>
      </c>
      <c r="BD626" s="20">
        <v>0</v>
      </c>
      <c r="BE626" s="15">
        <v>0</v>
      </c>
    </row>
    <row r="627" spans="1:57" x14ac:dyDescent="0.25">
      <c r="A627" t="s">
        <v>4217</v>
      </c>
      <c r="B627" t="s">
        <v>518</v>
      </c>
      <c r="C627" t="s">
        <v>141</v>
      </c>
      <c r="D627">
        <v>5</v>
      </c>
      <c r="E627" s="10">
        <v>0</v>
      </c>
      <c r="F627" s="5" t="e">
        <v>#N/A</v>
      </c>
      <c r="G627" s="5" t="e">
        <v>#N/A</v>
      </c>
      <c r="H627" s="5" t="e">
        <v>#N/A</v>
      </c>
      <c r="I627" s="5">
        <v>0.31192660550458712</v>
      </c>
      <c r="J627" s="5">
        <v>0.33734939759036142</v>
      </c>
      <c r="K627" s="5">
        <v>4.6104928457869621E-2</v>
      </c>
      <c r="L627" s="5" t="e">
        <v>#N/A</v>
      </c>
      <c r="M627" s="5" t="e">
        <v>#N/A</v>
      </c>
      <c r="N627" s="5">
        <v>0</v>
      </c>
      <c r="O627" s="5">
        <v>0.3857500506789166</v>
      </c>
      <c r="P627" s="22">
        <v>0</v>
      </c>
      <c r="Q627" s="18">
        <v>0</v>
      </c>
      <c r="R627" s="5">
        <v>0</v>
      </c>
      <c r="S627" s="20">
        <v>0</v>
      </c>
      <c r="T627" s="3">
        <v>6.3492063492063489E-2</v>
      </c>
      <c r="U627" s="3">
        <v>1.8674136321195144E-2</v>
      </c>
      <c r="V627" s="3">
        <v>4.4817927170868341E-2</v>
      </c>
      <c r="W627" s="3" t="s">
        <v>3402</v>
      </c>
      <c r="X627" s="25">
        <v>0</v>
      </c>
      <c r="Y627" s="3">
        <v>6.3492063492063489E-2</v>
      </c>
      <c r="Z627" s="3">
        <v>0.82101806239737274</v>
      </c>
      <c r="AA627" s="3">
        <v>-0.75752599890530925</v>
      </c>
      <c r="AB627" s="3" t="s">
        <v>3401</v>
      </c>
      <c r="AC627" s="22">
        <v>0</v>
      </c>
      <c r="AD627" s="15">
        <v>0</v>
      </c>
      <c r="AE627" s="5">
        <v>0</v>
      </c>
      <c r="AF627" s="20">
        <v>0</v>
      </c>
      <c r="AG627" s="3">
        <v>6.3492063492063489E-2</v>
      </c>
      <c r="AH627" s="3">
        <v>0.10582010582010581</v>
      </c>
      <c r="AI627" s="3">
        <v>-4.2328042328042326E-2</v>
      </c>
      <c r="AJ627" s="3" t="s">
        <v>3402</v>
      </c>
      <c r="AK627" s="22">
        <v>0</v>
      </c>
      <c r="AL627" s="15">
        <v>0</v>
      </c>
      <c r="AM627" s="3">
        <v>0</v>
      </c>
      <c r="AN627" s="20">
        <v>0</v>
      </c>
      <c r="AO627" s="3">
        <v>6.3492063492063489E-2</v>
      </c>
      <c r="AP627" s="3">
        <v>0.36350418029807341</v>
      </c>
      <c r="AQ627" s="3">
        <v>-0.30001211680600992</v>
      </c>
      <c r="AR627" s="3" t="s">
        <v>3402</v>
      </c>
      <c r="AS627" s="22">
        <v>0</v>
      </c>
      <c r="AT627" s="15">
        <v>0</v>
      </c>
      <c r="AU627" s="3">
        <v>0</v>
      </c>
      <c r="AV627" s="20">
        <v>0</v>
      </c>
      <c r="AW627" s="3">
        <v>6.3492063492063489E-2</v>
      </c>
      <c r="AX627" s="3">
        <v>0.10582010582010581</v>
      </c>
      <c r="AY627" s="3">
        <v>-4.2328042328042326E-2</v>
      </c>
      <c r="AZ627" s="3" t="s">
        <v>3401</v>
      </c>
      <c r="BA627" s="22">
        <v>0</v>
      </c>
      <c r="BB627" s="15">
        <v>0</v>
      </c>
      <c r="BC627" s="3">
        <v>0</v>
      </c>
      <c r="BD627" s="20">
        <v>0</v>
      </c>
      <c r="BE627" s="15">
        <v>0</v>
      </c>
    </row>
    <row r="628" spans="1:57" x14ac:dyDescent="0.25">
      <c r="A628" t="s">
        <v>4218</v>
      </c>
      <c r="B628" t="s">
        <v>518</v>
      </c>
      <c r="C628" t="s">
        <v>141</v>
      </c>
      <c r="D628">
        <v>5</v>
      </c>
      <c r="E628" s="10">
        <v>0</v>
      </c>
      <c r="F628" s="5" t="e">
        <v>#N/A</v>
      </c>
      <c r="G628" s="5" t="e">
        <v>#N/A</v>
      </c>
      <c r="H628" s="5" t="e">
        <v>#N/A</v>
      </c>
      <c r="I628" s="5">
        <v>0.31192660550458712</v>
      </c>
      <c r="J628" s="5">
        <v>0.33734939759036142</v>
      </c>
      <c r="K628" s="5">
        <v>4.6104928457869621E-2</v>
      </c>
      <c r="L628" s="5" t="e">
        <v>#N/A</v>
      </c>
      <c r="M628" s="5" t="e">
        <v>#N/A</v>
      </c>
      <c r="N628" s="5">
        <v>0</v>
      </c>
      <c r="O628" s="5">
        <v>0.3857500506789166</v>
      </c>
      <c r="P628" s="22">
        <v>0</v>
      </c>
      <c r="Q628" s="18">
        <v>0</v>
      </c>
      <c r="R628" s="5">
        <v>0</v>
      </c>
      <c r="S628" s="20">
        <v>0</v>
      </c>
      <c r="T628" s="3">
        <v>6.3492063492063489E-2</v>
      </c>
      <c r="U628" s="3">
        <v>1.8674136321195144E-2</v>
      </c>
      <c r="V628" s="3">
        <v>4.4817927170868341E-2</v>
      </c>
      <c r="W628" s="3" t="s">
        <v>3402</v>
      </c>
      <c r="X628" s="25">
        <v>0</v>
      </c>
      <c r="Y628" s="3">
        <v>6.3492063492063489E-2</v>
      </c>
      <c r="Z628" s="3">
        <v>0.82101806239737274</v>
      </c>
      <c r="AA628" s="3">
        <v>-0.75752599890530925</v>
      </c>
      <c r="AB628" s="3" t="s">
        <v>3401</v>
      </c>
      <c r="AC628" s="22">
        <v>0</v>
      </c>
      <c r="AD628" s="15">
        <v>0</v>
      </c>
      <c r="AE628" s="5">
        <v>0</v>
      </c>
      <c r="AF628" s="20">
        <v>0</v>
      </c>
      <c r="AG628" s="3">
        <v>6.3492063492063489E-2</v>
      </c>
      <c r="AH628" s="3">
        <v>0.10582010582010581</v>
      </c>
      <c r="AI628" s="3">
        <v>-4.2328042328042326E-2</v>
      </c>
      <c r="AJ628" s="3" t="s">
        <v>3402</v>
      </c>
      <c r="AK628" s="22">
        <v>0</v>
      </c>
      <c r="AL628" s="15">
        <v>0</v>
      </c>
      <c r="AM628" s="3">
        <v>0</v>
      </c>
      <c r="AN628" s="20">
        <v>0</v>
      </c>
      <c r="AO628" s="3">
        <v>6.3492063492063489E-2</v>
      </c>
      <c r="AP628" s="3">
        <v>0.36350418029807341</v>
      </c>
      <c r="AQ628" s="3">
        <v>-0.30001211680600992</v>
      </c>
      <c r="AR628" s="3" t="s">
        <v>3402</v>
      </c>
      <c r="AS628" s="22">
        <v>0</v>
      </c>
      <c r="AT628" s="15">
        <v>0</v>
      </c>
      <c r="AU628" s="3">
        <v>0</v>
      </c>
      <c r="AV628" s="20">
        <v>0</v>
      </c>
      <c r="AW628" s="3">
        <v>6.3492063492063489E-2</v>
      </c>
      <c r="AX628" s="3">
        <v>0.10582010582010581</v>
      </c>
      <c r="AY628" s="3">
        <v>-4.2328042328042326E-2</v>
      </c>
      <c r="AZ628" s="3" t="s">
        <v>3401</v>
      </c>
      <c r="BA628" s="22">
        <v>0</v>
      </c>
      <c r="BB628" s="15">
        <v>0</v>
      </c>
      <c r="BC628" s="3">
        <v>0</v>
      </c>
      <c r="BD628" s="20">
        <v>0</v>
      </c>
      <c r="BE628" s="15">
        <v>0</v>
      </c>
    </row>
    <row r="629" spans="1:57" x14ac:dyDescent="0.25">
      <c r="A629" t="s">
        <v>4219</v>
      </c>
      <c r="B629" t="s">
        <v>518</v>
      </c>
      <c r="C629" t="s">
        <v>141</v>
      </c>
      <c r="D629">
        <v>4.5</v>
      </c>
      <c r="E629" s="10">
        <v>0</v>
      </c>
      <c r="F629" s="5" t="e">
        <v>#N/A</v>
      </c>
      <c r="G629" s="5" t="e">
        <v>#N/A</v>
      </c>
      <c r="H629" s="5" t="e">
        <v>#N/A</v>
      </c>
      <c r="I629" s="5">
        <v>0.31192660550458712</v>
      </c>
      <c r="J629" s="5">
        <v>0.33734939759036142</v>
      </c>
      <c r="K629" s="5">
        <v>4.6104928457869621E-2</v>
      </c>
      <c r="L629" s="5" t="e">
        <v>#N/A</v>
      </c>
      <c r="M629" s="5" t="e">
        <v>#N/A</v>
      </c>
      <c r="N629" s="5">
        <v>0</v>
      </c>
      <c r="O629" s="5">
        <v>0.3857500506789166</v>
      </c>
      <c r="P629" s="22">
        <v>0</v>
      </c>
      <c r="Q629" s="18">
        <v>0</v>
      </c>
      <c r="R629" s="5">
        <v>0</v>
      </c>
      <c r="S629" s="20">
        <v>0</v>
      </c>
      <c r="T629" s="3">
        <v>6.3492063492063489E-2</v>
      </c>
      <c r="U629" s="3">
        <v>1.8674136321195144E-2</v>
      </c>
      <c r="V629" s="3">
        <v>4.4817927170868341E-2</v>
      </c>
      <c r="W629" s="3" t="s">
        <v>3402</v>
      </c>
      <c r="X629" s="25">
        <v>0</v>
      </c>
      <c r="Y629" s="3">
        <v>6.3492063492063489E-2</v>
      </c>
      <c r="Z629" s="3">
        <v>0.82101806239737274</v>
      </c>
      <c r="AA629" s="3">
        <v>-0.75752599890530925</v>
      </c>
      <c r="AB629" s="3" t="s">
        <v>3401</v>
      </c>
      <c r="AC629" s="22">
        <v>0</v>
      </c>
      <c r="AD629" s="15">
        <v>0</v>
      </c>
      <c r="AE629" s="5">
        <v>0</v>
      </c>
      <c r="AF629" s="20">
        <v>0</v>
      </c>
      <c r="AG629" s="3">
        <v>6.3492063492063489E-2</v>
      </c>
      <c r="AH629" s="3">
        <v>0.10582010582010581</v>
      </c>
      <c r="AI629" s="3">
        <v>-4.2328042328042326E-2</v>
      </c>
      <c r="AJ629" s="3" t="s">
        <v>3402</v>
      </c>
      <c r="AK629" s="22">
        <v>0</v>
      </c>
      <c r="AL629" s="15">
        <v>0</v>
      </c>
      <c r="AM629" s="3">
        <v>0</v>
      </c>
      <c r="AN629" s="20">
        <v>0</v>
      </c>
      <c r="AO629" s="3">
        <v>6.3492063492063489E-2</v>
      </c>
      <c r="AP629" s="3">
        <v>0.36350418029807341</v>
      </c>
      <c r="AQ629" s="3">
        <v>-0.30001211680600992</v>
      </c>
      <c r="AR629" s="3" t="s">
        <v>3402</v>
      </c>
      <c r="AS629" s="22">
        <v>0</v>
      </c>
      <c r="AT629" s="15">
        <v>0</v>
      </c>
      <c r="AU629" s="3">
        <v>0</v>
      </c>
      <c r="AV629" s="20">
        <v>0</v>
      </c>
      <c r="AW629" s="3">
        <v>6.3492063492063489E-2</v>
      </c>
      <c r="AX629" s="3">
        <v>0.10582010582010581</v>
      </c>
      <c r="AY629" s="3">
        <v>-4.2328042328042326E-2</v>
      </c>
      <c r="AZ629" s="3" t="s">
        <v>3401</v>
      </c>
      <c r="BA629" s="22">
        <v>0</v>
      </c>
      <c r="BB629" s="15">
        <v>0</v>
      </c>
      <c r="BC629" s="3">
        <v>0</v>
      </c>
      <c r="BD629" s="20">
        <v>0</v>
      </c>
      <c r="BE629" s="15">
        <v>0</v>
      </c>
    </row>
    <row r="630" spans="1:57" x14ac:dyDescent="0.25">
      <c r="A630" t="s">
        <v>3878</v>
      </c>
      <c r="B630" t="s">
        <v>518</v>
      </c>
      <c r="C630" t="s">
        <v>141</v>
      </c>
      <c r="D630">
        <v>4.5</v>
      </c>
      <c r="E630" s="10">
        <v>0</v>
      </c>
      <c r="F630" s="5" t="e">
        <v>#N/A</v>
      </c>
      <c r="G630" s="5" t="e">
        <v>#N/A</v>
      </c>
      <c r="H630" s="5" t="e">
        <v>#N/A</v>
      </c>
      <c r="I630" s="5">
        <v>0.31192660550458712</v>
      </c>
      <c r="J630" s="5">
        <v>0.33734939759036142</v>
      </c>
      <c r="K630" s="5">
        <v>4.6104928457869621E-2</v>
      </c>
      <c r="L630" s="5" t="e">
        <v>#N/A</v>
      </c>
      <c r="M630" s="5" t="e">
        <v>#N/A</v>
      </c>
      <c r="N630" s="5">
        <v>0</v>
      </c>
      <c r="O630" s="5">
        <v>0.71192918870939159</v>
      </c>
      <c r="P630" s="22">
        <v>0</v>
      </c>
      <c r="Q630" s="18">
        <v>0</v>
      </c>
      <c r="R630" s="5">
        <v>0</v>
      </c>
      <c r="S630" s="20">
        <v>0</v>
      </c>
      <c r="T630" s="3">
        <v>6.3492063492063489E-2</v>
      </c>
      <c r="U630" s="3">
        <v>1.8674136321195144E-2</v>
      </c>
      <c r="V630" s="3">
        <v>4.4817927170868341E-2</v>
      </c>
      <c r="W630" s="3" t="s">
        <v>3402</v>
      </c>
      <c r="X630" s="25">
        <v>0</v>
      </c>
      <c r="Y630" s="3">
        <v>6.3492063492063489E-2</v>
      </c>
      <c r="Z630" s="3">
        <v>0.82101806239737274</v>
      </c>
      <c r="AA630" s="3">
        <v>-0.75752599890530925</v>
      </c>
      <c r="AB630" s="3" t="s">
        <v>3401</v>
      </c>
      <c r="AC630" s="22">
        <v>0</v>
      </c>
      <c r="AD630" s="15">
        <v>0</v>
      </c>
      <c r="AE630" s="5">
        <v>0</v>
      </c>
      <c r="AF630" s="20">
        <v>0</v>
      </c>
      <c r="AG630" s="3">
        <v>6.3492063492063489E-2</v>
      </c>
      <c r="AH630" s="3">
        <v>0.10582010582010581</v>
      </c>
      <c r="AI630" s="3">
        <v>-4.2328042328042326E-2</v>
      </c>
      <c r="AJ630" s="3" t="s">
        <v>3402</v>
      </c>
      <c r="AK630" s="22">
        <v>0</v>
      </c>
      <c r="AL630" s="15">
        <v>0</v>
      </c>
      <c r="AM630" s="3">
        <v>0</v>
      </c>
      <c r="AN630" s="20">
        <v>0</v>
      </c>
      <c r="AO630" s="3">
        <v>6.3492063492063489E-2</v>
      </c>
      <c r="AP630" s="3">
        <v>0.36350418029807341</v>
      </c>
      <c r="AQ630" s="3">
        <v>-0.30001211680600992</v>
      </c>
      <c r="AR630" s="3" t="s">
        <v>3402</v>
      </c>
      <c r="AS630" s="22">
        <v>0</v>
      </c>
      <c r="AT630" s="15">
        <v>0</v>
      </c>
      <c r="AU630" s="3">
        <v>0</v>
      </c>
      <c r="AV630" s="20">
        <v>0</v>
      </c>
      <c r="AW630" s="3">
        <v>6.3492063492063489E-2</v>
      </c>
      <c r="AX630" s="3">
        <v>0.10582010582010581</v>
      </c>
      <c r="AY630" s="3">
        <v>-4.2328042328042326E-2</v>
      </c>
      <c r="AZ630" s="3" t="s">
        <v>3401</v>
      </c>
      <c r="BA630" s="22">
        <v>0</v>
      </c>
      <c r="BB630" s="15">
        <v>0</v>
      </c>
      <c r="BC630" s="3">
        <v>0</v>
      </c>
      <c r="BD630" s="20">
        <v>0</v>
      </c>
      <c r="BE630" s="15">
        <v>0</v>
      </c>
    </row>
    <row r="631" spans="1:57" x14ac:dyDescent="0.25">
      <c r="A631" t="s">
        <v>161</v>
      </c>
      <c r="B631" t="s">
        <v>518</v>
      </c>
      <c r="C631" t="s">
        <v>141</v>
      </c>
      <c r="D631">
        <v>4.5</v>
      </c>
      <c r="E631" s="10">
        <v>0</v>
      </c>
      <c r="F631" s="5">
        <v>0.12698412698412698</v>
      </c>
      <c r="G631" s="5">
        <v>8.6580086580086577E-2</v>
      </c>
      <c r="H631" s="5">
        <v>0.25396825396825395</v>
      </c>
      <c r="I631" s="5">
        <v>0.31192660550458712</v>
      </c>
      <c r="J631" s="5">
        <v>0.33734939759036142</v>
      </c>
      <c r="K631" s="5">
        <v>4.6104928457869621E-2</v>
      </c>
      <c r="L631" s="5" t="e">
        <v>#N/A</v>
      </c>
      <c r="M631" s="5" t="e">
        <v>#N/A</v>
      </c>
      <c r="N631" s="5">
        <v>0</v>
      </c>
      <c r="O631" s="5">
        <v>0.82725216313640093</v>
      </c>
      <c r="P631" s="22">
        <v>0</v>
      </c>
      <c r="Q631" s="18">
        <v>0</v>
      </c>
      <c r="R631" s="5">
        <v>0</v>
      </c>
      <c r="S631" s="20">
        <v>0</v>
      </c>
      <c r="T631" s="3">
        <v>6.3492063492063489E-2</v>
      </c>
      <c r="U631" s="3">
        <v>1.8674136321195144E-2</v>
      </c>
      <c r="V631" s="3">
        <v>4.4817927170868341E-2</v>
      </c>
      <c r="W631" s="3" t="s">
        <v>3402</v>
      </c>
      <c r="X631" s="25">
        <v>0</v>
      </c>
      <c r="Y631" s="3">
        <v>6.3492063492063489E-2</v>
      </c>
      <c r="Z631" s="3">
        <v>0.82101806239737274</v>
      </c>
      <c r="AA631" s="3">
        <v>-0.75752599890530925</v>
      </c>
      <c r="AB631" s="3" t="s">
        <v>3401</v>
      </c>
      <c r="AC631" s="22">
        <v>0</v>
      </c>
      <c r="AD631" s="15">
        <v>0</v>
      </c>
      <c r="AE631" s="5">
        <v>0</v>
      </c>
      <c r="AF631" s="20">
        <v>0</v>
      </c>
      <c r="AG631" s="3">
        <v>6.3492063492063489E-2</v>
      </c>
      <c r="AH631" s="3">
        <v>0.10582010582010581</v>
      </c>
      <c r="AI631" s="3">
        <v>-4.2328042328042326E-2</v>
      </c>
      <c r="AJ631" s="3" t="s">
        <v>3402</v>
      </c>
      <c r="AK631" s="22">
        <v>0</v>
      </c>
      <c r="AL631" s="15">
        <v>0</v>
      </c>
      <c r="AM631" s="3">
        <v>0</v>
      </c>
      <c r="AN631" s="20">
        <v>0</v>
      </c>
      <c r="AO631" s="3">
        <v>6.3492063492063489E-2</v>
      </c>
      <c r="AP631" s="3">
        <v>0.36350418029807341</v>
      </c>
      <c r="AQ631" s="3">
        <v>-0.30001211680600992</v>
      </c>
      <c r="AR631" s="3" t="s">
        <v>3402</v>
      </c>
      <c r="AS631" s="22">
        <v>0</v>
      </c>
      <c r="AT631" s="15">
        <v>0</v>
      </c>
      <c r="AU631" s="3">
        <v>0</v>
      </c>
      <c r="AV631" s="20">
        <v>0</v>
      </c>
      <c r="AW631" s="3">
        <v>6.3492063492063489E-2</v>
      </c>
      <c r="AX631" s="3">
        <v>0.10582010582010581</v>
      </c>
      <c r="AY631" s="3">
        <v>-4.2328042328042326E-2</v>
      </c>
      <c r="AZ631" s="3" t="s">
        <v>3401</v>
      </c>
      <c r="BA631" s="22">
        <v>0</v>
      </c>
      <c r="BB631" s="15">
        <v>0</v>
      </c>
      <c r="BC631" s="3">
        <v>0</v>
      </c>
      <c r="BD631" s="20">
        <v>0</v>
      </c>
      <c r="BE631" s="15">
        <v>0</v>
      </c>
    </row>
    <row r="632" spans="1:57" x14ac:dyDescent="0.25">
      <c r="A632" t="s">
        <v>3450</v>
      </c>
      <c r="B632" t="s">
        <v>518</v>
      </c>
      <c r="C632" t="s">
        <v>141</v>
      </c>
      <c r="D632">
        <v>4.5</v>
      </c>
      <c r="E632" s="10">
        <v>1</v>
      </c>
      <c r="F632" s="5">
        <v>0.11204481792717086</v>
      </c>
      <c r="G632" s="5">
        <v>4.5351473922902487E-2</v>
      </c>
      <c r="H632" s="5">
        <v>0.21994941163532386</v>
      </c>
      <c r="I632" s="5">
        <v>0.31192660550458712</v>
      </c>
      <c r="J632" s="5">
        <v>0.33734939759036142</v>
      </c>
      <c r="K632" s="5">
        <v>4.6104928457869621E-2</v>
      </c>
      <c r="L632" s="5" t="e">
        <v>#N/A</v>
      </c>
      <c r="M632" s="5" t="e">
        <v>#N/A</v>
      </c>
      <c r="N632" s="5">
        <v>0</v>
      </c>
      <c r="O632" s="5">
        <v>0.3857500506789166</v>
      </c>
      <c r="P632" s="22">
        <v>3.5597558066316584</v>
      </c>
      <c r="Q632" s="18">
        <v>145.11446795805404</v>
      </c>
      <c r="R632" s="5">
        <v>3.9624420399045665E-2</v>
      </c>
      <c r="S632" s="20">
        <v>3.6390046474297497</v>
      </c>
      <c r="T632" s="3">
        <v>6.3492063492063489E-2</v>
      </c>
      <c r="U632" s="3">
        <v>1.8674136321195144E-2</v>
      </c>
      <c r="V632" s="3">
        <v>4.4817927170868341E-2</v>
      </c>
      <c r="W632" s="3" t="s">
        <v>3402</v>
      </c>
      <c r="X632" s="25">
        <v>1.2162623736290943</v>
      </c>
      <c r="Y632" s="3">
        <v>6.3492063492063489E-2</v>
      </c>
      <c r="Z632" s="3">
        <v>0.82101806239737274</v>
      </c>
      <c r="AA632" s="3">
        <v>-0.75752599890530925</v>
      </c>
      <c r="AB632" s="3" t="s">
        <v>3401</v>
      </c>
      <c r="AC632" s="22">
        <v>4.1155449489437599</v>
      </c>
      <c r="AD632" s="15">
        <v>490.20396276800369</v>
      </c>
      <c r="AE632" s="5">
        <v>3.4933387485987073E-2</v>
      </c>
      <c r="AF632" s="20">
        <v>4.1854117239157338</v>
      </c>
      <c r="AG632" s="3">
        <v>6.3492063492063489E-2</v>
      </c>
      <c r="AH632" s="3">
        <v>0.10582010582010581</v>
      </c>
      <c r="AI632" s="3">
        <v>-4.2328042328042326E-2</v>
      </c>
      <c r="AJ632" s="3" t="s">
        <v>3402</v>
      </c>
      <c r="AK632" s="22">
        <v>3.558165921175934</v>
      </c>
      <c r="AL632" s="15">
        <v>847.55527350356249</v>
      </c>
      <c r="AM632" s="3">
        <v>2.6559802370923924E-2</v>
      </c>
      <c r="AN632" s="20">
        <v>3.6112855259177818</v>
      </c>
      <c r="AO632" s="3">
        <v>6.3492063492063489E-2</v>
      </c>
      <c r="AP632" s="3">
        <v>0.36350418029807341</v>
      </c>
      <c r="AQ632" s="3">
        <v>-0.30001211680600992</v>
      </c>
      <c r="AR632" s="3" t="s">
        <v>3402</v>
      </c>
      <c r="AS632" s="22">
        <v>3.5534647495148697</v>
      </c>
      <c r="AT632" s="15">
        <v>60.185881308893933</v>
      </c>
      <c r="AU632" s="3">
        <v>3.6990074882978542E-2</v>
      </c>
      <c r="AV632" s="20">
        <v>3.6274448992808268</v>
      </c>
      <c r="AW632" s="3">
        <v>6.3492063492063489E-2</v>
      </c>
      <c r="AX632" s="3">
        <v>0.10582010582010581</v>
      </c>
      <c r="AY632" s="3">
        <v>-4.2328042328042326E-2</v>
      </c>
      <c r="AZ632" s="3" t="s">
        <v>3401</v>
      </c>
      <c r="BA632" s="22">
        <v>4.1285929744079795</v>
      </c>
      <c r="BB632" s="15">
        <v>50.455424605215029</v>
      </c>
      <c r="BC632" s="3">
        <v>5.7118775541123185E-2</v>
      </c>
      <c r="BD632" s="20">
        <v>4.2428305254902261</v>
      </c>
      <c r="BE632" s="15">
        <v>13.416731385701116</v>
      </c>
    </row>
    <row r="633" spans="1:57" x14ac:dyDescent="0.25">
      <c r="A633" t="s">
        <v>140</v>
      </c>
      <c r="B633" t="s">
        <v>546</v>
      </c>
      <c r="C633" t="s">
        <v>141</v>
      </c>
      <c r="D633">
        <v>8</v>
      </c>
      <c r="E633" s="10">
        <v>1</v>
      </c>
      <c r="F633" s="5">
        <v>0.34632034632034631</v>
      </c>
      <c r="G633" s="5">
        <v>0.21994941163532386</v>
      </c>
      <c r="H633" s="5">
        <v>0.11904761904761904</v>
      </c>
      <c r="I633" s="5">
        <v>0.31192660550458712</v>
      </c>
      <c r="J633" s="5">
        <v>0.33734939759036142</v>
      </c>
      <c r="K633" s="5">
        <v>4.6104928457869621E-2</v>
      </c>
      <c r="L633" s="5" t="e">
        <v>#N/A</v>
      </c>
      <c r="M633" s="5" t="e">
        <v>#N/A</v>
      </c>
      <c r="N633" s="5">
        <v>0</v>
      </c>
      <c r="O633" s="5">
        <v>0</v>
      </c>
      <c r="P633" s="22">
        <v>3.9260820011397377</v>
      </c>
      <c r="Q633" s="18">
        <v>242.19620732314931</v>
      </c>
      <c r="R633" s="5">
        <v>6.6133201417248835E-2</v>
      </c>
      <c r="S633" s="20">
        <v>4.058348403974235</v>
      </c>
      <c r="T633" s="3">
        <v>6.3492063492063489E-2</v>
      </c>
      <c r="U633" s="3">
        <v>1.8674136321195144E-2</v>
      </c>
      <c r="V633" s="3">
        <v>4.4817927170868341E-2</v>
      </c>
      <c r="W633" s="3" t="s">
        <v>3402</v>
      </c>
      <c r="X633" s="25">
        <v>1.3414251069898697</v>
      </c>
      <c r="Y633" s="3">
        <v>6.3492063492063489E-2</v>
      </c>
      <c r="Z633" s="3">
        <v>0.82101806239737274</v>
      </c>
      <c r="AA633" s="3">
        <v>-0.75752599890530925</v>
      </c>
      <c r="AB633" s="3" t="s">
        <v>3401</v>
      </c>
      <c r="AC633" s="22">
        <v>4.5390661120147966</v>
      </c>
      <c r="AD633" s="15">
        <v>927.33626002855749</v>
      </c>
      <c r="AE633" s="5">
        <v>6.6084730768925015E-2</v>
      </c>
      <c r="AF633" s="20">
        <v>4.6712355735526465</v>
      </c>
      <c r="AG633" s="3">
        <v>6.3492063492063489E-2</v>
      </c>
      <c r="AH633" s="3">
        <v>0.10582010582010581</v>
      </c>
      <c r="AI633" s="3">
        <v>-4.2328042328042326E-2</v>
      </c>
      <c r="AJ633" s="3" t="s">
        <v>3402</v>
      </c>
      <c r="AK633" s="22">
        <v>3.924328504267856</v>
      </c>
      <c r="AL633" s="15">
        <v>1696.2856774751831</v>
      </c>
      <c r="AM633" s="3">
        <v>5.3156429753699476E-2</v>
      </c>
      <c r="AN633" s="20">
        <v>4.0306413637752545</v>
      </c>
      <c r="AO633" s="3">
        <v>6.3492063492063489E-2</v>
      </c>
      <c r="AP633" s="3">
        <v>0.36350418029807341</v>
      </c>
      <c r="AQ633" s="3">
        <v>-0.30001211680600992</v>
      </c>
      <c r="AR633" s="3" t="s">
        <v>3402</v>
      </c>
      <c r="AS633" s="22">
        <v>3.9191435459602135</v>
      </c>
      <c r="AT633" s="15">
        <v>91.752578769096118</v>
      </c>
      <c r="AU633" s="3">
        <v>5.6390879149155464E-2</v>
      </c>
      <c r="AV633" s="20">
        <v>4.0319253042585244</v>
      </c>
      <c r="AW633" s="3">
        <v>6.3492063492063489E-2</v>
      </c>
      <c r="AX633" s="3">
        <v>0.10582010582010581</v>
      </c>
      <c r="AY633" s="3">
        <v>-4.2328042328042326E-2</v>
      </c>
      <c r="AZ633" s="3" t="s">
        <v>3401</v>
      </c>
      <c r="BA633" s="22">
        <v>4.5534568794461041</v>
      </c>
      <c r="BB633" s="15">
        <v>75.535334171770018</v>
      </c>
      <c r="BC633" s="3">
        <v>8.5510841138281141E-2</v>
      </c>
      <c r="BD633" s="20">
        <v>4.7244785617226661</v>
      </c>
      <c r="BE633" s="15">
        <v>14.957697938167918</v>
      </c>
    </row>
    <row r="634" spans="1:57" x14ac:dyDescent="0.25">
      <c r="A634" t="s">
        <v>142</v>
      </c>
      <c r="B634" t="s">
        <v>546</v>
      </c>
      <c r="C634" t="s">
        <v>141</v>
      </c>
      <c r="D634">
        <v>6</v>
      </c>
      <c r="E634" s="10">
        <v>1</v>
      </c>
      <c r="F634" s="5">
        <v>0.34632034632034631</v>
      </c>
      <c r="G634" s="5">
        <v>0.15873015873015872</v>
      </c>
      <c r="H634" s="5">
        <v>0.13605442176870747</v>
      </c>
      <c r="I634" s="5">
        <v>0.31192660550458712</v>
      </c>
      <c r="J634" s="5">
        <v>0.33734939759036142</v>
      </c>
      <c r="K634" s="5">
        <v>4.6104928457869621E-2</v>
      </c>
      <c r="L634" s="5" t="e">
        <v>#N/A</v>
      </c>
      <c r="M634" s="5" t="e">
        <v>#N/A</v>
      </c>
      <c r="N634" s="5">
        <v>0</v>
      </c>
      <c r="O634" s="5">
        <v>0</v>
      </c>
      <c r="P634" s="22">
        <v>3.7254174397031541</v>
      </c>
      <c r="Q634" s="18">
        <v>182.94098829205834</v>
      </c>
      <c r="R634" s="5">
        <v>4.9953190266298915E-2</v>
      </c>
      <c r="S634" s="20">
        <v>3.8253238202357518</v>
      </c>
      <c r="T634" s="3">
        <v>6.3492063492063489E-2</v>
      </c>
      <c r="U634" s="3">
        <v>1.8674136321195144E-2</v>
      </c>
      <c r="V634" s="3">
        <v>4.4817927170868341E-2</v>
      </c>
      <c r="W634" s="3" t="s">
        <v>3402</v>
      </c>
      <c r="X634" s="25">
        <v>1.272864012057058</v>
      </c>
      <c r="Y634" s="3">
        <v>6.3492063492063489E-2</v>
      </c>
      <c r="Z634" s="3">
        <v>0.82101806239737274</v>
      </c>
      <c r="AA634" s="3">
        <v>-0.75752599890530925</v>
      </c>
      <c r="AB634" s="3" t="s">
        <v>3401</v>
      </c>
      <c r="AC634" s="22">
        <v>4.3070715407259907</v>
      </c>
      <c r="AD634" s="15">
        <v>654.00316324079279</v>
      </c>
      <c r="AE634" s="5">
        <v>4.6606204057481969E-2</v>
      </c>
      <c r="AF634" s="20">
        <v>4.4002839488409551</v>
      </c>
      <c r="AG634" s="3">
        <v>6.3492063492063489E-2</v>
      </c>
      <c r="AH634" s="3">
        <v>0.10582010582010581</v>
      </c>
      <c r="AI634" s="3">
        <v>-4.2328042328042326E-2</v>
      </c>
      <c r="AJ634" s="3" t="s">
        <v>3402</v>
      </c>
      <c r="AK634" s="22">
        <v>3.7237535651775895</v>
      </c>
      <c r="AL634" s="15">
        <v>1159.9445709505128</v>
      </c>
      <c r="AM634" s="3">
        <v>3.6349132061110671E-2</v>
      </c>
      <c r="AN634" s="20">
        <v>3.7964518292998108</v>
      </c>
      <c r="AO634" s="3">
        <v>6.3492063492063489E-2</v>
      </c>
      <c r="AP634" s="3">
        <v>0.36350418029807341</v>
      </c>
      <c r="AQ634" s="3">
        <v>-0.30001211680600992</v>
      </c>
      <c r="AR634" s="3" t="s">
        <v>3402</v>
      </c>
      <c r="AS634" s="22">
        <v>3.7188336134043416</v>
      </c>
      <c r="AT634" s="15">
        <v>72.829546233485274</v>
      </c>
      <c r="AU634" s="3">
        <v>4.476083610113836E-2</v>
      </c>
      <c r="AV634" s="20">
        <v>3.8083552856066185</v>
      </c>
      <c r="AW634" s="3">
        <v>6.3492063492063489E-2</v>
      </c>
      <c r="AX634" s="3">
        <v>0.10582010582010581</v>
      </c>
      <c r="AY634" s="3">
        <v>-4.2328042328042326E-2</v>
      </c>
      <c r="AZ634" s="3" t="s">
        <v>3401</v>
      </c>
      <c r="BA634" s="22">
        <v>4.3207267868323491</v>
      </c>
      <c r="BB634" s="15">
        <v>60.555932968557471</v>
      </c>
      <c r="BC634" s="3">
        <v>6.8553198590203299E-2</v>
      </c>
      <c r="BD634" s="20">
        <v>4.4578331840127561</v>
      </c>
      <c r="BE634" s="15">
        <v>14.100810137949175</v>
      </c>
    </row>
    <row r="635" spans="1:57" x14ac:dyDescent="0.25">
      <c r="A635" t="s">
        <v>3489</v>
      </c>
      <c r="B635" t="s">
        <v>546</v>
      </c>
      <c r="C635" t="s">
        <v>141</v>
      </c>
      <c r="D635">
        <v>4.5</v>
      </c>
      <c r="E635" s="10">
        <v>0</v>
      </c>
      <c r="F635" s="5">
        <v>0.29304029304029305</v>
      </c>
      <c r="G635" s="5">
        <v>8.6580086580086577E-2</v>
      </c>
      <c r="H635" s="5">
        <v>0.25396825396825395</v>
      </c>
      <c r="I635" s="5">
        <v>0.31192660550458712</v>
      </c>
      <c r="J635" s="5">
        <v>0.33734939759036142</v>
      </c>
      <c r="K635" s="5">
        <v>4.6104928457869621E-2</v>
      </c>
      <c r="L635" s="5" t="e">
        <v>#N/A</v>
      </c>
      <c r="M635" s="5" t="e">
        <v>#N/A</v>
      </c>
      <c r="N635" s="5">
        <v>0</v>
      </c>
      <c r="O635" s="5">
        <v>0</v>
      </c>
      <c r="P635" s="22">
        <v>0</v>
      </c>
      <c r="Q635" s="18">
        <v>0</v>
      </c>
      <c r="R635" s="5">
        <v>0</v>
      </c>
      <c r="S635" s="20">
        <v>0</v>
      </c>
      <c r="T635" s="3">
        <v>6.3492063492063489E-2</v>
      </c>
      <c r="U635" s="3">
        <v>1.8674136321195144E-2</v>
      </c>
      <c r="V635" s="3">
        <v>4.4817927170868341E-2</v>
      </c>
      <c r="W635" s="3" t="s">
        <v>3402</v>
      </c>
      <c r="X635" s="25">
        <v>0</v>
      </c>
      <c r="Y635" s="3">
        <v>6.3492063492063489E-2</v>
      </c>
      <c r="Z635" s="3">
        <v>0.82101806239737274</v>
      </c>
      <c r="AA635" s="3">
        <v>-0.75752599890530925</v>
      </c>
      <c r="AB635" s="3" t="s">
        <v>3401</v>
      </c>
      <c r="AC635" s="22">
        <v>0</v>
      </c>
      <c r="AD635" s="15">
        <v>0</v>
      </c>
      <c r="AE635" s="5">
        <v>0</v>
      </c>
      <c r="AF635" s="20">
        <v>0</v>
      </c>
      <c r="AG635" s="3">
        <v>6.3492063492063489E-2</v>
      </c>
      <c r="AH635" s="3">
        <v>0.10582010582010581</v>
      </c>
      <c r="AI635" s="3">
        <v>-4.2328042328042326E-2</v>
      </c>
      <c r="AJ635" s="3" t="s">
        <v>3402</v>
      </c>
      <c r="AK635" s="22">
        <v>0</v>
      </c>
      <c r="AL635" s="15">
        <v>0</v>
      </c>
      <c r="AM635" s="3">
        <v>0</v>
      </c>
      <c r="AN635" s="20">
        <v>0</v>
      </c>
      <c r="AO635" s="3">
        <v>6.3492063492063489E-2</v>
      </c>
      <c r="AP635" s="3">
        <v>0.36350418029807341</v>
      </c>
      <c r="AQ635" s="3">
        <v>-0.30001211680600992</v>
      </c>
      <c r="AR635" s="3" t="s">
        <v>3402</v>
      </c>
      <c r="AS635" s="22">
        <v>0</v>
      </c>
      <c r="AT635" s="15">
        <v>0</v>
      </c>
      <c r="AU635" s="3">
        <v>0</v>
      </c>
      <c r="AV635" s="20">
        <v>0</v>
      </c>
      <c r="AW635" s="3">
        <v>6.3492063492063489E-2</v>
      </c>
      <c r="AX635" s="3">
        <v>0.10582010582010581</v>
      </c>
      <c r="AY635" s="3">
        <v>-4.2328042328042326E-2</v>
      </c>
      <c r="AZ635" s="3" t="s">
        <v>3401</v>
      </c>
      <c r="BA635" s="22">
        <v>0</v>
      </c>
      <c r="BB635" s="15">
        <v>0</v>
      </c>
      <c r="BC635" s="3">
        <v>0</v>
      </c>
      <c r="BD635" s="20">
        <v>0</v>
      </c>
      <c r="BE635" s="15">
        <v>0</v>
      </c>
    </row>
    <row r="636" spans="1:57" x14ac:dyDescent="0.25">
      <c r="A636" t="s">
        <v>165</v>
      </c>
      <c r="B636" t="s">
        <v>495</v>
      </c>
      <c r="C636" t="s">
        <v>141</v>
      </c>
      <c r="D636">
        <v>4.5</v>
      </c>
      <c r="E636" s="10">
        <v>0</v>
      </c>
      <c r="F636" s="5">
        <v>7.3260073260073263E-2</v>
      </c>
      <c r="G636" s="5">
        <v>0.11904761904761904</v>
      </c>
      <c r="H636" s="5">
        <v>0.20050125313283207</v>
      </c>
      <c r="I636" s="5">
        <v>0.31192660550458712</v>
      </c>
      <c r="J636" s="5">
        <v>0.33734939759036142</v>
      </c>
      <c r="K636" s="5">
        <v>4.6104928457869621E-2</v>
      </c>
      <c r="L636" s="5" t="e">
        <v>#N/A</v>
      </c>
      <c r="M636" s="5" t="e">
        <v>#N/A</v>
      </c>
      <c r="N636" s="5">
        <v>0.29152339856241527</v>
      </c>
      <c r="O636" s="5">
        <v>0</v>
      </c>
      <c r="P636" s="22">
        <v>0</v>
      </c>
      <c r="Q636" s="18">
        <v>0</v>
      </c>
      <c r="R636" s="5">
        <v>0</v>
      </c>
      <c r="S636" s="20">
        <v>0</v>
      </c>
      <c r="T636" s="3">
        <v>6.3492063492063489E-2</v>
      </c>
      <c r="U636" s="3">
        <v>1.8674136321195144E-2</v>
      </c>
      <c r="V636" s="3">
        <v>4.4817927170868341E-2</v>
      </c>
      <c r="W636" s="3" t="s">
        <v>3402</v>
      </c>
      <c r="X636" s="25">
        <v>0</v>
      </c>
      <c r="Y636" s="3">
        <v>6.3492063492063489E-2</v>
      </c>
      <c r="Z636" s="3">
        <v>0.82101806239737274</v>
      </c>
      <c r="AA636" s="3">
        <v>-0.75752599890530925</v>
      </c>
      <c r="AB636" s="3" t="s">
        <v>3401</v>
      </c>
      <c r="AC636" s="22">
        <v>0</v>
      </c>
      <c r="AD636" s="15">
        <v>0</v>
      </c>
      <c r="AE636" s="5">
        <v>0</v>
      </c>
      <c r="AF636" s="20">
        <v>0</v>
      </c>
      <c r="AG636" s="3">
        <v>6.3492063492063489E-2</v>
      </c>
      <c r="AH636" s="3">
        <v>0.10582010582010581</v>
      </c>
      <c r="AI636" s="3">
        <v>-4.2328042328042326E-2</v>
      </c>
      <c r="AJ636" s="3" t="s">
        <v>3402</v>
      </c>
      <c r="AK636" s="22">
        <v>0</v>
      </c>
      <c r="AL636" s="15">
        <v>0</v>
      </c>
      <c r="AM636" s="3">
        <v>0</v>
      </c>
      <c r="AN636" s="20">
        <v>0</v>
      </c>
      <c r="AO636" s="3">
        <v>6.3492063492063489E-2</v>
      </c>
      <c r="AP636" s="3">
        <v>0.36350418029807341</v>
      </c>
      <c r="AQ636" s="3">
        <v>-0.30001211680600992</v>
      </c>
      <c r="AR636" s="3" t="s">
        <v>3402</v>
      </c>
      <c r="AS636" s="22">
        <v>0</v>
      </c>
      <c r="AT636" s="15">
        <v>0</v>
      </c>
      <c r="AU636" s="3">
        <v>0</v>
      </c>
      <c r="AV636" s="20">
        <v>0</v>
      </c>
      <c r="AW636" s="3">
        <v>6.3492063492063489E-2</v>
      </c>
      <c r="AX636" s="3">
        <v>0.10582010582010581</v>
      </c>
      <c r="AY636" s="3">
        <v>-4.2328042328042326E-2</v>
      </c>
      <c r="AZ636" s="3" t="s">
        <v>3401</v>
      </c>
      <c r="BA636" s="22">
        <v>0</v>
      </c>
      <c r="BB636" s="15">
        <v>0</v>
      </c>
      <c r="BC636" s="3">
        <v>0</v>
      </c>
      <c r="BD636" s="20">
        <v>0</v>
      </c>
      <c r="BE636" s="15">
        <v>0</v>
      </c>
    </row>
    <row r="637" spans="1:57" x14ac:dyDescent="0.25">
      <c r="A637" t="s">
        <v>3500</v>
      </c>
      <c r="B637" t="s">
        <v>486</v>
      </c>
      <c r="C637" t="s">
        <v>254</v>
      </c>
      <c r="D637">
        <v>4.5</v>
      </c>
      <c r="E637" s="10">
        <v>0</v>
      </c>
      <c r="F637" s="5" t="e">
        <v>#N/A</v>
      </c>
      <c r="G637" s="5" t="e">
        <v>#N/A</v>
      </c>
      <c r="H637" s="5">
        <v>0.17316017316017315</v>
      </c>
      <c r="I637" s="5" t="e">
        <v>#N/A</v>
      </c>
      <c r="J637" s="5" t="e">
        <v>#N/A</v>
      </c>
      <c r="K637" s="5" t="e">
        <v>#N/A</v>
      </c>
      <c r="L637" s="5" t="e">
        <v>#N/A</v>
      </c>
      <c r="M637" s="5" t="e">
        <v>#N/A</v>
      </c>
      <c r="N637" s="5">
        <v>0</v>
      </c>
      <c r="O637" s="5">
        <v>0</v>
      </c>
      <c r="P637" s="22">
        <v>0</v>
      </c>
      <c r="Q637" s="18">
        <v>0</v>
      </c>
      <c r="R637" s="5">
        <v>0</v>
      </c>
      <c r="S637" s="20">
        <v>0</v>
      </c>
      <c r="T637" s="3">
        <v>4.5351473922902487E-2</v>
      </c>
      <c r="U637" s="3">
        <v>0.87939146110891264</v>
      </c>
      <c r="V637" s="3">
        <v>-0.83403998718601013</v>
      </c>
      <c r="W637" s="3" t="s">
        <v>3401</v>
      </c>
      <c r="X637" s="25">
        <v>0</v>
      </c>
      <c r="Y637" s="3">
        <v>4.5351473922902487E-2</v>
      </c>
      <c r="Z637" s="3">
        <v>9.5238095238095233E-2</v>
      </c>
      <c r="AA637" s="3">
        <v>-4.9886621315192746E-2</v>
      </c>
      <c r="AB637" s="3" t="s">
        <v>3402</v>
      </c>
      <c r="AC637" s="22">
        <v>0</v>
      </c>
      <c r="AD637" s="15">
        <v>0</v>
      </c>
      <c r="AE637" s="5">
        <v>0</v>
      </c>
      <c r="AF637" s="20">
        <v>0</v>
      </c>
      <c r="AG637" s="3">
        <v>4.5351473922902487E-2</v>
      </c>
      <c r="AH637" s="3">
        <v>8.6580086580086577E-2</v>
      </c>
      <c r="AI637" s="3">
        <v>-4.122861265718409E-2</v>
      </c>
      <c r="AJ637" s="3" t="s">
        <v>3401</v>
      </c>
      <c r="AK637" s="22">
        <v>0</v>
      </c>
      <c r="AL637" s="15">
        <v>0</v>
      </c>
      <c r="AM637" s="3">
        <v>0</v>
      </c>
      <c r="AN637" s="20">
        <v>0</v>
      </c>
      <c r="AO637" s="3">
        <v>4.5351473922902487E-2</v>
      </c>
      <c r="AP637" s="3">
        <v>0.50125313283208017</v>
      </c>
      <c r="AQ637" s="3">
        <v>-0.45590165890917767</v>
      </c>
      <c r="AR637" s="3" t="s">
        <v>3401</v>
      </c>
      <c r="AS637" s="22">
        <v>0</v>
      </c>
      <c r="AT637" s="15">
        <v>0</v>
      </c>
      <c r="AU637" s="3">
        <v>0</v>
      </c>
      <c r="AV637" s="20">
        <v>0</v>
      </c>
      <c r="AW637" s="3">
        <v>4.5351473922902487E-2</v>
      </c>
      <c r="AX637" s="3">
        <v>2.8011204481792715E-2</v>
      </c>
      <c r="AY637" s="3">
        <v>1.7340269441109772E-2</v>
      </c>
      <c r="AZ637" s="3" t="s">
        <v>3401</v>
      </c>
      <c r="BA637" s="22">
        <v>0</v>
      </c>
      <c r="BB637" s="15">
        <v>0</v>
      </c>
      <c r="BC637" s="3">
        <v>0</v>
      </c>
      <c r="BD637" s="20">
        <v>0</v>
      </c>
      <c r="BE637" s="15">
        <v>0</v>
      </c>
    </row>
    <row r="638" spans="1:57" x14ac:dyDescent="0.25">
      <c r="A638" t="s">
        <v>3299</v>
      </c>
      <c r="B638" t="s">
        <v>486</v>
      </c>
      <c r="C638" t="s">
        <v>254</v>
      </c>
      <c r="D638">
        <v>4.5</v>
      </c>
      <c r="E638" s="10">
        <v>1</v>
      </c>
      <c r="F638" s="5" t="e">
        <v>#N/A</v>
      </c>
      <c r="G638" s="5" t="e">
        <v>#N/A</v>
      </c>
      <c r="H638" s="5">
        <v>0.21164021164021163</v>
      </c>
      <c r="I638" s="5" t="e">
        <v>#N/A</v>
      </c>
      <c r="J638" s="5" t="e">
        <v>#N/A</v>
      </c>
      <c r="K638" s="5" t="e">
        <v>#N/A</v>
      </c>
      <c r="L638" s="5">
        <v>0.79365079365079361</v>
      </c>
      <c r="M638" s="5">
        <v>0.27210884353741494</v>
      </c>
      <c r="N638" s="5">
        <v>0</v>
      </c>
      <c r="O638" s="5">
        <v>0</v>
      </c>
      <c r="P638" s="22">
        <v>2.8541194255479967</v>
      </c>
      <c r="Q638" s="18">
        <v>17.831963953182431</v>
      </c>
      <c r="R638" s="5">
        <v>1.8029097409986046E-2</v>
      </c>
      <c r="S638" s="20">
        <v>2.890177620367969</v>
      </c>
      <c r="T638" s="3">
        <v>4.5351473922902487E-2</v>
      </c>
      <c r="U638" s="3">
        <v>0.87939146110891264</v>
      </c>
      <c r="V638" s="3">
        <v>-0.83403998718601013</v>
      </c>
      <c r="W638" s="3" t="s">
        <v>3401</v>
      </c>
      <c r="X638" s="25">
        <v>0.84376994439792041</v>
      </c>
      <c r="Y638" s="3">
        <v>4.5351473922902487E-2</v>
      </c>
      <c r="Z638" s="3">
        <v>9.5238095238095233E-2</v>
      </c>
      <c r="AA638" s="3">
        <v>-4.9886621315192746E-2</v>
      </c>
      <c r="AB638" s="3" t="s">
        <v>3402</v>
      </c>
      <c r="AC638" s="22">
        <v>2.4683159972541762</v>
      </c>
      <c r="AD638" s="15">
        <v>9.8630605867572108</v>
      </c>
      <c r="AE638" s="5">
        <v>2.1290420161108121E-2</v>
      </c>
      <c r="AF638" s="20">
        <v>2.5108968375763925</v>
      </c>
      <c r="AG638" s="3">
        <v>4.5351473922902487E-2</v>
      </c>
      <c r="AH638" s="3">
        <v>8.6580086580086577E-2</v>
      </c>
      <c r="AI638" s="3">
        <v>-4.122861265718409E-2</v>
      </c>
      <c r="AJ638" s="3" t="s">
        <v>3401</v>
      </c>
      <c r="AK638" s="22">
        <v>2.8641536816890598</v>
      </c>
      <c r="AL638" s="15">
        <v>112.5778815407221</v>
      </c>
      <c r="AM638" s="3">
        <v>1.0251019869965499E-2</v>
      </c>
      <c r="AN638" s="20">
        <v>2.8846557214289907</v>
      </c>
      <c r="AO638" s="3">
        <v>4.5351473922902487E-2</v>
      </c>
      <c r="AP638" s="3">
        <v>0.50125313283208017</v>
      </c>
      <c r="AQ638" s="3">
        <v>-0.45590165890917767</v>
      </c>
      <c r="AR638" s="3" t="s">
        <v>3401</v>
      </c>
      <c r="AS638" s="22">
        <v>2.8589053518913694</v>
      </c>
      <c r="AT638" s="15">
        <v>60.059708380184297</v>
      </c>
      <c r="AU638" s="3">
        <v>1.5957665626592794E-2</v>
      </c>
      <c r="AV638" s="20">
        <v>2.8908206831445549</v>
      </c>
      <c r="AW638" s="3">
        <v>4.5351473922902487E-2</v>
      </c>
      <c r="AX638" s="3">
        <v>2.8011204481792715E-2</v>
      </c>
      <c r="AY638" s="3">
        <v>1.7340269441109772E-2</v>
      </c>
      <c r="AZ638" s="3" t="s">
        <v>3401</v>
      </c>
      <c r="BA638" s="22">
        <v>2.8648949616249331</v>
      </c>
      <c r="BB638" s="15">
        <v>1422.5650730756356</v>
      </c>
      <c r="BC638" s="3">
        <v>1.5133616369368346E-2</v>
      </c>
      <c r="BD638" s="20">
        <v>2.8951621943636696</v>
      </c>
      <c r="BE638" s="15">
        <v>9.7917151907831688</v>
      </c>
    </row>
    <row r="639" spans="1:57" x14ac:dyDescent="0.25">
      <c r="A639" t="s">
        <v>3498</v>
      </c>
      <c r="B639" t="s">
        <v>486</v>
      </c>
      <c r="C639" t="s">
        <v>254</v>
      </c>
      <c r="D639">
        <v>4</v>
      </c>
      <c r="E639" s="10">
        <v>0</v>
      </c>
      <c r="F639" s="5" t="e">
        <v>#N/A</v>
      </c>
      <c r="G639" s="5" t="e">
        <v>#N/A</v>
      </c>
      <c r="H639" s="5">
        <v>0.21164021164021163</v>
      </c>
      <c r="I639" s="5" t="e">
        <v>#N/A</v>
      </c>
      <c r="J639" s="5" t="e">
        <v>#N/A</v>
      </c>
      <c r="K639" s="5" t="e">
        <v>#N/A</v>
      </c>
      <c r="L639" s="5" t="e">
        <v>#N/A</v>
      </c>
      <c r="M639" s="5" t="e">
        <v>#N/A</v>
      </c>
      <c r="N639" s="5">
        <v>0</v>
      </c>
      <c r="O639" s="5">
        <v>0</v>
      </c>
      <c r="P639" s="22">
        <v>0</v>
      </c>
      <c r="Q639" s="18">
        <v>0</v>
      </c>
      <c r="R639" s="5">
        <v>0</v>
      </c>
      <c r="S639" s="20">
        <v>0</v>
      </c>
      <c r="T639" s="3">
        <v>4.5351473922902487E-2</v>
      </c>
      <c r="U639" s="3">
        <v>0.87939146110891264</v>
      </c>
      <c r="V639" s="3">
        <v>-0.83403998718601013</v>
      </c>
      <c r="W639" s="3" t="s">
        <v>3401</v>
      </c>
      <c r="X639" s="25">
        <v>0</v>
      </c>
      <c r="Y639" s="3">
        <v>4.5351473922902487E-2</v>
      </c>
      <c r="Z639" s="3">
        <v>9.5238095238095233E-2</v>
      </c>
      <c r="AA639" s="3">
        <v>-4.9886621315192746E-2</v>
      </c>
      <c r="AB639" s="3" t="s">
        <v>3402</v>
      </c>
      <c r="AC639" s="22">
        <v>0</v>
      </c>
      <c r="AD639" s="15">
        <v>0</v>
      </c>
      <c r="AE639" s="5">
        <v>0</v>
      </c>
      <c r="AF639" s="20">
        <v>0</v>
      </c>
      <c r="AG639" s="3">
        <v>4.5351473922902487E-2</v>
      </c>
      <c r="AH639" s="3">
        <v>8.6580086580086577E-2</v>
      </c>
      <c r="AI639" s="3">
        <v>-4.122861265718409E-2</v>
      </c>
      <c r="AJ639" s="3" t="s">
        <v>3401</v>
      </c>
      <c r="AK639" s="22">
        <v>0</v>
      </c>
      <c r="AL639" s="15">
        <v>0</v>
      </c>
      <c r="AM639" s="3">
        <v>0</v>
      </c>
      <c r="AN639" s="20">
        <v>0</v>
      </c>
      <c r="AO639" s="3">
        <v>4.5351473922902487E-2</v>
      </c>
      <c r="AP639" s="3">
        <v>0.50125313283208017</v>
      </c>
      <c r="AQ639" s="3">
        <v>-0.45590165890917767</v>
      </c>
      <c r="AR639" s="3" t="s">
        <v>3401</v>
      </c>
      <c r="AS639" s="22">
        <v>0</v>
      </c>
      <c r="AT639" s="15">
        <v>0</v>
      </c>
      <c r="AU639" s="3">
        <v>0</v>
      </c>
      <c r="AV639" s="20">
        <v>0</v>
      </c>
      <c r="AW639" s="3">
        <v>4.5351473922902487E-2</v>
      </c>
      <c r="AX639" s="3">
        <v>2.8011204481792715E-2</v>
      </c>
      <c r="AY639" s="3">
        <v>1.7340269441109772E-2</v>
      </c>
      <c r="AZ639" s="3" t="s">
        <v>3401</v>
      </c>
      <c r="BA639" s="22">
        <v>0</v>
      </c>
      <c r="BB639" s="15">
        <v>0</v>
      </c>
      <c r="BC639" s="3">
        <v>0</v>
      </c>
      <c r="BD639" s="20">
        <v>0</v>
      </c>
      <c r="BE639" s="15">
        <v>0</v>
      </c>
    </row>
    <row r="640" spans="1:57" x14ac:dyDescent="0.25">
      <c r="A640" t="s">
        <v>3499</v>
      </c>
      <c r="B640" t="s">
        <v>486</v>
      </c>
      <c r="C640" t="s">
        <v>254</v>
      </c>
      <c r="D640">
        <v>4</v>
      </c>
      <c r="E640" s="10">
        <v>0</v>
      </c>
      <c r="F640" s="5" t="e">
        <v>#N/A</v>
      </c>
      <c r="G640" s="5" t="e">
        <v>#N/A</v>
      </c>
      <c r="H640" s="5">
        <v>0.21164021164021163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>
        <v>0</v>
      </c>
      <c r="O640" s="5">
        <v>0</v>
      </c>
      <c r="P640" s="22">
        <v>0</v>
      </c>
      <c r="Q640" s="18">
        <v>0</v>
      </c>
      <c r="R640" s="5">
        <v>0</v>
      </c>
      <c r="S640" s="20">
        <v>0</v>
      </c>
      <c r="T640" s="3">
        <v>4.5351473922902487E-2</v>
      </c>
      <c r="U640" s="3">
        <v>0.87939146110891264</v>
      </c>
      <c r="V640" s="3">
        <v>-0.83403998718601013</v>
      </c>
      <c r="W640" s="3" t="s">
        <v>3401</v>
      </c>
      <c r="X640" s="25">
        <v>0</v>
      </c>
      <c r="Y640" s="3">
        <v>4.5351473922902487E-2</v>
      </c>
      <c r="Z640" s="3">
        <v>9.5238095238095233E-2</v>
      </c>
      <c r="AA640" s="3">
        <v>-4.9886621315192746E-2</v>
      </c>
      <c r="AB640" s="3" t="s">
        <v>3402</v>
      </c>
      <c r="AC640" s="22">
        <v>0</v>
      </c>
      <c r="AD640" s="15">
        <v>0</v>
      </c>
      <c r="AE640" s="5">
        <v>0</v>
      </c>
      <c r="AF640" s="20">
        <v>0</v>
      </c>
      <c r="AG640" s="3">
        <v>4.5351473922902487E-2</v>
      </c>
      <c r="AH640" s="3">
        <v>8.6580086580086577E-2</v>
      </c>
      <c r="AI640" s="3">
        <v>-4.122861265718409E-2</v>
      </c>
      <c r="AJ640" s="3" t="s">
        <v>3401</v>
      </c>
      <c r="AK640" s="22">
        <v>0</v>
      </c>
      <c r="AL640" s="15">
        <v>0</v>
      </c>
      <c r="AM640" s="3">
        <v>0</v>
      </c>
      <c r="AN640" s="20">
        <v>0</v>
      </c>
      <c r="AO640" s="3">
        <v>4.5351473922902487E-2</v>
      </c>
      <c r="AP640" s="3">
        <v>0.50125313283208017</v>
      </c>
      <c r="AQ640" s="3">
        <v>-0.45590165890917767</v>
      </c>
      <c r="AR640" s="3" t="s">
        <v>3401</v>
      </c>
      <c r="AS640" s="22">
        <v>0</v>
      </c>
      <c r="AT640" s="15">
        <v>0</v>
      </c>
      <c r="AU640" s="3">
        <v>0</v>
      </c>
      <c r="AV640" s="20">
        <v>0</v>
      </c>
      <c r="AW640" s="3">
        <v>4.5351473922902487E-2</v>
      </c>
      <c r="AX640" s="3">
        <v>2.8011204481792715E-2</v>
      </c>
      <c r="AY640" s="3">
        <v>1.7340269441109772E-2</v>
      </c>
      <c r="AZ640" s="3" t="s">
        <v>3401</v>
      </c>
      <c r="BA640" s="22">
        <v>0</v>
      </c>
      <c r="BB640" s="15">
        <v>0</v>
      </c>
      <c r="BC640" s="3">
        <v>0</v>
      </c>
      <c r="BD640" s="20">
        <v>0</v>
      </c>
      <c r="BE640" s="15">
        <v>0</v>
      </c>
    </row>
    <row r="641" spans="1:57" x14ac:dyDescent="0.25">
      <c r="A641" t="s">
        <v>279</v>
      </c>
      <c r="B641" t="s">
        <v>495</v>
      </c>
      <c r="C641" t="s">
        <v>254</v>
      </c>
      <c r="D641">
        <v>4.5</v>
      </c>
      <c r="E641" s="10">
        <v>1</v>
      </c>
      <c r="F641" s="5">
        <v>5.6022408963585429E-2</v>
      </c>
      <c r="G641" s="5">
        <v>4.1407867494824016E-2</v>
      </c>
      <c r="H641" s="5">
        <v>0.27210884353741494</v>
      </c>
      <c r="I641" s="5" t="e">
        <v>#N/A</v>
      </c>
      <c r="J641" s="5" t="e">
        <v>#N/A</v>
      </c>
      <c r="K641" s="5" t="e">
        <v>#N/A</v>
      </c>
      <c r="L641" s="5" t="e">
        <v>#N/A</v>
      </c>
      <c r="M641" s="5" t="e">
        <v>#N/A</v>
      </c>
      <c r="N641" s="5">
        <v>0.29152339856241527</v>
      </c>
      <c r="O641" s="5">
        <v>0</v>
      </c>
      <c r="P641" s="22">
        <v>2.7712960098534003</v>
      </c>
      <c r="Q641" s="18">
        <v>16.401771209931464</v>
      </c>
      <c r="R641" s="5">
        <v>1.6583093798111032E-2</v>
      </c>
      <c r="S641" s="20">
        <v>2.8044621974496224</v>
      </c>
      <c r="T641" s="3">
        <v>4.5351473922902487E-2</v>
      </c>
      <c r="U641" s="3">
        <v>0.87939146110891264</v>
      </c>
      <c r="V641" s="3">
        <v>-0.83403998718601013</v>
      </c>
      <c r="W641" s="3" t="s">
        <v>3401</v>
      </c>
      <c r="X641" s="25">
        <v>0.81928466595094107</v>
      </c>
      <c r="Y641" s="3">
        <v>4.5351473922902487E-2</v>
      </c>
      <c r="Z641" s="3">
        <v>9.5238095238095233E-2</v>
      </c>
      <c r="AA641" s="3">
        <v>-4.9886621315192746E-2</v>
      </c>
      <c r="AB641" s="3" t="s">
        <v>3402</v>
      </c>
      <c r="AC641" s="22">
        <v>2.3966881739485859</v>
      </c>
      <c r="AD641" s="15">
        <v>9.2292534264059576</v>
      </c>
      <c r="AE641" s="5">
        <v>1.9922282895165035E-2</v>
      </c>
      <c r="AF641" s="20">
        <v>2.436532739738916</v>
      </c>
      <c r="AG641" s="3">
        <v>4.5351473922902487E-2</v>
      </c>
      <c r="AH641" s="3">
        <v>8.6580086580086577E-2</v>
      </c>
      <c r="AI641" s="3">
        <v>-4.122861265718409E-2</v>
      </c>
      <c r="AJ641" s="3" t="s">
        <v>3401</v>
      </c>
      <c r="AK641" s="22">
        <v>2.7810390828855445</v>
      </c>
      <c r="AL641" s="15">
        <v>98.157198245708003</v>
      </c>
      <c r="AM641" s="3">
        <v>8.9379136987306398E-3</v>
      </c>
      <c r="AN641" s="20">
        <v>2.7989149102830058</v>
      </c>
      <c r="AO641" s="3">
        <v>4.5351473922902487E-2</v>
      </c>
      <c r="AP641" s="3">
        <v>0.50125313283208017</v>
      </c>
      <c r="AQ641" s="3">
        <v>-0.45590165890917767</v>
      </c>
      <c r="AR641" s="3" t="s">
        <v>3401</v>
      </c>
      <c r="AS641" s="22">
        <v>2.7759430538628829</v>
      </c>
      <c r="AT641" s="15">
        <v>53.329889602406638</v>
      </c>
      <c r="AU641" s="3">
        <v>1.4169575063389634E-2</v>
      </c>
      <c r="AV641" s="20">
        <v>2.8042822039896622</v>
      </c>
      <c r="AW641" s="3">
        <v>4.5351473922902487E-2</v>
      </c>
      <c r="AX641" s="3">
        <v>2.8011204481792715E-2</v>
      </c>
      <c r="AY641" s="3">
        <v>1.7340269441109772E-2</v>
      </c>
      <c r="AZ641" s="3" t="s">
        <v>3401</v>
      </c>
      <c r="BA641" s="22">
        <v>2.7817588516906198</v>
      </c>
      <c r="BB641" s="15">
        <v>1152.32091886425</v>
      </c>
      <c r="BC641" s="3">
        <v>1.2258688934901464E-2</v>
      </c>
      <c r="BD641" s="20">
        <v>2.8062762295604227</v>
      </c>
      <c r="BE641" s="15">
        <v>9.499621167444289</v>
      </c>
    </row>
    <row r="642" spans="1:57" x14ac:dyDescent="0.25">
      <c r="A642" t="s">
        <v>274</v>
      </c>
      <c r="B642" t="s">
        <v>495</v>
      </c>
      <c r="C642" t="s">
        <v>254</v>
      </c>
      <c r="D642">
        <v>4.5</v>
      </c>
      <c r="E642" s="10">
        <v>1</v>
      </c>
      <c r="F642" s="5">
        <v>5.6022408963585429E-2</v>
      </c>
      <c r="G642" s="5">
        <v>6.3492063492063489E-2</v>
      </c>
      <c r="H642" s="5">
        <v>0.17316017316017315</v>
      </c>
      <c r="I642" s="5" t="e">
        <v>#N/A</v>
      </c>
      <c r="J642" s="5" t="e">
        <v>#N/A</v>
      </c>
      <c r="K642" s="5" t="e">
        <v>#N/A</v>
      </c>
      <c r="L642" s="5" t="e">
        <v>#N/A</v>
      </c>
      <c r="M642" s="5" t="e">
        <v>#N/A</v>
      </c>
      <c r="N642" s="5">
        <v>0.29152339856241527</v>
      </c>
      <c r="O642" s="5">
        <v>0</v>
      </c>
      <c r="P642" s="22">
        <v>2.9364972682223605</v>
      </c>
      <c r="Q642" s="18">
        <v>19.378148229047955</v>
      </c>
      <c r="R642" s="5">
        <v>1.9592374847993272E-2</v>
      </c>
      <c r="S642" s="20">
        <v>2.9756820179183472</v>
      </c>
      <c r="T642" s="3">
        <v>4.5351473922902487E-2</v>
      </c>
      <c r="U642" s="3">
        <v>0.87939146110891264</v>
      </c>
      <c r="V642" s="3">
        <v>-0.83403998718601013</v>
      </c>
      <c r="W642" s="3" t="s">
        <v>3401</v>
      </c>
      <c r="X642" s="25">
        <v>0.86812349705965708</v>
      </c>
      <c r="Y642" s="3">
        <v>4.5351473922902487E-2</v>
      </c>
      <c r="Z642" s="3">
        <v>9.5238095238095233E-2</v>
      </c>
      <c r="AA642" s="3">
        <v>-4.9886621315192746E-2</v>
      </c>
      <c r="AB642" s="3" t="s">
        <v>3402</v>
      </c>
      <c r="AC642" s="22">
        <v>2.5395584775345448</v>
      </c>
      <c r="AD642" s="15">
        <v>10.536628050994356</v>
      </c>
      <c r="AE642" s="5">
        <v>2.2744384089882472E-2</v>
      </c>
      <c r="AF642" s="20">
        <v>2.5850472457143097</v>
      </c>
      <c r="AG642" s="3">
        <v>4.5351473922902487E-2</v>
      </c>
      <c r="AH642" s="3">
        <v>8.6580086580086577E-2</v>
      </c>
      <c r="AI642" s="3">
        <v>-4.122861265718409E-2</v>
      </c>
      <c r="AJ642" s="3" t="s">
        <v>3401</v>
      </c>
      <c r="AK642" s="22">
        <v>2.9468211409668301</v>
      </c>
      <c r="AL642" s="15">
        <v>129.02198707121971</v>
      </c>
      <c r="AM642" s="3">
        <v>1.174837308207018E-2</v>
      </c>
      <c r="AN642" s="20">
        <v>2.9703178871309706</v>
      </c>
      <c r="AO642" s="3">
        <v>4.5351473922902487E-2</v>
      </c>
      <c r="AP642" s="3">
        <v>0.50125313283208017</v>
      </c>
      <c r="AQ642" s="3">
        <v>-0.45590165890917767</v>
      </c>
      <c r="AR642" s="3" t="s">
        <v>3401</v>
      </c>
      <c r="AS642" s="22">
        <v>2.9414213297411003</v>
      </c>
      <c r="AT642" s="15">
        <v>67.595547305837513</v>
      </c>
      <c r="AU642" s="3">
        <v>1.7959913073919934E-2</v>
      </c>
      <c r="AV642" s="20">
        <v>2.97734115588894</v>
      </c>
      <c r="AW642" s="3">
        <v>4.5351473922902487E-2</v>
      </c>
      <c r="AX642" s="3">
        <v>2.8011204481792715E-2</v>
      </c>
      <c r="AY642" s="3">
        <v>1.7340269441109772E-2</v>
      </c>
      <c r="AZ642" s="3" t="s">
        <v>3401</v>
      </c>
      <c r="BA642" s="22">
        <v>2.947583816308021</v>
      </c>
      <c r="BB642" s="15">
        <v>1754.1979254796793</v>
      </c>
      <c r="BC642" s="3">
        <v>1.866161270412393E-2</v>
      </c>
      <c r="BD642" s="20">
        <v>2.9849070417162689</v>
      </c>
      <c r="BE642" s="15">
        <v>10.083695150192614</v>
      </c>
    </row>
    <row r="643" spans="1:57" x14ac:dyDescent="0.25">
      <c r="A643" t="s">
        <v>4220</v>
      </c>
      <c r="B643" t="s">
        <v>495</v>
      </c>
      <c r="C643" t="s">
        <v>254</v>
      </c>
      <c r="D643">
        <v>4.5</v>
      </c>
      <c r="E643" s="10">
        <v>0</v>
      </c>
      <c r="F643" s="5" t="e">
        <v>#N/A</v>
      </c>
      <c r="G643" s="5" t="e">
        <v>#N/A</v>
      </c>
      <c r="H643" s="5" t="e">
        <v>#N/A</v>
      </c>
      <c r="I643" s="5" t="e">
        <v>#N/A</v>
      </c>
      <c r="J643" s="5" t="e">
        <v>#N/A</v>
      </c>
      <c r="K643" s="5" t="e">
        <v>#N/A</v>
      </c>
      <c r="L643" s="5" t="e">
        <v>#N/A</v>
      </c>
      <c r="M643" s="5" t="e">
        <v>#N/A</v>
      </c>
      <c r="N643" s="5">
        <v>0.29152339856241527</v>
      </c>
      <c r="O643" s="5">
        <v>0</v>
      </c>
      <c r="P643" s="22">
        <v>0</v>
      </c>
      <c r="Q643" s="18">
        <v>0</v>
      </c>
      <c r="R643" s="5">
        <v>0</v>
      </c>
      <c r="S643" s="20">
        <v>0</v>
      </c>
      <c r="T643" s="3">
        <v>4.5351473922902487E-2</v>
      </c>
      <c r="U643" s="3">
        <v>0.87939146110891264</v>
      </c>
      <c r="V643" s="3">
        <v>-0.83403998718601013</v>
      </c>
      <c r="W643" s="3" t="s">
        <v>3401</v>
      </c>
      <c r="X643" s="25">
        <v>0</v>
      </c>
      <c r="Y643" s="3">
        <v>4.5351473922902487E-2</v>
      </c>
      <c r="Z643" s="3">
        <v>9.5238095238095233E-2</v>
      </c>
      <c r="AA643" s="3">
        <v>-4.9886621315192746E-2</v>
      </c>
      <c r="AB643" s="3" t="s">
        <v>3402</v>
      </c>
      <c r="AC643" s="22">
        <v>0</v>
      </c>
      <c r="AD643" s="15">
        <v>0</v>
      </c>
      <c r="AE643" s="5">
        <v>0</v>
      </c>
      <c r="AF643" s="20">
        <v>0</v>
      </c>
      <c r="AG643" s="3">
        <v>4.5351473922902487E-2</v>
      </c>
      <c r="AH643" s="3">
        <v>8.6580086580086577E-2</v>
      </c>
      <c r="AI643" s="3">
        <v>-4.122861265718409E-2</v>
      </c>
      <c r="AJ643" s="3" t="s">
        <v>3401</v>
      </c>
      <c r="AK643" s="22">
        <v>0</v>
      </c>
      <c r="AL643" s="15">
        <v>0</v>
      </c>
      <c r="AM643" s="3">
        <v>0</v>
      </c>
      <c r="AN643" s="20">
        <v>0</v>
      </c>
      <c r="AO643" s="3">
        <v>4.5351473922902487E-2</v>
      </c>
      <c r="AP643" s="3">
        <v>0.50125313283208017</v>
      </c>
      <c r="AQ643" s="3">
        <v>-0.45590165890917767</v>
      </c>
      <c r="AR643" s="3" t="s">
        <v>3401</v>
      </c>
      <c r="AS643" s="22">
        <v>0</v>
      </c>
      <c r="AT643" s="15">
        <v>0</v>
      </c>
      <c r="AU643" s="3">
        <v>0</v>
      </c>
      <c r="AV643" s="20">
        <v>0</v>
      </c>
      <c r="AW643" s="3">
        <v>4.5351473922902487E-2</v>
      </c>
      <c r="AX643" s="3">
        <v>2.8011204481792715E-2</v>
      </c>
      <c r="AY643" s="3">
        <v>1.7340269441109772E-2</v>
      </c>
      <c r="AZ643" s="3" t="s">
        <v>3401</v>
      </c>
      <c r="BA643" s="22">
        <v>0</v>
      </c>
      <c r="BB643" s="15">
        <v>0</v>
      </c>
      <c r="BC643" s="3">
        <v>0</v>
      </c>
      <c r="BD643" s="20">
        <v>0</v>
      </c>
      <c r="BE643" s="15">
        <v>0</v>
      </c>
    </row>
    <row r="644" spans="1:57" x14ac:dyDescent="0.25">
      <c r="A644" t="s">
        <v>4221</v>
      </c>
      <c r="B644" t="s">
        <v>495</v>
      </c>
      <c r="C644" t="s">
        <v>254</v>
      </c>
      <c r="D644">
        <v>4.5</v>
      </c>
      <c r="E644" s="10">
        <v>0</v>
      </c>
      <c r="F644" s="5" t="e">
        <v>#N/A</v>
      </c>
      <c r="G644" s="5" t="e">
        <v>#N/A</v>
      </c>
      <c r="H644" s="5" t="e">
        <v>#N/A</v>
      </c>
      <c r="I644" s="5" t="e">
        <v>#N/A</v>
      </c>
      <c r="J644" s="5" t="e">
        <v>#N/A</v>
      </c>
      <c r="K644" s="5" t="e">
        <v>#N/A</v>
      </c>
      <c r="L644" s="5" t="e">
        <v>#N/A</v>
      </c>
      <c r="M644" s="5" t="e">
        <v>#N/A</v>
      </c>
      <c r="N644" s="5">
        <v>0.29152339856241527</v>
      </c>
      <c r="O644" s="5">
        <v>0</v>
      </c>
      <c r="P644" s="22">
        <v>0</v>
      </c>
      <c r="Q644" s="18">
        <v>0</v>
      </c>
      <c r="R644" s="5">
        <v>0</v>
      </c>
      <c r="S644" s="20">
        <v>0</v>
      </c>
      <c r="T644" s="3">
        <v>4.5351473922902487E-2</v>
      </c>
      <c r="U644" s="3">
        <v>0.87939146110891264</v>
      </c>
      <c r="V644" s="3">
        <v>-0.83403998718601013</v>
      </c>
      <c r="W644" s="3" t="s">
        <v>3401</v>
      </c>
      <c r="X644" s="25">
        <v>0</v>
      </c>
      <c r="Y644" s="3">
        <v>4.5351473922902487E-2</v>
      </c>
      <c r="Z644" s="3">
        <v>9.5238095238095233E-2</v>
      </c>
      <c r="AA644" s="3">
        <v>-4.9886621315192746E-2</v>
      </c>
      <c r="AB644" s="3" t="s">
        <v>3402</v>
      </c>
      <c r="AC644" s="22">
        <v>0</v>
      </c>
      <c r="AD644" s="15">
        <v>0</v>
      </c>
      <c r="AE644" s="5">
        <v>0</v>
      </c>
      <c r="AF644" s="20">
        <v>0</v>
      </c>
      <c r="AG644" s="3">
        <v>4.5351473922902487E-2</v>
      </c>
      <c r="AH644" s="3">
        <v>8.6580086580086577E-2</v>
      </c>
      <c r="AI644" s="3">
        <v>-4.122861265718409E-2</v>
      </c>
      <c r="AJ644" s="3" t="s">
        <v>3401</v>
      </c>
      <c r="AK644" s="22">
        <v>0</v>
      </c>
      <c r="AL644" s="15">
        <v>0</v>
      </c>
      <c r="AM644" s="3">
        <v>0</v>
      </c>
      <c r="AN644" s="20">
        <v>0</v>
      </c>
      <c r="AO644" s="3">
        <v>4.5351473922902487E-2</v>
      </c>
      <c r="AP644" s="3">
        <v>0.50125313283208017</v>
      </c>
      <c r="AQ644" s="3">
        <v>-0.45590165890917767</v>
      </c>
      <c r="AR644" s="3" t="s">
        <v>3401</v>
      </c>
      <c r="AS644" s="22">
        <v>0</v>
      </c>
      <c r="AT644" s="15">
        <v>0</v>
      </c>
      <c r="AU644" s="3">
        <v>0</v>
      </c>
      <c r="AV644" s="20">
        <v>0</v>
      </c>
      <c r="AW644" s="3">
        <v>4.5351473922902487E-2</v>
      </c>
      <c r="AX644" s="3">
        <v>2.8011204481792715E-2</v>
      </c>
      <c r="AY644" s="3">
        <v>1.7340269441109772E-2</v>
      </c>
      <c r="AZ644" s="3" t="s">
        <v>3401</v>
      </c>
      <c r="BA644" s="22">
        <v>0</v>
      </c>
      <c r="BB644" s="15">
        <v>0</v>
      </c>
      <c r="BC644" s="3">
        <v>0</v>
      </c>
      <c r="BD644" s="20">
        <v>0</v>
      </c>
      <c r="BE644" s="15">
        <v>0</v>
      </c>
    </row>
    <row r="645" spans="1:57" x14ac:dyDescent="0.25">
      <c r="A645" t="s">
        <v>4222</v>
      </c>
      <c r="B645" t="s">
        <v>495</v>
      </c>
      <c r="C645" t="s">
        <v>254</v>
      </c>
      <c r="D645">
        <v>4.5</v>
      </c>
      <c r="E645" s="10">
        <v>0</v>
      </c>
      <c r="F645" s="5" t="e">
        <v>#N/A</v>
      </c>
      <c r="G645" s="5" t="e">
        <v>#N/A</v>
      </c>
      <c r="H645" s="5" t="e">
        <v>#N/A</v>
      </c>
      <c r="I645" s="5" t="e">
        <v>#N/A</v>
      </c>
      <c r="J645" s="5" t="e">
        <v>#N/A</v>
      </c>
      <c r="K645" s="5" t="e">
        <v>#N/A</v>
      </c>
      <c r="L645" s="5" t="e">
        <v>#N/A</v>
      </c>
      <c r="M645" s="5" t="e">
        <v>#N/A</v>
      </c>
      <c r="N645" s="5">
        <v>0.29152339856241527</v>
      </c>
      <c r="O645" s="5">
        <v>0</v>
      </c>
      <c r="P645" s="22">
        <v>0</v>
      </c>
      <c r="Q645" s="18">
        <v>0</v>
      </c>
      <c r="R645" s="5">
        <v>0</v>
      </c>
      <c r="S645" s="20">
        <v>0</v>
      </c>
      <c r="T645" s="3">
        <v>4.5351473922902487E-2</v>
      </c>
      <c r="U645" s="3">
        <v>0.87939146110891264</v>
      </c>
      <c r="V645" s="3">
        <v>-0.83403998718601013</v>
      </c>
      <c r="W645" s="3" t="s">
        <v>3401</v>
      </c>
      <c r="X645" s="25">
        <v>0</v>
      </c>
      <c r="Y645" s="3">
        <v>4.5351473922902487E-2</v>
      </c>
      <c r="Z645" s="3">
        <v>9.5238095238095233E-2</v>
      </c>
      <c r="AA645" s="3">
        <v>-4.9886621315192746E-2</v>
      </c>
      <c r="AB645" s="3" t="s">
        <v>3402</v>
      </c>
      <c r="AC645" s="22">
        <v>0</v>
      </c>
      <c r="AD645" s="15">
        <v>0</v>
      </c>
      <c r="AE645" s="5">
        <v>0</v>
      </c>
      <c r="AF645" s="20">
        <v>0</v>
      </c>
      <c r="AG645" s="3">
        <v>4.5351473922902487E-2</v>
      </c>
      <c r="AH645" s="3">
        <v>8.6580086580086577E-2</v>
      </c>
      <c r="AI645" s="3">
        <v>-4.122861265718409E-2</v>
      </c>
      <c r="AJ645" s="3" t="s">
        <v>3401</v>
      </c>
      <c r="AK645" s="22">
        <v>0</v>
      </c>
      <c r="AL645" s="15">
        <v>0</v>
      </c>
      <c r="AM645" s="3">
        <v>0</v>
      </c>
      <c r="AN645" s="20">
        <v>0</v>
      </c>
      <c r="AO645" s="3">
        <v>4.5351473922902487E-2</v>
      </c>
      <c r="AP645" s="3">
        <v>0.50125313283208017</v>
      </c>
      <c r="AQ645" s="3">
        <v>-0.45590165890917767</v>
      </c>
      <c r="AR645" s="3" t="s">
        <v>3401</v>
      </c>
      <c r="AS645" s="22">
        <v>0</v>
      </c>
      <c r="AT645" s="15">
        <v>0</v>
      </c>
      <c r="AU645" s="3">
        <v>0</v>
      </c>
      <c r="AV645" s="20">
        <v>0</v>
      </c>
      <c r="AW645" s="3">
        <v>4.5351473922902487E-2</v>
      </c>
      <c r="AX645" s="3">
        <v>2.8011204481792715E-2</v>
      </c>
      <c r="AY645" s="3">
        <v>1.7340269441109772E-2</v>
      </c>
      <c r="AZ645" s="3" t="s">
        <v>3401</v>
      </c>
      <c r="BA645" s="22">
        <v>0</v>
      </c>
      <c r="BB645" s="15">
        <v>0</v>
      </c>
      <c r="BC645" s="3">
        <v>0</v>
      </c>
      <c r="BD645" s="20">
        <v>0</v>
      </c>
      <c r="BE645" s="15">
        <v>0</v>
      </c>
    </row>
    <row r="646" spans="1:57" x14ac:dyDescent="0.25">
      <c r="A646" t="s">
        <v>281</v>
      </c>
      <c r="B646" t="s">
        <v>495</v>
      </c>
      <c r="C646" t="s">
        <v>254</v>
      </c>
      <c r="D646">
        <v>4.5</v>
      </c>
      <c r="E646" s="10">
        <v>0</v>
      </c>
      <c r="F646" s="5">
        <v>3.6630036630036632E-2</v>
      </c>
      <c r="G646" s="5">
        <v>3.2840722495894911E-2</v>
      </c>
      <c r="H646" s="5">
        <v>0.21164021164021163</v>
      </c>
      <c r="I646" s="5" t="e">
        <v>#N/A</v>
      </c>
      <c r="J646" s="5" t="e">
        <v>#N/A</v>
      </c>
      <c r="K646" s="5" t="e">
        <v>#N/A</v>
      </c>
      <c r="L646" s="5" t="e">
        <v>#N/A</v>
      </c>
      <c r="M646" s="5" t="e">
        <v>#N/A</v>
      </c>
      <c r="N646" s="5">
        <v>0.29152339856241527</v>
      </c>
      <c r="O646" s="5">
        <v>0</v>
      </c>
      <c r="P646" s="22">
        <v>0</v>
      </c>
      <c r="Q646" s="18">
        <v>0</v>
      </c>
      <c r="R646" s="5">
        <v>0</v>
      </c>
      <c r="S646" s="20">
        <v>0</v>
      </c>
      <c r="T646" s="3">
        <v>4.5351473922902487E-2</v>
      </c>
      <c r="U646" s="3">
        <v>0.87939146110891264</v>
      </c>
      <c r="V646" s="3">
        <v>-0.83403998718601013</v>
      </c>
      <c r="W646" s="3" t="s">
        <v>3401</v>
      </c>
      <c r="X646" s="25">
        <v>0</v>
      </c>
      <c r="Y646" s="3">
        <v>4.5351473922902487E-2</v>
      </c>
      <c r="Z646" s="3">
        <v>9.5238095238095233E-2</v>
      </c>
      <c r="AA646" s="3">
        <v>-4.9886621315192746E-2</v>
      </c>
      <c r="AB646" s="3" t="s">
        <v>3402</v>
      </c>
      <c r="AC646" s="22">
        <v>0</v>
      </c>
      <c r="AD646" s="15">
        <v>0</v>
      </c>
      <c r="AE646" s="5">
        <v>0</v>
      </c>
      <c r="AF646" s="20">
        <v>0</v>
      </c>
      <c r="AG646" s="3">
        <v>4.5351473922902487E-2</v>
      </c>
      <c r="AH646" s="3">
        <v>8.6580086580086577E-2</v>
      </c>
      <c r="AI646" s="3">
        <v>-4.122861265718409E-2</v>
      </c>
      <c r="AJ646" s="3" t="s">
        <v>3401</v>
      </c>
      <c r="AK646" s="22">
        <v>0</v>
      </c>
      <c r="AL646" s="15">
        <v>0</v>
      </c>
      <c r="AM646" s="3">
        <v>0</v>
      </c>
      <c r="AN646" s="20">
        <v>0</v>
      </c>
      <c r="AO646" s="3">
        <v>4.5351473922902487E-2</v>
      </c>
      <c r="AP646" s="3">
        <v>0.50125313283208017</v>
      </c>
      <c r="AQ646" s="3">
        <v>-0.45590165890917767</v>
      </c>
      <c r="AR646" s="3" t="s">
        <v>3401</v>
      </c>
      <c r="AS646" s="22">
        <v>0</v>
      </c>
      <c r="AT646" s="15">
        <v>0</v>
      </c>
      <c r="AU646" s="3">
        <v>0</v>
      </c>
      <c r="AV646" s="20">
        <v>0</v>
      </c>
      <c r="AW646" s="3">
        <v>4.5351473922902487E-2</v>
      </c>
      <c r="AX646" s="3">
        <v>2.8011204481792715E-2</v>
      </c>
      <c r="AY646" s="3">
        <v>1.7340269441109772E-2</v>
      </c>
      <c r="AZ646" s="3" t="s">
        <v>3401</v>
      </c>
      <c r="BA646" s="22">
        <v>0</v>
      </c>
      <c r="BB646" s="15">
        <v>0</v>
      </c>
      <c r="BC646" s="3">
        <v>0</v>
      </c>
      <c r="BD646" s="20">
        <v>0</v>
      </c>
      <c r="BE646" s="15">
        <v>0</v>
      </c>
    </row>
    <row r="647" spans="1:57" x14ac:dyDescent="0.25">
      <c r="A647" t="s">
        <v>280</v>
      </c>
      <c r="B647" t="s">
        <v>495</v>
      </c>
      <c r="C647" t="s">
        <v>254</v>
      </c>
      <c r="D647">
        <v>4.5</v>
      </c>
      <c r="E647" s="10">
        <v>1</v>
      </c>
      <c r="F647" s="5">
        <v>5.6022408963585429E-2</v>
      </c>
      <c r="G647" s="5">
        <v>4.5351473922902487E-2</v>
      </c>
      <c r="H647" s="5">
        <v>0.17316017316017315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>
        <v>0.29152339856241527</v>
      </c>
      <c r="O647" s="5">
        <v>0</v>
      </c>
      <c r="P647" s="22">
        <v>2.8820754995148778</v>
      </c>
      <c r="Q647" s="18">
        <v>18.342336738288616</v>
      </c>
      <c r="R647" s="5">
        <v>1.8545112397580447E-2</v>
      </c>
      <c r="S647" s="20">
        <v>2.9191657243100386</v>
      </c>
      <c r="T647" s="3">
        <v>4.5351473922902487E-2</v>
      </c>
      <c r="U647" s="3">
        <v>0.87939146110891264</v>
      </c>
      <c r="V647" s="3">
        <v>-0.83403998718601013</v>
      </c>
      <c r="W647" s="3" t="s">
        <v>3401</v>
      </c>
      <c r="X647" s="25">
        <v>0.85203466337410361</v>
      </c>
      <c r="Y647" s="3">
        <v>4.5351473922902487E-2</v>
      </c>
      <c r="Z647" s="3">
        <v>9.5238095238095233E-2</v>
      </c>
      <c r="AA647" s="3">
        <v>-4.9886621315192746E-2</v>
      </c>
      <c r="AB647" s="3" t="s">
        <v>3402</v>
      </c>
      <c r="AC647" s="22">
        <v>2.492493130129275</v>
      </c>
      <c r="AD647" s="15">
        <v>10.086675203610007</v>
      </c>
      <c r="AE647" s="5">
        <v>2.1773115071585854E-2</v>
      </c>
      <c r="AF647" s="20">
        <v>2.5360393602724467</v>
      </c>
      <c r="AG647" s="3">
        <v>4.5351473922902487E-2</v>
      </c>
      <c r="AH647" s="3">
        <v>8.6580086580086577E-2</v>
      </c>
      <c r="AI647" s="3">
        <v>-4.122861265718409E-2</v>
      </c>
      <c r="AJ647" s="3" t="s">
        <v>3401</v>
      </c>
      <c r="AK647" s="22">
        <v>2.8922080411041153</v>
      </c>
      <c r="AL647" s="15">
        <v>117.90902176824954</v>
      </c>
      <c r="AM647" s="3">
        <v>1.0736458249636803E-2</v>
      </c>
      <c r="AN647" s="20">
        <v>2.9136809576033889</v>
      </c>
      <c r="AO647" s="3">
        <v>4.5351473922902487E-2</v>
      </c>
      <c r="AP647" s="3">
        <v>0.50125313283208017</v>
      </c>
      <c r="AQ647" s="3">
        <v>-0.45590165890917767</v>
      </c>
      <c r="AR647" s="3" t="s">
        <v>3401</v>
      </c>
      <c r="AS647" s="22">
        <v>2.8869083039635108</v>
      </c>
      <c r="AT647" s="15">
        <v>62.517906366506082</v>
      </c>
      <c r="AU647" s="3">
        <v>1.6610800691141812E-2</v>
      </c>
      <c r="AV647" s="20">
        <v>2.9201299053457945</v>
      </c>
      <c r="AW647" s="3">
        <v>4.5351473922902487E-2</v>
      </c>
      <c r="AX647" s="3">
        <v>2.8011204481792715E-2</v>
      </c>
      <c r="AY647" s="3">
        <v>1.7340269441109772E-2</v>
      </c>
      <c r="AZ647" s="3" t="s">
        <v>3401</v>
      </c>
      <c r="BA647" s="22">
        <v>2.8929565818702576</v>
      </c>
      <c r="BB647" s="15">
        <v>1527.4129021011775</v>
      </c>
      <c r="BC647" s="3">
        <v>1.6249014780073817E-2</v>
      </c>
      <c r="BD647" s="20">
        <v>2.9254546114304052</v>
      </c>
      <c r="BE647" s="15">
        <v>9.8906291433763407</v>
      </c>
    </row>
    <row r="648" spans="1:57" x14ac:dyDescent="0.25">
      <c r="A648" t="s">
        <v>3451</v>
      </c>
      <c r="B648" t="s">
        <v>495</v>
      </c>
      <c r="C648" t="s">
        <v>254</v>
      </c>
      <c r="D648">
        <v>4</v>
      </c>
      <c r="E648" s="10">
        <v>1</v>
      </c>
      <c r="F648" s="5" t="e">
        <v>#N/A</v>
      </c>
      <c r="G648" s="5" t="e">
        <v>#N/A</v>
      </c>
      <c r="H648" s="5" t="e">
        <v>#N/A</v>
      </c>
      <c r="I648" s="5" t="e">
        <v>#N/A</v>
      </c>
      <c r="J648" s="5" t="e">
        <v>#N/A</v>
      </c>
      <c r="K648" s="5" t="e">
        <v>#N/A</v>
      </c>
      <c r="L648" s="5" t="e">
        <v>#N/A</v>
      </c>
      <c r="M648" s="5" t="e">
        <v>#N/A</v>
      </c>
      <c r="N648" s="5">
        <v>0.29152339856241527</v>
      </c>
      <c r="O648" s="5">
        <v>0</v>
      </c>
      <c r="P648" s="22">
        <v>2.5830467971248305</v>
      </c>
      <c r="Q648" s="18">
        <v>13.563300383874124</v>
      </c>
      <c r="R648" s="5">
        <v>1.3713243502722886E-2</v>
      </c>
      <c r="S648" s="20">
        <v>2.6104732841302765</v>
      </c>
      <c r="T648" s="3">
        <v>4.5351473922902487E-2</v>
      </c>
      <c r="U648" s="3">
        <v>0.87939146110891264</v>
      </c>
      <c r="V648" s="3">
        <v>-0.83403998718601013</v>
      </c>
      <c r="W648" s="3" t="s">
        <v>3401</v>
      </c>
      <c r="X648" s="25">
        <v>0.76363211464733183</v>
      </c>
      <c r="Y648" s="3">
        <v>4.5351473922902487E-2</v>
      </c>
      <c r="Z648" s="3">
        <v>9.5238095238095233E-2</v>
      </c>
      <c r="AA648" s="3">
        <v>-4.9886621315192746E-2</v>
      </c>
      <c r="AB648" s="3" t="s">
        <v>3402</v>
      </c>
      <c r="AC648" s="22">
        <v>2.2338854057500486</v>
      </c>
      <c r="AD648" s="15">
        <v>7.9360523063126216</v>
      </c>
      <c r="AE648" s="5">
        <v>1.7130776652511503E-2</v>
      </c>
      <c r="AF648" s="20">
        <v>2.2681469590550716</v>
      </c>
      <c r="AG648" s="3">
        <v>4.5351473922902487E-2</v>
      </c>
      <c r="AH648" s="3">
        <v>8.6580086580086577E-2</v>
      </c>
      <c r="AI648" s="3">
        <v>-4.122861265718409E-2</v>
      </c>
      <c r="AJ648" s="3" t="s">
        <v>3401</v>
      </c>
      <c r="AK648" s="22">
        <v>2.592128040521549</v>
      </c>
      <c r="AL648" s="15">
        <v>71.8810515509239</v>
      </c>
      <c r="AM648" s="3">
        <v>6.545282942244721E-3</v>
      </c>
      <c r="AN648" s="20">
        <v>2.6052186064060385</v>
      </c>
      <c r="AO648" s="3">
        <v>4.5351473922902487E-2</v>
      </c>
      <c r="AP648" s="3">
        <v>0.50125313283208017</v>
      </c>
      <c r="AQ648" s="3">
        <v>-0.45590165890917767</v>
      </c>
      <c r="AR648" s="3" t="s">
        <v>3401</v>
      </c>
      <c r="AS648" s="22">
        <v>2.587378175693599</v>
      </c>
      <c r="AT648" s="15">
        <v>40.706206860696589</v>
      </c>
      <c r="AU648" s="3">
        <v>1.0815504362725653E-2</v>
      </c>
      <c r="AV648" s="20">
        <v>2.6090091844190502</v>
      </c>
      <c r="AW648" s="3">
        <v>4.5351473922902487E-2</v>
      </c>
      <c r="AX648" s="3">
        <v>2.8011204481792715E-2</v>
      </c>
      <c r="AY648" s="3">
        <v>1.7340269441109772E-2</v>
      </c>
      <c r="AZ648" s="3" t="s">
        <v>3401</v>
      </c>
      <c r="BA648" s="22">
        <v>2.5927989167108878</v>
      </c>
      <c r="BB648" s="15">
        <v>713.84874925600025</v>
      </c>
      <c r="BC648" s="3">
        <v>7.594108221451702E-3</v>
      </c>
      <c r="BD648" s="20">
        <v>2.6079871331537912</v>
      </c>
      <c r="BE648" s="15">
        <v>8.840201128503308</v>
      </c>
    </row>
    <row r="649" spans="1:57" x14ac:dyDescent="0.25">
      <c r="A649" t="s">
        <v>4223</v>
      </c>
      <c r="B649" t="s">
        <v>495</v>
      </c>
      <c r="C649" t="s">
        <v>254</v>
      </c>
      <c r="D649">
        <v>4</v>
      </c>
      <c r="E649" s="10">
        <v>0</v>
      </c>
      <c r="F649" s="5" t="e">
        <v>#N/A</v>
      </c>
      <c r="G649" s="5" t="e">
        <v>#N/A</v>
      </c>
      <c r="H649" s="5" t="e">
        <v>#N/A</v>
      </c>
      <c r="I649" s="5" t="e">
        <v>#N/A</v>
      </c>
      <c r="J649" s="5" t="e">
        <v>#N/A</v>
      </c>
      <c r="K649" s="5" t="e">
        <v>#N/A</v>
      </c>
      <c r="L649" s="5" t="e">
        <v>#N/A</v>
      </c>
      <c r="M649" s="5" t="e">
        <v>#N/A</v>
      </c>
      <c r="N649" s="5">
        <v>0.29152339856241527</v>
      </c>
      <c r="O649" s="5">
        <v>0</v>
      </c>
      <c r="P649" s="22">
        <v>0</v>
      </c>
      <c r="Q649" s="18">
        <v>0</v>
      </c>
      <c r="R649" s="5">
        <v>0</v>
      </c>
      <c r="S649" s="20">
        <v>0</v>
      </c>
      <c r="T649" s="3">
        <v>4.5351473922902487E-2</v>
      </c>
      <c r="U649" s="3">
        <v>0.87939146110891264</v>
      </c>
      <c r="V649" s="3">
        <v>-0.83403998718601013</v>
      </c>
      <c r="W649" s="3" t="s">
        <v>3401</v>
      </c>
      <c r="X649" s="25">
        <v>0</v>
      </c>
      <c r="Y649" s="3">
        <v>4.5351473922902487E-2</v>
      </c>
      <c r="Z649" s="3">
        <v>9.5238095238095233E-2</v>
      </c>
      <c r="AA649" s="3">
        <v>-4.9886621315192746E-2</v>
      </c>
      <c r="AB649" s="3" t="s">
        <v>3402</v>
      </c>
      <c r="AC649" s="22">
        <v>0</v>
      </c>
      <c r="AD649" s="15">
        <v>0</v>
      </c>
      <c r="AE649" s="5">
        <v>0</v>
      </c>
      <c r="AF649" s="20">
        <v>0</v>
      </c>
      <c r="AG649" s="3">
        <v>4.5351473922902487E-2</v>
      </c>
      <c r="AH649" s="3">
        <v>8.6580086580086577E-2</v>
      </c>
      <c r="AI649" s="3">
        <v>-4.122861265718409E-2</v>
      </c>
      <c r="AJ649" s="3" t="s">
        <v>3401</v>
      </c>
      <c r="AK649" s="22">
        <v>0</v>
      </c>
      <c r="AL649" s="15">
        <v>0</v>
      </c>
      <c r="AM649" s="3">
        <v>0</v>
      </c>
      <c r="AN649" s="20">
        <v>0</v>
      </c>
      <c r="AO649" s="3">
        <v>4.5351473922902487E-2</v>
      </c>
      <c r="AP649" s="3">
        <v>0.50125313283208017</v>
      </c>
      <c r="AQ649" s="3">
        <v>-0.45590165890917767</v>
      </c>
      <c r="AR649" s="3" t="s">
        <v>3401</v>
      </c>
      <c r="AS649" s="22">
        <v>0</v>
      </c>
      <c r="AT649" s="15">
        <v>0</v>
      </c>
      <c r="AU649" s="3">
        <v>0</v>
      </c>
      <c r="AV649" s="20">
        <v>0</v>
      </c>
      <c r="AW649" s="3">
        <v>4.5351473922902487E-2</v>
      </c>
      <c r="AX649" s="3">
        <v>2.8011204481792715E-2</v>
      </c>
      <c r="AY649" s="3">
        <v>1.7340269441109772E-2</v>
      </c>
      <c r="AZ649" s="3" t="s">
        <v>3401</v>
      </c>
      <c r="BA649" s="22">
        <v>0</v>
      </c>
      <c r="BB649" s="15">
        <v>0</v>
      </c>
      <c r="BC649" s="3">
        <v>0</v>
      </c>
      <c r="BD649" s="20">
        <v>0</v>
      </c>
      <c r="BE649" s="15">
        <v>0</v>
      </c>
    </row>
    <row r="650" spans="1:57" x14ac:dyDescent="0.25">
      <c r="A650" t="s">
        <v>4224</v>
      </c>
      <c r="B650" t="s">
        <v>495</v>
      </c>
      <c r="C650" t="s">
        <v>254</v>
      </c>
      <c r="D650">
        <v>4</v>
      </c>
      <c r="E650" s="10">
        <v>0</v>
      </c>
      <c r="F650" s="5" t="e">
        <v>#N/A</v>
      </c>
      <c r="G650" s="5" t="e">
        <v>#N/A</v>
      </c>
      <c r="H650" s="5" t="e">
        <v>#N/A</v>
      </c>
      <c r="I650" s="5" t="e">
        <v>#N/A</v>
      </c>
      <c r="J650" s="5" t="e">
        <v>#N/A</v>
      </c>
      <c r="K650" s="5" t="e">
        <v>#N/A</v>
      </c>
      <c r="L650" s="5" t="e">
        <v>#N/A</v>
      </c>
      <c r="M650" s="5" t="e">
        <v>#N/A</v>
      </c>
      <c r="N650" s="5">
        <v>0.29152339856241527</v>
      </c>
      <c r="O650" s="5">
        <v>0</v>
      </c>
      <c r="P650" s="22">
        <v>0</v>
      </c>
      <c r="Q650" s="18">
        <v>0</v>
      </c>
      <c r="R650" s="5">
        <v>0</v>
      </c>
      <c r="S650" s="20">
        <v>0</v>
      </c>
      <c r="T650" s="3">
        <v>4.5351473922902487E-2</v>
      </c>
      <c r="U650" s="3">
        <v>0.87939146110891264</v>
      </c>
      <c r="V650" s="3">
        <v>-0.83403998718601013</v>
      </c>
      <c r="W650" s="3" t="s">
        <v>3401</v>
      </c>
      <c r="X650" s="25">
        <v>0</v>
      </c>
      <c r="Y650" s="3">
        <v>4.5351473922902487E-2</v>
      </c>
      <c r="Z650" s="3">
        <v>9.5238095238095233E-2</v>
      </c>
      <c r="AA650" s="3">
        <v>-4.9886621315192746E-2</v>
      </c>
      <c r="AB650" s="3" t="s">
        <v>3402</v>
      </c>
      <c r="AC650" s="22">
        <v>0</v>
      </c>
      <c r="AD650" s="15">
        <v>0</v>
      </c>
      <c r="AE650" s="5">
        <v>0</v>
      </c>
      <c r="AF650" s="20">
        <v>0</v>
      </c>
      <c r="AG650" s="3">
        <v>4.5351473922902487E-2</v>
      </c>
      <c r="AH650" s="3">
        <v>8.6580086580086577E-2</v>
      </c>
      <c r="AI650" s="3">
        <v>-4.122861265718409E-2</v>
      </c>
      <c r="AJ650" s="3" t="s">
        <v>3401</v>
      </c>
      <c r="AK650" s="22">
        <v>0</v>
      </c>
      <c r="AL650" s="15">
        <v>0</v>
      </c>
      <c r="AM650" s="3">
        <v>0</v>
      </c>
      <c r="AN650" s="20">
        <v>0</v>
      </c>
      <c r="AO650" s="3">
        <v>4.5351473922902487E-2</v>
      </c>
      <c r="AP650" s="3">
        <v>0.50125313283208017</v>
      </c>
      <c r="AQ650" s="3">
        <v>-0.45590165890917767</v>
      </c>
      <c r="AR650" s="3" t="s">
        <v>3401</v>
      </c>
      <c r="AS650" s="22">
        <v>0</v>
      </c>
      <c r="AT650" s="15">
        <v>0</v>
      </c>
      <c r="AU650" s="3">
        <v>0</v>
      </c>
      <c r="AV650" s="20">
        <v>0</v>
      </c>
      <c r="AW650" s="3">
        <v>4.5351473922902487E-2</v>
      </c>
      <c r="AX650" s="3">
        <v>2.8011204481792715E-2</v>
      </c>
      <c r="AY650" s="3">
        <v>1.7340269441109772E-2</v>
      </c>
      <c r="AZ650" s="3" t="s">
        <v>3401</v>
      </c>
      <c r="BA650" s="22">
        <v>0</v>
      </c>
      <c r="BB650" s="15">
        <v>0</v>
      </c>
      <c r="BC650" s="3">
        <v>0</v>
      </c>
      <c r="BD650" s="20">
        <v>0</v>
      </c>
      <c r="BE650" s="15">
        <v>0</v>
      </c>
    </row>
    <row r="651" spans="1:57" x14ac:dyDescent="0.25">
      <c r="A651" t="s">
        <v>3944</v>
      </c>
      <c r="B651" t="s">
        <v>495</v>
      </c>
      <c r="C651" t="s">
        <v>254</v>
      </c>
      <c r="D651">
        <v>4</v>
      </c>
      <c r="E651" s="10">
        <v>0</v>
      </c>
      <c r="F651" s="5" t="e">
        <v>#N/A</v>
      </c>
      <c r="G651" s="5" t="e">
        <v>#N/A</v>
      </c>
      <c r="H651" s="5" t="e">
        <v>#N/A</v>
      </c>
      <c r="I651" s="5" t="e">
        <v>#N/A</v>
      </c>
      <c r="J651" s="5" t="e">
        <v>#N/A</v>
      </c>
      <c r="K651" s="5" t="e">
        <v>#N/A</v>
      </c>
      <c r="L651" s="5" t="e">
        <v>#N/A</v>
      </c>
      <c r="M651" s="5" t="e">
        <v>#N/A</v>
      </c>
      <c r="N651" s="5">
        <v>0.29152339856241527</v>
      </c>
      <c r="O651" s="5">
        <v>0</v>
      </c>
      <c r="P651" s="22">
        <v>0</v>
      </c>
      <c r="Q651" s="18">
        <v>0</v>
      </c>
      <c r="R651" s="5">
        <v>0</v>
      </c>
      <c r="S651" s="20">
        <v>0</v>
      </c>
      <c r="T651" s="3">
        <v>4.5351473922902487E-2</v>
      </c>
      <c r="U651" s="3">
        <v>0.87939146110891264</v>
      </c>
      <c r="V651" s="3">
        <v>-0.83403998718601013</v>
      </c>
      <c r="W651" s="3" t="s">
        <v>3401</v>
      </c>
      <c r="X651" s="25">
        <v>0</v>
      </c>
      <c r="Y651" s="3">
        <v>4.5351473922902487E-2</v>
      </c>
      <c r="Z651" s="3">
        <v>9.5238095238095233E-2</v>
      </c>
      <c r="AA651" s="3">
        <v>-4.9886621315192746E-2</v>
      </c>
      <c r="AB651" s="3" t="s">
        <v>3402</v>
      </c>
      <c r="AC651" s="22">
        <v>0</v>
      </c>
      <c r="AD651" s="15">
        <v>0</v>
      </c>
      <c r="AE651" s="5">
        <v>0</v>
      </c>
      <c r="AF651" s="20">
        <v>0</v>
      </c>
      <c r="AG651" s="3">
        <v>4.5351473922902487E-2</v>
      </c>
      <c r="AH651" s="3">
        <v>8.6580086580086577E-2</v>
      </c>
      <c r="AI651" s="3">
        <v>-4.122861265718409E-2</v>
      </c>
      <c r="AJ651" s="3" t="s">
        <v>3401</v>
      </c>
      <c r="AK651" s="22">
        <v>0</v>
      </c>
      <c r="AL651" s="15">
        <v>0</v>
      </c>
      <c r="AM651" s="3">
        <v>0</v>
      </c>
      <c r="AN651" s="20">
        <v>0</v>
      </c>
      <c r="AO651" s="3">
        <v>4.5351473922902487E-2</v>
      </c>
      <c r="AP651" s="3">
        <v>0.50125313283208017</v>
      </c>
      <c r="AQ651" s="3">
        <v>-0.45590165890917767</v>
      </c>
      <c r="AR651" s="3" t="s">
        <v>3401</v>
      </c>
      <c r="AS651" s="22">
        <v>0</v>
      </c>
      <c r="AT651" s="15">
        <v>0</v>
      </c>
      <c r="AU651" s="3">
        <v>0</v>
      </c>
      <c r="AV651" s="20">
        <v>0</v>
      </c>
      <c r="AW651" s="3">
        <v>4.5351473922902487E-2</v>
      </c>
      <c r="AX651" s="3">
        <v>2.8011204481792715E-2</v>
      </c>
      <c r="AY651" s="3">
        <v>1.7340269441109772E-2</v>
      </c>
      <c r="AZ651" s="3" t="s">
        <v>3401</v>
      </c>
      <c r="BA651" s="22">
        <v>0</v>
      </c>
      <c r="BB651" s="15">
        <v>0</v>
      </c>
      <c r="BC651" s="3">
        <v>0</v>
      </c>
      <c r="BD651" s="20">
        <v>0</v>
      </c>
      <c r="BE651" s="15">
        <v>0</v>
      </c>
    </row>
    <row r="652" spans="1:57" x14ac:dyDescent="0.25">
      <c r="A652" t="s">
        <v>3869</v>
      </c>
      <c r="B652" t="s">
        <v>518</v>
      </c>
      <c r="C652" t="s">
        <v>254</v>
      </c>
      <c r="D652">
        <v>6</v>
      </c>
      <c r="E652" s="10">
        <v>0</v>
      </c>
      <c r="F652" s="5" t="e">
        <v>#N/A</v>
      </c>
      <c r="G652" s="5" t="e">
        <v>#N/A</v>
      </c>
      <c r="H652" s="5" t="e">
        <v>#N/A</v>
      </c>
      <c r="I652" s="5" t="e">
        <v>#N/A</v>
      </c>
      <c r="J652" s="5" t="e">
        <v>#N/A</v>
      </c>
      <c r="K652" s="5" t="e">
        <v>#N/A</v>
      </c>
      <c r="L652" s="5" t="e">
        <v>#N/A</v>
      </c>
      <c r="M652" s="5" t="e">
        <v>#N/A</v>
      </c>
      <c r="N652" s="5">
        <v>0</v>
      </c>
      <c r="O652" s="5">
        <v>0.3857500506789166</v>
      </c>
      <c r="P652" s="22">
        <v>0</v>
      </c>
      <c r="Q652" s="18">
        <v>0</v>
      </c>
      <c r="R652" s="5">
        <v>0</v>
      </c>
      <c r="S652" s="20">
        <v>0</v>
      </c>
      <c r="T652" s="3">
        <v>4.5351473922902487E-2</v>
      </c>
      <c r="U652" s="3">
        <v>0.87939146110891264</v>
      </c>
      <c r="V652" s="3">
        <v>-0.83403998718601013</v>
      </c>
      <c r="W652" s="3" t="s">
        <v>3401</v>
      </c>
      <c r="X652" s="25">
        <v>0</v>
      </c>
      <c r="Y652" s="3">
        <v>4.5351473922902487E-2</v>
      </c>
      <c r="Z652" s="3">
        <v>9.5238095238095233E-2</v>
      </c>
      <c r="AA652" s="3">
        <v>-4.9886621315192746E-2</v>
      </c>
      <c r="AB652" s="3" t="s">
        <v>3402</v>
      </c>
      <c r="AC652" s="22">
        <v>0</v>
      </c>
      <c r="AD652" s="15">
        <v>0</v>
      </c>
      <c r="AE652" s="5">
        <v>0</v>
      </c>
      <c r="AF652" s="20">
        <v>0</v>
      </c>
      <c r="AG652" s="3">
        <v>4.5351473922902487E-2</v>
      </c>
      <c r="AH652" s="3">
        <v>8.6580086580086577E-2</v>
      </c>
      <c r="AI652" s="3">
        <v>-4.122861265718409E-2</v>
      </c>
      <c r="AJ652" s="3" t="s">
        <v>3401</v>
      </c>
      <c r="AK652" s="22">
        <v>0</v>
      </c>
      <c r="AL652" s="15">
        <v>0</v>
      </c>
      <c r="AM652" s="3">
        <v>0</v>
      </c>
      <c r="AN652" s="20">
        <v>0</v>
      </c>
      <c r="AO652" s="3">
        <v>4.5351473922902487E-2</v>
      </c>
      <c r="AP652" s="3">
        <v>0.50125313283208017</v>
      </c>
      <c r="AQ652" s="3">
        <v>-0.45590165890917767</v>
      </c>
      <c r="AR652" s="3" t="s">
        <v>3401</v>
      </c>
      <c r="AS652" s="22">
        <v>0</v>
      </c>
      <c r="AT652" s="15">
        <v>0</v>
      </c>
      <c r="AU652" s="3">
        <v>0</v>
      </c>
      <c r="AV652" s="20">
        <v>0</v>
      </c>
      <c r="AW652" s="3">
        <v>4.5351473922902487E-2</v>
      </c>
      <c r="AX652" s="3">
        <v>2.8011204481792715E-2</v>
      </c>
      <c r="AY652" s="3">
        <v>1.7340269441109772E-2</v>
      </c>
      <c r="AZ652" s="3" t="s">
        <v>3401</v>
      </c>
      <c r="BA652" s="22">
        <v>0</v>
      </c>
      <c r="BB652" s="15">
        <v>0</v>
      </c>
      <c r="BC652" s="3">
        <v>0</v>
      </c>
      <c r="BD652" s="20">
        <v>0</v>
      </c>
      <c r="BE652" s="15">
        <v>0</v>
      </c>
    </row>
    <row r="653" spans="1:57" x14ac:dyDescent="0.25">
      <c r="A653" t="s">
        <v>277</v>
      </c>
      <c r="B653" t="s">
        <v>518</v>
      </c>
      <c r="C653" t="s">
        <v>254</v>
      </c>
      <c r="D653">
        <v>5.5</v>
      </c>
      <c r="E653" s="10">
        <v>1</v>
      </c>
      <c r="F653" s="5">
        <v>6.3492063492063489E-2</v>
      </c>
      <c r="G653" s="5">
        <v>5.0125313283208017E-2</v>
      </c>
      <c r="H653" s="5">
        <v>0.33184005309440845</v>
      </c>
      <c r="I653" s="5" t="e">
        <v>#N/A</v>
      </c>
      <c r="J653" s="5" t="e">
        <v>#N/A</v>
      </c>
      <c r="K653" s="5" t="e">
        <v>#N/A</v>
      </c>
      <c r="L653" s="5" t="e">
        <v>#N/A</v>
      </c>
      <c r="M653" s="5" t="e">
        <v>#N/A</v>
      </c>
      <c r="N653" s="5">
        <v>0</v>
      </c>
      <c r="O653" s="5">
        <v>0.3857500506789166</v>
      </c>
      <c r="P653" s="22">
        <v>2.9074963055733662</v>
      </c>
      <c r="Q653" s="18">
        <v>18.819094666935829</v>
      </c>
      <c r="R653" s="5">
        <v>1.9027140914412984E-2</v>
      </c>
      <c r="S653" s="20">
        <v>2.9455505874021921</v>
      </c>
      <c r="T653" s="3">
        <v>4.5351473922902487E-2</v>
      </c>
      <c r="U653" s="3">
        <v>0.87939146110891264</v>
      </c>
      <c r="V653" s="3">
        <v>-0.83403998718601013</v>
      </c>
      <c r="W653" s="3" t="s">
        <v>3401</v>
      </c>
      <c r="X653" s="25">
        <v>0.85954987521931314</v>
      </c>
      <c r="Y653" s="3">
        <v>4.5351473922902487E-2</v>
      </c>
      <c r="Z653" s="3">
        <v>9.5238095238095233E-2</v>
      </c>
      <c r="AA653" s="3">
        <v>-4.9886621315192746E-2</v>
      </c>
      <c r="AB653" s="3" t="s">
        <v>3402</v>
      </c>
      <c r="AC653" s="22">
        <v>2.5144776980123145</v>
      </c>
      <c r="AD653" s="15">
        <v>10.294408734720937</v>
      </c>
      <c r="AE653" s="5">
        <v>2.2221529042076981E-2</v>
      </c>
      <c r="AF653" s="20">
        <v>2.5589207560964686</v>
      </c>
      <c r="AG653" s="3">
        <v>4.5351473922902487E-2</v>
      </c>
      <c r="AH653" s="3">
        <v>8.6580086580086577E-2</v>
      </c>
      <c r="AI653" s="3">
        <v>-4.122861265718409E-2</v>
      </c>
      <c r="AJ653" s="3" t="s">
        <v>3401</v>
      </c>
      <c r="AK653" s="22">
        <v>2.9177182193440965</v>
      </c>
      <c r="AL653" s="15">
        <v>122.97553712526921</v>
      </c>
      <c r="AM653" s="3">
        <v>1.119780064554525E-2</v>
      </c>
      <c r="AN653" s="20">
        <v>2.9401138206351871</v>
      </c>
      <c r="AO653" s="3">
        <v>4.5351473922902487E-2</v>
      </c>
      <c r="AP653" s="3">
        <v>0.50125313283208017</v>
      </c>
      <c r="AQ653" s="3">
        <v>-0.45590165890917767</v>
      </c>
      <c r="AR653" s="3" t="s">
        <v>3401</v>
      </c>
      <c r="AS653" s="22">
        <v>2.912371736866656</v>
      </c>
      <c r="AT653" s="15">
        <v>64.84040900797433</v>
      </c>
      <c r="AU653" s="3">
        <v>1.7227881951923568E-2</v>
      </c>
      <c r="AV653" s="20">
        <v>2.9468275007705031</v>
      </c>
      <c r="AW653" s="3">
        <v>4.5351473922902487E-2</v>
      </c>
      <c r="AX653" s="3">
        <v>2.8011204481792715E-2</v>
      </c>
      <c r="AY653" s="3">
        <v>1.7340269441109772E-2</v>
      </c>
      <c r="AZ653" s="3" t="s">
        <v>3401</v>
      </c>
      <c r="BA653" s="22">
        <v>2.9184733624735868</v>
      </c>
      <c r="BB653" s="15">
        <v>1629.4458974670083</v>
      </c>
      <c r="BC653" s="3">
        <v>1.7334468259924522E-2</v>
      </c>
      <c r="BD653" s="20">
        <v>2.9531422989934359</v>
      </c>
      <c r="BE653" s="15">
        <v>9.9807249495499715</v>
      </c>
    </row>
    <row r="654" spans="1:57" x14ac:dyDescent="0.25">
      <c r="A654" t="s">
        <v>3784</v>
      </c>
      <c r="B654" t="s">
        <v>518</v>
      </c>
      <c r="C654" t="s">
        <v>254</v>
      </c>
      <c r="D654">
        <v>5.5</v>
      </c>
      <c r="E654" s="10">
        <v>0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>
        <v>0</v>
      </c>
      <c r="O654" s="5">
        <v>0.3857500506789166</v>
      </c>
      <c r="P654" s="22">
        <v>0</v>
      </c>
      <c r="Q654" s="18">
        <v>0</v>
      </c>
      <c r="R654" s="5">
        <v>0</v>
      </c>
      <c r="S654" s="20">
        <v>0</v>
      </c>
      <c r="T654" s="3">
        <v>4.5351473922902487E-2</v>
      </c>
      <c r="U654" s="3">
        <v>0.87939146110891264</v>
      </c>
      <c r="V654" s="3">
        <v>-0.83403998718601013</v>
      </c>
      <c r="W654" s="3" t="s">
        <v>3401</v>
      </c>
      <c r="X654" s="25">
        <v>0</v>
      </c>
      <c r="Y654" s="3">
        <v>4.5351473922902487E-2</v>
      </c>
      <c r="Z654" s="3">
        <v>9.5238095238095233E-2</v>
      </c>
      <c r="AA654" s="3">
        <v>-4.9886621315192746E-2</v>
      </c>
      <c r="AB654" s="3" t="s">
        <v>3402</v>
      </c>
      <c r="AC654" s="22">
        <v>0</v>
      </c>
      <c r="AD654" s="15">
        <v>0</v>
      </c>
      <c r="AE654" s="5">
        <v>0</v>
      </c>
      <c r="AF654" s="20">
        <v>0</v>
      </c>
      <c r="AG654" s="3">
        <v>4.5351473922902487E-2</v>
      </c>
      <c r="AH654" s="3">
        <v>8.6580086580086577E-2</v>
      </c>
      <c r="AI654" s="3">
        <v>-4.122861265718409E-2</v>
      </c>
      <c r="AJ654" s="3" t="s">
        <v>3401</v>
      </c>
      <c r="AK654" s="22">
        <v>0</v>
      </c>
      <c r="AL654" s="15">
        <v>0</v>
      </c>
      <c r="AM654" s="3">
        <v>0</v>
      </c>
      <c r="AN654" s="20">
        <v>0</v>
      </c>
      <c r="AO654" s="3">
        <v>4.5351473922902487E-2</v>
      </c>
      <c r="AP654" s="3">
        <v>0.50125313283208017</v>
      </c>
      <c r="AQ654" s="3">
        <v>-0.45590165890917767</v>
      </c>
      <c r="AR654" s="3" t="s">
        <v>3401</v>
      </c>
      <c r="AS654" s="22">
        <v>0</v>
      </c>
      <c r="AT654" s="15">
        <v>0</v>
      </c>
      <c r="AU654" s="3">
        <v>0</v>
      </c>
      <c r="AV654" s="20">
        <v>0</v>
      </c>
      <c r="AW654" s="3">
        <v>4.5351473922902487E-2</v>
      </c>
      <c r="AX654" s="3">
        <v>2.8011204481792715E-2</v>
      </c>
      <c r="AY654" s="3">
        <v>1.7340269441109772E-2</v>
      </c>
      <c r="AZ654" s="3" t="s">
        <v>3401</v>
      </c>
      <c r="BA654" s="22">
        <v>0</v>
      </c>
      <c r="BB654" s="15">
        <v>0</v>
      </c>
      <c r="BC654" s="3">
        <v>0</v>
      </c>
      <c r="BD654" s="20">
        <v>0</v>
      </c>
      <c r="BE654" s="15">
        <v>0</v>
      </c>
    </row>
    <row r="655" spans="1:57" x14ac:dyDescent="0.25">
      <c r="A655" t="s">
        <v>4225</v>
      </c>
      <c r="B655" t="s">
        <v>518</v>
      </c>
      <c r="C655" t="s">
        <v>254</v>
      </c>
      <c r="D655">
        <v>5.5</v>
      </c>
      <c r="E655" s="10">
        <v>0</v>
      </c>
      <c r="F655" s="5" t="e">
        <v>#N/A</v>
      </c>
      <c r="G655" s="5" t="e">
        <v>#N/A</v>
      </c>
      <c r="H655" s="5" t="e">
        <v>#N/A</v>
      </c>
      <c r="I655" s="5" t="e">
        <v>#N/A</v>
      </c>
      <c r="J655" s="5" t="e">
        <v>#N/A</v>
      </c>
      <c r="K655" s="5" t="e">
        <v>#N/A</v>
      </c>
      <c r="L655" s="5" t="e">
        <v>#N/A</v>
      </c>
      <c r="M655" s="5" t="e">
        <v>#N/A</v>
      </c>
      <c r="N655" s="5">
        <v>0</v>
      </c>
      <c r="O655" s="5">
        <v>0.3857500506789166</v>
      </c>
      <c r="P655" s="22">
        <v>0</v>
      </c>
      <c r="Q655" s="18">
        <v>0</v>
      </c>
      <c r="R655" s="5">
        <v>0</v>
      </c>
      <c r="S655" s="20">
        <v>0</v>
      </c>
      <c r="T655" s="3">
        <v>4.5351473922902487E-2</v>
      </c>
      <c r="U655" s="3">
        <v>0.87939146110891264</v>
      </c>
      <c r="V655" s="3">
        <v>-0.83403998718601013</v>
      </c>
      <c r="W655" s="3" t="s">
        <v>3401</v>
      </c>
      <c r="X655" s="25">
        <v>0</v>
      </c>
      <c r="Y655" s="3">
        <v>4.5351473922902487E-2</v>
      </c>
      <c r="Z655" s="3">
        <v>9.5238095238095233E-2</v>
      </c>
      <c r="AA655" s="3">
        <v>-4.9886621315192746E-2</v>
      </c>
      <c r="AB655" s="3" t="s">
        <v>3402</v>
      </c>
      <c r="AC655" s="22">
        <v>0</v>
      </c>
      <c r="AD655" s="15">
        <v>0</v>
      </c>
      <c r="AE655" s="5">
        <v>0</v>
      </c>
      <c r="AF655" s="20">
        <v>0</v>
      </c>
      <c r="AG655" s="3">
        <v>4.5351473922902487E-2</v>
      </c>
      <c r="AH655" s="3">
        <v>8.6580086580086577E-2</v>
      </c>
      <c r="AI655" s="3">
        <v>-4.122861265718409E-2</v>
      </c>
      <c r="AJ655" s="3" t="s">
        <v>3401</v>
      </c>
      <c r="AK655" s="22">
        <v>0</v>
      </c>
      <c r="AL655" s="15">
        <v>0</v>
      </c>
      <c r="AM655" s="3">
        <v>0</v>
      </c>
      <c r="AN655" s="20">
        <v>0</v>
      </c>
      <c r="AO655" s="3">
        <v>4.5351473922902487E-2</v>
      </c>
      <c r="AP655" s="3">
        <v>0.50125313283208017</v>
      </c>
      <c r="AQ655" s="3">
        <v>-0.45590165890917767</v>
      </c>
      <c r="AR655" s="3" t="s">
        <v>3401</v>
      </c>
      <c r="AS655" s="22">
        <v>0</v>
      </c>
      <c r="AT655" s="15">
        <v>0</v>
      </c>
      <c r="AU655" s="3">
        <v>0</v>
      </c>
      <c r="AV655" s="20">
        <v>0</v>
      </c>
      <c r="AW655" s="3">
        <v>4.5351473922902487E-2</v>
      </c>
      <c r="AX655" s="3">
        <v>2.8011204481792715E-2</v>
      </c>
      <c r="AY655" s="3">
        <v>1.7340269441109772E-2</v>
      </c>
      <c r="AZ655" s="3" t="s">
        <v>3401</v>
      </c>
      <c r="BA655" s="22">
        <v>0</v>
      </c>
      <c r="BB655" s="15">
        <v>0</v>
      </c>
      <c r="BC655" s="3">
        <v>0</v>
      </c>
      <c r="BD655" s="20">
        <v>0</v>
      </c>
      <c r="BE655" s="15">
        <v>0</v>
      </c>
    </row>
    <row r="656" spans="1:57" x14ac:dyDescent="0.25">
      <c r="A656" t="s">
        <v>269</v>
      </c>
      <c r="B656" t="s">
        <v>518</v>
      </c>
      <c r="C656" t="s">
        <v>254</v>
      </c>
      <c r="D656">
        <v>5.5</v>
      </c>
      <c r="E656" s="10">
        <v>1</v>
      </c>
      <c r="F656" s="5">
        <v>0.11904761904761904</v>
      </c>
      <c r="G656" s="5">
        <v>4.1407867494824016E-2</v>
      </c>
      <c r="H656" s="5">
        <v>0.3072196620583717</v>
      </c>
      <c r="I656" s="5" t="e">
        <v>#N/A</v>
      </c>
      <c r="J656" s="5" t="e">
        <v>#N/A</v>
      </c>
      <c r="K656" s="5" t="e">
        <v>#N/A</v>
      </c>
      <c r="L656" s="5" t="e">
        <v>#N/A</v>
      </c>
      <c r="M656" s="5" t="e">
        <v>#N/A</v>
      </c>
      <c r="N656" s="5">
        <v>0</v>
      </c>
      <c r="O656" s="5">
        <v>0.19555613660694615</v>
      </c>
      <c r="P656" s="22">
        <v>2.8033543088780881</v>
      </c>
      <c r="Q656" s="18">
        <v>16.941216105717192</v>
      </c>
      <c r="R656" s="5">
        <v>1.7128502290354251E-2</v>
      </c>
      <c r="S656" s="20">
        <v>2.8376113134587966</v>
      </c>
      <c r="T656" s="3">
        <v>4.5351473922902487E-2</v>
      </c>
      <c r="U656" s="3">
        <v>0.87939146110891264</v>
      </c>
      <c r="V656" s="3">
        <v>-0.83403998718601013</v>
      </c>
      <c r="W656" s="3" t="s">
        <v>3401</v>
      </c>
      <c r="X656" s="25">
        <v>0.82876213523390885</v>
      </c>
      <c r="Y656" s="3">
        <v>4.5351473922902487E-2</v>
      </c>
      <c r="Z656" s="3">
        <v>9.5238095238095233E-2</v>
      </c>
      <c r="AA656" s="3">
        <v>-4.9886621315192746E-2</v>
      </c>
      <c r="AB656" s="3" t="s">
        <v>3402</v>
      </c>
      <c r="AC656" s="22">
        <v>2.4244130167211346</v>
      </c>
      <c r="AD656" s="15">
        <v>9.4695992416203403</v>
      </c>
      <c r="AE656" s="5">
        <v>2.0441093800245429E-2</v>
      </c>
      <c r="AF656" s="20">
        <v>2.4652952043216256</v>
      </c>
      <c r="AG656" s="3">
        <v>4.5351473922902487E-2</v>
      </c>
      <c r="AH656" s="3">
        <v>8.6580086580086577E-2</v>
      </c>
      <c r="AI656" s="3">
        <v>-4.122861265718409E-2</v>
      </c>
      <c r="AJ656" s="3" t="s">
        <v>3401</v>
      </c>
      <c r="AK656" s="22">
        <v>2.8132100895919714</v>
      </c>
      <c r="AL656" s="15">
        <v>103.50579628864325</v>
      </c>
      <c r="AM656" s="3">
        <v>9.4249417371358134E-3</v>
      </c>
      <c r="AN656" s="20">
        <v>2.8320599730662428</v>
      </c>
      <c r="AO656" s="3">
        <v>4.5351473922902487E-2</v>
      </c>
      <c r="AP656" s="3">
        <v>0.50125313283208017</v>
      </c>
      <c r="AQ656" s="3">
        <v>-0.45590165890917767</v>
      </c>
      <c r="AR656" s="3" t="s">
        <v>3401</v>
      </c>
      <c r="AS656" s="22">
        <v>2.8080551098034352</v>
      </c>
      <c r="AT656" s="15">
        <v>55.840364998299762</v>
      </c>
      <c r="AU656" s="3">
        <v>1.4836600062543113E-2</v>
      </c>
      <c r="AV656" s="20">
        <v>2.8377283099285213</v>
      </c>
      <c r="AW656" s="3">
        <v>4.5351473922902487E-2</v>
      </c>
      <c r="AX656" s="3">
        <v>2.8011204481792715E-2</v>
      </c>
      <c r="AY656" s="3">
        <v>1.7340269441109772E-2</v>
      </c>
      <c r="AZ656" s="3" t="s">
        <v>3401</v>
      </c>
      <c r="BA656" s="22">
        <v>2.8139381846687623</v>
      </c>
      <c r="BB656" s="15">
        <v>1250.2292889146045</v>
      </c>
      <c r="BC656" s="3">
        <v>1.3300263580403419E-2</v>
      </c>
      <c r="BD656" s="20">
        <v>2.8405387118295691</v>
      </c>
      <c r="BE656" s="15">
        <v>9.6125202734710626</v>
      </c>
    </row>
    <row r="657" spans="1:57" x14ac:dyDescent="0.25">
      <c r="A657" t="s">
        <v>4226</v>
      </c>
      <c r="B657" t="s">
        <v>518</v>
      </c>
      <c r="C657" t="s">
        <v>254</v>
      </c>
      <c r="D657">
        <v>5.5</v>
      </c>
      <c r="E657" s="10">
        <v>0</v>
      </c>
      <c r="F657" s="5" t="e">
        <v>#N/A</v>
      </c>
      <c r="G657" s="5" t="e">
        <v>#N/A</v>
      </c>
      <c r="H657" s="5" t="e">
        <v>#N/A</v>
      </c>
      <c r="I657" s="5" t="e">
        <v>#N/A</v>
      </c>
      <c r="J657" s="5" t="e">
        <v>#N/A</v>
      </c>
      <c r="K657" s="5" t="e">
        <v>#N/A</v>
      </c>
      <c r="L657" s="5" t="e">
        <v>#N/A</v>
      </c>
      <c r="M657" s="5" t="e">
        <v>#N/A</v>
      </c>
      <c r="N657" s="5">
        <v>0</v>
      </c>
      <c r="O657" s="5">
        <v>0.3857500506789166</v>
      </c>
      <c r="P657" s="22">
        <v>0</v>
      </c>
      <c r="Q657" s="18">
        <v>0</v>
      </c>
      <c r="R657" s="5">
        <v>0</v>
      </c>
      <c r="S657" s="20">
        <v>0</v>
      </c>
      <c r="T657" s="3">
        <v>4.5351473922902487E-2</v>
      </c>
      <c r="U657" s="3">
        <v>0.87939146110891264</v>
      </c>
      <c r="V657" s="3">
        <v>-0.83403998718601013</v>
      </c>
      <c r="W657" s="3" t="s">
        <v>3401</v>
      </c>
      <c r="X657" s="25">
        <v>0</v>
      </c>
      <c r="Y657" s="3">
        <v>4.5351473922902487E-2</v>
      </c>
      <c r="Z657" s="3">
        <v>9.5238095238095233E-2</v>
      </c>
      <c r="AA657" s="3">
        <v>-4.9886621315192746E-2</v>
      </c>
      <c r="AB657" s="3" t="s">
        <v>3402</v>
      </c>
      <c r="AC657" s="22">
        <v>0</v>
      </c>
      <c r="AD657" s="15">
        <v>0</v>
      </c>
      <c r="AE657" s="5">
        <v>0</v>
      </c>
      <c r="AF657" s="20">
        <v>0</v>
      </c>
      <c r="AG657" s="3">
        <v>4.5351473922902487E-2</v>
      </c>
      <c r="AH657" s="3">
        <v>8.6580086580086577E-2</v>
      </c>
      <c r="AI657" s="3">
        <v>-4.122861265718409E-2</v>
      </c>
      <c r="AJ657" s="3" t="s">
        <v>3401</v>
      </c>
      <c r="AK657" s="22">
        <v>0</v>
      </c>
      <c r="AL657" s="15">
        <v>0</v>
      </c>
      <c r="AM657" s="3">
        <v>0</v>
      </c>
      <c r="AN657" s="20">
        <v>0</v>
      </c>
      <c r="AO657" s="3">
        <v>4.5351473922902487E-2</v>
      </c>
      <c r="AP657" s="3">
        <v>0.50125313283208017</v>
      </c>
      <c r="AQ657" s="3">
        <v>-0.45590165890917767</v>
      </c>
      <c r="AR657" s="3" t="s">
        <v>3401</v>
      </c>
      <c r="AS657" s="22">
        <v>0</v>
      </c>
      <c r="AT657" s="15">
        <v>0</v>
      </c>
      <c r="AU657" s="3">
        <v>0</v>
      </c>
      <c r="AV657" s="20">
        <v>0</v>
      </c>
      <c r="AW657" s="3">
        <v>4.5351473922902487E-2</v>
      </c>
      <c r="AX657" s="3">
        <v>2.8011204481792715E-2</v>
      </c>
      <c r="AY657" s="3">
        <v>1.7340269441109772E-2</v>
      </c>
      <c r="AZ657" s="3" t="s">
        <v>3401</v>
      </c>
      <c r="BA657" s="22">
        <v>0</v>
      </c>
      <c r="BB657" s="15">
        <v>0</v>
      </c>
      <c r="BC657" s="3">
        <v>0</v>
      </c>
      <c r="BD657" s="20">
        <v>0</v>
      </c>
      <c r="BE657" s="15">
        <v>0</v>
      </c>
    </row>
    <row r="658" spans="1:57" x14ac:dyDescent="0.25">
      <c r="A658" t="s">
        <v>260</v>
      </c>
      <c r="B658" t="s">
        <v>518</v>
      </c>
      <c r="C658" t="s">
        <v>254</v>
      </c>
      <c r="D658">
        <v>5.5</v>
      </c>
      <c r="E658" s="10">
        <v>0</v>
      </c>
      <c r="F658" s="5">
        <v>0.17316017316017315</v>
      </c>
      <c r="G658" s="5">
        <v>5.6022408963585429E-2</v>
      </c>
      <c r="H658" s="5">
        <v>0.3072196620583717</v>
      </c>
      <c r="I658" s="5" t="e">
        <v>#N/A</v>
      </c>
      <c r="J658" s="5" t="e">
        <v>#N/A</v>
      </c>
      <c r="K658" s="5" t="e">
        <v>#N/A</v>
      </c>
      <c r="L658" s="5" t="e">
        <v>#N/A</v>
      </c>
      <c r="M658" s="5" t="e">
        <v>#N/A</v>
      </c>
      <c r="N658" s="5">
        <v>0</v>
      </c>
      <c r="O658" s="5">
        <v>0.3857500506789166</v>
      </c>
      <c r="P658" s="22">
        <v>0</v>
      </c>
      <c r="Q658" s="18">
        <v>0</v>
      </c>
      <c r="R658" s="5">
        <v>0</v>
      </c>
      <c r="S658" s="20">
        <v>0</v>
      </c>
      <c r="T658" s="3">
        <v>4.5351473922902487E-2</v>
      </c>
      <c r="U658" s="3">
        <v>0.87939146110891264</v>
      </c>
      <c r="V658" s="3">
        <v>-0.83403998718601013</v>
      </c>
      <c r="W658" s="3" t="s">
        <v>3401</v>
      </c>
      <c r="X658" s="25">
        <v>0</v>
      </c>
      <c r="Y658" s="3">
        <v>4.5351473922902487E-2</v>
      </c>
      <c r="Z658" s="3">
        <v>9.5238095238095233E-2</v>
      </c>
      <c r="AA658" s="3">
        <v>-4.9886621315192746E-2</v>
      </c>
      <c r="AB658" s="3" t="s">
        <v>3402</v>
      </c>
      <c r="AC658" s="22">
        <v>0</v>
      </c>
      <c r="AD658" s="15">
        <v>0</v>
      </c>
      <c r="AE658" s="5">
        <v>0</v>
      </c>
      <c r="AF658" s="20">
        <v>0</v>
      </c>
      <c r="AG658" s="3">
        <v>4.5351473922902487E-2</v>
      </c>
      <c r="AH658" s="3">
        <v>8.6580086580086577E-2</v>
      </c>
      <c r="AI658" s="3">
        <v>-4.122861265718409E-2</v>
      </c>
      <c r="AJ658" s="3" t="s">
        <v>3401</v>
      </c>
      <c r="AK658" s="22">
        <v>0</v>
      </c>
      <c r="AL658" s="15">
        <v>0</v>
      </c>
      <c r="AM658" s="3">
        <v>0</v>
      </c>
      <c r="AN658" s="20">
        <v>0</v>
      </c>
      <c r="AO658" s="3">
        <v>4.5351473922902487E-2</v>
      </c>
      <c r="AP658" s="3">
        <v>0.50125313283208017</v>
      </c>
      <c r="AQ658" s="3">
        <v>-0.45590165890917767</v>
      </c>
      <c r="AR658" s="3" t="s">
        <v>3401</v>
      </c>
      <c r="AS658" s="22">
        <v>0</v>
      </c>
      <c r="AT658" s="15">
        <v>0</v>
      </c>
      <c r="AU658" s="3">
        <v>0</v>
      </c>
      <c r="AV658" s="20">
        <v>0</v>
      </c>
      <c r="AW658" s="3">
        <v>4.5351473922902487E-2</v>
      </c>
      <c r="AX658" s="3">
        <v>2.8011204481792715E-2</v>
      </c>
      <c r="AY658" s="3">
        <v>1.7340269441109772E-2</v>
      </c>
      <c r="AZ658" s="3" t="s">
        <v>3401</v>
      </c>
      <c r="BA658" s="22">
        <v>0</v>
      </c>
      <c r="BB658" s="15">
        <v>0</v>
      </c>
      <c r="BC658" s="3">
        <v>0</v>
      </c>
      <c r="BD658" s="20">
        <v>0</v>
      </c>
      <c r="BE658" s="15">
        <v>0</v>
      </c>
    </row>
    <row r="659" spans="1:57" x14ac:dyDescent="0.25">
      <c r="A659" t="s">
        <v>4227</v>
      </c>
      <c r="B659" t="s">
        <v>518</v>
      </c>
      <c r="C659" t="s">
        <v>254</v>
      </c>
      <c r="D659">
        <v>5</v>
      </c>
      <c r="E659" s="10">
        <v>0</v>
      </c>
      <c r="F659" s="5" t="e">
        <v>#N/A</v>
      </c>
      <c r="G659" s="5" t="e">
        <v>#N/A</v>
      </c>
      <c r="H659" s="5" t="e">
        <v>#N/A</v>
      </c>
      <c r="I659" s="5" t="e">
        <v>#N/A</v>
      </c>
      <c r="J659" s="5" t="e">
        <v>#N/A</v>
      </c>
      <c r="K659" s="5" t="e">
        <v>#N/A</v>
      </c>
      <c r="L659" s="5" t="e">
        <v>#N/A</v>
      </c>
      <c r="M659" s="5" t="e">
        <v>#N/A</v>
      </c>
      <c r="N659" s="5">
        <v>0</v>
      </c>
      <c r="O659" s="5">
        <v>0.3857500506789166</v>
      </c>
      <c r="P659" s="22">
        <v>0</v>
      </c>
      <c r="Q659" s="18">
        <v>0</v>
      </c>
      <c r="R659" s="5">
        <v>0</v>
      </c>
      <c r="S659" s="20">
        <v>0</v>
      </c>
      <c r="T659" s="3">
        <v>4.5351473922902487E-2</v>
      </c>
      <c r="U659" s="3">
        <v>0.87939146110891264</v>
      </c>
      <c r="V659" s="3">
        <v>-0.83403998718601013</v>
      </c>
      <c r="W659" s="3" t="s">
        <v>3401</v>
      </c>
      <c r="X659" s="25">
        <v>0</v>
      </c>
      <c r="Y659" s="3">
        <v>4.5351473922902487E-2</v>
      </c>
      <c r="Z659" s="3">
        <v>9.5238095238095233E-2</v>
      </c>
      <c r="AA659" s="3">
        <v>-4.9886621315192746E-2</v>
      </c>
      <c r="AB659" s="3" t="s">
        <v>3402</v>
      </c>
      <c r="AC659" s="22">
        <v>0</v>
      </c>
      <c r="AD659" s="15">
        <v>0</v>
      </c>
      <c r="AE659" s="5">
        <v>0</v>
      </c>
      <c r="AF659" s="20">
        <v>0</v>
      </c>
      <c r="AG659" s="3">
        <v>4.5351473922902487E-2</v>
      </c>
      <c r="AH659" s="3">
        <v>8.6580086580086577E-2</v>
      </c>
      <c r="AI659" s="3">
        <v>-4.122861265718409E-2</v>
      </c>
      <c r="AJ659" s="3" t="s">
        <v>3401</v>
      </c>
      <c r="AK659" s="22">
        <v>0</v>
      </c>
      <c r="AL659" s="15">
        <v>0</v>
      </c>
      <c r="AM659" s="3">
        <v>0</v>
      </c>
      <c r="AN659" s="20">
        <v>0</v>
      </c>
      <c r="AO659" s="3">
        <v>4.5351473922902487E-2</v>
      </c>
      <c r="AP659" s="3">
        <v>0.50125313283208017</v>
      </c>
      <c r="AQ659" s="3">
        <v>-0.45590165890917767</v>
      </c>
      <c r="AR659" s="3" t="s">
        <v>3401</v>
      </c>
      <c r="AS659" s="22">
        <v>0</v>
      </c>
      <c r="AT659" s="15">
        <v>0</v>
      </c>
      <c r="AU659" s="3">
        <v>0</v>
      </c>
      <c r="AV659" s="20">
        <v>0</v>
      </c>
      <c r="AW659" s="3">
        <v>4.5351473922902487E-2</v>
      </c>
      <c r="AX659" s="3">
        <v>2.8011204481792715E-2</v>
      </c>
      <c r="AY659" s="3">
        <v>1.7340269441109772E-2</v>
      </c>
      <c r="AZ659" s="3" t="s">
        <v>3401</v>
      </c>
      <c r="BA659" s="22">
        <v>0</v>
      </c>
      <c r="BB659" s="15">
        <v>0</v>
      </c>
      <c r="BC659" s="3">
        <v>0</v>
      </c>
      <c r="BD659" s="20">
        <v>0</v>
      </c>
      <c r="BE659" s="15">
        <v>0</v>
      </c>
    </row>
    <row r="660" spans="1:57" x14ac:dyDescent="0.25">
      <c r="A660" t="s">
        <v>4228</v>
      </c>
      <c r="B660" t="s">
        <v>518</v>
      </c>
      <c r="C660" t="s">
        <v>254</v>
      </c>
      <c r="D660">
        <v>4.5</v>
      </c>
      <c r="E660" s="10">
        <v>0</v>
      </c>
      <c r="F660" s="5" t="e">
        <v>#N/A</v>
      </c>
      <c r="G660" s="5" t="e">
        <v>#N/A</v>
      </c>
      <c r="H660" s="5" t="e">
        <v>#N/A</v>
      </c>
      <c r="I660" s="5" t="e">
        <v>#N/A</v>
      </c>
      <c r="J660" s="5" t="e">
        <v>#N/A</v>
      </c>
      <c r="K660" s="5" t="e">
        <v>#N/A</v>
      </c>
      <c r="L660" s="5" t="e">
        <v>#N/A</v>
      </c>
      <c r="M660" s="5" t="e">
        <v>#N/A</v>
      </c>
      <c r="N660" s="5">
        <v>0</v>
      </c>
      <c r="O660" s="5">
        <v>0.3857500506789166</v>
      </c>
      <c r="P660" s="22">
        <v>0</v>
      </c>
      <c r="Q660" s="18">
        <v>0</v>
      </c>
      <c r="R660" s="5">
        <v>0</v>
      </c>
      <c r="S660" s="20">
        <v>0</v>
      </c>
      <c r="T660" s="3">
        <v>4.5351473922902487E-2</v>
      </c>
      <c r="U660" s="3">
        <v>0.87939146110891264</v>
      </c>
      <c r="V660" s="3">
        <v>-0.83403998718601013</v>
      </c>
      <c r="W660" s="3" t="s">
        <v>3401</v>
      </c>
      <c r="X660" s="25">
        <v>0</v>
      </c>
      <c r="Y660" s="3">
        <v>4.5351473922902487E-2</v>
      </c>
      <c r="Z660" s="3">
        <v>9.5238095238095233E-2</v>
      </c>
      <c r="AA660" s="3">
        <v>-4.9886621315192746E-2</v>
      </c>
      <c r="AB660" s="3" t="s">
        <v>3402</v>
      </c>
      <c r="AC660" s="22">
        <v>0</v>
      </c>
      <c r="AD660" s="15">
        <v>0</v>
      </c>
      <c r="AE660" s="5">
        <v>0</v>
      </c>
      <c r="AF660" s="20">
        <v>0</v>
      </c>
      <c r="AG660" s="3">
        <v>4.5351473922902487E-2</v>
      </c>
      <c r="AH660" s="3">
        <v>8.6580086580086577E-2</v>
      </c>
      <c r="AI660" s="3">
        <v>-4.122861265718409E-2</v>
      </c>
      <c r="AJ660" s="3" t="s">
        <v>3401</v>
      </c>
      <c r="AK660" s="22">
        <v>0</v>
      </c>
      <c r="AL660" s="15">
        <v>0</v>
      </c>
      <c r="AM660" s="3">
        <v>0</v>
      </c>
      <c r="AN660" s="20">
        <v>0</v>
      </c>
      <c r="AO660" s="3">
        <v>4.5351473922902487E-2</v>
      </c>
      <c r="AP660" s="3">
        <v>0.50125313283208017</v>
      </c>
      <c r="AQ660" s="3">
        <v>-0.45590165890917767</v>
      </c>
      <c r="AR660" s="3" t="s">
        <v>3401</v>
      </c>
      <c r="AS660" s="22">
        <v>0</v>
      </c>
      <c r="AT660" s="15">
        <v>0</v>
      </c>
      <c r="AU660" s="3">
        <v>0</v>
      </c>
      <c r="AV660" s="20">
        <v>0</v>
      </c>
      <c r="AW660" s="3">
        <v>4.5351473922902487E-2</v>
      </c>
      <c r="AX660" s="3">
        <v>2.8011204481792715E-2</v>
      </c>
      <c r="AY660" s="3">
        <v>1.7340269441109772E-2</v>
      </c>
      <c r="AZ660" s="3" t="s">
        <v>3401</v>
      </c>
      <c r="BA660" s="22">
        <v>0</v>
      </c>
      <c r="BB660" s="15">
        <v>0</v>
      </c>
      <c r="BC660" s="3">
        <v>0</v>
      </c>
      <c r="BD660" s="20">
        <v>0</v>
      </c>
      <c r="BE660" s="15">
        <v>0</v>
      </c>
    </row>
    <row r="661" spans="1:57" x14ac:dyDescent="0.25">
      <c r="A661" t="s">
        <v>262</v>
      </c>
      <c r="B661" t="s">
        <v>518</v>
      </c>
      <c r="C661" t="s">
        <v>254</v>
      </c>
      <c r="D661">
        <v>4.5</v>
      </c>
      <c r="E661" s="10">
        <v>0</v>
      </c>
      <c r="F661" s="5">
        <v>0.12698412698412698</v>
      </c>
      <c r="G661" s="5">
        <v>8.6580086580086577E-2</v>
      </c>
      <c r="H661" s="5">
        <v>0.17316017316017315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>
        <v>0</v>
      </c>
      <c r="O661" s="5">
        <v>0.3857500506789166</v>
      </c>
      <c r="P661" s="22">
        <v>0</v>
      </c>
      <c r="Q661" s="18">
        <v>0</v>
      </c>
      <c r="R661" s="5">
        <v>0</v>
      </c>
      <c r="S661" s="20">
        <v>0</v>
      </c>
      <c r="T661" s="3">
        <v>4.5351473922902487E-2</v>
      </c>
      <c r="U661" s="3">
        <v>0.87939146110891264</v>
      </c>
      <c r="V661" s="3">
        <v>-0.83403998718601013</v>
      </c>
      <c r="W661" s="3" t="s">
        <v>3401</v>
      </c>
      <c r="X661" s="25">
        <v>0</v>
      </c>
      <c r="Y661" s="3">
        <v>4.5351473922902487E-2</v>
      </c>
      <c r="Z661" s="3">
        <v>9.5238095238095233E-2</v>
      </c>
      <c r="AA661" s="3">
        <v>-4.9886621315192746E-2</v>
      </c>
      <c r="AB661" s="3" t="s">
        <v>3402</v>
      </c>
      <c r="AC661" s="22">
        <v>0</v>
      </c>
      <c r="AD661" s="15">
        <v>0</v>
      </c>
      <c r="AE661" s="5">
        <v>0</v>
      </c>
      <c r="AF661" s="20">
        <v>0</v>
      </c>
      <c r="AG661" s="3">
        <v>4.5351473922902487E-2</v>
      </c>
      <c r="AH661" s="3">
        <v>8.6580086580086577E-2</v>
      </c>
      <c r="AI661" s="3">
        <v>-4.122861265718409E-2</v>
      </c>
      <c r="AJ661" s="3" t="s">
        <v>3401</v>
      </c>
      <c r="AK661" s="22">
        <v>0</v>
      </c>
      <c r="AL661" s="15">
        <v>0</v>
      </c>
      <c r="AM661" s="3">
        <v>0</v>
      </c>
      <c r="AN661" s="20">
        <v>0</v>
      </c>
      <c r="AO661" s="3">
        <v>4.5351473922902487E-2</v>
      </c>
      <c r="AP661" s="3">
        <v>0.50125313283208017</v>
      </c>
      <c r="AQ661" s="3">
        <v>-0.45590165890917767</v>
      </c>
      <c r="AR661" s="3" t="s">
        <v>3401</v>
      </c>
      <c r="AS661" s="22">
        <v>0</v>
      </c>
      <c r="AT661" s="15">
        <v>0</v>
      </c>
      <c r="AU661" s="3">
        <v>0</v>
      </c>
      <c r="AV661" s="20">
        <v>0</v>
      </c>
      <c r="AW661" s="3">
        <v>4.5351473922902487E-2</v>
      </c>
      <c r="AX661" s="3">
        <v>2.8011204481792715E-2</v>
      </c>
      <c r="AY661" s="3">
        <v>1.7340269441109772E-2</v>
      </c>
      <c r="AZ661" s="3" t="s">
        <v>3401</v>
      </c>
      <c r="BA661" s="22">
        <v>0</v>
      </c>
      <c r="BB661" s="15">
        <v>0</v>
      </c>
      <c r="BC661" s="3">
        <v>0</v>
      </c>
      <c r="BD661" s="20">
        <v>0</v>
      </c>
      <c r="BE661" s="15">
        <v>0</v>
      </c>
    </row>
    <row r="662" spans="1:57" x14ac:dyDescent="0.25">
      <c r="A662" t="s">
        <v>4229</v>
      </c>
      <c r="B662" t="s">
        <v>518</v>
      </c>
      <c r="C662" t="s">
        <v>254</v>
      </c>
      <c r="D662">
        <v>4.5</v>
      </c>
      <c r="E662" s="10">
        <v>0</v>
      </c>
      <c r="F662" s="5" t="e">
        <v>#N/A</v>
      </c>
      <c r="G662" s="5" t="e">
        <v>#N/A</v>
      </c>
      <c r="H662" s="5" t="e">
        <v>#N/A</v>
      </c>
      <c r="I662" s="5" t="e">
        <v>#N/A</v>
      </c>
      <c r="J662" s="5" t="e">
        <v>#N/A</v>
      </c>
      <c r="K662" s="5" t="e">
        <v>#N/A</v>
      </c>
      <c r="L662" s="5" t="e">
        <v>#N/A</v>
      </c>
      <c r="M662" s="5" t="e">
        <v>#N/A</v>
      </c>
      <c r="N662" s="5">
        <v>0</v>
      </c>
      <c r="O662" s="5">
        <v>0.3857500506789166</v>
      </c>
      <c r="P662" s="22">
        <v>0</v>
      </c>
      <c r="Q662" s="18">
        <v>0</v>
      </c>
      <c r="R662" s="5">
        <v>0</v>
      </c>
      <c r="S662" s="20">
        <v>0</v>
      </c>
      <c r="T662" s="3">
        <v>4.5351473922902487E-2</v>
      </c>
      <c r="U662" s="3">
        <v>0.87939146110891264</v>
      </c>
      <c r="V662" s="3">
        <v>-0.83403998718601013</v>
      </c>
      <c r="W662" s="3" t="s">
        <v>3401</v>
      </c>
      <c r="X662" s="25">
        <v>0</v>
      </c>
      <c r="Y662" s="3">
        <v>4.5351473922902487E-2</v>
      </c>
      <c r="Z662" s="3">
        <v>9.5238095238095233E-2</v>
      </c>
      <c r="AA662" s="3">
        <v>-4.9886621315192746E-2</v>
      </c>
      <c r="AB662" s="3" t="s">
        <v>3402</v>
      </c>
      <c r="AC662" s="22">
        <v>0</v>
      </c>
      <c r="AD662" s="15">
        <v>0</v>
      </c>
      <c r="AE662" s="5">
        <v>0</v>
      </c>
      <c r="AF662" s="20">
        <v>0</v>
      </c>
      <c r="AG662" s="3">
        <v>4.5351473922902487E-2</v>
      </c>
      <c r="AH662" s="3">
        <v>8.6580086580086577E-2</v>
      </c>
      <c r="AI662" s="3">
        <v>-4.122861265718409E-2</v>
      </c>
      <c r="AJ662" s="3" t="s">
        <v>3401</v>
      </c>
      <c r="AK662" s="22">
        <v>0</v>
      </c>
      <c r="AL662" s="15">
        <v>0</v>
      </c>
      <c r="AM662" s="3">
        <v>0</v>
      </c>
      <c r="AN662" s="20">
        <v>0</v>
      </c>
      <c r="AO662" s="3">
        <v>4.5351473922902487E-2</v>
      </c>
      <c r="AP662" s="3">
        <v>0.50125313283208017</v>
      </c>
      <c r="AQ662" s="3">
        <v>-0.45590165890917767</v>
      </c>
      <c r="AR662" s="3" t="s">
        <v>3401</v>
      </c>
      <c r="AS662" s="22">
        <v>0</v>
      </c>
      <c r="AT662" s="15">
        <v>0</v>
      </c>
      <c r="AU662" s="3">
        <v>0</v>
      </c>
      <c r="AV662" s="20">
        <v>0</v>
      </c>
      <c r="AW662" s="3">
        <v>4.5351473922902487E-2</v>
      </c>
      <c r="AX662" s="3">
        <v>2.8011204481792715E-2</v>
      </c>
      <c r="AY662" s="3">
        <v>1.7340269441109772E-2</v>
      </c>
      <c r="AZ662" s="3" t="s">
        <v>3401</v>
      </c>
      <c r="BA662" s="22">
        <v>0</v>
      </c>
      <c r="BB662" s="15">
        <v>0</v>
      </c>
      <c r="BC662" s="3">
        <v>0</v>
      </c>
      <c r="BD662" s="20">
        <v>0</v>
      </c>
      <c r="BE662" s="15">
        <v>0</v>
      </c>
    </row>
    <row r="663" spans="1:57" x14ac:dyDescent="0.25">
      <c r="A663" t="s">
        <v>4230</v>
      </c>
      <c r="B663" t="s">
        <v>518</v>
      </c>
      <c r="C663" t="s">
        <v>254</v>
      </c>
      <c r="D663">
        <v>4.5</v>
      </c>
      <c r="E663" s="10">
        <v>0</v>
      </c>
      <c r="F663" s="5" t="e">
        <v>#N/A</v>
      </c>
      <c r="G663" s="5" t="e">
        <v>#N/A</v>
      </c>
      <c r="H663" s="5" t="e">
        <v>#N/A</v>
      </c>
      <c r="I663" s="5" t="e">
        <v>#N/A</v>
      </c>
      <c r="J663" s="5" t="e">
        <v>#N/A</v>
      </c>
      <c r="K663" s="5" t="e">
        <v>#N/A</v>
      </c>
      <c r="L663" s="5" t="e">
        <v>#N/A</v>
      </c>
      <c r="M663" s="5" t="e">
        <v>#N/A</v>
      </c>
      <c r="N663" s="5">
        <v>0</v>
      </c>
      <c r="O663" s="5">
        <v>0.3857500506789166</v>
      </c>
      <c r="P663" s="22">
        <v>0</v>
      </c>
      <c r="Q663" s="18">
        <v>0</v>
      </c>
      <c r="R663" s="5">
        <v>0</v>
      </c>
      <c r="S663" s="20">
        <v>0</v>
      </c>
      <c r="T663" s="3">
        <v>4.5351473922902487E-2</v>
      </c>
      <c r="U663" s="3">
        <v>0.87939146110891264</v>
      </c>
      <c r="V663" s="3">
        <v>-0.83403998718601013</v>
      </c>
      <c r="W663" s="3" t="s">
        <v>3401</v>
      </c>
      <c r="X663" s="25">
        <v>0</v>
      </c>
      <c r="Y663" s="3">
        <v>4.5351473922902487E-2</v>
      </c>
      <c r="Z663" s="3">
        <v>9.5238095238095233E-2</v>
      </c>
      <c r="AA663" s="3">
        <v>-4.9886621315192746E-2</v>
      </c>
      <c r="AB663" s="3" t="s">
        <v>3402</v>
      </c>
      <c r="AC663" s="22">
        <v>0</v>
      </c>
      <c r="AD663" s="15">
        <v>0</v>
      </c>
      <c r="AE663" s="5">
        <v>0</v>
      </c>
      <c r="AF663" s="20">
        <v>0</v>
      </c>
      <c r="AG663" s="3">
        <v>4.5351473922902487E-2</v>
      </c>
      <c r="AH663" s="3">
        <v>8.6580086580086577E-2</v>
      </c>
      <c r="AI663" s="3">
        <v>-4.122861265718409E-2</v>
      </c>
      <c r="AJ663" s="3" t="s">
        <v>3401</v>
      </c>
      <c r="AK663" s="22">
        <v>0</v>
      </c>
      <c r="AL663" s="15">
        <v>0</v>
      </c>
      <c r="AM663" s="3">
        <v>0</v>
      </c>
      <c r="AN663" s="20">
        <v>0</v>
      </c>
      <c r="AO663" s="3">
        <v>4.5351473922902487E-2</v>
      </c>
      <c r="AP663" s="3">
        <v>0.50125313283208017</v>
      </c>
      <c r="AQ663" s="3">
        <v>-0.45590165890917767</v>
      </c>
      <c r="AR663" s="3" t="s">
        <v>3401</v>
      </c>
      <c r="AS663" s="22">
        <v>0</v>
      </c>
      <c r="AT663" s="15">
        <v>0</v>
      </c>
      <c r="AU663" s="3">
        <v>0</v>
      </c>
      <c r="AV663" s="20">
        <v>0</v>
      </c>
      <c r="AW663" s="3">
        <v>4.5351473922902487E-2</v>
      </c>
      <c r="AX663" s="3">
        <v>2.8011204481792715E-2</v>
      </c>
      <c r="AY663" s="3">
        <v>1.7340269441109772E-2</v>
      </c>
      <c r="AZ663" s="3" t="s">
        <v>3401</v>
      </c>
      <c r="BA663" s="22">
        <v>0</v>
      </c>
      <c r="BB663" s="15">
        <v>0</v>
      </c>
      <c r="BC663" s="3">
        <v>0</v>
      </c>
      <c r="BD663" s="20">
        <v>0</v>
      </c>
      <c r="BE663" s="15">
        <v>0</v>
      </c>
    </row>
    <row r="664" spans="1:57" x14ac:dyDescent="0.25">
      <c r="A664" t="s">
        <v>256</v>
      </c>
      <c r="B664" t="s">
        <v>546</v>
      </c>
      <c r="C664" t="s">
        <v>254</v>
      </c>
      <c r="D664">
        <v>6.5</v>
      </c>
      <c r="E664" s="10">
        <v>1</v>
      </c>
      <c r="F664" s="5">
        <v>0.20050125313283207</v>
      </c>
      <c r="G664" s="5">
        <v>8.6580086580086577E-2</v>
      </c>
      <c r="H664" s="5">
        <v>0.11204481792717086</v>
      </c>
      <c r="I664" s="5" t="e">
        <v>#N/A</v>
      </c>
      <c r="J664" s="5" t="e">
        <v>#N/A</v>
      </c>
      <c r="K664" s="5" t="e">
        <v>#N/A</v>
      </c>
      <c r="L664" s="5" t="e">
        <v>#N/A</v>
      </c>
      <c r="M664" s="5" t="e">
        <v>#N/A</v>
      </c>
      <c r="N664" s="5">
        <v>0</v>
      </c>
      <c r="O664" s="5">
        <v>0</v>
      </c>
      <c r="P664" s="22">
        <v>2.9497004543444172</v>
      </c>
      <c r="Q664" s="18">
        <v>19.638139197041895</v>
      </c>
      <c r="R664" s="5">
        <v>1.9855240032107934E-2</v>
      </c>
      <c r="S664" s="20">
        <v>2.989410934408633</v>
      </c>
      <c r="T664" s="3">
        <v>4.5351473922902487E-2</v>
      </c>
      <c r="U664" s="3">
        <v>0.87939146110891264</v>
      </c>
      <c r="V664" s="3">
        <v>-0.83403998718601013</v>
      </c>
      <c r="W664" s="3" t="s">
        <v>3401</v>
      </c>
      <c r="X664" s="25">
        <v>0.87202678559074021</v>
      </c>
      <c r="Y664" s="3">
        <v>4.5351473922902487E-2</v>
      </c>
      <c r="Z664" s="3">
        <v>9.5238095238095233E-2</v>
      </c>
      <c r="AA664" s="3">
        <v>-4.9886621315192746E-2</v>
      </c>
      <c r="AB664" s="3" t="s">
        <v>3402</v>
      </c>
      <c r="AC664" s="22">
        <v>2.5509769329881178</v>
      </c>
      <c r="AD664" s="15">
        <v>10.648782529863137</v>
      </c>
      <c r="AE664" s="5">
        <v>2.2986480947857015E-2</v>
      </c>
      <c r="AF664" s="20">
        <v>2.5969498948838319</v>
      </c>
      <c r="AG664" s="3">
        <v>4.5351473922902487E-2</v>
      </c>
      <c r="AH664" s="3">
        <v>8.6580086580086577E-2</v>
      </c>
      <c r="AI664" s="3">
        <v>-4.122861265718409E-2</v>
      </c>
      <c r="AJ664" s="3" t="s">
        <v>3401</v>
      </c>
      <c r="AK664" s="22">
        <v>2.9600707456620694</v>
      </c>
      <c r="AL664" s="15">
        <v>131.87235726358028</v>
      </c>
      <c r="AM664" s="3">
        <v>1.2007919638451917E-2</v>
      </c>
      <c r="AN664" s="20">
        <v>2.9840865849389733</v>
      </c>
      <c r="AO664" s="3">
        <v>4.5351473922902487E-2</v>
      </c>
      <c r="AP664" s="3">
        <v>0.50125313283208017</v>
      </c>
      <c r="AQ664" s="3">
        <v>-0.45590165890917767</v>
      </c>
      <c r="AR664" s="3" t="s">
        <v>3401</v>
      </c>
      <c r="AS664" s="22">
        <v>2.9546466556081556</v>
      </c>
      <c r="AT664" s="15">
        <v>68.888358009021033</v>
      </c>
      <c r="AU664" s="3">
        <v>1.8303408596563688E-2</v>
      </c>
      <c r="AV664" s="20">
        <v>2.991253472801283</v>
      </c>
      <c r="AW664" s="3">
        <v>4.5351473922902487E-2</v>
      </c>
      <c r="AX664" s="3">
        <v>2.8011204481792715E-2</v>
      </c>
      <c r="AY664" s="3">
        <v>1.7340269441109772E-2</v>
      </c>
      <c r="AZ664" s="3" t="s">
        <v>3401</v>
      </c>
      <c r="BA664" s="22">
        <v>2.9608368501719466</v>
      </c>
      <c r="BB664" s="15">
        <v>1814.1146794704453</v>
      </c>
      <c r="BC664" s="3">
        <v>1.92990226800582E-2</v>
      </c>
      <c r="BD664" s="20">
        <v>2.9994348955320631</v>
      </c>
      <c r="BE664" s="15">
        <v>10.130642322770703</v>
      </c>
    </row>
    <row r="665" spans="1:57" x14ac:dyDescent="0.25">
      <c r="A665" t="s">
        <v>4231</v>
      </c>
      <c r="B665" t="s">
        <v>546</v>
      </c>
      <c r="C665" t="s">
        <v>254</v>
      </c>
      <c r="D665">
        <v>5</v>
      </c>
      <c r="E665" s="10">
        <v>0</v>
      </c>
      <c r="F665" s="5" t="e">
        <v>#N/A</v>
      </c>
      <c r="G665" s="5" t="e">
        <v>#N/A</v>
      </c>
      <c r="H665" s="5" t="e">
        <v>#N/A</v>
      </c>
      <c r="I665" s="5" t="e">
        <v>#N/A</v>
      </c>
      <c r="J665" s="5" t="e">
        <v>#N/A</v>
      </c>
      <c r="K665" s="5" t="e">
        <v>#N/A</v>
      </c>
      <c r="L665" s="5" t="e">
        <v>#N/A</v>
      </c>
      <c r="M665" s="5" t="e">
        <v>#N/A</v>
      </c>
      <c r="N665" s="5">
        <v>0</v>
      </c>
      <c r="O665" s="5">
        <v>0</v>
      </c>
      <c r="P665" s="22">
        <v>0</v>
      </c>
      <c r="Q665" s="18">
        <v>0</v>
      </c>
      <c r="R665" s="5">
        <v>0</v>
      </c>
      <c r="S665" s="20">
        <v>0</v>
      </c>
      <c r="T665" s="3">
        <v>4.5351473922902487E-2</v>
      </c>
      <c r="U665" s="3">
        <v>0.87939146110891264</v>
      </c>
      <c r="V665" s="3">
        <v>-0.83403998718601013</v>
      </c>
      <c r="W665" s="3" t="s">
        <v>3401</v>
      </c>
      <c r="X665" s="25">
        <v>0</v>
      </c>
      <c r="Y665" s="3">
        <v>4.5351473922902487E-2</v>
      </c>
      <c r="Z665" s="3">
        <v>9.5238095238095233E-2</v>
      </c>
      <c r="AA665" s="3">
        <v>-4.9886621315192746E-2</v>
      </c>
      <c r="AB665" s="3" t="s">
        <v>3402</v>
      </c>
      <c r="AC665" s="22">
        <v>0</v>
      </c>
      <c r="AD665" s="15">
        <v>0</v>
      </c>
      <c r="AE665" s="5">
        <v>0</v>
      </c>
      <c r="AF665" s="20">
        <v>0</v>
      </c>
      <c r="AG665" s="3">
        <v>4.5351473922902487E-2</v>
      </c>
      <c r="AH665" s="3">
        <v>8.6580086580086577E-2</v>
      </c>
      <c r="AI665" s="3">
        <v>-4.122861265718409E-2</v>
      </c>
      <c r="AJ665" s="3" t="s">
        <v>3401</v>
      </c>
      <c r="AK665" s="22">
        <v>0</v>
      </c>
      <c r="AL665" s="15">
        <v>0</v>
      </c>
      <c r="AM665" s="3">
        <v>0</v>
      </c>
      <c r="AN665" s="20">
        <v>0</v>
      </c>
      <c r="AO665" s="3">
        <v>4.5351473922902487E-2</v>
      </c>
      <c r="AP665" s="3">
        <v>0.50125313283208017</v>
      </c>
      <c r="AQ665" s="3">
        <v>-0.45590165890917767</v>
      </c>
      <c r="AR665" s="3" t="s">
        <v>3401</v>
      </c>
      <c r="AS665" s="22">
        <v>0</v>
      </c>
      <c r="AT665" s="15">
        <v>0</v>
      </c>
      <c r="AU665" s="3">
        <v>0</v>
      </c>
      <c r="AV665" s="20">
        <v>0</v>
      </c>
      <c r="AW665" s="3">
        <v>4.5351473922902487E-2</v>
      </c>
      <c r="AX665" s="3">
        <v>2.8011204481792715E-2</v>
      </c>
      <c r="AY665" s="3">
        <v>1.7340269441109772E-2</v>
      </c>
      <c r="AZ665" s="3" t="s">
        <v>3401</v>
      </c>
      <c r="BA665" s="22">
        <v>0</v>
      </c>
      <c r="BB665" s="15">
        <v>0</v>
      </c>
      <c r="BC665" s="3">
        <v>0</v>
      </c>
      <c r="BD665" s="20">
        <v>0</v>
      </c>
      <c r="BE665" s="15">
        <v>0</v>
      </c>
    </row>
    <row r="666" spans="1:57" x14ac:dyDescent="0.25">
      <c r="A666" t="s">
        <v>4232</v>
      </c>
      <c r="B666" t="s">
        <v>546</v>
      </c>
      <c r="C666" t="s">
        <v>254</v>
      </c>
      <c r="D666">
        <v>5</v>
      </c>
      <c r="E666" s="10">
        <v>0</v>
      </c>
      <c r="F666" s="5" t="e">
        <v>#N/A</v>
      </c>
      <c r="G666" s="5" t="e">
        <v>#N/A</v>
      </c>
      <c r="H666" s="5" t="e">
        <v>#N/A</v>
      </c>
      <c r="I666" s="5" t="e">
        <v>#N/A</v>
      </c>
      <c r="J666" s="5" t="e">
        <v>#N/A</v>
      </c>
      <c r="K666" s="5" t="e">
        <v>#N/A</v>
      </c>
      <c r="L666" s="5" t="e">
        <v>#N/A</v>
      </c>
      <c r="M666" s="5" t="e">
        <v>#N/A</v>
      </c>
      <c r="N666" s="5">
        <v>0</v>
      </c>
      <c r="O666" s="5">
        <v>0</v>
      </c>
      <c r="P666" s="22">
        <v>0</v>
      </c>
      <c r="Q666" s="18">
        <v>0</v>
      </c>
      <c r="R666" s="5">
        <v>0</v>
      </c>
      <c r="S666" s="20">
        <v>0</v>
      </c>
      <c r="T666" s="3">
        <v>4.5351473922902487E-2</v>
      </c>
      <c r="U666" s="3">
        <v>0.87939146110891264</v>
      </c>
      <c r="V666" s="3">
        <v>-0.83403998718601013</v>
      </c>
      <c r="W666" s="3" t="s">
        <v>3401</v>
      </c>
      <c r="X666" s="25">
        <v>0</v>
      </c>
      <c r="Y666" s="3">
        <v>4.5351473922902487E-2</v>
      </c>
      <c r="Z666" s="3">
        <v>9.5238095238095233E-2</v>
      </c>
      <c r="AA666" s="3">
        <v>-4.9886621315192746E-2</v>
      </c>
      <c r="AB666" s="3" t="s">
        <v>3402</v>
      </c>
      <c r="AC666" s="22">
        <v>0</v>
      </c>
      <c r="AD666" s="15">
        <v>0</v>
      </c>
      <c r="AE666" s="5">
        <v>0</v>
      </c>
      <c r="AF666" s="20">
        <v>0</v>
      </c>
      <c r="AG666" s="3">
        <v>4.5351473922902487E-2</v>
      </c>
      <c r="AH666" s="3">
        <v>8.6580086580086577E-2</v>
      </c>
      <c r="AI666" s="3">
        <v>-4.122861265718409E-2</v>
      </c>
      <c r="AJ666" s="3" t="s">
        <v>3401</v>
      </c>
      <c r="AK666" s="22">
        <v>0</v>
      </c>
      <c r="AL666" s="15">
        <v>0</v>
      </c>
      <c r="AM666" s="3">
        <v>0</v>
      </c>
      <c r="AN666" s="20">
        <v>0</v>
      </c>
      <c r="AO666" s="3">
        <v>4.5351473922902487E-2</v>
      </c>
      <c r="AP666" s="3">
        <v>0.50125313283208017</v>
      </c>
      <c r="AQ666" s="3">
        <v>-0.45590165890917767</v>
      </c>
      <c r="AR666" s="3" t="s">
        <v>3401</v>
      </c>
      <c r="AS666" s="22">
        <v>0</v>
      </c>
      <c r="AT666" s="15">
        <v>0</v>
      </c>
      <c r="AU666" s="3">
        <v>0</v>
      </c>
      <c r="AV666" s="20">
        <v>0</v>
      </c>
      <c r="AW666" s="3">
        <v>4.5351473922902487E-2</v>
      </c>
      <c r="AX666" s="3">
        <v>2.8011204481792715E-2</v>
      </c>
      <c r="AY666" s="3">
        <v>1.7340269441109772E-2</v>
      </c>
      <c r="AZ666" s="3" t="s">
        <v>3401</v>
      </c>
      <c r="BA666" s="22">
        <v>0</v>
      </c>
      <c r="BB666" s="15">
        <v>0</v>
      </c>
      <c r="BC666" s="3">
        <v>0</v>
      </c>
      <c r="BD666" s="20">
        <v>0</v>
      </c>
      <c r="BE666" s="15">
        <v>0</v>
      </c>
    </row>
    <row r="667" spans="1:57" x14ac:dyDescent="0.25">
      <c r="A667" t="s">
        <v>4233</v>
      </c>
      <c r="B667" t="s">
        <v>546</v>
      </c>
      <c r="C667" t="s">
        <v>254</v>
      </c>
      <c r="D667">
        <v>4.5</v>
      </c>
      <c r="E667" s="10">
        <v>0</v>
      </c>
      <c r="F667" s="5" t="e">
        <v>#N/A</v>
      </c>
      <c r="G667" s="5" t="e">
        <v>#N/A</v>
      </c>
      <c r="H667" s="5" t="e">
        <v>#N/A</v>
      </c>
      <c r="I667" s="5" t="e">
        <v>#N/A</v>
      </c>
      <c r="J667" s="5" t="e">
        <v>#N/A</v>
      </c>
      <c r="K667" s="5" t="e">
        <v>#N/A</v>
      </c>
      <c r="L667" s="5" t="e">
        <v>#N/A</v>
      </c>
      <c r="M667" s="5" t="e">
        <v>#N/A</v>
      </c>
      <c r="N667" s="5">
        <v>0</v>
      </c>
      <c r="O667" s="5">
        <v>0</v>
      </c>
      <c r="P667" s="22">
        <v>0</v>
      </c>
      <c r="Q667" s="18">
        <v>0</v>
      </c>
      <c r="R667" s="5">
        <v>0</v>
      </c>
      <c r="S667" s="20">
        <v>0</v>
      </c>
      <c r="T667" s="3">
        <v>4.5351473922902487E-2</v>
      </c>
      <c r="U667" s="3">
        <v>0.87939146110891264</v>
      </c>
      <c r="V667" s="3">
        <v>-0.83403998718601013</v>
      </c>
      <c r="W667" s="3" t="s">
        <v>3401</v>
      </c>
      <c r="X667" s="25">
        <v>0</v>
      </c>
      <c r="Y667" s="3">
        <v>4.5351473922902487E-2</v>
      </c>
      <c r="Z667" s="3">
        <v>9.5238095238095233E-2</v>
      </c>
      <c r="AA667" s="3">
        <v>-4.9886621315192746E-2</v>
      </c>
      <c r="AB667" s="3" t="s">
        <v>3402</v>
      </c>
      <c r="AC667" s="22">
        <v>0</v>
      </c>
      <c r="AD667" s="15">
        <v>0</v>
      </c>
      <c r="AE667" s="5">
        <v>0</v>
      </c>
      <c r="AF667" s="20">
        <v>0</v>
      </c>
      <c r="AG667" s="3">
        <v>4.5351473922902487E-2</v>
      </c>
      <c r="AH667" s="3">
        <v>8.6580086580086577E-2</v>
      </c>
      <c r="AI667" s="3">
        <v>-4.122861265718409E-2</v>
      </c>
      <c r="AJ667" s="3" t="s">
        <v>3401</v>
      </c>
      <c r="AK667" s="22">
        <v>0</v>
      </c>
      <c r="AL667" s="15">
        <v>0</v>
      </c>
      <c r="AM667" s="3">
        <v>0</v>
      </c>
      <c r="AN667" s="20">
        <v>0</v>
      </c>
      <c r="AO667" s="3">
        <v>4.5351473922902487E-2</v>
      </c>
      <c r="AP667" s="3">
        <v>0.50125313283208017</v>
      </c>
      <c r="AQ667" s="3">
        <v>-0.45590165890917767</v>
      </c>
      <c r="AR667" s="3" t="s">
        <v>3401</v>
      </c>
      <c r="AS667" s="22">
        <v>0</v>
      </c>
      <c r="AT667" s="15">
        <v>0</v>
      </c>
      <c r="AU667" s="3">
        <v>0</v>
      </c>
      <c r="AV667" s="20">
        <v>0</v>
      </c>
      <c r="AW667" s="3">
        <v>4.5351473922902487E-2</v>
      </c>
      <c r="AX667" s="3">
        <v>2.8011204481792715E-2</v>
      </c>
      <c r="AY667" s="3">
        <v>1.7340269441109772E-2</v>
      </c>
      <c r="AZ667" s="3" t="s">
        <v>3401</v>
      </c>
      <c r="BA667" s="22">
        <v>0</v>
      </c>
      <c r="BB667" s="15">
        <v>0</v>
      </c>
      <c r="BC667" s="3">
        <v>0</v>
      </c>
      <c r="BD667" s="20">
        <v>0</v>
      </c>
      <c r="BE667" s="15">
        <v>0</v>
      </c>
    </row>
    <row r="668" spans="1:57" x14ac:dyDescent="0.25">
      <c r="A668" t="s">
        <v>4234</v>
      </c>
      <c r="B668" t="s">
        <v>546</v>
      </c>
      <c r="C668" t="s">
        <v>254</v>
      </c>
      <c r="D668">
        <v>4.5</v>
      </c>
      <c r="E668" s="10">
        <v>0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>
        <v>0</v>
      </c>
      <c r="O668" s="5">
        <v>0</v>
      </c>
      <c r="P668" s="22">
        <v>0</v>
      </c>
      <c r="Q668" s="18">
        <v>0</v>
      </c>
      <c r="R668" s="5">
        <v>0</v>
      </c>
      <c r="S668" s="20">
        <v>0</v>
      </c>
      <c r="T668" s="3">
        <v>4.5351473922902487E-2</v>
      </c>
      <c r="U668" s="3">
        <v>0.87939146110891264</v>
      </c>
      <c r="V668" s="3">
        <v>-0.83403998718601013</v>
      </c>
      <c r="W668" s="3" t="s">
        <v>3401</v>
      </c>
      <c r="X668" s="25">
        <v>0</v>
      </c>
      <c r="Y668" s="3">
        <v>4.5351473922902487E-2</v>
      </c>
      <c r="Z668" s="3">
        <v>9.5238095238095233E-2</v>
      </c>
      <c r="AA668" s="3">
        <v>-4.9886621315192746E-2</v>
      </c>
      <c r="AB668" s="3" t="s">
        <v>3402</v>
      </c>
      <c r="AC668" s="22">
        <v>0</v>
      </c>
      <c r="AD668" s="15">
        <v>0</v>
      </c>
      <c r="AE668" s="5">
        <v>0</v>
      </c>
      <c r="AF668" s="20">
        <v>0</v>
      </c>
      <c r="AG668" s="3">
        <v>4.5351473922902487E-2</v>
      </c>
      <c r="AH668" s="3">
        <v>8.6580086580086577E-2</v>
      </c>
      <c r="AI668" s="3">
        <v>-4.122861265718409E-2</v>
      </c>
      <c r="AJ668" s="3" t="s">
        <v>3401</v>
      </c>
      <c r="AK668" s="22">
        <v>0</v>
      </c>
      <c r="AL668" s="15">
        <v>0</v>
      </c>
      <c r="AM668" s="3">
        <v>0</v>
      </c>
      <c r="AN668" s="20">
        <v>0</v>
      </c>
      <c r="AO668" s="3">
        <v>4.5351473922902487E-2</v>
      </c>
      <c r="AP668" s="3">
        <v>0.50125313283208017</v>
      </c>
      <c r="AQ668" s="3">
        <v>-0.45590165890917767</v>
      </c>
      <c r="AR668" s="3" t="s">
        <v>3401</v>
      </c>
      <c r="AS668" s="22">
        <v>0</v>
      </c>
      <c r="AT668" s="15">
        <v>0</v>
      </c>
      <c r="AU668" s="3">
        <v>0</v>
      </c>
      <c r="AV668" s="20">
        <v>0</v>
      </c>
      <c r="AW668" s="3">
        <v>4.5351473922902487E-2</v>
      </c>
      <c r="AX668" s="3">
        <v>2.8011204481792715E-2</v>
      </c>
      <c r="AY668" s="3">
        <v>1.7340269441109772E-2</v>
      </c>
      <c r="AZ668" s="3" t="s">
        <v>3401</v>
      </c>
      <c r="BA668" s="22">
        <v>0</v>
      </c>
      <c r="BB668" s="15">
        <v>0</v>
      </c>
      <c r="BC668" s="3">
        <v>0</v>
      </c>
      <c r="BD668" s="20">
        <v>0</v>
      </c>
      <c r="BE668" s="15">
        <v>0</v>
      </c>
    </row>
    <row r="669" spans="1:57" x14ac:dyDescent="0.25">
      <c r="A669" t="s">
        <v>253</v>
      </c>
      <c r="B669" t="s">
        <v>518</v>
      </c>
      <c r="C669" t="s">
        <v>254</v>
      </c>
      <c r="D669">
        <v>5.5</v>
      </c>
      <c r="E669" s="10">
        <v>1</v>
      </c>
      <c r="F669" s="5">
        <v>0.17316017316017315</v>
      </c>
      <c r="G669" s="5">
        <v>0.11904761904761904</v>
      </c>
      <c r="H669" s="5">
        <v>0.27210884353741494</v>
      </c>
      <c r="I669" s="5" t="e">
        <v>#N/A</v>
      </c>
      <c r="J669" s="5" t="e">
        <v>#N/A</v>
      </c>
      <c r="K669" s="5" t="e">
        <v>#N/A</v>
      </c>
      <c r="L669" s="5" t="e">
        <v>#N/A</v>
      </c>
      <c r="M669" s="5" t="e">
        <v>#N/A</v>
      </c>
      <c r="N669" s="5">
        <v>0</v>
      </c>
      <c r="O669" s="5">
        <v>0.3857500506789166</v>
      </c>
      <c r="P669" s="22">
        <v>3.7223349807641415</v>
      </c>
      <c r="Q669" s="18">
        <v>42.836171341041322</v>
      </c>
      <c r="R669" s="5">
        <v>4.3309727846363007E-2</v>
      </c>
      <c r="S669" s="20">
        <v>3.8089544364568675</v>
      </c>
      <c r="T669" s="3">
        <v>4.5351473922902487E-2</v>
      </c>
      <c r="U669" s="3">
        <v>0.87939146110891264</v>
      </c>
      <c r="V669" s="3">
        <v>-0.83403998718601013</v>
      </c>
      <c r="W669" s="3" t="s">
        <v>3401</v>
      </c>
      <c r="X669" s="25">
        <v>1.1004425223540726</v>
      </c>
      <c r="Y669" s="3">
        <v>4.5351473922902487E-2</v>
      </c>
      <c r="Z669" s="3">
        <v>9.5238095238095233E-2</v>
      </c>
      <c r="AA669" s="3">
        <v>-4.9886621315192746E-2</v>
      </c>
      <c r="AB669" s="3" t="s">
        <v>3402</v>
      </c>
      <c r="AC669" s="22">
        <v>3.2191711733978519</v>
      </c>
      <c r="AD669" s="15">
        <v>19.787340287651229</v>
      </c>
      <c r="AE669" s="5">
        <v>4.2712988011100309E-2</v>
      </c>
      <c r="AF669" s="20">
        <v>3.3045971494200526</v>
      </c>
      <c r="AG669" s="3">
        <v>4.5351473922902487E-2</v>
      </c>
      <c r="AH669" s="3">
        <v>8.6580086580086577E-2</v>
      </c>
      <c r="AI669" s="3">
        <v>-4.122861265718409E-2</v>
      </c>
      <c r="AJ669" s="3" t="s">
        <v>3401</v>
      </c>
      <c r="AK669" s="22">
        <v>3.7354216309952042</v>
      </c>
      <c r="AL669" s="15">
        <v>473.69592912314039</v>
      </c>
      <c r="AM669" s="3">
        <v>4.3133396323562882E-2</v>
      </c>
      <c r="AN669" s="20">
        <v>3.8216884236423301</v>
      </c>
      <c r="AO669" s="3">
        <v>4.5351473922902487E-2</v>
      </c>
      <c r="AP669" s="3">
        <v>0.50125313283208017</v>
      </c>
      <c r="AQ669" s="3">
        <v>-0.45590165890917767</v>
      </c>
      <c r="AR669" s="3" t="s">
        <v>3401</v>
      </c>
      <c r="AS669" s="22">
        <v>3.7285767732006572</v>
      </c>
      <c r="AT669" s="15">
        <v>208.74857262286409</v>
      </c>
      <c r="AU669" s="3">
        <v>5.5463804467010068E-2</v>
      </c>
      <c r="AV669" s="20">
        <v>3.8395043821346775</v>
      </c>
      <c r="AW669" s="3">
        <v>4.5351473922902487E-2</v>
      </c>
      <c r="AX669" s="3">
        <v>2.8011204481792715E-2</v>
      </c>
      <c r="AY669" s="3">
        <v>1.7340269441109772E-2</v>
      </c>
      <c r="AZ669" s="3" t="s">
        <v>3401</v>
      </c>
      <c r="BA669" s="22">
        <v>3.7363884063204198</v>
      </c>
      <c r="BB669" s="15">
        <v>12948.764123833114</v>
      </c>
      <c r="BC669" s="3">
        <v>0.13775231264736065</v>
      </c>
      <c r="BD669" s="20">
        <v>4.0118930316151413</v>
      </c>
      <c r="BE669" s="15">
        <v>13.009528532833672</v>
      </c>
    </row>
    <row r="670" spans="1:57" x14ac:dyDescent="0.25">
      <c r="A670" t="s">
        <v>226</v>
      </c>
      <c r="B670" t="s">
        <v>518</v>
      </c>
      <c r="C670" t="s">
        <v>196</v>
      </c>
      <c r="D670">
        <v>5</v>
      </c>
      <c r="E670" s="10">
        <v>0.75</v>
      </c>
      <c r="F670" s="5">
        <v>5.6022408963585429E-2</v>
      </c>
      <c r="G670" s="5">
        <v>7.3260073260073263E-2</v>
      </c>
      <c r="H670" s="5">
        <v>0.23809523809523808</v>
      </c>
      <c r="I670" s="5">
        <v>0.13580246913580246</v>
      </c>
      <c r="J670" s="5">
        <v>0.625</v>
      </c>
      <c r="K670" s="5">
        <v>0.18831168831168829</v>
      </c>
      <c r="L670" s="5" t="e">
        <v>#N/A</v>
      </c>
      <c r="M670" s="5" t="e">
        <v>#N/A</v>
      </c>
      <c r="N670" s="5">
        <v>0</v>
      </c>
      <c r="O670" s="5">
        <v>0.36689478768965356</v>
      </c>
      <c r="P670" s="22">
        <v>2.3485418032635139</v>
      </c>
      <c r="Q670" s="18">
        <v>7.7142123037513857</v>
      </c>
      <c r="R670" s="5">
        <v>2.1411560036236576E-2</v>
      </c>
      <c r="S670" s="20">
        <v>2.391364923335987</v>
      </c>
      <c r="T670" s="3">
        <v>1.4214641080312722E-2</v>
      </c>
      <c r="U670" s="3">
        <v>0.36350418029807341</v>
      </c>
      <c r="V670" s="3">
        <v>-0.34928953921776068</v>
      </c>
      <c r="W670" s="3" t="s">
        <v>3402</v>
      </c>
      <c r="X670" s="25">
        <v>0.80407784812833549</v>
      </c>
      <c r="Y670" s="3">
        <v>1.4214641080312722E-2</v>
      </c>
      <c r="Z670" s="3">
        <v>1.8674136321195144E-2</v>
      </c>
      <c r="AA670" s="3">
        <v>-4.4594952408824225E-3</v>
      </c>
      <c r="AB670" s="3" t="s">
        <v>3401</v>
      </c>
      <c r="AC670" s="22">
        <v>2.7298133670316669</v>
      </c>
      <c r="AD670" s="15">
        <v>19.12971680333381</v>
      </c>
      <c r="AE670" s="5">
        <v>3.2529956455767693E-2</v>
      </c>
      <c r="AF670" s="20">
        <v>2.7948732799432023</v>
      </c>
      <c r="AG670" s="3">
        <v>1.4214641080312722E-2</v>
      </c>
      <c r="AH670" s="3">
        <v>0.52910052910052907</v>
      </c>
      <c r="AI670" s="3">
        <v>-0.5148858880202164</v>
      </c>
      <c r="AJ670" s="3" t="s">
        <v>3402</v>
      </c>
      <c r="AK670" s="22">
        <v>2.3465445179264695</v>
      </c>
      <c r="AL670" s="15">
        <v>7.6592231867553195</v>
      </c>
      <c r="AM670" s="3">
        <v>2.0378468754223542E-2</v>
      </c>
      <c r="AN670" s="20">
        <v>2.3873014554349163</v>
      </c>
      <c r="AO670" s="3">
        <v>1.4214641080312722E-2</v>
      </c>
      <c r="AP670" s="3">
        <v>0.89678055779750687</v>
      </c>
      <c r="AQ670" s="3">
        <v>-0.8825659167171942</v>
      </c>
      <c r="AR670" s="3" t="s">
        <v>3402</v>
      </c>
      <c r="AS670" s="22">
        <v>2.3421098674323528</v>
      </c>
      <c r="AT670" s="15">
        <v>3.8161651095128386</v>
      </c>
      <c r="AU670" s="3">
        <v>1.4318602622838452E-2</v>
      </c>
      <c r="AV670" s="20">
        <v>2.3707470726780295</v>
      </c>
      <c r="AW670" s="3">
        <v>1.4214641080312722E-2</v>
      </c>
      <c r="AX670" s="3">
        <v>0.10582010582010581</v>
      </c>
      <c r="AY670" s="3">
        <v>-9.1605464739793085E-2</v>
      </c>
      <c r="AZ670" s="3" t="s">
        <v>3401</v>
      </c>
      <c r="BA670" s="22">
        <v>2.7287622848772508</v>
      </c>
      <c r="BB670" s="15">
        <v>20.765128786413207</v>
      </c>
      <c r="BC670" s="3">
        <v>2.7945091512485459E-2</v>
      </c>
      <c r="BD670" s="20">
        <v>2.7846524679022218</v>
      </c>
      <c r="BE670" s="15">
        <v>8.8558901072259548</v>
      </c>
    </row>
    <row r="671" spans="1:57" x14ac:dyDescent="0.25">
      <c r="A671" t="s">
        <v>436</v>
      </c>
      <c r="B671" t="s">
        <v>518</v>
      </c>
      <c r="C671" t="s">
        <v>421</v>
      </c>
      <c r="D671">
        <v>5</v>
      </c>
      <c r="E671" s="10">
        <v>1</v>
      </c>
      <c r="F671" s="5">
        <v>0.12698412698412698</v>
      </c>
      <c r="G671" s="5">
        <v>0.10582010582010581</v>
      </c>
      <c r="H671" s="5">
        <v>0.21164021164021163</v>
      </c>
      <c r="I671" s="5">
        <v>0.25</v>
      </c>
      <c r="J671" s="5">
        <v>0.41099476439790572</v>
      </c>
      <c r="K671" s="5">
        <v>6.4254522769806616E-2</v>
      </c>
      <c r="L671" s="5" t="e">
        <v>#N/A</v>
      </c>
      <c r="M671" s="5" t="e">
        <v>#N/A</v>
      </c>
      <c r="N671" s="5">
        <v>0</v>
      </c>
      <c r="O671" s="5">
        <v>0.3857500506789166</v>
      </c>
      <c r="P671" s="22">
        <v>3.7622408420985742</v>
      </c>
      <c r="Q671" s="18">
        <v>348.36181983427832</v>
      </c>
      <c r="R671" s="5">
        <v>3.2146462459253816E-2</v>
      </c>
      <c r="S671" s="20">
        <v>3.8265337670170818</v>
      </c>
      <c r="T671" s="3">
        <v>8.6580086580086577E-2</v>
      </c>
      <c r="U671" s="3">
        <v>2.8011204481792715E-2</v>
      </c>
      <c r="V671" s="3">
        <v>5.8568882098293862E-2</v>
      </c>
      <c r="W671" s="3" t="s">
        <v>3402</v>
      </c>
      <c r="X671" s="25">
        <v>1.2853346083965054</v>
      </c>
      <c r="Y671" s="3">
        <v>8.6580086580086577E-2</v>
      </c>
      <c r="Z671" s="3">
        <v>0.17316017316017315</v>
      </c>
      <c r="AA671" s="3">
        <v>-8.6580086580086577E-2</v>
      </c>
      <c r="AB671" s="3" t="s">
        <v>3401</v>
      </c>
      <c r="AC671" s="22">
        <v>4.3622642985443036</v>
      </c>
      <c r="AD671" s="15">
        <v>355.69541953267031</v>
      </c>
      <c r="AE671" s="5">
        <v>4.4398646415074142E-2</v>
      </c>
      <c r="AF671" s="20">
        <v>4.4510615913744518</v>
      </c>
      <c r="AG671" s="3">
        <v>8.6580086580086577E-2</v>
      </c>
      <c r="AH671" s="3">
        <v>4.5351473922902487E-2</v>
      </c>
      <c r="AI671" s="3">
        <v>4.122861265718409E-2</v>
      </c>
      <c r="AJ671" s="3" t="s">
        <v>3402</v>
      </c>
      <c r="AK671" s="22">
        <v>3.7619065213721004</v>
      </c>
      <c r="AL671" s="15">
        <v>494.84533782930401</v>
      </c>
      <c r="AM671" s="3">
        <v>4.5059200983570469E-2</v>
      </c>
      <c r="AN671" s="20">
        <v>3.8520249233392412</v>
      </c>
      <c r="AO671" s="3">
        <v>8.6580086580086577E-2</v>
      </c>
      <c r="AP671" s="3">
        <v>0.42328042328042326</v>
      </c>
      <c r="AQ671" s="3">
        <v>-0.33670033670033667</v>
      </c>
      <c r="AR671" s="3" t="s">
        <v>3402</v>
      </c>
      <c r="AS671" s="22">
        <v>3.7546200440002382</v>
      </c>
      <c r="AT671" s="15">
        <v>117.42198422166213</v>
      </c>
      <c r="AU671" s="3">
        <v>3.8563388317388064E-2</v>
      </c>
      <c r="AV671" s="20">
        <v>3.8317468206350145</v>
      </c>
      <c r="AW671" s="3">
        <v>8.6580086580086577E-2</v>
      </c>
      <c r="AX671" s="3">
        <v>0.89678055779750687</v>
      </c>
      <c r="AY671" s="3">
        <v>-0.81020047121742034</v>
      </c>
      <c r="AZ671" s="3" t="s">
        <v>3402</v>
      </c>
      <c r="BA671" s="22">
        <v>3.7454909523506097</v>
      </c>
      <c r="BB671" s="15">
        <v>17.199041872895826</v>
      </c>
      <c r="BC671" s="3">
        <v>2.093094994422828E-2</v>
      </c>
      <c r="BD671" s="20">
        <v>3.7873528522390663</v>
      </c>
      <c r="BE671" s="15">
        <v>13.92875545826772</v>
      </c>
    </row>
    <row r="672" spans="1:57" x14ac:dyDescent="0.25">
      <c r="A672" t="s">
        <v>330</v>
      </c>
      <c r="B672" t="s">
        <v>518</v>
      </c>
      <c r="C672" t="s">
        <v>3427</v>
      </c>
      <c r="D672">
        <v>6</v>
      </c>
      <c r="E672" s="10">
        <v>1</v>
      </c>
      <c r="F672" s="5">
        <v>0.25396825396825395</v>
      </c>
      <c r="G672" s="5">
        <v>0.13605442176870747</v>
      </c>
      <c r="H672" s="5">
        <v>0.17316017316017315</v>
      </c>
      <c r="I672" s="5" t="e">
        <v>#N/A</v>
      </c>
      <c r="J672" s="5" t="e">
        <v>#N/A</v>
      </c>
      <c r="K672" s="5" t="e">
        <v>#N/A</v>
      </c>
      <c r="L672" s="5" t="e">
        <v>#N/A</v>
      </c>
      <c r="M672" s="5" t="e">
        <v>#N/A</v>
      </c>
      <c r="N672" s="5">
        <v>0</v>
      </c>
      <c r="O672" s="5">
        <v>0.3857500506789166</v>
      </c>
      <c r="P672" s="22">
        <v>4.276344463345052</v>
      </c>
      <c r="Q672" s="18">
        <v>190.48168148584728</v>
      </c>
      <c r="R672" s="5">
        <v>0.10230861584805179</v>
      </c>
      <c r="S672" s="20">
        <v>4.4809616950411559</v>
      </c>
      <c r="T672" s="3">
        <v>0.10582010582010581</v>
      </c>
      <c r="U672" s="3">
        <v>5.6022408963585429E-2</v>
      </c>
      <c r="V672" s="3">
        <v>4.9797696856520385E-2</v>
      </c>
      <c r="W672" s="3" t="s">
        <v>3401</v>
      </c>
      <c r="X672" s="25">
        <v>1.2592451675388721</v>
      </c>
      <c r="Y672" s="3">
        <v>0.10582010582010581</v>
      </c>
      <c r="Z672" s="3">
        <v>0.10582010582010581</v>
      </c>
      <c r="AA672" s="3">
        <v>0</v>
      </c>
      <c r="AB672" s="3" t="s">
        <v>3402</v>
      </c>
      <c r="AC672" s="22">
        <v>3.6848178671325043</v>
      </c>
      <c r="AD672" s="15">
        <v>84.573027798018032</v>
      </c>
      <c r="AE672" s="5">
        <v>5.1030154925227625E-2</v>
      </c>
      <c r="AF672" s="20">
        <v>3.7868781769829596</v>
      </c>
      <c r="AG672" s="3">
        <v>0.10582010582010581</v>
      </c>
      <c r="AH672" s="3">
        <v>6.3492063492063489E-2</v>
      </c>
      <c r="AI672" s="3">
        <v>4.2328042328042326E-2</v>
      </c>
      <c r="AJ672" s="3" t="s">
        <v>3401</v>
      </c>
      <c r="AK672" s="22">
        <v>4.2762033714495304</v>
      </c>
      <c r="AL672" s="15">
        <v>3304.2430327179177</v>
      </c>
      <c r="AM672" s="3">
        <v>0.1035449187540467</v>
      </c>
      <c r="AN672" s="20">
        <v>4.4832932089576243</v>
      </c>
      <c r="AO672" s="3">
        <v>0.10582010582010581</v>
      </c>
      <c r="AP672" s="3">
        <v>0.88924458672357831</v>
      </c>
      <c r="AQ672" s="3">
        <v>-0.7834244809034725</v>
      </c>
      <c r="AR672" s="3" t="s">
        <v>3401</v>
      </c>
      <c r="AS672" s="22">
        <v>4.2606059983325952</v>
      </c>
      <c r="AT672" s="15">
        <v>103.46881371423684</v>
      </c>
      <c r="AU672" s="3">
        <v>3.646367665531651E-2</v>
      </c>
      <c r="AV672" s="20">
        <v>4.3335333516432284</v>
      </c>
      <c r="AW672" s="3">
        <v>0.10582010582010581</v>
      </c>
      <c r="AX672" s="3">
        <v>1.4214641080312722E-2</v>
      </c>
      <c r="AY672" s="3">
        <v>9.1605464739793085E-2</v>
      </c>
      <c r="AZ672" s="3" t="s">
        <v>3402</v>
      </c>
      <c r="BA672" s="22">
        <v>3.6865481732144105</v>
      </c>
      <c r="BB672" s="15">
        <v>60.216348111567264</v>
      </c>
      <c r="BC672" s="3">
        <v>8.1037366819822765E-2</v>
      </c>
      <c r="BD672" s="20">
        <v>3.8486229068540561</v>
      </c>
      <c r="BE672" s="15">
        <v>14.761005897892407</v>
      </c>
    </row>
    <row r="673" spans="1:57" x14ac:dyDescent="0.25">
      <c r="A673" t="s">
        <v>3311</v>
      </c>
      <c r="B673" t="s">
        <v>486</v>
      </c>
      <c r="C673" t="s">
        <v>147</v>
      </c>
      <c r="D673">
        <v>4.5</v>
      </c>
      <c r="E673" s="10">
        <v>1</v>
      </c>
      <c r="F673" s="5" t="e">
        <v>#N/A</v>
      </c>
      <c r="G673" s="5" t="e">
        <v>#N/A</v>
      </c>
      <c r="H673" s="5">
        <v>0.11904761904761904</v>
      </c>
      <c r="I673" s="5">
        <v>0.23371647509578544</v>
      </c>
      <c r="J673" s="5">
        <v>0.4414893617021276</v>
      </c>
      <c r="K673" s="5">
        <v>7.4074074074074084E-2</v>
      </c>
      <c r="L673" s="5" t="e">
        <v>#N/A</v>
      </c>
      <c r="M673" s="5" t="e">
        <v>#N/A</v>
      </c>
      <c r="N673" s="5">
        <v>0</v>
      </c>
      <c r="O673" s="5">
        <v>0</v>
      </c>
      <c r="P673" s="22">
        <v>1.7846914097831192</v>
      </c>
      <c r="Q673" s="18">
        <v>12.127699431006022</v>
      </c>
      <c r="R673" s="5">
        <v>3.3115447928069824E-3</v>
      </c>
      <c r="S673" s="20">
        <v>1.7913144993687331</v>
      </c>
      <c r="T673" s="3">
        <v>1.8674136321195144E-2</v>
      </c>
      <c r="U673" s="3">
        <v>6.3492063492063489E-2</v>
      </c>
      <c r="V673" s="3">
        <v>-4.4817927170868341E-2</v>
      </c>
      <c r="W673" s="3" t="s">
        <v>3401</v>
      </c>
      <c r="X673" s="25">
        <v>0.52578062997187924</v>
      </c>
      <c r="Y673" s="3">
        <v>1.8674136321195144E-2</v>
      </c>
      <c r="Z673" s="3">
        <v>1.4214641080312722E-2</v>
      </c>
      <c r="AA673" s="3">
        <v>4.4594952408824225E-3</v>
      </c>
      <c r="AB673" s="3" t="s">
        <v>3402</v>
      </c>
      <c r="AC673" s="22">
        <v>1.5384889310392937</v>
      </c>
      <c r="AD673" s="15">
        <v>5.2766103492506069</v>
      </c>
      <c r="AE673" s="5">
        <v>8.9728408768320941E-3</v>
      </c>
      <c r="AF673" s="20">
        <v>1.556434612792958</v>
      </c>
      <c r="AG673" s="3">
        <v>1.8674136321195144E-2</v>
      </c>
      <c r="AH673" s="3">
        <v>5.6022408963585429E-2</v>
      </c>
      <c r="AI673" s="3">
        <v>-3.7348272642390282E-2</v>
      </c>
      <c r="AJ673" s="3" t="s">
        <v>3401</v>
      </c>
      <c r="AK673" s="22">
        <v>1.7847503207780739</v>
      </c>
      <c r="AL673" s="15">
        <v>7.9262256928937234</v>
      </c>
      <c r="AM673" s="3">
        <v>6.5055960751676791E-3</v>
      </c>
      <c r="AN673" s="20">
        <v>1.7977615129284092</v>
      </c>
      <c r="AO673" s="3">
        <v>1.8674136321195144E-2</v>
      </c>
      <c r="AP673" s="3">
        <v>0.10582010582010581</v>
      </c>
      <c r="AQ673" s="3">
        <v>-8.7145969498910666E-2</v>
      </c>
      <c r="AR673" s="3" t="s">
        <v>3401</v>
      </c>
      <c r="AS673" s="22">
        <v>1.7843575808117085</v>
      </c>
      <c r="AT673" s="15">
        <v>7.6534262607400638</v>
      </c>
      <c r="AU673" s="3">
        <v>7.5211532240631023E-3</v>
      </c>
      <c r="AV673" s="20">
        <v>1.7993998872598347</v>
      </c>
      <c r="AW673" s="3">
        <v>1.8674136321195144E-2</v>
      </c>
      <c r="AX673" s="3">
        <v>0.42328042328042326</v>
      </c>
      <c r="AY673" s="3">
        <v>-0.40460628695922812</v>
      </c>
      <c r="AZ673" s="3" t="s">
        <v>3401</v>
      </c>
      <c r="BA673" s="22">
        <v>1.7818538635261281</v>
      </c>
      <c r="BB673" s="15">
        <v>10.013234073957126</v>
      </c>
      <c r="BC673" s="3">
        <v>5.5252081129581335E-3</v>
      </c>
      <c r="BD673" s="20">
        <v>1.7929042797520442</v>
      </c>
      <c r="BE673" s="15">
        <v>6.0795486291863607</v>
      </c>
    </row>
    <row r="674" spans="1:57" x14ac:dyDescent="0.25">
      <c r="A674" t="s">
        <v>3312</v>
      </c>
      <c r="B674" t="s">
        <v>495</v>
      </c>
      <c r="C674" t="s">
        <v>254</v>
      </c>
      <c r="D674">
        <v>4.5</v>
      </c>
      <c r="E674" s="10">
        <v>1</v>
      </c>
      <c r="F674" s="5" t="e">
        <v>#N/A</v>
      </c>
      <c r="G674" s="5" t="e">
        <v>#N/A</v>
      </c>
      <c r="H674" s="5" t="e">
        <v>#N/A</v>
      </c>
      <c r="I674" s="5" t="e">
        <v>#N/A</v>
      </c>
      <c r="J674" s="5" t="e">
        <v>#N/A</v>
      </c>
      <c r="K674" s="5" t="e">
        <v>#N/A</v>
      </c>
      <c r="L674" s="5" t="e">
        <v>#N/A</v>
      </c>
      <c r="M674" s="5" t="e">
        <v>#N/A</v>
      </c>
      <c r="N674" s="5">
        <v>0.29152339856241527</v>
      </c>
      <c r="O674" s="5">
        <v>0</v>
      </c>
      <c r="P674" s="22">
        <v>2.5830467971248305</v>
      </c>
      <c r="Q674" s="18">
        <v>13.563300383874124</v>
      </c>
      <c r="R674" s="5">
        <v>1.3713243502722886E-2</v>
      </c>
      <c r="S674" s="20">
        <v>2.6104732841302765</v>
      </c>
      <c r="T674" s="3">
        <v>4.5351473922902487E-2</v>
      </c>
      <c r="U674" s="3">
        <v>0.87939146110891264</v>
      </c>
      <c r="V674" s="3">
        <v>-0.83403998718601013</v>
      </c>
      <c r="W674" s="3" t="s">
        <v>3401</v>
      </c>
      <c r="X674" s="25">
        <v>0.76363211464733183</v>
      </c>
      <c r="Y674" s="3">
        <v>4.5351473922902487E-2</v>
      </c>
      <c r="Z674" s="3">
        <v>9.5238095238095233E-2</v>
      </c>
      <c r="AA674" s="3">
        <v>-4.9886621315192746E-2</v>
      </c>
      <c r="AB674" s="3" t="s">
        <v>3402</v>
      </c>
      <c r="AC674" s="22">
        <v>2.2338854057500486</v>
      </c>
      <c r="AD674" s="15">
        <v>7.9360523063126216</v>
      </c>
      <c r="AE674" s="5">
        <v>1.7130776652511503E-2</v>
      </c>
      <c r="AF674" s="20">
        <v>2.2681469590550716</v>
      </c>
      <c r="AG674" s="3">
        <v>4.5351473922902487E-2</v>
      </c>
      <c r="AH674" s="3">
        <v>8.6580086580086577E-2</v>
      </c>
      <c r="AI674" s="3">
        <v>-4.122861265718409E-2</v>
      </c>
      <c r="AJ674" s="3" t="s">
        <v>3401</v>
      </c>
      <c r="AK674" s="22">
        <v>2.592128040521549</v>
      </c>
      <c r="AL674" s="15">
        <v>71.8810515509239</v>
      </c>
      <c r="AM674" s="3">
        <v>6.545282942244721E-3</v>
      </c>
      <c r="AN674" s="20">
        <v>2.6052186064060385</v>
      </c>
      <c r="AO674" s="3">
        <v>4.5351473922902487E-2</v>
      </c>
      <c r="AP674" s="3">
        <v>0.50125313283208017</v>
      </c>
      <c r="AQ674" s="3">
        <v>-0.45590165890917767</v>
      </c>
      <c r="AR674" s="3" t="s">
        <v>3401</v>
      </c>
      <c r="AS674" s="22">
        <v>2.587378175693599</v>
      </c>
      <c r="AT674" s="15">
        <v>40.706206860696589</v>
      </c>
      <c r="AU674" s="3">
        <v>1.0815504362725653E-2</v>
      </c>
      <c r="AV674" s="20">
        <v>2.6090091844190502</v>
      </c>
      <c r="AW674" s="3">
        <v>4.5351473922902487E-2</v>
      </c>
      <c r="AX674" s="3">
        <v>2.8011204481792715E-2</v>
      </c>
      <c r="AY674" s="3">
        <v>1.7340269441109772E-2</v>
      </c>
      <c r="AZ674" s="3" t="s">
        <v>3401</v>
      </c>
      <c r="BA674" s="22">
        <v>2.5927989167108878</v>
      </c>
      <c r="BB674" s="15">
        <v>713.84874925600025</v>
      </c>
      <c r="BC674" s="3">
        <v>7.594108221451702E-3</v>
      </c>
      <c r="BD674" s="20">
        <v>2.6079871331537912</v>
      </c>
      <c r="BE674" s="15">
        <v>8.840201128503308</v>
      </c>
    </row>
    <row r="675" spans="1:57" x14ac:dyDescent="0.25">
      <c r="A675" t="s">
        <v>3602</v>
      </c>
      <c r="B675" t="s">
        <v>518</v>
      </c>
      <c r="C675" t="s">
        <v>254</v>
      </c>
      <c r="D675">
        <v>5.5</v>
      </c>
      <c r="E675" s="10">
        <v>1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>
        <v>0</v>
      </c>
      <c r="O675" s="5">
        <v>0.3857500506789166</v>
      </c>
      <c r="P675" s="22">
        <v>2.7715001013578333</v>
      </c>
      <c r="Q675" s="18">
        <v>16.405150538424177</v>
      </c>
      <c r="R675" s="5">
        <v>1.6586510485287802E-2</v>
      </c>
      <c r="S675" s="20">
        <v>2.8046731223284089</v>
      </c>
      <c r="T675" s="3">
        <v>4.5351473922902487E-2</v>
      </c>
      <c r="U675" s="3">
        <v>0.87939146110891264</v>
      </c>
      <c r="V675" s="3">
        <v>-0.83403998718601013</v>
      </c>
      <c r="W675" s="3" t="s">
        <v>3401</v>
      </c>
      <c r="X675" s="25">
        <v>0.81934500199567917</v>
      </c>
      <c r="Y675" s="3">
        <v>4.5351473922902487E-2</v>
      </c>
      <c r="Z675" s="3">
        <v>9.5238095238095233E-2</v>
      </c>
      <c r="AA675" s="3">
        <v>-4.9886621315192746E-2</v>
      </c>
      <c r="AB675" s="3" t="s">
        <v>3402</v>
      </c>
      <c r="AC675" s="22">
        <v>2.3968646775387255</v>
      </c>
      <c r="AD675" s="15">
        <v>9.230764070241003</v>
      </c>
      <c r="AE675" s="5">
        <v>1.9925543773639726E-2</v>
      </c>
      <c r="AF675" s="20">
        <v>2.4367157650860047</v>
      </c>
      <c r="AG675" s="3">
        <v>4.5351473922902487E-2</v>
      </c>
      <c r="AH675" s="3">
        <v>8.6580086580086577E-2</v>
      </c>
      <c r="AI675" s="3">
        <v>-4.122861265718409E-2</v>
      </c>
      <c r="AJ675" s="3" t="s">
        <v>3401</v>
      </c>
      <c r="AK675" s="22">
        <v>2.7812438919165161</v>
      </c>
      <c r="AL675" s="15">
        <v>98.190359088826099</v>
      </c>
      <c r="AM675" s="3">
        <v>8.9409332302501192E-3</v>
      </c>
      <c r="AN675" s="20">
        <v>2.7991257583770164</v>
      </c>
      <c r="AO675" s="3">
        <v>4.5351473922902487E-2</v>
      </c>
      <c r="AP675" s="3">
        <v>0.50125313283208017</v>
      </c>
      <c r="AQ675" s="3">
        <v>-0.45590165890917767</v>
      </c>
      <c r="AR675" s="3" t="s">
        <v>3401</v>
      </c>
      <c r="AS675" s="22">
        <v>2.7761474875978829</v>
      </c>
      <c r="AT675" s="15">
        <v>53.34550945539867</v>
      </c>
      <c r="AU675" s="3">
        <v>1.4173725206603876E-2</v>
      </c>
      <c r="AV675" s="20">
        <v>2.8044949380110906</v>
      </c>
      <c r="AW675" s="3">
        <v>4.5351473922902487E-2</v>
      </c>
      <c r="AX675" s="3">
        <v>2.8011204481792715E-2</v>
      </c>
      <c r="AY675" s="3">
        <v>1.7340269441109772E-2</v>
      </c>
      <c r="AZ675" s="3" t="s">
        <v>3401</v>
      </c>
      <c r="BA675" s="22">
        <v>2.7819637137288118</v>
      </c>
      <c r="BB675" s="15">
        <v>1152.9193147061537</v>
      </c>
      <c r="BC675" s="3">
        <v>1.2265054825137204E-2</v>
      </c>
      <c r="BD675" s="20">
        <v>2.8064938233790864</v>
      </c>
      <c r="BE675" s="15">
        <v>9.5003392987731594</v>
      </c>
    </row>
    <row r="676" spans="1:57" x14ac:dyDescent="0.25">
      <c r="A676" t="s">
        <v>4235</v>
      </c>
      <c r="B676">
        <v>0</v>
      </c>
      <c r="C676" t="e">
        <v>#N/A</v>
      </c>
      <c r="D676">
        <v>0</v>
      </c>
      <c r="E676" s="10">
        <v>0</v>
      </c>
      <c r="F676" s="5" t="e">
        <v>#N/A</v>
      </c>
      <c r="G676" s="5" t="e">
        <v>#N/A</v>
      </c>
      <c r="H676" s="5" t="e">
        <v>#N/A</v>
      </c>
      <c r="I676" s="5" t="e">
        <v>#N/A</v>
      </c>
      <c r="J676" s="5" t="e">
        <v>#N/A</v>
      </c>
      <c r="K676" s="5" t="e">
        <v>#N/A</v>
      </c>
      <c r="L676" s="5" t="e">
        <v>#N/A</v>
      </c>
      <c r="M676" s="5" t="e">
        <v>#N/A</v>
      </c>
      <c r="N676" s="5">
        <v>0</v>
      </c>
      <c r="O676" s="5">
        <v>0</v>
      </c>
      <c r="P676" s="22">
        <v>0</v>
      </c>
      <c r="Q676" s="18">
        <v>0</v>
      </c>
      <c r="R676" s="5" t="e">
        <v>#N/A</v>
      </c>
      <c r="S676" s="20" t="e">
        <v>#N/A</v>
      </c>
      <c r="T676" s="3" t="e">
        <v>#N/A</v>
      </c>
      <c r="U676" s="3" t="e">
        <v>#N/A</v>
      </c>
      <c r="V676" s="3" t="e">
        <v>#N/A</v>
      </c>
      <c r="W676" s="3" t="e">
        <v>#N/A</v>
      </c>
      <c r="X676" s="25" t="e">
        <v>#N/A</v>
      </c>
      <c r="Y676" s="3" t="e">
        <v>#N/A</v>
      </c>
      <c r="Z676" s="3" t="e">
        <v>#N/A</v>
      </c>
      <c r="AA676" s="3" t="e">
        <v>#N/A</v>
      </c>
      <c r="AB676" s="3" t="e">
        <v>#N/A</v>
      </c>
      <c r="AC676" s="22">
        <v>0</v>
      </c>
      <c r="AD676" s="15">
        <v>0</v>
      </c>
      <c r="AE676" s="5" t="e">
        <v>#N/A</v>
      </c>
      <c r="AF676" s="20" t="e">
        <v>#N/A</v>
      </c>
      <c r="AG676" s="3" t="e">
        <v>#N/A</v>
      </c>
      <c r="AH676" s="3" t="e">
        <v>#N/A</v>
      </c>
      <c r="AI676" s="3" t="e">
        <v>#N/A</v>
      </c>
      <c r="AJ676" s="3" t="e">
        <v>#N/A</v>
      </c>
      <c r="AK676" s="22">
        <v>0</v>
      </c>
      <c r="AL676" s="15">
        <v>0</v>
      </c>
      <c r="AM676" s="3" t="e">
        <v>#N/A</v>
      </c>
      <c r="AN676" s="20" t="e">
        <v>#N/A</v>
      </c>
      <c r="AO676" s="3" t="e">
        <v>#N/A</v>
      </c>
      <c r="AP676" s="3" t="e">
        <v>#N/A</v>
      </c>
      <c r="AQ676" s="3" t="e">
        <v>#N/A</v>
      </c>
      <c r="AR676" s="3" t="e">
        <v>#N/A</v>
      </c>
      <c r="AS676" s="22">
        <v>0</v>
      </c>
      <c r="AT676" s="15">
        <v>0</v>
      </c>
      <c r="AU676" s="3" t="e">
        <v>#N/A</v>
      </c>
      <c r="AV676" s="20" t="e">
        <v>#N/A</v>
      </c>
      <c r="AW676" s="3" t="e">
        <v>#N/A</v>
      </c>
      <c r="AX676" s="3" t="e">
        <v>#N/A</v>
      </c>
      <c r="AY676" s="3" t="e">
        <v>#N/A</v>
      </c>
      <c r="AZ676" s="3" t="e">
        <v>#N/A</v>
      </c>
      <c r="BA676" s="22">
        <v>0</v>
      </c>
      <c r="BB676" s="15">
        <v>0</v>
      </c>
      <c r="BC676" s="3" t="e">
        <v>#N/A</v>
      </c>
      <c r="BD676" s="20" t="e">
        <v>#N/A</v>
      </c>
      <c r="BE676" s="15">
        <v>0</v>
      </c>
    </row>
    <row r="677" spans="1:57" x14ac:dyDescent="0.25">
      <c r="A677" t="s">
        <v>4235</v>
      </c>
      <c r="B677">
        <v>0</v>
      </c>
      <c r="C677" t="e">
        <v>#N/A</v>
      </c>
      <c r="D677">
        <v>0</v>
      </c>
      <c r="E677" s="10">
        <v>0</v>
      </c>
      <c r="F677" s="5" t="e">
        <v>#N/A</v>
      </c>
      <c r="G677" s="5" t="e">
        <v>#N/A</v>
      </c>
      <c r="H677" s="5" t="e">
        <v>#N/A</v>
      </c>
      <c r="I677" s="5" t="e">
        <v>#N/A</v>
      </c>
      <c r="J677" s="5" t="e">
        <v>#N/A</v>
      </c>
      <c r="K677" s="5" t="e">
        <v>#N/A</v>
      </c>
      <c r="L677" s="5" t="e">
        <v>#N/A</v>
      </c>
      <c r="M677" s="5" t="e">
        <v>#N/A</v>
      </c>
      <c r="N677" s="5">
        <v>0</v>
      </c>
      <c r="O677" s="5">
        <v>0</v>
      </c>
      <c r="P677" s="22">
        <v>0</v>
      </c>
      <c r="Q677" s="18">
        <v>0</v>
      </c>
      <c r="R677" s="5" t="e">
        <v>#N/A</v>
      </c>
      <c r="S677" s="20" t="e">
        <v>#N/A</v>
      </c>
      <c r="T677" s="3" t="e">
        <v>#N/A</v>
      </c>
      <c r="U677" s="3" t="e">
        <v>#N/A</v>
      </c>
      <c r="V677" s="3" t="e">
        <v>#N/A</v>
      </c>
      <c r="W677" s="3" t="e">
        <v>#N/A</v>
      </c>
      <c r="X677" s="25" t="e">
        <v>#N/A</v>
      </c>
      <c r="Y677" s="3" t="e">
        <v>#N/A</v>
      </c>
      <c r="Z677" s="3" t="e">
        <v>#N/A</v>
      </c>
      <c r="AA677" s="3" t="e">
        <v>#N/A</v>
      </c>
      <c r="AB677" s="3" t="e">
        <v>#N/A</v>
      </c>
      <c r="AC677" s="22">
        <v>0</v>
      </c>
      <c r="AD677" s="15">
        <v>0</v>
      </c>
      <c r="AE677" s="5" t="e">
        <v>#N/A</v>
      </c>
      <c r="AF677" s="20" t="e">
        <v>#N/A</v>
      </c>
      <c r="AG677" s="3" t="e">
        <v>#N/A</v>
      </c>
      <c r="AH677" s="3" t="e">
        <v>#N/A</v>
      </c>
      <c r="AI677" s="3" t="e">
        <v>#N/A</v>
      </c>
      <c r="AJ677" s="3" t="e">
        <v>#N/A</v>
      </c>
      <c r="AK677" s="22">
        <v>0</v>
      </c>
      <c r="AL677" s="15">
        <v>0</v>
      </c>
      <c r="AM677" s="3" t="e">
        <v>#N/A</v>
      </c>
      <c r="AN677" s="20" t="e">
        <v>#N/A</v>
      </c>
      <c r="AO677" s="3" t="e">
        <v>#N/A</v>
      </c>
      <c r="AP677" s="3" t="e">
        <v>#N/A</v>
      </c>
      <c r="AQ677" s="3" t="e">
        <v>#N/A</v>
      </c>
      <c r="AR677" s="3" t="e">
        <v>#N/A</v>
      </c>
      <c r="AS677" s="22">
        <v>0</v>
      </c>
      <c r="AT677" s="15">
        <v>0</v>
      </c>
      <c r="AU677" s="3" t="e">
        <v>#N/A</v>
      </c>
      <c r="AV677" s="20" t="e">
        <v>#N/A</v>
      </c>
      <c r="AW677" s="3" t="e">
        <v>#N/A</v>
      </c>
      <c r="AX677" s="3" t="e">
        <v>#N/A</v>
      </c>
      <c r="AY677" s="3" t="e">
        <v>#N/A</v>
      </c>
      <c r="AZ677" s="3" t="e">
        <v>#N/A</v>
      </c>
      <c r="BA677" s="22">
        <v>0</v>
      </c>
      <c r="BB677" s="15">
        <v>0</v>
      </c>
      <c r="BC677" s="3" t="e">
        <v>#N/A</v>
      </c>
      <c r="BD677" s="20" t="e">
        <v>#N/A</v>
      </c>
      <c r="BE677" s="15">
        <v>0</v>
      </c>
    </row>
    <row r="678" spans="1:57" x14ac:dyDescent="0.25">
      <c r="A678" t="s">
        <v>4235</v>
      </c>
      <c r="B678">
        <v>0</v>
      </c>
      <c r="C678" t="e">
        <v>#N/A</v>
      </c>
      <c r="D678">
        <v>0</v>
      </c>
      <c r="E678" s="10">
        <v>0</v>
      </c>
      <c r="F678" s="5" t="e">
        <v>#N/A</v>
      </c>
      <c r="G678" s="5" t="e">
        <v>#N/A</v>
      </c>
      <c r="H678" s="5" t="e">
        <v>#N/A</v>
      </c>
      <c r="I678" s="5" t="e">
        <v>#N/A</v>
      </c>
      <c r="J678" s="5" t="e">
        <v>#N/A</v>
      </c>
      <c r="K678" s="5" t="e">
        <v>#N/A</v>
      </c>
      <c r="L678" s="5" t="e">
        <v>#N/A</v>
      </c>
      <c r="M678" s="5" t="e">
        <v>#N/A</v>
      </c>
      <c r="N678" s="5">
        <v>0</v>
      </c>
      <c r="O678" s="5">
        <v>0</v>
      </c>
      <c r="P678" s="22">
        <v>0</v>
      </c>
      <c r="Q678" s="18">
        <v>0</v>
      </c>
      <c r="R678" s="5" t="e">
        <v>#N/A</v>
      </c>
      <c r="S678" s="20" t="e">
        <v>#N/A</v>
      </c>
      <c r="T678" s="3" t="e">
        <v>#N/A</v>
      </c>
      <c r="U678" s="3" t="e">
        <v>#N/A</v>
      </c>
      <c r="V678" s="3" t="e">
        <v>#N/A</v>
      </c>
      <c r="W678" s="3" t="e">
        <v>#N/A</v>
      </c>
      <c r="X678" s="25" t="e">
        <v>#N/A</v>
      </c>
      <c r="Y678" s="3" t="e">
        <v>#N/A</v>
      </c>
      <c r="Z678" s="3" t="e">
        <v>#N/A</v>
      </c>
      <c r="AA678" s="3" t="e">
        <v>#N/A</v>
      </c>
      <c r="AB678" s="3" t="e">
        <v>#N/A</v>
      </c>
      <c r="AC678" s="22">
        <v>0</v>
      </c>
      <c r="AD678" s="15">
        <v>0</v>
      </c>
      <c r="AE678" s="5" t="e">
        <v>#N/A</v>
      </c>
      <c r="AF678" s="20" t="e">
        <v>#N/A</v>
      </c>
      <c r="AG678" s="3" t="e">
        <v>#N/A</v>
      </c>
      <c r="AH678" s="3" t="e">
        <v>#N/A</v>
      </c>
      <c r="AI678" s="3" t="e">
        <v>#N/A</v>
      </c>
      <c r="AJ678" s="3" t="e">
        <v>#N/A</v>
      </c>
      <c r="AK678" s="22">
        <v>0</v>
      </c>
      <c r="AL678" s="15">
        <v>0</v>
      </c>
      <c r="AM678" s="3" t="e">
        <v>#N/A</v>
      </c>
      <c r="AN678" s="20" t="e">
        <v>#N/A</v>
      </c>
      <c r="AO678" s="3" t="e">
        <v>#N/A</v>
      </c>
      <c r="AP678" s="3" t="e">
        <v>#N/A</v>
      </c>
      <c r="AQ678" s="3" t="e">
        <v>#N/A</v>
      </c>
      <c r="AR678" s="3" t="e">
        <v>#N/A</v>
      </c>
      <c r="AS678" s="22">
        <v>0</v>
      </c>
      <c r="AT678" s="15">
        <v>0</v>
      </c>
      <c r="AU678" s="3" t="e">
        <v>#N/A</v>
      </c>
      <c r="AV678" s="20" t="e">
        <v>#N/A</v>
      </c>
      <c r="AW678" s="3" t="e">
        <v>#N/A</v>
      </c>
      <c r="AX678" s="3" t="e">
        <v>#N/A</v>
      </c>
      <c r="AY678" s="3" t="e">
        <v>#N/A</v>
      </c>
      <c r="AZ678" s="3" t="e">
        <v>#N/A</v>
      </c>
      <c r="BA678" s="22">
        <v>0</v>
      </c>
      <c r="BB678" s="15">
        <v>0</v>
      </c>
      <c r="BC678" s="3" t="e">
        <v>#N/A</v>
      </c>
      <c r="BD678" s="20" t="e">
        <v>#N/A</v>
      </c>
      <c r="BE678" s="15">
        <v>0</v>
      </c>
    </row>
    <row r="679" spans="1:57" x14ac:dyDescent="0.25">
      <c r="A679" t="s">
        <v>4235</v>
      </c>
      <c r="B679">
        <v>0</v>
      </c>
      <c r="C679" t="e">
        <v>#N/A</v>
      </c>
      <c r="D679">
        <v>0</v>
      </c>
      <c r="E679" s="10">
        <v>0</v>
      </c>
      <c r="F679" s="5" t="e">
        <v>#N/A</v>
      </c>
      <c r="G679" s="5" t="e">
        <v>#N/A</v>
      </c>
      <c r="H679" s="5" t="e">
        <v>#N/A</v>
      </c>
      <c r="I679" s="5" t="e">
        <v>#N/A</v>
      </c>
      <c r="J679" s="5" t="e">
        <v>#N/A</v>
      </c>
      <c r="K679" s="5" t="e">
        <v>#N/A</v>
      </c>
      <c r="L679" s="5" t="e">
        <v>#N/A</v>
      </c>
      <c r="M679" s="5" t="e">
        <v>#N/A</v>
      </c>
      <c r="N679" s="5">
        <v>0</v>
      </c>
      <c r="O679" s="5">
        <v>0</v>
      </c>
      <c r="P679" s="22">
        <v>0</v>
      </c>
      <c r="Q679" s="18">
        <v>0</v>
      </c>
      <c r="R679" s="5" t="e">
        <v>#N/A</v>
      </c>
      <c r="S679" s="20" t="e">
        <v>#N/A</v>
      </c>
      <c r="T679" s="3" t="e">
        <v>#N/A</v>
      </c>
      <c r="U679" s="3" t="e">
        <v>#N/A</v>
      </c>
      <c r="V679" s="3" t="e">
        <v>#N/A</v>
      </c>
      <c r="W679" s="3" t="e">
        <v>#N/A</v>
      </c>
      <c r="X679" s="25" t="e">
        <v>#N/A</v>
      </c>
      <c r="Y679" s="3" t="e">
        <v>#N/A</v>
      </c>
      <c r="Z679" s="3" t="e">
        <v>#N/A</v>
      </c>
      <c r="AA679" s="3" t="e">
        <v>#N/A</v>
      </c>
      <c r="AB679" s="3" t="e">
        <v>#N/A</v>
      </c>
      <c r="AC679" s="22">
        <v>0</v>
      </c>
      <c r="AD679" s="15">
        <v>0</v>
      </c>
      <c r="AE679" s="5" t="e">
        <v>#N/A</v>
      </c>
      <c r="AF679" s="20" t="e">
        <v>#N/A</v>
      </c>
      <c r="AG679" s="3" t="e">
        <v>#N/A</v>
      </c>
      <c r="AH679" s="3" t="e">
        <v>#N/A</v>
      </c>
      <c r="AI679" s="3" t="e">
        <v>#N/A</v>
      </c>
      <c r="AJ679" s="3" t="e">
        <v>#N/A</v>
      </c>
      <c r="AK679" s="22">
        <v>0</v>
      </c>
      <c r="AL679" s="15">
        <v>0</v>
      </c>
      <c r="AM679" s="3" t="e">
        <v>#N/A</v>
      </c>
      <c r="AN679" s="20" t="e">
        <v>#N/A</v>
      </c>
      <c r="AO679" s="3" t="e">
        <v>#N/A</v>
      </c>
      <c r="AP679" s="3" t="e">
        <v>#N/A</v>
      </c>
      <c r="AQ679" s="3" t="e">
        <v>#N/A</v>
      </c>
      <c r="AR679" s="3" t="e">
        <v>#N/A</v>
      </c>
      <c r="AS679" s="22">
        <v>0</v>
      </c>
      <c r="AT679" s="15">
        <v>0</v>
      </c>
      <c r="AU679" s="3" t="e">
        <v>#N/A</v>
      </c>
      <c r="AV679" s="20" t="e">
        <v>#N/A</v>
      </c>
      <c r="AW679" s="3" t="e">
        <v>#N/A</v>
      </c>
      <c r="AX679" s="3" t="e">
        <v>#N/A</v>
      </c>
      <c r="AY679" s="3" t="e">
        <v>#N/A</v>
      </c>
      <c r="AZ679" s="3" t="e">
        <v>#N/A</v>
      </c>
      <c r="BA679" s="22">
        <v>0</v>
      </c>
      <c r="BB679" s="15">
        <v>0</v>
      </c>
      <c r="BC679" s="3" t="e">
        <v>#N/A</v>
      </c>
      <c r="BD679" s="20" t="e">
        <v>#N/A</v>
      </c>
      <c r="BE679" s="15">
        <v>0</v>
      </c>
    </row>
    <row r="680" spans="1:57" x14ac:dyDescent="0.25">
      <c r="A680" t="s">
        <v>4235</v>
      </c>
      <c r="B680">
        <v>0</v>
      </c>
      <c r="C680" t="e">
        <v>#N/A</v>
      </c>
      <c r="D680">
        <v>0</v>
      </c>
      <c r="E680" s="10">
        <v>0</v>
      </c>
      <c r="F680" s="5" t="e">
        <v>#N/A</v>
      </c>
      <c r="G680" s="5" t="e">
        <v>#N/A</v>
      </c>
      <c r="H680" s="5" t="e">
        <v>#N/A</v>
      </c>
      <c r="I680" s="5" t="e">
        <v>#N/A</v>
      </c>
      <c r="J680" s="5" t="e">
        <v>#N/A</v>
      </c>
      <c r="K680" s="5" t="e">
        <v>#N/A</v>
      </c>
      <c r="L680" s="5" t="e">
        <v>#N/A</v>
      </c>
      <c r="M680" s="5" t="e">
        <v>#N/A</v>
      </c>
      <c r="N680" s="5">
        <v>0</v>
      </c>
      <c r="O680" s="5">
        <v>0</v>
      </c>
      <c r="P680" s="22">
        <v>0</v>
      </c>
      <c r="Q680" s="18">
        <v>0</v>
      </c>
      <c r="R680" s="5" t="e">
        <v>#N/A</v>
      </c>
      <c r="S680" s="20" t="e">
        <v>#N/A</v>
      </c>
      <c r="T680" s="3" t="e">
        <v>#N/A</v>
      </c>
      <c r="U680" s="3" t="e">
        <v>#N/A</v>
      </c>
      <c r="V680" s="3" t="e">
        <v>#N/A</v>
      </c>
      <c r="W680" s="3" t="e">
        <v>#N/A</v>
      </c>
      <c r="X680" s="25" t="e">
        <v>#N/A</v>
      </c>
      <c r="Y680" s="3" t="e">
        <v>#N/A</v>
      </c>
      <c r="Z680" s="3" t="e">
        <v>#N/A</v>
      </c>
      <c r="AA680" s="3" t="e">
        <v>#N/A</v>
      </c>
      <c r="AB680" s="3" t="e">
        <v>#N/A</v>
      </c>
      <c r="AC680" s="22">
        <v>0</v>
      </c>
      <c r="AD680" s="15">
        <v>0</v>
      </c>
      <c r="AE680" s="5" t="e">
        <v>#N/A</v>
      </c>
      <c r="AF680" s="20" t="e">
        <v>#N/A</v>
      </c>
      <c r="AG680" s="3" t="e">
        <v>#N/A</v>
      </c>
      <c r="AH680" s="3" t="e">
        <v>#N/A</v>
      </c>
      <c r="AI680" s="3" t="e">
        <v>#N/A</v>
      </c>
      <c r="AJ680" s="3" t="e">
        <v>#N/A</v>
      </c>
      <c r="AK680" s="22">
        <v>0</v>
      </c>
      <c r="AL680" s="15">
        <v>0</v>
      </c>
      <c r="AM680" s="3" t="e">
        <v>#N/A</v>
      </c>
      <c r="AN680" s="20" t="e">
        <v>#N/A</v>
      </c>
      <c r="AO680" s="3" t="e">
        <v>#N/A</v>
      </c>
      <c r="AP680" s="3" t="e">
        <v>#N/A</v>
      </c>
      <c r="AQ680" s="3" t="e">
        <v>#N/A</v>
      </c>
      <c r="AR680" s="3" t="e">
        <v>#N/A</v>
      </c>
      <c r="AS680" s="22">
        <v>0</v>
      </c>
      <c r="AT680" s="15">
        <v>0</v>
      </c>
      <c r="AU680" s="3" t="e">
        <v>#N/A</v>
      </c>
      <c r="AV680" s="20" t="e">
        <v>#N/A</v>
      </c>
      <c r="AW680" s="3" t="e">
        <v>#N/A</v>
      </c>
      <c r="AX680" s="3" t="e">
        <v>#N/A</v>
      </c>
      <c r="AY680" s="3" t="e">
        <v>#N/A</v>
      </c>
      <c r="AZ680" s="3" t="e">
        <v>#N/A</v>
      </c>
      <c r="BA680" s="22">
        <v>0</v>
      </c>
      <c r="BB680" s="15">
        <v>0</v>
      </c>
      <c r="BC680" s="3" t="e">
        <v>#N/A</v>
      </c>
      <c r="BD680" s="20" t="e">
        <v>#N/A</v>
      </c>
      <c r="BE680" s="15">
        <v>0</v>
      </c>
    </row>
    <row r="681" spans="1:57" x14ac:dyDescent="0.25">
      <c r="A681" t="s">
        <v>4235</v>
      </c>
      <c r="B681">
        <v>0</v>
      </c>
      <c r="C681" t="e">
        <v>#N/A</v>
      </c>
      <c r="D681">
        <v>0</v>
      </c>
      <c r="E681" s="10">
        <v>0</v>
      </c>
      <c r="F681" s="5" t="e">
        <v>#N/A</v>
      </c>
      <c r="G681" s="5" t="e">
        <v>#N/A</v>
      </c>
      <c r="H681" s="5" t="e">
        <v>#N/A</v>
      </c>
      <c r="I681" s="5" t="e">
        <v>#N/A</v>
      </c>
      <c r="J681" s="5" t="e">
        <v>#N/A</v>
      </c>
      <c r="K681" s="5" t="e">
        <v>#N/A</v>
      </c>
      <c r="L681" s="5" t="e">
        <v>#N/A</v>
      </c>
      <c r="M681" s="5" t="e">
        <v>#N/A</v>
      </c>
      <c r="N681" s="5">
        <v>0</v>
      </c>
      <c r="O681" s="5">
        <v>0</v>
      </c>
      <c r="P681" s="22">
        <v>0</v>
      </c>
      <c r="Q681" s="18">
        <v>0</v>
      </c>
      <c r="R681" s="5" t="e">
        <v>#N/A</v>
      </c>
      <c r="S681" s="20" t="e">
        <v>#N/A</v>
      </c>
      <c r="T681" s="3" t="e">
        <v>#N/A</v>
      </c>
      <c r="U681" s="3" t="e">
        <v>#N/A</v>
      </c>
      <c r="V681" s="3" t="e">
        <v>#N/A</v>
      </c>
      <c r="W681" s="3" t="e">
        <v>#N/A</v>
      </c>
      <c r="X681" s="25" t="e">
        <v>#N/A</v>
      </c>
      <c r="Y681" s="3" t="e">
        <v>#N/A</v>
      </c>
      <c r="Z681" s="3" t="e">
        <v>#N/A</v>
      </c>
      <c r="AA681" s="3" t="e">
        <v>#N/A</v>
      </c>
      <c r="AB681" s="3" t="e">
        <v>#N/A</v>
      </c>
      <c r="AC681" s="22">
        <v>0</v>
      </c>
      <c r="AD681" s="15">
        <v>0</v>
      </c>
      <c r="AE681" s="5" t="e">
        <v>#N/A</v>
      </c>
      <c r="AF681" s="20" t="e">
        <v>#N/A</v>
      </c>
      <c r="AG681" s="3" t="e">
        <v>#N/A</v>
      </c>
      <c r="AH681" s="3" t="e">
        <v>#N/A</v>
      </c>
      <c r="AI681" s="3" t="e">
        <v>#N/A</v>
      </c>
      <c r="AJ681" s="3" t="e">
        <v>#N/A</v>
      </c>
      <c r="AK681" s="22">
        <v>0</v>
      </c>
      <c r="AL681" s="15">
        <v>0</v>
      </c>
      <c r="AM681" s="3" t="e">
        <v>#N/A</v>
      </c>
      <c r="AN681" s="20" t="e">
        <v>#N/A</v>
      </c>
      <c r="AO681" s="3" t="e">
        <v>#N/A</v>
      </c>
      <c r="AP681" s="3" t="e">
        <v>#N/A</v>
      </c>
      <c r="AQ681" s="3" t="e">
        <v>#N/A</v>
      </c>
      <c r="AR681" s="3" t="e">
        <v>#N/A</v>
      </c>
      <c r="AS681" s="22">
        <v>0</v>
      </c>
      <c r="AT681" s="15">
        <v>0</v>
      </c>
      <c r="AU681" s="3" t="e">
        <v>#N/A</v>
      </c>
      <c r="AV681" s="20" t="e">
        <v>#N/A</v>
      </c>
      <c r="AW681" s="3" t="e">
        <v>#N/A</v>
      </c>
      <c r="AX681" s="3" t="e">
        <v>#N/A</v>
      </c>
      <c r="AY681" s="3" t="e">
        <v>#N/A</v>
      </c>
      <c r="AZ681" s="3" t="e">
        <v>#N/A</v>
      </c>
      <c r="BA681" s="22">
        <v>0</v>
      </c>
      <c r="BB681" s="15">
        <v>0</v>
      </c>
      <c r="BC681" s="3" t="e">
        <v>#N/A</v>
      </c>
      <c r="BD681" s="20" t="e">
        <v>#N/A</v>
      </c>
      <c r="BE681" s="15">
        <v>0</v>
      </c>
    </row>
    <row r="682" spans="1:57" x14ac:dyDescent="0.25">
      <c r="A682" t="s">
        <v>4235</v>
      </c>
      <c r="B682">
        <v>0</v>
      </c>
      <c r="C682" t="e">
        <v>#N/A</v>
      </c>
      <c r="D682">
        <v>0</v>
      </c>
      <c r="E682" s="10">
        <v>0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>
        <v>0</v>
      </c>
      <c r="O682" s="5">
        <v>0</v>
      </c>
      <c r="P682" s="22">
        <v>0</v>
      </c>
      <c r="Q682" s="18">
        <v>0</v>
      </c>
      <c r="R682" s="5" t="e">
        <v>#N/A</v>
      </c>
      <c r="S682" s="20" t="e">
        <v>#N/A</v>
      </c>
      <c r="T682" s="3" t="e">
        <v>#N/A</v>
      </c>
      <c r="U682" s="3" t="e">
        <v>#N/A</v>
      </c>
      <c r="V682" s="3" t="e">
        <v>#N/A</v>
      </c>
      <c r="W682" s="3" t="e">
        <v>#N/A</v>
      </c>
      <c r="X682" s="25" t="e">
        <v>#N/A</v>
      </c>
      <c r="Y682" s="3" t="e">
        <v>#N/A</v>
      </c>
      <c r="Z682" s="3" t="e">
        <v>#N/A</v>
      </c>
      <c r="AA682" s="3" t="e">
        <v>#N/A</v>
      </c>
      <c r="AB682" s="3" t="e">
        <v>#N/A</v>
      </c>
      <c r="AC682" s="22">
        <v>0</v>
      </c>
      <c r="AD682" s="15">
        <v>0</v>
      </c>
      <c r="AE682" s="5" t="e">
        <v>#N/A</v>
      </c>
      <c r="AF682" s="20" t="e">
        <v>#N/A</v>
      </c>
      <c r="AG682" s="3" t="e">
        <v>#N/A</v>
      </c>
      <c r="AH682" s="3" t="e">
        <v>#N/A</v>
      </c>
      <c r="AI682" s="3" t="e">
        <v>#N/A</v>
      </c>
      <c r="AJ682" s="3" t="e">
        <v>#N/A</v>
      </c>
      <c r="AK682" s="22">
        <v>0</v>
      </c>
      <c r="AL682" s="15">
        <v>0</v>
      </c>
      <c r="AM682" s="3" t="e">
        <v>#N/A</v>
      </c>
      <c r="AN682" s="20" t="e">
        <v>#N/A</v>
      </c>
      <c r="AO682" s="3" t="e">
        <v>#N/A</v>
      </c>
      <c r="AP682" s="3" t="e">
        <v>#N/A</v>
      </c>
      <c r="AQ682" s="3" t="e">
        <v>#N/A</v>
      </c>
      <c r="AR682" s="3" t="e">
        <v>#N/A</v>
      </c>
      <c r="AS682" s="22">
        <v>0</v>
      </c>
      <c r="AT682" s="15">
        <v>0</v>
      </c>
      <c r="AU682" s="3" t="e">
        <v>#N/A</v>
      </c>
      <c r="AV682" s="20" t="e">
        <v>#N/A</v>
      </c>
      <c r="AW682" s="3" t="e">
        <v>#N/A</v>
      </c>
      <c r="AX682" s="3" t="e">
        <v>#N/A</v>
      </c>
      <c r="AY682" s="3" t="e">
        <v>#N/A</v>
      </c>
      <c r="AZ682" s="3" t="e">
        <v>#N/A</v>
      </c>
      <c r="BA682" s="22">
        <v>0</v>
      </c>
      <c r="BB682" s="15">
        <v>0</v>
      </c>
      <c r="BC682" s="3" t="e">
        <v>#N/A</v>
      </c>
      <c r="BD682" s="20" t="e">
        <v>#N/A</v>
      </c>
      <c r="BE682" s="15">
        <v>0</v>
      </c>
    </row>
    <row r="683" spans="1:57" x14ac:dyDescent="0.25">
      <c r="A683" t="s">
        <v>4235</v>
      </c>
      <c r="B683">
        <v>0</v>
      </c>
      <c r="C683" t="e">
        <v>#N/A</v>
      </c>
      <c r="D683">
        <v>0</v>
      </c>
      <c r="E683" s="10">
        <v>0</v>
      </c>
      <c r="F683" s="5" t="e">
        <v>#N/A</v>
      </c>
      <c r="G683" s="5" t="e">
        <v>#N/A</v>
      </c>
      <c r="H683" s="5" t="e">
        <v>#N/A</v>
      </c>
      <c r="I683" s="5" t="e">
        <v>#N/A</v>
      </c>
      <c r="J683" s="5" t="e">
        <v>#N/A</v>
      </c>
      <c r="K683" s="5" t="e">
        <v>#N/A</v>
      </c>
      <c r="L683" s="5" t="e">
        <v>#N/A</v>
      </c>
      <c r="M683" s="5" t="e">
        <v>#N/A</v>
      </c>
      <c r="N683" s="5">
        <v>0</v>
      </c>
      <c r="O683" s="5">
        <v>0</v>
      </c>
      <c r="P683" s="22">
        <v>0</v>
      </c>
      <c r="Q683" s="18">
        <v>0</v>
      </c>
      <c r="R683" s="5" t="e">
        <v>#N/A</v>
      </c>
      <c r="S683" s="20" t="e">
        <v>#N/A</v>
      </c>
      <c r="T683" s="3" t="e">
        <v>#N/A</v>
      </c>
      <c r="U683" s="3" t="e">
        <v>#N/A</v>
      </c>
      <c r="V683" s="3" t="e">
        <v>#N/A</v>
      </c>
      <c r="W683" s="3" t="e">
        <v>#N/A</v>
      </c>
      <c r="X683" s="25" t="e">
        <v>#N/A</v>
      </c>
      <c r="Y683" s="3" t="e">
        <v>#N/A</v>
      </c>
      <c r="Z683" s="3" t="e">
        <v>#N/A</v>
      </c>
      <c r="AA683" s="3" t="e">
        <v>#N/A</v>
      </c>
      <c r="AB683" s="3" t="e">
        <v>#N/A</v>
      </c>
      <c r="AC683" s="22">
        <v>0</v>
      </c>
      <c r="AD683" s="15">
        <v>0</v>
      </c>
      <c r="AE683" s="5" t="e">
        <v>#N/A</v>
      </c>
      <c r="AF683" s="20" t="e">
        <v>#N/A</v>
      </c>
      <c r="AG683" s="3" t="e">
        <v>#N/A</v>
      </c>
      <c r="AH683" s="3" t="e">
        <v>#N/A</v>
      </c>
      <c r="AI683" s="3" t="e">
        <v>#N/A</v>
      </c>
      <c r="AJ683" s="3" t="e">
        <v>#N/A</v>
      </c>
      <c r="AK683" s="22">
        <v>0</v>
      </c>
      <c r="AL683" s="15">
        <v>0</v>
      </c>
      <c r="AM683" s="3" t="e">
        <v>#N/A</v>
      </c>
      <c r="AN683" s="20" t="e">
        <v>#N/A</v>
      </c>
      <c r="AO683" s="3" t="e">
        <v>#N/A</v>
      </c>
      <c r="AP683" s="3" t="e">
        <v>#N/A</v>
      </c>
      <c r="AQ683" s="3" t="e">
        <v>#N/A</v>
      </c>
      <c r="AR683" s="3" t="e">
        <v>#N/A</v>
      </c>
      <c r="AS683" s="22">
        <v>0</v>
      </c>
      <c r="AT683" s="15">
        <v>0</v>
      </c>
      <c r="AU683" s="3" t="e">
        <v>#N/A</v>
      </c>
      <c r="AV683" s="20" t="e">
        <v>#N/A</v>
      </c>
      <c r="AW683" s="3" t="e">
        <v>#N/A</v>
      </c>
      <c r="AX683" s="3" t="e">
        <v>#N/A</v>
      </c>
      <c r="AY683" s="3" t="e">
        <v>#N/A</v>
      </c>
      <c r="AZ683" s="3" t="e">
        <v>#N/A</v>
      </c>
      <c r="BA683" s="22">
        <v>0</v>
      </c>
      <c r="BB683" s="15">
        <v>0</v>
      </c>
      <c r="BC683" s="3" t="e">
        <v>#N/A</v>
      </c>
      <c r="BD683" s="20" t="e">
        <v>#N/A</v>
      </c>
      <c r="BE683" s="15">
        <v>0</v>
      </c>
    </row>
    <row r="684" spans="1:57" x14ac:dyDescent="0.25">
      <c r="A684" t="s">
        <v>4235</v>
      </c>
      <c r="B684">
        <v>0</v>
      </c>
      <c r="C684" t="e">
        <v>#N/A</v>
      </c>
      <c r="D684">
        <v>0</v>
      </c>
      <c r="E684" s="10">
        <v>0</v>
      </c>
      <c r="F684" s="5" t="e">
        <v>#N/A</v>
      </c>
      <c r="G684" s="5" t="e">
        <v>#N/A</v>
      </c>
      <c r="H684" s="5" t="e">
        <v>#N/A</v>
      </c>
      <c r="I684" s="5" t="e">
        <v>#N/A</v>
      </c>
      <c r="J684" s="5" t="e">
        <v>#N/A</v>
      </c>
      <c r="K684" s="5" t="e">
        <v>#N/A</v>
      </c>
      <c r="L684" s="5" t="e">
        <v>#N/A</v>
      </c>
      <c r="M684" s="5" t="e">
        <v>#N/A</v>
      </c>
      <c r="N684" s="5">
        <v>0</v>
      </c>
      <c r="O684" s="5">
        <v>0</v>
      </c>
      <c r="P684" s="22">
        <v>0</v>
      </c>
      <c r="Q684" s="18">
        <v>0</v>
      </c>
      <c r="R684" s="5" t="e">
        <v>#N/A</v>
      </c>
      <c r="S684" s="20" t="e">
        <v>#N/A</v>
      </c>
      <c r="T684" s="3" t="e">
        <v>#N/A</v>
      </c>
      <c r="U684" s="3" t="e">
        <v>#N/A</v>
      </c>
      <c r="V684" s="3" t="e">
        <v>#N/A</v>
      </c>
      <c r="W684" s="3" t="e">
        <v>#N/A</v>
      </c>
      <c r="X684" s="25" t="e">
        <v>#N/A</v>
      </c>
      <c r="Y684" s="3" t="e">
        <v>#N/A</v>
      </c>
      <c r="Z684" s="3" t="e">
        <v>#N/A</v>
      </c>
      <c r="AA684" s="3" t="e">
        <v>#N/A</v>
      </c>
      <c r="AB684" s="3" t="e">
        <v>#N/A</v>
      </c>
      <c r="AC684" s="22">
        <v>0</v>
      </c>
      <c r="AD684" s="15">
        <v>0</v>
      </c>
      <c r="AE684" s="5" t="e">
        <v>#N/A</v>
      </c>
      <c r="AF684" s="20" t="e">
        <v>#N/A</v>
      </c>
      <c r="AG684" s="3" t="e">
        <v>#N/A</v>
      </c>
      <c r="AH684" s="3" t="e">
        <v>#N/A</v>
      </c>
      <c r="AI684" s="3" t="e">
        <v>#N/A</v>
      </c>
      <c r="AJ684" s="3" t="e">
        <v>#N/A</v>
      </c>
      <c r="AK684" s="22">
        <v>0</v>
      </c>
      <c r="AL684" s="15">
        <v>0</v>
      </c>
      <c r="AM684" s="3" t="e">
        <v>#N/A</v>
      </c>
      <c r="AN684" s="20" t="e">
        <v>#N/A</v>
      </c>
      <c r="AO684" s="3" t="e">
        <v>#N/A</v>
      </c>
      <c r="AP684" s="3" t="e">
        <v>#N/A</v>
      </c>
      <c r="AQ684" s="3" t="e">
        <v>#N/A</v>
      </c>
      <c r="AR684" s="3" t="e">
        <v>#N/A</v>
      </c>
      <c r="AS684" s="22">
        <v>0</v>
      </c>
      <c r="AT684" s="15">
        <v>0</v>
      </c>
      <c r="AU684" s="3" t="e">
        <v>#N/A</v>
      </c>
      <c r="AV684" s="20" t="e">
        <v>#N/A</v>
      </c>
      <c r="AW684" s="3" t="e">
        <v>#N/A</v>
      </c>
      <c r="AX684" s="3" t="e">
        <v>#N/A</v>
      </c>
      <c r="AY684" s="3" t="e">
        <v>#N/A</v>
      </c>
      <c r="AZ684" s="3" t="e">
        <v>#N/A</v>
      </c>
      <c r="BA684" s="22">
        <v>0</v>
      </c>
      <c r="BB684" s="15">
        <v>0</v>
      </c>
      <c r="BC684" s="3" t="e">
        <v>#N/A</v>
      </c>
      <c r="BD684" s="20" t="e">
        <v>#N/A</v>
      </c>
      <c r="BE684" s="15">
        <v>0</v>
      </c>
    </row>
    <row r="685" spans="1:57" x14ac:dyDescent="0.25">
      <c r="A685" t="s">
        <v>4235</v>
      </c>
      <c r="B685">
        <v>0</v>
      </c>
      <c r="C685" t="e">
        <v>#N/A</v>
      </c>
      <c r="D685">
        <v>0</v>
      </c>
      <c r="E685" s="10">
        <v>0</v>
      </c>
      <c r="F685" s="5" t="e">
        <v>#N/A</v>
      </c>
      <c r="G685" s="5" t="e">
        <v>#N/A</v>
      </c>
      <c r="H685" s="5" t="e">
        <v>#N/A</v>
      </c>
      <c r="I685" s="5" t="e">
        <v>#N/A</v>
      </c>
      <c r="J685" s="5" t="e">
        <v>#N/A</v>
      </c>
      <c r="K685" s="5" t="e">
        <v>#N/A</v>
      </c>
      <c r="L685" s="5" t="e">
        <v>#N/A</v>
      </c>
      <c r="M685" s="5" t="e">
        <v>#N/A</v>
      </c>
      <c r="N685" s="5">
        <v>0</v>
      </c>
      <c r="O685" s="5">
        <v>0</v>
      </c>
      <c r="P685" s="22">
        <v>0</v>
      </c>
      <c r="Q685" s="18">
        <v>0</v>
      </c>
      <c r="R685" s="5" t="e">
        <v>#N/A</v>
      </c>
      <c r="S685" s="20" t="e">
        <v>#N/A</v>
      </c>
      <c r="T685" s="3" t="e">
        <v>#N/A</v>
      </c>
      <c r="U685" s="3" t="e">
        <v>#N/A</v>
      </c>
      <c r="V685" s="3" t="e">
        <v>#N/A</v>
      </c>
      <c r="W685" s="3" t="e">
        <v>#N/A</v>
      </c>
      <c r="X685" s="25" t="e">
        <v>#N/A</v>
      </c>
      <c r="Y685" s="3" t="e">
        <v>#N/A</v>
      </c>
      <c r="Z685" s="3" t="e">
        <v>#N/A</v>
      </c>
      <c r="AA685" s="3" t="e">
        <v>#N/A</v>
      </c>
      <c r="AB685" s="3" t="e">
        <v>#N/A</v>
      </c>
      <c r="AC685" s="22">
        <v>0</v>
      </c>
      <c r="AD685" s="15">
        <v>0</v>
      </c>
      <c r="AE685" s="5" t="e">
        <v>#N/A</v>
      </c>
      <c r="AF685" s="20" t="e">
        <v>#N/A</v>
      </c>
      <c r="AG685" s="3" t="e">
        <v>#N/A</v>
      </c>
      <c r="AH685" s="3" t="e">
        <v>#N/A</v>
      </c>
      <c r="AI685" s="3" t="e">
        <v>#N/A</v>
      </c>
      <c r="AJ685" s="3" t="e">
        <v>#N/A</v>
      </c>
      <c r="AK685" s="22">
        <v>0</v>
      </c>
      <c r="AL685" s="15">
        <v>0</v>
      </c>
      <c r="AM685" s="3" t="e">
        <v>#N/A</v>
      </c>
      <c r="AN685" s="20" t="e">
        <v>#N/A</v>
      </c>
      <c r="AO685" s="3" t="e">
        <v>#N/A</v>
      </c>
      <c r="AP685" s="3" t="e">
        <v>#N/A</v>
      </c>
      <c r="AQ685" s="3" t="e">
        <v>#N/A</v>
      </c>
      <c r="AR685" s="3" t="e">
        <v>#N/A</v>
      </c>
      <c r="AS685" s="22">
        <v>0</v>
      </c>
      <c r="AT685" s="15">
        <v>0</v>
      </c>
      <c r="AU685" s="3" t="e">
        <v>#N/A</v>
      </c>
      <c r="AV685" s="20" t="e">
        <v>#N/A</v>
      </c>
      <c r="AW685" s="3" t="e">
        <v>#N/A</v>
      </c>
      <c r="AX685" s="3" t="e">
        <v>#N/A</v>
      </c>
      <c r="AY685" s="3" t="e">
        <v>#N/A</v>
      </c>
      <c r="AZ685" s="3" t="e">
        <v>#N/A</v>
      </c>
      <c r="BA685" s="22">
        <v>0</v>
      </c>
      <c r="BB685" s="15">
        <v>0</v>
      </c>
      <c r="BC685" s="3" t="e">
        <v>#N/A</v>
      </c>
      <c r="BD685" s="20" t="e">
        <v>#N/A</v>
      </c>
      <c r="BE685" s="15">
        <v>0</v>
      </c>
    </row>
    <row r="686" spans="1:57" x14ac:dyDescent="0.25">
      <c r="A686" t="s">
        <v>4235</v>
      </c>
      <c r="B686">
        <v>0</v>
      </c>
      <c r="C686" t="e">
        <v>#N/A</v>
      </c>
      <c r="D686">
        <v>0</v>
      </c>
      <c r="E686" s="10">
        <v>0</v>
      </c>
      <c r="F686" s="5" t="e">
        <v>#N/A</v>
      </c>
      <c r="G686" s="5" t="e">
        <v>#N/A</v>
      </c>
      <c r="H686" s="5" t="e">
        <v>#N/A</v>
      </c>
      <c r="I686" s="5" t="e">
        <v>#N/A</v>
      </c>
      <c r="J686" s="5" t="e">
        <v>#N/A</v>
      </c>
      <c r="K686" s="5" t="e">
        <v>#N/A</v>
      </c>
      <c r="L686" s="5" t="e">
        <v>#N/A</v>
      </c>
      <c r="M686" s="5" t="e">
        <v>#N/A</v>
      </c>
      <c r="N686" s="5">
        <v>0</v>
      </c>
      <c r="O686" s="5">
        <v>0</v>
      </c>
      <c r="P686" s="22">
        <v>0</v>
      </c>
      <c r="Q686" s="18">
        <v>0</v>
      </c>
      <c r="R686" s="5" t="e">
        <v>#N/A</v>
      </c>
      <c r="S686" s="20" t="e">
        <v>#N/A</v>
      </c>
      <c r="T686" s="3" t="e">
        <v>#N/A</v>
      </c>
      <c r="U686" s="3" t="e">
        <v>#N/A</v>
      </c>
      <c r="V686" s="3" t="e">
        <v>#N/A</v>
      </c>
      <c r="W686" s="3" t="e">
        <v>#N/A</v>
      </c>
      <c r="X686" s="25" t="e">
        <v>#N/A</v>
      </c>
      <c r="Y686" s="3" t="e">
        <v>#N/A</v>
      </c>
      <c r="Z686" s="3" t="e">
        <v>#N/A</v>
      </c>
      <c r="AA686" s="3" t="e">
        <v>#N/A</v>
      </c>
      <c r="AB686" s="3" t="e">
        <v>#N/A</v>
      </c>
      <c r="AC686" s="22">
        <v>0</v>
      </c>
      <c r="AD686" s="15">
        <v>0</v>
      </c>
      <c r="AE686" s="5" t="e">
        <v>#N/A</v>
      </c>
      <c r="AF686" s="20" t="e">
        <v>#N/A</v>
      </c>
      <c r="AG686" s="3" t="e">
        <v>#N/A</v>
      </c>
      <c r="AH686" s="3" t="e">
        <v>#N/A</v>
      </c>
      <c r="AI686" s="3" t="e">
        <v>#N/A</v>
      </c>
      <c r="AJ686" s="3" t="e">
        <v>#N/A</v>
      </c>
      <c r="AK686" s="22">
        <v>0</v>
      </c>
      <c r="AL686" s="15">
        <v>0</v>
      </c>
      <c r="AM686" s="3" t="e">
        <v>#N/A</v>
      </c>
      <c r="AN686" s="20" t="e">
        <v>#N/A</v>
      </c>
      <c r="AO686" s="3" t="e">
        <v>#N/A</v>
      </c>
      <c r="AP686" s="3" t="e">
        <v>#N/A</v>
      </c>
      <c r="AQ686" s="3" t="e">
        <v>#N/A</v>
      </c>
      <c r="AR686" s="3" t="e">
        <v>#N/A</v>
      </c>
      <c r="AS686" s="22">
        <v>0</v>
      </c>
      <c r="AT686" s="15">
        <v>0</v>
      </c>
      <c r="AU686" s="3" t="e">
        <v>#N/A</v>
      </c>
      <c r="AV686" s="20" t="e">
        <v>#N/A</v>
      </c>
      <c r="AW686" s="3" t="e">
        <v>#N/A</v>
      </c>
      <c r="AX686" s="3" t="e">
        <v>#N/A</v>
      </c>
      <c r="AY686" s="3" t="e">
        <v>#N/A</v>
      </c>
      <c r="AZ686" s="3" t="e">
        <v>#N/A</v>
      </c>
      <c r="BA686" s="22">
        <v>0</v>
      </c>
      <c r="BB686" s="15">
        <v>0</v>
      </c>
      <c r="BC686" s="3" t="e">
        <v>#N/A</v>
      </c>
      <c r="BD686" s="20" t="e">
        <v>#N/A</v>
      </c>
      <c r="BE686" s="15">
        <v>0</v>
      </c>
    </row>
    <row r="687" spans="1:57" x14ac:dyDescent="0.25">
      <c r="A687" t="s">
        <v>4235</v>
      </c>
      <c r="B687">
        <v>0</v>
      </c>
      <c r="C687" t="e">
        <v>#N/A</v>
      </c>
      <c r="D687">
        <v>0</v>
      </c>
      <c r="E687" s="10">
        <v>0</v>
      </c>
      <c r="F687" s="5" t="e">
        <v>#N/A</v>
      </c>
      <c r="G687" s="5" t="e">
        <v>#N/A</v>
      </c>
      <c r="H687" s="5" t="e">
        <v>#N/A</v>
      </c>
      <c r="I687" s="5" t="e">
        <v>#N/A</v>
      </c>
      <c r="J687" s="5" t="e">
        <v>#N/A</v>
      </c>
      <c r="K687" s="5" t="e">
        <v>#N/A</v>
      </c>
      <c r="L687" s="5" t="e">
        <v>#N/A</v>
      </c>
      <c r="M687" s="5" t="e">
        <v>#N/A</v>
      </c>
      <c r="N687" s="5">
        <v>0</v>
      </c>
      <c r="O687" s="5">
        <v>0</v>
      </c>
      <c r="P687" s="22">
        <v>0</v>
      </c>
      <c r="Q687" s="18">
        <v>0</v>
      </c>
      <c r="R687" s="5" t="e">
        <v>#N/A</v>
      </c>
      <c r="S687" s="20" t="e">
        <v>#N/A</v>
      </c>
      <c r="T687" s="3" t="e">
        <v>#N/A</v>
      </c>
      <c r="U687" s="3" t="e">
        <v>#N/A</v>
      </c>
      <c r="V687" s="3" t="e">
        <v>#N/A</v>
      </c>
      <c r="W687" s="3" t="e">
        <v>#N/A</v>
      </c>
      <c r="X687" s="25" t="e">
        <v>#N/A</v>
      </c>
      <c r="Y687" s="3" t="e">
        <v>#N/A</v>
      </c>
      <c r="Z687" s="3" t="e">
        <v>#N/A</v>
      </c>
      <c r="AA687" s="3" t="e">
        <v>#N/A</v>
      </c>
      <c r="AB687" s="3" t="e">
        <v>#N/A</v>
      </c>
      <c r="AC687" s="22">
        <v>0</v>
      </c>
      <c r="AD687" s="15">
        <v>0</v>
      </c>
      <c r="AE687" s="5" t="e">
        <v>#N/A</v>
      </c>
      <c r="AF687" s="20" t="e">
        <v>#N/A</v>
      </c>
      <c r="AG687" s="3" t="e">
        <v>#N/A</v>
      </c>
      <c r="AH687" s="3" t="e">
        <v>#N/A</v>
      </c>
      <c r="AI687" s="3" t="e">
        <v>#N/A</v>
      </c>
      <c r="AJ687" s="3" t="e">
        <v>#N/A</v>
      </c>
      <c r="AK687" s="22">
        <v>0</v>
      </c>
      <c r="AL687" s="15">
        <v>0</v>
      </c>
      <c r="AM687" s="3" t="e">
        <v>#N/A</v>
      </c>
      <c r="AN687" s="20" t="e">
        <v>#N/A</v>
      </c>
      <c r="AO687" s="3" t="e">
        <v>#N/A</v>
      </c>
      <c r="AP687" s="3" t="e">
        <v>#N/A</v>
      </c>
      <c r="AQ687" s="3" t="e">
        <v>#N/A</v>
      </c>
      <c r="AR687" s="3" t="e">
        <v>#N/A</v>
      </c>
      <c r="AS687" s="22">
        <v>0</v>
      </c>
      <c r="AT687" s="15">
        <v>0</v>
      </c>
      <c r="AU687" s="3" t="e">
        <v>#N/A</v>
      </c>
      <c r="AV687" s="20" t="e">
        <v>#N/A</v>
      </c>
      <c r="AW687" s="3" t="e">
        <v>#N/A</v>
      </c>
      <c r="AX687" s="3" t="e">
        <v>#N/A</v>
      </c>
      <c r="AY687" s="3" t="e">
        <v>#N/A</v>
      </c>
      <c r="AZ687" s="3" t="e">
        <v>#N/A</v>
      </c>
      <c r="BA687" s="22">
        <v>0</v>
      </c>
      <c r="BB687" s="15">
        <v>0</v>
      </c>
      <c r="BC687" s="3" t="e">
        <v>#N/A</v>
      </c>
      <c r="BD687" s="20" t="e">
        <v>#N/A</v>
      </c>
      <c r="BE687" s="15">
        <v>0</v>
      </c>
    </row>
    <row r="688" spans="1:57" x14ac:dyDescent="0.25">
      <c r="A688" t="s">
        <v>4235</v>
      </c>
      <c r="B688">
        <v>0</v>
      </c>
      <c r="C688" t="e">
        <v>#N/A</v>
      </c>
      <c r="D688">
        <v>0</v>
      </c>
      <c r="E688" s="10">
        <v>0</v>
      </c>
      <c r="F688" s="5" t="e">
        <v>#N/A</v>
      </c>
      <c r="G688" s="5" t="e">
        <v>#N/A</v>
      </c>
      <c r="H688" s="5" t="e">
        <v>#N/A</v>
      </c>
      <c r="I688" s="5" t="e">
        <v>#N/A</v>
      </c>
      <c r="J688" s="5" t="e">
        <v>#N/A</v>
      </c>
      <c r="K688" s="5" t="e">
        <v>#N/A</v>
      </c>
      <c r="L688" s="5" t="e">
        <v>#N/A</v>
      </c>
      <c r="M688" s="5" t="e">
        <v>#N/A</v>
      </c>
      <c r="N688" s="5">
        <v>0</v>
      </c>
      <c r="O688" s="5">
        <v>0</v>
      </c>
      <c r="P688" s="22">
        <v>0</v>
      </c>
      <c r="Q688" s="18">
        <v>0</v>
      </c>
      <c r="R688" s="5" t="e">
        <v>#N/A</v>
      </c>
      <c r="S688" s="20" t="e">
        <v>#N/A</v>
      </c>
      <c r="T688" s="3" t="e">
        <v>#N/A</v>
      </c>
      <c r="U688" s="3" t="e">
        <v>#N/A</v>
      </c>
      <c r="V688" s="3" t="e">
        <v>#N/A</v>
      </c>
      <c r="W688" s="3" t="e">
        <v>#N/A</v>
      </c>
      <c r="X688" s="25" t="e">
        <v>#N/A</v>
      </c>
      <c r="Y688" s="3" t="e">
        <v>#N/A</v>
      </c>
      <c r="Z688" s="3" t="e">
        <v>#N/A</v>
      </c>
      <c r="AA688" s="3" t="e">
        <v>#N/A</v>
      </c>
      <c r="AB688" s="3" t="e">
        <v>#N/A</v>
      </c>
      <c r="AC688" s="22">
        <v>0</v>
      </c>
      <c r="AD688" s="15">
        <v>0</v>
      </c>
      <c r="AE688" s="5" t="e">
        <v>#N/A</v>
      </c>
      <c r="AF688" s="20" t="e">
        <v>#N/A</v>
      </c>
      <c r="AG688" s="3" t="e">
        <v>#N/A</v>
      </c>
      <c r="AH688" s="3" t="e">
        <v>#N/A</v>
      </c>
      <c r="AI688" s="3" t="e">
        <v>#N/A</v>
      </c>
      <c r="AJ688" s="3" t="e">
        <v>#N/A</v>
      </c>
      <c r="AK688" s="22">
        <v>0</v>
      </c>
      <c r="AL688" s="15">
        <v>0</v>
      </c>
      <c r="AM688" s="3" t="e">
        <v>#N/A</v>
      </c>
      <c r="AN688" s="20" t="e">
        <v>#N/A</v>
      </c>
      <c r="AO688" s="3" t="e">
        <v>#N/A</v>
      </c>
      <c r="AP688" s="3" t="e">
        <v>#N/A</v>
      </c>
      <c r="AQ688" s="3" t="e">
        <v>#N/A</v>
      </c>
      <c r="AR688" s="3" t="e">
        <v>#N/A</v>
      </c>
      <c r="AS688" s="22">
        <v>0</v>
      </c>
      <c r="AT688" s="15">
        <v>0</v>
      </c>
      <c r="AU688" s="3" t="e">
        <v>#N/A</v>
      </c>
      <c r="AV688" s="20" t="e">
        <v>#N/A</v>
      </c>
      <c r="AW688" s="3" t="e">
        <v>#N/A</v>
      </c>
      <c r="AX688" s="3" t="e">
        <v>#N/A</v>
      </c>
      <c r="AY688" s="3" t="e">
        <v>#N/A</v>
      </c>
      <c r="AZ688" s="3" t="e">
        <v>#N/A</v>
      </c>
      <c r="BA688" s="22">
        <v>0</v>
      </c>
      <c r="BB688" s="15">
        <v>0</v>
      </c>
      <c r="BC688" s="3" t="e">
        <v>#N/A</v>
      </c>
      <c r="BD688" s="20" t="e">
        <v>#N/A</v>
      </c>
      <c r="BE688" s="15">
        <v>0</v>
      </c>
    </row>
    <row r="689" spans="1:57" x14ac:dyDescent="0.25">
      <c r="A689" t="s">
        <v>4235</v>
      </c>
      <c r="B689">
        <v>0</v>
      </c>
      <c r="C689" t="e">
        <v>#N/A</v>
      </c>
      <c r="D689">
        <v>0</v>
      </c>
      <c r="E689" s="10">
        <v>0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>
        <v>0</v>
      </c>
      <c r="O689" s="5">
        <v>0</v>
      </c>
      <c r="P689" s="22">
        <v>0</v>
      </c>
      <c r="Q689" s="18">
        <v>0</v>
      </c>
      <c r="R689" s="5" t="e">
        <v>#N/A</v>
      </c>
      <c r="S689" s="20" t="e">
        <v>#N/A</v>
      </c>
      <c r="T689" s="3" t="e">
        <v>#N/A</v>
      </c>
      <c r="U689" s="3" t="e">
        <v>#N/A</v>
      </c>
      <c r="V689" s="3" t="e">
        <v>#N/A</v>
      </c>
      <c r="W689" s="3" t="e">
        <v>#N/A</v>
      </c>
      <c r="X689" s="25" t="e">
        <v>#N/A</v>
      </c>
      <c r="Y689" s="3" t="e">
        <v>#N/A</v>
      </c>
      <c r="Z689" s="3" t="e">
        <v>#N/A</v>
      </c>
      <c r="AA689" s="3" t="e">
        <v>#N/A</v>
      </c>
      <c r="AB689" s="3" t="e">
        <v>#N/A</v>
      </c>
      <c r="AC689" s="22">
        <v>0</v>
      </c>
      <c r="AD689" s="15">
        <v>0</v>
      </c>
      <c r="AE689" s="5" t="e">
        <v>#N/A</v>
      </c>
      <c r="AF689" s="20" t="e">
        <v>#N/A</v>
      </c>
      <c r="AG689" s="3" t="e">
        <v>#N/A</v>
      </c>
      <c r="AH689" s="3" t="e">
        <v>#N/A</v>
      </c>
      <c r="AI689" s="3" t="e">
        <v>#N/A</v>
      </c>
      <c r="AJ689" s="3" t="e">
        <v>#N/A</v>
      </c>
      <c r="AK689" s="22">
        <v>0</v>
      </c>
      <c r="AL689" s="15">
        <v>0</v>
      </c>
      <c r="AM689" s="3" t="e">
        <v>#N/A</v>
      </c>
      <c r="AN689" s="20" t="e">
        <v>#N/A</v>
      </c>
      <c r="AO689" s="3" t="e">
        <v>#N/A</v>
      </c>
      <c r="AP689" s="3" t="e">
        <v>#N/A</v>
      </c>
      <c r="AQ689" s="3" t="e">
        <v>#N/A</v>
      </c>
      <c r="AR689" s="3" t="e">
        <v>#N/A</v>
      </c>
      <c r="AS689" s="22">
        <v>0</v>
      </c>
      <c r="AT689" s="15">
        <v>0</v>
      </c>
      <c r="AU689" s="3" t="e">
        <v>#N/A</v>
      </c>
      <c r="AV689" s="20" t="e">
        <v>#N/A</v>
      </c>
      <c r="AW689" s="3" t="e">
        <v>#N/A</v>
      </c>
      <c r="AX689" s="3" t="e">
        <v>#N/A</v>
      </c>
      <c r="AY689" s="3" t="e">
        <v>#N/A</v>
      </c>
      <c r="AZ689" s="3" t="e">
        <v>#N/A</v>
      </c>
      <c r="BA689" s="22">
        <v>0</v>
      </c>
      <c r="BB689" s="15">
        <v>0</v>
      </c>
      <c r="BC689" s="3" t="e">
        <v>#N/A</v>
      </c>
      <c r="BD689" s="20" t="e">
        <v>#N/A</v>
      </c>
      <c r="BE689" s="15">
        <v>0</v>
      </c>
    </row>
    <row r="690" spans="1:57" x14ac:dyDescent="0.25">
      <c r="A690" t="s">
        <v>4235</v>
      </c>
      <c r="B690">
        <v>0</v>
      </c>
      <c r="C690" t="e">
        <v>#N/A</v>
      </c>
      <c r="D690">
        <v>0</v>
      </c>
      <c r="E690" s="10">
        <v>0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>
        <v>0</v>
      </c>
      <c r="O690" s="5">
        <v>0</v>
      </c>
      <c r="P690" s="22">
        <v>0</v>
      </c>
      <c r="Q690" s="18">
        <v>0</v>
      </c>
      <c r="R690" s="5" t="e">
        <v>#N/A</v>
      </c>
      <c r="S690" s="20" t="e">
        <v>#N/A</v>
      </c>
      <c r="T690" s="3" t="e">
        <v>#N/A</v>
      </c>
      <c r="U690" s="3" t="e">
        <v>#N/A</v>
      </c>
      <c r="V690" s="3" t="e">
        <v>#N/A</v>
      </c>
      <c r="W690" s="3" t="e">
        <v>#N/A</v>
      </c>
      <c r="X690" s="25" t="e">
        <v>#N/A</v>
      </c>
      <c r="Y690" s="3" t="e">
        <v>#N/A</v>
      </c>
      <c r="Z690" s="3" t="e">
        <v>#N/A</v>
      </c>
      <c r="AA690" s="3" t="e">
        <v>#N/A</v>
      </c>
      <c r="AB690" s="3" t="e">
        <v>#N/A</v>
      </c>
      <c r="AC690" s="22">
        <v>0</v>
      </c>
      <c r="AD690" s="15">
        <v>0</v>
      </c>
      <c r="AE690" s="5" t="e">
        <v>#N/A</v>
      </c>
      <c r="AF690" s="20" t="e">
        <v>#N/A</v>
      </c>
      <c r="AG690" s="3" t="e">
        <v>#N/A</v>
      </c>
      <c r="AH690" s="3" t="e">
        <v>#N/A</v>
      </c>
      <c r="AI690" s="3" t="e">
        <v>#N/A</v>
      </c>
      <c r="AJ690" s="3" t="e">
        <v>#N/A</v>
      </c>
      <c r="AK690" s="22">
        <v>0</v>
      </c>
      <c r="AL690" s="15">
        <v>0</v>
      </c>
      <c r="AM690" s="3" t="e">
        <v>#N/A</v>
      </c>
      <c r="AN690" s="20" t="e">
        <v>#N/A</v>
      </c>
      <c r="AO690" s="3" t="e">
        <v>#N/A</v>
      </c>
      <c r="AP690" s="3" t="e">
        <v>#N/A</v>
      </c>
      <c r="AQ690" s="3" t="e">
        <v>#N/A</v>
      </c>
      <c r="AR690" s="3" t="e">
        <v>#N/A</v>
      </c>
      <c r="AS690" s="22">
        <v>0</v>
      </c>
      <c r="AT690" s="15">
        <v>0</v>
      </c>
      <c r="AU690" s="3" t="e">
        <v>#N/A</v>
      </c>
      <c r="AV690" s="20" t="e">
        <v>#N/A</v>
      </c>
      <c r="AW690" s="3" t="e">
        <v>#N/A</v>
      </c>
      <c r="AX690" s="3" t="e">
        <v>#N/A</v>
      </c>
      <c r="AY690" s="3" t="e">
        <v>#N/A</v>
      </c>
      <c r="AZ690" s="3" t="e">
        <v>#N/A</v>
      </c>
      <c r="BA690" s="22">
        <v>0</v>
      </c>
      <c r="BB690" s="15">
        <v>0</v>
      </c>
      <c r="BC690" s="3" t="e">
        <v>#N/A</v>
      </c>
      <c r="BD690" s="20" t="e">
        <v>#N/A</v>
      </c>
      <c r="BE690" s="15">
        <v>0</v>
      </c>
    </row>
    <row r="691" spans="1:57" x14ac:dyDescent="0.25">
      <c r="A691" t="s">
        <v>4235</v>
      </c>
      <c r="B691">
        <v>0</v>
      </c>
      <c r="C691" t="e">
        <v>#N/A</v>
      </c>
      <c r="D691">
        <v>0</v>
      </c>
      <c r="E691" s="10">
        <v>0</v>
      </c>
      <c r="F691" s="5" t="e">
        <v>#N/A</v>
      </c>
      <c r="G691" s="5" t="e">
        <v>#N/A</v>
      </c>
      <c r="H691" s="5" t="e">
        <v>#N/A</v>
      </c>
      <c r="I691" s="5" t="e">
        <v>#N/A</v>
      </c>
      <c r="J691" s="5" t="e">
        <v>#N/A</v>
      </c>
      <c r="K691" s="5" t="e">
        <v>#N/A</v>
      </c>
      <c r="L691" s="5" t="e">
        <v>#N/A</v>
      </c>
      <c r="M691" s="5" t="e">
        <v>#N/A</v>
      </c>
      <c r="N691" s="5">
        <v>0</v>
      </c>
      <c r="O691" s="5">
        <v>0</v>
      </c>
      <c r="P691" s="22">
        <v>0</v>
      </c>
      <c r="Q691" s="18">
        <v>0</v>
      </c>
      <c r="R691" s="5" t="e">
        <v>#N/A</v>
      </c>
      <c r="S691" s="20" t="e">
        <v>#N/A</v>
      </c>
      <c r="T691" s="3" t="e">
        <v>#N/A</v>
      </c>
      <c r="U691" s="3" t="e">
        <v>#N/A</v>
      </c>
      <c r="V691" s="3" t="e">
        <v>#N/A</v>
      </c>
      <c r="W691" s="3" t="e">
        <v>#N/A</v>
      </c>
      <c r="X691" s="25" t="e">
        <v>#N/A</v>
      </c>
      <c r="Y691" s="3" t="e">
        <v>#N/A</v>
      </c>
      <c r="Z691" s="3" t="e">
        <v>#N/A</v>
      </c>
      <c r="AA691" s="3" t="e">
        <v>#N/A</v>
      </c>
      <c r="AB691" s="3" t="e">
        <v>#N/A</v>
      </c>
      <c r="AC691" s="22">
        <v>0</v>
      </c>
      <c r="AD691" s="15">
        <v>0</v>
      </c>
      <c r="AE691" s="5" t="e">
        <v>#N/A</v>
      </c>
      <c r="AF691" s="20" t="e">
        <v>#N/A</v>
      </c>
      <c r="AG691" s="3" t="e">
        <v>#N/A</v>
      </c>
      <c r="AH691" s="3" t="e">
        <v>#N/A</v>
      </c>
      <c r="AI691" s="3" t="e">
        <v>#N/A</v>
      </c>
      <c r="AJ691" s="3" t="e">
        <v>#N/A</v>
      </c>
      <c r="AK691" s="22">
        <v>0</v>
      </c>
      <c r="AL691" s="15">
        <v>0</v>
      </c>
      <c r="AM691" s="3" t="e">
        <v>#N/A</v>
      </c>
      <c r="AN691" s="20" t="e">
        <v>#N/A</v>
      </c>
      <c r="AO691" s="3" t="e">
        <v>#N/A</v>
      </c>
      <c r="AP691" s="3" t="e">
        <v>#N/A</v>
      </c>
      <c r="AQ691" s="3" t="e">
        <v>#N/A</v>
      </c>
      <c r="AR691" s="3" t="e">
        <v>#N/A</v>
      </c>
      <c r="AS691" s="22">
        <v>0</v>
      </c>
      <c r="AT691" s="15">
        <v>0</v>
      </c>
      <c r="AU691" s="3" t="e">
        <v>#N/A</v>
      </c>
      <c r="AV691" s="20" t="e">
        <v>#N/A</v>
      </c>
      <c r="AW691" s="3" t="e">
        <v>#N/A</v>
      </c>
      <c r="AX691" s="3" t="e">
        <v>#N/A</v>
      </c>
      <c r="AY691" s="3" t="e">
        <v>#N/A</v>
      </c>
      <c r="AZ691" s="3" t="e">
        <v>#N/A</v>
      </c>
      <c r="BA691" s="22">
        <v>0</v>
      </c>
      <c r="BB691" s="15">
        <v>0</v>
      </c>
      <c r="BC691" s="3" t="e">
        <v>#N/A</v>
      </c>
      <c r="BD691" s="20" t="e">
        <v>#N/A</v>
      </c>
      <c r="BE691" s="15">
        <v>0</v>
      </c>
    </row>
    <row r="692" spans="1:57" x14ac:dyDescent="0.25">
      <c r="A692" t="s">
        <v>4235</v>
      </c>
      <c r="B692">
        <v>0</v>
      </c>
      <c r="C692" t="e">
        <v>#N/A</v>
      </c>
      <c r="D692">
        <v>0</v>
      </c>
      <c r="E692" s="10">
        <v>0</v>
      </c>
      <c r="F692" s="5" t="e">
        <v>#N/A</v>
      </c>
      <c r="G692" s="5" t="e">
        <v>#N/A</v>
      </c>
      <c r="H692" s="5" t="e">
        <v>#N/A</v>
      </c>
      <c r="I692" s="5" t="e">
        <v>#N/A</v>
      </c>
      <c r="J692" s="5" t="e">
        <v>#N/A</v>
      </c>
      <c r="K692" s="5" t="e">
        <v>#N/A</v>
      </c>
      <c r="L692" s="5" t="e">
        <v>#N/A</v>
      </c>
      <c r="M692" s="5" t="e">
        <v>#N/A</v>
      </c>
      <c r="N692" s="5">
        <v>0</v>
      </c>
      <c r="O692" s="5">
        <v>0</v>
      </c>
      <c r="P692" s="22">
        <v>0</v>
      </c>
      <c r="Q692" s="18">
        <v>0</v>
      </c>
      <c r="R692" s="5" t="e">
        <v>#N/A</v>
      </c>
      <c r="S692" s="20" t="e">
        <v>#N/A</v>
      </c>
      <c r="T692" s="3" t="e">
        <v>#N/A</v>
      </c>
      <c r="U692" s="3" t="e">
        <v>#N/A</v>
      </c>
      <c r="V692" s="3" t="e">
        <v>#N/A</v>
      </c>
      <c r="W692" s="3" t="e">
        <v>#N/A</v>
      </c>
      <c r="X692" s="25" t="e">
        <v>#N/A</v>
      </c>
      <c r="Y692" s="3" t="e">
        <v>#N/A</v>
      </c>
      <c r="Z692" s="3" t="e">
        <v>#N/A</v>
      </c>
      <c r="AA692" s="3" t="e">
        <v>#N/A</v>
      </c>
      <c r="AB692" s="3" t="e">
        <v>#N/A</v>
      </c>
      <c r="AC692" s="22">
        <v>0</v>
      </c>
      <c r="AD692" s="15">
        <v>0</v>
      </c>
      <c r="AE692" s="5" t="e">
        <v>#N/A</v>
      </c>
      <c r="AF692" s="20" t="e">
        <v>#N/A</v>
      </c>
      <c r="AG692" s="3" t="e">
        <v>#N/A</v>
      </c>
      <c r="AH692" s="3" t="e">
        <v>#N/A</v>
      </c>
      <c r="AI692" s="3" t="e">
        <v>#N/A</v>
      </c>
      <c r="AJ692" s="3" t="e">
        <v>#N/A</v>
      </c>
      <c r="AK692" s="22">
        <v>0</v>
      </c>
      <c r="AL692" s="15">
        <v>0</v>
      </c>
      <c r="AM692" s="3" t="e">
        <v>#N/A</v>
      </c>
      <c r="AN692" s="20" t="e">
        <v>#N/A</v>
      </c>
      <c r="AO692" s="3" t="e">
        <v>#N/A</v>
      </c>
      <c r="AP692" s="3" t="e">
        <v>#N/A</v>
      </c>
      <c r="AQ692" s="3" t="e">
        <v>#N/A</v>
      </c>
      <c r="AR692" s="3" t="e">
        <v>#N/A</v>
      </c>
      <c r="AS692" s="22">
        <v>0</v>
      </c>
      <c r="AT692" s="15">
        <v>0</v>
      </c>
      <c r="AU692" s="3" t="e">
        <v>#N/A</v>
      </c>
      <c r="AV692" s="20" t="e">
        <v>#N/A</v>
      </c>
      <c r="AW692" s="3" t="e">
        <v>#N/A</v>
      </c>
      <c r="AX692" s="3" t="e">
        <v>#N/A</v>
      </c>
      <c r="AY692" s="3" t="e">
        <v>#N/A</v>
      </c>
      <c r="AZ692" s="3" t="e">
        <v>#N/A</v>
      </c>
      <c r="BA692" s="22">
        <v>0</v>
      </c>
      <c r="BB692" s="15">
        <v>0</v>
      </c>
      <c r="BC692" s="3" t="e">
        <v>#N/A</v>
      </c>
      <c r="BD692" s="20" t="e">
        <v>#N/A</v>
      </c>
      <c r="BE692" s="15">
        <v>0</v>
      </c>
    </row>
    <row r="693" spans="1:57" x14ac:dyDescent="0.25">
      <c r="A693" t="s">
        <v>4235</v>
      </c>
      <c r="B693">
        <v>0</v>
      </c>
      <c r="C693" t="e">
        <v>#N/A</v>
      </c>
      <c r="D693">
        <v>0</v>
      </c>
      <c r="E693" s="10">
        <v>0</v>
      </c>
      <c r="F693" s="5" t="e">
        <v>#N/A</v>
      </c>
      <c r="G693" s="5" t="e">
        <v>#N/A</v>
      </c>
      <c r="H693" s="5" t="e">
        <v>#N/A</v>
      </c>
      <c r="I693" s="5" t="e">
        <v>#N/A</v>
      </c>
      <c r="J693" s="5" t="e">
        <v>#N/A</v>
      </c>
      <c r="K693" s="5" t="e">
        <v>#N/A</v>
      </c>
      <c r="L693" s="5" t="e">
        <v>#N/A</v>
      </c>
      <c r="M693" s="5" t="e">
        <v>#N/A</v>
      </c>
      <c r="N693" s="5">
        <v>0</v>
      </c>
      <c r="O693" s="5">
        <v>0</v>
      </c>
      <c r="P693" s="22">
        <v>0</v>
      </c>
      <c r="Q693" s="18">
        <v>0</v>
      </c>
      <c r="R693" s="5" t="e">
        <v>#N/A</v>
      </c>
      <c r="S693" s="20" t="e">
        <v>#N/A</v>
      </c>
      <c r="T693" s="3" t="e">
        <v>#N/A</v>
      </c>
      <c r="U693" s="3" t="e">
        <v>#N/A</v>
      </c>
      <c r="V693" s="3" t="e">
        <v>#N/A</v>
      </c>
      <c r="W693" s="3" t="e">
        <v>#N/A</v>
      </c>
      <c r="X693" s="25" t="e">
        <v>#N/A</v>
      </c>
      <c r="Y693" s="3" t="e">
        <v>#N/A</v>
      </c>
      <c r="Z693" s="3" t="e">
        <v>#N/A</v>
      </c>
      <c r="AA693" s="3" t="e">
        <v>#N/A</v>
      </c>
      <c r="AB693" s="3" t="e">
        <v>#N/A</v>
      </c>
      <c r="AC693" s="22">
        <v>0</v>
      </c>
      <c r="AD693" s="15">
        <v>0</v>
      </c>
      <c r="AE693" s="5" t="e">
        <v>#N/A</v>
      </c>
      <c r="AF693" s="20" t="e">
        <v>#N/A</v>
      </c>
      <c r="AG693" s="3" t="e">
        <v>#N/A</v>
      </c>
      <c r="AH693" s="3" t="e">
        <v>#N/A</v>
      </c>
      <c r="AI693" s="3" t="e">
        <v>#N/A</v>
      </c>
      <c r="AJ693" s="3" t="e">
        <v>#N/A</v>
      </c>
      <c r="AK693" s="22">
        <v>0</v>
      </c>
      <c r="AL693" s="15">
        <v>0</v>
      </c>
      <c r="AM693" s="3" t="e">
        <v>#N/A</v>
      </c>
      <c r="AN693" s="20" t="e">
        <v>#N/A</v>
      </c>
      <c r="AO693" s="3" t="e">
        <v>#N/A</v>
      </c>
      <c r="AP693" s="3" t="e">
        <v>#N/A</v>
      </c>
      <c r="AQ693" s="3" t="e">
        <v>#N/A</v>
      </c>
      <c r="AR693" s="3" t="e">
        <v>#N/A</v>
      </c>
      <c r="AS693" s="22">
        <v>0</v>
      </c>
      <c r="AT693" s="15">
        <v>0</v>
      </c>
      <c r="AU693" s="3" t="e">
        <v>#N/A</v>
      </c>
      <c r="AV693" s="20" t="e">
        <v>#N/A</v>
      </c>
      <c r="AW693" s="3" t="e">
        <v>#N/A</v>
      </c>
      <c r="AX693" s="3" t="e">
        <v>#N/A</v>
      </c>
      <c r="AY693" s="3" t="e">
        <v>#N/A</v>
      </c>
      <c r="AZ693" s="3" t="e">
        <v>#N/A</v>
      </c>
      <c r="BA693" s="22">
        <v>0</v>
      </c>
      <c r="BB693" s="15">
        <v>0</v>
      </c>
      <c r="BC693" s="3" t="e">
        <v>#N/A</v>
      </c>
      <c r="BD693" s="20" t="e">
        <v>#N/A</v>
      </c>
      <c r="BE693" s="15">
        <v>0</v>
      </c>
    </row>
    <row r="694" spans="1:57" x14ac:dyDescent="0.25">
      <c r="A694" t="s">
        <v>4235</v>
      </c>
      <c r="B694">
        <v>0</v>
      </c>
      <c r="C694" t="e">
        <v>#N/A</v>
      </c>
      <c r="D694">
        <v>0</v>
      </c>
      <c r="E694" s="10">
        <v>0</v>
      </c>
      <c r="F694" s="5" t="e">
        <v>#N/A</v>
      </c>
      <c r="G694" s="5" t="e">
        <v>#N/A</v>
      </c>
      <c r="H694" s="5" t="e">
        <v>#N/A</v>
      </c>
      <c r="I694" s="5" t="e">
        <v>#N/A</v>
      </c>
      <c r="J694" s="5" t="e">
        <v>#N/A</v>
      </c>
      <c r="K694" s="5" t="e">
        <v>#N/A</v>
      </c>
      <c r="L694" s="5" t="e">
        <v>#N/A</v>
      </c>
      <c r="M694" s="5" t="e">
        <v>#N/A</v>
      </c>
      <c r="N694" s="5">
        <v>0</v>
      </c>
      <c r="O694" s="5">
        <v>0</v>
      </c>
      <c r="P694" s="22">
        <v>0</v>
      </c>
      <c r="Q694" s="18">
        <v>0</v>
      </c>
      <c r="R694" s="5" t="e">
        <v>#N/A</v>
      </c>
      <c r="S694" s="20" t="e">
        <v>#N/A</v>
      </c>
      <c r="T694" s="3" t="e">
        <v>#N/A</v>
      </c>
      <c r="U694" s="3" t="e">
        <v>#N/A</v>
      </c>
      <c r="V694" s="3" t="e">
        <v>#N/A</v>
      </c>
      <c r="W694" s="3" t="e">
        <v>#N/A</v>
      </c>
      <c r="X694" s="25" t="e">
        <v>#N/A</v>
      </c>
      <c r="Y694" s="3" t="e">
        <v>#N/A</v>
      </c>
      <c r="Z694" s="3" t="e">
        <v>#N/A</v>
      </c>
      <c r="AA694" s="3" t="e">
        <v>#N/A</v>
      </c>
      <c r="AB694" s="3" t="e">
        <v>#N/A</v>
      </c>
      <c r="AC694" s="22">
        <v>0</v>
      </c>
      <c r="AD694" s="15">
        <v>0</v>
      </c>
      <c r="AE694" s="5" t="e">
        <v>#N/A</v>
      </c>
      <c r="AF694" s="20" t="e">
        <v>#N/A</v>
      </c>
      <c r="AG694" s="3" t="e">
        <v>#N/A</v>
      </c>
      <c r="AH694" s="3" t="e">
        <v>#N/A</v>
      </c>
      <c r="AI694" s="3" t="e">
        <v>#N/A</v>
      </c>
      <c r="AJ694" s="3" t="e">
        <v>#N/A</v>
      </c>
      <c r="AK694" s="22">
        <v>0</v>
      </c>
      <c r="AL694" s="15">
        <v>0</v>
      </c>
      <c r="AM694" s="3" t="e">
        <v>#N/A</v>
      </c>
      <c r="AN694" s="20" t="e">
        <v>#N/A</v>
      </c>
      <c r="AO694" s="3" t="e">
        <v>#N/A</v>
      </c>
      <c r="AP694" s="3" t="e">
        <v>#N/A</v>
      </c>
      <c r="AQ694" s="3" t="e">
        <v>#N/A</v>
      </c>
      <c r="AR694" s="3" t="e">
        <v>#N/A</v>
      </c>
      <c r="AS694" s="22">
        <v>0</v>
      </c>
      <c r="AT694" s="15">
        <v>0</v>
      </c>
      <c r="AU694" s="3" t="e">
        <v>#N/A</v>
      </c>
      <c r="AV694" s="20" t="e">
        <v>#N/A</v>
      </c>
      <c r="AW694" s="3" t="e">
        <v>#N/A</v>
      </c>
      <c r="AX694" s="3" t="e">
        <v>#N/A</v>
      </c>
      <c r="AY694" s="3" t="e">
        <v>#N/A</v>
      </c>
      <c r="AZ694" s="3" t="e">
        <v>#N/A</v>
      </c>
      <c r="BA694" s="22">
        <v>0</v>
      </c>
      <c r="BB694" s="15">
        <v>0</v>
      </c>
      <c r="BC694" s="3" t="e">
        <v>#N/A</v>
      </c>
      <c r="BD694" s="20" t="e">
        <v>#N/A</v>
      </c>
      <c r="BE694" s="15">
        <v>0</v>
      </c>
    </row>
    <row r="695" spans="1:57" x14ac:dyDescent="0.25">
      <c r="A695" t="s">
        <v>4235</v>
      </c>
      <c r="B695">
        <v>0</v>
      </c>
      <c r="C695" t="e">
        <v>#N/A</v>
      </c>
      <c r="D695">
        <v>0</v>
      </c>
      <c r="E695" s="10">
        <v>0</v>
      </c>
      <c r="F695" s="5" t="e">
        <v>#N/A</v>
      </c>
      <c r="G695" s="5" t="e">
        <v>#N/A</v>
      </c>
      <c r="H695" s="5" t="e">
        <v>#N/A</v>
      </c>
      <c r="I695" s="5" t="e">
        <v>#N/A</v>
      </c>
      <c r="J695" s="5" t="e">
        <v>#N/A</v>
      </c>
      <c r="K695" s="5" t="e">
        <v>#N/A</v>
      </c>
      <c r="L695" s="5" t="e">
        <v>#N/A</v>
      </c>
      <c r="M695" s="5" t="e">
        <v>#N/A</v>
      </c>
      <c r="N695" s="5">
        <v>0</v>
      </c>
      <c r="O695" s="5">
        <v>0</v>
      </c>
      <c r="P695" s="22">
        <v>0</v>
      </c>
      <c r="Q695" s="18">
        <v>0</v>
      </c>
      <c r="R695" s="5" t="e">
        <v>#N/A</v>
      </c>
      <c r="S695" s="20" t="e">
        <v>#N/A</v>
      </c>
      <c r="T695" s="3" t="e">
        <v>#N/A</v>
      </c>
      <c r="U695" s="3" t="e">
        <v>#N/A</v>
      </c>
      <c r="V695" s="3" t="e">
        <v>#N/A</v>
      </c>
      <c r="W695" s="3" t="e">
        <v>#N/A</v>
      </c>
      <c r="X695" s="25" t="e">
        <v>#N/A</v>
      </c>
      <c r="Y695" s="3" t="e">
        <v>#N/A</v>
      </c>
      <c r="Z695" s="3" t="e">
        <v>#N/A</v>
      </c>
      <c r="AA695" s="3" t="e">
        <v>#N/A</v>
      </c>
      <c r="AB695" s="3" t="e">
        <v>#N/A</v>
      </c>
      <c r="AC695" s="22">
        <v>0</v>
      </c>
      <c r="AD695" s="15">
        <v>0</v>
      </c>
      <c r="AE695" s="5" t="e">
        <v>#N/A</v>
      </c>
      <c r="AF695" s="20" t="e">
        <v>#N/A</v>
      </c>
      <c r="AG695" s="3" t="e">
        <v>#N/A</v>
      </c>
      <c r="AH695" s="3" t="e">
        <v>#N/A</v>
      </c>
      <c r="AI695" s="3" t="e">
        <v>#N/A</v>
      </c>
      <c r="AJ695" s="3" t="e">
        <v>#N/A</v>
      </c>
      <c r="AK695" s="22">
        <v>0</v>
      </c>
      <c r="AL695" s="15">
        <v>0</v>
      </c>
      <c r="AM695" s="3" t="e">
        <v>#N/A</v>
      </c>
      <c r="AN695" s="20" t="e">
        <v>#N/A</v>
      </c>
      <c r="AO695" s="3" t="e">
        <v>#N/A</v>
      </c>
      <c r="AP695" s="3" t="e">
        <v>#N/A</v>
      </c>
      <c r="AQ695" s="3" t="e">
        <v>#N/A</v>
      </c>
      <c r="AR695" s="3" t="e">
        <v>#N/A</v>
      </c>
      <c r="AS695" s="22">
        <v>0</v>
      </c>
      <c r="AT695" s="15">
        <v>0</v>
      </c>
      <c r="AU695" s="3" t="e">
        <v>#N/A</v>
      </c>
      <c r="AV695" s="20" t="e">
        <v>#N/A</v>
      </c>
      <c r="AW695" s="3" t="e">
        <v>#N/A</v>
      </c>
      <c r="AX695" s="3" t="e">
        <v>#N/A</v>
      </c>
      <c r="AY695" s="3" t="e">
        <v>#N/A</v>
      </c>
      <c r="AZ695" s="3" t="e">
        <v>#N/A</v>
      </c>
      <c r="BA695" s="22">
        <v>0</v>
      </c>
      <c r="BB695" s="15">
        <v>0</v>
      </c>
      <c r="BC695" s="3" t="e">
        <v>#N/A</v>
      </c>
      <c r="BD695" s="20" t="e">
        <v>#N/A</v>
      </c>
      <c r="BE695" s="15">
        <v>0</v>
      </c>
    </row>
    <row r="696" spans="1:57" x14ac:dyDescent="0.25">
      <c r="A696" t="s">
        <v>4235</v>
      </c>
      <c r="B696">
        <v>0</v>
      </c>
      <c r="C696" t="e">
        <v>#N/A</v>
      </c>
      <c r="D696">
        <v>0</v>
      </c>
      <c r="E696" s="10">
        <v>0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>
        <v>0</v>
      </c>
      <c r="O696" s="5">
        <v>0</v>
      </c>
      <c r="P696" s="22">
        <v>0</v>
      </c>
      <c r="Q696" s="18">
        <v>0</v>
      </c>
      <c r="R696" s="5" t="e">
        <v>#N/A</v>
      </c>
      <c r="S696" s="20" t="e">
        <v>#N/A</v>
      </c>
      <c r="T696" s="3" t="e">
        <v>#N/A</v>
      </c>
      <c r="U696" s="3" t="e">
        <v>#N/A</v>
      </c>
      <c r="V696" s="3" t="e">
        <v>#N/A</v>
      </c>
      <c r="W696" s="3" t="e">
        <v>#N/A</v>
      </c>
      <c r="X696" s="25" t="e">
        <v>#N/A</v>
      </c>
      <c r="Y696" s="3" t="e">
        <v>#N/A</v>
      </c>
      <c r="Z696" s="3" t="e">
        <v>#N/A</v>
      </c>
      <c r="AA696" s="3" t="e">
        <v>#N/A</v>
      </c>
      <c r="AB696" s="3" t="e">
        <v>#N/A</v>
      </c>
      <c r="AC696" s="22">
        <v>0</v>
      </c>
      <c r="AD696" s="15">
        <v>0</v>
      </c>
      <c r="AE696" s="5" t="e">
        <v>#N/A</v>
      </c>
      <c r="AF696" s="20" t="e">
        <v>#N/A</v>
      </c>
      <c r="AG696" s="3" t="e">
        <v>#N/A</v>
      </c>
      <c r="AH696" s="3" t="e">
        <v>#N/A</v>
      </c>
      <c r="AI696" s="3" t="e">
        <v>#N/A</v>
      </c>
      <c r="AJ696" s="3" t="e">
        <v>#N/A</v>
      </c>
      <c r="AK696" s="22">
        <v>0</v>
      </c>
      <c r="AL696" s="15">
        <v>0</v>
      </c>
      <c r="AM696" s="3" t="e">
        <v>#N/A</v>
      </c>
      <c r="AN696" s="20" t="e">
        <v>#N/A</v>
      </c>
      <c r="AO696" s="3" t="e">
        <v>#N/A</v>
      </c>
      <c r="AP696" s="3" t="e">
        <v>#N/A</v>
      </c>
      <c r="AQ696" s="3" t="e">
        <v>#N/A</v>
      </c>
      <c r="AR696" s="3" t="e">
        <v>#N/A</v>
      </c>
      <c r="AS696" s="22">
        <v>0</v>
      </c>
      <c r="AT696" s="15">
        <v>0</v>
      </c>
      <c r="AU696" s="3" t="e">
        <v>#N/A</v>
      </c>
      <c r="AV696" s="20" t="e">
        <v>#N/A</v>
      </c>
      <c r="AW696" s="3" t="e">
        <v>#N/A</v>
      </c>
      <c r="AX696" s="3" t="e">
        <v>#N/A</v>
      </c>
      <c r="AY696" s="3" t="e">
        <v>#N/A</v>
      </c>
      <c r="AZ696" s="3" t="e">
        <v>#N/A</v>
      </c>
      <c r="BA696" s="22">
        <v>0</v>
      </c>
      <c r="BB696" s="15">
        <v>0</v>
      </c>
      <c r="BC696" s="3" t="e">
        <v>#N/A</v>
      </c>
      <c r="BD696" s="20" t="e">
        <v>#N/A</v>
      </c>
      <c r="BE696" s="15">
        <v>0</v>
      </c>
    </row>
    <row r="697" spans="1:57" x14ac:dyDescent="0.25">
      <c r="A697" t="s">
        <v>4235</v>
      </c>
      <c r="B697">
        <v>0</v>
      </c>
      <c r="C697" t="e">
        <v>#N/A</v>
      </c>
      <c r="D697">
        <v>0</v>
      </c>
      <c r="E697" s="10">
        <v>0</v>
      </c>
      <c r="F697" s="5" t="e">
        <v>#N/A</v>
      </c>
      <c r="G697" s="5" t="e">
        <v>#N/A</v>
      </c>
      <c r="H697" s="5" t="e">
        <v>#N/A</v>
      </c>
      <c r="I697" s="5" t="e">
        <v>#N/A</v>
      </c>
      <c r="J697" s="5" t="e">
        <v>#N/A</v>
      </c>
      <c r="K697" s="5" t="e">
        <v>#N/A</v>
      </c>
      <c r="L697" s="5" t="e">
        <v>#N/A</v>
      </c>
      <c r="M697" s="5" t="e">
        <v>#N/A</v>
      </c>
      <c r="N697" s="5">
        <v>0</v>
      </c>
      <c r="O697" s="5">
        <v>0</v>
      </c>
      <c r="P697" s="22">
        <v>0</v>
      </c>
      <c r="Q697" s="18">
        <v>0</v>
      </c>
      <c r="R697" s="5" t="e">
        <v>#N/A</v>
      </c>
      <c r="S697" s="20" t="e">
        <v>#N/A</v>
      </c>
      <c r="T697" s="3" t="e">
        <v>#N/A</v>
      </c>
      <c r="U697" s="3" t="e">
        <v>#N/A</v>
      </c>
      <c r="V697" s="3" t="e">
        <v>#N/A</v>
      </c>
      <c r="W697" s="3" t="e">
        <v>#N/A</v>
      </c>
      <c r="X697" s="25" t="e">
        <v>#N/A</v>
      </c>
      <c r="Y697" s="3" t="e">
        <v>#N/A</v>
      </c>
      <c r="Z697" s="3" t="e">
        <v>#N/A</v>
      </c>
      <c r="AA697" s="3" t="e">
        <v>#N/A</v>
      </c>
      <c r="AB697" s="3" t="e">
        <v>#N/A</v>
      </c>
      <c r="AC697" s="22">
        <v>0</v>
      </c>
      <c r="AD697" s="15">
        <v>0</v>
      </c>
      <c r="AE697" s="5" t="e">
        <v>#N/A</v>
      </c>
      <c r="AF697" s="20" t="e">
        <v>#N/A</v>
      </c>
      <c r="AG697" s="3" t="e">
        <v>#N/A</v>
      </c>
      <c r="AH697" s="3" t="e">
        <v>#N/A</v>
      </c>
      <c r="AI697" s="3" t="e">
        <v>#N/A</v>
      </c>
      <c r="AJ697" s="3" t="e">
        <v>#N/A</v>
      </c>
      <c r="AK697" s="22">
        <v>0</v>
      </c>
      <c r="AL697" s="15">
        <v>0</v>
      </c>
      <c r="AM697" s="3" t="e">
        <v>#N/A</v>
      </c>
      <c r="AN697" s="20" t="e">
        <v>#N/A</v>
      </c>
      <c r="AO697" s="3" t="e">
        <v>#N/A</v>
      </c>
      <c r="AP697" s="3" t="e">
        <v>#N/A</v>
      </c>
      <c r="AQ697" s="3" t="e">
        <v>#N/A</v>
      </c>
      <c r="AR697" s="3" t="e">
        <v>#N/A</v>
      </c>
      <c r="AS697" s="22">
        <v>0</v>
      </c>
      <c r="AT697" s="15">
        <v>0</v>
      </c>
      <c r="AU697" s="3" t="e">
        <v>#N/A</v>
      </c>
      <c r="AV697" s="20" t="e">
        <v>#N/A</v>
      </c>
      <c r="AW697" s="3" t="e">
        <v>#N/A</v>
      </c>
      <c r="AX697" s="3" t="e">
        <v>#N/A</v>
      </c>
      <c r="AY697" s="3" t="e">
        <v>#N/A</v>
      </c>
      <c r="AZ697" s="3" t="e">
        <v>#N/A</v>
      </c>
      <c r="BA697" s="22">
        <v>0</v>
      </c>
      <c r="BB697" s="15">
        <v>0</v>
      </c>
      <c r="BC697" s="3" t="e">
        <v>#N/A</v>
      </c>
      <c r="BD697" s="20" t="e">
        <v>#N/A</v>
      </c>
      <c r="BE697" s="15">
        <v>0</v>
      </c>
    </row>
    <row r="698" spans="1:57" x14ac:dyDescent="0.25">
      <c r="A698" t="s">
        <v>4235</v>
      </c>
      <c r="B698">
        <v>0</v>
      </c>
      <c r="C698" t="e">
        <v>#N/A</v>
      </c>
      <c r="D698">
        <v>0</v>
      </c>
      <c r="E698" s="10">
        <v>0</v>
      </c>
      <c r="F698" s="5" t="e">
        <v>#N/A</v>
      </c>
      <c r="G698" s="5" t="e">
        <v>#N/A</v>
      </c>
      <c r="H698" s="5" t="e">
        <v>#N/A</v>
      </c>
      <c r="I698" s="5" t="e">
        <v>#N/A</v>
      </c>
      <c r="J698" s="5" t="e">
        <v>#N/A</v>
      </c>
      <c r="K698" s="5" t="e">
        <v>#N/A</v>
      </c>
      <c r="L698" s="5" t="e">
        <v>#N/A</v>
      </c>
      <c r="M698" s="5" t="e">
        <v>#N/A</v>
      </c>
      <c r="N698" s="5">
        <v>0</v>
      </c>
      <c r="O698" s="5">
        <v>0</v>
      </c>
      <c r="P698" s="22">
        <v>0</v>
      </c>
      <c r="Q698" s="18">
        <v>0</v>
      </c>
      <c r="R698" s="5" t="e">
        <v>#N/A</v>
      </c>
      <c r="S698" s="20" t="e">
        <v>#N/A</v>
      </c>
      <c r="T698" s="3" t="e">
        <v>#N/A</v>
      </c>
      <c r="U698" s="3" t="e">
        <v>#N/A</v>
      </c>
      <c r="V698" s="3" t="e">
        <v>#N/A</v>
      </c>
      <c r="W698" s="3" t="e">
        <v>#N/A</v>
      </c>
      <c r="X698" s="25" t="e">
        <v>#N/A</v>
      </c>
      <c r="Y698" s="3" t="e">
        <v>#N/A</v>
      </c>
      <c r="Z698" s="3" t="e">
        <v>#N/A</v>
      </c>
      <c r="AA698" s="3" t="e">
        <v>#N/A</v>
      </c>
      <c r="AB698" s="3" t="e">
        <v>#N/A</v>
      </c>
      <c r="AC698" s="22">
        <v>0</v>
      </c>
      <c r="AD698" s="15">
        <v>0</v>
      </c>
      <c r="AE698" s="5" t="e">
        <v>#N/A</v>
      </c>
      <c r="AF698" s="20" t="e">
        <v>#N/A</v>
      </c>
      <c r="AG698" s="3" t="e">
        <v>#N/A</v>
      </c>
      <c r="AH698" s="3" t="e">
        <v>#N/A</v>
      </c>
      <c r="AI698" s="3" t="e">
        <v>#N/A</v>
      </c>
      <c r="AJ698" s="3" t="e">
        <v>#N/A</v>
      </c>
      <c r="AK698" s="22">
        <v>0</v>
      </c>
      <c r="AL698" s="15">
        <v>0</v>
      </c>
      <c r="AM698" s="3" t="e">
        <v>#N/A</v>
      </c>
      <c r="AN698" s="20" t="e">
        <v>#N/A</v>
      </c>
      <c r="AO698" s="3" t="e">
        <v>#N/A</v>
      </c>
      <c r="AP698" s="3" t="e">
        <v>#N/A</v>
      </c>
      <c r="AQ698" s="3" t="e">
        <v>#N/A</v>
      </c>
      <c r="AR698" s="3" t="e">
        <v>#N/A</v>
      </c>
      <c r="AS698" s="22">
        <v>0</v>
      </c>
      <c r="AT698" s="15">
        <v>0</v>
      </c>
      <c r="AU698" s="3" t="e">
        <v>#N/A</v>
      </c>
      <c r="AV698" s="20" t="e">
        <v>#N/A</v>
      </c>
      <c r="AW698" s="3" t="e">
        <v>#N/A</v>
      </c>
      <c r="AX698" s="3" t="e">
        <v>#N/A</v>
      </c>
      <c r="AY698" s="3" t="e">
        <v>#N/A</v>
      </c>
      <c r="AZ698" s="3" t="e">
        <v>#N/A</v>
      </c>
      <c r="BA698" s="22">
        <v>0</v>
      </c>
      <c r="BB698" s="15">
        <v>0</v>
      </c>
      <c r="BC698" s="3" t="e">
        <v>#N/A</v>
      </c>
      <c r="BD698" s="20" t="e">
        <v>#N/A</v>
      </c>
      <c r="BE698" s="15">
        <v>0</v>
      </c>
    </row>
    <row r="699" spans="1:57" x14ac:dyDescent="0.25">
      <c r="A699" t="s">
        <v>4235</v>
      </c>
      <c r="B699">
        <v>0</v>
      </c>
      <c r="C699" t="e">
        <v>#N/A</v>
      </c>
      <c r="D699">
        <v>0</v>
      </c>
      <c r="E699" s="10">
        <v>0</v>
      </c>
      <c r="F699" s="5" t="e">
        <v>#N/A</v>
      </c>
      <c r="G699" s="5" t="e">
        <v>#N/A</v>
      </c>
      <c r="H699" s="5" t="e">
        <v>#N/A</v>
      </c>
      <c r="I699" s="5" t="e">
        <v>#N/A</v>
      </c>
      <c r="J699" s="5" t="e">
        <v>#N/A</v>
      </c>
      <c r="K699" s="5" t="e">
        <v>#N/A</v>
      </c>
      <c r="L699" s="5" t="e">
        <v>#N/A</v>
      </c>
      <c r="M699" s="5" t="e">
        <v>#N/A</v>
      </c>
      <c r="N699" s="5">
        <v>0</v>
      </c>
      <c r="O699" s="5">
        <v>0</v>
      </c>
      <c r="P699" s="22">
        <v>0</v>
      </c>
      <c r="Q699" s="18">
        <v>0</v>
      </c>
      <c r="R699" s="5" t="e">
        <v>#N/A</v>
      </c>
      <c r="S699" s="20" t="e">
        <v>#N/A</v>
      </c>
      <c r="T699" s="3" t="e">
        <v>#N/A</v>
      </c>
      <c r="U699" s="3" t="e">
        <v>#N/A</v>
      </c>
      <c r="V699" s="3" t="e">
        <v>#N/A</v>
      </c>
      <c r="W699" s="3" t="e">
        <v>#N/A</v>
      </c>
      <c r="X699" s="25" t="e">
        <v>#N/A</v>
      </c>
      <c r="Y699" s="3" t="e">
        <v>#N/A</v>
      </c>
      <c r="Z699" s="3" t="e">
        <v>#N/A</v>
      </c>
      <c r="AA699" s="3" t="e">
        <v>#N/A</v>
      </c>
      <c r="AB699" s="3" t="e">
        <v>#N/A</v>
      </c>
      <c r="AC699" s="22">
        <v>0</v>
      </c>
      <c r="AD699" s="15">
        <v>0</v>
      </c>
      <c r="AE699" s="5" t="e">
        <v>#N/A</v>
      </c>
      <c r="AF699" s="20" t="e">
        <v>#N/A</v>
      </c>
      <c r="AG699" s="3" t="e">
        <v>#N/A</v>
      </c>
      <c r="AH699" s="3" t="e">
        <v>#N/A</v>
      </c>
      <c r="AI699" s="3" t="e">
        <v>#N/A</v>
      </c>
      <c r="AJ699" s="3" t="e">
        <v>#N/A</v>
      </c>
      <c r="AK699" s="22">
        <v>0</v>
      </c>
      <c r="AL699" s="15">
        <v>0</v>
      </c>
      <c r="AM699" s="3" t="e">
        <v>#N/A</v>
      </c>
      <c r="AN699" s="20" t="e">
        <v>#N/A</v>
      </c>
      <c r="AO699" s="3" t="e">
        <v>#N/A</v>
      </c>
      <c r="AP699" s="3" t="e">
        <v>#N/A</v>
      </c>
      <c r="AQ699" s="3" t="e">
        <v>#N/A</v>
      </c>
      <c r="AR699" s="3" t="e">
        <v>#N/A</v>
      </c>
      <c r="AS699" s="22">
        <v>0</v>
      </c>
      <c r="AT699" s="15">
        <v>0</v>
      </c>
      <c r="AU699" s="3" t="e">
        <v>#N/A</v>
      </c>
      <c r="AV699" s="20" t="e">
        <v>#N/A</v>
      </c>
      <c r="AW699" s="3" t="e">
        <v>#N/A</v>
      </c>
      <c r="AX699" s="3" t="e">
        <v>#N/A</v>
      </c>
      <c r="AY699" s="3" t="e">
        <v>#N/A</v>
      </c>
      <c r="AZ699" s="3" t="e">
        <v>#N/A</v>
      </c>
      <c r="BA699" s="22">
        <v>0</v>
      </c>
      <c r="BB699" s="15">
        <v>0</v>
      </c>
      <c r="BC699" s="3" t="e">
        <v>#N/A</v>
      </c>
      <c r="BD699" s="20" t="e">
        <v>#N/A</v>
      </c>
      <c r="BE699" s="15">
        <v>0</v>
      </c>
    </row>
    <row r="700" spans="1:57" x14ac:dyDescent="0.25">
      <c r="A700" t="s">
        <v>4235</v>
      </c>
      <c r="B700">
        <v>0</v>
      </c>
      <c r="C700" t="e">
        <v>#N/A</v>
      </c>
      <c r="D700">
        <v>0</v>
      </c>
      <c r="E700" s="10">
        <v>0</v>
      </c>
      <c r="F700" s="5" t="e">
        <v>#N/A</v>
      </c>
      <c r="G700" s="5" t="e">
        <v>#N/A</v>
      </c>
      <c r="H700" s="5" t="e">
        <v>#N/A</v>
      </c>
      <c r="I700" s="5" t="e">
        <v>#N/A</v>
      </c>
      <c r="J700" s="5" t="e">
        <v>#N/A</v>
      </c>
      <c r="K700" s="5" t="e">
        <v>#N/A</v>
      </c>
      <c r="L700" s="5" t="e">
        <v>#N/A</v>
      </c>
      <c r="M700" s="5" t="e">
        <v>#N/A</v>
      </c>
      <c r="N700" s="5">
        <v>0</v>
      </c>
      <c r="O700" s="5">
        <v>0</v>
      </c>
      <c r="P700" s="22">
        <v>0</v>
      </c>
      <c r="Q700" s="18">
        <v>0</v>
      </c>
      <c r="R700" s="5" t="e">
        <v>#N/A</v>
      </c>
      <c r="S700" s="20" t="e">
        <v>#N/A</v>
      </c>
      <c r="T700" s="3" t="e">
        <v>#N/A</v>
      </c>
      <c r="U700" s="3" t="e">
        <v>#N/A</v>
      </c>
      <c r="V700" s="3" t="e">
        <v>#N/A</v>
      </c>
      <c r="W700" s="3" t="e">
        <v>#N/A</v>
      </c>
      <c r="X700" s="25" t="e">
        <v>#N/A</v>
      </c>
      <c r="Y700" s="3" t="e">
        <v>#N/A</v>
      </c>
      <c r="Z700" s="3" t="e">
        <v>#N/A</v>
      </c>
      <c r="AA700" s="3" t="e">
        <v>#N/A</v>
      </c>
      <c r="AB700" s="3" t="e">
        <v>#N/A</v>
      </c>
      <c r="AC700" s="22">
        <v>0</v>
      </c>
      <c r="AD700" s="15">
        <v>0</v>
      </c>
      <c r="AE700" s="5" t="e">
        <v>#N/A</v>
      </c>
      <c r="AF700" s="20" t="e">
        <v>#N/A</v>
      </c>
      <c r="AG700" s="3" t="e">
        <v>#N/A</v>
      </c>
      <c r="AH700" s="3" t="e">
        <v>#N/A</v>
      </c>
      <c r="AI700" s="3" t="e">
        <v>#N/A</v>
      </c>
      <c r="AJ700" s="3" t="e">
        <v>#N/A</v>
      </c>
      <c r="AK700" s="22">
        <v>0</v>
      </c>
      <c r="AL700" s="15">
        <v>0</v>
      </c>
      <c r="AM700" s="3" t="e">
        <v>#N/A</v>
      </c>
      <c r="AN700" s="20" t="e">
        <v>#N/A</v>
      </c>
      <c r="AO700" s="3" t="e">
        <v>#N/A</v>
      </c>
      <c r="AP700" s="3" t="e">
        <v>#N/A</v>
      </c>
      <c r="AQ700" s="3" t="e">
        <v>#N/A</v>
      </c>
      <c r="AR700" s="3" t="e">
        <v>#N/A</v>
      </c>
      <c r="AS700" s="22">
        <v>0</v>
      </c>
      <c r="AT700" s="15">
        <v>0</v>
      </c>
      <c r="AU700" s="3" t="e">
        <v>#N/A</v>
      </c>
      <c r="AV700" s="20" t="e">
        <v>#N/A</v>
      </c>
      <c r="AW700" s="3" t="e">
        <v>#N/A</v>
      </c>
      <c r="AX700" s="3" t="e">
        <v>#N/A</v>
      </c>
      <c r="AY700" s="3" t="e">
        <v>#N/A</v>
      </c>
      <c r="AZ700" s="3" t="e">
        <v>#N/A</v>
      </c>
      <c r="BA700" s="22">
        <v>0</v>
      </c>
      <c r="BB700" s="15">
        <v>0</v>
      </c>
      <c r="BC700" s="3" t="e">
        <v>#N/A</v>
      </c>
      <c r="BD700" s="20" t="e">
        <v>#N/A</v>
      </c>
      <c r="BE700" s="15">
        <v>0</v>
      </c>
    </row>
    <row r="701" spans="1:57" x14ac:dyDescent="0.25">
      <c r="A701" t="s">
        <v>4235</v>
      </c>
      <c r="B701">
        <v>0</v>
      </c>
      <c r="C701" t="e">
        <v>#N/A</v>
      </c>
      <c r="D701">
        <v>0</v>
      </c>
      <c r="E701" s="10">
        <v>0</v>
      </c>
      <c r="F701" s="5" t="e">
        <v>#N/A</v>
      </c>
      <c r="G701" s="5" t="e">
        <v>#N/A</v>
      </c>
      <c r="H701" s="5" t="e">
        <v>#N/A</v>
      </c>
      <c r="I701" s="5" t="e">
        <v>#N/A</v>
      </c>
      <c r="J701" s="5" t="e">
        <v>#N/A</v>
      </c>
      <c r="K701" s="5" t="e">
        <v>#N/A</v>
      </c>
      <c r="L701" s="5" t="e">
        <v>#N/A</v>
      </c>
      <c r="M701" s="5" t="e">
        <v>#N/A</v>
      </c>
      <c r="N701" s="5">
        <v>0</v>
      </c>
      <c r="O701" s="5">
        <v>0</v>
      </c>
      <c r="P701" s="22">
        <v>0</v>
      </c>
      <c r="Q701" s="18">
        <v>0</v>
      </c>
      <c r="R701" s="5" t="e">
        <v>#N/A</v>
      </c>
      <c r="S701" s="20" t="e">
        <v>#N/A</v>
      </c>
      <c r="T701" s="3" t="e">
        <v>#N/A</v>
      </c>
      <c r="U701" s="3" t="e">
        <v>#N/A</v>
      </c>
      <c r="V701" s="3" t="e">
        <v>#N/A</v>
      </c>
      <c r="W701" s="3" t="e">
        <v>#N/A</v>
      </c>
      <c r="X701" s="25" t="e">
        <v>#N/A</v>
      </c>
      <c r="Y701" s="3" t="e">
        <v>#N/A</v>
      </c>
      <c r="Z701" s="3" t="e">
        <v>#N/A</v>
      </c>
      <c r="AA701" s="3" t="e">
        <v>#N/A</v>
      </c>
      <c r="AB701" s="3" t="e">
        <v>#N/A</v>
      </c>
      <c r="AC701" s="22">
        <v>0</v>
      </c>
      <c r="AD701" s="15">
        <v>0</v>
      </c>
      <c r="AE701" s="5" t="e">
        <v>#N/A</v>
      </c>
      <c r="AF701" s="20" t="e">
        <v>#N/A</v>
      </c>
      <c r="AG701" s="3" t="e">
        <v>#N/A</v>
      </c>
      <c r="AH701" s="3" t="e">
        <v>#N/A</v>
      </c>
      <c r="AI701" s="3" t="e">
        <v>#N/A</v>
      </c>
      <c r="AJ701" s="3" t="e">
        <v>#N/A</v>
      </c>
      <c r="AK701" s="22">
        <v>0</v>
      </c>
      <c r="AL701" s="15">
        <v>0</v>
      </c>
      <c r="AM701" s="3" t="e">
        <v>#N/A</v>
      </c>
      <c r="AN701" s="20" t="e">
        <v>#N/A</v>
      </c>
      <c r="AO701" s="3" t="e">
        <v>#N/A</v>
      </c>
      <c r="AP701" s="3" t="e">
        <v>#N/A</v>
      </c>
      <c r="AQ701" s="3" t="e">
        <v>#N/A</v>
      </c>
      <c r="AR701" s="3" t="e">
        <v>#N/A</v>
      </c>
      <c r="AS701" s="22">
        <v>0</v>
      </c>
      <c r="AT701" s="15">
        <v>0</v>
      </c>
      <c r="AU701" s="3" t="e">
        <v>#N/A</v>
      </c>
      <c r="AV701" s="20" t="e">
        <v>#N/A</v>
      </c>
      <c r="AW701" s="3" t="e">
        <v>#N/A</v>
      </c>
      <c r="AX701" s="3" t="e">
        <v>#N/A</v>
      </c>
      <c r="AY701" s="3" t="e">
        <v>#N/A</v>
      </c>
      <c r="AZ701" s="3" t="e">
        <v>#N/A</v>
      </c>
      <c r="BA701" s="22">
        <v>0</v>
      </c>
      <c r="BB701" s="15">
        <v>0</v>
      </c>
      <c r="BC701" s="3" t="e">
        <v>#N/A</v>
      </c>
      <c r="BD701" s="20" t="e">
        <v>#N/A</v>
      </c>
      <c r="BE701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Players</vt:lpstr>
      <vt:lpstr>Starting Lineups</vt:lpstr>
      <vt:lpstr>GW Teams</vt:lpstr>
      <vt:lpstr>Player Names Cleaned</vt:lpstr>
      <vt:lpstr>Players Full</vt:lpstr>
      <vt:lpstr>Players Summarised</vt:lpstr>
      <vt:lpstr>Fixtures</vt:lpstr>
      <vt:lpstr>Team Fixtures</vt:lpstr>
      <vt:lpstr>Defensive Contribution - DEF</vt:lpstr>
      <vt:lpstr>Defensive Contribution - MID</vt:lpstr>
      <vt:lpstr>Defensive Contribution 2025-26</vt:lpstr>
      <vt:lpstr>FBRef Player Names</vt:lpstr>
      <vt:lpstr>Recoveries</vt:lpstr>
      <vt:lpstr>Recoveries 2025-26</vt:lpstr>
      <vt:lpstr>Top 6 Odds</vt:lpstr>
      <vt:lpstr>Teams</vt:lpstr>
      <vt:lpstr>Score &amp; Assist</vt:lpstr>
      <vt:lpstr>Yellow Card</vt:lpstr>
      <vt:lpstr>Goalkeeper Saves</vt:lpstr>
      <vt:lpstr>Team Clean Sheet</vt:lpstr>
      <vt:lpstr>Team Total Goals</vt:lpstr>
      <vt:lpstr>Historic - GW1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Cragg</dc:creator>
  <cp:lastModifiedBy>Tyrone Cragg</cp:lastModifiedBy>
  <dcterms:created xsi:type="dcterms:W3CDTF">2025-03-14T11:11:03Z</dcterms:created>
  <dcterms:modified xsi:type="dcterms:W3CDTF">2025-08-20T07:02:58Z</dcterms:modified>
</cp:coreProperties>
</file>